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ju25\OneDrive\Desktop\"/>
    </mc:Choice>
  </mc:AlternateContent>
  <xr:revisionPtr revIDLastSave="0" documentId="13_ncr:1_{9522EE75-4C67-4180-85C9-833105E33709}" xr6:coauthVersionLast="47" xr6:coauthVersionMax="47" xr10:uidLastSave="{00000000-0000-0000-0000-000000000000}"/>
  <bookViews>
    <workbookView xWindow="-108" yWindow="-108" windowWidth="23256" windowHeight="12456" tabRatio="786" activeTab="1" xr2:uid="{6BED55EF-704A-462D-8376-6D1C0FD0FB6A}"/>
  </bookViews>
  <sheets>
    <sheet name=" PEP Grade" sheetId="10" r:id="rId1"/>
    <sheet name="PEP Grade Final" sheetId="17" r:id="rId2"/>
    <sheet name="Sheet6" sheetId="18" state="hidden" r:id="rId3"/>
    <sheet name="Final Sheet " sheetId="16" r:id="rId4"/>
    <sheet name="Wellness Afflictions" sheetId="19" r:id="rId5"/>
    <sheet name="HPS grading" sheetId="7" r:id="rId6"/>
    <sheet name="HPS" sheetId="2" r:id="rId7"/>
    <sheet name="Persona" sheetId="1" r:id="rId8"/>
    <sheet name="Wellness" sheetId="3" r:id="rId9"/>
    <sheet name="Behavior" sheetId="4" r:id="rId10"/>
    <sheet name="Discipline" sheetId="5" r:id="rId11"/>
    <sheet name="Sheet1" sheetId="8" state="hidden" r:id="rId12"/>
    <sheet name="Capstones" sheetId="6" r:id="rId13"/>
  </sheets>
  <externalReferences>
    <externalReference r:id="rId14"/>
  </externalReferences>
  <definedNames>
    <definedName name="_xlnm._FilterDatabase" localSheetId="0" hidden="1">' PEP Grade'!$L$1:$L$238</definedName>
    <definedName name="_xlnm._FilterDatabase" localSheetId="3" hidden="1">'Final Sheet '!$W$4:$W$231</definedName>
    <definedName name="_xlnm._FilterDatabase" localSheetId="6" hidden="1">HPS!$AG$1:$AG$231</definedName>
    <definedName name="_xlnm._FilterDatabase" localSheetId="5" hidden="1">'HPS grading'!$C$1:$C$231</definedName>
    <definedName name="_xlnm._FilterDatabase" localSheetId="1" hidden="1">'PEP Grade Final'!$L$1:$L$237</definedName>
    <definedName name="_xlnm._FilterDatabase" localSheetId="7" hidden="1">Persona!$BE$1:$BE$441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17" l="1"/>
  <c r="M5" i="17"/>
  <c r="M6" i="17"/>
  <c r="M7" i="17"/>
  <c r="M8" i="17"/>
  <c r="M9" i="17"/>
  <c r="M10" i="17"/>
  <c r="M11" i="17"/>
  <c r="M12" i="17"/>
  <c r="M13" i="17"/>
  <c r="M14" i="17"/>
  <c r="M15" i="17"/>
  <c r="M16" i="17"/>
  <c r="M17" i="17"/>
  <c r="M18" i="17"/>
  <c r="M19" i="17"/>
  <c r="M20" i="17"/>
  <c r="M21" i="17"/>
  <c r="M22" i="17"/>
  <c r="M23" i="17"/>
  <c r="M24" i="17"/>
  <c r="M25" i="17"/>
  <c r="M26" i="17"/>
  <c r="M27" i="17"/>
  <c r="M28" i="17"/>
  <c r="M29" i="17"/>
  <c r="M30" i="17"/>
  <c r="M31" i="17"/>
  <c r="M32" i="17"/>
  <c r="M33" i="17"/>
  <c r="M34" i="17"/>
  <c r="M35" i="17"/>
  <c r="M36" i="17"/>
  <c r="M37" i="17"/>
  <c r="M38" i="17"/>
  <c r="M39" i="17"/>
  <c r="M40" i="17"/>
  <c r="M41" i="17"/>
  <c r="M42" i="17"/>
  <c r="M43" i="17"/>
  <c r="M44" i="17"/>
  <c r="M45" i="17"/>
  <c r="M46" i="17"/>
  <c r="M47" i="17"/>
  <c r="M48" i="17"/>
  <c r="M49" i="17"/>
  <c r="M50" i="17"/>
  <c r="M51" i="17"/>
  <c r="M52" i="17"/>
  <c r="M53" i="17"/>
  <c r="M54" i="17"/>
  <c r="M55" i="17"/>
  <c r="M56" i="17"/>
  <c r="M57" i="17"/>
  <c r="M58" i="17"/>
  <c r="M59" i="17"/>
  <c r="M60" i="17"/>
  <c r="M61" i="17"/>
  <c r="M62" i="17"/>
  <c r="M63" i="17"/>
  <c r="M64" i="17"/>
  <c r="M65" i="17"/>
  <c r="M66" i="17"/>
  <c r="M67" i="17"/>
  <c r="M68" i="17"/>
  <c r="M69" i="17"/>
  <c r="M70" i="17"/>
  <c r="M71" i="17"/>
  <c r="M72" i="17"/>
  <c r="M73" i="17"/>
  <c r="M74" i="17"/>
  <c r="M75" i="17"/>
  <c r="M76" i="17"/>
  <c r="M77" i="17"/>
  <c r="M78" i="17"/>
  <c r="M79" i="17"/>
  <c r="M80" i="17"/>
  <c r="M81" i="17"/>
  <c r="M82" i="17"/>
  <c r="M83" i="17"/>
  <c r="M84" i="17"/>
  <c r="M85" i="17"/>
  <c r="M86" i="17"/>
  <c r="M87" i="17"/>
  <c r="M88" i="17"/>
  <c r="M89" i="17"/>
  <c r="M90" i="17"/>
  <c r="M91" i="17"/>
  <c r="M92" i="17"/>
  <c r="M93" i="17"/>
  <c r="M94" i="17"/>
  <c r="M95" i="17"/>
  <c r="M96" i="17"/>
  <c r="M97" i="17"/>
  <c r="M98" i="17"/>
  <c r="M99" i="17"/>
  <c r="M100" i="17"/>
  <c r="M101" i="17"/>
  <c r="M102" i="17"/>
  <c r="M103" i="17"/>
  <c r="M104" i="17"/>
  <c r="M105" i="17"/>
  <c r="M106" i="17"/>
  <c r="M107" i="17"/>
  <c r="M108" i="17"/>
  <c r="M109" i="17"/>
  <c r="M110" i="17"/>
  <c r="M111" i="17"/>
  <c r="M112" i="17"/>
  <c r="M113" i="17"/>
  <c r="M114" i="17"/>
  <c r="M115" i="17"/>
  <c r="M116" i="17"/>
  <c r="M117" i="17"/>
  <c r="M118" i="17"/>
  <c r="M119" i="17"/>
  <c r="M120" i="17"/>
  <c r="M121" i="17"/>
  <c r="M122" i="17"/>
  <c r="M123" i="17"/>
  <c r="M124" i="17"/>
  <c r="M125" i="17"/>
  <c r="M126" i="17"/>
  <c r="M127" i="17"/>
  <c r="M128" i="17"/>
  <c r="M129" i="17"/>
  <c r="M130" i="17"/>
  <c r="M131" i="17"/>
  <c r="M132" i="17"/>
  <c r="M133" i="17"/>
  <c r="M134" i="17"/>
  <c r="M135" i="17"/>
  <c r="M136" i="17"/>
  <c r="M137" i="17"/>
  <c r="M138" i="17"/>
  <c r="M139" i="17"/>
  <c r="M140" i="17"/>
  <c r="M141" i="17"/>
  <c r="M142" i="17"/>
  <c r="M143" i="17"/>
  <c r="M144" i="17"/>
  <c r="M145" i="17"/>
  <c r="M146" i="17"/>
  <c r="M147" i="17"/>
  <c r="M148" i="17"/>
  <c r="M149" i="17"/>
  <c r="M150" i="17"/>
  <c r="M151" i="17"/>
  <c r="M152" i="17"/>
  <c r="M153" i="17"/>
  <c r="M154" i="17"/>
  <c r="M155" i="17"/>
  <c r="M156" i="17"/>
  <c r="M157" i="17"/>
  <c r="M158" i="17"/>
  <c r="M159" i="17"/>
  <c r="M160" i="17"/>
  <c r="M161" i="17"/>
  <c r="M162" i="17"/>
  <c r="M163" i="17"/>
  <c r="M164" i="17"/>
  <c r="M165" i="17"/>
  <c r="M166" i="17"/>
  <c r="M167" i="17"/>
  <c r="M168" i="17"/>
  <c r="M169" i="17"/>
  <c r="M170" i="17"/>
  <c r="M171" i="17"/>
  <c r="M172" i="17"/>
  <c r="M173" i="17"/>
  <c r="M174" i="17"/>
  <c r="M175" i="17"/>
  <c r="M176" i="17"/>
  <c r="M177" i="17"/>
  <c r="M178" i="17"/>
  <c r="M179" i="17"/>
  <c r="M180" i="17"/>
  <c r="M181" i="17"/>
  <c r="M182" i="17"/>
  <c r="M183" i="17"/>
  <c r="M184" i="17"/>
  <c r="M185" i="17"/>
  <c r="M186" i="17"/>
  <c r="M187" i="17"/>
  <c r="M188" i="17"/>
  <c r="M189" i="17"/>
  <c r="M190" i="17"/>
  <c r="M191" i="17"/>
  <c r="M192" i="17"/>
  <c r="M193" i="17"/>
  <c r="M194" i="17"/>
  <c r="M195" i="17"/>
  <c r="M196" i="17"/>
  <c r="M197" i="17"/>
  <c r="M198" i="17"/>
  <c r="M199" i="17"/>
  <c r="M200" i="17"/>
  <c r="M201" i="17"/>
  <c r="M202" i="17"/>
  <c r="M203" i="17"/>
  <c r="M204" i="17"/>
  <c r="M205" i="17"/>
  <c r="M206" i="17"/>
  <c r="M207" i="17"/>
  <c r="M208" i="17"/>
  <c r="M209" i="17"/>
  <c r="M210" i="17"/>
  <c r="M211" i="17"/>
  <c r="M212" i="17"/>
  <c r="M213" i="17"/>
  <c r="M214" i="17"/>
  <c r="M215" i="17"/>
  <c r="M216" i="17"/>
  <c r="M217" i="17"/>
  <c r="M218" i="17"/>
  <c r="M219" i="17"/>
  <c r="M220" i="17"/>
  <c r="M221" i="17"/>
  <c r="M222" i="17"/>
  <c r="M223" i="17"/>
  <c r="M224" i="17"/>
  <c r="M225" i="17"/>
  <c r="M226" i="17"/>
  <c r="M227" i="17"/>
  <c r="M228" i="17"/>
  <c r="M229" i="17"/>
  <c r="M230" i="17"/>
  <c r="M3" i="17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M30" i="10"/>
  <c r="M31" i="10"/>
  <c r="M32" i="10"/>
  <c r="M33" i="10"/>
  <c r="M34" i="10"/>
  <c r="M35" i="10"/>
  <c r="M36" i="10"/>
  <c r="M37" i="10"/>
  <c r="M38" i="10"/>
  <c r="M39" i="10"/>
  <c r="M40" i="10"/>
  <c r="M41" i="10"/>
  <c r="M42" i="10"/>
  <c r="M43" i="10"/>
  <c r="M44" i="10"/>
  <c r="M45" i="10"/>
  <c r="M46" i="10"/>
  <c r="M47" i="10"/>
  <c r="M48" i="10"/>
  <c r="M49" i="10"/>
  <c r="M50" i="10"/>
  <c r="M51" i="10"/>
  <c r="M52" i="10"/>
  <c r="M53" i="10"/>
  <c r="M54" i="10"/>
  <c r="M55" i="10"/>
  <c r="M56" i="10"/>
  <c r="M57" i="10"/>
  <c r="M58" i="10"/>
  <c r="M59" i="10"/>
  <c r="M60" i="10"/>
  <c r="M61" i="10"/>
  <c r="M62" i="10"/>
  <c r="M63" i="10"/>
  <c r="M64" i="10"/>
  <c r="M65" i="10"/>
  <c r="M66" i="10"/>
  <c r="M67" i="10"/>
  <c r="M68" i="10"/>
  <c r="M69" i="10"/>
  <c r="M70" i="10"/>
  <c r="M71" i="10"/>
  <c r="M72" i="10"/>
  <c r="M73" i="10"/>
  <c r="M74" i="10"/>
  <c r="M75" i="10"/>
  <c r="M76" i="10"/>
  <c r="M77" i="10"/>
  <c r="M78" i="10"/>
  <c r="M79" i="10"/>
  <c r="M80" i="10"/>
  <c r="M81" i="10"/>
  <c r="M82" i="10"/>
  <c r="M83" i="10"/>
  <c r="M84" i="10"/>
  <c r="M85" i="10"/>
  <c r="M86" i="10"/>
  <c r="M87" i="10"/>
  <c r="M88" i="10"/>
  <c r="M89" i="10"/>
  <c r="M90" i="10"/>
  <c r="M91" i="10"/>
  <c r="M92" i="10"/>
  <c r="M93" i="10"/>
  <c r="M94" i="10"/>
  <c r="M95" i="10"/>
  <c r="M96" i="10"/>
  <c r="M97" i="10"/>
  <c r="M98" i="10"/>
  <c r="M99" i="10"/>
  <c r="M100" i="10"/>
  <c r="M101" i="10"/>
  <c r="M102" i="10"/>
  <c r="M103" i="10"/>
  <c r="M104" i="10"/>
  <c r="M105" i="10"/>
  <c r="M106" i="10"/>
  <c r="M107" i="10"/>
  <c r="M108" i="10"/>
  <c r="M109" i="10"/>
  <c r="M110" i="10"/>
  <c r="M111" i="10"/>
  <c r="M112" i="10"/>
  <c r="M113" i="10"/>
  <c r="M114" i="10"/>
  <c r="M115" i="10"/>
  <c r="M116" i="10"/>
  <c r="M117" i="10"/>
  <c r="M118" i="10"/>
  <c r="M119" i="10"/>
  <c r="M120" i="10"/>
  <c r="M121" i="10"/>
  <c r="M122" i="10"/>
  <c r="M123" i="10"/>
  <c r="M124" i="10"/>
  <c r="M125" i="10"/>
  <c r="M126" i="10"/>
  <c r="M127" i="10"/>
  <c r="M128" i="10"/>
  <c r="M129" i="10"/>
  <c r="M130" i="10"/>
  <c r="M131" i="10"/>
  <c r="M132" i="10"/>
  <c r="M133" i="10"/>
  <c r="M134" i="10"/>
  <c r="M135" i="10"/>
  <c r="M136" i="10"/>
  <c r="M137" i="10"/>
  <c r="M138" i="10"/>
  <c r="M139" i="10"/>
  <c r="M140" i="10"/>
  <c r="M141" i="10"/>
  <c r="M142" i="10"/>
  <c r="M143" i="10"/>
  <c r="M144" i="10"/>
  <c r="M145" i="10"/>
  <c r="M146" i="10"/>
  <c r="M147" i="10"/>
  <c r="M148" i="10"/>
  <c r="M149" i="10"/>
  <c r="M150" i="10"/>
  <c r="M151" i="10"/>
  <c r="M152" i="10"/>
  <c r="M153" i="10"/>
  <c r="M154" i="10"/>
  <c r="M155" i="10"/>
  <c r="M156" i="10"/>
  <c r="M157" i="10"/>
  <c r="M158" i="10"/>
  <c r="M159" i="10"/>
  <c r="M160" i="10"/>
  <c r="M161" i="10"/>
  <c r="M162" i="10"/>
  <c r="M163" i="10"/>
  <c r="M164" i="10"/>
  <c r="M165" i="10"/>
  <c r="M166" i="10"/>
  <c r="M167" i="10"/>
  <c r="M168" i="10"/>
  <c r="M169" i="10"/>
  <c r="M170" i="10"/>
  <c r="M171" i="10"/>
  <c r="M172" i="10"/>
  <c r="M173" i="10"/>
  <c r="M174" i="10"/>
  <c r="M175" i="10"/>
  <c r="M176" i="10"/>
  <c r="M177" i="10"/>
  <c r="M178" i="10"/>
  <c r="M179" i="10"/>
  <c r="M180" i="10"/>
  <c r="M181" i="10"/>
  <c r="M182" i="10"/>
  <c r="M183" i="10"/>
  <c r="M184" i="10"/>
  <c r="M185" i="10"/>
  <c r="M186" i="10"/>
  <c r="M187" i="10"/>
  <c r="M188" i="10"/>
  <c r="M189" i="10"/>
  <c r="M190" i="10"/>
  <c r="M191" i="10"/>
  <c r="M192" i="10"/>
  <c r="M193" i="10"/>
  <c r="M194" i="10"/>
  <c r="M195" i="10"/>
  <c r="M196" i="10"/>
  <c r="M197" i="10"/>
  <c r="M198" i="10"/>
  <c r="M199" i="10"/>
  <c r="M200" i="10"/>
  <c r="M201" i="10"/>
  <c r="M202" i="10"/>
  <c r="M203" i="10"/>
  <c r="M204" i="10"/>
  <c r="M205" i="10"/>
  <c r="M206" i="10"/>
  <c r="M207" i="10"/>
  <c r="M208" i="10"/>
  <c r="M209" i="10"/>
  <c r="M210" i="10"/>
  <c r="M211" i="10"/>
  <c r="M212" i="10"/>
  <c r="M213" i="10"/>
  <c r="M214" i="10"/>
  <c r="M215" i="10"/>
  <c r="M216" i="10"/>
  <c r="M217" i="10"/>
  <c r="M218" i="10"/>
  <c r="M219" i="10"/>
  <c r="M220" i="10"/>
  <c r="M221" i="10"/>
  <c r="M222" i="10"/>
  <c r="M223" i="10"/>
  <c r="M224" i="10"/>
  <c r="M225" i="10"/>
  <c r="M226" i="10"/>
  <c r="M227" i="10"/>
  <c r="M228" i="10"/>
  <c r="M229" i="10"/>
  <c r="M230" i="10"/>
  <c r="M231" i="10"/>
  <c r="M4" i="10"/>
  <c r="J3" i="17"/>
  <c r="K3" i="17" a="1"/>
  <c r="K3" i="17" s="1"/>
  <c r="J4" i="17"/>
  <c r="K4" i="17" s="1" a="1"/>
  <c r="K4" i="17" s="1"/>
  <c r="J5" i="17"/>
  <c r="K5" i="17" s="1" a="1"/>
  <c r="K5" i="17" s="1"/>
  <c r="J6" i="17"/>
  <c r="K6" i="17" s="1" a="1"/>
  <c r="K6" i="17" s="1"/>
  <c r="J7" i="17"/>
  <c r="K7" i="17" s="1" a="1"/>
  <c r="K7" i="17" s="1"/>
  <c r="J8" i="17"/>
  <c r="K8" i="17" s="1" a="1"/>
  <c r="K8" i="17" s="1"/>
  <c r="J9" i="17"/>
  <c r="K9" i="17" a="1"/>
  <c r="K9" i="17" s="1"/>
  <c r="J12" i="17"/>
  <c r="K12" i="17" s="1" a="1"/>
  <c r="K12" i="17" s="1"/>
  <c r="J14" i="17"/>
  <c r="K14" i="17" s="1" a="1"/>
  <c r="K14" i="17" s="1"/>
  <c r="J16" i="17"/>
  <c r="K16" i="17" s="1" a="1"/>
  <c r="K16" i="17" s="1"/>
  <c r="J17" i="17"/>
  <c r="K17" i="17" a="1"/>
  <c r="K17" i="17" s="1"/>
  <c r="J18" i="17"/>
  <c r="K18" i="17" s="1" a="1"/>
  <c r="K18" i="17" s="1"/>
  <c r="J20" i="17"/>
  <c r="K20" i="17" s="1" a="1"/>
  <c r="K20" i="17" s="1"/>
  <c r="J21" i="17"/>
  <c r="K21" i="17" s="1" a="1"/>
  <c r="K21" i="17" s="1"/>
  <c r="J22" i="17"/>
  <c r="K22" i="17" s="1" a="1"/>
  <c r="K22" i="17" s="1"/>
  <c r="J23" i="17"/>
  <c r="K23" i="17" s="1" a="1"/>
  <c r="K23" i="17" s="1"/>
  <c r="J24" i="17"/>
  <c r="K24" i="17" s="1" a="1"/>
  <c r="K24" i="17" s="1"/>
  <c r="J25" i="17"/>
  <c r="K25" i="17" s="1" a="1"/>
  <c r="K25" i="17" s="1"/>
  <c r="J26" i="17"/>
  <c r="K26" i="17" s="1" a="1"/>
  <c r="K26" i="17" s="1"/>
  <c r="J27" i="17"/>
  <c r="K27" i="17" s="1" a="1"/>
  <c r="K27" i="17" s="1"/>
  <c r="J28" i="17"/>
  <c r="K28" i="17" s="1" a="1"/>
  <c r="K28" i="17" s="1"/>
  <c r="J29" i="17"/>
  <c r="K29" i="17" s="1" a="1"/>
  <c r="K29" i="17" s="1"/>
  <c r="J30" i="17"/>
  <c r="K30" i="17" s="1" a="1"/>
  <c r="K30" i="17" s="1"/>
  <c r="J31" i="17"/>
  <c r="K31" i="17" s="1" a="1"/>
  <c r="K31" i="17" s="1"/>
  <c r="J32" i="17"/>
  <c r="K32" i="17" s="1" a="1"/>
  <c r="K32" i="17" s="1"/>
  <c r="J33" i="17"/>
  <c r="K33" i="17" s="1" a="1"/>
  <c r="K33" i="17" s="1"/>
  <c r="J34" i="17"/>
  <c r="K34" i="17" s="1" a="1"/>
  <c r="K34" i="17" s="1"/>
  <c r="J35" i="17"/>
  <c r="K35" i="17" s="1" a="1"/>
  <c r="K35" i="17" s="1"/>
  <c r="J36" i="17"/>
  <c r="K36" i="17" s="1" a="1"/>
  <c r="K36" i="17" s="1"/>
  <c r="J37" i="17"/>
  <c r="K37" i="17" s="1" a="1"/>
  <c r="K37" i="17" s="1"/>
  <c r="J38" i="17"/>
  <c r="K38" i="17" s="1" a="1"/>
  <c r="K38" i="17" s="1"/>
  <c r="J39" i="17"/>
  <c r="K39" i="17" s="1" a="1"/>
  <c r="K39" i="17" s="1"/>
  <c r="J40" i="17"/>
  <c r="K40" i="17" s="1" a="1"/>
  <c r="K40" i="17" s="1"/>
  <c r="J41" i="17"/>
  <c r="K41" i="17" s="1" a="1"/>
  <c r="K41" i="17" s="1"/>
  <c r="J42" i="17"/>
  <c r="K42" i="17" s="1" a="1"/>
  <c r="K42" i="17" s="1"/>
  <c r="J43" i="17"/>
  <c r="K43" i="17" s="1" a="1"/>
  <c r="K43" i="17" s="1"/>
  <c r="J44" i="17"/>
  <c r="K44" i="17" s="1" a="1"/>
  <c r="K44" i="17" s="1"/>
  <c r="J46" i="17"/>
  <c r="K46" i="17" s="1" a="1"/>
  <c r="K46" i="17" s="1"/>
  <c r="J47" i="17"/>
  <c r="K47" i="17" s="1" a="1"/>
  <c r="K47" i="17" s="1"/>
  <c r="J48" i="17"/>
  <c r="K48" i="17" a="1"/>
  <c r="K48" i="17" s="1"/>
  <c r="J49" i="17"/>
  <c r="K49" i="17" s="1" a="1"/>
  <c r="K49" i="17" s="1"/>
  <c r="J50" i="17"/>
  <c r="K50" i="17" s="1" a="1"/>
  <c r="K50" i="17" s="1"/>
  <c r="J51" i="17"/>
  <c r="K51" i="17" s="1" a="1"/>
  <c r="K51" i="17" s="1"/>
  <c r="J52" i="17"/>
  <c r="K52" i="17" s="1" a="1"/>
  <c r="K52" i="17" s="1"/>
  <c r="J53" i="17"/>
  <c r="K53" i="17" s="1" a="1"/>
  <c r="K53" i="17" s="1"/>
  <c r="J54" i="17"/>
  <c r="K54" i="17" s="1" a="1"/>
  <c r="K54" i="17" s="1"/>
  <c r="J55" i="17"/>
  <c r="K55" i="17" s="1" a="1"/>
  <c r="K55" i="17" s="1"/>
  <c r="J56" i="17"/>
  <c r="K56" i="17" a="1"/>
  <c r="K56" i="17" s="1"/>
  <c r="J57" i="17"/>
  <c r="K57" i="17" a="1"/>
  <c r="K57" i="17" s="1"/>
  <c r="J58" i="17"/>
  <c r="K58" i="17" s="1" a="1"/>
  <c r="K58" i="17" s="1"/>
  <c r="J59" i="17"/>
  <c r="K59" i="17" s="1" a="1"/>
  <c r="K59" i="17" s="1"/>
  <c r="J60" i="17"/>
  <c r="K60" i="17" s="1" a="1"/>
  <c r="K60" i="17" s="1"/>
  <c r="J61" i="17"/>
  <c r="K61" i="17" s="1" a="1"/>
  <c r="K61" i="17" s="1"/>
  <c r="J62" i="17"/>
  <c r="K62" i="17" s="1" a="1"/>
  <c r="K62" i="17" s="1"/>
  <c r="J63" i="17"/>
  <c r="K63" i="17" a="1"/>
  <c r="K63" i="17" s="1"/>
  <c r="J64" i="17"/>
  <c r="K64" i="17" a="1"/>
  <c r="K64" i="17" s="1"/>
  <c r="J65" i="17"/>
  <c r="K65" i="17" a="1"/>
  <c r="K65" i="17" s="1"/>
  <c r="J66" i="17"/>
  <c r="K66" i="17" s="1" a="1"/>
  <c r="K66" i="17" s="1"/>
  <c r="J67" i="17"/>
  <c r="K67" i="17" a="1"/>
  <c r="K67" i="17" s="1"/>
  <c r="J68" i="17"/>
  <c r="K68" i="17" s="1" a="1"/>
  <c r="K68" i="17" s="1"/>
  <c r="J69" i="17"/>
  <c r="K69" i="17" s="1" a="1"/>
  <c r="K69" i="17" s="1"/>
  <c r="J70" i="17"/>
  <c r="K70" i="17" s="1" a="1"/>
  <c r="K70" i="17" s="1"/>
  <c r="J71" i="17"/>
  <c r="K71" i="17" a="1"/>
  <c r="K71" i="17" s="1"/>
  <c r="J72" i="17"/>
  <c r="K72" i="17" s="1" a="1"/>
  <c r="K72" i="17" s="1"/>
  <c r="J73" i="17"/>
  <c r="K73" i="17" a="1"/>
  <c r="K73" i="17" s="1"/>
  <c r="J74" i="17"/>
  <c r="K74" i="17" s="1" a="1"/>
  <c r="K74" i="17" s="1"/>
  <c r="J75" i="17"/>
  <c r="K75" i="17" a="1"/>
  <c r="K75" i="17" s="1"/>
  <c r="J77" i="17"/>
  <c r="K77" i="17" s="1" a="1"/>
  <c r="K77" i="17" s="1"/>
  <c r="J78" i="17"/>
  <c r="K78" i="17" s="1" a="1"/>
  <c r="K78" i="17" s="1"/>
  <c r="J79" i="17"/>
  <c r="K79" i="17" s="1" a="1"/>
  <c r="K79" i="17" s="1"/>
  <c r="J80" i="17"/>
  <c r="K80" i="17" a="1"/>
  <c r="K80" i="17" s="1"/>
  <c r="J81" i="17"/>
  <c r="K81" i="17" s="1" a="1"/>
  <c r="K81" i="17" s="1"/>
  <c r="J82" i="17"/>
  <c r="K82" i="17" s="1" a="1"/>
  <c r="K82" i="17" s="1"/>
  <c r="J83" i="17"/>
  <c r="K83" i="17" s="1" a="1"/>
  <c r="K83" i="17" s="1"/>
  <c r="J84" i="17"/>
  <c r="K84" i="17" a="1"/>
  <c r="K84" i="17" s="1"/>
  <c r="J85" i="17"/>
  <c r="K85" i="17" s="1" a="1"/>
  <c r="K85" i="17" s="1"/>
  <c r="J87" i="17"/>
  <c r="K87" i="17" s="1" a="1"/>
  <c r="K87" i="17" s="1"/>
  <c r="J88" i="17"/>
  <c r="K88" i="17" s="1" a="1"/>
  <c r="K88" i="17" s="1"/>
  <c r="J89" i="17"/>
  <c r="K89" i="17" s="1" a="1"/>
  <c r="K89" i="17" s="1"/>
  <c r="J90" i="17"/>
  <c r="K90" i="17" s="1" a="1"/>
  <c r="K90" i="17" s="1"/>
  <c r="J91" i="17"/>
  <c r="K91" i="17" s="1" a="1"/>
  <c r="K91" i="17" s="1"/>
  <c r="J92" i="17"/>
  <c r="K92" i="17" s="1" a="1"/>
  <c r="K92" i="17" s="1"/>
  <c r="J93" i="17"/>
  <c r="K93" i="17" s="1" a="1"/>
  <c r="K93" i="17" s="1"/>
  <c r="J94" i="17"/>
  <c r="K94" i="17" s="1" a="1"/>
  <c r="K94" i="17" s="1"/>
  <c r="J95" i="17"/>
  <c r="K95" i="17" s="1" a="1"/>
  <c r="K95" i="17" s="1"/>
  <c r="J96" i="17"/>
  <c r="K96" i="17" s="1" a="1"/>
  <c r="K96" i="17" s="1"/>
  <c r="J97" i="17"/>
  <c r="K97" i="17" s="1" a="1"/>
  <c r="K97" i="17" s="1"/>
  <c r="J98" i="17"/>
  <c r="K98" i="17" s="1" a="1"/>
  <c r="K98" i="17" s="1"/>
  <c r="J101" i="17"/>
  <c r="K101" i="17" s="1" a="1"/>
  <c r="K101" i="17" s="1"/>
  <c r="J102" i="17"/>
  <c r="K102" i="17" s="1" a="1"/>
  <c r="K102" i="17" s="1"/>
  <c r="J103" i="17"/>
  <c r="K103" i="17" s="1" a="1"/>
  <c r="K103" i="17" s="1"/>
  <c r="J104" i="17"/>
  <c r="K104" i="17" s="1" a="1"/>
  <c r="K104" i="17" s="1"/>
  <c r="J105" i="17"/>
  <c r="K105" i="17" s="1" a="1"/>
  <c r="K105" i="17" s="1"/>
  <c r="J106" i="17"/>
  <c r="K106" i="17" s="1" a="1"/>
  <c r="K106" i="17" s="1"/>
  <c r="J107" i="17"/>
  <c r="K107" i="17" s="1" a="1"/>
  <c r="K107" i="17" s="1"/>
  <c r="J109" i="17"/>
  <c r="K109" i="17" s="1" a="1"/>
  <c r="K109" i="17" s="1"/>
  <c r="J110" i="17"/>
  <c r="K110" i="17" s="1" a="1"/>
  <c r="K110" i="17" s="1"/>
  <c r="J111" i="17"/>
  <c r="K111" i="17" s="1" a="1"/>
  <c r="K111" i="17" s="1"/>
  <c r="J112" i="17"/>
  <c r="K112" i="17" s="1" a="1"/>
  <c r="K112" i="17" s="1"/>
  <c r="J113" i="17"/>
  <c r="K113" i="17" s="1" a="1"/>
  <c r="K113" i="17" s="1"/>
  <c r="J114" i="17"/>
  <c r="K114" i="17" s="1" a="1"/>
  <c r="K114" i="17" s="1"/>
  <c r="J115" i="17"/>
  <c r="K115" i="17" s="1" a="1"/>
  <c r="K115" i="17" s="1"/>
  <c r="J116" i="17"/>
  <c r="K116" i="17" s="1" a="1"/>
  <c r="K116" i="17" s="1"/>
  <c r="J117" i="17"/>
  <c r="K117" i="17" a="1"/>
  <c r="K117" i="17" s="1"/>
  <c r="J120" i="17"/>
  <c r="K120" i="17" s="1" a="1"/>
  <c r="K120" i="17" s="1"/>
  <c r="J121" i="17"/>
  <c r="K121" i="17" s="1" a="1"/>
  <c r="K121" i="17" s="1"/>
  <c r="J122" i="17"/>
  <c r="K122" i="17" s="1" a="1"/>
  <c r="K122" i="17" s="1"/>
  <c r="J123" i="17"/>
  <c r="K123" i="17" s="1" a="1"/>
  <c r="K123" i="17" s="1"/>
  <c r="J124" i="17"/>
  <c r="K124" i="17" s="1" a="1"/>
  <c r="K124" i="17" s="1"/>
  <c r="J126" i="17"/>
  <c r="K126" i="17" s="1" a="1"/>
  <c r="K126" i="17" s="1"/>
  <c r="J128" i="17"/>
  <c r="K128" i="17" s="1" a="1"/>
  <c r="K128" i="17" s="1"/>
  <c r="J129" i="17"/>
  <c r="K129" i="17" a="1"/>
  <c r="K129" i="17" s="1"/>
  <c r="J130" i="17"/>
  <c r="K130" i="17" a="1"/>
  <c r="K130" i="17" s="1"/>
  <c r="J131" i="17"/>
  <c r="K131" i="17" s="1" a="1"/>
  <c r="K131" i="17" s="1"/>
  <c r="J132" i="17"/>
  <c r="K132" i="17" s="1" a="1"/>
  <c r="K132" i="17" s="1"/>
  <c r="J133" i="17"/>
  <c r="K133" i="17" s="1" a="1"/>
  <c r="K133" i="17" s="1"/>
  <c r="J134" i="17"/>
  <c r="K134" i="17" s="1" a="1"/>
  <c r="K134" i="17" s="1"/>
  <c r="J135" i="17"/>
  <c r="K135" i="17" s="1" a="1"/>
  <c r="K135" i="17" s="1"/>
  <c r="J136" i="17"/>
  <c r="K136" i="17" a="1"/>
  <c r="K136" i="17" s="1"/>
  <c r="J137" i="17"/>
  <c r="K137" i="17" a="1"/>
  <c r="K137" i="17" s="1"/>
  <c r="J138" i="17"/>
  <c r="K138" i="17" a="1"/>
  <c r="K138" i="17" s="1"/>
  <c r="J139" i="17"/>
  <c r="K139" i="17" s="1" a="1"/>
  <c r="K139" i="17" s="1"/>
  <c r="J140" i="17"/>
  <c r="K140" i="17" a="1"/>
  <c r="K140" i="17" s="1"/>
  <c r="J141" i="17"/>
  <c r="K141" i="17" s="1" a="1"/>
  <c r="K141" i="17" s="1"/>
  <c r="J142" i="17"/>
  <c r="K142" i="17" s="1" a="1"/>
  <c r="K142" i="17" s="1"/>
  <c r="J143" i="17"/>
  <c r="K143" i="17" s="1" a="1"/>
  <c r="K143" i="17" s="1"/>
  <c r="J144" i="17"/>
  <c r="K144" i="17" a="1"/>
  <c r="K144" i="17" s="1"/>
  <c r="J145" i="17"/>
  <c r="K145" i="17" s="1" a="1"/>
  <c r="K145" i="17" s="1"/>
  <c r="J146" i="17"/>
  <c r="K146" i="17" a="1"/>
  <c r="K146" i="17" s="1"/>
  <c r="J147" i="17"/>
  <c r="K147" i="17" s="1" a="1"/>
  <c r="K147" i="17" s="1"/>
  <c r="J149" i="17"/>
  <c r="K149" i="17" a="1"/>
  <c r="K149" i="17" s="1"/>
  <c r="J150" i="17"/>
  <c r="K150" i="17" s="1" a="1"/>
  <c r="K150" i="17" s="1"/>
  <c r="J151" i="17"/>
  <c r="K151" i="17" s="1" a="1"/>
  <c r="K151" i="17" s="1"/>
  <c r="J152" i="17"/>
  <c r="K152" i="17" s="1" a="1"/>
  <c r="K152" i="17" s="1"/>
  <c r="J153" i="17"/>
  <c r="K153" i="17" a="1"/>
  <c r="K153" i="17" s="1"/>
  <c r="J154" i="17"/>
  <c r="K154" i="17" a="1"/>
  <c r="K154" i="17"/>
  <c r="J156" i="17"/>
  <c r="K156" i="17" s="1" a="1"/>
  <c r="K156" i="17" s="1"/>
  <c r="J157" i="17"/>
  <c r="K157" i="17" s="1" a="1"/>
  <c r="K157" i="17" s="1"/>
  <c r="J158" i="17"/>
  <c r="K158" i="17" a="1"/>
  <c r="K158" i="17" s="1"/>
  <c r="J159" i="17"/>
  <c r="K159" i="17" s="1" a="1"/>
  <c r="K159" i="17" s="1"/>
  <c r="J160" i="17"/>
  <c r="K160" i="17" s="1" a="1"/>
  <c r="K160" i="17" s="1"/>
  <c r="J161" i="17"/>
  <c r="K161" i="17" s="1" a="1"/>
  <c r="K161" i="17" s="1"/>
  <c r="J162" i="17"/>
  <c r="K162" i="17" s="1" a="1"/>
  <c r="K162" i="17" s="1"/>
  <c r="J163" i="17"/>
  <c r="K163" i="17" s="1" a="1"/>
  <c r="K163" i="17" s="1"/>
  <c r="J165" i="17"/>
  <c r="K165" i="17" a="1"/>
  <c r="K165" i="17" s="1"/>
  <c r="J166" i="17"/>
  <c r="K166" i="17" s="1" a="1"/>
  <c r="K166" i="17" s="1"/>
  <c r="J167" i="17"/>
  <c r="K167" i="17" s="1" a="1"/>
  <c r="K167" i="17" s="1"/>
  <c r="J168" i="17"/>
  <c r="K168" i="17" s="1" a="1"/>
  <c r="K168" i="17" s="1"/>
  <c r="J169" i="17"/>
  <c r="K169" i="17" s="1" a="1"/>
  <c r="K169" i="17" s="1"/>
  <c r="J170" i="17"/>
  <c r="K170" i="17" s="1" a="1"/>
  <c r="K170" i="17" s="1"/>
  <c r="J171" i="17"/>
  <c r="K171" i="17" a="1"/>
  <c r="K171" i="17" s="1"/>
  <c r="J172" i="17"/>
  <c r="K172" i="17" s="1" a="1"/>
  <c r="K172" i="17" s="1"/>
  <c r="J173" i="17"/>
  <c r="K173" i="17" s="1" a="1"/>
  <c r="K173" i="17" s="1"/>
  <c r="J174" i="17"/>
  <c r="K174" i="17" s="1" a="1"/>
  <c r="K174" i="17" s="1"/>
  <c r="J175" i="17"/>
  <c r="K175" i="17" a="1"/>
  <c r="K175" i="17" s="1"/>
  <c r="J176" i="17"/>
  <c r="K176" i="17" s="1" a="1"/>
  <c r="K176" i="17" s="1"/>
  <c r="J177" i="17"/>
  <c r="K177" i="17" s="1" a="1"/>
  <c r="K177" i="17" s="1"/>
  <c r="J178" i="17"/>
  <c r="K178" i="17" s="1" a="1"/>
  <c r="K178" i="17" s="1"/>
  <c r="J180" i="17"/>
  <c r="K180" i="17" s="1" a="1"/>
  <c r="K180" i="17" s="1"/>
  <c r="J181" i="17"/>
  <c r="K181" i="17" s="1" a="1"/>
  <c r="K181" i="17" s="1"/>
  <c r="J182" i="17"/>
  <c r="K182" i="17" s="1" a="1"/>
  <c r="K182" i="17" s="1"/>
  <c r="J183" i="17"/>
  <c r="K183" i="17" s="1" a="1"/>
  <c r="K183" i="17" s="1"/>
  <c r="J184" i="17"/>
  <c r="K184" i="17" s="1" a="1"/>
  <c r="K184" i="17" s="1"/>
  <c r="J185" i="17"/>
  <c r="K185" i="17" s="1" a="1"/>
  <c r="K185" i="17" s="1"/>
  <c r="J186" i="17"/>
  <c r="K186" i="17" s="1" a="1"/>
  <c r="K186" i="17" s="1"/>
  <c r="J187" i="17"/>
  <c r="K187" i="17" s="1" a="1"/>
  <c r="K187" i="17" s="1"/>
  <c r="J188" i="17"/>
  <c r="K188" i="17" s="1" a="1"/>
  <c r="K188" i="17" s="1"/>
  <c r="J189" i="17"/>
  <c r="K189" i="17" a="1"/>
  <c r="K189" i="17" s="1"/>
  <c r="J190" i="17"/>
  <c r="K190" i="17" s="1" a="1"/>
  <c r="K190" i="17" s="1"/>
  <c r="J191" i="17"/>
  <c r="K191" i="17" s="1" a="1"/>
  <c r="K191" i="17" s="1"/>
  <c r="J193" i="17"/>
  <c r="K193" i="17" s="1" a="1"/>
  <c r="K193" i="17" s="1"/>
  <c r="J194" i="17"/>
  <c r="K194" i="17" s="1" a="1"/>
  <c r="K194" i="17" s="1"/>
  <c r="J195" i="17"/>
  <c r="K195" i="17" s="1" a="1"/>
  <c r="K195" i="17" s="1"/>
  <c r="J196" i="17"/>
  <c r="K196" i="17" s="1" a="1"/>
  <c r="K196" i="17" s="1"/>
  <c r="J198" i="17"/>
  <c r="K198" i="17" s="1" a="1"/>
  <c r="K198" i="17" s="1"/>
  <c r="J199" i="17"/>
  <c r="K199" i="17" a="1"/>
  <c r="K199" i="17" s="1"/>
  <c r="J200" i="17"/>
  <c r="K200" i="17" a="1"/>
  <c r="K200" i="17" s="1"/>
  <c r="J201" i="17"/>
  <c r="K201" i="17" s="1" a="1"/>
  <c r="K201" i="17" s="1"/>
  <c r="J202" i="17"/>
  <c r="K202" i="17" s="1" a="1"/>
  <c r="K202" i="17" s="1"/>
  <c r="J203" i="17"/>
  <c r="K203" i="17" s="1" a="1"/>
  <c r="K203" i="17" s="1"/>
  <c r="J204" i="17"/>
  <c r="K204" i="17" s="1" a="1"/>
  <c r="K204" i="17" s="1"/>
  <c r="J206" i="17"/>
  <c r="K206" i="17" s="1" a="1"/>
  <c r="K206" i="17" s="1"/>
  <c r="J207" i="17"/>
  <c r="K207" i="17" a="1"/>
  <c r="K207" i="17" s="1"/>
  <c r="J208" i="17"/>
  <c r="K208" i="17" a="1"/>
  <c r="K208" i="17" s="1"/>
  <c r="J209" i="17"/>
  <c r="K209" i="17" a="1"/>
  <c r="K209" i="17" s="1"/>
  <c r="J210" i="17"/>
  <c r="K210" i="17" s="1" a="1"/>
  <c r="K210" i="17" s="1"/>
  <c r="J211" i="17"/>
  <c r="K211" i="17" a="1"/>
  <c r="K211" i="17" s="1"/>
  <c r="J212" i="17"/>
  <c r="K212" i="17" s="1" a="1"/>
  <c r="K212" i="17" s="1"/>
  <c r="J215" i="17"/>
  <c r="K215" i="17" s="1" a="1"/>
  <c r="K215" i="17" s="1"/>
  <c r="J216" i="17"/>
  <c r="K216" i="17" s="1" a="1"/>
  <c r="K216" i="17" s="1"/>
  <c r="J217" i="17"/>
  <c r="K217" i="17" a="1"/>
  <c r="K217" i="17" s="1"/>
  <c r="J218" i="17"/>
  <c r="K218" i="17" a="1"/>
  <c r="K218" i="17"/>
  <c r="J220" i="17"/>
  <c r="K220" i="17" a="1"/>
  <c r="K220" i="17" s="1"/>
  <c r="J221" i="17"/>
  <c r="K221" i="17" s="1" a="1"/>
  <c r="K221" i="17" s="1"/>
  <c r="J222" i="17"/>
  <c r="K222" i="17" a="1"/>
  <c r="K222" i="17" s="1"/>
  <c r="J223" i="17"/>
  <c r="K223" i="17" s="1" a="1"/>
  <c r="K223" i="17" s="1"/>
  <c r="J224" i="17"/>
  <c r="K224" i="17" s="1" a="1"/>
  <c r="K224" i="17" s="1"/>
  <c r="J225" i="17"/>
  <c r="K225" i="17" s="1" a="1"/>
  <c r="K225" i="17" s="1"/>
  <c r="J227" i="17"/>
  <c r="K227" i="17" a="1"/>
  <c r="K227" i="17" s="1"/>
  <c r="J228" i="17"/>
  <c r="K228" i="17" a="1"/>
  <c r="K228" i="17"/>
  <c r="J229" i="17"/>
  <c r="K229" i="17" a="1"/>
  <c r="K229" i="17" s="1"/>
  <c r="J230" i="17"/>
  <c r="K230" i="17" s="1" a="1"/>
  <c r="K230" i="17" s="1"/>
  <c r="W5" i="7"/>
  <c r="W6" i="7"/>
  <c r="W7" i="7"/>
  <c r="W8" i="7"/>
  <c r="W9" i="7"/>
  <c r="W10" i="7"/>
  <c r="W11" i="7"/>
  <c r="W12" i="7"/>
  <c r="W13" i="7"/>
  <c r="W14" i="7"/>
  <c r="W15" i="7"/>
  <c r="W16" i="7"/>
  <c r="W17" i="7"/>
  <c r="W18" i="7"/>
  <c r="W19" i="7"/>
  <c r="K19" i="10" s="1"/>
  <c r="W20" i="7"/>
  <c r="W21" i="7"/>
  <c r="W22" i="7"/>
  <c r="W23" i="7"/>
  <c r="W24" i="7"/>
  <c r="W25" i="7"/>
  <c r="W26" i="7"/>
  <c r="W27" i="7"/>
  <c r="K27" i="10" s="1"/>
  <c r="W28" i="7"/>
  <c r="W29" i="7"/>
  <c r="W30" i="7"/>
  <c r="W31" i="7"/>
  <c r="W32" i="7"/>
  <c r="W33" i="7"/>
  <c r="W34" i="7"/>
  <c r="W35" i="7"/>
  <c r="K35" i="10" s="1"/>
  <c r="W36" i="7"/>
  <c r="W37" i="7"/>
  <c r="W38" i="7"/>
  <c r="W39" i="7"/>
  <c r="W40" i="7"/>
  <c r="W41" i="7"/>
  <c r="W42" i="7"/>
  <c r="W43" i="7"/>
  <c r="K43" i="10" s="1"/>
  <c r="W44" i="7"/>
  <c r="W45" i="7"/>
  <c r="W46" i="7"/>
  <c r="W47" i="7"/>
  <c r="W48" i="7"/>
  <c r="W49" i="7"/>
  <c r="W50" i="7"/>
  <c r="W51" i="7"/>
  <c r="K51" i="10" s="1"/>
  <c r="W52" i="7"/>
  <c r="W53" i="7"/>
  <c r="W54" i="7"/>
  <c r="W55" i="7"/>
  <c r="W56" i="7"/>
  <c r="W57" i="7"/>
  <c r="W58" i="7"/>
  <c r="W59" i="7"/>
  <c r="K59" i="10" s="1"/>
  <c r="W60" i="7"/>
  <c r="W61" i="7"/>
  <c r="W62" i="7"/>
  <c r="W63" i="7"/>
  <c r="W64" i="7"/>
  <c r="W65" i="7"/>
  <c r="W66" i="7"/>
  <c r="W67" i="7"/>
  <c r="K67" i="10" s="1"/>
  <c r="W68" i="7"/>
  <c r="W69" i="7"/>
  <c r="W70" i="7"/>
  <c r="W71" i="7"/>
  <c r="W72" i="7"/>
  <c r="W73" i="7"/>
  <c r="W74" i="7"/>
  <c r="W75" i="7"/>
  <c r="K75" i="10" s="1"/>
  <c r="W76" i="7"/>
  <c r="W77" i="7"/>
  <c r="W78" i="7"/>
  <c r="W79" i="7"/>
  <c r="W80" i="7"/>
  <c r="W81" i="7"/>
  <c r="W82" i="7"/>
  <c r="W83" i="7"/>
  <c r="K83" i="10" s="1"/>
  <c r="W84" i="7"/>
  <c r="W85" i="7"/>
  <c r="W86" i="7"/>
  <c r="W87" i="7"/>
  <c r="W88" i="7"/>
  <c r="W89" i="7"/>
  <c r="W90" i="7"/>
  <c r="W91" i="7"/>
  <c r="K91" i="10" s="1"/>
  <c r="W92" i="7"/>
  <c r="W93" i="7"/>
  <c r="W94" i="7"/>
  <c r="W95" i="7"/>
  <c r="W96" i="7"/>
  <c r="W97" i="7"/>
  <c r="W98" i="7"/>
  <c r="W99" i="7"/>
  <c r="K99" i="10" s="1"/>
  <c r="W100" i="7"/>
  <c r="W101" i="7"/>
  <c r="W102" i="7"/>
  <c r="W103" i="7"/>
  <c r="W104" i="7"/>
  <c r="W105" i="7"/>
  <c r="W106" i="7"/>
  <c r="W107" i="7"/>
  <c r="K107" i="10" s="1"/>
  <c r="W108" i="7"/>
  <c r="W109" i="7"/>
  <c r="W110" i="7"/>
  <c r="W111" i="7"/>
  <c r="W112" i="7"/>
  <c r="W113" i="7"/>
  <c r="W114" i="7"/>
  <c r="W115" i="7"/>
  <c r="W116" i="7"/>
  <c r="W117" i="7"/>
  <c r="W118" i="7"/>
  <c r="W119" i="7"/>
  <c r="W120" i="7"/>
  <c r="W121" i="7"/>
  <c r="W122" i="7"/>
  <c r="W123" i="7"/>
  <c r="K123" i="10" s="1"/>
  <c r="W124" i="7"/>
  <c r="W125" i="7"/>
  <c r="W126" i="7"/>
  <c r="W127" i="7"/>
  <c r="W128" i="7"/>
  <c r="W129" i="7"/>
  <c r="W130" i="7"/>
  <c r="W131" i="7"/>
  <c r="K131" i="10" s="1"/>
  <c r="W132" i="7"/>
  <c r="W133" i="7"/>
  <c r="W134" i="7"/>
  <c r="W135" i="7"/>
  <c r="W136" i="7"/>
  <c r="W137" i="7"/>
  <c r="W138" i="7"/>
  <c r="W139" i="7"/>
  <c r="K139" i="10" s="1"/>
  <c r="W140" i="7"/>
  <c r="W141" i="7"/>
  <c r="W142" i="7"/>
  <c r="W143" i="7"/>
  <c r="W144" i="7"/>
  <c r="W145" i="7"/>
  <c r="W146" i="7"/>
  <c r="W147" i="7"/>
  <c r="W148" i="7"/>
  <c r="W149" i="7"/>
  <c r="W150" i="7"/>
  <c r="W151" i="7"/>
  <c r="W152" i="7"/>
  <c r="W153" i="7"/>
  <c r="W154" i="7"/>
  <c r="W155" i="7"/>
  <c r="K155" i="10" s="1"/>
  <c r="W156" i="7"/>
  <c r="W157" i="7"/>
  <c r="W158" i="7"/>
  <c r="W159" i="7"/>
  <c r="W160" i="7"/>
  <c r="W161" i="7"/>
  <c r="W162" i="7"/>
  <c r="W163" i="7"/>
  <c r="K163" i="10" s="1"/>
  <c r="W164" i="7"/>
  <c r="W165" i="7"/>
  <c r="W166" i="7"/>
  <c r="W167" i="7"/>
  <c r="W168" i="7"/>
  <c r="W169" i="7"/>
  <c r="W170" i="7"/>
  <c r="W171" i="7"/>
  <c r="K171" i="10" s="1"/>
  <c r="W172" i="7"/>
  <c r="W173" i="7"/>
  <c r="W174" i="7"/>
  <c r="W175" i="7"/>
  <c r="W176" i="7"/>
  <c r="W177" i="7"/>
  <c r="W178" i="7"/>
  <c r="W179" i="7"/>
  <c r="K179" i="10" s="1"/>
  <c r="W180" i="7"/>
  <c r="W181" i="7"/>
  <c r="W182" i="7"/>
  <c r="W183" i="7"/>
  <c r="W184" i="7"/>
  <c r="W185" i="7"/>
  <c r="W186" i="7"/>
  <c r="W187" i="7"/>
  <c r="K187" i="10" s="1"/>
  <c r="W188" i="7"/>
  <c r="W189" i="7"/>
  <c r="W190" i="7"/>
  <c r="W191" i="7"/>
  <c r="W192" i="7"/>
  <c r="W193" i="7"/>
  <c r="W194" i="7"/>
  <c r="W195" i="7"/>
  <c r="K195" i="10" s="1"/>
  <c r="W196" i="7"/>
  <c r="W197" i="7"/>
  <c r="W198" i="7"/>
  <c r="W199" i="7"/>
  <c r="W200" i="7"/>
  <c r="W201" i="7"/>
  <c r="W202" i="7"/>
  <c r="W203" i="7"/>
  <c r="K203" i="10" s="1"/>
  <c r="W204" i="7"/>
  <c r="W205" i="7"/>
  <c r="W206" i="7"/>
  <c r="W207" i="7"/>
  <c r="W208" i="7"/>
  <c r="W209" i="7"/>
  <c r="W210" i="7"/>
  <c r="W211" i="7"/>
  <c r="K211" i="10" s="1"/>
  <c r="W212" i="7"/>
  <c r="W213" i="7"/>
  <c r="W214" i="7"/>
  <c r="W215" i="7"/>
  <c r="W216" i="7"/>
  <c r="W217" i="7"/>
  <c r="W218" i="7"/>
  <c r="W219" i="7"/>
  <c r="K219" i="10" s="1"/>
  <c r="W220" i="7"/>
  <c r="W221" i="7"/>
  <c r="W222" i="7"/>
  <c r="W223" i="7"/>
  <c r="W224" i="7"/>
  <c r="W225" i="7"/>
  <c r="W226" i="7"/>
  <c r="W227" i="7"/>
  <c r="K227" i="10" s="1"/>
  <c r="W228" i="7"/>
  <c r="W229" i="7"/>
  <c r="W230" i="7"/>
  <c r="W231" i="7"/>
  <c r="W4" i="7"/>
  <c r="R5" i="7"/>
  <c r="R6" i="7"/>
  <c r="R7" i="7"/>
  <c r="R8" i="7"/>
  <c r="R9" i="7"/>
  <c r="R10" i="7"/>
  <c r="R11" i="7"/>
  <c r="J11" i="10" s="1"/>
  <c r="R12" i="7"/>
  <c r="R13" i="7"/>
  <c r="R14" i="7"/>
  <c r="R15" i="7"/>
  <c r="R16" i="7"/>
  <c r="R17" i="7"/>
  <c r="R18" i="7"/>
  <c r="R19" i="7"/>
  <c r="J19" i="10" s="1"/>
  <c r="R20" i="7"/>
  <c r="R21" i="7"/>
  <c r="R22" i="7"/>
  <c r="R23" i="7"/>
  <c r="R24" i="7"/>
  <c r="R25" i="7"/>
  <c r="R26" i="7"/>
  <c r="R27" i="7"/>
  <c r="J27" i="10" s="1"/>
  <c r="R28" i="7"/>
  <c r="R29" i="7"/>
  <c r="R30" i="7"/>
  <c r="R31" i="7"/>
  <c r="R32" i="7"/>
  <c r="R33" i="7"/>
  <c r="R34" i="7"/>
  <c r="R35" i="7"/>
  <c r="J35" i="10" s="1"/>
  <c r="R36" i="7"/>
  <c r="R37" i="7"/>
  <c r="R38" i="7"/>
  <c r="R39" i="7"/>
  <c r="R40" i="7"/>
  <c r="R41" i="7"/>
  <c r="R42" i="7"/>
  <c r="R43" i="7"/>
  <c r="R44" i="7"/>
  <c r="R45" i="7"/>
  <c r="R46" i="7"/>
  <c r="R47" i="7"/>
  <c r="R48" i="7"/>
  <c r="R49" i="7"/>
  <c r="R50" i="7"/>
  <c r="R51" i="7"/>
  <c r="J51" i="10" s="1"/>
  <c r="R52" i="7"/>
  <c r="R53" i="7"/>
  <c r="R54" i="7"/>
  <c r="R55" i="7"/>
  <c r="R56" i="7"/>
  <c r="R57" i="7"/>
  <c r="R58" i="7"/>
  <c r="R59" i="7"/>
  <c r="J59" i="10" s="1"/>
  <c r="R60" i="7"/>
  <c r="R61" i="7"/>
  <c r="R62" i="7"/>
  <c r="R63" i="7"/>
  <c r="R64" i="7"/>
  <c r="R65" i="7"/>
  <c r="R66" i="7"/>
  <c r="R67" i="7"/>
  <c r="J67" i="10" s="1"/>
  <c r="R68" i="7"/>
  <c r="R69" i="7"/>
  <c r="R70" i="7"/>
  <c r="R71" i="7"/>
  <c r="R72" i="7"/>
  <c r="R73" i="7"/>
  <c r="R74" i="7"/>
  <c r="R75" i="7"/>
  <c r="J75" i="10" s="1"/>
  <c r="R76" i="7"/>
  <c r="R77" i="7"/>
  <c r="R78" i="7"/>
  <c r="R79" i="7"/>
  <c r="R80" i="7"/>
  <c r="R81" i="7"/>
  <c r="R82" i="7"/>
  <c r="R83" i="7"/>
  <c r="J83" i="10" s="1"/>
  <c r="R84" i="7"/>
  <c r="R85" i="7"/>
  <c r="R86" i="7"/>
  <c r="R87" i="7"/>
  <c r="R88" i="7"/>
  <c r="R89" i="7"/>
  <c r="R90" i="7"/>
  <c r="R91" i="7"/>
  <c r="J91" i="10" s="1"/>
  <c r="R92" i="7"/>
  <c r="R93" i="7"/>
  <c r="R94" i="7"/>
  <c r="R95" i="7"/>
  <c r="R96" i="7"/>
  <c r="R97" i="7"/>
  <c r="R98" i="7"/>
  <c r="R99" i="7"/>
  <c r="J99" i="10" s="1"/>
  <c r="R100" i="7"/>
  <c r="R101" i="7"/>
  <c r="R102" i="7"/>
  <c r="R103" i="7"/>
  <c r="R104" i="7"/>
  <c r="R105" i="7"/>
  <c r="R106" i="7"/>
  <c r="R107" i="7"/>
  <c r="R108" i="7"/>
  <c r="R109" i="7"/>
  <c r="R110" i="7"/>
  <c r="R111" i="7"/>
  <c r="R112" i="7"/>
  <c r="R113" i="7"/>
  <c r="R114" i="7"/>
  <c r="R115" i="7"/>
  <c r="J115" i="10" s="1"/>
  <c r="R116" i="7"/>
  <c r="R117" i="7"/>
  <c r="R118" i="7"/>
  <c r="R119" i="7"/>
  <c r="R120" i="7"/>
  <c r="R121" i="7"/>
  <c r="R122" i="7"/>
  <c r="R123" i="7"/>
  <c r="J123" i="10" s="1"/>
  <c r="R124" i="7"/>
  <c r="R125" i="7"/>
  <c r="R126" i="7"/>
  <c r="R127" i="7"/>
  <c r="R128" i="7"/>
  <c r="R129" i="7"/>
  <c r="R130" i="7"/>
  <c r="R131" i="7"/>
  <c r="J131" i="10" s="1"/>
  <c r="R132" i="7"/>
  <c r="R133" i="7"/>
  <c r="R134" i="7"/>
  <c r="R135" i="7"/>
  <c r="R136" i="7"/>
  <c r="R137" i="7"/>
  <c r="R138" i="7"/>
  <c r="R139" i="7"/>
  <c r="J139" i="10" s="1"/>
  <c r="R140" i="7"/>
  <c r="R141" i="7"/>
  <c r="R142" i="7"/>
  <c r="R143" i="7"/>
  <c r="R144" i="7"/>
  <c r="R145" i="7"/>
  <c r="R146" i="7"/>
  <c r="R147" i="7"/>
  <c r="J147" i="10" s="1"/>
  <c r="R148" i="7"/>
  <c r="R149" i="7"/>
  <c r="R150" i="7"/>
  <c r="R151" i="7"/>
  <c r="R152" i="7"/>
  <c r="R153" i="7"/>
  <c r="R154" i="7"/>
  <c r="R155" i="7"/>
  <c r="J155" i="10" s="1"/>
  <c r="R156" i="7"/>
  <c r="R157" i="7"/>
  <c r="R158" i="7"/>
  <c r="R159" i="7"/>
  <c r="R160" i="7"/>
  <c r="R161" i="7"/>
  <c r="R162" i="7"/>
  <c r="R163" i="7"/>
  <c r="J163" i="10" s="1"/>
  <c r="R164" i="7"/>
  <c r="R165" i="7"/>
  <c r="R166" i="7"/>
  <c r="R167" i="7"/>
  <c r="R168" i="7"/>
  <c r="R169" i="7"/>
  <c r="R170" i="7"/>
  <c r="R171" i="7"/>
  <c r="R172" i="7"/>
  <c r="R173" i="7"/>
  <c r="R174" i="7"/>
  <c r="R175" i="7"/>
  <c r="R176" i="7"/>
  <c r="R177" i="7"/>
  <c r="R178" i="7"/>
  <c r="R179" i="7"/>
  <c r="J179" i="10" s="1"/>
  <c r="R180" i="7"/>
  <c r="R181" i="7"/>
  <c r="R182" i="7"/>
  <c r="R183" i="7"/>
  <c r="R184" i="7"/>
  <c r="R185" i="7"/>
  <c r="R186" i="7"/>
  <c r="R187" i="7"/>
  <c r="J187" i="10" s="1"/>
  <c r="R188" i="7"/>
  <c r="R189" i="7"/>
  <c r="R190" i="7"/>
  <c r="R191" i="7"/>
  <c r="R192" i="7"/>
  <c r="R193" i="7"/>
  <c r="R194" i="7"/>
  <c r="R195" i="7"/>
  <c r="J195" i="10" s="1"/>
  <c r="R196" i="7"/>
  <c r="R197" i="7"/>
  <c r="R198" i="7"/>
  <c r="R199" i="7"/>
  <c r="R200" i="7"/>
  <c r="R201" i="7"/>
  <c r="R202" i="7"/>
  <c r="R203" i="7"/>
  <c r="J203" i="10" s="1"/>
  <c r="R204" i="7"/>
  <c r="R205" i="7"/>
  <c r="R206" i="7"/>
  <c r="R207" i="7"/>
  <c r="R208" i="7"/>
  <c r="R209" i="7"/>
  <c r="R210" i="7"/>
  <c r="R211" i="7"/>
  <c r="J211" i="10" s="1"/>
  <c r="R212" i="7"/>
  <c r="R213" i="7"/>
  <c r="R214" i="7"/>
  <c r="R215" i="7"/>
  <c r="R216" i="7"/>
  <c r="R217" i="7"/>
  <c r="R218" i="7"/>
  <c r="R219" i="7"/>
  <c r="J219" i="10" s="1"/>
  <c r="R220" i="7"/>
  <c r="R221" i="7"/>
  <c r="R222" i="7"/>
  <c r="R223" i="7"/>
  <c r="R224" i="7"/>
  <c r="R225" i="7"/>
  <c r="R226" i="7"/>
  <c r="R227" i="7"/>
  <c r="J227" i="10" s="1"/>
  <c r="R228" i="7"/>
  <c r="R229" i="7"/>
  <c r="R230" i="7"/>
  <c r="R231" i="7"/>
  <c r="R4" i="7"/>
  <c r="J12" i="10"/>
  <c r="J20" i="10"/>
  <c r="J28" i="10"/>
  <c r="J36" i="10"/>
  <c r="J44" i="10"/>
  <c r="J52" i="10"/>
  <c r="J60" i="10"/>
  <c r="J68" i="10"/>
  <c r="J76" i="10"/>
  <c r="J84" i="10"/>
  <c r="J92" i="10"/>
  <c r="J100" i="10"/>
  <c r="J108" i="10"/>
  <c r="J116" i="10"/>
  <c r="J124" i="10"/>
  <c r="J132" i="10"/>
  <c r="J140" i="10"/>
  <c r="J148" i="10"/>
  <c r="J156" i="10"/>
  <c r="J164" i="10"/>
  <c r="J172" i="10"/>
  <c r="J180" i="10"/>
  <c r="J188" i="10"/>
  <c r="J196" i="10"/>
  <c r="J204" i="10"/>
  <c r="J212" i="10"/>
  <c r="J220" i="10"/>
  <c r="J228" i="10"/>
  <c r="M5" i="7"/>
  <c r="M6" i="7"/>
  <c r="M7" i="7"/>
  <c r="M8" i="7"/>
  <c r="M9" i="7"/>
  <c r="M10" i="7"/>
  <c r="M11" i="7"/>
  <c r="I11" i="10" s="1"/>
  <c r="M12" i="7"/>
  <c r="M13" i="7"/>
  <c r="M14" i="7"/>
  <c r="M15" i="7"/>
  <c r="M16" i="7"/>
  <c r="M17" i="7"/>
  <c r="M18" i="7"/>
  <c r="M19" i="7"/>
  <c r="I19" i="10" s="1"/>
  <c r="M20" i="7"/>
  <c r="M21" i="7"/>
  <c r="M22" i="7"/>
  <c r="M23" i="7"/>
  <c r="M24" i="7"/>
  <c r="M25" i="7"/>
  <c r="M26" i="7"/>
  <c r="M27" i="7"/>
  <c r="I27" i="10" s="1"/>
  <c r="M28" i="7"/>
  <c r="M29" i="7"/>
  <c r="M30" i="7"/>
  <c r="M31" i="7"/>
  <c r="M32" i="7"/>
  <c r="M33" i="7"/>
  <c r="M34" i="7"/>
  <c r="M35" i="7"/>
  <c r="I35" i="10" s="1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I51" i="10" s="1"/>
  <c r="M52" i="7"/>
  <c r="M53" i="7"/>
  <c r="M54" i="7"/>
  <c r="M55" i="7"/>
  <c r="M56" i="7"/>
  <c r="M57" i="7"/>
  <c r="M58" i="7"/>
  <c r="M59" i="7"/>
  <c r="I59" i="10" s="1"/>
  <c r="M60" i="7"/>
  <c r="M61" i="7"/>
  <c r="M62" i="7"/>
  <c r="M63" i="7"/>
  <c r="M64" i="7"/>
  <c r="M65" i="7"/>
  <c r="M66" i="7"/>
  <c r="M67" i="7"/>
  <c r="I67" i="10" s="1"/>
  <c r="M68" i="7"/>
  <c r="M69" i="7"/>
  <c r="M70" i="7"/>
  <c r="M71" i="7"/>
  <c r="M72" i="7"/>
  <c r="M73" i="7"/>
  <c r="M74" i="7"/>
  <c r="M75" i="7"/>
  <c r="I75" i="10" s="1"/>
  <c r="M76" i="7"/>
  <c r="M77" i="7"/>
  <c r="M78" i="7"/>
  <c r="M79" i="7"/>
  <c r="M80" i="7"/>
  <c r="M81" i="7"/>
  <c r="M82" i="7"/>
  <c r="M83" i="7"/>
  <c r="M84" i="7"/>
  <c r="M85" i="7"/>
  <c r="M86" i="7"/>
  <c r="M87" i="7"/>
  <c r="M88" i="7"/>
  <c r="M89" i="7"/>
  <c r="M90" i="7"/>
  <c r="M91" i="7"/>
  <c r="I91" i="10" s="1"/>
  <c r="M92" i="7"/>
  <c r="M93" i="7"/>
  <c r="M94" i="7"/>
  <c r="M95" i="7"/>
  <c r="M96" i="7"/>
  <c r="M97" i="7"/>
  <c r="M98" i="7"/>
  <c r="M99" i="7"/>
  <c r="M100" i="7"/>
  <c r="M101" i="7"/>
  <c r="M102" i="7"/>
  <c r="M103" i="7"/>
  <c r="M104" i="7"/>
  <c r="M105" i="7"/>
  <c r="M106" i="7"/>
  <c r="M107" i="7"/>
  <c r="I107" i="10" s="1"/>
  <c r="M108" i="7"/>
  <c r="M109" i="7"/>
  <c r="M110" i="7"/>
  <c r="M111" i="7"/>
  <c r="M112" i="7"/>
  <c r="M113" i="7"/>
  <c r="M114" i="7"/>
  <c r="M115" i="7"/>
  <c r="I115" i="10" s="1"/>
  <c r="M116" i="7"/>
  <c r="M117" i="7"/>
  <c r="M118" i="7"/>
  <c r="M119" i="7"/>
  <c r="M120" i="7"/>
  <c r="M121" i="7"/>
  <c r="M122" i="7"/>
  <c r="M123" i="7"/>
  <c r="I123" i="10" s="1"/>
  <c r="M124" i="7"/>
  <c r="M125" i="7"/>
  <c r="M126" i="7"/>
  <c r="M127" i="7"/>
  <c r="M128" i="7"/>
  <c r="M129" i="7"/>
  <c r="M130" i="7"/>
  <c r="M131" i="7"/>
  <c r="I131" i="10" s="1"/>
  <c r="M132" i="7"/>
  <c r="M133" i="7"/>
  <c r="M134" i="7"/>
  <c r="M135" i="7"/>
  <c r="M136" i="7"/>
  <c r="M137" i="7"/>
  <c r="M138" i="7"/>
  <c r="M139" i="7"/>
  <c r="I139" i="10" s="1"/>
  <c r="M140" i="7"/>
  <c r="M141" i="7"/>
  <c r="M142" i="7"/>
  <c r="M143" i="7"/>
  <c r="M144" i="7"/>
  <c r="M145" i="7"/>
  <c r="M146" i="7"/>
  <c r="M147" i="7"/>
  <c r="M148" i="7"/>
  <c r="M149" i="7"/>
  <c r="M150" i="7"/>
  <c r="M151" i="7"/>
  <c r="M152" i="7"/>
  <c r="M153" i="7"/>
  <c r="M154" i="7"/>
  <c r="M155" i="7"/>
  <c r="I155" i="10" s="1"/>
  <c r="M156" i="7"/>
  <c r="M157" i="7"/>
  <c r="M158" i="7"/>
  <c r="M159" i="7"/>
  <c r="M160" i="7"/>
  <c r="M161" i="7"/>
  <c r="M162" i="7"/>
  <c r="M163" i="7"/>
  <c r="I163" i="10" s="1"/>
  <c r="M164" i="7"/>
  <c r="M165" i="7"/>
  <c r="M166" i="7"/>
  <c r="M167" i="7"/>
  <c r="M168" i="7"/>
  <c r="M169" i="7"/>
  <c r="M170" i="7"/>
  <c r="M171" i="7"/>
  <c r="I171" i="10" s="1"/>
  <c r="M172" i="7"/>
  <c r="M173" i="7"/>
  <c r="M174" i="7"/>
  <c r="M175" i="7"/>
  <c r="M176" i="7"/>
  <c r="M177" i="7"/>
  <c r="M178" i="7"/>
  <c r="M179" i="7"/>
  <c r="I179" i="10" s="1"/>
  <c r="M180" i="7"/>
  <c r="M181" i="7"/>
  <c r="M182" i="7"/>
  <c r="M183" i="7"/>
  <c r="M184" i="7"/>
  <c r="M185" i="7"/>
  <c r="M186" i="7"/>
  <c r="M187" i="7"/>
  <c r="I187" i="10" s="1"/>
  <c r="M188" i="7"/>
  <c r="M189" i="7"/>
  <c r="M190" i="7"/>
  <c r="M191" i="7"/>
  <c r="M192" i="7"/>
  <c r="M193" i="7"/>
  <c r="M194" i="7"/>
  <c r="M195" i="7"/>
  <c r="I195" i="10" s="1"/>
  <c r="M196" i="7"/>
  <c r="M197" i="7"/>
  <c r="M198" i="7"/>
  <c r="M199" i="7"/>
  <c r="M200" i="7"/>
  <c r="M201" i="7"/>
  <c r="M202" i="7"/>
  <c r="M203" i="7"/>
  <c r="I203" i="10" s="1"/>
  <c r="M204" i="7"/>
  <c r="M205" i="7"/>
  <c r="M206" i="7"/>
  <c r="M207" i="7"/>
  <c r="M208" i="7"/>
  <c r="M209" i="7"/>
  <c r="M210" i="7"/>
  <c r="M211" i="7"/>
  <c r="M212" i="7"/>
  <c r="M213" i="7"/>
  <c r="M214" i="7"/>
  <c r="M215" i="7"/>
  <c r="M216" i="7"/>
  <c r="M217" i="7"/>
  <c r="M218" i="7"/>
  <c r="M219" i="7"/>
  <c r="I219" i="10" s="1"/>
  <c r="M220" i="7"/>
  <c r="M221" i="7"/>
  <c r="M222" i="7"/>
  <c r="M223" i="7"/>
  <c r="M224" i="7"/>
  <c r="M225" i="7"/>
  <c r="M226" i="7"/>
  <c r="M227" i="7"/>
  <c r="I227" i="10" s="1"/>
  <c r="M228" i="7"/>
  <c r="M229" i="7"/>
  <c r="M230" i="7"/>
  <c r="M231" i="7"/>
  <c r="M4" i="7"/>
  <c r="I20" i="10"/>
  <c r="I28" i="10"/>
  <c r="I36" i="10"/>
  <c r="I44" i="10"/>
  <c r="I52" i="10"/>
  <c r="I60" i="10"/>
  <c r="I68" i="10"/>
  <c r="I76" i="10"/>
  <c r="I84" i="10"/>
  <c r="I92" i="10"/>
  <c r="I100" i="10"/>
  <c r="I108" i="10"/>
  <c r="I124" i="10"/>
  <c r="I132" i="10"/>
  <c r="I148" i="10"/>
  <c r="I156" i="10"/>
  <c r="I164" i="10"/>
  <c r="I172" i="10"/>
  <c r="I180" i="10"/>
  <c r="I188" i="10"/>
  <c r="I196" i="10"/>
  <c r="I212" i="10"/>
  <c r="I220" i="10"/>
  <c r="I228" i="10"/>
  <c r="AE6" i="1"/>
  <c r="AE7" i="1"/>
  <c r="AE8" i="1"/>
  <c r="AE9" i="1"/>
  <c r="AE10" i="1"/>
  <c r="AE11" i="1"/>
  <c r="AE12" i="1"/>
  <c r="O11" i="16" s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I5" i="10" s="1"/>
  <c r="AE101" i="1"/>
  <c r="I6" i="10" s="1"/>
  <c r="AE102" i="1"/>
  <c r="AE103" i="1"/>
  <c r="AE104" i="1"/>
  <c r="AE105" i="1"/>
  <c r="AE106" i="1"/>
  <c r="AE107" i="1"/>
  <c r="AE108" i="1"/>
  <c r="I13" i="10" s="1"/>
  <c r="AE109" i="1"/>
  <c r="I14" i="10" s="1"/>
  <c r="AE110" i="1"/>
  <c r="AE111" i="1"/>
  <c r="AE112" i="1"/>
  <c r="AE113" i="1"/>
  <c r="AE114" i="1"/>
  <c r="AE115" i="1"/>
  <c r="AE116" i="1"/>
  <c r="I21" i="10" s="1"/>
  <c r="AE117" i="1"/>
  <c r="I22" i="10" s="1"/>
  <c r="AE118" i="1"/>
  <c r="AE119" i="1"/>
  <c r="AE120" i="1"/>
  <c r="AE121" i="1"/>
  <c r="AE122" i="1"/>
  <c r="AE123" i="1"/>
  <c r="AE124" i="1"/>
  <c r="I29" i="10" s="1"/>
  <c r="AE125" i="1"/>
  <c r="I30" i="10" s="1"/>
  <c r="AE126" i="1"/>
  <c r="AE127" i="1"/>
  <c r="AE128" i="1"/>
  <c r="AE129" i="1"/>
  <c r="AE130" i="1"/>
  <c r="AE131" i="1"/>
  <c r="AE132" i="1"/>
  <c r="I37" i="10" s="1"/>
  <c r="AE133" i="1"/>
  <c r="I38" i="10" s="1"/>
  <c r="AE134" i="1"/>
  <c r="AE135" i="1"/>
  <c r="AE136" i="1"/>
  <c r="AE137" i="1"/>
  <c r="AE138" i="1"/>
  <c r="AE139" i="1"/>
  <c r="AE140" i="1"/>
  <c r="I45" i="10" s="1"/>
  <c r="AE141" i="1"/>
  <c r="I46" i="10" s="1"/>
  <c r="AE142" i="1"/>
  <c r="AE143" i="1"/>
  <c r="AE144" i="1"/>
  <c r="AE145" i="1"/>
  <c r="AE146" i="1"/>
  <c r="AE147" i="1"/>
  <c r="AE148" i="1"/>
  <c r="I53" i="10" s="1"/>
  <c r="AE149" i="1"/>
  <c r="I54" i="10" s="1"/>
  <c r="AE150" i="1"/>
  <c r="AE151" i="1"/>
  <c r="AE152" i="1"/>
  <c r="AE153" i="1"/>
  <c r="AE154" i="1"/>
  <c r="AE155" i="1"/>
  <c r="AE156" i="1"/>
  <c r="I61" i="10" s="1"/>
  <c r="AE157" i="1"/>
  <c r="I62" i="10" s="1"/>
  <c r="AE158" i="1"/>
  <c r="AE159" i="1"/>
  <c r="AE160" i="1"/>
  <c r="AE161" i="1"/>
  <c r="AE162" i="1"/>
  <c r="AE163" i="1"/>
  <c r="AE164" i="1"/>
  <c r="I69" i="10" s="1"/>
  <c r="AE165" i="1"/>
  <c r="I70" i="10" s="1"/>
  <c r="AE166" i="1"/>
  <c r="AE167" i="1"/>
  <c r="AE168" i="1"/>
  <c r="AE169" i="1"/>
  <c r="AE170" i="1"/>
  <c r="AE171" i="1"/>
  <c r="AE172" i="1"/>
  <c r="I77" i="10" s="1"/>
  <c r="AE173" i="1"/>
  <c r="I78" i="10" s="1"/>
  <c r="AE174" i="1"/>
  <c r="AE175" i="1"/>
  <c r="AE176" i="1"/>
  <c r="AE177" i="1"/>
  <c r="AE178" i="1"/>
  <c r="AE179" i="1"/>
  <c r="AE180" i="1"/>
  <c r="I85" i="10" s="1"/>
  <c r="AE181" i="1"/>
  <c r="I86" i="10" s="1"/>
  <c r="AE182" i="1"/>
  <c r="AE183" i="1"/>
  <c r="AE184" i="1"/>
  <c r="AE185" i="1"/>
  <c r="AE186" i="1"/>
  <c r="AE187" i="1"/>
  <c r="AE188" i="1"/>
  <c r="I93" i="10" s="1"/>
  <c r="AE189" i="1"/>
  <c r="I94" i="10" s="1"/>
  <c r="AE190" i="1"/>
  <c r="AE191" i="1"/>
  <c r="AE192" i="1"/>
  <c r="AE193" i="1"/>
  <c r="AE194" i="1"/>
  <c r="AE195" i="1"/>
  <c r="AE196" i="1"/>
  <c r="I101" i="10" s="1"/>
  <c r="AE197" i="1"/>
  <c r="I102" i="10" s="1"/>
  <c r="AE198" i="1"/>
  <c r="AE199" i="1"/>
  <c r="AE200" i="1"/>
  <c r="AE201" i="1"/>
  <c r="AE202" i="1"/>
  <c r="AE203" i="1"/>
  <c r="AE204" i="1"/>
  <c r="I109" i="10" s="1"/>
  <c r="AE205" i="1"/>
  <c r="I110" i="10" s="1"/>
  <c r="AE206" i="1"/>
  <c r="AE207" i="1"/>
  <c r="AE208" i="1"/>
  <c r="AE209" i="1"/>
  <c r="AE210" i="1"/>
  <c r="AE211" i="1"/>
  <c r="AE212" i="1"/>
  <c r="I117" i="10" s="1"/>
  <c r="AE213" i="1"/>
  <c r="I118" i="10" s="1"/>
  <c r="AE214" i="1"/>
  <c r="AE215" i="1"/>
  <c r="AE216" i="1"/>
  <c r="AE217" i="1"/>
  <c r="AE218" i="1"/>
  <c r="AE219" i="1"/>
  <c r="AE220" i="1"/>
  <c r="I125" i="10" s="1"/>
  <c r="AE221" i="1"/>
  <c r="I126" i="10" s="1"/>
  <c r="AE222" i="1"/>
  <c r="AE223" i="1"/>
  <c r="AE224" i="1"/>
  <c r="AE225" i="1"/>
  <c r="AE226" i="1"/>
  <c r="AE227" i="1"/>
  <c r="AE228" i="1"/>
  <c r="I133" i="10" s="1"/>
  <c r="AE229" i="1"/>
  <c r="I134" i="10" s="1"/>
  <c r="AE230" i="1"/>
  <c r="AE231" i="1"/>
  <c r="AE232" i="1"/>
  <c r="I8" i="10"/>
  <c r="I12" i="10"/>
  <c r="I16" i="10"/>
  <c r="I17" i="10"/>
  <c r="I24" i="10"/>
  <c r="I25" i="10"/>
  <c r="I40" i="10"/>
  <c r="I48" i="10"/>
  <c r="I49" i="10"/>
  <c r="I56" i="10"/>
  <c r="I57" i="10"/>
  <c r="I64" i="10"/>
  <c r="I65" i="10"/>
  <c r="I72" i="10"/>
  <c r="I80" i="10"/>
  <c r="I81" i="10"/>
  <c r="I88" i="10"/>
  <c r="I89" i="10"/>
  <c r="I104" i="10"/>
  <c r="I112" i="10"/>
  <c r="I113" i="10"/>
  <c r="I116" i="10"/>
  <c r="I120" i="10"/>
  <c r="I121" i="10"/>
  <c r="I128" i="10"/>
  <c r="I129" i="10"/>
  <c r="I136" i="10"/>
  <c r="I140" i="10"/>
  <c r="I204" i="10"/>
  <c r="I7" i="10"/>
  <c r="I9" i="10"/>
  <c r="I10" i="10"/>
  <c r="I15" i="10"/>
  <c r="I18" i="10"/>
  <c r="I23" i="10"/>
  <c r="I26" i="10"/>
  <c r="I31" i="10"/>
  <c r="I32" i="10"/>
  <c r="I33" i="10"/>
  <c r="I34" i="10"/>
  <c r="I39" i="10"/>
  <c r="I41" i="10"/>
  <c r="I42" i="10"/>
  <c r="I43" i="10"/>
  <c r="I47" i="10"/>
  <c r="I50" i="10"/>
  <c r="I55" i="10"/>
  <c r="I58" i="10"/>
  <c r="I63" i="10"/>
  <c r="I66" i="10"/>
  <c r="I71" i="10"/>
  <c r="I73" i="10"/>
  <c r="I74" i="10"/>
  <c r="I79" i="10"/>
  <c r="I82" i="10"/>
  <c r="I83" i="10"/>
  <c r="I87" i="10"/>
  <c r="I90" i="10"/>
  <c r="I95" i="10"/>
  <c r="I96" i="10"/>
  <c r="I97" i="10"/>
  <c r="I98" i="10"/>
  <c r="I99" i="10"/>
  <c r="I103" i="10"/>
  <c r="I105" i="10"/>
  <c r="I106" i="10"/>
  <c r="I111" i="10"/>
  <c r="I114" i="10"/>
  <c r="I119" i="10"/>
  <c r="I122" i="10"/>
  <c r="I127" i="10"/>
  <c r="I130" i="10"/>
  <c r="I135" i="10"/>
  <c r="I137" i="10"/>
  <c r="I138" i="10"/>
  <c r="I141" i="10"/>
  <c r="I142" i="10"/>
  <c r="I143" i="10"/>
  <c r="I144" i="10"/>
  <c r="I145" i="10"/>
  <c r="I146" i="10"/>
  <c r="I147" i="10"/>
  <c r="I149" i="10"/>
  <c r="I150" i="10"/>
  <c r="I151" i="10"/>
  <c r="I152" i="10"/>
  <c r="I153" i="10"/>
  <c r="I154" i="10"/>
  <c r="I157" i="10"/>
  <c r="I158" i="10"/>
  <c r="I159" i="10"/>
  <c r="I160" i="10"/>
  <c r="I161" i="10"/>
  <c r="I162" i="10"/>
  <c r="I165" i="10"/>
  <c r="I166" i="10"/>
  <c r="I167" i="10"/>
  <c r="I168" i="10"/>
  <c r="I169" i="10"/>
  <c r="I170" i="10"/>
  <c r="I173" i="10"/>
  <c r="I174" i="10"/>
  <c r="I175" i="10"/>
  <c r="I176" i="10"/>
  <c r="I177" i="10"/>
  <c r="I178" i="10"/>
  <c r="I181" i="10"/>
  <c r="I182" i="10"/>
  <c r="I183" i="10"/>
  <c r="I184" i="10"/>
  <c r="I185" i="10"/>
  <c r="I186" i="10"/>
  <c r="I189" i="10"/>
  <c r="I190" i="10"/>
  <c r="I191" i="10"/>
  <c r="I192" i="10"/>
  <c r="I193" i="10"/>
  <c r="I194" i="10"/>
  <c r="I197" i="10"/>
  <c r="I198" i="10"/>
  <c r="I199" i="10"/>
  <c r="I200" i="10"/>
  <c r="I201" i="10"/>
  <c r="I202" i="10"/>
  <c r="I205" i="10"/>
  <c r="I206" i="10"/>
  <c r="I207" i="10"/>
  <c r="I208" i="10"/>
  <c r="I209" i="10"/>
  <c r="I210" i="10"/>
  <c r="I211" i="10"/>
  <c r="I213" i="10"/>
  <c r="I214" i="10"/>
  <c r="I215" i="10"/>
  <c r="I216" i="10"/>
  <c r="I217" i="10"/>
  <c r="I218" i="10"/>
  <c r="I221" i="10"/>
  <c r="I222" i="10"/>
  <c r="I223" i="10"/>
  <c r="I224" i="10"/>
  <c r="I225" i="10"/>
  <c r="I226" i="10"/>
  <c r="I229" i="10"/>
  <c r="I230" i="10"/>
  <c r="I231" i="10"/>
  <c r="H4" i="10"/>
  <c r="J4" i="7"/>
  <c r="H5" i="10"/>
  <c r="H6" i="10"/>
  <c r="F4" i="17"/>
  <c r="G4" i="17"/>
  <c r="H4" i="17"/>
  <c r="I4" i="17"/>
  <c r="F5" i="17"/>
  <c r="G5" i="17"/>
  <c r="H5" i="17"/>
  <c r="I5" i="17"/>
  <c r="F6" i="17"/>
  <c r="G6" i="17"/>
  <c r="H6" i="17"/>
  <c r="I6" i="17"/>
  <c r="F7" i="17"/>
  <c r="G7" i="17"/>
  <c r="H7" i="17"/>
  <c r="I7" i="17"/>
  <c r="F8" i="17"/>
  <c r="G8" i="17"/>
  <c r="H8" i="17"/>
  <c r="I8" i="17"/>
  <c r="F9" i="17"/>
  <c r="G9" i="17"/>
  <c r="H9" i="17"/>
  <c r="I9" i="17"/>
  <c r="F10" i="17"/>
  <c r="G10" i="17"/>
  <c r="H10" i="17"/>
  <c r="I10" i="17"/>
  <c r="F11" i="17"/>
  <c r="G11" i="17"/>
  <c r="H11" i="17"/>
  <c r="I11" i="17"/>
  <c r="F12" i="17"/>
  <c r="G12" i="17"/>
  <c r="H12" i="17"/>
  <c r="I12" i="17"/>
  <c r="F13" i="17"/>
  <c r="G13" i="17"/>
  <c r="H13" i="17"/>
  <c r="I13" i="17"/>
  <c r="F14" i="17"/>
  <c r="G14" i="17"/>
  <c r="H14" i="17"/>
  <c r="I14" i="17"/>
  <c r="F15" i="17"/>
  <c r="G15" i="17"/>
  <c r="H15" i="17"/>
  <c r="I15" i="17"/>
  <c r="F16" i="17"/>
  <c r="G16" i="17"/>
  <c r="H16" i="17"/>
  <c r="I16" i="17"/>
  <c r="F17" i="17"/>
  <c r="G17" i="17"/>
  <c r="H17" i="17"/>
  <c r="I17" i="17"/>
  <c r="F18" i="17"/>
  <c r="G18" i="17"/>
  <c r="H18" i="17"/>
  <c r="I18" i="17"/>
  <c r="F19" i="17"/>
  <c r="G19" i="17"/>
  <c r="H19" i="17"/>
  <c r="I19" i="17"/>
  <c r="F20" i="17"/>
  <c r="G20" i="17"/>
  <c r="H20" i="17"/>
  <c r="I20" i="17"/>
  <c r="F21" i="17"/>
  <c r="G21" i="17"/>
  <c r="H21" i="17"/>
  <c r="I21" i="17"/>
  <c r="F22" i="17"/>
  <c r="G22" i="17"/>
  <c r="H22" i="17"/>
  <c r="I22" i="17"/>
  <c r="F23" i="17"/>
  <c r="G23" i="17"/>
  <c r="H23" i="17"/>
  <c r="I23" i="17"/>
  <c r="F24" i="17"/>
  <c r="G24" i="17"/>
  <c r="H24" i="17"/>
  <c r="I24" i="17"/>
  <c r="F25" i="17"/>
  <c r="G25" i="17"/>
  <c r="H25" i="17"/>
  <c r="I25" i="17"/>
  <c r="F26" i="17"/>
  <c r="G26" i="17"/>
  <c r="H26" i="17"/>
  <c r="I26" i="17"/>
  <c r="F27" i="17"/>
  <c r="G27" i="17"/>
  <c r="H27" i="17"/>
  <c r="I27" i="17"/>
  <c r="F28" i="17"/>
  <c r="G28" i="17"/>
  <c r="H28" i="17"/>
  <c r="I28" i="17"/>
  <c r="F29" i="17"/>
  <c r="G29" i="17"/>
  <c r="H29" i="17"/>
  <c r="I29" i="17"/>
  <c r="F30" i="17"/>
  <c r="G30" i="17"/>
  <c r="H30" i="17"/>
  <c r="I30" i="17"/>
  <c r="F31" i="17"/>
  <c r="G31" i="17"/>
  <c r="H31" i="17"/>
  <c r="I31" i="17"/>
  <c r="F32" i="17"/>
  <c r="G32" i="17"/>
  <c r="H32" i="17"/>
  <c r="I32" i="17"/>
  <c r="F33" i="17"/>
  <c r="G33" i="17"/>
  <c r="H33" i="17"/>
  <c r="I33" i="17"/>
  <c r="F34" i="17"/>
  <c r="G34" i="17"/>
  <c r="H34" i="17"/>
  <c r="I34" i="17"/>
  <c r="F35" i="17"/>
  <c r="G35" i="17"/>
  <c r="H35" i="17"/>
  <c r="I35" i="17"/>
  <c r="F36" i="17"/>
  <c r="G36" i="17"/>
  <c r="H36" i="17"/>
  <c r="I36" i="17"/>
  <c r="F37" i="17"/>
  <c r="G37" i="17"/>
  <c r="H37" i="17"/>
  <c r="I37" i="17"/>
  <c r="F38" i="17"/>
  <c r="G38" i="17"/>
  <c r="H38" i="17"/>
  <c r="I38" i="17"/>
  <c r="F39" i="17"/>
  <c r="G39" i="17"/>
  <c r="H39" i="17"/>
  <c r="I39" i="17"/>
  <c r="F40" i="17"/>
  <c r="G40" i="17"/>
  <c r="H40" i="17"/>
  <c r="I40" i="17"/>
  <c r="F41" i="17"/>
  <c r="G41" i="17"/>
  <c r="H41" i="17"/>
  <c r="I41" i="17"/>
  <c r="F42" i="17"/>
  <c r="G42" i="17"/>
  <c r="H42" i="17"/>
  <c r="I42" i="17"/>
  <c r="F43" i="17"/>
  <c r="G43" i="17"/>
  <c r="H43" i="17"/>
  <c r="I43" i="17"/>
  <c r="F44" i="17"/>
  <c r="G44" i="17"/>
  <c r="H44" i="17"/>
  <c r="I44" i="17"/>
  <c r="F45" i="17"/>
  <c r="G45" i="17"/>
  <c r="H45" i="17"/>
  <c r="I45" i="17"/>
  <c r="F46" i="17"/>
  <c r="G46" i="17"/>
  <c r="H46" i="17"/>
  <c r="I46" i="17"/>
  <c r="F47" i="17"/>
  <c r="G47" i="17"/>
  <c r="H47" i="17"/>
  <c r="I47" i="17"/>
  <c r="F48" i="17"/>
  <c r="G48" i="17"/>
  <c r="H48" i="17"/>
  <c r="I48" i="17"/>
  <c r="F49" i="17"/>
  <c r="G49" i="17"/>
  <c r="H49" i="17"/>
  <c r="I49" i="17"/>
  <c r="F50" i="17"/>
  <c r="G50" i="17"/>
  <c r="H50" i="17"/>
  <c r="I50" i="17"/>
  <c r="F51" i="17"/>
  <c r="G51" i="17"/>
  <c r="H51" i="17"/>
  <c r="I51" i="17"/>
  <c r="F52" i="17"/>
  <c r="G52" i="17"/>
  <c r="H52" i="17"/>
  <c r="I52" i="17"/>
  <c r="F53" i="17"/>
  <c r="G53" i="17"/>
  <c r="H53" i="17"/>
  <c r="I53" i="17"/>
  <c r="F54" i="17"/>
  <c r="G54" i="17"/>
  <c r="H54" i="17"/>
  <c r="I54" i="17"/>
  <c r="F55" i="17"/>
  <c r="G55" i="17"/>
  <c r="H55" i="17"/>
  <c r="I55" i="17"/>
  <c r="F56" i="17"/>
  <c r="G56" i="17"/>
  <c r="H56" i="17"/>
  <c r="I56" i="17"/>
  <c r="F57" i="17"/>
  <c r="G57" i="17"/>
  <c r="H57" i="17"/>
  <c r="I57" i="17"/>
  <c r="F58" i="17"/>
  <c r="G58" i="17"/>
  <c r="H58" i="17"/>
  <c r="I58" i="17"/>
  <c r="F59" i="17"/>
  <c r="G59" i="17"/>
  <c r="H59" i="17"/>
  <c r="I59" i="17"/>
  <c r="F60" i="17"/>
  <c r="G60" i="17"/>
  <c r="H60" i="17"/>
  <c r="I60" i="17"/>
  <c r="F61" i="17"/>
  <c r="G61" i="17"/>
  <c r="H61" i="17"/>
  <c r="I61" i="17"/>
  <c r="F62" i="17"/>
  <c r="G62" i="17"/>
  <c r="H62" i="17"/>
  <c r="I62" i="17"/>
  <c r="F63" i="17"/>
  <c r="G63" i="17"/>
  <c r="H63" i="17"/>
  <c r="I63" i="17"/>
  <c r="F64" i="17"/>
  <c r="G64" i="17"/>
  <c r="H64" i="17"/>
  <c r="I64" i="17"/>
  <c r="F65" i="17"/>
  <c r="G65" i="17"/>
  <c r="H65" i="17"/>
  <c r="I65" i="17"/>
  <c r="F66" i="17"/>
  <c r="G66" i="17"/>
  <c r="H66" i="17"/>
  <c r="I66" i="17"/>
  <c r="F67" i="17"/>
  <c r="G67" i="17"/>
  <c r="H67" i="17"/>
  <c r="I67" i="17"/>
  <c r="F68" i="17"/>
  <c r="G68" i="17"/>
  <c r="H68" i="17"/>
  <c r="I68" i="17"/>
  <c r="F69" i="17"/>
  <c r="G69" i="17"/>
  <c r="H69" i="17"/>
  <c r="I69" i="17"/>
  <c r="F70" i="17"/>
  <c r="G70" i="17"/>
  <c r="H70" i="17"/>
  <c r="I70" i="17"/>
  <c r="F71" i="17"/>
  <c r="G71" i="17"/>
  <c r="H71" i="17"/>
  <c r="I71" i="17"/>
  <c r="F72" i="17"/>
  <c r="G72" i="17"/>
  <c r="H72" i="17"/>
  <c r="I72" i="17"/>
  <c r="F73" i="17"/>
  <c r="G73" i="17"/>
  <c r="H73" i="17"/>
  <c r="I73" i="17"/>
  <c r="F74" i="17"/>
  <c r="G74" i="17"/>
  <c r="H74" i="17"/>
  <c r="I74" i="17"/>
  <c r="F75" i="17"/>
  <c r="G75" i="17"/>
  <c r="H75" i="17"/>
  <c r="I75" i="17"/>
  <c r="F76" i="17"/>
  <c r="G76" i="17"/>
  <c r="H76" i="17"/>
  <c r="I76" i="17"/>
  <c r="F77" i="17"/>
  <c r="G77" i="17"/>
  <c r="H77" i="17"/>
  <c r="I77" i="17"/>
  <c r="F78" i="17"/>
  <c r="G78" i="17"/>
  <c r="H78" i="17"/>
  <c r="I78" i="17"/>
  <c r="F79" i="17"/>
  <c r="G79" i="17"/>
  <c r="H79" i="17"/>
  <c r="I79" i="17"/>
  <c r="F80" i="17"/>
  <c r="G80" i="17"/>
  <c r="H80" i="17"/>
  <c r="I80" i="17"/>
  <c r="F81" i="17"/>
  <c r="G81" i="17"/>
  <c r="H81" i="17"/>
  <c r="I81" i="17"/>
  <c r="F82" i="17"/>
  <c r="G82" i="17"/>
  <c r="H82" i="17"/>
  <c r="I82" i="17"/>
  <c r="F83" i="17"/>
  <c r="G83" i="17"/>
  <c r="H83" i="17"/>
  <c r="I83" i="17"/>
  <c r="F84" i="17"/>
  <c r="G84" i="17"/>
  <c r="H84" i="17"/>
  <c r="I84" i="17"/>
  <c r="F85" i="17"/>
  <c r="G85" i="17"/>
  <c r="H85" i="17"/>
  <c r="I85" i="17"/>
  <c r="F86" i="17"/>
  <c r="G86" i="17"/>
  <c r="H86" i="17"/>
  <c r="I86" i="17"/>
  <c r="F87" i="17"/>
  <c r="G87" i="17"/>
  <c r="H87" i="17"/>
  <c r="I87" i="17"/>
  <c r="F88" i="17"/>
  <c r="G88" i="17"/>
  <c r="H88" i="17"/>
  <c r="I88" i="17"/>
  <c r="F89" i="17"/>
  <c r="G89" i="17"/>
  <c r="H89" i="17"/>
  <c r="I89" i="17"/>
  <c r="F90" i="17"/>
  <c r="G90" i="17"/>
  <c r="H90" i="17"/>
  <c r="I90" i="17"/>
  <c r="F91" i="17"/>
  <c r="G91" i="17"/>
  <c r="H91" i="17"/>
  <c r="I91" i="17"/>
  <c r="F92" i="17"/>
  <c r="G92" i="17"/>
  <c r="H92" i="17"/>
  <c r="I92" i="17"/>
  <c r="F93" i="17"/>
  <c r="G93" i="17"/>
  <c r="H93" i="17"/>
  <c r="I93" i="17"/>
  <c r="F94" i="17"/>
  <c r="G94" i="17"/>
  <c r="H94" i="17"/>
  <c r="I94" i="17"/>
  <c r="F95" i="17"/>
  <c r="G95" i="17"/>
  <c r="H95" i="17"/>
  <c r="I95" i="17"/>
  <c r="F96" i="17"/>
  <c r="G96" i="17"/>
  <c r="H96" i="17"/>
  <c r="I96" i="17"/>
  <c r="F97" i="17"/>
  <c r="G97" i="17"/>
  <c r="H97" i="17"/>
  <c r="I97" i="17"/>
  <c r="F98" i="17"/>
  <c r="G98" i="17"/>
  <c r="H98" i="17"/>
  <c r="I98" i="17"/>
  <c r="F99" i="17"/>
  <c r="G99" i="17"/>
  <c r="H99" i="17"/>
  <c r="I99" i="17"/>
  <c r="F100" i="17"/>
  <c r="G100" i="17"/>
  <c r="H100" i="17"/>
  <c r="I100" i="17"/>
  <c r="F101" i="17"/>
  <c r="G101" i="17"/>
  <c r="H101" i="17"/>
  <c r="I101" i="17"/>
  <c r="F102" i="17"/>
  <c r="G102" i="17"/>
  <c r="H102" i="17"/>
  <c r="I102" i="17"/>
  <c r="F103" i="17"/>
  <c r="G103" i="17"/>
  <c r="H103" i="17"/>
  <c r="I103" i="17"/>
  <c r="F104" i="17"/>
  <c r="G104" i="17"/>
  <c r="H104" i="17"/>
  <c r="I104" i="17"/>
  <c r="F105" i="17"/>
  <c r="G105" i="17"/>
  <c r="H105" i="17"/>
  <c r="I105" i="17"/>
  <c r="F106" i="17"/>
  <c r="G106" i="17"/>
  <c r="H106" i="17"/>
  <c r="I106" i="17"/>
  <c r="F107" i="17"/>
  <c r="G107" i="17"/>
  <c r="H107" i="17"/>
  <c r="I107" i="17"/>
  <c r="F108" i="17"/>
  <c r="G108" i="17"/>
  <c r="H108" i="17"/>
  <c r="I108" i="17"/>
  <c r="F109" i="17"/>
  <c r="G109" i="17"/>
  <c r="H109" i="17"/>
  <c r="I109" i="17"/>
  <c r="F110" i="17"/>
  <c r="G110" i="17"/>
  <c r="H110" i="17"/>
  <c r="I110" i="17"/>
  <c r="F111" i="17"/>
  <c r="G111" i="17"/>
  <c r="H111" i="17"/>
  <c r="I111" i="17"/>
  <c r="F112" i="17"/>
  <c r="G112" i="17"/>
  <c r="H112" i="17"/>
  <c r="I112" i="17"/>
  <c r="F113" i="17"/>
  <c r="G113" i="17"/>
  <c r="H113" i="17"/>
  <c r="I113" i="17"/>
  <c r="F114" i="17"/>
  <c r="G114" i="17"/>
  <c r="H114" i="17"/>
  <c r="I114" i="17"/>
  <c r="F115" i="17"/>
  <c r="G115" i="17"/>
  <c r="H115" i="17"/>
  <c r="I115" i="17"/>
  <c r="F116" i="17"/>
  <c r="G116" i="17"/>
  <c r="H116" i="17"/>
  <c r="I116" i="17"/>
  <c r="F117" i="17"/>
  <c r="G117" i="17"/>
  <c r="H117" i="17"/>
  <c r="I117" i="17"/>
  <c r="F118" i="17"/>
  <c r="G118" i="17"/>
  <c r="H118" i="17"/>
  <c r="I118" i="17"/>
  <c r="F119" i="17"/>
  <c r="G119" i="17"/>
  <c r="H119" i="17"/>
  <c r="I119" i="17"/>
  <c r="F120" i="17"/>
  <c r="G120" i="17"/>
  <c r="H120" i="17"/>
  <c r="I120" i="17"/>
  <c r="F121" i="17"/>
  <c r="G121" i="17"/>
  <c r="H121" i="17"/>
  <c r="I121" i="17"/>
  <c r="F122" i="17"/>
  <c r="G122" i="17"/>
  <c r="H122" i="17"/>
  <c r="I122" i="17"/>
  <c r="F123" i="17"/>
  <c r="G123" i="17"/>
  <c r="H123" i="17"/>
  <c r="I123" i="17"/>
  <c r="F124" i="17"/>
  <c r="G124" i="17"/>
  <c r="H124" i="17"/>
  <c r="I124" i="17"/>
  <c r="F125" i="17"/>
  <c r="G125" i="17"/>
  <c r="H125" i="17"/>
  <c r="I125" i="17"/>
  <c r="F126" i="17"/>
  <c r="G126" i="17"/>
  <c r="H126" i="17"/>
  <c r="I126" i="17"/>
  <c r="F127" i="17"/>
  <c r="G127" i="17"/>
  <c r="H127" i="17"/>
  <c r="I127" i="17"/>
  <c r="F128" i="17"/>
  <c r="G128" i="17"/>
  <c r="H128" i="17"/>
  <c r="I128" i="17"/>
  <c r="F129" i="17"/>
  <c r="G129" i="17"/>
  <c r="H129" i="17"/>
  <c r="I129" i="17"/>
  <c r="F130" i="17"/>
  <c r="G130" i="17"/>
  <c r="H130" i="17"/>
  <c r="I130" i="17"/>
  <c r="F131" i="17"/>
  <c r="G131" i="17"/>
  <c r="H131" i="17"/>
  <c r="I131" i="17"/>
  <c r="F132" i="17"/>
  <c r="G132" i="17"/>
  <c r="H132" i="17"/>
  <c r="I132" i="17"/>
  <c r="F133" i="17"/>
  <c r="G133" i="17"/>
  <c r="H133" i="17"/>
  <c r="I133" i="17"/>
  <c r="F134" i="17"/>
  <c r="G134" i="17"/>
  <c r="H134" i="17"/>
  <c r="I134" i="17"/>
  <c r="F135" i="17"/>
  <c r="G135" i="17"/>
  <c r="H135" i="17"/>
  <c r="I135" i="17"/>
  <c r="F136" i="17"/>
  <c r="G136" i="17"/>
  <c r="H136" i="17"/>
  <c r="I136" i="17"/>
  <c r="F137" i="17"/>
  <c r="G137" i="17"/>
  <c r="H137" i="17"/>
  <c r="I137" i="17"/>
  <c r="F138" i="17"/>
  <c r="G138" i="17"/>
  <c r="H138" i="17"/>
  <c r="I138" i="17"/>
  <c r="F139" i="17"/>
  <c r="G139" i="17"/>
  <c r="H139" i="17"/>
  <c r="I139" i="17"/>
  <c r="F140" i="17"/>
  <c r="G140" i="17"/>
  <c r="H140" i="17"/>
  <c r="I140" i="17"/>
  <c r="F141" i="17"/>
  <c r="G141" i="17"/>
  <c r="H141" i="17"/>
  <c r="I141" i="17"/>
  <c r="F142" i="17"/>
  <c r="G142" i="17"/>
  <c r="H142" i="17"/>
  <c r="I142" i="17"/>
  <c r="F143" i="17"/>
  <c r="G143" i="17"/>
  <c r="H143" i="17"/>
  <c r="I143" i="17"/>
  <c r="F144" i="17"/>
  <c r="G144" i="17"/>
  <c r="H144" i="17"/>
  <c r="I144" i="17"/>
  <c r="F145" i="17"/>
  <c r="G145" i="17"/>
  <c r="H145" i="17"/>
  <c r="I145" i="17"/>
  <c r="F146" i="17"/>
  <c r="G146" i="17"/>
  <c r="H146" i="17"/>
  <c r="I146" i="17"/>
  <c r="F147" i="17"/>
  <c r="G147" i="17"/>
  <c r="H147" i="17"/>
  <c r="I147" i="17"/>
  <c r="F148" i="17"/>
  <c r="G148" i="17"/>
  <c r="H148" i="17"/>
  <c r="I148" i="17"/>
  <c r="F149" i="17"/>
  <c r="G149" i="17"/>
  <c r="H149" i="17"/>
  <c r="I149" i="17"/>
  <c r="F150" i="17"/>
  <c r="G150" i="17"/>
  <c r="H150" i="17"/>
  <c r="I150" i="17"/>
  <c r="F151" i="17"/>
  <c r="G151" i="17"/>
  <c r="H151" i="17"/>
  <c r="I151" i="17"/>
  <c r="F152" i="17"/>
  <c r="G152" i="17"/>
  <c r="H152" i="17"/>
  <c r="I152" i="17"/>
  <c r="F153" i="17"/>
  <c r="G153" i="17"/>
  <c r="H153" i="17"/>
  <c r="I153" i="17"/>
  <c r="F154" i="17"/>
  <c r="G154" i="17"/>
  <c r="H154" i="17"/>
  <c r="I154" i="17"/>
  <c r="F155" i="17"/>
  <c r="G155" i="17"/>
  <c r="H155" i="17"/>
  <c r="I155" i="17"/>
  <c r="F156" i="17"/>
  <c r="G156" i="17"/>
  <c r="H156" i="17"/>
  <c r="I156" i="17"/>
  <c r="F157" i="17"/>
  <c r="G157" i="17"/>
  <c r="H157" i="17"/>
  <c r="I157" i="17"/>
  <c r="F158" i="17"/>
  <c r="G158" i="17"/>
  <c r="H158" i="17"/>
  <c r="I158" i="17"/>
  <c r="F159" i="17"/>
  <c r="G159" i="17"/>
  <c r="H159" i="17"/>
  <c r="I159" i="17"/>
  <c r="F160" i="17"/>
  <c r="G160" i="17"/>
  <c r="H160" i="17"/>
  <c r="I160" i="17"/>
  <c r="F161" i="17"/>
  <c r="G161" i="17"/>
  <c r="H161" i="17"/>
  <c r="I161" i="17"/>
  <c r="F162" i="17"/>
  <c r="G162" i="17"/>
  <c r="H162" i="17"/>
  <c r="I162" i="17"/>
  <c r="F163" i="17"/>
  <c r="G163" i="17"/>
  <c r="H163" i="17"/>
  <c r="I163" i="17"/>
  <c r="F164" i="17"/>
  <c r="G164" i="17"/>
  <c r="H164" i="17"/>
  <c r="I164" i="17"/>
  <c r="F165" i="17"/>
  <c r="G165" i="17"/>
  <c r="H165" i="17"/>
  <c r="I165" i="17"/>
  <c r="F166" i="17"/>
  <c r="G166" i="17"/>
  <c r="H166" i="17"/>
  <c r="I166" i="17"/>
  <c r="F167" i="17"/>
  <c r="G167" i="17"/>
  <c r="H167" i="17"/>
  <c r="I167" i="17"/>
  <c r="F168" i="17"/>
  <c r="G168" i="17"/>
  <c r="H168" i="17"/>
  <c r="I168" i="17"/>
  <c r="F169" i="17"/>
  <c r="G169" i="17"/>
  <c r="H169" i="17"/>
  <c r="I169" i="17"/>
  <c r="F170" i="17"/>
  <c r="G170" i="17"/>
  <c r="H170" i="17"/>
  <c r="I170" i="17"/>
  <c r="F171" i="17"/>
  <c r="G171" i="17"/>
  <c r="H171" i="17"/>
  <c r="I171" i="17"/>
  <c r="F172" i="17"/>
  <c r="G172" i="17"/>
  <c r="H172" i="17"/>
  <c r="I172" i="17"/>
  <c r="F173" i="17"/>
  <c r="G173" i="17"/>
  <c r="H173" i="17"/>
  <c r="I173" i="17"/>
  <c r="F174" i="17"/>
  <c r="G174" i="17"/>
  <c r="H174" i="17"/>
  <c r="I174" i="17"/>
  <c r="F175" i="17"/>
  <c r="G175" i="17"/>
  <c r="H175" i="17"/>
  <c r="I175" i="17"/>
  <c r="F176" i="17"/>
  <c r="G176" i="17"/>
  <c r="H176" i="17"/>
  <c r="I176" i="17"/>
  <c r="F177" i="17"/>
  <c r="G177" i="17"/>
  <c r="H177" i="17"/>
  <c r="I177" i="17"/>
  <c r="F178" i="17"/>
  <c r="G178" i="17"/>
  <c r="H178" i="17"/>
  <c r="I178" i="17"/>
  <c r="F179" i="17"/>
  <c r="G179" i="17"/>
  <c r="H179" i="17"/>
  <c r="I179" i="17"/>
  <c r="F180" i="17"/>
  <c r="G180" i="17"/>
  <c r="H180" i="17"/>
  <c r="I180" i="17"/>
  <c r="F181" i="17"/>
  <c r="G181" i="17"/>
  <c r="H181" i="17"/>
  <c r="I181" i="17"/>
  <c r="F182" i="17"/>
  <c r="G182" i="17"/>
  <c r="H182" i="17"/>
  <c r="I182" i="17"/>
  <c r="F183" i="17"/>
  <c r="G183" i="17"/>
  <c r="H183" i="17"/>
  <c r="I183" i="17"/>
  <c r="F184" i="17"/>
  <c r="G184" i="17"/>
  <c r="H184" i="17"/>
  <c r="I184" i="17"/>
  <c r="F185" i="17"/>
  <c r="G185" i="17"/>
  <c r="H185" i="17"/>
  <c r="I185" i="17"/>
  <c r="F186" i="17"/>
  <c r="G186" i="17"/>
  <c r="H186" i="17"/>
  <c r="I186" i="17"/>
  <c r="F187" i="17"/>
  <c r="G187" i="17"/>
  <c r="H187" i="17"/>
  <c r="I187" i="17"/>
  <c r="F188" i="17"/>
  <c r="G188" i="17"/>
  <c r="H188" i="17"/>
  <c r="I188" i="17"/>
  <c r="F189" i="17"/>
  <c r="G189" i="17"/>
  <c r="H189" i="17"/>
  <c r="I189" i="17"/>
  <c r="F190" i="17"/>
  <c r="G190" i="17"/>
  <c r="H190" i="17"/>
  <c r="I190" i="17"/>
  <c r="F191" i="17"/>
  <c r="G191" i="17"/>
  <c r="H191" i="17"/>
  <c r="I191" i="17"/>
  <c r="F192" i="17"/>
  <c r="G192" i="17"/>
  <c r="H192" i="17"/>
  <c r="I192" i="17"/>
  <c r="F193" i="17"/>
  <c r="G193" i="17"/>
  <c r="H193" i="17"/>
  <c r="I193" i="17"/>
  <c r="F194" i="17"/>
  <c r="G194" i="17"/>
  <c r="H194" i="17"/>
  <c r="I194" i="17"/>
  <c r="F195" i="17"/>
  <c r="G195" i="17"/>
  <c r="H195" i="17"/>
  <c r="I195" i="17"/>
  <c r="F196" i="17"/>
  <c r="G196" i="17"/>
  <c r="H196" i="17"/>
  <c r="I196" i="17"/>
  <c r="F197" i="17"/>
  <c r="G197" i="17"/>
  <c r="H197" i="17"/>
  <c r="I197" i="17"/>
  <c r="F198" i="17"/>
  <c r="G198" i="17"/>
  <c r="H198" i="17"/>
  <c r="I198" i="17"/>
  <c r="F199" i="17"/>
  <c r="G199" i="17"/>
  <c r="H199" i="17"/>
  <c r="I199" i="17"/>
  <c r="F200" i="17"/>
  <c r="G200" i="17"/>
  <c r="H200" i="17"/>
  <c r="I200" i="17"/>
  <c r="F201" i="17"/>
  <c r="G201" i="17"/>
  <c r="H201" i="17"/>
  <c r="I201" i="17"/>
  <c r="F202" i="17"/>
  <c r="G202" i="17"/>
  <c r="H202" i="17"/>
  <c r="I202" i="17"/>
  <c r="F203" i="17"/>
  <c r="G203" i="17"/>
  <c r="H203" i="17"/>
  <c r="I203" i="17"/>
  <c r="F204" i="17"/>
  <c r="G204" i="17"/>
  <c r="H204" i="17"/>
  <c r="I204" i="17"/>
  <c r="F205" i="17"/>
  <c r="G205" i="17"/>
  <c r="H205" i="17"/>
  <c r="I205" i="17"/>
  <c r="F206" i="17"/>
  <c r="G206" i="17"/>
  <c r="H206" i="17"/>
  <c r="I206" i="17"/>
  <c r="F207" i="17"/>
  <c r="G207" i="17"/>
  <c r="H207" i="17"/>
  <c r="I207" i="17"/>
  <c r="F208" i="17"/>
  <c r="G208" i="17"/>
  <c r="H208" i="17"/>
  <c r="I208" i="17"/>
  <c r="F209" i="17"/>
  <c r="G209" i="17"/>
  <c r="H209" i="17"/>
  <c r="I209" i="17"/>
  <c r="F210" i="17"/>
  <c r="G210" i="17"/>
  <c r="H210" i="17"/>
  <c r="I210" i="17"/>
  <c r="F211" i="17"/>
  <c r="G211" i="17"/>
  <c r="H211" i="17"/>
  <c r="I211" i="17"/>
  <c r="F212" i="17"/>
  <c r="G212" i="17"/>
  <c r="H212" i="17"/>
  <c r="I212" i="17"/>
  <c r="F213" i="17"/>
  <c r="G213" i="17"/>
  <c r="H213" i="17"/>
  <c r="I213" i="17"/>
  <c r="F214" i="17"/>
  <c r="G214" i="17"/>
  <c r="H214" i="17"/>
  <c r="I214" i="17"/>
  <c r="F215" i="17"/>
  <c r="G215" i="17"/>
  <c r="H215" i="17"/>
  <c r="I215" i="17"/>
  <c r="F216" i="17"/>
  <c r="G216" i="17"/>
  <c r="H216" i="17"/>
  <c r="I216" i="17"/>
  <c r="F217" i="17"/>
  <c r="G217" i="17"/>
  <c r="H217" i="17"/>
  <c r="I217" i="17"/>
  <c r="F218" i="17"/>
  <c r="G218" i="17"/>
  <c r="H218" i="17"/>
  <c r="I218" i="17"/>
  <c r="F219" i="17"/>
  <c r="G219" i="17"/>
  <c r="H219" i="17"/>
  <c r="I219" i="17"/>
  <c r="F220" i="17"/>
  <c r="G220" i="17"/>
  <c r="H220" i="17"/>
  <c r="I220" i="17"/>
  <c r="F221" i="17"/>
  <c r="G221" i="17"/>
  <c r="H221" i="17"/>
  <c r="I221" i="17"/>
  <c r="F222" i="17"/>
  <c r="G222" i="17"/>
  <c r="H222" i="17"/>
  <c r="I222" i="17"/>
  <c r="F223" i="17"/>
  <c r="G223" i="17"/>
  <c r="H223" i="17"/>
  <c r="I223" i="17"/>
  <c r="F224" i="17"/>
  <c r="G224" i="17"/>
  <c r="H224" i="17"/>
  <c r="I224" i="17"/>
  <c r="F225" i="17"/>
  <c r="G225" i="17"/>
  <c r="H225" i="17"/>
  <c r="I225" i="17"/>
  <c r="F226" i="17"/>
  <c r="G226" i="17"/>
  <c r="H226" i="17"/>
  <c r="I226" i="17"/>
  <c r="F227" i="17"/>
  <c r="G227" i="17"/>
  <c r="H227" i="17"/>
  <c r="I227" i="17"/>
  <c r="F228" i="17"/>
  <c r="G228" i="17"/>
  <c r="H228" i="17"/>
  <c r="I228" i="17"/>
  <c r="F229" i="17"/>
  <c r="G229" i="17"/>
  <c r="H229" i="17"/>
  <c r="I229" i="17"/>
  <c r="F230" i="17"/>
  <c r="G230" i="17"/>
  <c r="H230" i="17"/>
  <c r="I230" i="17"/>
  <c r="I3" i="17"/>
  <c r="H3" i="17"/>
  <c r="G3" i="17"/>
  <c r="F3" i="17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4" i="2"/>
  <c r="BH5" i="2"/>
  <c r="BH6" i="2"/>
  <c r="BH7" i="2"/>
  <c r="BH8" i="2"/>
  <c r="BH9" i="2"/>
  <c r="BH10" i="2"/>
  <c r="BH11" i="2"/>
  <c r="BH12" i="2"/>
  <c r="BH13" i="2"/>
  <c r="BH14" i="2"/>
  <c r="BH15" i="2"/>
  <c r="BH16" i="2"/>
  <c r="BH17" i="2"/>
  <c r="BH18" i="2"/>
  <c r="BH19" i="2"/>
  <c r="BH20" i="2"/>
  <c r="BH21" i="2"/>
  <c r="BH22" i="2"/>
  <c r="BH23" i="2"/>
  <c r="BH24" i="2"/>
  <c r="BH25" i="2"/>
  <c r="BH26" i="2"/>
  <c r="BH27" i="2"/>
  <c r="BH28" i="2"/>
  <c r="BH29" i="2"/>
  <c r="BH30" i="2"/>
  <c r="BH31" i="2"/>
  <c r="BH32" i="2"/>
  <c r="BH33" i="2"/>
  <c r="BH34" i="2"/>
  <c r="BH35" i="2"/>
  <c r="BH36" i="2"/>
  <c r="BH37" i="2"/>
  <c r="BH38" i="2"/>
  <c r="BH39" i="2"/>
  <c r="BH40" i="2"/>
  <c r="BH41" i="2"/>
  <c r="BH42" i="2"/>
  <c r="BH43" i="2"/>
  <c r="BH44" i="2"/>
  <c r="BH45" i="2"/>
  <c r="BH46" i="2"/>
  <c r="BH47" i="2"/>
  <c r="BH48" i="2"/>
  <c r="BH49" i="2"/>
  <c r="BH50" i="2"/>
  <c r="BH51" i="2"/>
  <c r="BH52" i="2"/>
  <c r="BH53" i="2"/>
  <c r="BH54" i="2"/>
  <c r="BH55" i="2"/>
  <c r="BH56" i="2"/>
  <c r="BH57" i="2"/>
  <c r="BH58" i="2"/>
  <c r="BH59" i="2"/>
  <c r="BH60" i="2"/>
  <c r="BH61" i="2"/>
  <c r="BH62" i="2"/>
  <c r="BH63" i="2"/>
  <c r="BH64" i="2"/>
  <c r="BH65" i="2"/>
  <c r="BH66" i="2"/>
  <c r="BH67" i="2"/>
  <c r="BH68" i="2"/>
  <c r="BH69" i="2"/>
  <c r="BH70" i="2"/>
  <c r="BH71" i="2"/>
  <c r="BH72" i="2"/>
  <c r="BH73" i="2"/>
  <c r="BH74" i="2"/>
  <c r="BH75" i="2"/>
  <c r="BH76" i="2"/>
  <c r="BH77" i="2"/>
  <c r="BH78" i="2"/>
  <c r="BH79" i="2"/>
  <c r="BH80" i="2"/>
  <c r="BH81" i="2"/>
  <c r="BH82" i="2"/>
  <c r="BH83" i="2"/>
  <c r="BH84" i="2"/>
  <c r="BH85" i="2"/>
  <c r="BH86" i="2"/>
  <c r="BH87" i="2"/>
  <c r="BH88" i="2"/>
  <c r="BH89" i="2"/>
  <c r="BH90" i="2"/>
  <c r="BH91" i="2"/>
  <c r="BH92" i="2"/>
  <c r="BH93" i="2"/>
  <c r="BH94" i="2"/>
  <c r="BH95" i="2"/>
  <c r="BH96" i="2"/>
  <c r="BH97" i="2"/>
  <c r="BH98" i="2"/>
  <c r="BH99" i="2"/>
  <c r="BH100" i="2"/>
  <c r="BH101" i="2"/>
  <c r="BH102" i="2"/>
  <c r="BH103" i="2"/>
  <c r="BH104" i="2"/>
  <c r="BH105" i="2"/>
  <c r="BH106" i="2"/>
  <c r="BH107" i="2"/>
  <c r="BH108" i="2"/>
  <c r="BH109" i="2"/>
  <c r="BH110" i="2"/>
  <c r="BH111" i="2"/>
  <c r="BH112" i="2"/>
  <c r="BH113" i="2"/>
  <c r="BH114" i="2"/>
  <c r="BH115" i="2"/>
  <c r="BH116" i="2"/>
  <c r="BH117" i="2"/>
  <c r="BH118" i="2"/>
  <c r="BH119" i="2"/>
  <c r="BH120" i="2"/>
  <c r="BH121" i="2"/>
  <c r="BH122" i="2"/>
  <c r="BH123" i="2"/>
  <c r="BH124" i="2"/>
  <c r="BH125" i="2"/>
  <c r="BH126" i="2"/>
  <c r="BH127" i="2"/>
  <c r="BH128" i="2"/>
  <c r="BH129" i="2"/>
  <c r="BH130" i="2"/>
  <c r="BH131" i="2"/>
  <c r="BH132" i="2"/>
  <c r="BH133" i="2"/>
  <c r="BH134" i="2"/>
  <c r="BH135" i="2"/>
  <c r="BH136" i="2"/>
  <c r="BH137" i="2"/>
  <c r="BH138" i="2"/>
  <c r="BH139" i="2"/>
  <c r="BH140" i="2"/>
  <c r="BH141" i="2"/>
  <c r="BH142" i="2"/>
  <c r="BH143" i="2"/>
  <c r="BH144" i="2"/>
  <c r="BH145" i="2"/>
  <c r="BH146" i="2"/>
  <c r="BH147" i="2"/>
  <c r="BH148" i="2"/>
  <c r="BH149" i="2"/>
  <c r="BH150" i="2"/>
  <c r="BH151" i="2"/>
  <c r="BH152" i="2"/>
  <c r="BH153" i="2"/>
  <c r="BH154" i="2"/>
  <c r="BH155" i="2"/>
  <c r="BH156" i="2"/>
  <c r="BH157" i="2"/>
  <c r="BH158" i="2"/>
  <c r="BH159" i="2"/>
  <c r="BH160" i="2"/>
  <c r="BH161" i="2"/>
  <c r="BH162" i="2"/>
  <c r="BH163" i="2"/>
  <c r="BH164" i="2"/>
  <c r="BH165" i="2"/>
  <c r="BH166" i="2"/>
  <c r="BH167" i="2"/>
  <c r="BH168" i="2"/>
  <c r="BH169" i="2"/>
  <c r="BH170" i="2"/>
  <c r="BH171" i="2"/>
  <c r="BH172" i="2"/>
  <c r="BH173" i="2"/>
  <c r="BH174" i="2"/>
  <c r="BH175" i="2"/>
  <c r="BH176" i="2"/>
  <c r="BH177" i="2"/>
  <c r="BH178" i="2"/>
  <c r="BH179" i="2"/>
  <c r="BH180" i="2"/>
  <c r="BH181" i="2"/>
  <c r="BH182" i="2"/>
  <c r="BH183" i="2"/>
  <c r="BH184" i="2"/>
  <c r="BH185" i="2"/>
  <c r="BH186" i="2"/>
  <c r="BH187" i="2"/>
  <c r="BH188" i="2"/>
  <c r="BH189" i="2"/>
  <c r="BH190" i="2"/>
  <c r="BH191" i="2"/>
  <c r="BH192" i="2"/>
  <c r="BH193" i="2"/>
  <c r="BH194" i="2"/>
  <c r="BH195" i="2"/>
  <c r="BH196" i="2"/>
  <c r="BH197" i="2"/>
  <c r="BH198" i="2"/>
  <c r="BH199" i="2"/>
  <c r="BH200" i="2"/>
  <c r="BH201" i="2"/>
  <c r="BH202" i="2"/>
  <c r="BH203" i="2"/>
  <c r="BH204" i="2"/>
  <c r="BH205" i="2"/>
  <c r="BH206" i="2"/>
  <c r="BH207" i="2"/>
  <c r="BH208" i="2"/>
  <c r="BH209" i="2"/>
  <c r="BH210" i="2"/>
  <c r="BH211" i="2"/>
  <c r="BH212" i="2"/>
  <c r="BH213" i="2"/>
  <c r="BH214" i="2"/>
  <c r="BH215" i="2"/>
  <c r="BH216" i="2"/>
  <c r="BH217" i="2"/>
  <c r="BH218" i="2"/>
  <c r="BH219" i="2"/>
  <c r="BH220" i="2"/>
  <c r="BH221" i="2"/>
  <c r="BH222" i="2"/>
  <c r="BH223" i="2"/>
  <c r="BH224" i="2"/>
  <c r="BH225" i="2"/>
  <c r="BH226" i="2"/>
  <c r="BH227" i="2"/>
  <c r="BH228" i="2"/>
  <c r="BH229" i="2"/>
  <c r="BH230" i="2"/>
  <c r="BH231" i="2"/>
  <c r="BH4" i="2"/>
  <c r="BB5" i="2"/>
  <c r="BC5" i="2"/>
  <c r="BB6" i="2"/>
  <c r="BC6" i="2"/>
  <c r="BB7" i="2"/>
  <c r="BC7" i="2"/>
  <c r="BB8" i="2"/>
  <c r="BC8" i="2"/>
  <c r="BB9" i="2"/>
  <c r="BC9" i="2"/>
  <c r="BB10" i="2"/>
  <c r="BC10" i="2"/>
  <c r="BB11" i="2"/>
  <c r="BC11" i="2"/>
  <c r="BB12" i="2"/>
  <c r="BC12" i="2"/>
  <c r="BB13" i="2"/>
  <c r="BC13" i="2"/>
  <c r="BB14" i="2"/>
  <c r="BC14" i="2"/>
  <c r="BB15" i="2"/>
  <c r="BC15" i="2"/>
  <c r="BB16" i="2"/>
  <c r="BC16" i="2"/>
  <c r="BB17" i="2"/>
  <c r="BC17" i="2"/>
  <c r="BB18" i="2"/>
  <c r="BC18" i="2"/>
  <c r="BB19" i="2"/>
  <c r="BC19" i="2"/>
  <c r="BB20" i="2"/>
  <c r="BC20" i="2"/>
  <c r="BB21" i="2"/>
  <c r="BC21" i="2"/>
  <c r="BB22" i="2"/>
  <c r="BC22" i="2"/>
  <c r="BB23" i="2"/>
  <c r="BC23" i="2"/>
  <c r="BB24" i="2"/>
  <c r="BC24" i="2"/>
  <c r="BB25" i="2"/>
  <c r="BC25" i="2"/>
  <c r="BB26" i="2"/>
  <c r="BC26" i="2"/>
  <c r="BB27" i="2"/>
  <c r="BC27" i="2"/>
  <c r="BB28" i="2"/>
  <c r="BC28" i="2"/>
  <c r="BB29" i="2"/>
  <c r="BC29" i="2"/>
  <c r="BB30" i="2"/>
  <c r="BC30" i="2"/>
  <c r="BB31" i="2"/>
  <c r="BC31" i="2"/>
  <c r="BB32" i="2"/>
  <c r="BC32" i="2"/>
  <c r="BB33" i="2"/>
  <c r="BC33" i="2"/>
  <c r="BB34" i="2"/>
  <c r="BC34" i="2"/>
  <c r="BB35" i="2"/>
  <c r="BC35" i="2"/>
  <c r="BB36" i="2"/>
  <c r="BC36" i="2"/>
  <c r="BB37" i="2"/>
  <c r="BC37" i="2"/>
  <c r="BB38" i="2"/>
  <c r="BC38" i="2"/>
  <c r="BB39" i="2"/>
  <c r="BC39" i="2"/>
  <c r="BB40" i="2"/>
  <c r="BC40" i="2"/>
  <c r="BB41" i="2"/>
  <c r="BC41" i="2"/>
  <c r="BB42" i="2"/>
  <c r="BC42" i="2"/>
  <c r="BB43" i="2"/>
  <c r="BC43" i="2"/>
  <c r="BB44" i="2"/>
  <c r="BC44" i="2"/>
  <c r="BB45" i="2"/>
  <c r="BC45" i="2"/>
  <c r="BB46" i="2"/>
  <c r="BC46" i="2"/>
  <c r="BB47" i="2"/>
  <c r="BC47" i="2"/>
  <c r="BB48" i="2"/>
  <c r="BC48" i="2"/>
  <c r="BB49" i="2"/>
  <c r="BC49" i="2"/>
  <c r="BB50" i="2"/>
  <c r="BC50" i="2"/>
  <c r="BB51" i="2"/>
  <c r="BC51" i="2"/>
  <c r="BB52" i="2"/>
  <c r="BC52" i="2"/>
  <c r="BB53" i="2"/>
  <c r="BC53" i="2"/>
  <c r="BB54" i="2"/>
  <c r="BC54" i="2"/>
  <c r="BB55" i="2"/>
  <c r="BC55" i="2"/>
  <c r="BB56" i="2"/>
  <c r="BC56" i="2"/>
  <c r="BB57" i="2"/>
  <c r="BC57" i="2"/>
  <c r="BB58" i="2"/>
  <c r="BC58" i="2"/>
  <c r="BB59" i="2"/>
  <c r="BC59" i="2"/>
  <c r="BB60" i="2"/>
  <c r="BC60" i="2"/>
  <c r="BB61" i="2"/>
  <c r="BC61" i="2"/>
  <c r="BB62" i="2"/>
  <c r="BC62" i="2"/>
  <c r="BB63" i="2"/>
  <c r="BC63" i="2"/>
  <c r="BB64" i="2"/>
  <c r="BC64" i="2"/>
  <c r="BB65" i="2"/>
  <c r="BC65" i="2"/>
  <c r="BB66" i="2"/>
  <c r="BC66" i="2"/>
  <c r="BB67" i="2"/>
  <c r="BC67" i="2"/>
  <c r="BB68" i="2"/>
  <c r="BC68" i="2"/>
  <c r="BB69" i="2"/>
  <c r="BC69" i="2"/>
  <c r="BB70" i="2"/>
  <c r="BC70" i="2"/>
  <c r="BB71" i="2"/>
  <c r="BC71" i="2"/>
  <c r="BB72" i="2"/>
  <c r="BC72" i="2"/>
  <c r="BB73" i="2"/>
  <c r="BC73" i="2"/>
  <c r="BB74" i="2"/>
  <c r="BC74" i="2"/>
  <c r="BB75" i="2"/>
  <c r="BC75" i="2"/>
  <c r="BB76" i="2"/>
  <c r="BC76" i="2"/>
  <c r="BB77" i="2"/>
  <c r="BC77" i="2"/>
  <c r="BB78" i="2"/>
  <c r="BC78" i="2"/>
  <c r="BB79" i="2"/>
  <c r="BC79" i="2"/>
  <c r="BB80" i="2"/>
  <c r="BC80" i="2"/>
  <c r="BB81" i="2"/>
  <c r="BC81" i="2"/>
  <c r="BB82" i="2"/>
  <c r="BC82" i="2"/>
  <c r="BB83" i="2"/>
  <c r="BC83" i="2"/>
  <c r="BB84" i="2"/>
  <c r="BC84" i="2"/>
  <c r="BB85" i="2"/>
  <c r="BC85" i="2"/>
  <c r="BB86" i="2"/>
  <c r="BC86" i="2"/>
  <c r="BB87" i="2"/>
  <c r="BC87" i="2"/>
  <c r="BB88" i="2"/>
  <c r="BC88" i="2"/>
  <c r="BB89" i="2"/>
  <c r="BC89" i="2"/>
  <c r="BB90" i="2"/>
  <c r="BC90" i="2"/>
  <c r="BB91" i="2"/>
  <c r="BC91" i="2"/>
  <c r="BB92" i="2"/>
  <c r="BC92" i="2"/>
  <c r="BB93" i="2"/>
  <c r="BC93" i="2"/>
  <c r="BB94" i="2"/>
  <c r="BC94" i="2"/>
  <c r="BB95" i="2"/>
  <c r="BC95" i="2"/>
  <c r="BB96" i="2"/>
  <c r="BC96" i="2"/>
  <c r="BB97" i="2"/>
  <c r="BC97" i="2"/>
  <c r="BB98" i="2"/>
  <c r="BC98" i="2"/>
  <c r="BB99" i="2"/>
  <c r="BC99" i="2"/>
  <c r="BB100" i="2"/>
  <c r="BC100" i="2"/>
  <c r="BB101" i="2"/>
  <c r="BC101" i="2"/>
  <c r="BB102" i="2"/>
  <c r="BC102" i="2"/>
  <c r="BB103" i="2"/>
  <c r="BC103" i="2"/>
  <c r="BB104" i="2"/>
  <c r="BC104" i="2"/>
  <c r="BB105" i="2"/>
  <c r="BC105" i="2"/>
  <c r="BB106" i="2"/>
  <c r="BC106" i="2"/>
  <c r="BB107" i="2"/>
  <c r="BC107" i="2"/>
  <c r="BB108" i="2"/>
  <c r="BC108" i="2"/>
  <c r="BB109" i="2"/>
  <c r="BC109" i="2"/>
  <c r="BB110" i="2"/>
  <c r="BC110" i="2"/>
  <c r="BB111" i="2"/>
  <c r="BC111" i="2"/>
  <c r="BB112" i="2"/>
  <c r="BC112" i="2"/>
  <c r="BB113" i="2"/>
  <c r="BC113" i="2"/>
  <c r="BB114" i="2"/>
  <c r="BC114" i="2"/>
  <c r="BB115" i="2"/>
  <c r="BC115" i="2"/>
  <c r="BB116" i="2"/>
  <c r="BC116" i="2"/>
  <c r="BB117" i="2"/>
  <c r="BC117" i="2"/>
  <c r="BB118" i="2"/>
  <c r="BC118" i="2"/>
  <c r="BB119" i="2"/>
  <c r="BC119" i="2"/>
  <c r="BB120" i="2"/>
  <c r="BC120" i="2"/>
  <c r="BB121" i="2"/>
  <c r="BC121" i="2"/>
  <c r="BB122" i="2"/>
  <c r="BC122" i="2"/>
  <c r="BB123" i="2"/>
  <c r="BC123" i="2"/>
  <c r="BB124" i="2"/>
  <c r="BC124" i="2"/>
  <c r="BB125" i="2"/>
  <c r="BC125" i="2"/>
  <c r="BB126" i="2"/>
  <c r="BC126" i="2"/>
  <c r="BB127" i="2"/>
  <c r="BC127" i="2"/>
  <c r="BB128" i="2"/>
  <c r="BC128" i="2"/>
  <c r="BB129" i="2"/>
  <c r="BC129" i="2"/>
  <c r="BB130" i="2"/>
  <c r="BC130" i="2"/>
  <c r="BB131" i="2"/>
  <c r="BC131" i="2"/>
  <c r="BB132" i="2"/>
  <c r="BC132" i="2"/>
  <c r="BB133" i="2"/>
  <c r="BC133" i="2"/>
  <c r="BB134" i="2"/>
  <c r="BC134" i="2"/>
  <c r="BB135" i="2"/>
  <c r="BC135" i="2"/>
  <c r="BB136" i="2"/>
  <c r="BC136" i="2"/>
  <c r="BB137" i="2"/>
  <c r="BC137" i="2"/>
  <c r="BB138" i="2"/>
  <c r="BC138" i="2"/>
  <c r="BB139" i="2"/>
  <c r="BC139" i="2"/>
  <c r="BB140" i="2"/>
  <c r="BC140" i="2"/>
  <c r="BB141" i="2"/>
  <c r="BC141" i="2"/>
  <c r="BB142" i="2"/>
  <c r="BC142" i="2"/>
  <c r="BB143" i="2"/>
  <c r="BC143" i="2"/>
  <c r="BB144" i="2"/>
  <c r="BC144" i="2"/>
  <c r="BB145" i="2"/>
  <c r="BC145" i="2"/>
  <c r="BB146" i="2"/>
  <c r="BC146" i="2"/>
  <c r="BB147" i="2"/>
  <c r="BC147" i="2"/>
  <c r="BB148" i="2"/>
  <c r="BC148" i="2"/>
  <c r="BB149" i="2"/>
  <c r="BC149" i="2"/>
  <c r="BB150" i="2"/>
  <c r="BC150" i="2"/>
  <c r="BB151" i="2"/>
  <c r="BC151" i="2"/>
  <c r="BB152" i="2"/>
  <c r="BC152" i="2"/>
  <c r="BB153" i="2"/>
  <c r="BC153" i="2"/>
  <c r="BB154" i="2"/>
  <c r="BC154" i="2"/>
  <c r="BB155" i="2"/>
  <c r="BC155" i="2"/>
  <c r="BB156" i="2"/>
  <c r="BC156" i="2"/>
  <c r="BB157" i="2"/>
  <c r="BC157" i="2"/>
  <c r="BB158" i="2"/>
  <c r="BC158" i="2"/>
  <c r="BB159" i="2"/>
  <c r="BC159" i="2"/>
  <c r="BB160" i="2"/>
  <c r="BC160" i="2"/>
  <c r="BB161" i="2"/>
  <c r="BC161" i="2"/>
  <c r="BB162" i="2"/>
  <c r="BC162" i="2"/>
  <c r="BB163" i="2"/>
  <c r="BC163" i="2"/>
  <c r="BB164" i="2"/>
  <c r="BC164" i="2"/>
  <c r="BB165" i="2"/>
  <c r="BC165" i="2"/>
  <c r="BB166" i="2"/>
  <c r="BC166" i="2"/>
  <c r="BB167" i="2"/>
  <c r="BC167" i="2"/>
  <c r="BB168" i="2"/>
  <c r="BC168" i="2"/>
  <c r="BB169" i="2"/>
  <c r="BC169" i="2"/>
  <c r="BB170" i="2"/>
  <c r="BC170" i="2"/>
  <c r="BB171" i="2"/>
  <c r="BC171" i="2"/>
  <c r="BB172" i="2"/>
  <c r="BC172" i="2"/>
  <c r="BB173" i="2"/>
  <c r="BC173" i="2"/>
  <c r="BB174" i="2"/>
  <c r="BC174" i="2"/>
  <c r="BB175" i="2"/>
  <c r="BC175" i="2"/>
  <c r="BB176" i="2"/>
  <c r="BC176" i="2"/>
  <c r="BB177" i="2"/>
  <c r="BC177" i="2"/>
  <c r="BB178" i="2"/>
  <c r="BC178" i="2"/>
  <c r="BB179" i="2"/>
  <c r="BC179" i="2"/>
  <c r="BB180" i="2"/>
  <c r="BC180" i="2"/>
  <c r="BB181" i="2"/>
  <c r="BC181" i="2"/>
  <c r="BB182" i="2"/>
  <c r="BC182" i="2"/>
  <c r="BB183" i="2"/>
  <c r="BC183" i="2"/>
  <c r="BB184" i="2"/>
  <c r="BC184" i="2"/>
  <c r="BB185" i="2"/>
  <c r="BC185" i="2"/>
  <c r="BB186" i="2"/>
  <c r="BC186" i="2"/>
  <c r="BB187" i="2"/>
  <c r="BC187" i="2"/>
  <c r="BB188" i="2"/>
  <c r="BC188" i="2"/>
  <c r="BB189" i="2"/>
  <c r="BC189" i="2"/>
  <c r="BB190" i="2"/>
  <c r="BC190" i="2"/>
  <c r="BB191" i="2"/>
  <c r="BC191" i="2"/>
  <c r="BB192" i="2"/>
  <c r="BC192" i="2"/>
  <c r="BB193" i="2"/>
  <c r="BC193" i="2"/>
  <c r="BB194" i="2"/>
  <c r="BC194" i="2"/>
  <c r="BB195" i="2"/>
  <c r="BC195" i="2"/>
  <c r="BB196" i="2"/>
  <c r="BC196" i="2"/>
  <c r="BB197" i="2"/>
  <c r="BC197" i="2"/>
  <c r="BB198" i="2"/>
  <c r="BC198" i="2"/>
  <c r="BB199" i="2"/>
  <c r="BC199" i="2"/>
  <c r="BB200" i="2"/>
  <c r="BC200" i="2"/>
  <c r="BB201" i="2"/>
  <c r="BC201" i="2"/>
  <c r="BB202" i="2"/>
  <c r="BC202" i="2"/>
  <c r="BB203" i="2"/>
  <c r="BC203" i="2"/>
  <c r="BB204" i="2"/>
  <c r="BC204" i="2"/>
  <c r="BB205" i="2"/>
  <c r="BC205" i="2"/>
  <c r="BB206" i="2"/>
  <c r="BC206" i="2"/>
  <c r="BB207" i="2"/>
  <c r="BC207" i="2"/>
  <c r="BB208" i="2"/>
  <c r="BC208" i="2"/>
  <c r="BB209" i="2"/>
  <c r="BC209" i="2"/>
  <c r="BB210" i="2"/>
  <c r="BC210" i="2"/>
  <c r="BB211" i="2"/>
  <c r="BC211" i="2"/>
  <c r="BB212" i="2"/>
  <c r="BC212" i="2"/>
  <c r="BB213" i="2"/>
  <c r="BC213" i="2"/>
  <c r="BB214" i="2"/>
  <c r="BC214" i="2"/>
  <c r="BB215" i="2"/>
  <c r="BC215" i="2"/>
  <c r="BB216" i="2"/>
  <c r="BC216" i="2"/>
  <c r="BB217" i="2"/>
  <c r="BC217" i="2"/>
  <c r="BB218" i="2"/>
  <c r="BC218" i="2"/>
  <c r="BB219" i="2"/>
  <c r="BC219" i="2"/>
  <c r="BB220" i="2"/>
  <c r="BC220" i="2"/>
  <c r="BB221" i="2"/>
  <c r="BC221" i="2"/>
  <c r="BB222" i="2"/>
  <c r="BC222" i="2"/>
  <c r="BB223" i="2"/>
  <c r="BC223" i="2"/>
  <c r="BB224" i="2"/>
  <c r="BC224" i="2"/>
  <c r="BB225" i="2"/>
  <c r="BC225" i="2"/>
  <c r="BB226" i="2"/>
  <c r="BC226" i="2"/>
  <c r="BB227" i="2"/>
  <c r="BC227" i="2"/>
  <c r="BB228" i="2"/>
  <c r="BC228" i="2"/>
  <c r="BB229" i="2"/>
  <c r="BC229" i="2"/>
  <c r="BB230" i="2"/>
  <c r="BC230" i="2"/>
  <c r="BB231" i="2"/>
  <c r="BC231" i="2"/>
  <c r="BC4" i="2"/>
  <c r="BB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S38" i="2"/>
  <c r="AS39" i="2"/>
  <c r="AS40" i="2"/>
  <c r="AS41" i="2"/>
  <c r="AS42" i="2"/>
  <c r="AS43" i="2"/>
  <c r="AS44" i="2"/>
  <c r="AS45" i="2"/>
  <c r="AS46" i="2"/>
  <c r="AS47" i="2"/>
  <c r="AS48" i="2"/>
  <c r="AS49" i="2"/>
  <c r="AS50" i="2"/>
  <c r="AS51" i="2"/>
  <c r="AS52" i="2"/>
  <c r="AS53" i="2"/>
  <c r="AS54" i="2"/>
  <c r="AS55" i="2"/>
  <c r="AS56" i="2"/>
  <c r="AS57" i="2"/>
  <c r="AS58" i="2"/>
  <c r="AS59" i="2"/>
  <c r="AS60" i="2"/>
  <c r="AS61" i="2"/>
  <c r="AS62" i="2"/>
  <c r="AS63" i="2"/>
  <c r="AS64" i="2"/>
  <c r="AS65" i="2"/>
  <c r="AS66" i="2"/>
  <c r="AS67" i="2"/>
  <c r="AS68" i="2"/>
  <c r="AS69" i="2"/>
  <c r="AS70" i="2"/>
  <c r="AS71" i="2"/>
  <c r="AS72" i="2"/>
  <c r="AS73" i="2"/>
  <c r="AS74" i="2"/>
  <c r="AS75" i="2"/>
  <c r="AS76" i="2"/>
  <c r="AS77" i="2"/>
  <c r="AS78" i="2"/>
  <c r="AS79" i="2"/>
  <c r="AS80" i="2"/>
  <c r="AS81" i="2"/>
  <c r="AS82" i="2"/>
  <c r="AS83" i="2"/>
  <c r="AS84" i="2"/>
  <c r="AS85" i="2"/>
  <c r="AS86" i="2"/>
  <c r="AS87" i="2"/>
  <c r="AS88" i="2"/>
  <c r="AS89" i="2"/>
  <c r="AS90" i="2"/>
  <c r="AS91" i="2"/>
  <c r="AS92" i="2"/>
  <c r="AS93" i="2"/>
  <c r="AS94" i="2"/>
  <c r="AS95" i="2"/>
  <c r="AS96" i="2"/>
  <c r="AS97" i="2"/>
  <c r="AS98" i="2"/>
  <c r="AS99" i="2"/>
  <c r="AS100" i="2"/>
  <c r="AS101" i="2"/>
  <c r="AS102" i="2"/>
  <c r="AS103" i="2"/>
  <c r="AS104" i="2"/>
  <c r="AS105" i="2"/>
  <c r="AS106" i="2"/>
  <c r="AS107" i="2"/>
  <c r="AS108" i="2"/>
  <c r="AS109" i="2"/>
  <c r="AS110" i="2"/>
  <c r="AS111" i="2"/>
  <c r="AS112" i="2"/>
  <c r="AS113" i="2"/>
  <c r="AS114" i="2"/>
  <c r="AS115" i="2"/>
  <c r="AS116" i="2"/>
  <c r="AS117" i="2"/>
  <c r="AS118" i="2"/>
  <c r="AS119" i="2"/>
  <c r="AS120" i="2"/>
  <c r="AS121" i="2"/>
  <c r="AS122" i="2"/>
  <c r="AS123" i="2"/>
  <c r="AS124" i="2"/>
  <c r="AS125" i="2"/>
  <c r="AS126" i="2"/>
  <c r="AS127" i="2"/>
  <c r="AS128" i="2"/>
  <c r="AS129" i="2"/>
  <c r="AS130" i="2"/>
  <c r="AS131" i="2"/>
  <c r="AS132" i="2"/>
  <c r="AS133" i="2"/>
  <c r="AS134" i="2"/>
  <c r="AS135" i="2"/>
  <c r="AS136" i="2"/>
  <c r="AS137" i="2"/>
  <c r="AS138" i="2"/>
  <c r="AS139" i="2"/>
  <c r="AS140" i="2"/>
  <c r="AS141" i="2"/>
  <c r="AS142" i="2"/>
  <c r="AS143" i="2"/>
  <c r="AS144" i="2"/>
  <c r="AS145" i="2"/>
  <c r="AS146" i="2"/>
  <c r="AS147" i="2"/>
  <c r="AS148" i="2"/>
  <c r="AS149" i="2"/>
  <c r="AS150" i="2"/>
  <c r="AS151" i="2"/>
  <c r="AS152" i="2"/>
  <c r="AS153" i="2"/>
  <c r="AS154" i="2"/>
  <c r="AS155" i="2"/>
  <c r="AS156" i="2"/>
  <c r="AS157" i="2"/>
  <c r="AS158" i="2"/>
  <c r="AS159" i="2"/>
  <c r="AS160" i="2"/>
  <c r="AS161" i="2"/>
  <c r="AS162" i="2"/>
  <c r="AS163" i="2"/>
  <c r="AS164" i="2"/>
  <c r="AS165" i="2"/>
  <c r="AS166" i="2"/>
  <c r="AS167" i="2"/>
  <c r="AS168" i="2"/>
  <c r="AS169" i="2"/>
  <c r="AS170" i="2"/>
  <c r="AS171" i="2"/>
  <c r="AS172" i="2"/>
  <c r="AS173" i="2"/>
  <c r="AS174" i="2"/>
  <c r="AS175" i="2"/>
  <c r="AS176" i="2"/>
  <c r="AS177" i="2"/>
  <c r="AS178" i="2"/>
  <c r="AS179" i="2"/>
  <c r="AS180" i="2"/>
  <c r="AS181" i="2"/>
  <c r="AS182" i="2"/>
  <c r="AS183" i="2"/>
  <c r="AS184" i="2"/>
  <c r="AS185" i="2"/>
  <c r="AS186" i="2"/>
  <c r="AS187" i="2"/>
  <c r="AS188" i="2"/>
  <c r="AS189" i="2"/>
  <c r="AS190" i="2"/>
  <c r="AS191" i="2"/>
  <c r="AS192" i="2"/>
  <c r="AS193" i="2"/>
  <c r="AS194" i="2"/>
  <c r="AS195" i="2"/>
  <c r="AS196" i="2"/>
  <c r="AS197" i="2"/>
  <c r="AS198" i="2"/>
  <c r="AS199" i="2"/>
  <c r="AS200" i="2"/>
  <c r="AS201" i="2"/>
  <c r="AS202" i="2"/>
  <c r="AS203" i="2"/>
  <c r="AS204" i="2"/>
  <c r="AS205" i="2"/>
  <c r="AS206" i="2"/>
  <c r="AS207" i="2"/>
  <c r="AS208" i="2"/>
  <c r="AS209" i="2"/>
  <c r="AS210" i="2"/>
  <c r="AS211" i="2"/>
  <c r="AS212" i="2"/>
  <c r="AS213" i="2"/>
  <c r="AS214" i="2"/>
  <c r="AS215" i="2"/>
  <c r="AS216" i="2"/>
  <c r="AS217" i="2"/>
  <c r="AS218" i="2"/>
  <c r="AS219" i="2"/>
  <c r="AS220" i="2"/>
  <c r="AS221" i="2"/>
  <c r="AS222" i="2"/>
  <c r="AS223" i="2"/>
  <c r="AS224" i="2"/>
  <c r="AS225" i="2"/>
  <c r="AS226" i="2"/>
  <c r="AS227" i="2"/>
  <c r="AS228" i="2"/>
  <c r="AS229" i="2"/>
  <c r="AS230" i="2"/>
  <c r="AS231" i="2"/>
  <c r="AR5" i="2"/>
  <c r="AR6" i="2"/>
  <c r="AR7" i="2"/>
  <c r="AR8" i="2"/>
  <c r="AR9" i="2"/>
  <c r="AR10" i="2"/>
  <c r="AR11" i="2"/>
  <c r="AR12" i="2"/>
  <c r="AR13" i="2"/>
  <c r="AR14" i="2"/>
  <c r="AR15" i="2"/>
  <c r="AR16" i="2"/>
  <c r="AR17" i="2"/>
  <c r="AR18" i="2"/>
  <c r="AR19" i="2"/>
  <c r="AR20" i="2"/>
  <c r="AR21" i="2"/>
  <c r="AR22" i="2"/>
  <c r="AR23" i="2"/>
  <c r="AR24" i="2"/>
  <c r="AR25" i="2"/>
  <c r="AR26" i="2"/>
  <c r="AR27" i="2"/>
  <c r="AR28" i="2"/>
  <c r="AR29" i="2"/>
  <c r="AR30" i="2"/>
  <c r="AR31" i="2"/>
  <c r="AR32" i="2"/>
  <c r="AR33" i="2"/>
  <c r="AR34" i="2"/>
  <c r="AR35" i="2"/>
  <c r="AR36" i="2"/>
  <c r="AR37" i="2"/>
  <c r="AR38" i="2"/>
  <c r="AR39" i="2"/>
  <c r="AR40" i="2"/>
  <c r="AR41" i="2"/>
  <c r="AR42" i="2"/>
  <c r="AR43" i="2"/>
  <c r="AR44" i="2"/>
  <c r="AR45" i="2"/>
  <c r="AR46" i="2"/>
  <c r="AR47" i="2"/>
  <c r="AR48" i="2"/>
  <c r="AR49" i="2"/>
  <c r="AR50" i="2"/>
  <c r="AR51" i="2"/>
  <c r="AR52" i="2"/>
  <c r="AR53" i="2"/>
  <c r="AR54" i="2"/>
  <c r="AR55" i="2"/>
  <c r="AR56" i="2"/>
  <c r="AR57" i="2"/>
  <c r="AR58" i="2"/>
  <c r="AR59" i="2"/>
  <c r="AR60" i="2"/>
  <c r="AR61" i="2"/>
  <c r="AR62" i="2"/>
  <c r="AR63" i="2"/>
  <c r="AR64" i="2"/>
  <c r="AR65" i="2"/>
  <c r="AR66" i="2"/>
  <c r="AR67" i="2"/>
  <c r="AR68" i="2"/>
  <c r="AR69" i="2"/>
  <c r="AR70" i="2"/>
  <c r="AR71" i="2"/>
  <c r="AR72" i="2"/>
  <c r="AR73" i="2"/>
  <c r="AR74" i="2"/>
  <c r="AR75" i="2"/>
  <c r="AR76" i="2"/>
  <c r="AR77" i="2"/>
  <c r="AR78" i="2"/>
  <c r="AR79" i="2"/>
  <c r="AR80" i="2"/>
  <c r="AR81" i="2"/>
  <c r="AR82" i="2"/>
  <c r="AR83" i="2"/>
  <c r="AR84" i="2"/>
  <c r="AR85" i="2"/>
  <c r="AR86" i="2"/>
  <c r="AR87" i="2"/>
  <c r="AR88" i="2"/>
  <c r="AR89" i="2"/>
  <c r="AR90" i="2"/>
  <c r="AR91" i="2"/>
  <c r="AR92" i="2"/>
  <c r="AR93" i="2"/>
  <c r="AR94" i="2"/>
  <c r="AR95" i="2"/>
  <c r="AR96" i="2"/>
  <c r="AR97" i="2"/>
  <c r="AR98" i="2"/>
  <c r="AR99" i="2"/>
  <c r="AR100" i="2"/>
  <c r="AR101" i="2"/>
  <c r="AR102" i="2"/>
  <c r="AR103" i="2"/>
  <c r="AR104" i="2"/>
  <c r="AR105" i="2"/>
  <c r="AR106" i="2"/>
  <c r="AR107" i="2"/>
  <c r="AR108" i="2"/>
  <c r="AR109" i="2"/>
  <c r="AR110" i="2"/>
  <c r="AR111" i="2"/>
  <c r="AR112" i="2"/>
  <c r="AR113" i="2"/>
  <c r="AR114" i="2"/>
  <c r="AR115" i="2"/>
  <c r="AR116" i="2"/>
  <c r="AR117" i="2"/>
  <c r="AR118" i="2"/>
  <c r="AR119" i="2"/>
  <c r="AR120" i="2"/>
  <c r="AR121" i="2"/>
  <c r="AR122" i="2"/>
  <c r="AR123" i="2"/>
  <c r="AR124" i="2"/>
  <c r="AR125" i="2"/>
  <c r="AR126" i="2"/>
  <c r="AR127" i="2"/>
  <c r="AR128" i="2"/>
  <c r="AR129" i="2"/>
  <c r="AR130" i="2"/>
  <c r="AR131" i="2"/>
  <c r="AR132" i="2"/>
  <c r="AR133" i="2"/>
  <c r="AR134" i="2"/>
  <c r="AR135" i="2"/>
  <c r="AR136" i="2"/>
  <c r="AR137" i="2"/>
  <c r="AR138" i="2"/>
  <c r="AR139" i="2"/>
  <c r="AR140" i="2"/>
  <c r="AR141" i="2"/>
  <c r="AR142" i="2"/>
  <c r="AR143" i="2"/>
  <c r="AR144" i="2"/>
  <c r="AR145" i="2"/>
  <c r="AR146" i="2"/>
  <c r="AR147" i="2"/>
  <c r="AR148" i="2"/>
  <c r="AR149" i="2"/>
  <c r="AR150" i="2"/>
  <c r="AR151" i="2"/>
  <c r="AR152" i="2"/>
  <c r="AR153" i="2"/>
  <c r="AR154" i="2"/>
  <c r="AR155" i="2"/>
  <c r="AR156" i="2"/>
  <c r="AR157" i="2"/>
  <c r="AR158" i="2"/>
  <c r="AR159" i="2"/>
  <c r="AR160" i="2"/>
  <c r="AR161" i="2"/>
  <c r="AR162" i="2"/>
  <c r="AR163" i="2"/>
  <c r="AR164" i="2"/>
  <c r="AR165" i="2"/>
  <c r="AR166" i="2"/>
  <c r="AR167" i="2"/>
  <c r="AR168" i="2"/>
  <c r="AR169" i="2"/>
  <c r="AR170" i="2"/>
  <c r="AR171" i="2"/>
  <c r="AR172" i="2"/>
  <c r="AR173" i="2"/>
  <c r="AR174" i="2"/>
  <c r="AR175" i="2"/>
  <c r="AR176" i="2"/>
  <c r="AR177" i="2"/>
  <c r="AR178" i="2"/>
  <c r="AR179" i="2"/>
  <c r="AR180" i="2"/>
  <c r="AR181" i="2"/>
  <c r="AR182" i="2"/>
  <c r="AR183" i="2"/>
  <c r="AR184" i="2"/>
  <c r="AR185" i="2"/>
  <c r="AR186" i="2"/>
  <c r="AR187" i="2"/>
  <c r="AR188" i="2"/>
  <c r="AR189" i="2"/>
  <c r="AR190" i="2"/>
  <c r="AR191" i="2"/>
  <c r="AR192" i="2"/>
  <c r="AR193" i="2"/>
  <c r="AR194" i="2"/>
  <c r="AR195" i="2"/>
  <c r="AR196" i="2"/>
  <c r="AR197" i="2"/>
  <c r="AR198" i="2"/>
  <c r="AR199" i="2"/>
  <c r="AR200" i="2"/>
  <c r="AR201" i="2"/>
  <c r="AR202" i="2"/>
  <c r="AR203" i="2"/>
  <c r="AR204" i="2"/>
  <c r="AR205" i="2"/>
  <c r="AR206" i="2"/>
  <c r="AR207" i="2"/>
  <c r="AR208" i="2"/>
  <c r="AR209" i="2"/>
  <c r="AR210" i="2"/>
  <c r="AR211" i="2"/>
  <c r="AR212" i="2"/>
  <c r="AR213" i="2"/>
  <c r="AR214" i="2"/>
  <c r="AR215" i="2"/>
  <c r="AR216" i="2"/>
  <c r="AR217" i="2"/>
  <c r="AR218" i="2"/>
  <c r="AR219" i="2"/>
  <c r="AR220" i="2"/>
  <c r="AR221" i="2"/>
  <c r="AR222" i="2"/>
  <c r="AR223" i="2"/>
  <c r="AR224" i="2"/>
  <c r="AR225" i="2"/>
  <c r="AR226" i="2"/>
  <c r="AR227" i="2"/>
  <c r="AR228" i="2"/>
  <c r="AR229" i="2"/>
  <c r="AR230" i="2"/>
  <c r="AR231" i="2"/>
  <c r="AR4" i="2"/>
  <c r="AL5" i="2"/>
  <c r="AM5" i="2"/>
  <c r="AL6" i="2"/>
  <c r="AM6" i="2"/>
  <c r="AL7" i="2"/>
  <c r="AM7" i="2"/>
  <c r="AL8" i="2"/>
  <c r="AM8" i="2"/>
  <c r="AL9" i="2"/>
  <c r="AM9" i="2"/>
  <c r="AL10" i="2"/>
  <c r="AM10" i="2"/>
  <c r="AL11" i="2"/>
  <c r="AM11" i="2"/>
  <c r="AL12" i="2"/>
  <c r="AM12" i="2"/>
  <c r="AL13" i="2"/>
  <c r="AM13" i="2"/>
  <c r="AL14" i="2"/>
  <c r="AM14" i="2"/>
  <c r="AL15" i="2"/>
  <c r="AM15" i="2"/>
  <c r="AL16" i="2"/>
  <c r="AM16" i="2"/>
  <c r="AL17" i="2"/>
  <c r="AM17" i="2"/>
  <c r="AL18" i="2"/>
  <c r="AM18" i="2"/>
  <c r="AL19" i="2"/>
  <c r="AM19" i="2"/>
  <c r="AL20" i="2"/>
  <c r="AM20" i="2"/>
  <c r="AL21" i="2"/>
  <c r="AM21" i="2"/>
  <c r="AL22" i="2"/>
  <c r="AM22" i="2"/>
  <c r="AL23" i="2"/>
  <c r="AM23" i="2"/>
  <c r="AL24" i="2"/>
  <c r="AM24" i="2"/>
  <c r="AL25" i="2"/>
  <c r="AM25" i="2"/>
  <c r="AL26" i="2"/>
  <c r="AM26" i="2"/>
  <c r="AL27" i="2"/>
  <c r="AM27" i="2"/>
  <c r="AL28" i="2"/>
  <c r="AM28" i="2"/>
  <c r="AL29" i="2"/>
  <c r="AM29" i="2"/>
  <c r="AL30" i="2"/>
  <c r="AM30" i="2"/>
  <c r="AL31" i="2"/>
  <c r="AM31" i="2"/>
  <c r="AL32" i="2"/>
  <c r="AM32" i="2"/>
  <c r="AL33" i="2"/>
  <c r="AM33" i="2"/>
  <c r="AL34" i="2"/>
  <c r="AM34" i="2"/>
  <c r="AL35" i="2"/>
  <c r="AM35" i="2"/>
  <c r="AL36" i="2"/>
  <c r="AM36" i="2"/>
  <c r="AL37" i="2"/>
  <c r="AM37" i="2"/>
  <c r="AL38" i="2"/>
  <c r="AM38" i="2"/>
  <c r="AL39" i="2"/>
  <c r="AM39" i="2"/>
  <c r="AL40" i="2"/>
  <c r="AM40" i="2"/>
  <c r="AL41" i="2"/>
  <c r="AM41" i="2"/>
  <c r="AL42" i="2"/>
  <c r="AM42" i="2"/>
  <c r="AL43" i="2"/>
  <c r="AM43" i="2"/>
  <c r="AL44" i="2"/>
  <c r="AM44" i="2"/>
  <c r="AL45" i="2"/>
  <c r="AM45" i="2"/>
  <c r="AL46" i="2"/>
  <c r="AM46" i="2"/>
  <c r="AL47" i="2"/>
  <c r="AM47" i="2"/>
  <c r="AL48" i="2"/>
  <c r="AM48" i="2"/>
  <c r="AL49" i="2"/>
  <c r="AM49" i="2"/>
  <c r="AL50" i="2"/>
  <c r="AM50" i="2"/>
  <c r="AL51" i="2"/>
  <c r="AM51" i="2"/>
  <c r="AL52" i="2"/>
  <c r="AM52" i="2"/>
  <c r="AL53" i="2"/>
  <c r="AM53" i="2"/>
  <c r="AL54" i="2"/>
  <c r="AM54" i="2"/>
  <c r="AL55" i="2"/>
  <c r="AM55" i="2"/>
  <c r="AL56" i="2"/>
  <c r="AM56" i="2"/>
  <c r="AL57" i="2"/>
  <c r="AM57" i="2"/>
  <c r="AL58" i="2"/>
  <c r="AM58" i="2"/>
  <c r="AL59" i="2"/>
  <c r="AM59" i="2"/>
  <c r="AL60" i="2"/>
  <c r="AM60" i="2"/>
  <c r="AL61" i="2"/>
  <c r="AM61" i="2"/>
  <c r="AL62" i="2"/>
  <c r="AM62" i="2"/>
  <c r="AL63" i="2"/>
  <c r="AM63" i="2"/>
  <c r="AL64" i="2"/>
  <c r="AM64" i="2"/>
  <c r="AL65" i="2"/>
  <c r="AM65" i="2"/>
  <c r="AL66" i="2"/>
  <c r="AM66" i="2"/>
  <c r="AL67" i="2"/>
  <c r="AM67" i="2"/>
  <c r="AL68" i="2"/>
  <c r="AM68" i="2"/>
  <c r="AL69" i="2"/>
  <c r="AM69" i="2"/>
  <c r="AL70" i="2"/>
  <c r="AM70" i="2"/>
  <c r="AL71" i="2"/>
  <c r="AM71" i="2"/>
  <c r="AL72" i="2"/>
  <c r="AM72" i="2"/>
  <c r="AL73" i="2"/>
  <c r="AM73" i="2"/>
  <c r="AL74" i="2"/>
  <c r="AM74" i="2"/>
  <c r="AL75" i="2"/>
  <c r="AM75" i="2"/>
  <c r="AL76" i="2"/>
  <c r="AM76" i="2"/>
  <c r="AL77" i="2"/>
  <c r="AM77" i="2"/>
  <c r="AL78" i="2"/>
  <c r="AM78" i="2"/>
  <c r="AL79" i="2"/>
  <c r="AM79" i="2"/>
  <c r="AL80" i="2"/>
  <c r="AM80" i="2"/>
  <c r="AL81" i="2"/>
  <c r="AM81" i="2"/>
  <c r="AL82" i="2"/>
  <c r="AM82" i="2"/>
  <c r="AL83" i="2"/>
  <c r="AM83" i="2"/>
  <c r="AL84" i="2"/>
  <c r="AM84" i="2"/>
  <c r="AL85" i="2"/>
  <c r="AM85" i="2"/>
  <c r="AL86" i="2"/>
  <c r="AM86" i="2"/>
  <c r="AL87" i="2"/>
  <c r="AM87" i="2"/>
  <c r="AL88" i="2"/>
  <c r="AM88" i="2"/>
  <c r="AL89" i="2"/>
  <c r="AM89" i="2"/>
  <c r="AL90" i="2"/>
  <c r="AM90" i="2"/>
  <c r="AL91" i="2"/>
  <c r="AM91" i="2"/>
  <c r="AL92" i="2"/>
  <c r="AM92" i="2"/>
  <c r="AL93" i="2"/>
  <c r="AM93" i="2"/>
  <c r="AL94" i="2"/>
  <c r="AM94" i="2"/>
  <c r="AL95" i="2"/>
  <c r="AM95" i="2"/>
  <c r="AL96" i="2"/>
  <c r="AM96" i="2"/>
  <c r="AL97" i="2"/>
  <c r="AM97" i="2"/>
  <c r="AL98" i="2"/>
  <c r="AM98" i="2"/>
  <c r="AL99" i="2"/>
  <c r="AM99" i="2"/>
  <c r="AL100" i="2"/>
  <c r="AM100" i="2"/>
  <c r="AL101" i="2"/>
  <c r="AM101" i="2"/>
  <c r="AL102" i="2"/>
  <c r="AM102" i="2"/>
  <c r="AL103" i="2"/>
  <c r="AM103" i="2"/>
  <c r="AL104" i="2"/>
  <c r="AM104" i="2"/>
  <c r="AL105" i="2"/>
  <c r="AM105" i="2"/>
  <c r="AL106" i="2"/>
  <c r="AM106" i="2"/>
  <c r="AL107" i="2"/>
  <c r="AM107" i="2"/>
  <c r="AL108" i="2"/>
  <c r="AM108" i="2"/>
  <c r="AL109" i="2"/>
  <c r="AM109" i="2"/>
  <c r="AL110" i="2"/>
  <c r="AM110" i="2"/>
  <c r="AL111" i="2"/>
  <c r="AM111" i="2"/>
  <c r="AL112" i="2"/>
  <c r="AM112" i="2"/>
  <c r="AL113" i="2"/>
  <c r="AM113" i="2"/>
  <c r="AL114" i="2"/>
  <c r="AM114" i="2"/>
  <c r="AL115" i="2"/>
  <c r="AM115" i="2"/>
  <c r="AL116" i="2"/>
  <c r="AM116" i="2"/>
  <c r="AL117" i="2"/>
  <c r="AM117" i="2"/>
  <c r="AL118" i="2"/>
  <c r="AM118" i="2"/>
  <c r="AL119" i="2"/>
  <c r="AM119" i="2"/>
  <c r="AL120" i="2"/>
  <c r="AM120" i="2"/>
  <c r="AL121" i="2"/>
  <c r="AM121" i="2"/>
  <c r="AL122" i="2"/>
  <c r="AM122" i="2"/>
  <c r="AL123" i="2"/>
  <c r="AM123" i="2"/>
  <c r="AL124" i="2"/>
  <c r="AM124" i="2"/>
  <c r="AL125" i="2"/>
  <c r="AM125" i="2"/>
  <c r="AL126" i="2"/>
  <c r="AM126" i="2"/>
  <c r="AL127" i="2"/>
  <c r="AM127" i="2"/>
  <c r="AL128" i="2"/>
  <c r="AM128" i="2"/>
  <c r="AL129" i="2"/>
  <c r="AM129" i="2"/>
  <c r="AL130" i="2"/>
  <c r="AM130" i="2"/>
  <c r="AL131" i="2"/>
  <c r="AM131" i="2"/>
  <c r="AL132" i="2"/>
  <c r="AM132" i="2"/>
  <c r="AL133" i="2"/>
  <c r="AM133" i="2"/>
  <c r="AL134" i="2"/>
  <c r="AM134" i="2"/>
  <c r="AL135" i="2"/>
  <c r="AM135" i="2"/>
  <c r="AL136" i="2"/>
  <c r="AM136" i="2"/>
  <c r="AL137" i="2"/>
  <c r="AM137" i="2"/>
  <c r="AL138" i="2"/>
  <c r="AM138" i="2"/>
  <c r="AL139" i="2"/>
  <c r="AM139" i="2"/>
  <c r="AL140" i="2"/>
  <c r="AM140" i="2"/>
  <c r="AL141" i="2"/>
  <c r="AM141" i="2"/>
  <c r="AL142" i="2"/>
  <c r="AM142" i="2"/>
  <c r="AL143" i="2"/>
  <c r="AM143" i="2"/>
  <c r="AL144" i="2"/>
  <c r="AM144" i="2"/>
  <c r="AL145" i="2"/>
  <c r="AM145" i="2"/>
  <c r="AL146" i="2"/>
  <c r="AM146" i="2"/>
  <c r="AL147" i="2"/>
  <c r="AM147" i="2"/>
  <c r="AL148" i="2"/>
  <c r="AM148" i="2"/>
  <c r="AL149" i="2"/>
  <c r="AM149" i="2"/>
  <c r="AL150" i="2"/>
  <c r="AM150" i="2"/>
  <c r="AL151" i="2"/>
  <c r="AM151" i="2"/>
  <c r="AL152" i="2"/>
  <c r="AM152" i="2"/>
  <c r="AL153" i="2"/>
  <c r="AM153" i="2"/>
  <c r="AL154" i="2"/>
  <c r="AM154" i="2"/>
  <c r="AL155" i="2"/>
  <c r="AM155" i="2"/>
  <c r="AL156" i="2"/>
  <c r="AM156" i="2"/>
  <c r="AL157" i="2"/>
  <c r="AM157" i="2"/>
  <c r="AL158" i="2"/>
  <c r="AM158" i="2"/>
  <c r="AL159" i="2"/>
  <c r="AM159" i="2"/>
  <c r="AL160" i="2"/>
  <c r="AM160" i="2"/>
  <c r="AL161" i="2"/>
  <c r="AM161" i="2"/>
  <c r="AL162" i="2"/>
  <c r="AM162" i="2"/>
  <c r="AL163" i="2"/>
  <c r="AM163" i="2"/>
  <c r="AL164" i="2"/>
  <c r="AM164" i="2"/>
  <c r="AL165" i="2"/>
  <c r="AM165" i="2"/>
  <c r="AL166" i="2"/>
  <c r="AM166" i="2"/>
  <c r="AL167" i="2"/>
  <c r="AM167" i="2"/>
  <c r="AL168" i="2"/>
  <c r="AM168" i="2"/>
  <c r="AL169" i="2"/>
  <c r="AM169" i="2"/>
  <c r="AL170" i="2"/>
  <c r="AM170" i="2"/>
  <c r="AL171" i="2"/>
  <c r="AM171" i="2"/>
  <c r="AL172" i="2"/>
  <c r="AM172" i="2"/>
  <c r="AL173" i="2"/>
  <c r="AM173" i="2"/>
  <c r="AL174" i="2"/>
  <c r="AM174" i="2"/>
  <c r="AL175" i="2"/>
  <c r="AM175" i="2"/>
  <c r="AL176" i="2"/>
  <c r="AM176" i="2"/>
  <c r="AL177" i="2"/>
  <c r="AM177" i="2"/>
  <c r="AL178" i="2"/>
  <c r="AM178" i="2"/>
  <c r="AL179" i="2"/>
  <c r="AM179" i="2"/>
  <c r="AL180" i="2"/>
  <c r="AM180" i="2"/>
  <c r="AL181" i="2"/>
  <c r="AM181" i="2"/>
  <c r="AL182" i="2"/>
  <c r="AM182" i="2"/>
  <c r="AL183" i="2"/>
  <c r="AM183" i="2"/>
  <c r="AL184" i="2"/>
  <c r="AM184" i="2"/>
  <c r="AL185" i="2"/>
  <c r="AM185" i="2"/>
  <c r="AL186" i="2"/>
  <c r="AM186" i="2"/>
  <c r="AL187" i="2"/>
  <c r="AM187" i="2"/>
  <c r="AL188" i="2"/>
  <c r="AM188" i="2"/>
  <c r="AL189" i="2"/>
  <c r="AM189" i="2"/>
  <c r="AL190" i="2"/>
  <c r="AM190" i="2"/>
  <c r="AL191" i="2"/>
  <c r="AM191" i="2"/>
  <c r="AL192" i="2"/>
  <c r="AM192" i="2"/>
  <c r="AL193" i="2"/>
  <c r="AM193" i="2"/>
  <c r="AL194" i="2"/>
  <c r="AM194" i="2"/>
  <c r="AL195" i="2"/>
  <c r="AM195" i="2"/>
  <c r="AL196" i="2"/>
  <c r="AM196" i="2"/>
  <c r="AL197" i="2"/>
  <c r="AM197" i="2"/>
  <c r="AL198" i="2"/>
  <c r="AM198" i="2"/>
  <c r="AL199" i="2"/>
  <c r="AM199" i="2"/>
  <c r="AL200" i="2"/>
  <c r="AM200" i="2"/>
  <c r="AL201" i="2"/>
  <c r="AM201" i="2"/>
  <c r="AL202" i="2"/>
  <c r="AM202" i="2"/>
  <c r="AL203" i="2"/>
  <c r="AM203" i="2"/>
  <c r="AL204" i="2"/>
  <c r="AM204" i="2"/>
  <c r="AL205" i="2"/>
  <c r="AM205" i="2"/>
  <c r="AL206" i="2"/>
  <c r="AM206" i="2"/>
  <c r="AL207" i="2"/>
  <c r="AM207" i="2"/>
  <c r="AL208" i="2"/>
  <c r="AM208" i="2"/>
  <c r="AL209" i="2"/>
  <c r="AM209" i="2"/>
  <c r="AL210" i="2"/>
  <c r="AM210" i="2"/>
  <c r="AL211" i="2"/>
  <c r="AM211" i="2"/>
  <c r="AL212" i="2"/>
  <c r="AM212" i="2"/>
  <c r="AL213" i="2"/>
  <c r="AM213" i="2"/>
  <c r="AL214" i="2"/>
  <c r="AM214" i="2"/>
  <c r="AL215" i="2"/>
  <c r="AM215" i="2"/>
  <c r="AL216" i="2"/>
  <c r="AM216" i="2"/>
  <c r="AL217" i="2"/>
  <c r="AM217" i="2"/>
  <c r="AL218" i="2"/>
  <c r="AM218" i="2"/>
  <c r="AL219" i="2"/>
  <c r="AM219" i="2"/>
  <c r="AL220" i="2"/>
  <c r="AM220" i="2"/>
  <c r="AL221" i="2"/>
  <c r="AM221" i="2"/>
  <c r="AL222" i="2"/>
  <c r="AM222" i="2"/>
  <c r="AL223" i="2"/>
  <c r="AM223" i="2"/>
  <c r="AL224" i="2"/>
  <c r="AM224" i="2"/>
  <c r="AL225" i="2"/>
  <c r="AM225" i="2"/>
  <c r="AL226" i="2"/>
  <c r="AM226" i="2"/>
  <c r="AL227" i="2"/>
  <c r="AM227" i="2"/>
  <c r="AL228" i="2"/>
  <c r="AM228" i="2"/>
  <c r="AL229" i="2"/>
  <c r="AM229" i="2"/>
  <c r="AL230" i="2"/>
  <c r="AM230" i="2"/>
  <c r="AL231" i="2"/>
  <c r="AM231" i="2"/>
  <c r="AM4" i="2"/>
  <c r="AL4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C55" i="2"/>
  <c r="AC56" i="2"/>
  <c r="AC57" i="2"/>
  <c r="AC58" i="2"/>
  <c r="AC59" i="2"/>
  <c r="AC60" i="2"/>
  <c r="AC61" i="2"/>
  <c r="AC62" i="2"/>
  <c r="AC63" i="2"/>
  <c r="AC64" i="2"/>
  <c r="AC65" i="2"/>
  <c r="AC66" i="2"/>
  <c r="AC67" i="2"/>
  <c r="AC68" i="2"/>
  <c r="AC69" i="2"/>
  <c r="AC70" i="2"/>
  <c r="AC71" i="2"/>
  <c r="AC72" i="2"/>
  <c r="AC73" i="2"/>
  <c r="AC74" i="2"/>
  <c r="AC75" i="2"/>
  <c r="AC76" i="2"/>
  <c r="AC77" i="2"/>
  <c r="AC78" i="2"/>
  <c r="AC79" i="2"/>
  <c r="AC80" i="2"/>
  <c r="AC81" i="2"/>
  <c r="AC82" i="2"/>
  <c r="AC83" i="2"/>
  <c r="AC84" i="2"/>
  <c r="AC85" i="2"/>
  <c r="AC86" i="2"/>
  <c r="AC87" i="2"/>
  <c r="AC88" i="2"/>
  <c r="AC89" i="2"/>
  <c r="AC90" i="2"/>
  <c r="AC91" i="2"/>
  <c r="AC92" i="2"/>
  <c r="AC93" i="2"/>
  <c r="AC94" i="2"/>
  <c r="AC95" i="2"/>
  <c r="AC96" i="2"/>
  <c r="AC97" i="2"/>
  <c r="AC98" i="2"/>
  <c r="AC99" i="2"/>
  <c r="AC100" i="2"/>
  <c r="AC101" i="2"/>
  <c r="AC102" i="2"/>
  <c r="AC103" i="2"/>
  <c r="AC104" i="2"/>
  <c r="AC105" i="2"/>
  <c r="AC106" i="2"/>
  <c r="AC107" i="2"/>
  <c r="AC108" i="2"/>
  <c r="AC109" i="2"/>
  <c r="AC110" i="2"/>
  <c r="AC111" i="2"/>
  <c r="AC112" i="2"/>
  <c r="AC113" i="2"/>
  <c r="AC114" i="2"/>
  <c r="AC115" i="2"/>
  <c r="AC116" i="2"/>
  <c r="AC117" i="2"/>
  <c r="AC118" i="2"/>
  <c r="AC119" i="2"/>
  <c r="AC120" i="2"/>
  <c r="AC121" i="2"/>
  <c r="AC122" i="2"/>
  <c r="AC123" i="2"/>
  <c r="AC124" i="2"/>
  <c r="AC125" i="2"/>
  <c r="AC126" i="2"/>
  <c r="AC127" i="2"/>
  <c r="AC128" i="2"/>
  <c r="AC129" i="2"/>
  <c r="AC130" i="2"/>
  <c r="AC131" i="2"/>
  <c r="AC132" i="2"/>
  <c r="AC133" i="2"/>
  <c r="AC134" i="2"/>
  <c r="AC135" i="2"/>
  <c r="AC136" i="2"/>
  <c r="AC137" i="2"/>
  <c r="AC138" i="2"/>
  <c r="AC139" i="2"/>
  <c r="AC140" i="2"/>
  <c r="AC141" i="2"/>
  <c r="AC142" i="2"/>
  <c r="AC143" i="2"/>
  <c r="AC144" i="2"/>
  <c r="AC145" i="2"/>
  <c r="AC146" i="2"/>
  <c r="AC147" i="2"/>
  <c r="AC148" i="2"/>
  <c r="AC149" i="2"/>
  <c r="AC150" i="2"/>
  <c r="AC151" i="2"/>
  <c r="AC152" i="2"/>
  <c r="AC153" i="2"/>
  <c r="AC154" i="2"/>
  <c r="AC155" i="2"/>
  <c r="AC156" i="2"/>
  <c r="AC157" i="2"/>
  <c r="AC158" i="2"/>
  <c r="AC159" i="2"/>
  <c r="AC160" i="2"/>
  <c r="AC161" i="2"/>
  <c r="AC162" i="2"/>
  <c r="AC163" i="2"/>
  <c r="AC164" i="2"/>
  <c r="AC165" i="2"/>
  <c r="AC166" i="2"/>
  <c r="AC167" i="2"/>
  <c r="AC168" i="2"/>
  <c r="AC169" i="2"/>
  <c r="AC170" i="2"/>
  <c r="AC171" i="2"/>
  <c r="AC172" i="2"/>
  <c r="AC173" i="2"/>
  <c r="AC174" i="2"/>
  <c r="AC175" i="2"/>
  <c r="AC176" i="2"/>
  <c r="AC177" i="2"/>
  <c r="AC178" i="2"/>
  <c r="AC179" i="2"/>
  <c r="AC180" i="2"/>
  <c r="AC181" i="2"/>
  <c r="AC182" i="2"/>
  <c r="AC183" i="2"/>
  <c r="AC184" i="2"/>
  <c r="AC185" i="2"/>
  <c r="AC186" i="2"/>
  <c r="AC187" i="2"/>
  <c r="AC188" i="2"/>
  <c r="AC189" i="2"/>
  <c r="AC190" i="2"/>
  <c r="AC191" i="2"/>
  <c r="AC192" i="2"/>
  <c r="AC193" i="2"/>
  <c r="AC194" i="2"/>
  <c r="AC195" i="2"/>
  <c r="AC196" i="2"/>
  <c r="AC197" i="2"/>
  <c r="AC198" i="2"/>
  <c r="AC199" i="2"/>
  <c r="AC200" i="2"/>
  <c r="AC201" i="2"/>
  <c r="AC202" i="2"/>
  <c r="AC203" i="2"/>
  <c r="AC204" i="2"/>
  <c r="AC205" i="2"/>
  <c r="AC206" i="2"/>
  <c r="AC207" i="2"/>
  <c r="AC208" i="2"/>
  <c r="AC209" i="2"/>
  <c r="AC210" i="2"/>
  <c r="AC211" i="2"/>
  <c r="AC212" i="2"/>
  <c r="AC213" i="2"/>
  <c r="AC214" i="2"/>
  <c r="AC215" i="2"/>
  <c r="AC216" i="2"/>
  <c r="AC217" i="2"/>
  <c r="AC218" i="2"/>
  <c r="AC219" i="2"/>
  <c r="AC220" i="2"/>
  <c r="AC221" i="2"/>
  <c r="AC222" i="2"/>
  <c r="AC223" i="2"/>
  <c r="AC224" i="2"/>
  <c r="AC225" i="2"/>
  <c r="AC226" i="2"/>
  <c r="AC227" i="2"/>
  <c r="AC228" i="2"/>
  <c r="AC229" i="2"/>
  <c r="AC230" i="2"/>
  <c r="AC231" i="2"/>
  <c r="AC5" i="2"/>
  <c r="AC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F57" i="2"/>
  <c r="AF58" i="2"/>
  <c r="AF59" i="2"/>
  <c r="AF60" i="2"/>
  <c r="AF61" i="2"/>
  <c r="AF62" i="2"/>
  <c r="AF63" i="2"/>
  <c r="AF64" i="2"/>
  <c r="AF65" i="2"/>
  <c r="AF66" i="2"/>
  <c r="AF67" i="2"/>
  <c r="AF68" i="2"/>
  <c r="AF69" i="2"/>
  <c r="AF70" i="2"/>
  <c r="AF71" i="2"/>
  <c r="AF72" i="2"/>
  <c r="AF73" i="2"/>
  <c r="AF74" i="2"/>
  <c r="AF75" i="2"/>
  <c r="AF76" i="2"/>
  <c r="AF77" i="2"/>
  <c r="AF78" i="2"/>
  <c r="AF79" i="2"/>
  <c r="AF80" i="2"/>
  <c r="AF81" i="2"/>
  <c r="AF82" i="2"/>
  <c r="AF83" i="2"/>
  <c r="AF84" i="2"/>
  <c r="AF85" i="2"/>
  <c r="AF86" i="2"/>
  <c r="AF87" i="2"/>
  <c r="AF88" i="2"/>
  <c r="AF89" i="2"/>
  <c r="AF90" i="2"/>
  <c r="AF91" i="2"/>
  <c r="AF92" i="2"/>
  <c r="AF93" i="2"/>
  <c r="AF94" i="2"/>
  <c r="AF95" i="2"/>
  <c r="AF96" i="2"/>
  <c r="AF97" i="2"/>
  <c r="AF98" i="2"/>
  <c r="AF99" i="2"/>
  <c r="AF100" i="2"/>
  <c r="AF101" i="2"/>
  <c r="AF102" i="2"/>
  <c r="AF103" i="2"/>
  <c r="AF104" i="2"/>
  <c r="AF105" i="2"/>
  <c r="AF106" i="2"/>
  <c r="AF107" i="2"/>
  <c r="AF108" i="2"/>
  <c r="AF109" i="2"/>
  <c r="AF110" i="2"/>
  <c r="AF111" i="2"/>
  <c r="AF112" i="2"/>
  <c r="AF113" i="2"/>
  <c r="AF114" i="2"/>
  <c r="AF115" i="2"/>
  <c r="AF116" i="2"/>
  <c r="AF117" i="2"/>
  <c r="AF118" i="2"/>
  <c r="AF119" i="2"/>
  <c r="AF120" i="2"/>
  <c r="AF121" i="2"/>
  <c r="AF122" i="2"/>
  <c r="AF123" i="2"/>
  <c r="AF124" i="2"/>
  <c r="AF125" i="2"/>
  <c r="AF126" i="2"/>
  <c r="AF127" i="2"/>
  <c r="AF128" i="2"/>
  <c r="AF129" i="2"/>
  <c r="AF130" i="2"/>
  <c r="AF131" i="2"/>
  <c r="AF132" i="2"/>
  <c r="AF133" i="2"/>
  <c r="AF134" i="2"/>
  <c r="AF135" i="2"/>
  <c r="AF136" i="2"/>
  <c r="AF137" i="2"/>
  <c r="AF138" i="2"/>
  <c r="AF139" i="2"/>
  <c r="AF140" i="2"/>
  <c r="AF141" i="2"/>
  <c r="AF142" i="2"/>
  <c r="AF143" i="2"/>
  <c r="AF144" i="2"/>
  <c r="AF145" i="2"/>
  <c r="AF146" i="2"/>
  <c r="AF147" i="2"/>
  <c r="AF148" i="2"/>
  <c r="AF149" i="2"/>
  <c r="AF150" i="2"/>
  <c r="AF151" i="2"/>
  <c r="AF152" i="2"/>
  <c r="AF153" i="2"/>
  <c r="AF154" i="2"/>
  <c r="AF155" i="2"/>
  <c r="AF156" i="2"/>
  <c r="AF157" i="2"/>
  <c r="AF158" i="2"/>
  <c r="AF159" i="2"/>
  <c r="AF160" i="2"/>
  <c r="AF161" i="2"/>
  <c r="AF162" i="2"/>
  <c r="AF163" i="2"/>
  <c r="AF164" i="2"/>
  <c r="AF165" i="2"/>
  <c r="AF166" i="2"/>
  <c r="AF167" i="2"/>
  <c r="AF168" i="2"/>
  <c r="AF169" i="2"/>
  <c r="AF170" i="2"/>
  <c r="AF171" i="2"/>
  <c r="AF172" i="2"/>
  <c r="AF173" i="2"/>
  <c r="AF174" i="2"/>
  <c r="AF175" i="2"/>
  <c r="AF176" i="2"/>
  <c r="AF177" i="2"/>
  <c r="AF178" i="2"/>
  <c r="AF179" i="2"/>
  <c r="AF180" i="2"/>
  <c r="AF181" i="2"/>
  <c r="AF182" i="2"/>
  <c r="AF183" i="2"/>
  <c r="AF184" i="2"/>
  <c r="AF185" i="2"/>
  <c r="AF186" i="2"/>
  <c r="AF187" i="2"/>
  <c r="AF188" i="2"/>
  <c r="AF189" i="2"/>
  <c r="AF190" i="2"/>
  <c r="AF191" i="2"/>
  <c r="AF192" i="2"/>
  <c r="AF193" i="2"/>
  <c r="AF194" i="2"/>
  <c r="AF195" i="2"/>
  <c r="AF196" i="2"/>
  <c r="AF197" i="2"/>
  <c r="AF198" i="2"/>
  <c r="AF199" i="2"/>
  <c r="AF200" i="2"/>
  <c r="AF201" i="2"/>
  <c r="AF202" i="2"/>
  <c r="AF203" i="2"/>
  <c r="AF204" i="2"/>
  <c r="AF205" i="2"/>
  <c r="AF206" i="2"/>
  <c r="AF207" i="2"/>
  <c r="AF208" i="2"/>
  <c r="AF209" i="2"/>
  <c r="AF210" i="2"/>
  <c r="AF211" i="2"/>
  <c r="AF212" i="2"/>
  <c r="AF213" i="2"/>
  <c r="AF214" i="2"/>
  <c r="AF215" i="2"/>
  <c r="AF216" i="2"/>
  <c r="AF217" i="2"/>
  <c r="AF218" i="2"/>
  <c r="AF219" i="2"/>
  <c r="AF220" i="2"/>
  <c r="AF221" i="2"/>
  <c r="AF222" i="2"/>
  <c r="AF223" i="2"/>
  <c r="AF224" i="2"/>
  <c r="AF225" i="2"/>
  <c r="AF226" i="2"/>
  <c r="AF227" i="2"/>
  <c r="AF228" i="2"/>
  <c r="AF229" i="2"/>
  <c r="AF230" i="2"/>
  <c r="AF231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B55" i="2"/>
  <c r="AB56" i="2"/>
  <c r="AB57" i="2"/>
  <c r="AB58" i="2"/>
  <c r="AB59" i="2"/>
  <c r="AB60" i="2"/>
  <c r="AB61" i="2"/>
  <c r="AB62" i="2"/>
  <c r="AB63" i="2"/>
  <c r="AB64" i="2"/>
  <c r="AB65" i="2"/>
  <c r="AB66" i="2"/>
  <c r="AB67" i="2"/>
  <c r="AB68" i="2"/>
  <c r="AB69" i="2"/>
  <c r="AB70" i="2"/>
  <c r="AB71" i="2"/>
  <c r="AB72" i="2"/>
  <c r="AB73" i="2"/>
  <c r="AB74" i="2"/>
  <c r="AB75" i="2"/>
  <c r="AB76" i="2"/>
  <c r="AB77" i="2"/>
  <c r="AB78" i="2"/>
  <c r="AB79" i="2"/>
  <c r="AB80" i="2"/>
  <c r="AB81" i="2"/>
  <c r="AB82" i="2"/>
  <c r="AB83" i="2"/>
  <c r="AB84" i="2"/>
  <c r="AB85" i="2"/>
  <c r="AB86" i="2"/>
  <c r="AB87" i="2"/>
  <c r="AB88" i="2"/>
  <c r="AB89" i="2"/>
  <c r="AB90" i="2"/>
  <c r="AB91" i="2"/>
  <c r="AB92" i="2"/>
  <c r="AB93" i="2"/>
  <c r="AB94" i="2"/>
  <c r="AB95" i="2"/>
  <c r="AB96" i="2"/>
  <c r="AB97" i="2"/>
  <c r="AB98" i="2"/>
  <c r="AB99" i="2"/>
  <c r="AB100" i="2"/>
  <c r="AB101" i="2"/>
  <c r="AB102" i="2"/>
  <c r="AB103" i="2"/>
  <c r="AB104" i="2"/>
  <c r="AB105" i="2"/>
  <c r="AB106" i="2"/>
  <c r="AB107" i="2"/>
  <c r="AB108" i="2"/>
  <c r="AB109" i="2"/>
  <c r="AB110" i="2"/>
  <c r="AB111" i="2"/>
  <c r="AB112" i="2"/>
  <c r="AB113" i="2"/>
  <c r="AB114" i="2"/>
  <c r="AB115" i="2"/>
  <c r="AB116" i="2"/>
  <c r="AB117" i="2"/>
  <c r="AB118" i="2"/>
  <c r="AB119" i="2"/>
  <c r="AB120" i="2"/>
  <c r="AB121" i="2"/>
  <c r="AB122" i="2"/>
  <c r="AB123" i="2"/>
  <c r="AB124" i="2"/>
  <c r="AB125" i="2"/>
  <c r="AB126" i="2"/>
  <c r="AB127" i="2"/>
  <c r="AB128" i="2"/>
  <c r="AB129" i="2"/>
  <c r="AB130" i="2"/>
  <c r="AB131" i="2"/>
  <c r="AB132" i="2"/>
  <c r="AB133" i="2"/>
  <c r="AB134" i="2"/>
  <c r="AB135" i="2"/>
  <c r="AB136" i="2"/>
  <c r="AB137" i="2"/>
  <c r="AB138" i="2"/>
  <c r="AB139" i="2"/>
  <c r="AB140" i="2"/>
  <c r="AB141" i="2"/>
  <c r="AB142" i="2"/>
  <c r="AB143" i="2"/>
  <c r="AB144" i="2"/>
  <c r="AB145" i="2"/>
  <c r="AB146" i="2"/>
  <c r="AB147" i="2"/>
  <c r="AB148" i="2"/>
  <c r="AB149" i="2"/>
  <c r="AB150" i="2"/>
  <c r="AB151" i="2"/>
  <c r="AB152" i="2"/>
  <c r="AB153" i="2"/>
  <c r="AB154" i="2"/>
  <c r="AB155" i="2"/>
  <c r="AB156" i="2"/>
  <c r="AB157" i="2"/>
  <c r="AB158" i="2"/>
  <c r="AB159" i="2"/>
  <c r="AB160" i="2"/>
  <c r="AB161" i="2"/>
  <c r="AB162" i="2"/>
  <c r="AB163" i="2"/>
  <c r="AB164" i="2"/>
  <c r="AB165" i="2"/>
  <c r="AB166" i="2"/>
  <c r="AB167" i="2"/>
  <c r="AB168" i="2"/>
  <c r="AB169" i="2"/>
  <c r="AB170" i="2"/>
  <c r="AB171" i="2"/>
  <c r="AB172" i="2"/>
  <c r="AB173" i="2"/>
  <c r="AB174" i="2"/>
  <c r="AB175" i="2"/>
  <c r="AB176" i="2"/>
  <c r="AB177" i="2"/>
  <c r="AB178" i="2"/>
  <c r="AB179" i="2"/>
  <c r="AB180" i="2"/>
  <c r="AB181" i="2"/>
  <c r="AB182" i="2"/>
  <c r="AB183" i="2"/>
  <c r="AB184" i="2"/>
  <c r="AB185" i="2"/>
  <c r="AB186" i="2"/>
  <c r="AB187" i="2"/>
  <c r="AB188" i="2"/>
  <c r="AB189" i="2"/>
  <c r="AB190" i="2"/>
  <c r="AB191" i="2"/>
  <c r="AB192" i="2"/>
  <c r="AB193" i="2"/>
  <c r="AB194" i="2"/>
  <c r="AB195" i="2"/>
  <c r="AB196" i="2"/>
  <c r="AB197" i="2"/>
  <c r="AB198" i="2"/>
  <c r="AB199" i="2"/>
  <c r="AB200" i="2"/>
  <c r="AB201" i="2"/>
  <c r="AB202" i="2"/>
  <c r="AB203" i="2"/>
  <c r="AB204" i="2"/>
  <c r="AB205" i="2"/>
  <c r="AB206" i="2"/>
  <c r="AB207" i="2"/>
  <c r="AB208" i="2"/>
  <c r="AB209" i="2"/>
  <c r="AB210" i="2"/>
  <c r="AB211" i="2"/>
  <c r="AB212" i="2"/>
  <c r="AB213" i="2"/>
  <c r="AB214" i="2"/>
  <c r="AB215" i="2"/>
  <c r="AB216" i="2"/>
  <c r="AB217" i="2"/>
  <c r="AB218" i="2"/>
  <c r="AB219" i="2"/>
  <c r="AB220" i="2"/>
  <c r="AB221" i="2"/>
  <c r="AB222" i="2"/>
  <c r="AB223" i="2"/>
  <c r="AB224" i="2"/>
  <c r="AB225" i="2"/>
  <c r="AB226" i="2"/>
  <c r="AB227" i="2"/>
  <c r="AB228" i="2"/>
  <c r="AB229" i="2"/>
  <c r="AB230" i="2"/>
  <c r="AB231" i="2"/>
  <c r="AB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78" i="2"/>
  <c r="AA79" i="2"/>
  <c r="AA80" i="2"/>
  <c r="AA81" i="2"/>
  <c r="AA82" i="2"/>
  <c r="AA83" i="2"/>
  <c r="AA84" i="2"/>
  <c r="AA85" i="2"/>
  <c r="AA86" i="2"/>
  <c r="AA87" i="2"/>
  <c r="AA88" i="2"/>
  <c r="AA89" i="2"/>
  <c r="AA90" i="2"/>
  <c r="AA91" i="2"/>
  <c r="AA92" i="2"/>
  <c r="AA93" i="2"/>
  <c r="AA94" i="2"/>
  <c r="AA95" i="2"/>
  <c r="AA96" i="2"/>
  <c r="AA97" i="2"/>
  <c r="AA98" i="2"/>
  <c r="AA99" i="2"/>
  <c r="AA100" i="2"/>
  <c r="AA101" i="2"/>
  <c r="AA102" i="2"/>
  <c r="AA103" i="2"/>
  <c r="AA104" i="2"/>
  <c r="AA105" i="2"/>
  <c r="AA106" i="2"/>
  <c r="AA107" i="2"/>
  <c r="AA108" i="2"/>
  <c r="AA109" i="2"/>
  <c r="AA110" i="2"/>
  <c r="AA111" i="2"/>
  <c r="AA112" i="2"/>
  <c r="AA113" i="2"/>
  <c r="AA114" i="2"/>
  <c r="AA115" i="2"/>
  <c r="AA116" i="2"/>
  <c r="AA117" i="2"/>
  <c r="AA118" i="2"/>
  <c r="AA119" i="2"/>
  <c r="AA120" i="2"/>
  <c r="AA121" i="2"/>
  <c r="AA122" i="2"/>
  <c r="AA123" i="2"/>
  <c r="AA124" i="2"/>
  <c r="AA125" i="2"/>
  <c r="AA126" i="2"/>
  <c r="AA127" i="2"/>
  <c r="AA128" i="2"/>
  <c r="AA129" i="2"/>
  <c r="AA130" i="2"/>
  <c r="AA131" i="2"/>
  <c r="AA132" i="2"/>
  <c r="AA133" i="2"/>
  <c r="AA134" i="2"/>
  <c r="AA135" i="2"/>
  <c r="AA136" i="2"/>
  <c r="AA137" i="2"/>
  <c r="AA138" i="2"/>
  <c r="AA139" i="2"/>
  <c r="AA140" i="2"/>
  <c r="AA141" i="2"/>
  <c r="AA142" i="2"/>
  <c r="AA143" i="2"/>
  <c r="AA144" i="2"/>
  <c r="AA145" i="2"/>
  <c r="AA146" i="2"/>
  <c r="AA147" i="2"/>
  <c r="AA148" i="2"/>
  <c r="AA149" i="2"/>
  <c r="AA150" i="2"/>
  <c r="AA151" i="2"/>
  <c r="AA152" i="2"/>
  <c r="AA153" i="2"/>
  <c r="AA154" i="2"/>
  <c r="AA155" i="2"/>
  <c r="AA156" i="2"/>
  <c r="AA157" i="2"/>
  <c r="AA158" i="2"/>
  <c r="AA159" i="2"/>
  <c r="AA160" i="2"/>
  <c r="AA161" i="2"/>
  <c r="AA162" i="2"/>
  <c r="AA163" i="2"/>
  <c r="AA164" i="2"/>
  <c r="AA165" i="2"/>
  <c r="AA166" i="2"/>
  <c r="AA167" i="2"/>
  <c r="AA168" i="2"/>
  <c r="AA169" i="2"/>
  <c r="AA170" i="2"/>
  <c r="AA171" i="2"/>
  <c r="AA172" i="2"/>
  <c r="AA173" i="2"/>
  <c r="AA174" i="2"/>
  <c r="AA175" i="2"/>
  <c r="AA176" i="2"/>
  <c r="AA177" i="2"/>
  <c r="AA178" i="2"/>
  <c r="AA179" i="2"/>
  <c r="AA180" i="2"/>
  <c r="AA181" i="2"/>
  <c r="AA182" i="2"/>
  <c r="AA183" i="2"/>
  <c r="AA184" i="2"/>
  <c r="AA185" i="2"/>
  <c r="AA186" i="2"/>
  <c r="AA187" i="2"/>
  <c r="AA188" i="2"/>
  <c r="AA189" i="2"/>
  <c r="AA190" i="2"/>
  <c r="AA191" i="2"/>
  <c r="AA192" i="2"/>
  <c r="AA193" i="2"/>
  <c r="AA194" i="2"/>
  <c r="AA195" i="2"/>
  <c r="AA196" i="2"/>
  <c r="AA197" i="2"/>
  <c r="AA198" i="2"/>
  <c r="AA199" i="2"/>
  <c r="AA200" i="2"/>
  <c r="AA201" i="2"/>
  <c r="AA202" i="2"/>
  <c r="AA203" i="2"/>
  <c r="AA204" i="2"/>
  <c r="AA205" i="2"/>
  <c r="AA206" i="2"/>
  <c r="AA207" i="2"/>
  <c r="AA208" i="2"/>
  <c r="AA209" i="2"/>
  <c r="AA210" i="2"/>
  <c r="AA211" i="2"/>
  <c r="AA212" i="2"/>
  <c r="AA213" i="2"/>
  <c r="AA214" i="2"/>
  <c r="AA215" i="2"/>
  <c r="AA216" i="2"/>
  <c r="AA217" i="2"/>
  <c r="AA218" i="2"/>
  <c r="AA219" i="2"/>
  <c r="AA220" i="2"/>
  <c r="AA221" i="2"/>
  <c r="AA222" i="2"/>
  <c r="AA223" i="2"/>
  <c r="AA224" i="2"/>
  <c r="AA225" i="2"/>
  <c r="AA226" i="2"/>
  <c r="AA227" i="2"/>
  <c r="AA228" i="2"/>
  <c r="AA229" i="2"/>
  <c r="AA230" i="2"/>
  <c r="AA231" i="2"/>
  <c r="AA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78" i="2"/>
  <c r="Y79" i="2"/>
  <c r="Y80" i="2"/>
  <c r="Y81" i="2"/>
  <c r="Y82" i="2"/>
  <c r="Y83" i="2"/>
  <c r="Y84" i="2"/>
  <c r="Y85" i="2"/>
  <c r="Y86" i="2"/>
  <c r="Y87" i="2"/>
  <c r="Y88" i="2"/>
  <c r="Y89" i="2"/>
  <c r="Y90" i="2"/>
  <c r="Y91" i="2"/>
  <c r="Y92" i="2"/>
  <c r="Y93" i="2"/>
  <c r="Y94" i="2"/>
  <c r="Y95" i="2"/>
  <c r="Y96" i="2"/>
  <c r="Y97" i="2"/>
  <c r="Y98" i="2"/>
  <c r="Y99" i="2"/>
  <c r="Y100" i="2"/>
  <c r="Y101" i="2"/>
  <c r="Y102" i="2"/>
  <c r="Y103" i="2"/>
  <c r="Y104" i="2"/>
  <c r="Y105" i="2"/>
  <c r="Y106" i="2"/>
  <c r="Y107" i="2"/>
  <c r="Y108" i="2"/>
  <c r="Y109" i="2"/>
  <c r="Y110" i="2"/>
  <c r="Y111" i="2"/>
  <c r="Y112" i="2"/>
  <c r="Y113" i="2"/>
  <c r="Y114" i="2"/>
  <c r="Y115" i="2"/>
  <c r="Y116" i="2"/>
  <c r="Y117" i="2"/>
  <c r="Y118" i="2"/>
  <c r="Y119" i="2"/>
  <c r="Y120" i="2"/>
  <c r="Y121" i="2"/>
  <c r="Y122" i="2"/>
  <c r="Y123" i="2"/>
  <c r="Y124" i="2"/>
  <c r="Y125" i="2"/>
  <c r="Y126" i="2"/>
  <c r="Y127" i="2"/>
  <c r="Y128" i="2"/>
  <c r="Y129" i="2"/>
  <c r="Y130" i="2"/>
  <c r="Y131" i="2"/>
  <c r="Y132" i="2"/>
  <c r="Y133" i="2"/>
  <c r="Y134" i="2"/>
  <c r="Y135" i="2"/>
  <c r="Y136" i="2"/>
  <c r="Y137" i="2"/>
  <c r="Y138" i="2"/>
  <c r="Y139" i="2"/>
  <c r="Y140" i="2"/>
  <c r="Y141" i="2"/>
  <c r="Y142" i="2"/>
  <c r="Y143" i="2"/>
  <c r="Y144" i="2"/>
  <c r="Y145" i="2"/>
  <c r="Y146" i="2"/>
  <c r="Y147" i="2"/>
  <c r="Y148" i="2"/>
  <c r="Y149" i="2"/>
  <c r="Y150" i="2"/>
  <c r="Y151" i="2"/>
  <c r="Y152" i="2"/>
  <c r="Y153" i="2"/>
  <c r="Y154" i="2"/>
  <c r="Y155" i="2"/>
  <c r="Y156" i="2"/>
  <c r="Y157" i="2"/>
  <c r="Y158" i="2"/>
  <c r="Y159" i="2"/>
  <c r="Y160" i="2"/>
  <c r="Y161" i="2"/>
  <c r="Y162" i="2"/>
  <c r="Y163" i="2"/>
  <c r="Y164" i="2"/>
  <c r="Y165" i="2"/>
  <c r="Y166" i="2"/>
  <c r="Y167" i="2"/>
  <c r="Y168" i="2"/>
  <c r="Y169" i="2"/>
  <c r="Y170" i="2"/>
  <c r="Y171" i="2"/>
  <c r="Y172" i="2"/>
  <c r="Y173" i="2"/>
  <c r="Y174" i="2"/>
  <c r="Y175" i="2"/>
  <c r="Y176" i="2"/>
  <c r="Y177" i="2"/>
  <c r="Y178" i="2"/>
  <c r="Y179" i="2"/>
  <c r="Y180" i="2"/>
  <c r="Y181" i="2"/>
  <c r="Y182" i="2"/>
  <c r="Y183" i="2"/>
  <c r="Y184" i="2"/>
  <c r="Y185" i="2"/>
  <c r="Y186" i="2"/>
  <c r="Y187" i="2"/>
  <c r="Y188" i="2"/>
  <c r="Y189" i="2"/>
  <c r="Y190" i="2"/>
  <c r="Y191" i="2"/>
  <c r="Y192" i="2"/>
  <c r="Y193" i="2"/>
  <c r="Y194" i="2"/>
  <c r="Y195" i="2"/>
  <c r="Y196" i="2"/>
  <c r="Y197" i="2"/>
  <c r="Y198" i="2"/>
  <c r="Y199" i="2"/>
  <c r="Y200" i="2"/>
  <c r="Y201" i="2"/>
  <c r="Y202" i="2"/>
  <c r="Y203" i="2"/>
  <c r="Y204" i="2"/>
  <c r="Y205" i="2"/>
  <c r="Y206" i="2"/>
  <c r="Y207" i="2"/>
  <c r="Y208" i="2"/>
  <c r="Y209" i="2"/>
  <c r="Y210" i="2"/>
  <c r="Y211" i="2"/>
  <c r="Y212" i="2"/>
  <c r="Y213" i="2"/>
  <c r="Y214" i="2"/>
  <c r="Y215" i="2"/>
  <c r="Y216" i="2"/>
  <c r="Y217" i="2"/>
  <c r="Y218" i="2"/>
  <c r="Y219" i="2"/>
  <c r="Y220" i="2"/>
  <c r="Y221" i="2"/>
  <c r="Y222" i="2"/>
  <c r="Y223" i="2"/>
  <c r="Y224" i="2"/>
  <c r="Y225" i="2"/>
  <c r="Y226" i="2"/>
  <c r="Y227" i="2"/>
  <c r="Y228" i="2"/>
  <c r="Y229" i="2"/>
  <c r="Y230" i="2"/>
  <c r="Y231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68" i="2"/>
  <c r="X169" i="2"/>
  <c r="X170" i="2"/>
  <c r="X171" i="2"/>
  <c r="X172" i="2"/>
  <c r="X173" i="2"/>
  <c r="X174" i="2"/>
  <c r="X175" i="2"/>
  <c r="X176" i="2"/>
  <c r="X177" i="2"/>
  <c r="X178" i="2"/>
  <c r="X179" i="2"/>
  <c r="X180" i="2"/>
  <c r="X181" i="2"/>
  <c r="X182" i="2"/>
  <c r="X183" i="2"/>
  <c r="X184" i="2"/>
  <c r="X185" i="2"/>
  <c r="X186" i="2"/>
  <c r="X187" i="2"/>
  <c r="X188" i="2"/>
  <c r="X189" i="2"/>
  <c r="X190" i="2"/>
  <c r="X191" i="2"/>
  <c r="X192" i="2"/>
  <c r="X193" i="2"/>
  <c r="X194" i="2"/>
  <c r="X195" i="2"/>
  <c r="X196" i="2"/>
  <c r="X197" i="2"/>
  <c r="X198" i="2"/>
  <c r="X199" i="2"/>
  <c r="X200" i="2"/>
  <c r="X201" i="2"/>
  <c r="X202" i="2"/>
  <c r="X203" i="2"/>
  <c r="X204" i="2"/>
  <c r="X205" i="2"/>
  <c r="X206" i="2"/>
  <c r="X207" i="2"/>
  <c r="X208" i="2"/>
  <c r="X209" i="2"/>
  <c r="X210" i="2"/>
  <c r="X211" i="2"/>
  <c r="X212" i="2"/>
  <c r="X213" i="2"/>
  <c r="X214" i="2"/>
  <c r="X215" i="2"/>
  <c r="X216" i="2"/>
  <c r="X217" i="2"/>
  <c r="X218" i="2"/>
  <c r="X219" i="2"/>
  <c r="X220" i="2"/>
  <c r="X221" i="2"/>
  <c r="X222" i="2"/>
  <c r="X223" i="2"/>
  <c r="X224" i="2"/>
  <c r="X225" i="2"/>
  <c r="X226" i="2"/>
  <c r="X227" i="2"/>
  <c r="X228" i="2"/>
  <c r="X229" i="2"/>
  <c r="X230" i="2"/>
  <c r="X231" i="2"/>
  <c r="V5" i="2"/>
  <c r="W5" i="2"/>
  <c r="V6" i="2"/>
  <c r="W6" i="2"/>
  <c r="V7" i="2"/>
  <c r="W7" i="2"/>
  <c r="V8" i="2"/>
  <c r="W8" i="2"/>
  <c r="V9" i="2"/>
  <c r="W9" i="2"/>
  <c r="V10" i="2"/>
  <c r="W10" i="2"/>
  <c r="V11" i="2"/>
  <c r="W11" i="2"/>
  <c r="V12" i="2"/>
  <c r="W12" i="2"/>
  <c r="V13" i="2"/>
  <c r="W13" i="2"/>
  <c r="V14" i="2"/>
  <c r="W14" i="2"/>
  <c r="V15" i="2"/>
  <c r="W15" i="2"/>
  <c r="V16" i="2"/>
  <c r="W16" i="2"/>
  <c r="V17" i="2"/>
  <c r="W17" i="2"/>
  <c r="V18" i="2"/>
  <c r="W18" i="2"/>
  <c r="V19" i="2"/>
  <c r="W19" i="2"/>
  <c r="V20" i="2"/>
  <c r="W20" i="2"/>
  <c r="V21" i="2"/>
  <c r="W21" i="2"/>
  <c r="V22" i="2"/>
  <c r="W22" i="2"/>
  <c r="V23" i="2"/>
  <c r="W23" i="2"/>
  <c r="V24" i="2"/>
  <c r="W24" i="2"/>
  <c r="V25" i="2"/>
  <c r="W25" i="2"/>
  <c r="V26" i="2"/>
  <c r="W26" i="2"/>
  <c r="V27" i="2"/>
  <c r="W27" i="2"/>
  <c r="V28" i="2"/>
  <c r="W28" i="2"/>
  <c r="V29" i="2"/>
  <c r="W29" i="2"/>
  <c r="V30" i="2"/>
  <c r="W30" i="2"/>
  <c r="V31" i="2"/>
  <c r="W31" i="2"/>
  <c r="V32" i="2"/>
  <c r="W32" i="2"/>
  <c r="V33" i="2"/>
  <c r="W33" i="2"/>
  <c r="V34" i="2"/>
  <c r="W34" i="2"/>
  <c r="V35" i="2"/>
  <c r="W35" i="2"/>
  <c r="V36" i="2"/>
  <c r="W36" i="2"/>
  <c r="V37" i="2"/>
  <c r="W37" i="2"/>
  <c r="V38" i="2"/>
  <c r="W38" i="2"/>
  <c r="V39" i="2"/>
  <c r="W39" i="2"/>
  <c r="V40" i="2"/>
  <c r="W40" i="2"/>
  <c r="V41" i="2"/>
  <c r="W41" i="2"/>
  <c r="V42" i="2"/>
  <c r="W42" i="2"/>
  <c r="V43" i="2"/>
  <c r="W43" i="2"/>
  <c r="V44" i="2"/>
  <c r="W44" i="2"/>
  <c r="V45" i="2"/>
  <c r="W45" i="2"/>
  <c r="V46" i="2"/>
  <c r="W46" i="2"/>
  <c r="V47" i="2"/>
  <c r="W47" i="2"/>
  <c r="V48" i="2"/>
  <c r="W48" i="2"/>
  <c r="V49" i="2"/>
  <c r="W49" i="2"/>
  <c r="V50" i="2"/>
  <c r="W50" i="2"/>
  <c r="V51" i="2"/>
  <c r="W51" i="2"/>
  <c r="V52" i="2"/>
  <c r="W52" i="2"/>
  <c r="V53" i="2"/>
  <c r="W53" i="2"/>
  <c r="V54" i="2"/>
  <c r="W54" i="2"/>
  <c r="V55" i="2"/>
  <c r="W55" i="2"/>
  <c r="V56" i="2"/>
  <c r="W56" i="2"/>
  <c r="V57" i="2"/>
  <c r="W57" i="2"/>
  <c r="V58" i="2"/>
  <c r="W58" i="2"/>
  <c r="V59" i="2"/>
  <c r="W59" i="2"/>
  <c r="V60" i="2"/>
  <c r="W60" i="2"/>
  <c r="V61" i="2"/>
  <c r="W61" i="2"/>
  <c r="V62" i="2"/>
  <c r="W62" i="2"/>
  <c r="V63" i="2"/>
  <c r="W63" i="2"/>
  <c r="V64" i="2"/>
  <c r="W64" i="2"/>
  <c r="V65" i="2"/>
  <c r="W65" i="2"/>
  <c r="V66" i="2"/>
  <c r="W66" i="2"/>
  <c r="V67" i="2"/>
  <c r="W67" i="2"/>
  <c r="V68" i="2"/>
  <c r="W68" i="2"/>
  <c r="V69" i="2"/>
  <c r="W69" i="2"/>
  <c r="V70" i="2"/>
  <c r="W70" i="2"/>
  <c r="V71" i="2"/>
  <c r="W71" i="2"/>
  <c r="V72" i="2"/>
  <c r="W72" i="2"/>
  <c r="V73" i="2"/>
  <c r="W73" i="2"/>
  <c r="V74" i="2"/>
  <c r="W74" i="2"/>
  <c r="V75" i="2"/>
  <c r="W75" i="2"/>
  <c r="V76" i="2"/>
  <c r="W76" i="2"/>
  <c r="V77" i="2"/>
  <c r="W77" i="2"/>
  <c r="V78" i="2"/>
  <c r="W78" i="2"/>
  <c r="V79" i="2"/>
  <c r="W79" i="2"/>
  <c r="V80" i="2"/>
  <c r="W80" i="2"/>
  <c r="V81" i="2"/>
  <c r="W81" i="2"/>
  <c r="V82" i="2"/>
  <c r="W82" i="2"/>
  <c r="V83" i="2"/>
  <c r="W83" i="2"/>
  <c r="V84" i="2"/>
  <c r="W84" i="2"/>
  <c r="V85" i="2"/>
  <c r="W85" i="2"/>
  <c r="V86" i="2"/>
  <c r="W86" i="2"/>
  <c r="V87" i="2"/>
  <c r="W87" i="2"/>
  <c r="V88" i="2"/>
  <c r="W88" i="2"/>
  <c r="V89" i="2"/>
  <c r="W89" i="2"/>
  <c r="V90" i="2"/>
  <c r="W90" i="2"/>
  <c r="V91" i="2"/>
  <c r="W91" i="2"/>
  <c r="V92" i="2"/>
  <c r="W92" i="2"/>
  <c r="V93" i="2"/>
  <c r="W93" i="2"/>
  <c r="V94" i="2"/>
  <c r="W94" i="2"/>
  <c r="V95" i="2"/>
  <c r="W95" i="2"/>
  <c r="V96" i="2"/>
  <c r="W96" i="2"/>
  <c r="V97" i="2"/>
  <c r="W97" i="2"/>
  <c r="V98" i="2"/>
  <c r="W98" i="2"/>
  <c r="V99" i="2"/>
  <c r="W99" i="2"/>
  <c r="V100" i="2"/>
  <c r="W100" i="2"/>
  <c r="V101" i="2"/>
  <c r="W101" i="2"/>
  <c r="V102" i="2"/>
  <c r="W102" i="2"/>
  <c r="V103" i="2"/>
  <c r="W103" i="2"/>
  <c r="V104" i="2"/>
  <c r="W104" i="2"/>
  <c r="V105" i="2"/>
  <c r="W105" i="2"/>
  <c r="V106" i="2"/>
  <c r="W106" i="2"/>
  <c r="V107" i="2"/>
  <c r="W107" i="2"/>
  <c r="V108" i="2"/>
  <c r="W108" i="2"/>
  <c r="V109" i="2"/>
  <c r="W109" i="2"/>
  <c r="V110" i="2"/>
  <c r="W110" i="2"/>
  <c r="V111" i="2"/>
  <c r="W111" i="2"/>
  <c r="V112" i="2"/>
  <c r="W112" i="2"/>
  <c r="V113" i="2"/>
  <c r="W113" i="2"/>
  <c r="V114" i="2"/>
  <c r="W114" i="2"/>
  <c r="V115" i="2"/>
  <c r="W115" i="2"/>
  <c r="V116" i="2"/>
  <c r="W116" i="2"/>
  <c r="V117" i="2"/>
  <c r="W117" i="2"/>
  <c r="V118" i="2"/>
  <c r="W118" i="2"/>
  <c r="V119" i="2"/>
  <c r="W119" i="2"/>
  <c r="V120" i="2"/>
  <c r="W120" i="2"/>
  <c r="V121" i="2"/>
  <c r="W121" i="2"/>
  <c r="V122" i="2"/>
  <c r="W122" i="2"/>
  <c r="V123" i="2"/>
  <c r="W123" i="2"/>
  <c r="V124" i="2"/>
  <c r="W124" i="2"/>
  <c r="V125" i="2"/>
  <c r="W125" i="2"/>
  <c r="V126" i="2"/>
  <c r="W126" i="2"/>
  <c r="V127" i="2"/>
  <c r="W127" i="2"/>
  <c r="V128" i="2"/>
  <c r="W128" i="2"/>
  <c r="V129" i="2"/>
  <c r="W129" i="2"/>
  <c r="V130" i="2"/>
  <c r="W130" i="2"/>
  <c r="V131" i="2"/>
  <c r="W131" i="2"/>
  <c r="V132" i="2"/>
  <c r="W132" i="2"/>
  <c r="V133" i="2"/>
  <c r="W133" i="2"/>
  <c r="V134" i="2"/>
  <c r="W134" i="2"/>
  <c r="V135" i="2"/>
  <c r="W135" i="2"/>
  <c r="V136" i="2"/>
  <c r="W136" i="2"/>
  <c r="V137" i="2"/>
  <c r="W137" i="2"/>
  <c r="V138" i="2"/>
  <c r="W138" i="2"/>
  <c r="V139" i="2"/>
  <c r="W139" i="2"/>
  <c r="V140" i="2"/>
  <c r="W140" i="2"/>
  <c r="V141" i="2"/>
  <c r="W141" i="2"/>
  <c r="V142" i="2"/>
  <c r="W142" i="2"/>
  <c r="V143" i="2"/>
  <c r="W143" i="2"/>
  <c r="V144" i="2"/>
  <c r="W144" i="2"/>
  <c r="V145" i="2"/>
  <c r="W145" i="2"/>
  <c r="V146" i="2"/>
  <c r="W146" i="2"/>
  <c r="V147" i="2"/>
  <c r="W147" i="2"/>
  <c r="V148" i="2"/>
  <c r="W148" i="2"/>
  <c r="V149" i="2"/>
  <c r="W149" i="2"/>
  <c r="V150" i="2"/>
  <c r="W150" i="2"/>
  <c r="V151" i="2"/>
  <c r="W151" i="2"/>
  <c r="V152" i="2"/>
  <c r="W152" i="2"/>
  <c r="V153" i="2"/>
  <c r="W153" i="2"/>
  <c r="V154" i="2"/>
  <c r="W154" i="2"/>
  <c r="V155" i="2"/>
  <c r="W155" i="2"/>
  <c r="V156" i="2"/>
  <c r="W156" i="2"/>
  <c r="V157" i="2"/>
  <c r="W157" i="2"/>
  <c r="V158" i="2"/>
  <c r="W158" i="2"/>
  <c r="V159" i="2"/>
  <c r="W159" i="2"/>
  <c r="V160" i="2"/>
  <c r="W160" i="2"/>
  <c r="V161" i="2"/>
  <c r="W161" i="2"/>
  <c r="V162" i="2"/>
  <c r="W162" i="2"/>
  <c r="V163" i="2"/>
  <c r="W163" i="2"/>
  <c r="V164" i="2"/>
  <c r="W164" i="2"/>
  <c r="V165" i="2"/>
  <c r="W165" i="2"/>
  <c r="V166" i="2"/>
  <c r="W166" i="2"/>
  <c r="V167" i="2"/>
  <c r="W167" i="2"/>
  <c r="V168" i="2"/>
  <c r="W168" i="2"/>
  <c r="V169" i="2"/>
  <c r="W169" i="2"/>
  <c r="V170" i="2"/>
  <c r="W170" i="2"/>
  <c r="V171" i="2"/>
  <c r="W171" i="2"/>
  <c r="V172" i="2"/>
  <c r="W172" i="2"/>
  <c r="V173" i="2"/>
  <c r="W173" i="2"/>
  <c r="V174" i="2"/>
  <c r="W174" i="2"/>
  <c r="V175" i="2"/>
  <c r="W175" i="2"/>
  <c r="V176" i="2"/>
  <c r="W176" i="2"/>
  <c r="V177" i="2"/>
  <c r="W177" i="2"/>
  <c r="V178" i="2"/>
  <c r="W178" i="2"/>
  <c r="V179" i="2"/>
  <c r="W179" i="2"/>
  <c r="V180" i="2"/>
  <c r="W180" i="2"/>
  <c r="V181" i="2"/>
  <c r="W181" i="2"/>
  <c r="V182" i="2"/>
  <c r="W182" i="2"/>
  <c r="V183" i="2"/>
  <c r="W183" i="2"/>
  <c r="V184" i="2"/>
  <c r="W184" i="2"/>
  <c r="V185" i="2"/>
  <c r="W185" i="2"/>
  <c r="V186" i="2"/>
  <c r="W186" i="2"/>
  <c r="V187" i="2"/>
  <c r="W187" i="2"/>
  <c r="V188" i="2"/>
  <c r="W188" i="2"/>
  <c r="V189" i="2"/>
  <c r="W189" i="2"/>
  <c r="V190" i="2"/>
  <c r="W190" i="2"/>
  <c r="V191" i="2"/>
  <c r="W191" i="2"/>
  <c r="V192" i="2"/>
  <c r="W192" i="2"/>
  <c r="V193" i="2"/>
  <c r="W193" i="2"/>
  <c r="V194" i="2"/>
  <c r="W194" i="2"/>
  <c r="V195" i="2"/>
  <c r="W195" i="2"/>
  <c r="V196" i="2"/>
  <c r="W196" i="2"/>
  <c r="V197" i="2"/>
  <c r="W197" i="2"/>
  <c r="V198" i="2"/>
  <c r="W198" i="2"/>
  <c r="V199" i="2"/>
  <c r="W199" i="2"/>
  <c r="V200" i="2"/>
  <c r="W200" i="2"/>
  <c r="V201" i="2"/>
  <c r="W201" i="2"/>
  <c r="V202" i="2"/>
  <c r="W202" i="2"/>
  <c r="V203" i="2"/>
  <c r="W203" i="2"/>
  <c r="V204" i="2"/>
  <c r="W204" i="2"/>
  <c r="V205" i="2"/>
  <c r="W205" i="2"/>
  <c r="V206" i="2"/>
  <c r="W206" i="2"/>
  <c r="V207" i="2"/>
  <c r="W207" i="2"/>
  <c r="V208" i="2"/>
  <c r="W208" i="2"/>
  <c r="V209" i="2"/>
  <c r="W209" i="2"/>
  <c r="V210" i="2"/>
  <c r="W210" i="2"/>
  <c r="V211" i="2"/>
  <c r="W211" i="2"/>
  <c r="V212" i="2"/>
  <c r="W212" i="2"/>
  <c r="V213" i="2"/>
  <c r="W213" i="2"/>
  <c r="V214" i="2"/>
  <c r="W214" i="2"/>
  <c r="V215" i="2"/>
  <c r="W215" i="2"/>
  <c r="V216" i="2"/>
  <c r="W216" i="2"/>
  <c r="V217" i="2"/>
  <c r="W217" i="2"/>
  <c r="V218" i="2"/>
  <c r="W218" i="2"/>
  <c r="V219" i="2"/>
  <c r="W219" i="2"/>
  <c r="V220" i="2"/>
  <c r="W220" i="2"/>
  <c r="V221" i="2"/>
  <c r="W221" i="2"/>
  <c r="V222" i="2"/>
  <c r="W222" i="2"/>
  <c r="V223" i="2"/>
  <c r="W223" i="2"/>
  <c r="V224" i="2"/>
  <c r="W224" i="2"/>
  <c r="V225" i="2"/>
  <c r="W225" i="2"/>
  <c r="V226" i="2"/>
  <c r="W226" i="2"/>
  <c r="V227" i="2"/>
  <c r="W227" i="2"/>
  <c r="V228" i="2"/>
  <c r="W228" i="2"/>
  <c r="V229" i="2"/>
  <c r="W229" i="2"/>
  <c r="V230" i="2"/>
  <c r="W230" i="2"/>
  <c r="V231" i="2"/>
  <c r="W231" i="2"/>
  <c r="W4" i="2"/>
  <c r="V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F5" i="2"/>
  <c r="G5" i="2"/>
  <c r="F6" i="2"/>
  <c r="G6" i="2"/>
  <c r="F7" i="2"/>
  <c r="G7" i="2"/>
  <c r="F8" i="2"/>
  <c r="G8" i="2"/>
  <c r="F9" i="2"/>
  <c r="G9" i="2"/>
  <c r="F10" i="2"/>
  <c r="G10" i="2"/>
  <c r="F11" i="2"/>
  <c r="G11" i="2"/>
  <c r="F12" i="2"/>
  <c r="G12" i="2"/>
  <c r="F13" i="2"/>
  <c r="G13" i="2"/>
  <c r="F14" i="2"/>
  <c r="G14" i="2"/>
  <c r="F15" i="2"/>
  <c r="G15" i="2"/>
  <c r="F16" i="2"/>
  <c r="G16" i="2"/>
  <c r="F17" i="2"/>
  <c r="G17" i="2"/>
  <c r="F18" i="2"/>
  <c r="G18" i="2"/>
  <c r="F19" i="2"/>
  <c r="G19" i="2"/>
  <c r="F20" i="2"/>
  <c r="G20" i="2"/>
  <c r="F21" i="2"/>
  <c r="G21" i="2"/>
  <c r="F22" i="2"/>
  <c r="G22" i="2"/>
  <c r="F23" i="2"/>
  <c r="G23" i="2"/>
  <c r="F24" i="2"/>
  <c r="G24" i="2"/>
  <c r="F25" i="2"/>
  <c r="G25" i="2"/>
  <c r="F26" i="2"/>
  <c r="G26" i="2"/>
  <c r="F27" i="2"/>
  <c r="G27" i="2"/>
  <c r="F28" i="2"/>
  <c r="G28" i="2"/>
  <c r="F29" i="2"/>
  <c r="G29" i="2"/>
  <c r="F30" i="2"/>
  <c r="G30" i="2"/>
  <c r="F31" i="2"/>
  <c r="G31" i="2"/>
  <c r="F32" i="2"/>
  <c r="G32" i="2"/>
  <c r="F33" i="2"/>
  <c r="G33" i="2"/>
  <c r="F34" i="2"/>
  <c r="G34" i="2"/>
  <c r="F35" i="2"/>
  <c r="G35" i="2"/>
  <c r="F36" i="2"/>
  <c r="G36" i="2"/>
  <c r="F37" i="2"/>
  <c r="G37" i="2"/>
  <c r="F38" i="2"/>
  <c r="G38" i="2"/>
  <c r="F39" i="2"/>
  <c r="G39" i="2"/>
  <c r="F40" i="2"/>
  <c r="G40" i="2"/>
  <c r="F41" i="2"/>
  <c r="G41" i="2"/>
  <c r="F42" i="2"/>
  <c r="G42" i="2"/>
  <c r="F43" i="2"/>
  <c r="G43" i="2"/>
  <c r="F44" i="2"/>
  <c r="G44" i="2"/>
  <c r="F45" i="2"/>
  <c r="G45" i="2"/>
  <c r="F46" i="2"/>
  <c r="G46" i="2"/>
  <c r="F47" i="2"/>
  <c r="G47" i="2"/>
  <c r="F48" i="2"/>
  <c r="G48" i="2"/>
  <c r="F49" i="2"/>
  <c r="G49" i="2"/>
  <c r="F50" i="2"/>
  <c r="G50" i="2"/>
  <c r="F51" i="2"/>
  <c r="G51" i="2"/>
  <c r="F52" i="2"/>
  <c r="G52" i="2"/>
  <c r="F53" i="2"/>
  <c r="G53" i="2"/>
  <c r="F54" i="2"/>
  <c r="G54" i="2"/>
  <c r="F55" i="2"/>
  <c r="G55" i="2"/>
  <c r="F56" i="2"/>
  <c r="G56" i="2"/>
  <c r="F57" i="2"/>
  <c r="G57" i="2"/>
  <c r="F58" i="2"/>
  <c r="G58" i="2"/>
  <c r="F59" i="2"/>
  <c r="G59" i="2"/>
  <c r="F60" i="2"/>
  <c r="G60" i="2"/>
  <c r="F61" i="2"/>
  <c r="G61" i="2"/>
  <c r="F62" i="2"/>
  <c r="G62" i="2"/>
  <c r="F63" i="2"/>
  <c r="G63" i="2"/>
  <c r="F64" i="2"/>
  <c r="G64" i="2"/>
  <c r="F65" i="2"/>
  <c r="G65" i="2"/>
  <c r="F66" i="2"/>
  <c r="G66" i="2"/>
  <c r="F67" i="2"/>
  <c r="G67" i="2"/>
  <c r="F68" i="2"/>
  <c r="G68" i="2"/>
  <c r="F69" i="2"/>
  <c r="G69" i="2"/>
  <c r="F70" i="2"/>
  <c r="G70" i="2"/>
  <c r="F71" i="2"/>
  <c r="G71" i="2"/>
  <c r="F72" i="2"/>
  <c r="G72" i="2"/>
  <c r="F73" i="2"/>
  <c r="G73" i="2"/>
  <c r="F74" i="2"/>
  <c r="G74" i="2"/>
  <c r="F75" i="2"/>
  <c r="G75" i="2"/>
  <c r="F76" i="2"/>
  <c r="G76" i="2"/>
  <c r="F77" i="2"/>
  <c r="G77" i="2"/>
  <c r="F78" i="2"/>
  <c r="G78" i="2"/>
  <c r="F79" i="2"/>
  <c r="G79" i="2"/>
  <c r="F80" i="2"/>
  <c r="G80" i="2"/>
  <c r="F81" i="2"/>
  <c r="G81" i="2"/>
  <c r="F82" i="2"/>
  <c r="G82" i="2"/>
  <c r="F83" i="2"/>
  <c r="G83" i="2"/>
  <c r="F84" i="2"/>
  <c r="G84" i="2"/>
  <c r="F85" i="2"/>
  <c r="G85" i="2"/>
  <c r="F86" i="2"/>
  <c r="G86" i="2"/>
  <c r="F87" i="2"/>
  <c r="G87" i="2"/>
  <c r="F88" i="2"/>
  <c r="G88" i="2"/>
  <c r="F89" i="2"/>
  <c r="G89" i="2"/>
  <c r="F90" i="2"/>
  <c r="G90" i="2"/>
  <c r="F91" i="2"/>
  <c r="G91" i="2"/>
  <c r="F92" i="2"/>
  <c r="G92" i="2"/>
  <c r="F93" i="2"/>
  <c r="G93" i="2"/>
  <c r="F94" i="2"/>
  <c r="G94" i="2"/>
  <c r="F95" i="2"/>
  <c r="G95" i="2"/>
  <c r="F96" i="2"/>
  <c r="G96" i="2"/>
  <c r="F97" i="2"/>
  <c r="G97" i="2"/>
  <c r="F98" i="2"/>
  <c r="G98" i="2"/>
  <c r="F99" i="2"/>
  <c r="G99" i="2"/>
  <c r="F100" i="2"/>
  <c r="G100" i="2"/>
  <c r="F101" i="2"/>
  <c r="G101" i="2"/>
  <c r="F102" i="2"/>
  <c r="G102" i="2"/>
  <c r="F103" i="2"/>
  <c r="G103" i="2"/>
  <c r="F104" i="2"/>
  <c r="G104" i="2"/>
  <c r="F105" i="2"/>
  <c r="G105" i="2"/>
  <c r="F106" i="2"/>
  <c r="G106" i="2"/>
  <c r="F107" i="2"/>
  <c r="G107" i="2"/>
  <c r="F108" i="2"/>
  <c r="G108" i="2"/>
  <c r="F109" i="2"/>
  <c r="G109" i="2"/>
  <c r="F110" i="2"/>
  <c r="G110" i="2"/>
  <c r="F111" i="2"/>
  <c r="G111" i="2"/>
  <c r="F112" i="2"/>
  <c r="G112" i="2"/>
  <c r="F113" i="2"/>
  <c r="G113" i="2"/>
  <c r="F114" i="2"/>
  <c r="G114" i="2"/>
  <c r="F115" i="2"/>
  <c r="G115" i="2"/>
  <c r="F116" i="2"/>
  <c r="G116" i="2"/>
  <c r="F117" i="2"/>
  <c r="G117" i="2"/>
  <c r="F118" i="2"/>
  <c r="G118" i="2"/>
  <c r="F119" i="2"/>
  <c r="G119" i="2"/>
  <c r="F120" i="2"/>
  <c r="G120" i="2"/>
  <c r="F121" i="2"/>
  <c r="G121" i="2"/>
  <c r="F122" i="2"/>
  <c r="G122" i="2"/>
  <c r="F123" i="2"/>
  <c r="G123" i="2"/>
  <c r="F124" i="2"/>
  <c r="G124" i="2"/>
  <c r="F125" i="2"/>
  <c r="G125" i="2"/>
  <c r="F126" i="2"/>
  <c r="G126" i="2"/>
  <c r="F127" i="2"/>
  <c r="G127" i="2"/>
  <c r="F128" i="2"/>
  <c r="G128" i="2"/>
  <c r="F129" i="2"/>
  <c r="G129" i="2"/>
  <c r="F130" i="2"/>
  <c r="G130" i="2"/>
  <c r="F131" i="2"/>
  <c r="G131" i="2"/>
  <c r="F132" i="2"/>
  <c r="G132" i="2"/>
  <c r="F133" i="2"/>
  <c r="G133" i="2"/>
  <c r="F134" i="2"/>
  <c r="G134" i="2"/>
  <c r="F135" i="2"/>
  <c r="G135" i="2"/>
  <c r="F136" i="2"/>
  <c r="G136" i="2"/>
  <c r="F137" i="2"/>
  <c r="G137" i="2"/>
  <c r="F138" i="2"/>
  <c r="G138" i="2"/>
  <c r="F139" i="2"/>
  <c r="G139" i="2"/>
  <c r="F140" i="2"/>
  <c r="G140" i="2"/>
  <c r="F141" i="2"/>
  <c r="G141" i="2"/>
  <c r="F142" i="2"/>
  <c r="G142" i="2"/>
  <c r="F143" i="2"/>
  <c r="G143" i="2"/>
  <c r="F144" i="2"/>
  <c r="G144" i="2"/>
  <c r="F145" i="2"/>
  <c r="G145" i="2"/>
  <c r="F146" i="2"/>
  <c r="G146" i="2"/>
  <c r="F147" i="2"/>
  <c r="G147" i="2"/>
  <c r="F148" i="2"/>
  <c r="G148" i="2"/>
  <c r="F149" i="2"/>
  <c r="G149" i="2"/>
  <c r="F150" i="2"/>
  <c r="G150" i="2"/>
  <c r="F151" i="2"/>
  <c r="G151" i="2"/>
  <c r="F152" i="2"/>
  <c r="G152" i="2"/>
  <c r="F153" i="2"/>
  <c r="G153" i="2"/>
  <c r="F154" i="2"/>
  <c r="G154" i="2"/>
  <c r="F155" i="2"/>
  <c r="G155" i="2"/>
  <c r="F156" i="2"/>
  <c r="G156" i="2"/>
  <c r="F157" i="2"/>
  <c r="G157" i="2"/>
  <c r="F158" i="2"/>
  <c r="G158" i="2"/>
  <c r="F159" i="2"/>
  <c r="G159" i="2"/>
  <c r="F160" i="2"/>
  <c r="G160" i="2"/>
  <c r="F161" i="2"/>
  <c r="G161" i="2"/>
  <c r="F162" i="2"/>
  <c r="G162" i="2"/>
  <c r="F163" i="2"/>
  <c r="G163" i="2"/>
  <c r="F164" i="2"/>
  <c r="G164" i="2"/>
  <c r="F165" i="2"/>
  <c r="G165" i="2"/>
  <c r="F166" i="2"/>
  <c r="G166" i="2"/>
  <c r="F167" i="2"/>
  <c r="G167" i="2"/>
  <c r="F168" i="2"/>
  <c r="G168" i="2"/>
  <c r="F169" i="2"/>
  <c r="G169" i="2"/>
  <c r="F170" i="2"/>
  <c r="G170" i="2"/>
  <c r="F171" i="2"/>
  <c r="G171" i="2"/>
  <c r="F172" i="2"/>
  <c r="G172" i="2"/>
  <c r="F173" i="2"/>
  <c r="G173" i="2"/>
  <c r="F174" i="2"/>
  <c r="G174" i="2"/>
  <c r="F175" i="2"/>
  <c r="G175" i="2"/>
  <c r="F176" i="2"/>
  <c r="G176" i="2"/>
  <c r="F177" i="2"/>
  <c r="G177" i="2"/>
  <c r="F178" i="2"/>
  <c r="G178" i="2"/>
  <c r="F179" i="2"/>
  <c r="G179" i="2"/>
  <c r="F180" i="2"/>
  <c r="G180" i="2"/>
  <c r="F181" i="2"/>
  <c r="G181" i="2"/>
  <c r="F182" i="2"/>
  <c r="G182" i="2"/>
  <c r="F183" i="2"/>
  <c r="G183" i="2"/>
  <c r="F184" i="2"/>
  <c r="G184" i="2"/>
  <c r="F185" i="2"/>
  <c r="G185" i="2"/>
  <c r="F186" i="2"/>
  <c r="G186" i="2"/>
  <c r="F187" i="2"/>
  <c r="G187" i="2"/>
  <c r="F188" i="2"/>
  <c r="G188" i="2"/>
  <c r="F189" i="2"/>
  <c r="G189" i="2"/>
  <c r="F190" i="2"/>
  <c r="G190" i="2"/>
  <c r="F191" i="2"/>
  <c r="G191" i="2"/>
  <c r="F192" i="2"/>
  <c r="G192" i="2"/>
  <c r="F193" i="2"/>
  <c r="G193" i="2"/>
  <c r="F194" i="2"/>
  <c r="G194" i="2"/>
  <c r="F195" i="2"/>
  <c r="G195" i="2"/>
  <c r="F196" i="2"/>
  <c r="G196" i="2"/>
  <c r="F197" i="2"/>
  <c r="G197" i="2"/>
  <c r="F198" i="2"/>
  <c r="G198" i="2"/>
  <c r="F199" i="2"/>
  <c r="G199" i="2"/>
  <c r="F200" i="2"/>
  <c r="G200" i="2"/>
  <c r="F201" i="2"/>
  <c r="G201" i="2"/>
  <c r="F202" i="2"/>
  <c r="G202" i="2"/>
  <c r="F203" i="2"/>
  <c r="G203" i="2"/>
  <c r="F204" i="2"/>
  <c r="G204" i="2"/>
  <c r="F205" i="2"/>
  <c r="G205" i="2"/>
  <c r="F206" i="2"/>
  <c r="G206" i="2"/>
  <c r="F207" i="2"/>
  <c r="G207" i="2"/>
  <c r="F208" i="2"/>
  <c r="G208" i="2"/>
  <c r="F209" i="2"/>
  <c r="G209" i="2"/>
  <c r="F210" i="2"/>
  <c r="G210" i="2"/>
  <c r="F211" i="2"/>
  <c r="G211" i="2"/>
  <c r="F212" i="2"/>
  <c r="G212" i="2"/>
  <c r="F213" i="2"/>
  <c r="G213" i="2"/>
  <c r="F214" i="2"/>
  <c r="G214" i="2"/>
  <c r="F215" i="2"/>
  <c r="G215" i="2"/>
  <c r="F216" i="2"/>
  <c r="G216" i="2"/>
  <c r="F217" i="2"/>
  <c r="G217" i="2"/>
  <c r="F218" i="2"/>
  <c r="G218" i="2"/>
  <c r="F219" i="2"/>
  <c r="G219" i="2"/>
  <c r="F220" i="2"/>
  <c r="G220" i="2"/>
  <c r="F221" i="2"/>
  <c r="G221" i="2"/>
  <c r="F222" i="2"/>
  <c r="G222" i="2"/>
  <c r="F223" i="2"/>
  <c r="G223" i="2"/>
  <c r="F224" i="2"/>
  <c r="G224" i="2"/>
  <c r="F225" i="2"/>
  <c r="G225" i="2"/>
  <c r="F226" i="2"/>
  <c r="G226" i="2"/>
  <c r="F227" i="2"/>
  <c r="G227" i="2"/>
  <c r="F228" i="2"/>
  <c r="G228" i="2"/>
  <c r="F229" i="2"/>
  <c r="G229" i="2"/>
  <c r="F230" i="2"/>
  <c r="G230" i="2"/>
  <c r="F231" i="2"/>
  <c r="G231" i="2"/>
  <c r="G4" i="2"/>
  <c r="F4" i="2"/>
  <c r="Q99" i="1"/>
  <c r="C4" i="16"/>
  <c r="J5" i="10"/>
  <c r="K5" i="10"/>
  <c r="J6" i="10"/>
  <c r="K6" i="10"/>
  <c r="H7" i="10"/>
  <c r="J7" i="10"/>
  <c r="K7" i="10"/>
  <c r="H8" i="10"/>
  <c r="J8" i="10"/>
  <c r="K8" i="10"/>
  <c r="H9" i="10"/>
  <c r="J9" i="10"/>
  <c r="K9" i="10"/>
  <c r="H10" i="10"/>
  <c r="J10" i="10"/>
  <c r="K10" i="10"/>
  <c r="H11" i="10"/>
  <c r="K11" i="10"/>
  <c r="H12" i="10"/>
  <c r="K12" i="10"/>
  <c r="H13" i="10"/>
  <c r="J13" i="10"/>
  <c r="K13" i="10"/>
  <c r="H14" i="10"/>
  <c r="J14" i="10"/>
  <c r="K14" i="10"/>
  <c r="H15" i="10"/>
  <c r="J15" i="10"/>
  <c r="K15" i="10"/>
  <c r="H16" i="10"/>
  <c r="J16" i="10"/>
  <c r="K16" i="10"/>
  <c r="H17" i="10"/>
  <c r="J17" i="10"/>
  <c r="K17" i="10"/>
  <c r="H18" i="10"/>
  <c r="J18" i="10"/>
  <c r="K18" i="10"/>
  <c r="H19" i="10"/>
  <c r="H20" i="10"/>
  <c r="K20" i="10"/>
  <c r="H21" i="10"/>
  <c r="J21" i="10"/>
  <c r="K21" i="10"/>
  <c r="H22" i="10"/>
  <c r="J22" i="10"/>
  <c r="K22" i="10"/>
  <c r="H23" i="10"/>
  <c r="J23" i="10"/>
  <c r="K23" i="10"/>
  <c r="H24" i="10"/>
  <c r="J24" i="10"/>
  <c r="K24" i="10"/>
  <c r="H25" i="10"/>
  <c r="J25" i="10"/>
  <c r="K25" i="10"/>
  <c r="H26" i="10"/>
  <c r="J26" i="10"/>
  <c r="K26" i="10"/>
  <c r="H27" i="10"/>
  <c r="H28" i="10"/>
  <c r="K28" i="10"/>
  <c r="H29" i="10"/>
  <c r="J29" i="10"/>
  <c r="K29" i="10"/>
  <c r="H30" i="10"/>
  <c r="J30" i="10"/>
  <c r="K30" i="10"/>
  <c r="H31" i="10"/>
  <c r="J31" i="10"/>
  <c r="K31" i="10"/>
  <c r="H32" i="10"/>
  <c r="J32" i="10"/>
  <c r="K32" i="10"/>
  <c r="H33" i="10"/>
  <c r="J33" i="10"/>
  <c r="K33" i="10"/>
  <c r="H34" i="10"/>
  <c r="J34" i="10"/>
  <c r="K34" i="10"/>
  <c r="H35" i="10"/>
  <c r="H36" i="10"/>
  <c r="K36" i="10"/>
  <c r="H37" i="10"/>
  <c r="J37" i="10"/>
  <c r="K37" i="10"/>
  <c r="H38" i="10"/>
  <c r="J38" i="10"/>
  <c r="K38" i="10"/>
  <c r="H39" i="10"/>
  <c r="J39" i="10"/>
  <c r="K39" i="10"/>
  <c r="H40" i="10"/>
  <c r="J40" i="10"/>
  <c r="K40" i="10"/>
  <c r="H41" i="10"/>
  <c r="J41" i="10"/>
  <c r="K41" i="10"/>
  <c r="H42" i="10"/>
  <c r="J42" i="10"/>
  <c r="K42" i="10"/>
  <c r="H43" i="10"/>
  <c r="J43" i="10"/>
  <c r="H44" i="10"/>
  <c r="K44" i="10"/>
  <c r="H45" i="10"/>
  <c r="J45" i="10"/>
  <c r="K45" i="10"/>
  <c r="H46" i="10"/>
  <c r="J46" i="10"/>
  <c r="K46" i="10"/>
  <c r="H47" i="10"/>
  <c r="J47" i="10"/>
  <c r="K47" i="10"/>
  <c r="H48" i="10"/>
  <c r="J48" i="10"/>
  <c r="K48" i="10"/>
  <c r="H49" i="10"/>
  <c r="J49" i="10"/>
  <c r="K49" i="10"/>
  <c r="H50" i="10"/>
  <c r="J50" i="10"/>
  <c r="K50" i="10"/>
  <c r="H51" i="10"/>
  <c r="H52" i="10"/>
  <c r="K52" i="10"/>
  <c r="H53" i="10"/>
  <c r="J53" i="10"/>
  <c r="K53" i="10"/>
  <c r="H54" i="10"/>
  <c r="J54" i="10"/>
  <c r="K54" i="10"/>
  <c r="H55" i="10"/>
  <c r="J55" i="10"/>
  <c r="K55" i="10"/>
  <c r="H56" i="10"/>
  <c r="J56" i="10"/>
  <c r="K56" i="10"/>
  <c r="H57" i="10"/>
  <c r="J57" i="10"/>
  <c r="K57" i="10"/>
  <c r="H58" i="10"/>
  <c r="J58" i="10"/>
  <c r="K58" i="10"/>
  <c r="H59" i="10"/>
  <c r="H60" i="10"/>
  <c r="K60" i="10"/>
  <c r="H61" i="10"/>
  <c r="J61" i="10"/>
  <c r="K61" i="10"/>
  <c r="H62" i="10"/>
  <c r="J62" i="10"/>
  <c r="K62" i="10"/>
  <c r="H63" i="10"/>
  <c r="J63" i="10"/>
  <c r="K63" i="10"/>
  <c r="H64" i="10"/>
  <c r="J64" i="10"/>
  <c r="K64" i="10"/>
  <c r="H65" i="10"/>
  <c r="J65" i="10"/>
  <c r="K65" i="10"/>
  <c r="H66" i="10"/>
  <c r="J66" i="10"/>
  <c r="K66" i="10"/>
  <c r="H67" i="10"/>
  <c r="H68" i="10"/>
  <c r="K68" i="10"/>
  <c r="H69" i="10"/>
  <c r="J69" i="10"/>
  <c r="K69" i="10"/>
  <c r="H70" i="10"/>
  <c r="J70" i="10"/>
  <c r="K70" i="10"/>
  <c r="H71" i="10"/>
  <c r="J71" i="10"/>
  <c r="K71" i="10"/>
  <c r="H72" i="10"/>
  <c r="J72" i="10"/>
  <c r="K72" i="10"/>
  <c r="H73" i="10"/>
  <c r="J73" i="10"/>
  <c r="K73" i="10"/>
  <c r="H74" i="10"/>
  <c r="J74" i="10"/>
  <c r="K74" i="10"/>
  <c r="H75" i="10"/>
  <c r="H76" i="10"/>
  <c r="K76" i="10"/>
  <c r="H77" i="10"/>
  <c r="J77" i="10"/>
  <c r="K77" i="10"/>
  <c r="H78" i="10"/>
  <c r="J78" i="10"/>
  <c r="K78" i="10"/>
  <c r="H79" i="10"/>
  <c r="J79" i="10"/>
  <c r="K79" i="10"/>
  <c r="H80" i="10"/>
  <c r="J80" i="10"/>
  <c r="K80" i="10"/>
  <c r="H81" i="10"/>
  <c r="J81" i="10"/>
  <c r="K81" i="10"/>
  <c r="H82" i="10"/>
  <c r="J82" i="10"/>
  <c r="K82" i="10"/>
  <c r="H83" i="10"/>
  <c r="H84" i="10"/>
  <c r="K84" i="10"/>
  <c r="H85" i="10"/>
  <c r="J85" i="10"/>
  <c r="K85" i="10"/>
  <c r="H86" i="10"/>
  <c r="J86" i="10"/>
  <c r="K86" i="10"/>
  <c r="H87" i="10"/>
  <c r="J87" i="10"/>
  <c r="K87" i="10"/>
  <c r="H88" i="10"/>
  <c r="J88" i="10"/>
  <c r="K88" i="10"/>
  <c r="H89" i="10"/>
  <c r="J89" i="10"/>
  <c r="K89" i="10"/>
  <c r="H90" i="10"/>
  <c r="J90" i="10"/>
  <c r="K90" i="10"/>
  <c r="H91" i="10"/>
  <c r="H92" i="10"/>
  <c r="K92" i="10"/>
  <c r="H93" i="10"/>
  <c r="J93" i="10"/>
  <c r="K93" i="10"/>
  <c r="H94" i="10"/>
  <c r="J94" i="10"/>
  <c r="K94" i="10"/>
  <c r="H95" i="10"/>
  <c r="J95" i="10"/>
  <c r="K95" i="10"/>
  <c r="H96" i="10"/>
  <c r="J96" i="10"/>
  <c r="K96" i="10"/>
  <c r="H97" i="10"/>
  <c r="J97" i="10"/>
  <c r="K97" i="10"/>
  <c r="H98" i="10"/>
  <c r="J98" i="10"/>
  <c r="K98" i="10"/>
  <c r="H99" i="10"/>
  <c r="H100" i="10"/>
  <c r="K100" i="10"/>
  <c r="H101" i="10"/>
  <c r="J101" i="10"/>
  <c r="K101" i="10"/>
  <c r="H102" i="10"/>
  <c r="J102" i="10"/>
  <c r="K102" i="10"/>
  <c r="H103" i="10"/>
  <c r="J103" i="10"/>
  <c r="K103" i="10"/>
  <c r="H104" i="10"/>
  <c r="J104" i="10"/>
  <c r="K104" i="10"/>
  <c r="H105" i="10"/>
  <c r="J105" i="10"/>
  <c r="K105" i="10"/>
  <c r="H106" i="10"/>
  <c r="J106" i="10"/>
  <c r="K106" i="10"/>
  <c r="H107" i="10"/>
  <c r="J107" i="10"/>
  <c r="H108" i="10"/>
  <c r="K108" i="10"/>
  <c r="H109" i="10"/>
  <c r="J109" i="10"/>
  <c r="K109" i="10"/>
  <c r="H110" i="10"/>
  <c r="J110" i="10"/>
  <c r="K110" i="10"/>
  <c r="H111" i="10"/>
  <c r="J111" i="10"/>
  <c r="K111" i="10"/>
  <c r="H112" i="10"/>
  <c r="J112" i="10"/>
  <c r="K112" i="10"/>
  <c r="H113" i="10"/>
  <c r="J113" i="10"/>
  <c r="K113" i="10"/>
  <c r="H114" i="10"/>
  <c r="J114" i="10"/>
  <c r="K114" i="10"/>
  <c r="H115" i="10"/>
  <c r="K115" i="10"/>
  <c r="H116" i="10"/>
  <c r="K116" i="10"/>
  <c r="H117" i="10"/>
  <c r="J117" i="10"/>
  <c r="K117" i="10"/>
  <c r="H118" i="10"/>
  <c r="J118" i="10"/>
  <c r="K118" i="10"/>
  <c r="H119" i="10"/>
  <c r="J119" i="10"/>
  <c r="K119" i="10"/>
  <c r="H120" i="10"/>
  <c r="J120" i="10"/>
  <c r="K120" i="10"/>
  <c r="H121" i="10"/>
  <c r="J121" i="10"/>
  <c r="K121" i="10"/>
  <c r="H122" i="10"/>
  <c r="J122" i="10"/>
  <c r="K122" i="10"/>
  <c r="H123" i="10"/>
  <c r="H124" i="10"/>
  <c r="K124" i="10"/>
  <c r="H125" i="10"/>
  <c r="J125" i="10"/>
  <c r="K125" i="10"/>
  <c r="H126" i="10"/>
  <c r="J126" i="10"/>
  <c r="K126" i="10"/>
  <c r="H127" i="10"/>
  <c r="J127" i="10"/>
  <c r="K127" i="10"/>
  <c r="H128" i="10"/>
  <c r="J128" i="10"/>
  <c r="K128" i="10"/>
  <c r="H129" i="10"/>
  <c r="J129" i="10"/>
  <c r="K129" i="10"/>
  <c r="H130" i="10"/>
  <c r="J130" i="10"/>
  <c r="K130" i="10"/>
  <c r="H131" i="10"/>
  <c r="H132" i="10"/>
  <c r="K132" i="10"/>
  <c r="H133" i="10"/>
  <c r="J133" i="10"/>
  <c r="K133" i="10"/>
  <c r="H134" i="10"/>
  <c r="J134" i="10"/>
  <c r="K134" i="10"/>
  <c r="H135" i="10"/>
  <c r="J135" i="10"/>
  <c r="K135" i="10"/>
  <c r="H136" i="10"/>
  <c r="J136" i="10"/>
  <c r="K136" i="10"/>
  <c r="H137" i="10"/>
  <c r="J137" i="10"/>
  <c r="K137" i="10"/>
  <c r="H138" i="10"/>
  <c r="J138" i="10"/>
  <c r="K138" i="10"/>
  <c r="H139" i="10"/>
  <c r="H140" i="10"/>
  <c r="K140" i="10"/>
  <c r="H141" i="10"/>
  <c r="J141" i="10"/>
  <c r="K141" i="10"/>
  <c r="H142" i="10"/>
  <c r="J142" i="10"/>
  <c r="K142" i="10"/>
  <c r="H143" i="10"/>
  <c r="J143" i="10"/>
  <c r="K143" i="10"/>
  <c r="H144" i="10"/>
  <c r="J144" i="10"/>
  <c r="K144" i="10"/>
  <c r="H145" i="10"/>
  <c r="J145" i="10"/>
  <c r="K145" i="10"/>
  <c r="H146" i="10"/>
  <c r="J146" i="10"/>
  <c r="K146" i="10"/>
  <c r="H147" i="10"/>
  <c r="K147" i="10"/>
  <c r="H148" i="10"/>
  <c r="K148" i="10"/>
  <c r="H149" i="10"/>
  <c r="J149" i="10"/>
  <c r="K149" i="10"/>
  <c r="H150" i="10"/>
  <c r="J150" i="10"/>
  <c r="K150" i="10"/>
  <c r="H151" i="10"/>
  <c r="J151" i="10"/>
  <c r="K151" i="10"/>
  <c r="H152" i="10"/>
  <c r="J152" i="10"/>
  <c r="K152" i="10"/>
  <c r="H153" i="10"/>
  <c r="J153" i="10"/>
  <c r="K153" i="10"/>
  <c r="H154" i="10"/>
  <c r="J154" i="10"/>
  <c r="K154" i="10"/>
  <c r="H155" i="10"/>
  <c r="H156" i="10"/>
  <c r="K156" i="10"/>
  <c r="H157" i="10"/>
  <c r="J157" i="10"/>
  <c r="K157" i="10"/>
  <c r="H158" i="10"/>
  <c r="J158" i="10"/>
  <c r="K158" i="10"/>
  <c r="H159" i="10"/>
  <c r="J159" i="10"/>
  <c r="K159" i="10"/>
  <c r="H160" i="10"/>
  <c r="J160" i="10"/>
  <c r="K160" i="10"/>
  <c r="H161" i="10"/>
  <c r="J161" i="10"/>
  <c r="K161" i="10"/>
  <c r="H162" i="10"/>
  <c r="J162" i="10"/>
  <c r="K162" i="10"/>
  <c r="H163" i="10"/>
  <c r="H164" i="10"/>
  <c r="K164" i="10"/>
  <c r="H165" i="10"/>
  <c r="J165" i="10"/>
  <c r="K165" i="10"/>
  <c r="H166" i="10"/>
  <c r="J166" i="10"/>
  <c r="K166" i="10"/>
  <c r="H167" i="10"/>
  <c r="J167" i="10"/>
  <c r="K167" i="10"/>
  <c r="H168" i="10"/>
  <c r="J168" i="10"/>
  <c r="K168" i="10"/>
  <c r="H169" i="10"/>
  <c r="J169" i="10"/>
  <c r="K169" i="10"/>
  <c r="H170" i="10"/>
  <c r="J170" i="10"/>
  <c r="K170" i="10"/>
  <c r="H171" i="10"/>
  <c r="J171" i="10"/>
  <c r="H172" i="10"/>
  <c r="K172" i="10"/>
  <c r="H173" i="10"/>
  <c r="J173" i="10"/>
  <c r="K173" i="10"/>
  <c r="H174" i="10"/>
  <c r="J174" i="10"/>
  <c r="K174" i="10"/>
  <c r="H175" i="10"/>
  <c r="J175" i="10"/>
  <c r="K175" i="10"/>
  <c r="H176" i="10"/>
  <c r="J176" i="10"/>
  <c r="K176" i="10"/>
  <c r="H177" i="10"/>
  <c r="J177" i="10"/>
  <c r="K177" i="10"/>
  <c r="H178" i="10"/>
  <c r="J178" i="10"/>
  <c r="K178" i="10"/>
  <c r="H179" i="10"/>
  <c r="H180" i="10"/>
  <c r="K180" i="10"/>
  <c r="H181" i="10"/>
  <c r="J181" i="10"/>
  <c r="K181" i="10"/>
  <c r="H182" i="10"/>
  <c r="J182" i="10"/>
  <c r="K182" i="10"/>
  <c r="H183" i="10"/>
  <c r="J183" i="10"/>
  <c r="K183" i="10"/>
  <c r="H184" i="10"/>
  <c r="J184" i="10"/>
  <c r="K184" i="10"/>
  <c r="H185" i="10"/>
  <c r="J185" i="10"/>
  <c r="K185" i="10"/>
  <c r="H186" i="10"/>
  <c r="J186" i="10"/>
  <c r="K186" i="10"/>
  <c r="H187" i="10"/>
  <c r="H188" i="10"/>
  <c r="K188" i="10"/>
  <c r="H189" i="10"/>
  <c r="J189" i="10"/>
  <c r="K189" i="10"/>
  <c r="H190" i="10"/>
  <c r="J190" i="10"/>
  <c r="K190" i="10"/>
  <c r="H191" i="10"/>
  <c r="J191" i="10"/>
  <c r="K191" i="10"/>
  <c r="H192" i="10"/>
  <c r="J192" i="10"/>
  <c r="K192" i="10"/>
  <c r="H193" i="10"/>
  <c r="J193" i="10"/>
  <c r="K193" i="10"/>
  <c r="H194" i="10"/>
  <c r="J194" i="10"/>
  <c r="K194" i="10"/>
  <c r="H195" i="10"/>
  <c r="H196" i="10"/>
  <c r="K196" i="10"/>
  <c r="H197" i="10"/>
  <c r="J197" i="10"/>
  <c r="K197" i="10"/>
  <c r="H198" i="10"/>
  <c r="J198" i="10"/>
  <c r="K198" i="10"/>
  <c r="H199" i="10"/>
  <c r="J199" i="10"/>
  <c r="K199" i="10"/>
  <c r="H200" i="10"/>
  <c r="J200" i="10"/>
  <c r="K200" i="10"/>
  <c r="H201" i="10"/>
  <c r="J201" i="10"/>
  <c r="K201" i="10"/>
  <c r="H202" i="10"/>
  <c r="J202" i="10"/>
  <c r="K202" i="10"/>
  <c r="H203" i="10"/>
  <c r="H204" i="10"/>
  <c r="K204" i="10"/>
  <c r="H205" i="10"/>
  <c r="J205" i="10"/>
  <c r="K205" i="10"/>
  <c r="H206" i="10"/>
  <c r="J206" i="10"/>
  <c r="K206" i="10"/>
  <c r="H207" i="10"/>
  <c r="J207" i="10"/>
  <c r="K207" i="10"/>
  <c r="H208" i="10"/>
  <c r="J208" i="10"/>
  <c r="K208" i="10"/>
  <c r="H209" i="10"/>
  <c r="J209" i="10"/>
  <c r="K209" i="10"/>
  <c r="H210" i="10"/>
  <c r="J210" i="10"/>
  <c r="K210" i="10"/>
  <c r="H211" i="10"/>
  <c r="H212" i="10"/>
  <c r="K212" i="10"/>
  <c r="H213" i="10"/>
  <c r="J213" i="10"/>
  <c r="K213" i="10"/>
  <c r="H214" i="10"/>
  <c r="J214" i="10"/>
  <c r="K214" i="10"/>
  <c r="H215" i="10"/>
  <c r="J215" i="10"/>
  <c r="K215" i="10"/>
  <c r="H216" i="10"/>
  <c r="J216" i="10"/>
  <c r="K216" i="10"/>
  <c r="H217" i="10"/>
  <c r="J217" i="10"/>
  <c r="K217" i="10"/>
  <c r="H218" i="10"/>
  <c r="J218" i="10"/>
  <c r="K218" i="10"/>
  <c r="H219" i="10"/>
  <c r="H220" i="10"/>
  <c r="K220" i="10"/>
  <c r="H221" i="10"/>
  <c r="J221" i="10"/>
  <c r="K221" i="10"/>
  <c r="H222" i="10"/>
  <c r="J222" i="10"/>
  <c r="K222" i="10"/>
  <c r="H223" i="10"/>
  <c r="J223" i="10"/>
  <c r="K223" i="10"/>
  <c r="H224" i="10"/>
  <c r="J224" i="10"/>
  <c r="K224" i="10"/>
  <c r="H225" i="10"/>
  <c r="J225" i="10"/>
  <c r="K225" i="10"/>
  <c r="H226" i="10"/>
  <c r="J226" i="10"/>
  <c r="K226" i="10"/>
  <c r="H227" i="10"/>
  <c r="H228" i="10"/>
  <c r="K228" i="10"/>
  <c r="H229" i="10"/>
  <c r="J229" i="10"/>
  <c r="K229" i="10"/>
  <c r="H230" i="10"/>
  <c r="J230" i="10"/>
  <c r="K230" i="10"/>
  <c r="H231" i="10"/>
  <c r="J231" i="10"/>
  <c r="K231" i="10"/>
  <c r="D5" i="16"/>
  <c r="D6" i="16"/>
  <c r="D7" i="16"/>
  <c r="D8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D34" i="16"/>
  <c r="D35" i="16"/>
  <c r="D36" i="16"/>
  <c r="D37" i="16"/>
  <c r="D38" i="16"/>
  <c r="D39" i="16"/>
  <c r="D40" i="16"/>
  <c r="D41" i="16"/>
  <c r="D42" i="16"/>
  <c r="D43" i="16"/>
  <c r="D44" i="16"/>
  <c r="D45" i="16"/>
  <c r="D46" i="16"/>
  <c r="D47" i="16"/>
  <c r="D48" i="16"/>
  <c r="D49" i="16"/>
  <c r="D50" i="16"/>
  <c r="D51" i="16"/>
  <c r="D52" i="16"/>
  <c r="D53" i="16"/>
  <c r="D54" i="16"/>
  <c r="D55" i="16"/>
  <c r="D56" i="16"/>
  <c r="D57" i="16"/>
  <c r="D58" i="16"/>
  <c r="D59" i="16"/>
  <c r="D60" i="16"/>
  <c r="D61" i="16"/>
  <c r="D62" i="16"/>
  <c r="D63" i="16"/>
  <c r="D64" i="16"/>
  <c r="D65" i="16"/>
  <c r="D66" i="16"/>
  <c r="D67" i="16"/>
  <c r="D68" i="16"/>
  <c r="D69" i="16"/>
  <c r="D70" i="16"/>
  <c r="D71" i="16"/>
  <c r="D72" i="16"/>
  <c r="D73" i="16"/>
  <c r="D74" i="16"/>
  <c r="D75" i="16"/>
  <c r="D76" i="16"/>
  <c r="D77" i="16"/>
  <c r="D78" i="16"/>
  <c r="D79" i="16"/>
  <c r="D80" i="16"/>
  <c r="D81" i="16"/>
  <c r="D82" i="16"/>
  <c r="D83" i="16"/>
  <c r="D84" i="16"/>
  <c r="D85" i="16"/>
  <c r="D86" i="16"/>
  <c r="D87" i="16"/>
  <c r="D88" i="16"/>
  <c r="D89" i="16"/>
  <c r="D90" i="16"/>
  <c r="D91" i="16"/>
  <c r="D92" i="16"/>
  <c r="D93" i="16"/>
  <c r="D94" i="16"/>
  <c r="D95" i="16"/>
  <c r="D96" i="16"/>
  <c r="D97" i="16"/>
  <c r="D98" i="16"/>
  <c r="D99" i="16"/>
  <c r="D100" i="16"/>
  <c r="D101" i="16"/>
  <c r="D102" i="16"/>
  <c r="D103" i="16"/>
  <c r="D104" i="16"/>
  <c r="D105" i="16"/>
  <c r="D106" i="16"/>
  <c r="D107" i="16"/>
  <c r="D108" i="16"/>
  <c r="D109" i="16"/>
  <c r="D110" i="16"/>
  <c r="D111" i="16"/>
  <c r="D112" i="16"/>
  <c r="D113" i="16"/>
  <c r="D114" i="16"/>
  <c r="D115" i="16"/>
  <c r="D116" i="16"/>
  <c r="D117" i="16"/>
  <c r="D118" i="16"/>
  <c r="D119" i="16"/>
  <c r="D120" i="16"/>
  <c r="D121" i="16"/>
  <c r="D122" i="16"/>
  <c r="D123" i="16"/>
  <c r="D124" i="16"/>
  <c r="D125" i="16"/>
  <c r="D126" i="16"/>
  <c r="D127" i="16"/>
  <c r="D128" i="16"/>
  <c r="D129" i="16"/>
  <c r="D130" i="16"/>
  <c r="D131" i="16"/>
  <c r="D132" i="16"/>
  <c r="D133" i="16"/>
  <c r="D134" i="16"/>
  <c r="D135" i="16"/>
  <c r="D136" i="16"/>
  <c r="D137" i="16"/>
  <c r="D138" i="16"/>
  <c r="D139" i="16"/>
  <c r="D140" i="16"/>
  <c r="D141" i="16"/>
  <c r="D142" i="16"/>
  <c r="D143" i="16"/>
  <c r="D144" i="16"/>
  <c r="D145" i="16"/>
  <c r="D146" i="16"/>
  <c r="D147" i="16"/>
  <c r="D148" i="16"/>
  <c r="D149" i="16"/>
  <c r="D150" i="16"/>
  <c r="D151" i="16"/>
  <c r="D152" i="16"/>
  <c r="D153" i="16"/>
  <c r="D154" i="16"/>
  <c r="D155" i="16"/>
  <c r="D156" i="16"/>
  <c r="D157" i="16"/>
  <c r="D158" i="16"/>
  <c r="D159" i="16"/>
  <c r="D160" i="16"/>
  <c r="D161" i="16"/>
  <c r="D162" i="16"/>
  <c r="D163" i="16"/>
  <c r="D164" i="16"/>
  <c r="D165" i="16"/>
  <c r="D166" i="16"/>
  <c r="D167" i="16"/>
  <c r="D168" i="16"/>
  <c r="D169" i="16"/>
  <c r="D170" i="16"/>
  <c r="D171" i="16"/>
  <c r="D172" i="16"/>
  <c r="D173" i="16"/>
  <c r="D174" i="16"/>
  <c r="D175" i="16"/>
  <c r="D176" i="16"/>
  <c r="D177" i="16"/>
  <c r="D178" i="16"/>
  <c r="D179" i="16"/>
  <c r="D180" i="16"/>
  <c r="D181" i="16"/>
  <c r="D182" i="16"/>
  <c r="D183" i="16"/>
  <c r="D184" i="16"/>
  <c r="D185" i="16"/>
  <c r="D186" i="16"/>
  <c r="D187" i="16"/>
  <c r="D188" i="16"/>
  <c r="D189" i="16"/>
  <c r="D190" i="16"/>
  <c r="D191" i="16"/>
  <c r="D192" i="16"/>
  <c r="D193" i="16"/>
  <c r="D194" i="16"/>
  <c r="D195" i="16"/>
  <c r="D196" i="16"/>
  <c r="D197" i="16"/>
  <c r="D198" i="16"/>
  <c r="D199" i="16"/>
  <c r="D200" i="16"/>
  <c r="D201" i="16"/>
  <c r="D202" i="16"/>
  <c r="D203" i="16"/>
  <c r="D204" i="16"/>
  <c r="D205" i="16"/>
  <c r="D206" i="16"/>
  <c r="D207" i="16"/>
  <c r="D208" i="16"/>
  <c r="D209" i="16"/>
  <c r="D210" i="16"/>
  <c r="D211" i="16"/>
  <c r="D212" i="16"/>
  <c r="D213" i="16"/>
  <c r="D214" i="16"/>
  <c r="D215" i="16"/>
  <c r="D216" i="16"/>
  <c r="D217" i="16"/>
  <c r="D218" i="16"/>
  <c r="D219" i="16"/>
  <c r="D220" i="16"/>
  <c r="D221" i="16"/>
  <c r="D222" i="16"/>
  <c r="D223" i="16"/>
  <c r="D224" i="16"/>
  <c r="D225" i="16"/>
  <c r="D226" i="16"/>
  <c r="D227" i="16"/>
  <c r="D228" i="16"/>
  <c r="D229" i="16"/>
  <c r="D230" i="16"/>
  <c r="D231" i="16"/>
  <c r="F5" i="16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F37" i="16"/>
  <c r="F38" i="16"/>
  <c r="F39" i="16"/>
  <c r="F40" i="16"/>
  <c r="F41" i="16"/>
  <c r="F42" i="16"/>
  <c r="F43" i="16"/>
  <c r="F44" i="16"/>
  <c r="F45" i="16"/>
  <c r="F46" i="16"/>
  <c r="F47" i="16"/>
  <c r="F48" i="16"/>
  <c r="F49" i="16"/>
  <c r="F50" i="16"/>
  <c r="F51" i="16"/>
  <c r="F52" i="16"/>
  <c r="F53" i="16"/>
  <c r="F54" i="16"/>
  <c r="F55" i="16"/>
  <c r="F56" i="16"/>
  <c r="F57" i="16"/>
  <c r="F58" i="16"/>
  <c r="F59" i="16"/>
  <c r="F60" i="16"/>
  <c r="F61" i="16"/>
  <c r="F62" i="16"/>
  <c r="F63" i="16"/>
  <c r="F64" i="16"/>
  <c r="F65" i="16"/>
  <c r="F66" i="16"/>
  <c r="F67" i="16"/>
  <c r="F68" i="16"/>
  <c r="F69" i="16"/>
  <c r="F70" i="16"/>
  <c r="F71" i="16"/>
  <c r="F72" i="16"/>
  <c r="F73" i="16"/>
  <c r="F74" i="16"/>
  <c r="F75" i="16"/>
  <c r="F76" i="16"/>
  <c r="F77" i="16"/>
  <c r="F78" i="16"/>
  <c r="F79" i="16"/>
  <c r="F80" i="16"/>
  <c r="F81" i="16"/>
  <c r="F82" i="16"/>
  <c r="F83" i="16"/>
  <c r="F84" i="16"/>
  <c r="F85" i="16"/>
  <c r="F86" i="16"/>
  <c r="F87" i="16"/>
  <c r="F88" i="16"/>
  <c r="F89" i="16"/>
  <c r="F90" i="16"/>
  <c r="F91" i="16"/>
  <c r="F92" i="16"/>
  <c r="F93" i="16"/>
  <c r="F94" i="16"/>
  <c r="F95" i="16"/>
  <c r="F96" i="16"/>
  <c r="F97" i="16"/>
  <c r="F98" i="16"/>
  <c r="F99" i="16"/>
  <c r="F100" i="16"/>
  <c r="F101" i="16"/>
  <c r="F102" i="16"/>
  <c r="F103" i="16"/>
  <c r="F104" i="16"/>
  <c r="F105" i="16"/>
  <c r="F106" i="16"/>
  <c r="F107" i="16"/>
  <c r="F108" i="16"/>
  <c r="F109" i="16"/>
  <c r="F110" i="16"/>
  <c r="F111" i="16"/>
  <c r="F112" i="16"/>
  <c r="F113" i="16"/>
  <c r="F114" i="16"/>
  <c r="F115" i="16"/>
  <c r="F116" i="16"/>
  <c r="F117" i="16"/>
  <c r="F118" i="16"/>
  <c r="F119" i="16"/>
  <c r="F120" i="16"/>
  <c r="F121" i="16"/>
  <c r="F122" i="16"/>
  <c r="F123" i="16"/>
  <c r="F124" i="16"/>
  <c r="F125" i="16"/>
  <c r="F126" i="16"/>
  <c r="F127" i="16"/>
  <c r="F128" i="16"/>
  <c r="F129" i="16"/>
  <c r="F130" i="16"/>
  <c r="F131" i="16"/>
  <c r="F132" i="16"/>
  <c r="F133" i="16"/>
  <c r="F134" i="16"/>
  <c r="F135" i="16"/>
  <c r="F136" i="16"/>
  <c r="F137" i="16"/>
  <c r="F138" i="16"/>
  <c r="F139" i="16"/>
  <c r="F140" i="16"/>
  <c r="F141" i="16"/>
  <c r="F142" i="16"/>
  <c r="F143" i="16"/>
  <c r="F144" i="16"/>
  <c r="F145" i="16"/>
  <c r="F146" i="16"/>
  <c r="F147" i="16"/>
  <c r="F148" i="16"/>
  <c r="F149" i="16"/>
  <c r="F150" i="16"/>
  <c r="F151" i="16"/>
  <c r="F152" i="16"/>
  <c r="F153" i="16"/>
  <c r="F154" i="16"/>
  <c r="F155" i="16"/>
  <c r="F156" i="16"/>
  <c r="F157" i="16"/>
  <c r="F158" i="16"/>
  <c r="F159" i="16"/>
  <c r="F160" i="16"/>
  <c r="F161" i="16"/>
  <c r="F162" i="16"/>
  <c r="F163" i="16"/>
  <c r="F164" i="16"/>
  <c r="F165" i="16"/>
  <c r="F166" i="16"/>
  <c r="F167" i="16"/>
  <c r="F168" i="16"/>
  <c r="F169" i="16"/>
  <c r="F170" i="16"/>
  <c r="F171" i="16"/>
  <c r="F172" i="16"/>
  <c r="F173" i="16"/>
  <c r="F174" i="16"/>
  <c r="F175" i="16"/>
  <c r="F176" i="16"/>
  <c r="F177" i="16"/>
  <c r="F178" i="16"/>
  <c r="F179" i="16"/>
  <c r="F180" i="16"/>
  <c r="F181" i="16"/>
  <c r="F182" i="16"/>
  <c r="F183" i="16"/>
  <c r="F184" i="16"/>
  <c r="F185" i="16"/>
  <c r="F186" i="16"/>
  <c r="F187" i="16"/>
  <c r="F188" i="16"/>
  <c r="F189" i="16"/>
  <c r="F190" i="16"/>
  <c r="F191" i="16"/>
  <c r="F192" i="16"/>
  <c r="F193" i="16"/>
  <c r="F194" i="16"/>
  <c r="F195" i="16"/>
  <c r="F196" i="16"/>
  <c r="F197" i="16"/>
  <c r="F198" i="16"/>
  <c r="F199" i="16"/>
  <c r="F200" i="16"/>
  <c r="F201" i="16"/>
  <c r="F202" i="16"/>
  <c r="F203" i="16"/>
  <c r="F204" i="16"/>
  <c r="F205" i="16"/>
  <c r="F206" i="16"/>
  <c r="F207" i="16"/>
  <c r="F208" i="16"/>
  <c r="F209" i="16"/>
  <c r="F210" i="16"/>
  <c r="F211" i="16"/>
  <c r="F212" i="16"/>
  <c r="F213" i="16"/>
  <c r="F214" i="16"/>
  <c r="F215" i="16"/>
  <c r="F216" i="16"/>
  <c r="F217" i="16"/>
  <c r="F218" i="16"/>
  <c r="F219" i="16"/>
  <c r="F220" i="16"/>
  <c r="F221" i="16"/>
  <c r="F222" i="16"/>
  <c r="F223" i="16"/>
  <c r="F224" i="16"/>
  <c r="F225" i="16"/>
  <c r="F226" i="16"/>
  <c r="F227" i="16"/>
  <c r="F228" i="16"/>
  <c r="F229" i="16"/>
  <c r="F230" i="16"/>
  <c r="F231" i="16"/>
  <c r="S5" i="16"/>
  <c r="S6" i="16"/>
  <c r="S7" i="16"/>
  <c r="S8" i="16"/>
  <c r="S9" i="16"/>
  <c r="S10" i="16"/>
  <c r="S11" i="16"/>
  <c r="S12" i="16"/>
  <c r="S13" i="16"/>
  <c r="S14" i="16"/>
  <c r="S15" i="16"/>
  <c r="S16" i="16"/>
  <c r="S17" i="16"/>
  <c r="S18" i="16"/>
  <c r="S19" i="16"/>
  <c r="S20" i="16"/>
  <c r="S21" i="16"/>
  <c r="S22" i="16"/>
  <c r="S23" i="16"/>
  <c r="S24" i="16"/>
  <c r="S25" i="16"/>
  <c r="S26" i="16"/>
  <c r="S27" i="16"/>
  <c r="S28" i="16"/>
  <c r="S29" i="16"/>
  <c r="S30" i="16"/>
  <c r="S31" i="16"/>
  <c r="S32" i="16"/>
  <c r="S33" i="16"/>
  <c r="S34" i="16"/>
  <c r="S35" i="16"/>
  <c r="S36" i="16"/>
  <c r="S37" i="16"/>
  <c r="S38" i="16"/>
  <c r="S39" i="16"/>
  <c r="S40" i="16"/>
  <c r="S41" i="16"/>
  <c r="S42" i="16"/>
  <c r="S43" i="16"/>
  <c r="S44" i="16"/>
  <c r="S45" i="16"/>
  <c r="S46" i="16"/>
  <c r="S47" i="16"/>
  <c r="S48" i="16"/>
  <c r="S49" i="16"/>
  <c r="S50" i="16"/>
  <c r="S51" i="16"/>
  <c r="S52" i="16"/>
  <c r="S53" i="16"/>
  <c r="S54" i="16"/>
  <c r="S55" i="16"/>
  <c r="S56" i="16"/>
  <c r="S57" i="16"/>
  <c r="S58" i="16"/>
  <c r="S59" i="16"/>
  <c r="S60" i="16"/>
  <c r="S61" i="16"/>
  <c r="S62" i="16"/>
  <c r="S63" i="16"/>
  <c r="S64" i="16"/>
  <c r="S65" i="16"/>
  <c r="S66" i="16"/>
  <c r="S67" i="16"/>
  <c r="S68" i="16"/>
  <c r="S69" i="16"/>
  <c r="S70" i="16"/>
  <c r="S71" i="16"/>
  <c r="S72" i="16"/>
  <c r="S73" i="16"/>
  <c r="S74" i="16"/>
  <c r="S75" i="16"/>
  <c r="S76" i="16"/>
  <c r="S77" i="16"/>
  <c r="S78" i="16"/>
  <c r="S79" i="16"/>
  <c r="S80" i="16"/>
  <c r="S81" i="16"/>
  <c r="S82" i="16"/>
  <c r="S83" i="16"/>
  <c r="S84" i="16"/>
  <c r="S85" i="16"/>
  <c r="S86" i="16"/>
  <c r="S87" i="16"/>
  <c r="S88" i="16"/>
  <c r="S89" i="16"/>
  <c r="S90" i="16"/>
  <c r="S91" i="16"/>
  <c r="S92" i="16"/>
  <c r="S93" i="16"/>
  <c r="S94" i="16"/>
  <c r="S95" i="16"/>
  <c r="S96" i="16"/>
  <c r="S97" i="16"/>
  <c r="S98" i="16"/>
  <c r="S99" i="16"/>
  <c r="S100" i="16"/>
  <c r="S101" i="16"/>
  <c r="S102" i="16"/>
  <c r="S103" i="16"/>
  <c r="S104" i="16"/>
  <c r="S105" i="16"/>
  <c r="S106" i="16"/>
  <c r="S107" i="16"/>
  <c r="S108" i="16"/>
  <c r="S109" i="16"/>
  <c r="S110" i="16"/>
  <c r="S111" i="16"/>
  <c r="S112" i="16"/>
  <c r="S113" i="16"/>
  <c r="S114" i="16"/>
  <c r="S115" i="16"/>
  <c r="S116" i="16"/>
  <c r="S117" i="16"/>
  <c r="S118" i="16"/>
  <c r="S119" i="16"/>
  <c r="S120" i="16"/>
  <c r="S121" i="16"/>
  <c r="S122" i="16"/>
  <c r="S123" i="16"/>
  <c r="S124" i="16"/>
  <c r="S125" i="16"/>
  <c r="S126" i="16"/>
  <c r="S127" i="16"/>
  <c r="S128" i="16"/>
  <c r="S129" i="16"/>
  <c r="S130" i="16"/>
  <c r="S131" i="16"/>
  <c r="S132" i="16"/>
  <c r="S133" i="16"/>
  <c r="S134" i="16"/>
  <c r="S135" i="16"/>
  <c r="S136" i="16"/>
  <c r="S137" i="16"/>
  <c r="S138" i="16"/>
  <c r="S139" i="16"/>
  <c r="S140" i="16"/>
  <c r="S141" i="16"/>
  <c r="S142" i="16"/>
  <c r="S143" i="16"/>
  <c r="S144" i="16"/>
  <c r="S145" i="16"/>
  <c r="S146" i="16"/>
  <c r="S147" i="16"/>
  <c r="S148" i="16"/>
  <c r="S149" i="16"/>
  <c r="S150" i="16"/>
  <c r="S151" i="16"/>
  <c r="S152" i="16"/>
  <c r="S153" i="16"/>
  <c r="S154" i="16"/>
  <c r="S155" i="16"/>
  <c r="S156" i="16"/>
  <c r="S157" i="16"/>
  <c r="S158" i="16"/>
  <c r="S159" i="16"/>
  <c r="S160" i="16"/>
  <c r="S161" i="16"/>
  <c r="S162" i="16"/>
  <c r="S163" i="16"/>
  <c r="S164" i="16"/>
  <c r="S165" i="16"/>
  <c r="S166" i="16"/>
  <c r="S167" i="16"/>
  <c r="S168" i="16"/>
  <c r="S169" i="16"/>
  <c r="S170" i="16"/>
  <c r="S171" i="16"/>
  <c r="S172" i="16"/>
  <c r="S173" i="16"/>
  <c r="S174" i="16"/>
  <c r="S175" i="16"/>
  <c r="S176" i="16"/>
  <c r="S177" i="16"/>
  <c r="S178" i="16"/>
  <c r="S179" i="16"/>
  <c r="S180" i="16"/>
  <c r="S181" i="16"/>
  <c r="S182" i="16"/>
  <c r="S183" i="16"/>
  <c r="S184" i="16"/>
  <c r="S185" i="16"/>
  <c r="S186" i="16"/>
  <c r="S187" i="16"/>
  <c r="S188" i="16"/>
  <c r="S189" i="16"/>
  <c r="S190" i="16"/>
  <c r="S191" i="16"/>
  <c r="S192" i="16"/>
  <c r="S193" i="16"/>
  <c r="S194" i="16"/>
  <c r="S195" i="16"/>
  <c r="S196" i="16"/>
  <c r="S197" i="16"/>
  <c r="S198" i="16"/>
  <c r="S199" i="16"/>
  <c r="S200" i="16"/>
  <c r="S201" i="16"/>
  <c r="S202" i="16"/>
  <c r="S203" i="16"/>
  <c r="S204" i="16"/>
  <c r="S205" i="16"/>
  <c r="S206" i="16"/>
  <c r="S207" i="16"/>
  <c r="S208" i="16"/>
  <c r="S209" i="16"/>
  <c r="S210" i="16"/>
  <c r="S211" i="16"/>
  <c r="S212" i="16"/>
  <c r="S213" i="16"/>
  <c r="S214" i="16"/>
  <c r="S215" i="16"/>
  <c r="S216" i="16"/>
  <c r="S217" i="16"/>
  <c r="S218" i="16"/>
  <c r="S219" i="16"/>
  <c r="S220" i="16"/>
  <c r="S221" i="16"/>
  <c r="S222" i="16"/>
  <c r="S223" i="16"/>
  <c r="S224" i="16"/>
  <c r="S225" i="16"/>
  <c r="S226" i="16"/>
  <c r="S227" i="16"/>
  <c r="S228" i="16"/>
  <c r="S229" i="16"/>
  <c r="S230" i="16"/>
  <c r="S231" i="16"/>
  <c r="AB5" i="16"/>
  <c r="AB6" i="16"/>
  <c r="AB7" i="16"/>
  <c r="AB8" i="16"/>
  <c r="AB9" i="16"/>
  <c r="AB10" i="16"/>
  <c r="AB11" i="16"/>
  <c r="AB12" i="16"/>
  <c r="AB13" i="16"/>
  <c r="AB14" i="16"/>
  <c r="AB15" i="16"/>
  <c r="AB16" i="16"/>
  <c r="AB17" i="16"/>
  <c r="AB18" i="16"/>
  <c r="AB19" i="16"/>
  <c r="AB20" i="16"/>
  <c r="AB21" i="16"/>
  <c r="AB22" i="16"/>
  <c r="AB23" i="16"/>
  <c r="AB24" i="16"/>
  <c r="AB25" i="16"/>
  <c r="AB26" i="16"/>
  <c r="AB27" i="16"/>
  <c r="AB28" i="16"/>
  <c r="AB29" i="16"/>
  <c r="AB30" i="16"/>
  <c r="AB31" i="16"/>
  <c r="AB32" i="16"/>
  <c r="AB33" i="16"/>
  <c r="AB34" i="16"/>
  <c r="AB35" i="16"/>
  <c r="AB36" i="16"/>
  <c r="AB37" i="16"/>
  <c r="AB38" i="16"/>
  <c r="AB39" i="16"/>
  <c r="AB40" i="16"/>
  <c r="AB41" i="16"/>
  <c r="AB42" i="16"/>
  <c r="AB43" i="16"/>
  <c r="AB44" i="16"/>
  <c r="AB45" i="16"/>
  <c r="AB46" i="16"/>
  <c r="AB47" i="16"/>
  <c r="AB48" i="16"/>
  <c r="AB49" i="16"/>
  <c r="AB50" i="16"/>
  <c r="AB51" i="16"/>
  <c r="AB52" i="16"/>
  <c r="AB53" i="16"/>
  <c r="AB54" i="16"/>
  <c r="AB55" i="16"/>
  <c r="AB56" i="16"/>
  <c r="AB57" i="16"/>
  <c r="AB58" i="16"/>
  <c r="AB59" i="16"/>
  <c r="AB60" i="16"/>
  <c r="AB61" i="16"/>
  <c r="AB62" i="16"/>
  <c r="AB63" i="16"/>
  <c r="AB64" i="16"/>
  <c r="AB65" i="16"/>
  <c r="AB66" i="16"/>
  <c r="AB67" i="16"/>
  <c r="AB68" i="16"/>
  <c r="AB69" i="16"/>
  <c r="AB70" i="16"/>
  <c r="AB71" i="16"/>
  <c r="AB72" i="16"/>
  <c r="AB73" i="16"/>
  <c r="AB74" i="16"/>
  <c r="AB75" i="16"/>
  <c r="AB76" i="16"/>
  <c r="AB77" i="16"/>
  <c r="AB78" i="16"/>
  <c r="AB79" i="16"/>
  <c r="AB80" i="16"/>
  <c r="AB81" i="16"/>
  <c r="AB82" i="16"/>
  <c r="AB83" i="16"/>
  <c r="AB84" i="16"/>
  <c r="AB85" i="16"/>
  <c r="AB86" i="16"/>
  <c r="AB87" i="16"/>
  <c r="AB88" i="16"/>
  <c r="AB89" i="16"/>
  <c r="AB90" i="16"/>
  <c r="AB91" i="16"/>
  <c r="AB92" i="16"/>
  <c r="AB93" i="16"/>
  <c r="AB94" i="16"/>
  <c r="AB95" i="16"/>
  <c r="AB96" i="16"/>
  <c r="AB97" i="16"/>
  <c r="AB98" i="16"/>
  <c r="AB99" i="16"/>
  <c r="AB100" i="16"/>
  <c r="AB101" i="16"/>
  <c r="AB102" i="16"/>
  <c r="AB103" i="16"/>
  <c r="AB104" i="16"/>
  <c r="AB105" i="16"/>
  <c r="AB106" i="16"/>
  <c r="AB107" i="16"/>
  <c r="AB108" i="16"/>
  <c r="AB109" i="16"/>
  <c r="AB110" i="16"/>
  <c r="AB111" i="16"/>
  <c r="AB112" i="16"/>
  <c r="AB113" i="16"/>
  <c r="AB114" i="16"/>
  <c r="AB115" i="16"/>
  <c r="AB116" i="16"/>
  <c r="AB117" i="16"/>
  <c r="AB118" i="16"/>
  <c r="AB119" i="16"/>
  <c r="AB120" i="16"/>
  <c r="AB121" i="16"/>
  <c r="AB122" i="16"/>
  <c r="AB123" i="16"/>
  <c r="AB124" i="16"/>
  <c r="AB125" i="16"/>
  <c r="AB126" i="16"/>
  <c r="AB127" i="16"/>
  <c r="AB128" i="16"/>
  <c r="AB129" i="16"/>
  <c r="AB130" i="16"/>
  <c r="AB131" i="16"/>
  <c r="AB132" i="16"/>
  <c r="AB133" i="16"/>
  <c r="AB134" i="16"/>
  <c r="AB135" i="16"/>
  <c r="AB136" i="16"/>
  <c r="AB137" i="16"/>
  <c r="AB138" i="16"/>
  <c r="AB139" i="16"/>
  <c r="AB140" i="16"/>
  <c r="AB141" i="16"/>
  <c r="AB142" i="16"/>
  <c r="AB143" i="16"/>
  <c r="AB144" i="16"/>
  <c r="AB145" i="16"/>
  <c r="AB146" i="16"/>
  <c r="AB147" i="16"/>
  <c r="AB148" i="16"/>
  <c r="AB149" i="16"/>
  <c r="AB150" i="16"/>
  <c r="AB151" i="16"/>
  <c r="AB152" i="16"/>
  <c r="AB153" i="16"/>
  <c r="AB154" i="16"/>
  <c r="AB155" i="16"/>
  <c r="AB156" i="16"/>
  <c r="AB157" i="16"/>
  <c r="AB158" i="16"/>
  <c r="AB159" i="16"/>
  <c r="AB160" i="16"/>
  <c r="AB161" i="16"/>
  <c r="AB162" i="16"/>
  <c r="AB163" i="16"/>
  <c r="AB164" i="16"/>
  <c r="AB165" i="16"/>
  <c r="AB166" i="16"/>
  <c r="AB167" i="16"/>
  <c r="AB168" i="16"/>
  <c r="AB169" i="16"/>
  <c r="AB170" i="16"/>
  <c r="AB171" i="16"/>
  <c r="AB172" i="16"/>
  <c r="AB173" i="16"/>
  <c r="AB174" i="16"/>
  <c r="AB175" i="16"/>
  <c r="AB176" i="16"/>
  <c r="AB177" i="16"/>
  <c r="AB178" i="16"/>
  <c r="AB179" i="16"/>
  <c r="AB180" i="16"/>
  <c r="AB181" i="16"/>
  <c r="AB182" i="16"/>
  <c r="AB183" i="16"/>
  <c r="AB184" i="16"/>
  <c r="AB185" i="16"/>
  <c r="AB186" i="16"/>
  <c r="AB187" i="16"/>
  <c r="AB188" i="16"/>
  <c r="AB189" i="16"/>
  <c r="AB190" i="16"/>
  <c r="AB191" i="16"/>
  <c r="AB192" i="16"/>
  <c r="AB193" i="16"/>
  <c r="AB194" i="16"/>
  <c r="AB195" i="16"/>
  <c r="AB196" i="16"/>
  <c r="AB197" i="16"/>
  <c r="AB198" i="16"/>
  <c r="AB199" i="16"/>
  <c r="AB200" i="16"/>
  <c r="AB201" i="16"/>
  <c r="AB202" i="16"/>
  <c r="AB203" i="16"/>
  <c r="AB204" i="16"/>
  <c r="AB205" i="16"/>
  <c r="AB206" i="16"/>
  <c r="AB207" i="16"/>
  <c r="AB208" i="16"/>
  <c r="AB209" i="16"/>
  <c r="AB210" i="16"/>
  <c r="AB211" i="16"/>
  <c r="AB212" i="16"/>
  <c r="AB213" i="16"/>
  <c r="AB214" i="16"/>
  <c r="AB215" i="16"/>
  <c r="AB216" i="16"/>
  <c r="AB217" i="16"/>
  <c r="AB218" i="16"/>
  <c r="AB219" i="16"/>
  <c r="AB220" i="16"/>
  <c r="AB221" i="16"/>
  <c r="AB222" i="16"/>
  <c r="AB223" i="16"/>
  <c r="AB224" i="16"/>
  <c r="AB225" i="16"/>
  <c r="AB226" i="16"/>
  <c r="AB227" i="16"/>
  <c r="AB228" i="16"/>
  <c r="AB229" i="16"/>
  <c r="AB230" i="16"/>
  <c r="AB231" i="16"/>
  <c r="AM5" i="16"/>
  <c r="AM6" i="16"/>
  <c r="AM7" i="16"/>
  <c r="AM8" i="16"/>
  <c r="AM9" i="16"/>
  <c r="AM10" i="16"/>
  <c r="AM11" i="16"/>
  <c r="AM12" i="16"/>
  <c r="AM13" i="16"/>
  <c r="AM14" i="16"/>
  <c r="AM15" i="16"/>
  <c r="AM16" i="16"/>
  <c r="AM17" i="16"/>
  <c r="AM18" i="16"/>
  <c r="AM19" i="16"/>
  <c r="AM20" i="16"/>
  <c r="AM21" i="16"/>
  <c r="AM22" i="16"/>
  <c r="AM23" i="16"/>
  <c r="AM24" i="16"/>
  <c r="AM25" i="16"/>
  <c r="AM26" i="16"/>
  <c r="AM27" i="16"/>
  <c r="AM28" i="16"/>
  <c r="AM29" i="16"/>
  <c r="AM30" i="16"/>
  <c r="AM31" i="16"/>
  <c r="AM32" i="16"/>
  <c r="AM33" i="16"/>
  <c r="AM34" i="16"/>
  <c r="AM35" i="16"/>
  <c r="AM36" i="16"/>
  <c r="AM37" i="16"/>
  <c r="AM38" i="16"/>
  <c r="AM39" i="16"/>
  <c r="AM40" i="16"/>
  <c r="AM41" i="16"/>
  <c r="AM42" i="16"/>
  <c r="AM43" i="16"/>
  <c r="AM44" i="16"/>
  <c r="AM45" i="16"/>
  <c r="AM46" i="16"/>
  <c r="AM47" i="16"/>
  <c r="AM48" i="16"/>
  <c r="AM49" i="16"/>
  <c r="AM50" i="16"/>
  <c r="AM51" i="16"/>
  <c r="AM52" i="16"/>
  <c r="AM53" i="16"/>
  <c r="AM54" i="16"/>
  <c r="AM55" i="16"/>
  <c r="AM56" i="16"/>
  <c r="AM57" i="16"/>
  <c r="AM58" i="16"/>
  <c r="AM59" i="16"/>
  <c r="AM60" i="16"/>
  <c r="AM61" i="16"/>
  <c r="AM62" i="16"/>
  <c r="AM63" i="16"/>
  <c r="AM64" i="16"/>
  <c r="AM65" i="16"/>
  <c r="AM66" i="16"/>
  <c r="AM67" i="16"/>
  <c r="AM68" i="16"/>
  <c r="AM69" i="16"/>
  <c r="AM70" i="16"/>
  <c r="AM71" i="16"/>
  <c r="AM72" i="16"/>
  <c r="AM73" i="16"/>
  <c r="AM74" i="16"/>
  <c r="AM75" i="16"/>
  <c r="AM76" i="16"/>
  <c r="AM77" i="16"/>
  <c r="AM78" i="16"/>
  <c r="AM79" i="16"/>
  <c r="AM80" i="16"/>
  <c r="AM81" i="16"/>
  <c r="AM82" i="16"/>
  <c r="AM83" i="16"/>
  <c r="AM84" i="16"/>
  <c r="AM85" i="16"/>
  <c r="AM86" i="16"/>
  <c r="AM87" i="16"/>
  <c r="AM88" i="16"/>
  <c r="AM89" i="16"/>
  <c r="AM90" i="16"/>
  <c r="AM91" i="16"/>
  <c r="AM92" i="16"/>
  <c r="AM93" i="16"/>
  <c r="AM94" i="16"/>
  <c r="AM95" i="16"/>
  <c r="AM96" i="16"/>
  <c r="AM97" i="16"/>
  <c r="AM98" i="16"/>
  <c r="AM99" i="16"/>
  <c r="AM100" i="16"/>
  <c r="AM101" i="16"/>
  <c r="AM102" i="16"/>
  <c r="AM103" i="16"/>
  <c r="AM104" i="16"/>
  <c r="AM105" i="16"/>
  <c r="AM106" i="16"/>
  <c r="AM107" i="16"/>
  <c r="AM108" i="16"/>
  <c r="AM109" i="16"/>
  <c r="AM110" i="16"/>
  <c r="AM111" i="16"/>
  <c r="AM112" i="16"/>
  <c r="AM113" i="16"/>
  <c r="AM114" i="16"/>
  <c r="AM115" i="16"/>
  <c r="AM116" i="16"/>
  <c r="AM117" i="16"/>
  <c r="AM118" i="16"/>
  <c r="AM119" i="16"/>
  <c r="AM120" i="16"/>
  <c r="AM121" i="16"/>
  <c r="AM122" i="16"/>
  <c r="AM123" i="16"/>
  <c r="AM124" i="16"/>
  <c r="AM125" i="16"/>
  <c r="AM126" i="16"/>
  <c r="AM127" i="16"/>
  <c r="AM128" i="16"/>
  <c r="AM129" i="16"/>
  <c r="AM130" i="16"/>
  <c r="AM131" i="16"/>
  <c r="AM132" i="16"/>
  <c r="AM133" i="16"/>
  <c r="AM134" i="16"/>
  <c r="AM135" i="16"/>
  <c r="AM136" i="16"/>
  <c r="AM137" i="16"/>
  <c r="AM138" i="16"/>
  <c r="AM139" i="16"/>
  <c r="AM140" i="16"/>
  <c r="AM141" i="16"/>
  <c r="AM142" i="16"/>
  <c r="AM143" i="16"/>
  <c r="AM144" i="16"/>
  <c r="AM145" i="16"/>
  <c r="AM146" i="16"/>
  <c r="AM147" i="16"/>
  <c r="AM148" i="16"/>
  <c r="AM149" i="16"/>
  <c r="AM150" i="16"/>
  <c r="AM151" i="16"/>
  <c r="AM152" i="16"/>
  <c r="AM153" i="16"/>
  <c r="AM154" i="16"/>
  <c r="AM155" i="16"/>
  <c r="AM156" i="16"/>
  <c r="AM157" i="16"/>
  <c r="AM158" i="16"/>
  <c r="AM159" i="16"/>
  <c r="AM160" i="16"/>
  <c r="AM161" i="16"/>
  <c r="AM162" i="16"/>
  <c r="AM163" i="16"/>
  <c r="AM164" i="16"/>
  <c r="AM165" i="16"/>
  <c r="AM166" i="16"/>
  <c r="AM167" i="16"/>
  <c r="AM168" i="16"/>
  <c r="AM169" i="16"/>
  <c r="AM170" i="16"/>
  <c r="AM171" i="16"/>
  <c r="AM172" i="16"/>
  <c r="AM173" i="16"/>
  <c r="AM174" i="16"/>
  <c r="AM175" i="16"/>
  <c r="AM176" i="16"/>
  <c r="AM177" i="16"/>
  <c r="AM178" i="16"/>
  <c r="AM179" i="16"/>
  <c r="AM180" i="16"/>
  <c r="AM181" i="16"/>
  <c r="AM182" i="16"/>
  <c r="AM183" i="16"/>
  <c r="AM184" i="16"/>
  <c r="AM185" i="16"/>
  <c r="AM186" i="16"/>
  <c r="AM187" i="16"/>
  <c r="AM188" i="16"/>
  <c r="AM189" i="16"/>
  <c r="AM190" i="16"/>
  <c r="AM191" i="16"/>
  <c r="AM192" i="16"/>
  <c r="AM193" i="16"/>
  <c r="AM194" i="16"/>
  <c r="AM195" i="16"/>
  <c r="AM196" i="16"/>
  <c r="AM197" i="16"/>
  <c r="AM198" i="16"/>
  <c r="AM199" i="16"/>
  <c r="AM200" i="16"/>
  <c r="AM201" i="16"/>
  <c r="AM202" i="16"/>
  <c r="AM203" i="16"/>
  <c r="AM204" i="16"/>
  <c r="AM205" i="16"/>
  <c r="AM206" i="16"/>
  <c r="AM207" i="16"/>
  <c r="AM208" i="16"/>
  <c r="AM209" i="16"/>
  <c r="AM210" i="16"/>
  <c r="AM211" i="16"/>
  <c r="AM212" i="16"/>
  <c r="AM213" i="16"/>
  <c r="AM214" i="16"/>
  <c r="AM215" i="16"/>
  <c r="AM216" i="16"/>
  <c r="AM217" i="16"/>
  <c r="AM218" i="16"/>
  <c r="AM219" i="16"/>
  <c r="AM220" i="16"/>
  <c r="AM221" i="16"/>
  <c r="AM222" i="16"/>
  <c r="AM223" i="16"/>
  <c r="AM224" i="16"/>
  <c r="AM225" i="16"/>
  <c r="AM226" i="16"/>
  <c r="AM227" i="16"/>
  <c r="AM228" i="16"/>
  <c r="AM229" i="16"/>
  <c r="AM230" i="16"/>
  <c r="AM231" i="16"/>
  <c r="CD6" i="3"/>
  <c r="CD7" i="3"/>
  <c r="CD8" i="3"/>
  <c r="CD9" i="3"/>
  <c r="CD10" i="3"/>
  <c r="CD11" i="3"/>
  <c r="CD12" i="3"/>
  <c r="CD13" i="3"/>
  <c r="X12" i="7" s="1"/>
  <c r="CD14" i="3"/>
  <c r="CD15" i="3"/>
  <c r="CD16" i="3"/>
  <c r="CD17" i="3"/>
  <c r="CD18" i="3"/>
  <c r="CD19" i="3"/>
  <c r="CD20" i="3"/>
  <c r="CD21" i="3"/>
  <c r="X20" i="7" s="1"/>
  <c r="CD22" i="3"/>
  <c r="CD23" i="3"/>
  <c r="CD24" i="3"/>
  <c r="CD25" i="3"/>
  <c r="CD26" i="3"/>
  <c r="CD27" i="3"/>
  <c r="CD28" i="3"/>
  <c r="CD29" i="3"/>
  <c r="X28" i="7" s="1"/>
  <c r="CD30" i="3"/>
  <c r="CD31" i="3"/>
  <c r="CD32" i="3"/>
  <c r="CD33" i="3"/>
  <c r="CD34" i="3"/>
  <c r="CD35" i="3"/>
  <c r="CD36" i="3"/>
  <c r="CD37" i="3"/>
  <c r="X36" i="7" s="1"/>
  <c r="CD38" i="3"/>
  <c r="CD39" i="3"/>
  <c r="CD40" i="3"/>
  <c r="CD41" i="3"/>
  <c r="CD42" i="3"/>
  <c r="CD43" i="3"/>
  <c r="CD44" i="3"/>
  <c r="CD45" i="3"/>
  <c r="X44" i="7" s="1"/>
  <c r="CD46" i="3"/>
  <c r="CD47" i="3"/>
  <c r="CD48" i="3"/>
  <c r="CD49" i="3"/>
  <c r="CD50" i="3"/>
  <c r="CD51" i="3"/>
  <c r="CD52" i="3"/>
  <c r="CD53" i="3"/>
  <c r="X52" i="7" s="1"/>
  <c r="CD54" i="3"/>
  <c r="CD55" i="3"/>
  <c r="CD56" i="3"/>
  <c r="CD57" i="3"/>
  <c r="CD58" i="3"/>
  <c r="CD59" i="3"/>
  <c r="CD60" i="3"/>
  <c r="CD61" i="3"/>
  <c r="X60" i="7" s="1"/>
  <c r="CD62" i="3"/>
  <c r="CD63" i="3"/>
  <c r="CD64" i="3"/>
  <c r="CD65" i="3"/>
  <c r="CD66" i="3"/>
  <c r="CD67" i="3"/>
  <c r="CD68" i="3"/>
  <c r="CD69" i="3"/>
  <c r="X68" i="7" s="1"/>
  <c r="CD70" i="3"/>
  <c r="CD71" i="3"/>
  <c r="CD72" i="3"/>
  <c r="CD73" i="3"/>
  <c r="CD74" i="3"/>
  <c r="CD75" i="3"/>
  <c r="CD76" i="3"/>
  <c r="CD77" i="3"/>
  <c r="X76" i="7" s="1"/>
  <c r="CD78" i="3"/>
  <c r="CD79" i="3"/>
  <c r="CD80" i="3"/>
  <c r="CD81" i="3"/>
  <c r="CD82" i="3"/>
  <c r="CD83" i="3"/>
  <c r="CD84" i="3"/>
  <c r="CD85" i="3"/>
  <c r="X84" i="7" s="1"/>
  <c r="CD86" i="3"/>
  <c r="CD87" i="3"/>
  <c r="CD88" i="3"/>
  <c r="CD89" i="3"/>
  <c r="CD90" i="3"/>
  <c r="CD91" i="3"/>
  <c r="CD92" i="3"/>
  <c r="CD93" i="3"/>
  <c r="X92" i="7" s="1"/>
  <c r="CD94" i="3"/>
  <c r="CD95" i="3"/>
  <c r="CD96" i="3"/>
  <c r="CD97" i="3"/>
  <c r="CD98" i="3"/>
  <c r="CD99" i="3"/>
  <c r="CD100" i="3"/>
  <c r="CD101" i="3"/>
  <c r="X100" i="7" s="1"/>
  <c r="CD102" i="3"/>
  <c r="CD103" i="3"/>
  <c r="CD104" i="3"/>
  <c r="CD105" i="3"/>
  <c r="CD106" i="3"/>
  <c r="CD107" i="3"/>
  <c r="CD108" i="3"/>
  <c r="CD109" i="3"/>
  <c r="X108" i="7" s="1"/>
  <c r="CD110" i="3"/>
  <c r="CD111" i="3"/>
  <c r="CD112" i="3"/>
  <c r="CD113" i="3"/>
  <c r="CD114" i="3"/>
  <c r="CD115" i="3"/>
  <c r="CD116" i="3"/>
  <c r="CD117" i="3"/>
  <c r="X116" i="7" s="1"/>
  <c r="CD118" i="3"/>
  <c r="CD119" i="3"/>
  <c r="CD120" i="3"/>
  <c r="CD121" i="3"/>
  <c r="CD122" i="3"/>
  <c r="CD123" i="3"/>
  <c r="CD124" i="3"/>
  <c r="CD125" i="3"/>
  <c r="X124" i="7" s="1"/>
  <c r="CD126" i="3"/>
  <c r="CD127" i="3"/>
  <c r="CD128" i="3"/>
  <c r="CD129" i="3"/>
  <c r="CD130" i="3"/>
  <c r="CD131" i="3"/>
  <c r="CD132" i="3"/>
  <c r="CD133" i="3"/>
  <c r="X132" i="7" s="1"/>
  <c r="CD134" i="3"/>
  <c r="CD135" i="3"/>
  <c r="CD136" i="3"/>
  <c r="CD137" i="3"/>
  <c r="CD138" i="3"/>
  <c r="CD139" i="3"/>
  <c r="CD140" i="3"/>
  <c r="CD141" i="3"/>
  <c r="X140" i="7" s="1"/>
  <c r="CD142" i="3"/>
  <c r="CD143" i="3"/>
  <c r="CD144" i="3"/>
  <c r="CD145" i="3"/>
  <c r="CD146" i="3"/>
  <c r="CD147" i="3"/>
  <c r="CD148" i="3"/>
  <c r="CD149" i="3"/>
  <c r="X148" i="7" s="1"/>
  <c r="CD150" i="3"/>
  <c r="CD151" i="3"/>
  <c r="CD152" i="3"/>
  <c r="CD153" i="3"/>
  <c r="CD154" i="3"/>
  <c r="CD155" i="3"/>
  <c r="CD156" i="3"/>
  <c r="CD157" i="3"/>
  <c r="X156" i="7" s="1"/>
  <c r="CD158" i="3"/>
  <c r="CD159" i="3"/>
  <c r="CD160" i="3"/>
  <c r="CD161" i="3"/>
  <c r="CD162" i="3"/>
  <c r="CD163" i="3"/>
  <c r="CD164" i="3"/>
  <c r="CD165" i="3"/>
  <c r="X164" i="7" s="1"/>
  <c r="CD166" i="3"/>
  <c r="CD167" i="3"/>
  <c r="CD168" i="3"/>
  <c r="CD169" i="3"/>
  <c r="CD170" i="3"/>
  <c r="CD171" i="3"/>
  <c r="CD172" i="3"/>
  <c r="CD173" i="3"/>
  <c r="X172" i="7" s="1"/>
  <c r="CD174" i="3"/>
  <c r="CD175" i="3"/>
  <c r="CD176" i="3"/>
  <c r="CD177" i="3"/>
  <c r="CD178" i="3"/>
  <c r="CD179" i="3"/>
  <c r="CD180" i="3"/>
  <c r="CD181" i="3"/>
  <c r="X180" i="7" s="1"/>
  <c r="CD182" i="3"/>
  <c r="CD183" i="3"/>
  <c r="CD184" i="3"/>
  <c r="CD185" i="3"/>
  <c r="CD186" i="3"/>
  <c r="CD187" i="3"/>
  <c r="CD188" i="3"/>
  <c r="CD189" i="3"/>
  <c r="X188" i="7" s="1"/>
  <c r="CD190" i="3"/>
  <c r="CD191" i="3"/>
  <c r="CD192" i="3"/>
  <c r="CD193" i="3"/>
  <c r="CD194" i="3"/>
  <c r="CD195" i="3"/>
  <c r="CD196" i="3"/>
  <c r="CD197" i="3"/>
  <c r="X196" i="7" s="1"/>
  <c r="CD198" i="3"/>
  <c r="CD199" i="3"/>
  <c r="CD200" i="3"/>
  <c r="CD201" i="3"/>
  <c r="CD202" i="3"/>
  <c r="CD203" i="3"/>
  <c r="CD204" i="3"/>
  <c r="CD205" i="3"/>
  <c r="X204" i="7" s="1"/>
  <c r="CD206" i="3"/>
  <c r="CD207" i="3"/>
  <c r="CD208" i="3"/>
  <c r="CD209" i="3"/>
  <c r="CD210" i="3"/>
  <c r="CD211" i="3"/>
  <c r="CD212" i="3"/>
  <c r="CD213" i="3"/>
  <c r="X212" i="7" s="1"/>
  <c r="CD214" i="3"/>
  <c r="CD215" i="3"/>
  <c r="CD216" i="3"/>
  <c r="CD217" i="3"/>
  <c r="CD218" i="3"/>
  <c r="CD219" i="3"/>
  <c r="CD220" i="3"/>
  <c r="CD221" i="3"/>
  <c r="X220" i="7" s="1"/>
  <c r="CD222" i="3"/>
  <c r="CD223" i="3"/>
  <c r="CD224" i="3"/>
  <c r="CD225" i="3"/>
  <c r="CD226" i="3"/>
  <c r="CD227" i="3"/>
  <c r="CD228" i="3"/>
  <c r="CD229" i="3"/>
  <c r="X228" i="7" s="1"/>
  <c r="CD230" i="3"/>
  <c r="CD231" i="3"/>
  <c r="CD232" i="3"/>
  <c r="CD5" i="3"/>
  <c r="X4" i="7" s="1"/>
  <c r="X5" i="7"/>
  <c r="X6" i="7"/>
  <c r="X7" i="7"/>
  <c r="X8" i="7"/>
  <c r="X9" i="7"/>
  <c r="X10" i="7"/>
  <c r="X11" i="7"/>
  <c r="X13" i="7"/>
  <c r="X14" i="7"/>
  <c r="X15" i="7"/>
  <c r="X16" i="7"/>
  <c r="X17" i="7"/>
  <c r="X18" i="7"/>
  <c r="X19" i="7"/>
  <c r="X21" i="7"/>
  <c r="X22" i="7"/>
  <c r="X23" i="7"/>
  <c r="X24" i="7"/>
  <c r="X25" i="7"/>
  <c r="X26" i="7"/>
  <c r="X27" i="7"/>
  <c r="X29" i="7"/>
  <c r="X30" i="7"/>
  <c r="X31" i="7"/>
  <c r="X32" i="7"/>
  <c r="X33" i="7"/>
  <c r="X34" i="7"/>
  <c r="X35" i="7"/>
  <c r="X37" i="7"/>
  <c r="X38" i="7"/>
  <c r="X39" i="7"/>
  <c r="X40" i="7"/>
  <c r="X41" i="7"/>
  <c r="X42" i="7"/>
  <c r="X43" i="7"/>
  <c r="X45" i="7"/>
  <c r="X46" i="7"/>
  <c r="X47" i="7"/>
  <c r="X48" i="7"/>
  <c r="X49" i="7"/>
  <c r="X50" i="7"/>
  <c r="X51" i="7"/>
  <c r="X53" i="7"/>
  <c r="X54" i="7"/>
  <c r="X55" i="7"/>
  <c r="X56" i="7"/>
  <c r="X57" i="7"/>
  <c r="X58" i="7"/>
  <c r="X59" i="7"/>
  <c r="X61" i="7"/>
  <c r="X62" i="7"/>
  <c r="X63" i="7"/>
  <c r="X64" i="7"/>
  <c r="X65" i="7"/>
  <c r="X66" i="7"/>
  <c r="X67" i="7"/>
  <c r="X69" i="7"/>
  <c r="X70" i="7"/>
  <c r="X71" i="7"/>
  <c r="X72" i="7"/>
  <c r="X73" i="7"/>
  <c r="X74" i="7"/>
  <c r="X75" i="7"/>
  <c r="X77" i="7"/>
  <c r="X78" i="7"/>
  <c r="X79" i="7"/>
  <c r="X80" i="7"/>
  <c r="X81" i="7"/>
  <c r="X82" i="7"/>
  <c r="X83" i="7"/>
  <c r="X85" i="7"/>
  <c r="X86" i="7"/>
  <c r="X87" i="7"/>
  <c r="X88" i="7"/>
  <c r="X89" i="7"/>
  <c r="X90" i="7"/>
  <c r="X91" i="7"/>
  <c r="X93" i="7"/>
  <c r="X94" i="7"/>
  <c r="X95" i="7"/>
  <c r="X96" i="7"/>
  <c r="X97" i="7"/>
  <c r="X98" i="7"/>
  <c r="X99" i="7"/>
  <c r="X101" i="7"/>
  <c r="X102" i="7"/>
  <c r="X103" i="7"/>
  <c r="X104" i="7"/>
  <c r="X105" i="7"/>
  <c r="X106" i="7"/>
  <c r="X107" i="7"/>
  <c r="X109" i="7"/>
  <c r="X110" i="7"/>
  <c r="X111" i="7"/>
  <c r="X112" i="7"/>
  <c r="X113" i="7"/>
  <c r="X114" i="7"/>
  <c r="X115" i="7"/>
  <c r="X117" i="7"/>
  <c r="X118" i="7"/>
  <c r="X119" i="7"/>
  <c r="X120" i="7"/>
  <c r="X121" i="7"/>
  <c r="X122" i="7"/>
  <c r="X123" i="7"/>
  <c r="X125" i="7"/>
  <c r="X126" i="7"/>
  <c r="X127" i="7"/>
  <c r="X128" i="7"/>
  <c r="X129" i="7"/>
  <c r="X130" i="7"/>
  <c r="X131" i="7"/>
  <c r="X133" i="7"/>
  <c r="X134" i="7"/>
  <c r="X135" i="7"/>
  <c r="X136" i="7"/>
  <c r="X137" i="7"/>
  <c r="X138" i="7"/>
  <c r="X139" i="7"/>
  <c r="X141" i="7"/>
  <c r="X142" i="7"/>
  <c r="X143" i="7"/>
  <c r="X144" i="7"/>
  <c r="X145" i="7"/>
  <c r="X146" i="7"/>
  <c r="X147" i="7"/>
  <c r="X149" i="7"/>
  <c r="X150" i="7"/>
  <c r="X151" i="7"/>
  <c r="X152" i="7"/>
  <c r="X153" i="7"/>
  <c r="X154" i="7"/>
  <c r="X155" i="7"/>
  <c r="X157" i="7"/>
  <c r="X158" i="7"/>
  <c r="X159" i="7"/>
  <c r="X160" i="7"/>
  <c r="X161" i="7"/>
  <c r="X162" i="7"/>
  <c r="X163" i="7"/>
  <c r="X165" i="7"/>
  <c r="X166" i="7"/>
  <c r="X167" i="7"/>
  <c r="X168" i="7"/>
  <c r="X169" i="7"/>
  <c r="X170" i="7"/>
  <c r="X171" i="7"/>
  <c r="X173" i="7"/>
  <c r="X174" i="7"/>
  <c r="X175" i="7"/>
  <c r="X176" i="7"/>
  <c r="X177" i="7"/>
  <c r="X178" i="7"/>
  <c r="X179" i="7"/>
  <c r="X181" i="7"/>
  <c r="X182" i="7"/>
  <c r="X183" i="7"/>
  <c r="X184" i="7"/>
  <c r="X185" i="7"/>
  <c r="X186" i="7"/>
  <c r="X187" i="7"/>
  <c r="X189" i="7"/>
  <c r="X190" i="7"/>
  <c r="X191" i="7"/>
  <c r="X192" i="7"/>
  <c r="X193" i="7"/>
  <c r="X194" i="7"/>
  <c r="X195" i="7"/>
  <c r="X197" i="7"/>
  <c r="X198" i="7"/>
  <c r="X199" i="7"/>
  <c r="X200" i="7"/>
  <c r="X201" i="7"/>
  <c r="X202" i="7"/>
  <c r="X203" i="7"/>
  <c r="X205" i="7"/>
  <c r="X206" i="7"/>
  <c r="X207" i="7"/>
  <c r="X208" i="7"/>
  <c r="X209" i="7"/>
  <c r="X210" i="7"/>
  <c r="X211" i="7"/>
  <c r="X213" i="7"/>
  <c r="X214" i="7"/>
  <c r="X215" i="7"/>
  <c r="X216" i="7"/>
  <c r="X217" i="7"/>
  <c r="X218" i="7"/>
  <c r="X219" i="7"/>
  <c r="X221" i="7"/>
  <c r="X222" i="7"/>
  <c r="X223" i="7"/>
  <c r="X224" i="7"/>
  <c r="X225" i="7"/>
  <c r="X226" i="7"/>
  <c r="X227" i="7"/>
  <c r="X229" i="7"/>
  <c r="X230" i="7"/>
  <c r="X231" i="7"/>
  <c r="S5" i="7"/>
  <c r="S6" i="7"/>
  <c r="S7" i="7"/>
  <c r="S8" i="7"/>
  <c r="S9" i="7"/>
  <c r="S10" i="7"/>
  <c r="S11" i="7"/>
  <c r="S12" i="7"/>
  <c r="S13" i="7"/>
  <c r="S14" i="7"/>
  <c r="S15" i="7"/>
  <c r="S16" i="7"/>
  <c r="S17" i="7"/>
  <c r="S18" i="7"/>
  <c r="S19" i="7"/>
  <c r="S20" i="7"/>
  <c r="S21" i="7"/>
  <c r="S22" i="7"/>
  <c r="S23" i="7"/>
  <c r="S24" i="7"/>
  <c r="S25" i="7"/>
  <c r="S26" i="7"/>
  <c r="S27" i="7"/>
  <c r="S28" i="7"/>
  <c r="S29" i="7"/>
  <c r="S30" i="7"/>
  <c r="S31" i="7"/>
  <c r="S32" i="7"/>
  <c r="S33" i="7"/>
  <c r="S34" i="7"/>
  <c r="S35" i="7"/>
  <c r="S36" i="7"/>
  <c r="S37" i="7"/>
  <c r="S38" i="7"/>
  <c r="S39" i="7"/>
  <c r="S40" i="7"/>
  <c r="S41" i="7"/>
  <c r="S42" i="7"/>
  <c r="S43" i="7"/>
  <c r="S44" i="7"/>
  <c r="S45" i="7"/>
  <c r="S46" i="7"/>
  <c r="S47" i="7"/>
  <c r="S48" i="7"/>
  <c r="S49" i="7"/>
  <c r="S50" i="7"/>
  <c r="S51" i="7"/>
  <c r="S52" i="7"/>
  <c r="S53" i="7"/>
  <c r="S54" i="7"/>
  <c r="S55" i="7"/>
  <c r="S56" i="7"/>
  <c r="S57" i="7"/>
  <c r="S58" i="7"/>
  <c r="S59" i="7"/>
  <c r="S60" i="7"/>
  <c r="S61" i="7"/>
  <c r="S62" i="7"/>
  <c r="S63" i="7"/>
  <c r="S64" i="7"/>
  <c r="S65" i="7"/>
  <c r="S66" i="7"/>
  <c r="S67" i="7"/>
  <c r="S68" i="7"/>
  <c r="S69" i="7"/>
  <c r="S70" i="7"/>
  <c r="S71" i="7"/>
  <c r="S72" i="7"/>
  <c r="S73" i="7"/>
  <c r="S74" i="7"/>
  <c r="S75" i="7"/>
  <c r="S76" i="7"/>
  <c r="S77" i="7"/>
  <c r="S78" i="7"/>
  <c r="S79" i="7"/>
  <c r="S80" i="7"/>
  <c r="S81" i="7"/>
  <c r="S82" i="7"/>
  <c r="S83" i="7"/>
  <c r="S84" i="7"/>
  <c r="S85" i="7"/>
  <c r="S86" i="7"/>
  <c r="S87" i="7"/>
  <c r="S88" i="7"/>
  <c r="S89" i="7"/>
  <c r="S90" i="7"/>
  <c r="S91" i="7"/>
  <c r="S92" i="7"/>
  <c r="S93" i="7"/>
  <c r="S94" i="7"/>
  <c r="S95" i="7"/>
  <c r="S96" i="7"/>
  <c r="S97" i="7"/>
  <c r="S98" i="7"/>
  <c r="S99" i="7"/>
  <c r="S100" i="7"/>
  <c r="S101" i="7"/>
  <c r="S102" i="7"/>
  <c r="S103" i="7"/>
  <c r="S104" i="7"/>
  <c r="S105" i="7"/>
  <c r="S106" i="7"/>
  <c r="S107" i="7"/>
  <c r="S108" i="7"/>
  <c r="S109" i="7"/>
  <c r="S110" i="7"/>
  <c r="S111" i="7"/>
  <c r="S112" i="7"/>
  <c r="S113" i="7"/>
  <c r="S114" i="7"/>
  <c r="S115" i="7"/>
  <c r="S116" i="7"/>
  <c r="S117" i="7"/>
  <c r="S118" i="7"/>
  <c r="S119" i="7"/>
  <c r="S120" i="7"/>
  <c r="S121" i="7"/>
  <c r="S122" i="7"/>
  <c r="S123" i="7"/>
  <c r="S124" i="7"/>
  <c r="S125" i="7"/>
  <c r="S126" i="7"/>
  <c r="S127" i="7"/>
  <c r="S128" i="7"/>
  <c r="S129" i="7"/>
  <c r="S130" i="7"/>
  <c r="S131" i="7"/>
  <c r="S132" i="7"/>
  <c r="S133" i="7"/>
  <c r="S134" i="7"/>
  <c r="S135" i="7"/>
  <c r="S136" i="7"/>
  <c r="S137" i="7"/>
  <c r="S138" i="7"/>
  <c r="S139" i="7"/>
  <c r="S140" i="7"/>
  <c r="S141" i="7"/>
  <c r="S142" i="7"/>
  <c r="S143" i="7"/>
  <c r="S144" i="7"/>
  <c r="S145" i="7"/>
  <c r="S146" i="7"/>
  <c r="S147" i="7"/>
  <c r="S148" i="7"/>
  <c r="S149" i="7"/>
  <c r="S150" i="7"/>
  <c r="S151" i="7"/>
  <c r="S152" i="7"/>
  <c r="S153" i="7"/>
  <c r="S154" i="7"/>
  <c r="S155" i="7"/>
  <c r="S156" i="7"/>
  <c r="S157" i="7"/>
  <c r="S158" i="7"/>
  <c r="S159" i="7"/>
  <c r="S160" i="7"/>
  <c r="S161" i="7"/>
  <c r="S162" i="7"/>
  <c r="S163" i="7"/>
  <c r="S164" i="7"/>
  <c r="S165" i="7"/>
  <c r="S166" i="7"/>
  <c r="S167" i="7"/>
  <c r="S168" i="7"/>
  <c r="S169" i="7"/>
  <c r="S170" i="7"/>
  <c r="S171" i="7"/>
  <c r="S172" i="7"/>
  <c r="S173" i="7"/>
  <c r="S174" i="7"/>
  <c r="S175" i="7"/>
  <c r="S176" i="7"/>
  <c r="S177" i="7"/>
  <c r="S178" i="7"/>
  <c r="S179" i="7"/>
  <c r="S180" i="7"/>
  <c r="S181" i="7"/>
  <c r="S182" i="7"/>
  <c r="S183" i="7"/>
  <c r="S184" i="7"/>
  <c r="S185" i="7"/>
  <c r="S186" i="7"/>
  <c r="S187" i="7"/>
  <c r="S188" i="7"/>
  <c r="S189" i="7"/>
  <c r="S190" i="7"/>
  <c r="S191" i="7"/>
  <c r="S192" i="7"/>
  <c r="S193" i="7"/>
  <c r="S194" i="7"/>
  <c r="S195" i="7"/>
  <c r="S196" i="7"/>
  <c r="S197" i="7"/>
  <c r="S198" i="7"/>
  <c r="S199" i="7"/>
  <c r="S200" i="7"/>
  <c r="S201" i="7"/>
  <c r="S202" i="7"/>
  <c r="S203" i="7"/>
  <c r="S204" i="7"/>
  <c r="S205" i="7"/>
  <c r="S206" i="7"/>
  <c r="S207" i="7"/>
  <c r="S208" i="7"/>
  <c r="S209" i="7"/>
  <c r="S210" i="7"/>
  <c r="S211" i="7"/>
  <c r="S212" i="7"/>
  <c r="S213" i="7"/>
  <c r="S214" i="7"/>
  <c r="S215" i="7"/>
  <c r="S216" i="7"/>
  <c r="S217" i="7"/>
  <c r="S218" i="7"/>
  <c r="S219" i="7"/>
  <c r="S220" i="7"/>
  <c r="S221" i="7"/>
  <c r="S222" i="7"/>
  <c r="S223" i="7"/>
  <c r="S224" i="7"/>
  <c r="S225" i="7"/>
  <c r="S226" i="7"/>
  <c r="S227" i="7"/>
  <c r="S228" i="7"/>
  <c r="S229" i="7"/>
  <c r="S230" i="7"/>
  <c r="S231" i="7"/>
  <c r="S4" i="7"/>
  <c r="BJ6" i="3"/>
  <c r="BJ7" i="3"/>
  <c r="BJ8" i="3"/>
  <c r="BJ9" i="3"/>
  <c r="BJ10" i="3"/>
  <c r="BJ11" i="3"/>
  <c r="BJ12" i="3"/>
  <c r="BJ13" i="3"/>
  <c r="BJ14" i="3"/>
  <c r="BJ15" i="3"/>
  <c r="BJ16" i="3"/>
  <c r="BJ17" i="3"/>
  <c r="BJ18" i="3"/>
  <c r="BJ19" i="3"/>
  <c r="BJ20" i="3"/>
  <c r="BJ21" i="3"/>
  <c r="BJ22" i="3"/>
  <c r="BJ23" i="3"/>
  <c r="BJ24" i="3"/>
  <c r="BJ25" i="3"/>
  <c r="BJ26" i="3"/>
  <c r="BJ27" i="3"/>
  <c r="BJ28" i="3"/>
  <c r="BJ29" i="3"/>
  <c r="BJ30" i="3"/>
  <c r="BJ31" i="3"/>
  <c r="BJ32" i="3"/>
  <c r="BJ33" i="3"/>
  <c r="BJ34" i="3"/>
  <c r="BJ35" i="3"/>
  <c r="BJ36" i="3"/>
  <c r="BJ37" i="3"/>
  <c r="BJ38" i="3"/>
  <c r="BJ39" i="3"/>
  <c r="BJ40" i="3"/>
  <c r="BJ41" i="3"/>
  <c r="BJ42" i="3"/>
  <c r="BJ43" i="3"/>
  <c r="BJ44" i="3"/>
  <c r="BJ45" i="3"/>
  <c r="BJ46" i="3"/>
  <c r="BJ47" i="3"/>
  <c r="BJ48" i="3"/>
  <c r="BJ49" i="3"/>
  <c r="BJ50" i="3"/>
  <c r="BJ51" i="3"/>
  <c r="BJ52" i="3"/>
  <c r="BJ53" i="3"/>
  <c r="BJ54" i="3"/>
  <c r="BJ55" i="3"/>
  <c r="BJ56" i="3"/>
  <c r="BJ57" i="3"/>
  <c r="BJ58" i="3"/>
  <c r="BJ59" i="3"/>
  <c r="BJ60" i="3"/>
  <c r="BJ61" i="3"/>
  <c r="BJ62" i="3"/>
  <c r="BJ63" i="3"/>
  <c r="BJ64" i="3"/>
  <c r="BJ65" i="3"/>
  <c r="BJ66" i="3"/>
  <c r="BJ67" i="3"/>
  <c r="BJ68" i="3"/>
  <c r="BJ69" i="3"/>
  <c r="BJ70" i="3"/>
  <c r="BJ71" i="3"/>
  <c r="BJ72" i="3"/>
  <c r="BJ73" i="3"/>
  <c r="BJ74" i="3"/>
  <c r="BJ75" i="3"/>
  <c r="BJ76" i="3"/>
  <c r="BJ77" i="3"/>
  <c r="BJ78" i="3"/>
  <c r="BJ79" i="3"/>
  <c r="BJ80" i="3"/>
  <c r="BJ81" i="3"/>
  <c r="BJ82" i="3"/>
  <c r="BJ83" i="3"/>
  <c r="BJ84" i="3"/>
  <c r="BJ85" i="3"/>
  <c r="BJ86" i="3"/>
  <c r="BJ87" i="3"/>
  <c r="BJ88" i="3"/>
  <c r="BJ89" i="3"/>
  <c r="BJ90" i="3"/>
  <c r="BJ91" i="3"/>
  <c r="BJ92" i="3"/>
  <c r="BJ93" i="3"/>
  <c r="BJ94" i="3"/>
  <c r="BJ95" i="3"/>
  <c r="BJ96" i="3"/>
  <c r="BJ97" i="3"/>
  <c r="BJ98" i="3"/>
  <c r="BJ99" i="3"/>
  <c r="BJ100" i="3"/>
  <c r="BJ101" i="3"/>
  <c r="BJ102" i="3"/>
  <c r="BJ103" i="3"/>
  <c r="BJ104" i="3"/>
  <c r="BJ105" i="3"/>
  <c r="BJ106" i="3"/>
  <c r="BJ107" i="3"/>
  <c r="BJ108" i="3"/>
  <c r="BJ109" i="3"/>
  <c r="BJ110" i="3"/>
  <c r="BJ111" i="3"/>
  <c r="BJ112" i="3"/>
  <c r="BJ113" i="3"/>
  <c r="BJ114" i="3"/>
  <c r="BJ115" i="3"/>
  <c r="BJ116" i="3"/>
  <c r="BJ117" i="3"/>
  <c r="BJ118" i="3"/>
  <c r="BJ119" i="3"/>
  <c r="BJ120" i="3"/>
  <c r="BJ121" i="3"/>
  <c r="BJ122" i="3"/>
  <c r="BJ123" i="3"/>
  <c r="BJ124" i="3"/>
  <c r="BJ125" i="3"/>
  <c r="BJ126" i="3"/>
  <c r="BJ127" i="3"/>
  <c r="BJ128" i="3"/>
  <c r="BJ129" i="3"/>
  <c r="BJ130" i="3"/>
  <c r="BJ131" i="3"/>
  <c r="BJ132" i="3"/>
  <c r="BJ133" i="3"/>
  <c r="BJ134" i="3"/>
  <c r="BJ135" i="3"/>
  <c r="BJ136" i="3"/>
  <c r="BJ137" i="3"/>
  <c r="BJ138" i="3"/>
  <c r="BJ139" i="3"/>
  <c r="BJ140" i="3"/>
  <c r="BJ141" i="3"/>
  <c r="BJ142" i="3"/>
  <c r="BJ143" i="3"/>
  <c r="BJ144" i="3"/>
  <c r="BJ145" i="3"/>
  <c r="BJ146" i="3"/>
  <c r="BJ147" i="3"/>
  <c r="BJ148" i="3"/>
  <c r="BJ149" i="3"/>
  <c r="BJ150" i="3"/>
  <c r="BJ151" i="3"/>
  <c r="BJ152" i="3"/>
  <c r="BJ153" i="3"/>
  <c r="BJ154" i="3"/>
  <c r="BJ155" i="3"/>
  <c r="BJ156" i="3"/>
  <c r="BJ157" i="3"/>
  <c r="BJ158" i="3"/>
  <c r="BJ159" i="3"/>
  <c r="BJ160" i="3"/>
  <c r="BJ161" i="3"/>
  <c r="BJ162" i="3"/>
  <c r="BJ163" i="3"/>
  <c r="BJ164" i="3"/>
  <c r="BJ165" i="3"/>
  <c r="BJ166" i="3"/>
  <c r="BJ167" i="3"/>
  <c r="BJ168" i="3"/>
  <c r="BJ169" i="3"/>
  <c r="BJ170" i="3"/>
  <c r="BJ171" i="3"/>
  <c r="BJ172" i="3"/>
  <c r="BJ173" i="3"/>
  <c r="BJ174" i="3"/>
  <c r="BJ175" i="3"/>
  <c r="BJ176" i="3"/>
  <c r="BJ177" i="3"/>
  <c r="BJ178" i="3"/>
  <c r="BJ179" i="3"/>
  <c r="BJ180" i="3"/>
  <c r="BJ181" i="3"/>
  <c r="BJ182" i="3"/>
  <c r="BJ183" i="3"/>
  <c r="BJ184" i="3"/>
  <c r="BJ185" i="3"/>
  <c r="BJ186" i="3"/>
  <c r="BJ187" i="3"/>
  <c r="BJ188" i="3"/>
  <c r="BJ189" i="3"/>
  <c r="BJ190" i="3"/>
  <c r="BJ191" i="3"/>
  <c r="BJ192" i="3"/>
  <c r="BJ193" i="3"/>
  <c r="BJ194" i="3"/>
  <c r="BJ195" i="3"/>
  <c r="BJ196" i="3"/>
  <c r="BJ197" i="3"/>
  <c r="BJ198" i="3"/>
  <c r="BJ199" i="3"/>
  <c r="BJ200" i="3"/>
  <c r="BJ201" i="3"/>
  <c r="BJ202" i="3"/>
  <c r="BJ203" i="3"/>
  <c r="BJ204" i="3"/>
  <c r="BJ205" i="3"/>
  <c r="BJ206" i="3"/>
  <c r="BJ207" i="3"/>
  <c r="BJ208" i="3"/>
  <c r="BJ209" i="3"/>
  <c r="BJ210" i="3"/>
  <c r="BJ211" i="3"/>
  <c r="BJ212" i="3"/>
  <c r="BJ213" i="3"/>
  <c r="BJ214" i="3"/>
  <c r="BJ215" i="3"/>
  <c r="BJ216" i="3"/>
  <c r="BJ217" i="3"/>
  <c r="BJ218" i="3"/>
  <c r="BJ219" i="3"/>
  <c r="BJ220" i="3"/>
  <c r="BJ221" i="3"/>
  <c r="BJ222" i="3"/>
  <c r="BJ223" i="3"/>
  <c r="BJ224" i="3"/>
  <c r="BJ225" i="3"/>
  <c r="BJ226" i="3"/>
  <c r="BJ227" i="3"/>
  <c r="BJ228" i="3"/>
  <c r="BJ229" i="3"/>
  <c r="BJ230" i="3"/>
  <c r="BJ231" i="3"/>
  <c r="BJ232" i="3"/>
  <c r="BJ5" i="3"/>
  <c r="AP6" i="3"/>
  <c r="AP7" i="3"/>
  <c r="AP8" i="3"/>
  <c r="AP9" i="3"/>
  <c r="AP10" i="3"/>
  <c r="AP11" i="3"/>
  <c r="AP12" i="3"/>
  <c r="N11" i="7" s="1"/>
  <c r="AP13" i="3"/>
  <c r="AP14" i="3"/>
  <c r="AP15" i="3"/>
  <c r="AP16" i="3"/>
  <c r="AP17" i="3"/>
  <c r="AP18" i="3"/>
  <c r="AP19" i="3"/>
  <c r="AP20" i="3"/>
  <c r="N19" i="7" s="1"/>
  <c r="AP21" i="3"/>
  <c r="AP22" i="3"/>
  <c r="AP23" i="3"/>
  <c r="AP24" i="3"/>
  <c r="AP25" i="3"/>
  <c r="AP26" i="3"/>
  <c r="AP27" i="3"/>
  <c r="AP28" i="3"/>
  <c r="N27" i="7" s="1"/>
  <c r="AP29" i="3"/>
  <c r="AP30" i="3"/>
  <c r="AP31" i="3"/>
  <c r="AP32" i="3"/>
  <c r="AP33" i="3"/>
  <c r="AP34" i="3"/>
  <c r="AP35" i="3"/>
  <c r="AP36" i="3"/>
  <c r="N35" i="7" s="1"/>
  <c r="AP37" i="3"/>
  <c r="AP38" i="3"/>
  <c r="AP39" i="3"/>
  <c r="AP40" i="3"/>
  <c r="AP41" i="3"/>
  <c r="AP42" i="3"/>
  <c r="AP43" i="3"/>
  <c r="AP44" i="3"/>
  <c r="N43" i="7" s="1"/>
  <c r="AP45" i="3"/>
  <c r="AP46" i="3"/>
  <c r="AP47" i="3"/>
  <c r="AP48" i="3"/>
  <c r="AP49" i="3"/>
  <c r="AP50" i="3"/>
  <c r="AP51" i="3"/>
  <c r="AP52" i="3"/>
  <c r="N51" i="7" s="1"/>
  <c r="AP53" i="3"/>
  <c r="AP54" i="3"/>
  <c r="AP55" i="3"/>
  <c r="AP56" i="3"/>
  <c r="AP57" i="3"/>
  <c r="AP58" i="3"/>
  <c r="AP59" i="3"/>
  <c r="AP60" i="3"/>
  <c r="N59" i="7" s="1"/>
  <c r="AP61" i="3"/>
  <c r="AP62" i="3"/>
  <c r="AP63" i="3"/>
  <c r="AP64" i="3"/>
  <c r="AP65" i="3"/>
  <c r="AP66" i="3"/>
  <c r="AP67" i="3"/>
  <c r="AP68" i="3"/>
  <c r="N67" i="7" s="1"/>
  <c r="AP69" i="3"/>
  <c r="AP70" i="3"/>
  <c r="AP71" i="3"/>
  <c r="AP72" i="3"/>
  <c r="AP73" i="3"/>
  <c r="AP74" i="3"/>
  <c r="AP75" i="3"/>
  <c r="AP76" i="3"/>
  <c r="N75" i="7" s="1"/>
  <c r="AP77" i="3"/>
  <c r="AP78" i="3"/>
  <c r="AP79" i="3"/>
  <c r="AP80" i="3"/>
  <c r="AP81" i="3"/>
  <c r="AP82" i="3"/>
  <c r="AP83" i="3"/>
  <c r="AP84" i="3"/>
  <c r="N83" i="7" s="1"/>
  <c r="AP85" i="3"/>
  <c r="AP86" i="3"/>
  <c r="AP87" i="3"/>
  <c r="AP88" i="3"/>
  <c r="AP89" i="3"/>
  <c r="AP90" i="3"/>
  <c r="AP91" i="3"/>
  <c r="AP92" i="3"/>
  <c r="N91" i="7" s="1"/>
  <c r="AP93" i="3"/>
  <c r="AP94" i="3"/>
  <c r="AP95" i="3"/>
  <c r="AP96" i="3"/>
  <c r="AP97" i="3"/>
  <c r="AP98" i="3"/>
  <c r="AP99" i="3"/>
  <c r="AP100" i="3"/>
  <c r="N99" i="7" s="1"/>
  <c r="AP101" i="3"/>
  <c r="AP102" i="3"/>
  <c r="AP103" i="3"/>
  <c r="AP104" i="3"/>
  <c r="AP105" i="3"/>
  <c r="AP106" i="3"/>
  <c r="AP107" i="3"/>
  <c r="AP108" i="3"/>
  <c r="N107" i="7" s="1"/>
  <c r="AP109" i="3"/>
  <c r="AP110" i="3"/>
  <c r="AP111" i="3"/>
  <c r="AP112" i="3"/>
  <c r="AP113" i="3"/>
  <c r="AP114" i="3"/>
  <c r="AP115" i="3"/>
  <c r="AP116" i="3"/>
  <c r="N115" i="7" s="1"/>
  <c r="AP117" i="3"/>
  <c r="AP118" i="3"/>
  <c r="AP119" i="3"/>
  <c r="AP120" i="3"/>
  <c r="AP121" i="3"/>
  <c r="AP122" i="3"/>
  <c r="AP123" i="3"/>
  <c r="AP124" i="3"/>
  <c r="N123" i="7" s="1"/>
  <c r="AP125" i="3"/>
  <c r="AP126" i="3"/>
  <c r="AP127" i="3"/>
  <c r="AP128" i="3"/>
  <c r="AP129" i="3"/>
  <c r="AP130" i="3"/>
  <c r="AP131" i="3"/>
  <c r="AP132" i="3"/>
  <c r="N131" i="7" s="1"/>
  <c r="AP133" i="3"/>
  <c r="AP134" i="3"/>
  <c r="AP135" i="3"/>
  <c r="AP136" i="3"/>
  <c r="AP137" i="3"/>
  <c r="AP138" i="3"/>
  <c r="AP139" i="3"/>
  <c r="AP140" i="3"/>
  <c r="N139" i="7" s="1"/>
  <c r="AP141" i="3"/>
  <c r="AP142" i="3"/>
  <c r="AP143" i="3"/>
  <c r="AP144" i="3"/>
  <c r="AP145" i="3"/>
  <c r="AP146" i="3"/>
  <c r="AP147" i="3"/>
  <c r="AP148" i="3"/>
  <c r="N147" i="7" s="1"/>
  <c r="AP149" i="3"/>
  <c r="AP150" i="3"/>
  <c r="AP151" i="3"/>
  <c r="AP152" i="3"/>
  <c r="AP153" i="3"/>
  <c r="AP154" i="3"/>
  <c r="AP155" i="3"/>
  <c r="AP156" i="3"/>
  <c r="N155" i="7" s="1"/>
  <c r="AP157" i="3"/>
  <c r="AP158" i="3"/>
  <c r="AP159" i="3"/>
  <c r="AP160" i="3"/>
  <c r="AP161" i="3"/>
  <c r="AP162" i="3"/>
  <c r="AP163" i="3"/>
  <c r="AP164" i="3"/>
  <c r="N163" i="7" s="1"/>
  <c r="AP165" i="3"/>
  <c r="AP166" i="3"/>
  <c r="AP167" i="3"/>
  <c r="AP168" i="3"/>
  <c r="AP169" i="3"/>
  <c r="AP170" i="3"/>
  <c r="AP171" i="3"/>
  <c r="AP172" i="3"/>
  <c r="N171" i="7" s="1"/>
  <c r="AP173" i="3"/>
  <c r="AP174" i="3"/>
  <c r="AP175" i="3"/>
  <c r="AP176" i="3"/>
  <c r="AP177" i="3"/>
  <c r="AP178" i="3"/>
  <c r="AP179" i="3"/>
  <c r="AP180" i="3"/>
  <c r="N179" i="7" s="1"/>
  <c r="AP181" i="3"/>
  <c r="AP182" i="3"/>
  <c r="AP183" i="3"/>
  <c r="AP184" i="3"/>
  <c r="AP185" i="3"/>
  <c r="AP186" i="3"/>
  <c r="AP187" i="3"/>
  <c r="AP188" i="3"/>
  <c r="N187" i="7" s="1"/>
  <c r="AP189" i="3"/>
  <c r="AP190" i="3"/>
  <c r="AP191" i="3"/>
  <c r="AP192" i="3"/>
  <c r="AP193" i="3"/>
  <c r="AP194" i="3"/>
  <c r="AP195" i="3"/>
  <c r="AP196" i="3"/>
  <c r="N195" i="7" s="1"/>
  <c r="AP197" i="3"/>
  <c r="AP198" i="3"/>
  <c r="AP199" i="3"/>
  <c r="AP200" i="3"/>
  <c r="AP201" i="3"/>
  <c r="AP202" i="3"/>
  <c r="AP203" i="3"/>
  <c r="AP204" i="3"/>
  <c r="N203" i="7" s="1"/>
  <c r="AP205" i="3"/>
  <c r="AP206" i="3"/>
  <c r="AP207" i="3"/>
  <c r="AP208" i="3"/>
  <c r="AP209" i="3"/>
  <c r="AP210" i="3"/>
  <c r="AP211" i="3"/>
  <c r="AP212" i="3"/>
  <c r="N211" i="7" s="1"/>
  <c r="AP213" i="3"/>
  <c r="AP214" i="3"/>
  <c r="AP215" i="3"/>
  <c r="AP216" i="3"/>
  <c r="AP217" i="3"/>
  <c r="AP218" i="3"/>
  <c r="AP219" i="3"/>
  <c r="AP220" i="3"/>
  <c r="N219" i="7" s="1"/>
  <c r="AP221" i="3"/>
  <c r="AP222" i="3"/>
  <c r="AP223" i="3"/>
  <c r="AP224" i="3"/>
  <c r="AP225" i="3"/>
  <c r="AP226" i="3"/>
  <c r="AP227" i="3"/>
  <c r="AP228" i="3"/>
  <c r="N227" i="7" s="1"/>
  <c r="AP229" i="3"/>
  <c r="AP230" i="3"/>
  <c r="AP231" i="3"/>
  <c r="AP232" i="3"/>
  <c r="AP5" i="3"/>
  <c r="N4" i="7" s="1"/>
  <c r="N5" i="7"/>
  <c r="N6" i="7"/>
  <c r="N7" i="7"/>
  <c r="N8" i="7"/>
  <c r="N9" i="7"/>
  <c r="N10" i="7"/>
  <c r="N12" i="7"/>
  <c r="N13" i="7"/>
  <c r="N14" i="7"/>
  <c r="N15" i="7"/>
  <c r="N16" i="7"/>
  <c r="N17" i="7"/>
  <c r="N18" i="7"/>
  <c r="N20" i="7"/>
  <c r="N21" i="7"/>
  <c r="N22" i="7"/>
  <c r="N23" i="7"/>
  <c r="N24" i="7"/>
  <c r="N25" i="7"/>
  <c r="N26" i="7"/>
  <c r="N28" i="7"/>
  <c r="N29" i="7"/>
  <c r="N30" i="7"/>
  <c r="N31" i="7"/>
  <c r="N32" i="7"/>
  <c r="N33" i="7"/>
  <c r="N34" i="7"/>
  <c r="N36" i="7"/>
  <c r="N37" i="7"/>
  <c r="N38" i="7"/>
  <c r="N39" i="7"/>
  <c r="N40" i="7"/>
  <c r="N41" i="7"/>
  <c r="N42" i="7"/>
  <c r="N44" i="7"/>
  <c r="N45" i="7"/>
  <c r="N46" i="7"/>
  <c r="N47" i="7"/>
  <c r="N48" i="7"/>
  <c r="N49" i="7"/>
  <c r="N50" i="7"/>
  <c r="N52" i="7"/>
  <c r="N53" i="7"/>
  <c r="N54" i="7"/>
  <c r="N55" i="7"/>
  <c r="N56" i="7"/>
  <c r="N57" i="7"/>
  <c r="N58" i="7"/>
  <c r="N60" i="7"/>
  <c r="N61" i="7"/>
  <c r="N62" i="7"/>
  <c r="N63" i="7"/>
  <c r="N64" i="7"/>
  <c r="N65" i="7"/>
  <c r="N66" i="7"/>
  <c r="N68" i="7"/>
  <c r="N69" i="7"/>
  <c r="N70" i="7"/>
  <c r="N71" i="7"/>
  <c r="N72" i="7"/>
  <c r="N73" i="7"/>
  <c r="N74" i="7"/>
  <c r="N76" i="7"/>
  <c r="N77" i="7"/>
  <c r="N78" i="7"/>
  <c r="N79" i="7"/>
  <c r="N80" i="7"/>
  <c r="N81" i="7"/>
  <c r="N82" i="7"/>
  <c r="N84" i="7"/>
  <c r="N85" i="7"/>
  <c r="N86" i="7"/>
  <c r="N87" i="7"/>
  <c r="N88" i="7"/>
  <c r="N89" i="7"/>
  <c r="N90" i="7"/>
  <c r="N92" i="7"/>
  <c r="N93" i="7"/>
  <c r="N94" i="7"/>
  <c r="N95" i="7"/>
  <c r="N96" i="7"/>
  <c r="N97" i="7"/>
  <c r="N98" i="7"/>
  <c r="N100" i="7"/>
  <c r="N101" i="7"/>
  <c r="N102" i="7"/>
  <c r="N103" i="7"/>
  <c r="N104" i="7"/>
  <c r="N105" i="7"/>
  <c r="N106" i="7"/>
  <c r="N108" i="7"/>
  <c r="N109" i="7"/>
  <c r="N110" i="7"/>
  <c r="N111" i="7"/>
  <c r="N112" i="7"/>
  <c r="N113" i="7"/>
  <c r="N114" i="7"/>
  <c r="N116" i="7"/>
  <c r="N117" i="7"/>
  <c r="N118" i="7"/>
  <c r="N119" i="7"/>
  <c r="N120" i="7"/>
  <c r="N121" i="7"/>
  <c r="N122" i="7"/>
  <c r="N124" i="7"/>
  <c r="N125" i="7"/>
  <c r="N126" i="7"/>
  <c r="N127" i="7"/>
  <c r="N128" i="7"/>
  <c r="N129" i="7"/>
  <c r="N130" i="7"/>
  <c r="N132" i="7"/>
  <c r="N133" i="7"/>
  <c r="N134" i="7"/>
  <c r="N135" i="7"/>
  <c r="N136" i="7"/>
  <c r="N137" i="7"/>
  <c r="N138" i="7"/>
  <c r="N140" i="7"/>
  <c r="N141" i="7"/>
  <c r="N142" i="7"/>
  <c r="N143" i="7"/>
  <c r="N144" i="7"/>
  <c r="N145" i="7"/>
  <c r="N146" i="7"/>
  <c r="N148" i="7"/>
  <c r="N149" i="7"/>
  <c r="N150" i="7"/>
  <c r="N151" i="7"/>
  <c r="N152" i="7"/>
  <c r="N153" i="7"/>
  <c r="N154" i="7"/>
  <c r="N156" i="7"/>
  <c r="N157" i="7"/>
  <c r="N158" i="7"/>
  <c r="N159" i="7"/>
  <c r="N160" i="7"/>
  <c r="N161" i="7"/>
  <c r="N162" i="7"/>
  <c r="N164" i="7"/>
  <c r="N165" i="7"/>
  <c r="N166" i="7"/>
  <c r="N167" i="7"/>
  <c r="N168" i="7"/>
  <c r="N169" i="7"/>
  <c r="N170" i="7"/>
  <c r="N172" i="7"/>
  <c r="N173" i="7"/>
  <c r="N174" i="7"/>
  <c r="N175" i="7"/>
  <c r="N176" i="7"/>
  <c r="N177" i="7"/>
  <c r="N178" i="7"/>
  <c r="N180" i="7"/>
  <c r="N181" i="7"/>
  <c r="N182" i="7"/>
  <c r="N183" i="7"/>
  <c r="N184" i="7"/>
  <c r="N185" i="7"/>
  <c r="N186" i="7"/>
  <c r="N188" i="7"/>
  <c r="N189" i="7"/>
  <c r="N190" i="7"/>
  <c r="N191" i="7"/>
  <c r="N192" i="7"/>
  <c r="N193" i="7"/>
  <c r="N194" i="7"/>
  <c r="N196" i="7"/>
  <c r="N197" i="7"/>
  <c r="N198" i="7"/>
  <c r="N199" i="7"/>
  <c r="N200" i="7"/>
  <c r="N201" i="7"/>
  <c r="N202" i="7"/>
  <c r="N204" i="7"/>
  <c r="N205" i="7"/>
  <c r="N206" i="7"/>
  <c r="N207" i="7"/>
  <c r="N208" i="7"/>
  <c r="N209" i="7"/>
  <c r="N210" i="7"/>
  <c r="N212" i="7"/>
  <c r="N213" i="7"/>
  <c r="N214" i="7"/>
  <c r="N215" i="7"/>
  <c r="N216" i="7"/>
  <c r="N217" i="7"/>
  <c r="N218" i="7"/>
  <c r="N220" i="7"/>
  <c r="N221" i="7"/>
  <c r="N222" i="7"/>
  <c r="N223" i="7"/>
  <c r="N224" i="7"/>
  <c r="N225" i="7"/>
  <c r="N226" i="7"/>
  <c r="N228" i="7"/>
  <c r="N229" i="7"/>
  <c r="N230" i="7"/>
  <c r="N231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86" i="7"/>
  <c r="I187" i="7"/>
  <c r="I188" i="7"/>
  <c r="I189" i="7"/>
  <c r="I190" i="7"/>
  <c r="I191" i="7"/>
  <c r="I192" i="7"/>
  <c r="I193" i="7"/>
  <c r="I194" i="7"/>
  <c r="I195" i="7"/>
  <c r="I196" i="7"/>
  <c r="I197" i="7"/>
  <c r="I198" i="7"/>
  <c r="I199" i="7"/>
  <c r="I200" i="7"/>
  <c r="I201" i="7"/>
  <c r="I202" i="7"/>
  <c r="I203" i="7"/>
  <c r="I204" i="7"/>
  <c r="I205" i="7"/>
  <c r="I206" i="7"/>
  <c r="I207" i="7"/>
  <c r="I208" i="7"/>
  <c r="I209" i="7"/>
  <c r="I210" i="7"/>
  <c r="I211" i="7"/>
  <c r="I212" i="7"/>
  <c r="I213" i="7"/>
  <c r="I214" i="7"/>
  <c r="I215" i="7"/>
  <c r="I216" i="7"/>
  <c r="I217" i="7"/>
  <c r="I218" i="7"/>
  <c r="I219" i="7"/>
  <c r="I220" i="7"/>
  <c r="I221" i="7"/>
  <c r="I222" i="7"/>
  <c r="I223" i="7"/>
  <c r="I224" i="7"/>
  <c r="I225" i="7"/>
  <c r="I226" i="7"/>
  <c r="I227" i="7"/>
  <c r="I228" i="7"/>
  <c r="I229" i="7"/>
  <c r="I230" i="7"/>
  <c r="I231" i="7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V113" i="3"/>
  <c r="V114" i="3"/>
  <c r="V115" i="3"/>
  <c r="V116" i="3"/>
  <c r="V117" i="3"/>
  <c r="V118" i="3"/>
  <c r="V119" i="3"/>
  <c r="V120" i="3"/>
  <c r="V121" i="3"/>
  <c r="V122" i="3"/>
  <c r="V123" i="3"/>
  <c r="V124" i="3"/>
  <c r="V125" i="3"/>
  <c r="V126" i="3"/>
  <c r="V127" i="3"/>
  <c r="V128" i="3"/>
  <c r="V129" i="3"/>
  <c r="V130" i="3"/>
  <c r="V131" i="3"/>
  <c r="V132" i="3"/>
  <c r="V133" i="3"/>
  <c r="V134" i="3"/>
  <c r="V135" i="3"/>
  <c r="V136" i="3"/>
  <c r="V137" i="3"/>
  <c r="V138" i="3"/>
  <c r="V139" i="3"/>
  <c r="V140" i="3"/>
  <c r="V141" i="3"/>
  <c r="V142" i="3"/>
  <c r="V143" i="3"/>
  <c r="V144" i="3"/>
  <c r="V145" i="3"/>
  <c r="V146" i="3"/>
  <c r="V147" i="3"/>
  <c r="V148" i="3"/>
  <c r="V149" i="3"/>
  <c r="V150" i="3"/>
  <c r="V151" i="3"/>
  <c r="V152" i="3"/>
  <c r="V153" i="3"/>
  <c r="V154" i="3"/>
  <c r="V155" i="3"/>
  <c r="V156" i="3"/>
  <c r="V157" i="3"/>
  <c r="V158" i="3"/>
  <c r="V159" i="3"/>
  <c r="V160" i="3"/>
  <c r="V161" i="3"/>
  <c r="V162" i="3"/>
  <c r="V163" i="3"/>
  <c r="V164" i="3"/>
  <c r="V165" i="3"/>
  <c r="V166" i="3"/>
  <c r="V167" i="3"/>
  <c r="V168" i="3"/>
  <c r="V169" i="3"/>
  <c r="V170" i="3"/>
  <c r="V171" i="3"/>
  <c r="V172" i="3"/>
  <c r="V173" i="3"/>
  <c r="V174" i="3"/>
  <c r="V175" i="3"/>
  <c r="V176" i="3"/>
  <c r="V177" i="3"/>
  <c r="V178" i="3"/>
  <c r="V179" i="3"/>
  <c r="V180" i="3"/>
  <c r="V181" i="3"/>
  <c r="V182" i="3"/>
  <c r="V183" i="3"/>
  <c r="V184" i="3"/>
  <c r="V185" i="3"/>
  <c r="V186" i="3"/>
  <c r="V187" i="3"/>
  <c r="V188" i="3"/>
  <c r="V189" i="3"/>
  <c r="V190" i="3"/>
  <c r="V191" i="3"/>
  <c r="V192" i="3"/>
  <c r="V193" i="3"/>
  <c r="V194" i="3"/>
  <c r="V195" i="3"/>
  <c r="V196" i="3"/>
  <c r="V197" i="3"/>
  <c r="V198" i="3"/>
  <c r="V199" i="3"/>
  <c r="V200" i="3"/>
  <c r="V201" i="3"/>
  <c r="V202" i="3"/>
  <c r="V203" i="3"/>
  <c r="V204" i="3"/>
  <c r="V205" i="3"/>
  <c r="V206" i="3"/>
  <c r="V207" i="3"/>
  <c r="V208" i="3"/>
  <c r="V209" i="3"/>
  <c r="V210" i="3"/>
  <c r="V211" i="3"/>
  <c r="V212" i="3"/>
  <c r="V213" i="3"/>
  <c r="V214" i="3"/>
  <c r="V215" i="3"/>
  <c r="V216" i="3"/>
  <c r="V217" i="3"/>
  <c r="V218" i="3"/>
  <c r="V219" i="3"/>
  <c r="V220" i="3"/>
  <c r="V221" i="3"/>
  <c r="V222" i="3"/>
  <c r="V223" i="3"/>
  <c r="V224" i="3"/>
  <c r="V225" i="3"/>
  <c r="V226" i="3"/>
  <c r="V227" i="3"/>
  <c r="V228" i="3"/>
  <c r="V229" i="3"/>
  <c r="V230" i="3"/>
  <c r="V231" i="3"/>
  <c r="V232" i="3"/>
  <c r="V5" i="3"/>
  <c r="I4" i="7"/>
  <c r="O4" i="7"/>
  <c r="J5" i="7"/>
  <c r="J8" i="7"/>
  <c r="J26" i="7"/>
  <c r="J33" i="7"/>
  <c r="J34" i="7"/>
  <c r="J35" i="7"/>
  <c r="J36" i="7"/>
  <c r="J41" i="7"/>
  <c r="J45" i="7"/>
  <c r="J51" i="7"/>
  <c r="J54" i="7"/>
  <c r="J56" i="7"/>
  <c r="J59" i="7"/>
  <c r="J64" i="7"/>
  <c r="J65" i="7"/>
  <c r="J75" i="7"/>
  <c r="J82" i="7"/>
  <c r="J86" i="7"/>
  <c r="J88" i="7"/>
  <c r="J91" i="7"/>
  <c r="J92" i="7"/>
  <c r="J93" i="7"/>
  <c r="J94" i="7"/>
  <c r="J95" i="7"/>
  <c r="J96" i="7"/>
  <c r="J97" i="7"/>
  <c r="J98" i="7"/>
  <c r="J102" i="7"/>
  <c r="J103" i="7"/>
  <c r="J106" i="7"/>
  <c r="J111" i="7"/>
  <c r="J114" i="7"/>
  <c r="J115" i="7"/>
  <c r="J123" i="7"/>
  <c r="J127" i="7"/>
  <c r="J133" i="7"/>
  <c r="J135" i="7"/>
  <c r="J136" i="7"/>
  <c r="J139" i="7"/>
  <c r="J142" i="7"/>
  <c r="J143" i="7"/>
  <c r="J150" i="7"/>
  <c r="J152" i="7"/>
  <c r="J154" i="7"/>
  <c r="J157" i="7"/>
  <c r="J159" i="7"/>
  <c r="J160" i="7"/>
  <c r="J161" i="7"/>
  <c r="J163" i="7"/>
  <c r="J166" i="7"/>
  <c r="J168" i="7"/>
  <c r="J169" i="7"/>
  <c r="J177" i="7"/>
  <c r="J178" i="7"/>
  <c r="J184" i="7"/>
  <c r="J191" i="7"/>
  <c r="J200" i="7"/>
  <c r="J204" i="7"/>
  <c r="J213" i="7"/>
  <c r="J216" i="7"/>
  <c r="J225" i="7"/>
  <c r="J226" i="7"/>
  <c r="J228" i="7"/>
  <c r="J230" i="7"/>
  <c r="J231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BB17" i="1"/>
  <c r="AJ5" i="16"/>
  <c r="AK5" i="16"/>
  <c r="AN5" i="16"/>
  <c r="AO5" i="16"/>
  <c r="AJ6" i="16"/>
  <c r="AK6" i="16"/>
  <c r="AN6" i="16"/>
  <c r="AO6" i="16"/>
  <c r="AJ7" i="16"/>
  <c r="AK7" i="16"/>
  <c r="AN7" i="16"/>
  <c r="AO7" i="16"/>
  <c r="AJ8" i="16"/>
  <c r="AK8" i="16"/>
  <c r="AN8" i="16"/>
  <c r="AO8" i="16"/>
  <c r="AJ9" i="16"/>
  <c r="AK9" i="16"/>
  <c r="AN9" i="16"/>
  <c r="AO9" i="16"/>
  <c r="AJ10" i="16"/>
  <c r="AK10" i="16"/>
  <c r="AN10" i="16"/>
  <c r="AO10" i="16"/>
  <c r="AJ11" i="16"/>
  <c r="AK11" i="16"/>
  <c r="AN11" i="16"/>
  <c r="AO11" i="16"/>
  <c r="AJ12" i="16"/>
  <c r="AK12" i="16"/>
  <c r="AN12" i="16"/>
  <c r="AO12" i="16"/>
  <c r="AJ13" i="16"/>
  <c r="AK13" i="16"/>
  <c r="AN13" i="16"/>
  <c r="AO13" i="16"/>
  <c r="AJ14" i="16"/>
  <c r="AK14" i="16"/>
  <c r="AN14" i="16"/>
  <c r="AO14" i="16"/>
  <c r="AJ15" i="16"/>
  <c r="AK15" i="16"/>
  <c r="AN15" i="16"/>
  <c r="AO15" i="16"/>
  <c r="AN16" i="16"/>
  <c r="AO16" i="16"/>
  <c r="AJ17" i="16"/>
  <c r="AK17" i="16"/>
  <c r="AN17" i="16"/>
  <c r="AO17" i="16"/>
  <c r="AJ18" i="16"/>
  <c r="AK18" i="16"/>
  <c r="AN18" i="16"/>
  <c r="AO18" i="16"/>
  <c r="AJ19" i="16"/>
  <c r="AK19" i="16"/>
  <c r="AN19" i="16"/>
  <c r="AO19" i="16"/>
  <c r="AJ20" i="16"/>
  <c r="AK20" i="16"/>
  <c r="AN20" i="16"/>
  <c r="AO20" i="16"/>
  <c r="AJ21" i="16"/>
  <c r="AK21" i="16"/>
  <c r="AN21" i="16"/>
  <c r="AO21" i="16"/>
  <c r="AJ22" i="16"/>
  <c r="AK22" i="16"/>
  <c r="AN22" i="16"/>
  <c r="AO22" i="16"/>
  <c r="AJ23" i="16"/>
  <c r="AK23" i="16"/>
  <c r="AN23" i="16"/>
  <c r="AO23" i="16"/>
  <c r="AJ24" i="16"/>
  <c r="AK24" i="16"/>
  <c r="AN24" i="16"/>
  <c r="AO24" i="16"/>
  <c r="AJ25" i="16"/>
  <c r="AK25" i="16"/>
  <c r="AN25" i="16"/>
  <c r="AO25" i="16"/>
  <c r="AJ26" i="16"/>
  <c r="AK26" i="16"/>
  <c r="AN26" i="16"/>
  <c r="AO26" i="16"/>
  <c r="AJ27" i="16"/>
  <c r="AK27" i="16"/>
  <c r="AN27" i="16"/>
  <c r="AO27" i="16"/>
  <c r="AJ28" i="16"/>
  <c r="AK28" i="16"/>
  <c r="AN28" i="16"/>
  <c r="AO28" i="16"/>
  <c r="AJ29" i="16"/>
  <c r="AK29" i="16"/>
  <c r="AN29" i="16"/>
  <c r="AO29" i="16"/>
  <c r="AJ30" i="16"/>
  <c r="AK30" i="16"/>
  <c r="AN30" i="16"/>
  <c r="AO30" i="16"/>
  <c r="AJ31" i="16"/>
  <c r="AK31" i="16"/>
  <c r="AN31" i="16"/>
  <c r="AO31" i="16"/>
  <c r="AJ32" i="16"/>
  <c r="AK32" i="16"/>
  <c r="AN32" i="16"/>
  <c r="AO32" i="16"/>
  <c r="AJ33" i="16"/>
  <c r="AK33" i="16"/>
  <c r="AN33" i="16"/>
  <c r="AO33" i="16"/>
  <c r="AJ34" i="16"/>
  <c r="AK34" i="16"/>
  <c r="AN34" i="16"/>
  <c r="AO34" i="16"/>
  <c r="AJ35" i="16"/>
  <c r="AK35" i="16"/>
  <c r="AN35" i="16"/>
  <c r="AO35" i="16"/>
  <c r="AJ36" i="16"/>
  <c r="AK36" i="16"/>
  <c r="AN36" i="16"/>
  <c r="AO36" i="16"/>
  <c r="AJ37" i="16"/>
  <c r="AK37" i="16"/>
  <c r="AN37" i="16"/>
  <c r="AO37" i="16"/>
  <c r="AJ38" i="16"/>
  <c r="AK38" i="16"/>
  <c r="AN38" i="16"/>
  <c r="AO38" i="16"/>
  <c r="AJ39" i="16"/>
  <c r="AK39" i="16"/>
  <c r="AN39" i="16"/>
  <c r="AO39" i="16"/>
  <c r="AJ40" i="16"/>
  <c r="AK40" i="16"/>
  <c r="AN40" i="16"/>
  <c r="AO40" i="16"/>
  <c r="AJ41" i="16"/>
  <c r="AK41" i="16"/>
  <c r="AN41" i="16"/>
  <c r="AO41" i="16"/>
  <c r="AJ42" i="16"/>
  <c r="AK42" i="16"/>
  <c r="AN42" i="16"/>
  <c r="AO42" i="16"/>
  <c r="AJ43" i="16"/>
  <c r="AK43" i="16"/>
  <c r="AN43" i="16"/>
  <c r="AO43" i="16"/>
  <c r="AJ44" i="16"/>
  <c r="AK44" i="16"/>
  <c r="AN44" i="16"/>
  <c r="AO44" i="16"/>
  <c r="AJ45" i="16"/>
  <c r="AK45" i="16"/>
  <c r="AN45" i="16"/>
  <c r="AO45" i="16"/>
  <c r="AJ46" i="16"/>
  <c r="AK46" i="16"/>
  <c r="AN46" i="16"/>
  <c r="AO46" i="16"/>
  <c r="AJ47" i="16"/>
  <c r="AK47" i="16"/>
  <c r="AN47" i="16"/>
  <c r="AO47" i="16"/>
  <c r="AJ48" i="16"/>
  <c r="AK48" i="16"/>
  <c r="AN48" i="16"/>
  <c r="AO48" i="16"/>
  <c r="AJ49" i="16"/>
  <c r="AK49" i="16"/>
  <c r="AN49" i="16"/>
  <c r="AO49" i="16"/>
  <c r="AJ50" i="16"/>
  <c r="AK50" i="16"/>
  <c r="AN50" i="16"/>
  <c r="AO50" i="16"/>
  <c r="AJ51" i="16"/>
  <c r="AK51" i="16"/>
  <c r="AN51" i="16"/>
  <c r="AO51" i="16"/>
  <c r="AJ52" i="16"/>
  <c r="AK52" i="16"/>
  <c r="AN52" i="16"/>
  <c r="AO52" i="16"/>
  <c r="AJ53" i="16"/>
  <c r="AK53" i="16"/>
  <c r="AN53" i="16"/>
  <c r="AO53" i="16"/>
  <c r="AJ54" i="16"/>
  <c r="AK54" i="16"/>
  <c r="AN54" i="16"/>
  <c r="AO54" i="16"/>
  <c r="AJ55" i="16"/>
  <c r="AK55" i="16"/>
  <c r="AN55" i="16"/>
  <c r="AO55" i="16"/>
  <c r="AJ56" i="16"/>
  <c r="AK56" i="16"/>
  <c r="AN56" i="16"/>
  <c r="AO56" i="16"/>
  <c r="AJ57" i="16"/>
  <c r="AK57" i="16"/>
  <c r="AN57" i="16"/>
  <c r="AO57" i="16"/>
  <c r="AJ58" i="16"/>
  <c r="AK58" i="16"/>
  <c r="AN58" i="16"/>
  <c r="AO58" i="16"/>
  <c r="AJ59" i="16"/>
  <c r="AK59" i="16"/>
  <c r="AN59" i="16"/>
  <c r="AO59" i="16"/>
  <c r="AJ60" i="16"/>
  <c r="AK60" i="16"/>
  <c r="AN60" i="16"/>
  <c r="AO60" i="16"/>
  <c r="AJ61" i="16"/>
  <c r="AK61" i="16"/>
  <c r="AN61" i="16"/>
  <c r="AO61" i="16"/>
  <c r="AJ62" i="16"/>
  <c r="AK62" i="16"/>
  <c r="AN62" i="16"/>
  <c r="AO62" i="16"/>
  <c r="AJ63" i="16"/>
  <c r="AK63" i="16"/>
  <c r="AN63" i="16"/>
  <c r="AO63" i="16"/>
  <c r="AJ64" i="16"/>
  <c r="AK64" i="16"/>
  <c r="AN64" i="16"/>
  <c r="AO64" i="16"/>
  <c r="AJ65" i="16"/>
  <c r="AK65" i="16"/>
  <c r="AN65" i="16"/>
  <c r="AO65" i="16"/>
  <c r="AJ66" i="16"/>
  <c r="AK66" i="16"/>
  <c r="AN66" i="16"/>
  <c r="AO66" i="16"/>
  <c r="AJ67" i="16"/>
  <c r="AK67" i="16"/>
  <c r="AN67" i="16"/>
  <c r="AO67" i="16"/>
  <c r="AJ68" i="16"/>
  <c r="AK68" i="16"/>
  <c r="AN68" i="16"/>
  <c r="AO68" i="16"/>
  <c r="AJ69" i="16"/>
  <c r="AK69" i="16"/>
  <c r="AN69" i="16"/>
  <c r="AO69" i="16"/>
  <c r="AJ70" i="16"/>
  <c r="AK70" i="16"/>
  <c r="AN70" i="16"/>
  <c r="AO70" i="16"/>
  <c r="AJ71" i="16"/>
  <c r="AK71" i="16"/>
  <c r="AN71" i="16"/>
  <c r="AO71" i="16"/>
  <c r="AJ72" i="16"/>
  <c r="AK72" i="16"/>
  <c r="AN72" i="16"/>
  <c r="AO72" i="16"/>
  <c r="AJ73" i="16"/>
  <c r="AK73" i="16"/>
  <c r="AN73" i="16"/>
  <c r="AO73" i="16"/>
  <c r="AJ74" i="16"/>
  <c r="AK74" i="16"/>
  <c r="AN74" i="16"/>
  <c r="AO74" i="16"/>
  <c r="AJ75" i="16"/>
  <c r="AK75" i="16"/>
  <c r="AN75" i="16"/>
  <c r="AO75" i="16"/>
  <c r="AJ76" i="16"/>
  <c r="AK76" i="16"/>
  <c r="AN76" i="16"/>
  <c r="AO76" i="16"/>
  <c r="AJ77" i="16"/>
  <c r="AK77" i="16"/>
  <c r="AN77" i="16"/>
  <c r="AO77" i="16"/>
  <c r="AJ78" i="16"/>
  <c r="AK78" i="16"/>
  <c r="AN78" i="16"/>
  <c r="AO78" i="16"/>
  <c r="AJ79" i="16"/>
  <c r="AK79" i="16"/>
  <c r="AN79" i="16"/>
  <c r="AO79" i="16"/>
  <c r="AJ80" i="16"/>
  <c r="AK80" i="16"/>
  <c r="AN80" i="16"/>
  <c r="AO80" i="16"/>
  <c r="AJ81" i="16"/>
  <c r="AK81" i="16"/>
  <c r="AN81" i="16"/>
  <c r="AO81" i="16"/>
  <c r="AJ82" i="16"/>
  <c r="AK82" i="16"/>
  <c r="AN82" i="16"/>
  <c r="AO82" i="16"/>
  <c r="AJ83" i="16"/>
  <c r="AK83" i="16"/>
  <c r="AN83" i="16"/>
  <c r="AO83" i="16"/>
  <c r="AJ84" i="16"/>
  <c r="AK84" i="16"/>
  <c r="AN84" i="16"/>
  <c r="AO84" i="16"/>
  <c r="AJ85" i="16"/>
  <c r="AK85" i="16"/>
  <c r="AN85" i="16"/>
  <c r="AO85" i="16"/>
  <c r="AJ86" i="16"/>
  <c r="AK86" i="16"/>
  <c r="AN86" i="16"/>
  <c r="AO86" i="16"/>
  <c r="AJ87" i="16"/>
  <c r="AK87" i="16"/>
  <c r="AN87" i="16"/>
  <c r="AO87" i="16"/>
  <c r="AJ88" i="16"/>
  <c r="AK88" i="16"/>
  <c r="AN88" i="16"/>
  <c r="AO88" i="16"/>
  <c r="AJ89" i="16"/>
  <c r="AK89" i="16"/>
  <c r="AN89" i="16"/>
  <c r="AO89" i="16"/>
  <c r="AJ90" i="16"/>
  <c r="AK90" i="16"/>
  <c r="AN90" i="16"/>
  <c r="AO90" i="16"/>
  <c r="AJ91" i="16"/>
  <c r="AK91" i="16"/>
  <c r="AN91" i="16"/>
  <c r="AO91" i="16"/>
  <c r="AJ92" i="16"/>
  <c r="AK92" i="16"/>
  <c r="AN92" i="16"/>
  <c r="AO92" i="16"/>
  <c r="AJ93" i="16"/>
  <c r="AK93" i="16"/>
  <c r="AN93" i="16"/>
  <c r="AO93" i="16"/>
  <c r="AJ94" i="16"/>
  <c r="AK94" i="16"/>
  <c r="AN94" i="16"/>
  <c r="AO94" i="16"/>
  <c r="AJ95" i="16"/>
  <c r="AK95" i="16"/>
  <c r="AN95" i="16"/>
  <c r="AO95" i="16"/>
  <c r="AJ96" i="16"/>
  <c r="AK96" i="16"/>
  <c r="AN96" i="16"/>
  <c r="AO96" i="16"/>
  <c r="AJ97" i="16"/>
  <c r="AK97" i="16"/>
  <c r="AN97" i="16"/>
  <c r="AO97" i="16"/>
  <c r="AJ98" i="16"/>
  <c r="AK98" i="16"/>
  <c r="AN98" i="16"/>
  <c r="AO98" i="16"/>
  <c r="AJ99" i="16"/>
  <c r="AK99" i="16"/>
  <c r="AN99" i="16"/>
  <c r="AO99" i="16"/>
  <c r="AJ100" i="16"/>
  <c r="AK100" i="16"/>
  <c r="AN100" i="16"/>
  <c r="AO100" i="16"/>
  <c r="AJ101" i="16"/>
  <c r="AK101" i="16"/>
  <c r="AN101" i="16"/>
  <c r="AO101" i="16"/>
  <c r="AJ102" i="16"/>
  <c r="AK102" i="16"/>
  <c r="AN102" i="16"/>
  <c r="AO102" i="16"/>
  <c r="AJ103" i="16"/>
  <c r="AK103" i="16"/>
  <c r="AN103" i="16"/>
  <c r="AO103" i="16"/>
  <c r="AJ104" i="16"/>
  <c r="AK104" i="16"/>
  <c r="AN104" i="16"/>
  <c r="AO104" i="16"/>
  <c r="AJ105" i="16"/>
  <c r="AK105" i="16"/>
  <c r="AN105" i="16"/>
  <c r="AO105" i="16"/>
  <c r="AJ106" i="16"/>
  <c r="AK106" i="16"/>
  <c r="AN106" i="16"/>
  <c r="AO106" i="16"/>
  <c r="AJ107" i="16"/>
  <c r="AK107" i="16"/>
  <c r="AN107" i="16"/>
  <c r="AO107" i="16"/>
  <c r="AJ108" i="16"/>
  <c r="AK108" i="16"/>
  <c r="AN108" i="16"/>
  <c r="AO108" i="16"/>
  <c r="AJ109" i="16"/>
  <c r="AK109" i="16"/>
  <c r="AN109" i="16"/>
  <c r="AO109" i="16"/>
  <c r="AJ110" i="16"/>
  <c r="AK110" i="16"/>
  <c r="AN110" i="16"/>
  <c r="AO110" i="16"/>
  <c r="AJ111" i="16"/>
  <c r="AK111" i="16"/>
  <c r="AN111" i="16"/>
  <c r="AO111" i="16"/>
  <c r="AJ112" i="16"/>
  <c r="AK112" i="16"/>
  <c r="AN112" i="16"/>
  <c r="AO112" i="16"/>
  <c r="AJ113" i="16"/>
  <c r="AK113" i="16"/>
  <c r="AN113" i="16"/>
  <c r="AO113" i="16"/>
  <c r="AJ114" i="16"/>
  <c r="AK114" i="16"/>
  <c r="AN114" i="16"/>
  <c r="AO114" i="16"/>
  <c r="AJ115" i="16"/>
  <c r="AK115" i="16"/>
  <c r="AN115" i="16"/>
  <c r="AO115" i="16"/>
  <c r="AJ116" i="16"/>
  <c r="AK116" i="16"/>
  <c r="AN116" i="16"/>
  <c r="AO116" i="16"/>
  <c r="AJ117" i="16"/>
  <c r="AK117" i="16"/>
  <c r="AN117" i="16"/>
  <c r="AO117" i="16"/>
  <c r="AJ118" i="16"/>
  <c r="AK118" i="16"/>
  <c r="AN118" i="16"/>
  <c r="AO118" i="16"/>
  <c r="AJ119" i="16"/>
  <c r="AK119" i="16"/>
  <c r="AN119" i="16"/>
  <c r="AO119" i="16"/>
  <c r="AJ120" i="16"/>
  <c r="AK120" i="16"/>
  <c r="AN120" i="16"/>
  <c r="AO120" i="16"/>
  <c r="AJ121" i="16"/>
  <c r="AK121" i="16"/>
  <c r="AN121" i="16"/>
  <c r="AO121" i="16"/>
  <c r="AJ122" i="16"/>
  <c r="AK122" i="16"/>
  <c r="AN122" i="16"/>
  <c r="AO122" i="16"/>
  <c r="AJ123" i="16"/>
  <c r="AK123" i="16"/>
  <c r="AN123" i="16"/>
  <c r="AO123" i="16"/>
  <c r="AJ124" i="16"/>
  <c r="AK124" i="16"/>
  <c r="AN124" i="16"/>
  <c r="AO124" i="16"/>
  <c r="AJ125" i="16"/>
  <c r="AK125" i="16"/>
  <c r="AN125" i="16"/>
  <c r="AO125" i="16"/>
  <c r="AJ126" i="16"/>
  <c r="AK126" i="16"/>
  <c r="AN126" i="16"/>
  <c r="AO126" i="16"/>
  <c r="AJ127" i="16"/>
  <c r="AK127" i="16"/>
  <c r="AN127" i="16"/>
  <c r="AO127" i="16"/>
  <c r="AJ128" i="16"/>
  <c r="AK128" i="16"/>
  <c r="AN128" i="16"/>
  <c r="AO128" i="16"/>
  <c r="AJ129" i="16"/>
  <c r="AK129" i="16"/>
  <c r="AN129" i="16"/>
  <c r="AO129" i="16"/>
  <c r="AJ130" i="16"/>
  <c r="AK130" i="16"/>
  <c r="AN130" i="16"/>
  <c r="AO130" i="16"/>
  <c r="AJ131" i="16"/>
  <c r="AK131" i="16"/>
  <c r="AN131" i="16"/>
  <c r="AO131" i="16"/>
  <c r="AJ132" i="16"/>
  <c r="AK132" i="16"/>
  <c r="AN132" i="16"/>
  <c r="AO132" i="16"/>
  <c r="AJ133" i="16"/>
  <c r="AK133" i="16"/>
  <c r="AN133" i="16"/>
  <c r="AO133" i="16"/>
  <c r="AJ134" i="16"/>
  <c r="AK134" i="16"/>
  <c r="AN134" i="16"/>
  <c r="AO134" i="16"/>
  <c r="AJ135" i="16"/>
  <c r="AK135" i="16"/>
  <c r="AN135" i="16"/>
  <c r="AO135" i="16"/>
  <c r="AJ136" i="16"/>
  <c r="AK136" i="16"/>
  <c r="AN136" i="16"/>
  <c r="AO136" i="16"/>
  <c r="AJ137" i="16"/>
  <c r="AK137" i="16"/>
  <c r="AN137" i="16"/>
  <c r="AO137" i="16"/>
  <c r="AJ138" i="16"/>
  <c r="AK138" i="16"/>
  <c r="AN138" i="16"/>
  <c r="AO138" i="16"/>
  <c r="AJ139" i="16"/>
  <c r="AK139" i="16"/>
  <c r="AN139" i="16"/>
  <c r="AO139" i="16"/>
  <c r="AJ140" i="16"/>
  <c r="AK140" i="16"/>
  <c r="AN140" i="16"/>
  <c r="AO140" i="16"/>
  <c r="AJ141" i="16"/>
  <c r="AK141" i="16"/>
  <c r="AN141" i="16"/>
  <c r="AO141" i="16"/>
  <c r="AJ142" i="16"/>
  <c r="AK142" i="16"/>
  <c r="AN142" i="16"/>
  <c r="AO142" i="16"/>
  <c r="AJ143" i="16"/>
  <c r="AK143" i="16"/>
  <c r="AN143" i="16"/>
  <c r="AO143" i="16"/>
  <c r="AJ144" i="16"/>
  <c r="AK144" i="16"/>
  <c r="AN144" i="16"/>
  <c r="AO144" i="16"/>
  <c r="AJ145" i="16"/>
  <c r="AK145" i="16"/>
  <c r="AN145" i="16"/>
  <c r="AO145" i="16"/>
  <c r="AJ146" i="16"/>
  <c r="AK146" i="16"/>
  <c r="AN146" i="16"/>
  <c r="AO146" i="16"/>
  <c r="AJ147" i="16"/>
  <c r="AK147" i="16"/>
  <c r="AN147" i="16"/>
  <c r="AO147" i="16"/>
  <c r="AJ148" i="16"/>
  <c r="AK148" i="16"/>
  <c r="AN148" i="16"/>
  <c r="AO148" i="16"/>
  <c r="AJ149" i="16"/>
  <c r="AK149" i="16"/>
  <c r="AN149" i="16"/>
  <c r="AO149" i="16"/>
  <c r="AJ150" i="16"/>
  <c r="AK150" i="16"/>
  <c r="AN150" i="16"/>
  <c r="AO150" i="16"/>
  <c r="AJ151" i="16"/>
  <c r="AK151" i="16"/>
  <c r="AN151" i="16"/>
  <c r="AO151" i="16"/>
  <c r="AJ152" i="16"/>
  <c r="AK152" i="16"/>
  <c r="AN152" i="16"/>
  <c r="AO152" i="16"/>
  <c r="AJ153" i="16"/>
  <c r="AK153" i="16"/>
  <c r="AN153" i="16"/>
  <c r="AO153" i="16"/>
  <c r="AJ154" i="16"/>
  <c r="AK154" i="16"/>
  <c r="AN154" i="16"/>
  <c r="AO154" i="16"/>
  <c r="AJ155" i="16"/>
  <c r="AK155" i="16"/>
  <c r="AN155" i="16"/>
  <c r="AO155" i="16"/>
  <c r="AJ156" i="16"/>
  <c r="AK156" i="16"/>
  <c r="AN156" i="16"/>
  <c r="AO156" i="16"/>
  <c r="AJ157" i="16"/>
  <c r="AK157" i="16"/>
  <c r="AN157" i="16"/>
  <c r="AO157" i="16"/>
  <c r="AJ158" i="16"/>
  <c r="AK158" i="16"/>
  <c r="AN158" i="16"/>
  <c r="AO158" i="16"/>
  <c r="AJ159" i="16"/>
  <c r="AK159" i="16"/>
  <c r="AN159" i="16"/>
  <c r="AO159" i="16"/>
  <c r="AJ160" i="16"/>
  <c r="AK160" i="16"/>
  <c r="AN160" i="16"/>
  <c r="AO160" i="16"/>
  <c r="AJ161" i="16"/>
  <c r="AK161" i="16"/>
  <c r="AN161" i="16"/>
  <c r="AO161" i="16"/>
  <c r="AJ162" i="16"/>
  <c r="AK162" i="16"/>
  <c r="AN162" i="16"/>
  <c r="AO162" i="16"/>
  <c r="AJ163" i="16"/>
  <c r="AK163" i="16"/>
  <c r="AN163" i="16"/>
  <c r="AO163" i="16"/>
  <c r="AJ164" i="16"/>
  <c r="AK164" i="16"/>
  <c r="AN164" i="16"/>
  <c r="AO164" i="16"/>
  <c r="AJ165" i="16"/>
  <c r="AK165" i="16"/>
  <c r="AN165" i="16"/>
  <c r="AO165" i="16"/>
  <c r="AJ166" i="16"/>
  <c r="AK166" i="16"/>
  <c r="AN166" i="16"/>
  <c r="AO166" i="16"/>
  <c r="AJ167" i="16"/>
  <c r="AK167" i="16"/>
  <c r="AN167" i="16"/>
  <c r="AO167" i="16"/>
  <c r="AJ168" i="16"/>
  <c r="AK168" i="16"/>
  <c r="AN168" i="16"/>
  <c r="AO168" i="16"/>
  <c r="AJ169" i="16"/>
  <c r="AK169" i="16"/>
  <c r="AN169" i="16"/>
  <c r="AO169" i="16"/>
  <c r="AJ170" i="16"/>
  <c r="AK170" i="16"/>
  <c r="AN170" i="16"/>
  <c r="AO170" i="16"/>
  <c r="AJ171" i="16"/>
  <c r="AK171" i="16"/>
  <c r="AN171" i="16"/>
  <c r="AO171" i="16"/>
  <c r="AJ172" i="16"/>
  <c r="AK172" i="16"/>
  <c r="AN172" i="16"/>
  <c r="AO172" i="16"/>
  <c r="AJ173" i="16"/>
  <c r="AK173" i="16"/>
  <c r="AN173" i="16"/>
  <c r="AO173" i="16"/>
  <c r="AJ174" i="16"/>
  <c r="AK174" i="16"/>
  <c r="AN174" i="16"/>
  <c r="AO174" i="16"/>
  <c r="AJ175" i="16"/>
  <c r="AK175" i="16"/>
  <c r="AN175" i="16"/>
  <c r="AO175" i="16"/>
  <c r="AJ176" i="16"/>
  <c r="AK176" i="16"/>
  <c r="AN176" i="16"/>
  <c r="AO176" i="16"/>
  <c r="AJ177" i="16"/>
  <c r="AK177" i="16"/>
  <c r="AN177" i="16"/>
  <c r="AO177" i="16"/>
  <c r="AJ178" i="16"/>
  <c r="AK178" i="16"/>
  <c r="AN178" i="16"/>
  <c r="AO178" i="16"/>
  <c r="AJ179" i="16"/>
  <c r="AK179" i="16"/>
  <c r="AN179" i="16"/>
  <c r="AO179" i="16"/>
  <c r="AJ180" i="16"/>
  <c r="AK180" i="16"/>
  <c r="AN180" i="16"/>
  <c r="AO180" i="16"/>
  <c r="AJ181" i="16"/>
  <c r="AK181" i="16"/>
  <c r="AN181" i="16"/>
  <c r="AO181" i="16"/>
  <c r="AJ182" i="16"/>
  <c r="AK182" i="16"/>
  <c r="AN182" i="16"/>
  <c r="AO182" i="16"/>
  <c r="AJ183" i="16"/>
  <c r="AK183" i="16"/>
  <c r="AN183" i="16"/>
  <c r="AO183" i="16"/>
  <c r="AJ184" i="16"/>
  <c r="AK184" i="16"/>
  <c r="AN184" i="16"/>
  <c r="AO184" i="16"/>
  <c r="AJ185" i="16"/>
  <c r="AK185" i="16"/>
  <c r="AN185" i="16"/>
  <c r="AO185" i="16"/>
  <c r="AJ186" i="16"/>
  <c r="AK186" i="16"/>
  <c r="AN186" i="16"/>
  <c r="AO186" i="16"/>
  <c r="AJ187" i="16"/>
  <c r="AK187" i="16"/>
  <c r="AN187" i="16"/>
  <c r="AO187" i="16"/>
  <c r="AJ188" i="16"/>
  <c r="AK188" i="16"/>
  <c r="AN188" i="16"/>
  <c r="AO188" i="16"/>
  <c r="AJ189" i="16"/>
  <c r="AK189" i="16"/>
  <c r="AN189" i="16"/>
  <c r="AO189" i="16"/>
  <c r="AJ190" i="16"/>
  <c r="AK190" i="16"/>
  <c r="AN190" i="16"/>
  <c r="AO190" i="16"/>
  <c r="AJ191" i="16"/>
  <c r="AK191" i="16"/>
  <c r="AN191" i="16"/>
  <c r="AO191" i="16"/>
  <c r="AJ192" i="16"/>
  <c r="AK192" i="16"/>
  <c r="AN192" i="16"/>
  <c r="AO192" i="16"/>
  <c r="AJ193" i="16"/>
  <c r="AK193" i="16"/>
  <c r="AN193" i="16"/>
  <c r="AO193" i="16"/>
  <c r="AJ194" i="16"/>
  <c r="AK194" i="16"/>
  <c r="AN194" i="16"/>
  <c r="AO194" i="16"/>
  <c r="AJ195" i="16"/>
  <c r="AK195" i="16"/>
  <c r="AN195" i="16"/>
  <c r="AO195" i="16"/>
  <c r="AJ196" i="16"/>
  <c r="AK196" i="16"/>
  <c r="AN196" i="16"/>
  <c r="AO196" i="16"/>
  <c r="AJ197" i="16"/>
  <c r="AK197" i="16"/>
  <c r="AN197" i="16"/>
  <c r="AO197" i="16"/>
  <c r="AJ198" i="16"/>
  <c r="AK198" i="16"/>
  <c r="AN198" i="16"/>
  <c r="AO198" i="16"/>
  <c r="AJ199" i="16"/>
  <c r="AK199" i="16"/>
  <c r="AN199" i="16"/>
  <c r="AO199" i="16"/>
  <c r="AJ200" i="16"/>
  <c r="AK200" i="16"/>
  <c r="AN200" i="16"/>
  <c r="AO200" i="16"/>
  <c r="AJ201" i="16"/>
  <c r="AK201" i="16"/>
  <c r="AN201" i="16"/>
  <c r="AO201" i="16"/>
  <c r="AJ202" i="16"/>
  <c r="AK202" i="16"/>
  <c r="AN202" i="16"/>
  <c r="AO202" i="16"/>
  <c r="AJ203" i="16"/>
  <c r="AK203" i="16"/>
  <c r="AN203" i="16"/>
  <c r="AO203" i="16"/>
  <c r="AJ204" i="16"/>
  <c r="AK204" i="16"/>
  <c r="AN204" i="16"/>
  <c r="AO204" i="16"/>
  <c r="AJ205" i="16"/>
  <c r="AK205" i="16"/>
  <c r="AN205" i="16"/>
  <c r="AO205" i="16"/>
  <c r="AJ206" i="16"/>
  <c r="AK206" i="16"/>
  <c r="AN206" i="16"/>
  <c r="AO206" i="16"/>
  <c r="AJ207" i="16"/>
  <c r="AK207" i="16"/>
  <c r="AN207" i="16"/>
  <c r="AO207" i="16"/>
  <c r="AJ208" i="16"/>
  <c r="AK208" i="16"/>
  <c r="AN208" i="16"/>
  <c r="AO208" i="16"/>
  <c r="AJ209" i="16"/>
  <c r="AK209" i="16"/>
  <c r="AN209" i="16"/>
  <c r="AO209" i="16"/>
  <c r="AJ210" i="16"/>
  <c r="AK210" i="16"/>
  <c r="AN210" i="16"/>
  <c r="AO210" i="16"/>
  <c r="AJ211" i="16"/>
  <c r="AK211" i="16"/>
  <c r="AN211" i="16"/>
  <c r="AO211" i="16"/>
  <c r="AJ212" i="16"/>
  <c r="AK212" i="16"/>
  <c r="AN212" i="16"/>
  <c r="AO212" i="16"/>
  <c r="AJ213" i="16"/>
  <c r="AK213" i="16"/>
  <c r="AN213" i="16"/>
  <c r="AO213" i="16"/>
  <c r="AJ214" i="16"/>
  <c r="AK214" i="16"/>
  <c r="AN214" i="16"/>
  <c r="AO214" i="16"/>
  <c r="AJ215" i="16"/>
  <c r="AK215" i="16"/>
  <c r="AN215" i="16"/>
  <c r="AO215" i="16"/>
  <c r="AJ216" i="16"/>
  <c r="AK216" i="16"/>
  <c r="AN216" i="16"/>
  <c r="AO216" i="16"/>
  <c r="AJ217" i="16"/>
  <c r="AK217" i="16"/>
  <c r="AN217" i="16"/>
  <c r="AO217" i="16"/>
  <c r="AJ218" i="16"/>
  <c r="AK218" i="16"/>
  <c r="AN218" i="16"/>
  <c r="AO218" i="16"/>
  <c r="AJ219" i="16"/>
  <c r="AK219" i="16"/>
  <c r="AN219" i="16"/>
  <c r="AO219" i="16"/>
  <c r="AJ220" i="16"/>
  <c r="AK220" i="16"/>
  <c r="AN220" i="16"/>
  <c r="AO220" i="16"/>
  <c r="AJ221" i="16"/>
  <c r="AK221" i="16"/>
  <c r="AN221" i="16"/>
  <c r="AO221" i="16"/>
  <c r="AJ222" i="16"/>
  <c r="AK222" i="16"/>
  <c r="AN222" i="16"/>
  <c r="AO222" i="16"/>
  <c r="AJ223" i="16"/>
  <c r="AK223" i="16"/>
  <c r="AN223" i="16"/>
  <c r="AO223" i="16"/>
  <c r="AJ224" i="16"/>
  <c r="AK224" i="16"/>
  <c r="AN224" i="16"/>
  <c r="AO224" i="16"/>
  <c r="AJ225" i="16"/>
  <c r="AK225" i="16"/>
  <c r="AN225" i="16"/>
  <c r="AO225" i="16"/>
  <c r="AJ226" i="16"/>
  <c r="AK226" i="16"/>
  <c r="AN226" i="16"/>
  <c r="AO226" i="16"/>
  <c r="AJ227" i="16"/>
  <c r="AK227" i="16"/>
  <c r="AN227" i="16"/>
  <c r="AO227" i="16"/>
  <c r="AJ228" i="16"/>
  <c r="AK228" i="16"/>
  <c r="AN228" i="16"/>
  <c r="AO228" i="16"/>
  <c r="AJ229" i="16"/>
  <c r="AK229" i="16"/>
  <c r="AN229" i="16"/>
  <c r="AO229" i="16"/>
  <c r="AJ230" i="16"/>
  <c r="AK230" i="16"/>
  <c r="AN230" i="16"/>
  <c r="AO230" i="16"/>
  <c r="AJ231" i="16"/>
  <c r="AK231" i="16"/>
  <c r="AN231" i="16"/>
  <c r="AO231" i="16"/>
  <c r="AO4" i="16"/>
  <c r="AN4" i="16"/>
  <c r="AK4" i="16"/>
  <c r="AJ4" i="16"/>
  <c r="AC5" i="16"/>
  <c r="AD5" i="16"/>
  <c r="AC6" i="16"/>
  <c r="AD6" i="16"/>
  <c r="AC7" i="16"/>
  <c r="AD7" i="16"/>
  <c r="AC8" i="16"/>
  <c r="AD8" i="16"/>
  <c r="AC9" i="16"/>
  <c r="AD9" i="16"/>
  <c r="AC10" i="16"/>
  <c r="AD10" i="16"/>
  <c r="AC11" i="16"/>
  <c r="AD11" i="16"/>
  <c r="AC12" i="16"/>
  <c r="AD12" i="16"/>
  <c r="AC13" i="16"/>
  <c r="AD13" i="16"/>
  <c r="AC14" i="16"/>
  <c r="AD14" i="16"/>
  <c r="AC15" i="16"/>
  <c r="AD15" i="16"/>
  <c r="AC16" i="16"/>
  <c r="AD16" i="16"/>
  <c r="AC17" i="16"/>
  <c r="AD17" i="16"/>
  <c r="AC18" i="16"/>
  <c r="AD18" i="16"/>
  <c r="AC19" i="16"/>
  <c r="AD19" i="16"/>
  <c r="AC20" i="16"/>
  <c r="AD20" i="16"/>
  <c r="AC21" i="16"/>
  <c r="AD21" i="16"/>
  <c r="AC22" i="16"/>
  <c r="AD22" i="16"/>
  <c r="AC23" i="16"/>
  <c r="AD23" i="16"/>
  <c r="AC24" i="16"/>
  <c r="AD24" i="16"/>
  <c r="AC25" i="16"/>
  <c r="AD25" i="16"/>
  <c r="AC26" i="16"/>
  <c r="AD26" i="16"/>
  <c r="AC27" i="16"/>
  <c r="AD27" i="16"/>
  <c r="AC28" i="16"/>
  <c r="AD28" i="16"/>
  <c r="AC29" i="16"/>
  <c r="AD29" i="16"/>
  <c r="AC30" i="16"/>
  <c r="AD30" i="16"/>
  <c r="AC31" i="16"/>
  <c r="AD31" i="16"/>
  <c r="AC32" i="16"/>
  <c r="AD32" i="16"/>
  <c r="AC33" i="16"/>
  <c r="AD33" i="16"/>
  <c r="AC34" i="16"/>
  <c r="AD34" i="16"/>
  <c r="AC35" i="16"/>
  <c r="AD35" i="16"/>
  <c r="AC36" i="16"/>
  <c r="AD36" i="16"/>
  <c r="AC37" i="16"/>
  <c r="AD37" i="16"/>
  <c r="AC38" i="16"/>
  <c r="AD38" i="16"/>
  <c r="AC39" i="16"/>
  <c r="AD39" i="16"/>
  <c r="AC40" i="16"/>
  <c r="AD40" i="16"/>
  <c r="AC41" i="16"/>
  <c r="AD41" i="16"/>
  <c r="AC42" i="16"/>
  <c r="AD42" i="16"/>
  <c r="AC43" i="16"/>
  <c r="AD43" i="16"/>
  <c r="AC44" i="16"/>
  <c r="AD44" i="16"/>
  <c r="AC45" i="16"/>
  <c r="AD45" i="16"/>
  <c r="AC46" i="16"/>
  <c r="AD46" i="16"/>
  <c r="AC47" i="16"/>
  <c r="AD47" i="16"/>
  <c r="AC48" i="16"/>
  <c r="AD48" i="16"/>
  <c r="AC49" i="16"/>
  <c r="AD49" i="16"/>
  <c r="AC50" i="16"/>
  <c r="AD50" i="16"/>
  <c r="AC51" i="16"/>
  <c r="AD51" i="16"/>
  <c r="AC52" i="16"/>
  <c r="AD52" i="16"/>
  <c r="AC53" i="16"/>
  <c r="AD53" i="16"/>
  <c r="AC54" i="16"/>
  <c r="AD54" i="16"/>
  <c r="AC55" i="16"/>
  <c r="AD55" i="16"/>
  <c r="AC56" i="16"/>
  <c r="AD56" i="16"/>
  <c r="AC57" i="16"/>
  <c r="AD57" i="16"/>
  <c r="AC58" i="16"/>
  <c r="AD58" i="16"/>
  <c r="AC59" i="16"/>
  <c r="AD59" i="16"/>
  <c r="AC60" i="16"/>
  <c r="AD60" i="16"/>
  <c r="AC61" i="16"/>
  <c r="AD61" i="16"/>
  <c r="AC62" i="16"/>
  <c r="AD62" i="16"/>
  <c r="AC63" i="16"/>
  <c r="AD63" i="16"/>
  <c r="AC64" i="16"/>
  <c r="AD64" i="16"/>
  <c r="AC65" i="16"/>
  <c r="AD65" i="16"/>
  <c r="AC66" i="16"/>
  <c r="AD66" i="16"/>
  <c r="AC67" i="16"/>
  <c r="AD67" i="16"/>
  <c r="AC68" i="16"/>
  <c r="AD68" i="16"/>
  <c r="AC69" i="16"/>
  <c r="AD69" i="16"/>
  <c r="AC70" i="16"/>
  <c r="AD70" i="16"/>
  <c r="AC71" i="16"/>
  <c r="AD71" i="16"/>
  <c r="AC72" i="16"/>
  <c r="AD72" i="16"/>
  <c r="AC73" i="16"/>
  <c r="AD73" i="16"/>
  <c r="AC74" i="16"/>
  <c r="AD74" i="16"/>
  <c r="AC75" i="16"/>
  <c r="AD75" i="16"/>
  <c r="AC76" i="16"/>
  <c r="AD76" i="16"/>
  <c r="AC77" i="16"/>
  <c r="AD77" i="16"/>
  <c r="AC78" i="16"/>
  <c r="AD78" i="16"/>
  <c r="AC79" i="16"/>
  <c r="AD79" i="16"/>
  <c r="AC80" i="16"/>
  <c r="AD80" i="16"/>
  <c r="AC81" i="16"/>
  <c r="AD81" i="16"/>
  <c r="AC82" i="16"/>
  <c r="AD82" i="16"/>
  <c r="AC83" i="16"/>
  <c r="AD83" i="16"/>
  <c r="AC84" i="16"/>
  <c r="AD84" i="16"/>
  <c r="AC85" i="16"/>
  <c r="AD85" i="16"/>
  <c r="AC86" i="16"/>
  <c r="AD86" i="16"/>
  <c r="AC87" i="16"/>
  <c r="AD87" i="16"/>
  <c r="AC88" i="16"/>
  <c r="AD88" i="16"/>
  <c r="AC89" i="16"/>
  <c r="AD89" i="16"/>
  <c r="AC90" i="16"/>
  <c r="AD90" i="16"/>
  <c r="AC91" i="16"/>
  <c r="AD91" i="16"/>
  <c r="AC92" i="16"/>
  <c r="AD92" i="16"/>
  <c r="AC93" i="16"/>
  <c r="AD93" i="16"/>
  <c r="AC94" i="16"/>
  <c r="AD94" i="16"/>
  <c r="AC95" i="16"/>
  <c r="AD95" i="16"/>
  <c r="AC96" i="16"/>
  <c r="AD96" i="16"/>
  <c r="AC97" i="16"/>
  <c r="AD97" i="16"/>
  <c r="AC98" i="16"/>
  <c r="AD98" i="16"/>
  <c r="AC99" i="16"/>
  <c r="AD99" i="16"/>
  <c r="AC100" i="16"/>
  <c r="AD100" i="16"/>
  <c r="AC101" i="16"/>
  <c r="AD101" i="16"/>
  <c r="AC102" i="16"/>
  <c r="AD102" i="16"/>
  <c r="AC103" i="16"/>
  <c r="AD103" i="16"/>
  <c r="AC104" i="16"/>
  <c r="AD104" i="16"/>
  <c r="AC105" i="16"/>
  <c r="AD105" i="16"/>
  <c r="AC106" i="16"/>
  <c r="AD106" i="16"/>
  <c r="AC107" i="16"/>
  <c r="AD107" i="16"/>
  <c r="AC108" i="16"/>
  <c r="AD108" i="16"/>
  <c r="AC109" i="16"/>
  <c r="AD109" i="16"/>
  <c r="AC110" i="16"/>
  <c r="AD110" i="16"/>
  <c r="AC111" i="16"/>
  <c r="AD111" i="16"/>
  <c r="AC112" i="16"/>
  <c r="AD112" i="16"/>
  <c r="AC113" i="16"/>
  <c r="AD113" i="16"/>
  <c r="AC114" i="16"/>
  <c r="AD114" i="16"/>
  <c r="AC115" i="16"/>
  <c r="AD115" i="16"/>
  <c r="AC116" i="16"/>
  <c r="AD116" i="16"/>
  <c r="AC117" i="16"/>
  <c r="AD117" i="16"/>
  <c r="AC118" i="16"/>
  <c r="AD118" i="16"/>
  <c r="AC119" i="16"/>
  <c r="AD119" i="16"/>
  <c r="AC120" i="16"/>
  <c r="AD120" i="16"/>
  <c r="AC121" i="16"/>
  <c r="AD121" i="16"/>
  <c r="AC122" i="16"/>
  <c r="AD122" i="16"/>
  <c r="AC123" i="16"/>
  <c r="AD123" i="16"/>
  <c r="AC124" i="16"/>
  <c r="AD124" i="16"/>
  <c r="AC125" i="16"/>
  <c r="AD125" i="16"/>
  <c r="AC126" i="16"/>
  <c r="AD126" i="16"/>
  <c r="AC127" i="16"/>
  <c r="AD127" i="16"/>
  <c r="AC128" i="16"/>
  <c r="AD128" i="16"/>
  <c r="AC129" i="16"/>
  <c r="AD129" i="16"/>
  <c r="AC130" i="16"/>
  <c r="AD130" i="16"/>
  <c r="AC131" i="16"/>
  <c r="AD131" i="16"/>
  <c r="AC132" i="16"/>
  <c r="AD132" i="16"/>
  <c r="AC133" i="16"/>
  <c r="AD133" i="16"/>
  <c r="AC134" i="16"/>
  <c r="AD134" i="16"/>
  <c r="AC135" i="16"/>
  <c r="AD135" i="16"/>
  <c r="AC136" i="16"/>
  <c r="AD136" i="16"/>
  <c r="AC137" i="16"/>
  <c r="AD137" i="16"/>
  <c r="AC138" i="16"/>
  <c r="AD138" i="16"/>
  <c r="AC139" i="16"/>
  <c r="AD139" i="16"/>
  <c r="AC140" i="16"/>
  <c r="AD140" i="16"/>
  <c r="AC141" i="16"/>
  <c r="AD141" i="16"/>
  <c r="AC142" i="16"/>
  <c r="AD142" i="16"/>
  <c r="AC143" i="16"/>
  <c r="AD143" i="16"/>
  <c r="AC144" i="16"/>
  <c r="AD144" i="16"/>
  <c r="AC145" i="16"/>
  <c r="AD145" i="16"/>
  <c r="AC146" i="16"/>
  <c r="AD146" i="16"/>
  <c r="AC147" i="16"/>
  <c r="AD147" i="16"/>
  <c r="AC148" i="16"/>
  <c r="AD148" i="16"/>
  <c r="AC149" i="16"/>
  <c r="AD149" i="16"/>
  <c r="AC150" i="16"/>
  <c r="AD150" i="16"/>
  <c r="AC151" i="16"/>
  <c r="AD151" i="16"/>
  <c r="AC152" i="16"/>
  <c r="AD152" i="16"/>
  <c r="AC153" i="16"/>
  <c r="AD153" i="16"/>
  <c r="AC154" i="16"/>
  <c r="AD154" i="16"/>
  <c r="AC155" i="16"/>
  <c r="AD155" i="16"/>
  <c r="AC156" i="16"/>
  <c r="AD156" i="16"/>
  <c r="AC157" i="16"/>
  <c r="AD157" i="16"/>
  <c r="AC158" i="16"/>
  <c r="AD158" i="16"/>
  <c r="AC159" i="16"/>
  <c r="AD159" i="16"/>
  <c r="AC160" i="16"/>
  <c r="AD160" i="16"/>
  <c r="AC161" i="16"/>
  <c r="AD161" i="16"/>
  <c r="AC162" i="16"/>
  <c r="AD162" i="16"/>
  <c r="AC163" i="16"/>
  <c r="AD163" i="16"/>
  <c r="AC164" i="16"/>
  <c r="AD164" i="16"/>
  <c r="AC165" i="16"/>
  <c r="AD165" i="16"/>
  <c r="AC166" i="16"/>
  <c r="AD166" i="16"/>
  <c r="AC167" i="16"/>
  <c r="AD167" i="16"/>
  <c r="AC168" i="16"/>
  <c r="AD168" i="16"/>
  <c r="AC169" i="16"/>
  <c r="AD169" i="16"/>
  <c r="AC170" i="16"/>
  <c r="AD170" i="16"/>
  <c r="AC171" i="16"/>
  <c r="AD171" i="16"/>
  <c r="AC172" i="16"/>
  <c r="AD172" i="16"/>
  <c r="AC173" i="16"/>
  <c r="AD173" i="16"/>
  <c r="AC174" i="16"/>
  <c r="AD174" i="16"/>
  <c r="AC175" i="16"/>
  <c r="AD175" i="16"/>
  <c r="AC176" i="16"/>
  <c r="AD176" i="16"/>
  <c r="AC177" i="16"/>
  <c r="AD177" i="16"/>
  <c r="AC178" i="16"/>
  <c r="AD178" i="16"/>
  <c r="AC179" i="16"/>
  <c r="AD179" i="16"/>
  <c r="AC180" i="16"/>
  <c r="AD180" i="16"/>
  <c r="AC181" i="16"/>
  <c r="AD181" i="16"/>
  <c r="AC182" i="16"/>
  <c r="AD182" i="16"/>
  <c r="AC183" i="16"/>
  <c r="AD183" i="16"/>
  <c r="AC184" i="16"/>
  <c r="AD184" i="16"/>
  <c r="AC185" i="16"/>
  <c r="AD185" i="16"/>
  <c r="AC186" i="16"/>
  <c r="AD186" i="16"/>
  <c r="AC187" i="16"/>
  <c r="AD187" i="16"/>
  <c r="AC188" i="16"/>
  <c r="AD188" i="16"/>
  <c r="AC189" i="16"/>
  <c r="AD189" i="16"/>
  <c r="AC190" i="16"/>
  <c r="AD190" i="16"/>
  <c r="AC191" i="16"/>
  <c r="AD191" i="16"/>
  <c r="AC192" i="16"/>
  <c r="AD192" i="16"/>
  <c r="AC193" i="16"/>
  <c r="AD193" i="16"/>
  <c r="AC194" i="16"/>
  <c r="AD194" i="16"/>
  <c r="AC195" i="16"/>
  <c r="AD195" i="16"/>
  <c r="AC196" i="16"/>
  <c r="AD196" i="16"/>
  <c r="AC197" i="16"/>
  <c r="AD197" i="16"/>
  <c r="AC198" i="16"/>
  <c r="AD198" i="16"/>
  <c r="AC199" i="16"/>
  <c r="AD199" i="16"/>
  <c r="AC200" i="16"/>
  <c r="AD200" i="16"/>
  <c r="AC201" i="16"/>
  <c r="AD201" i="16"/>
  <c r="AC202" i="16"/>
  <c r="AD202" i="16"/>
  <c r="AC203" i="16"/>
  <c r="AD203" i="16"/>
  <c r="AC204" i="16"/>
  <c r="AD204" i="16"/>
  <c r="AC205" i="16"/>
  <c r="AD205" i="16"/>
  <c r="AC206" i="16"/>
  <c r="AD206" i="16"/>
  <c r="AC207" i="16"/>
  <c r="AD207" i="16"/>
  <c r="AC208" i="16"/>
  <c r="AD208" i="16"/>
  <c r="AC209" i="16"/>
  <c r="AD209" i="16"/>
  <c r="AC210" i="16"/>
  <c r="AD210" i="16"/>
  <c r="AC211" i="16"/>
  <c r="AD211" i="16"/>
  <c r="AC212" i="16"/>
  <c r="AD212" i="16"/>
  <c r="AC213" i="16"/>
  <c r="AD213" i="16"/>
  <c r="AC214" i="16"/>
  <c r="AD214" i="16"/>
  <c r="AC215" i="16"/>
  <c r="AD215" i="16"/>
  <c r="AC216" i="16"/>
  <c r="AD216" i="16"/>
  <c r="AC217" i="16"/>
  <c r="AD217" i="16"/>
  <c r="AC218" i="16"/>
  <c r="AD218" i="16"/>
  <c r="AC219" i="16"/>
  <c r="AD219" i="16"/>
  <c r="AC220" i="16"/>
  <c r="AD220" i="16"/>
  <c r="AC221" i="16"/>
  <c r="AD221" i="16"/>
  <c r="AC222" i="16"/>
  <c r="AD222" i="16"/>
  <c r="AC223" i="16"/>
  <c r="AD223" i="16"/>
  <c r="AC224" i="16"/>
  <c r="AD224" i="16"/>
  <c r="AC225" i="16"/>
  <c r="AD225" i="16"/>
  <c r="AC226" i="16"/>
  <c r="AD226" i="16"/>
  <c r="AC227" i="16"/>
  <c r="AD227" i="16"/>
  <c r="AC228" i="16"/>
  <c r="AD228" i="16"/>
  <c r="AC229" i="16"/>
  <c r="AD229" i="16"/>
  <c r="AC230" i="16"/>
  <c r="AD230" i="16"/>
  <c r="AC231" i="16"/>
  <c r="AD231" i="16"/>
  <c r="AD4" i="16"/>
  <c r="AC4" i="16"/>
  <c r="Y5" i="16"/>
  <c r="Z5" i="16"/>
  <c r="Y6" i="16"/>
  <c r="Z6" i="16"/>
  <c r="Y7" i="16"/>
  <c r="Z7" i="16"/>
  <c r="Y8" i="16"/>
  <c r="Z8" i="16"/>
  <c r="Y9" i="16"/>
  <c r="Z9" i="16"/>
  <c r="Y10" i="16"/>
  <c r="Z10" i="16"/>
  <c r="Y11" i="16"/>
  <c r="Z11" i="16"/>
  <c r="Y12" i="16"/>
  <c r="Z12" i="16"/>
  <c r="Y13" i="16"/>
  <c r="Z13" i="16"/>
  <c r="Y14" i="16"/>
  <c r="Z14" i="16"/>
  <c r="Y15" i="16"/>
  <c r="Z15" i="16"/>
  <c r="Y16" i="16"/>
  <c r="Z16" i="16"/>
  <c r="Y17" i="16"/>
  <c r="Z17" i="16"/>
  <c r="Y18" i="16"/>
  <c r="Z18" i="16"/>
  <c r="Y19" i="16"/>
  <c r="Z19" i="16"/>
  <c r="Y20" i="16"/>
  <c r="Z20" i="16"/>
  <c r="Y21" i="16"/>
  <c r="Z21" i="16"/>
  <c r="Y22" i="16"/>
  <c r="Z22" i="16"/>
  <c r="Y23" i="16"/>
  <c r="Z23" i="16"/>
  <c r="Y24" i="16"/>
  <c r="Z24" i="16"/>
  <c r="Y25" i="16"/>
  <c r="Z25" i="16"/>
  <c r="Y26" i="16"/>
  <c r="Z26" i="16"/>
  <c r="Y27" i="16"/>
  <c r="Z27" i="16"/>
  <c r="Y28" i="16"/>
  <c r="Z28" i="16"/>
  <c r="Y29" i="16"/>
  <c r="Z29" i="16"/>
  <c r="Y30" i="16"/>
  <c r="Z30" i="16"/>
  <c r="Y31" i="16"/>
  <c r="Z31" i="16"/>
  <c r="Y32" i="16"/>
  <c r="Z32" i="16"/>
  <c r="Y33" i="16"/>
  <c r="Z33" i="16"/>
  <c r="Y34" i="16"/>
  <c r="Z34" i="16"/>
  <c r="Y35" i="16"/>
  <c r="Z35" i="16"/>
  <c r="Y36" i="16"/>
  <c r="Z36" i="16"/>
  <c r="Y37" i="16"/>
  <c r="Z37" i="16"/>
  <c r="Y38" i="16"/>
  <c r="Z38" i="16"/>
  <c r="Y39" i="16"/>
  <c r="Z39" i="16"/>
  <c r="Y40" i="16"/>
  <c r="Z40" i="16"/>
  <c r="Y41" i="16"/>
  <c r="Z41" i="16"/>
  <c r="Y42" i="16"/>
  <c r="Z42" i="16"/>
  <c r="Y43" i="16"/>
  <c r="Z43" i="16"/>
  <c r="Y44" i="16"/>
  <c r="Z44" i="16"/>
  <c r="Y45" i="16"/>
  <c r="Z45" i="16"/>
  <c r="Y46" i="16"/>
  <c r="Z46" i="16"/>
  <c r="Y47" i="16"/>
  <c r="Z47" i="16"/>
  <c r="Y48" i="16"/>
  <c r="Z48" i="16"/>
  <c r="Y49" i="16"/>
  <c r="Z49" i="16"/>
  <c r="Y50" i="16"/>
  <c r="Z50" i="16"/>
  <c r="Y51" i="16"/>
  <c r="Z51" i="16"/>
  <c r="Y52" i="16"/>
  <c r="Z52" i="16"/>
  <c r="Y53" i="16"/>
  <c r="Z53" i="16"/>
  <c r="Y54" i="16"/>
  <c r="Z54" i="16"/>
  <c r="Y55" i="16"/>
  <c r="Z55" i="16"/>
  <c r="Y56" i="16"/>
  <c r="Z56" i="16"/>
  <c r="Y57" i="16"/>
  <c r="Z57" i="16"/>
  <c r="Y58" i="16"/>
  <c r="Z58" i="16"/>
  <c r="Y59" i="16"/>
  <c r="Z59" i="16"/>
  <c r="Y60" i="16"/>
  <c r="Z60" i="16"/>
  <c r="Y61" i="16"/>
  <c r="Z61" i="16"/>
  <c r="Y62" i="16"/>
  <c r="Z62" i="16"/>
  <c r="Y63" i="16"/>
  <c r="Z63" i="16"/>
  <c r="Y64" i="16"/>
  <c r="Z64" i="16"/>
  <c r="Y65" i="16"/>
  <c r="Z65" i="16"/>
  <c r="Y66" i="16"/>
  <c r="Z66" i="16"/>
  <c r="Y67" i="16"/>
  <c r="Z67" i="16"/>
  <c r="Y68" i="16"/>
  <c r="Z68" i="16"/>
  <c r="Y69" i="16"/>
  <c r="Z69" i="16"/>
  <c r="Y70" i="16"/>
  <c r="Z70" i="16"/>
  <c r="Y71" i="16"/>
  <c r="Z71" i="16"/>
  <c r="Y72" i="16"/>
  <c r="Z72" i="16"/>
  <c r="Y73" i="16"/>
  <c r="Z73" i="16"/>
  <c r="Y74" i="16"/>
  <c r="Z74" i="16"/>
  <c r="Y75" i="16"/>
  <c r="Z75" i="16"/>
  <c r="Y76" i="16"/>
  <c r="Z76" i="16"/>
  <c r="Y77" i="16"/>
  <c r="Z77" i="16"/>
  <c r="Y78" i="16"/>
  <c r="Z78" i="16"/>
  <c r="Y79" i="16"/>
  <c r="Z79" i="16"/>
  <c r="Y80" i="16"/>
  <c r="Z80" i="16"/>
  <c r="Y81" i="16"/>
  <c r="Z81" i="16"/>
  <c r="Y82" i="16"/>
  <c r="Z82" i="16"/>
  <c r="Y83" i="16"/>
  <c r="Z83" i="16"/>
  <c r="Y84" i="16"/>
  <c r="Z84" i="16"/>
  <c r="Y85" i="16"/>
  <c r="Z85" i="16"/>
  <c r="Y86" i="16"/>
  <c r="Z86" i="16"/>
  <c r="Y87" i="16"/>
  <c r="Z87" i="16"/>
  <c r="Y88" i="16"/>
  <c r="Z88" i="16"/>
  <c r="Y89" i="16"/>
  <c r="Z89" i="16"/>
  <c r="Y90" i="16"/>
  <c r="Z90" i="16"/>
  <c r="Y91" i="16"/>
  <c r="Z91" i="16"/>
  <c r="Y92" i="16"/>
  <c r="Z92" i="16"/>
  <c r="Y93" i="16"/>
  <c r="Z93" i="16"/>
  <c r="Y94" i="16"/>
  <c r="Z94" i="16"/>
  <c r="Y95" i="16"/>
  <c r="Z95" i="16"/>
  <c r="Y96" i="16"/>
  <c r="Z96" i="16"/>
  <c r="Y97" i="16"/>
  <c r="Z97" i="16"/>
  <c r="Y98" i="16"/>
  <c r="Z98" i="16"/>
  <c r="Y99" i="16"/>
  <c r="Z99" i="16"/>
  <c r="Y100" i="16"/>
  <c r="Z100" i="16"/>
  <c r="Y101" i="16"/>
  <c r="Z101" i="16"/>
  <c r="Y102" i="16"/>
  <c r="Z102" i="16"/>
  <c r="Y103" i="16"/>
  <c r="Z103" i="16"/>
  <c r="Y104" i="16"/>
  <c r="Z104" i="16"/>
  <c r="Y105" i="16"/>
  <c r="Z105" i="16"/>
  <c r="Y106" i="16"/>
  <c r="Z106" i="16"/>
  <c r="Y107" i="16"/>
  <c r="Z107" i="16"/>
  <c r="Y108" i="16"/>
  <c r="Z108" i="16"/>
  <c r="Y109" i="16"/>
  <c r="Z109" i="16"/>
  <c r="Y110" i="16"/>
  <c r="Z110" i="16"/>
  <c r="Y111" i="16"/>
  <c r="Z111" i="16"/>
  <c r="Y112" i="16"/>
  <c r="Z112" i="16"/>
  <c r="Y113" i="16"/>
  <c r="Z113" i="16"/>
  <c r="Y114" i="16"/>
  <c r="Z114" i="16"/>
  <c r="Y115" i="16"/>
  <c r="Z115" i="16"/>
  <c r="Y116" i="16"/>
  <c r="Z116" i="16"/>
  <c r="Y117" i="16"/>
  <c r="Z117" i="16"/>
  <c r="Y118" i="16"/>
  <c r="Z118" i="16"/>
  <c r="Y119" i="16"/>
  <c r="Z119" i="16"/>
  <c r="Y120" i="16"/>
  <c r="Z120" i="16"/>
  <c r="Y121" i="16"/>
  <c r="Z121" i="16"/>
  <c r="Y122" i="16"/>
  <c r="Z122" i="16"/>
  <c r="Y123" i="16"/>
  <c r="Z123" i="16"/>
  <c r="Y124" i="16"/>
  <c r="Z124" i="16"/>
  <c r="Y125" i="16"/>
  <c r="Z125" i="16"/>
  <c r="Y126" i="16"/>
  <c r="Z126" i="16"/>
  <c r="Y127" i="16"/>
  <c r="Z127" i="16"/>
  <c r="Y128" i="16"/>
  <c r="Z128" i="16"/>
  <c r="Y129" i="16"/>
  <c r="Z129" i="16"/>
  <c r="Y130" i="16"/>
  <c r="Z130" i="16"/>
  <c r="Y131" i="16"/>
  <c r="Z131" i="16"/>
  <c r="Y132" i="16"/>
  <c r="Z132" i="16"/>
  <c r="Y133" i="16"/>
  <c r="Z133" i="16"/>
  <c r="Y134" i="16"/>
  <c r="Z134" i="16"/>
  <c r="Y135" i="16"/>
  <c r="Z135" i="16"/>
  <c r="Y136" i="16"/>
  <c r="Z136" i="16"/>
  <c r="Y137" i="16"/>
  <c r="Z137" i="16"/>
  <c r="Y138" i="16"/>
  <c r="Z138" i="16"/>
  <c r="Y139" i="16"/>
  <c r="Z139" i="16"/>
  <c r="Y140" i="16"/>
  <c r="Z140" i="16"/>
  <c r="Y141" i="16"/>
  <c r="Z141" i="16"/>
  <c r="Y142" i="16"/>
  <c r="Z142" i="16"/>
  <c r="Y143" i="16"/>
  <c r="Z143" i="16"/>
  <c r="Y144" i="16"/>
  <c r="Z144" i="16"/>
  <c r="Y145" i="16"/>
  <c r="Z145" i="16"/>
  <c r="Y146" i="16"/>
  <c r="Z146" i="16"/>
  <c r="Y147" i="16"/>
  <c r="Z147" i="16"/>
  <c r="Y148" i="16"/>
  <c r="Z148" i="16"/>
  <c r="Y149" i="16"/>
  <c r="Z149" i="16"/>
  <c r="Y150" i="16"/>
  <c r="Z150" i="16"/>
  <c r="Y151" i="16"/>
  <c r="Z151" i="16"/>
  <c r="Y152" i="16"/>
  <c r="Z152" i="16"/>
  <c r="Y153" i="16"/>
  <c r="Z153" i="16"/>
  <c r="Y154" i="16"/>
  <c r="Z154" i="16"/>
  <c r="Y155" i="16"/>
  <c r="Z155" i="16"/>
  <c r="Y156" i="16"/>
  <c r="Z156" i="16"/>
  <c r="Y157" i="16"/>
  <c r="Z157" i="16"/>
  <c r="Y158" i="16"/>
  <c r="Z158" i="16"/>
  <c r="Y159" i="16"/>
  <c r="Z159" i="16"/>
  <c r="Y160" i="16"/>
  <c r="Z160" i="16"/>
  <c r="Y161" i="16"/>
  <c r="Z161" i="16"/>
  <c r="Y162" i="16"/>
  <c r="Z162" i="16"/>
  <c r="Y163" i="16"/>
  <c r="Z163" i="16"/>
  <c r="Y164" i="16"/>
  <c r="Z164" i="16"/>
  <c r="Y165" i="16"/>
  <c r="Z165" i="16"/>
  <c r="Y166" i="16"/>
  <c r="Z166" i="16"/>
  <c r="Y167" i="16"/>
  <c r="Z167" i="16"/>
  <c r="Y168" i="16"/>
  <c r="Z168" i="16"/>
  <c r="Y169" i="16"/>
  <c r="Z169" i="16"/>
  <c r="Y170" i="16"/>
  <c r="Z170" i="16"/>
  <c r="Y171" i="16"/>
  <c r="Z171" i="16"/>
  <c r="Y172" i="16"/>
  <c r="Z172" i="16"/>
  <c r="Y173" i="16"/>
  <c r="Z173" i="16"/>
  <c r="Y174" i="16"/>
  <c r="Z174" i="16"/>
  <c r="Y175" i="16"/>
  <c r="Z175" i="16"/>
  <c r="Y176" i="16"/>
  <c r="Z176" i="16"/>
  <c r="Y177" i="16"/>
  <c r="Z177" i="16"/>
  <c r="Y178" i="16"/>
  <c r="Z178" i="16"/>
  <c r="Y179" i="16"/>
  <c r="Z179" i="16"/>
  <c r="Y180" i="16"/>
  <c r="Z180" i="16"/>
  <c r="Y181" i="16"/>
  <c r="Z181" i="16"/>
  <c r="Y182" i="16"/>
  <c r="Z182" i="16"/>
  <c r="Y183" i="16"/>
  <c r="Z183" i="16"/>
  <c r="Y184" i="16"/>
  <c r="Z184" i="16"/>
  <c r="Y185" i="16"/>
  <c r="Z185" i="16"/>
  <c r="Y186" i="16"/>
  <c r="Z186" i="16"/>
  <c r="Y187" i="16"/>
  <c r="Z187" i="16"/>
  <c r="Y188" i="16"/>
  <c r="Z188" i="16"/>
  <c r="Y189" i="16"/>
  <c r="Z189" i="16"/>
  <c r="Y190" i="16"/>
  <c r="Z190" i="16"/>
  <c r="Y191" i="16"/>
  <c r="Z191" i="16"/>
  <c r="Y192" i="16"/>
  <c r="Z192" i="16"/>
  <c r="Y193" i="16"/>
  <c r="Z193" i="16"/>
  <c r="Y194" i="16"/>
  <c r="Z194" i="16"/>
  <c r="Y195" i="16"/>
  <c r="Z195" i="16"/>
  <c r="Y196" i="16"/>
  <c r="Z196" i="16"/>
  <c r="Y197" i="16"/>
  <c r="Z197" i="16"/>
  <c r="Y198" i="16"/>
  <c r="Z198" i="16"/>
  <c r="Y199" i="16"/>
  <c r="Z199" i="16"/>
  <c r="Y200" i="16"/>
  <c r="Z200" i="16"/>
  <c r="Y201" i="16"/>
  <c r="Z201" i="16"/>
  <c r="Y202" i="16"/>
  <c r="Z202" i="16"/>
  <c r="Y203" i="16"/>
  <c r="Z203" i="16"/>
  <c r="Y204" i="16"/>
  <c r="Z204" i="16"/>
  <c r="Y205" i="16"/>
  <c r="Z205" i="16"/>
  <c r="Y206" i="16"/>
  <c r="Z206" i="16"/>
  <c r="Y207" i="16"/>
  <c r="Z207" i="16"/>
  <c r="Y208" i="16"/>
  <c r="Z208" i="16"/>
  <c r="Y209" i="16"/>
  <c r="Z209" i="16"/>
  <c r="Y210" i="16"/>
  <c r="Z210" i="16"/>
  <c r="Y211" i="16"/>
  <c r="Z211" i="16"/>
  <c r="Y212" i="16"/>
  <c r="Z212" i="16"/>
  <c r="Y213" i="16"/>
  <c r="Z213" i="16"/>
  <c r="Y214" i="16"/>
  <c r="Z214" i="16"/>
  <c r="Y215" i="16"/>
  <c r="Z215" i="16"/>
  <c r="Y216" i="16"/>
  <c r="Z216" i="16"/>
  <c r="Y217" i="16"/>
  <c r="Z217" i="16"/>
  <c r="Y218" i="16"/>
  <c r="Z218" i="16"/>
  <c r="Y219" i="16"/>
  <c r="Z219" i="16"/>
  <c r="Y220" i="16"/>
  <c r="Z220" i="16"/>
  <c r="Y221" i="16"/>
  <c r="Z221" i="16"/>
  <c r="Y222" i="16"/>
  <c r="Z222" i="16"/>
  <c r="Y223" i="16"/>
  <c r="Z223" i="16"/>
  <c r="Y224" i="16"/>
  <c r="Z224" i="16"/>
  <c r="Y225" i="16"/>
  <c r="Z225" i="16"/>
  <c r="Y226" i="16"/>
  <c r="Z226" i="16"/>
  <c r="Y227" i="16"/>
  <c r="Z227" i="16"/>
  <c r="Y228" i="16"/>
  <c r="Z228" i="16"/>
  <c r="Y229" i="16"/>
  <c r="Z229" i="16"/>
  <c r="Y230" i="16"/>
  <c r="Z230" i="16"/>
  <c r="Y231" i="16"/>
  <c r="Z231" i="16"/>
  <c r="Z4" i="16"/>
  <c r="Y4" i="16"/>
  <c r="K6" i="4"/>
  <c r="K7" i="4"/>
  <c r="K8" i="4"/>
  <c r="K9" i="4"/>
  <c r="K10" i="4"/>
  <c r="K11" i="4"/>
  <c r="K12" i="4"/>
  <c r="K13" i="4"/>
  <c r="H12" i="16" s="1"/>
  <c r="K14" i="4"/>
  <c r="K15" i="4"/>
  <c r="K16" i="4"/>
  <c r="K17" i="4"/>
  <c r="K18" i="4"/>
  <c r="K19" i="4"/>
  <c r="K20" i="4"/>
  <c r="K21" i="4"/>
  <c r="H20" i="16" s="1"/>
  <c r="K22" i="4"/>
  <c r="K23" i="4"/>
  <c r="K24" i="4"/>
  <c r="K25" i="4"/>
  <c r="K26" i="4"/>
  <c r="K27" i="4"/>
  <c r="K28" i="4"/>
  <c r="K29" i="4"/>
  <c r="H28" i="16" s="1"/>
  <c r="K30" i="4"/>
  <c r="K31" i="4"/>
  <c r="K32" i="4"/>
  <c r="K33" i="4"/>
  <c r="K34" i="4"/>
  <c r="K35" i="4"/>
  <c r="K36" i="4"/>
  <c r="K37" i="4"/>
  <c r="H36" i="16" s="1"/>
  <c r="K38" i="4"/>
  <c r="K39" i="4"/>
  <c r="K40" i="4"/>
  <c r="K41" i="4"/>
  <c r="K42" i="4"/>
  <c r="K43" i="4"/>
  <c r="K44" i="4"/>
  <c r="K45" i="4"/>
  <c r="H44" i="16" s="1"/>
  <c r="K46" i="4"/>
  <c r="K47" i="4"/>
  <c r="K48" i="4"/>
  <c r="K49" i="4"/>
  <c r="K50" i="4"/>
  <c r="K51" i="4"/>
  <c r="K52" i="4"/>
  <c r="K53" i="4"/>
  <c r="H52" i="16" s="1"/>
  <c r="K54" i="4"/>
  <c r="K55" i="4"/>
  <c r="K56" i="4"/>
  <c r="K57" i="4"/>
  <c r="K58" i="4"/>
  <c r="K59" i="4"/>
  <c r="K60" i="4"/>
  <c r="K61" i="4"/>
  <c r="H60" i="16" s="1"/>
  <c r="K62" i="4"/>
  <c r="K63" i="4"/>
  <c r="K64" i="4"/>
  <c r="K65" i="4"/>
  <c r="K66" i="4"/>
  <c r="K67" i="4"/>
  <c r="K68" i="4"/>
  <c r="K69" i="4"/>
  <c r="H68" i="16" s="1"/>
  <c r="K70" i="4"/>
  <c r="K71" i="4"/>
  <c r="K72" i="4"/>
  <c r="K73" i="4"/>
  <c r="K74" i="4"/>
  <c r="K75" i="4"/>
  <c r="K76" i="4"/>
  <c r="K77" i="4"/>
  <c r="H76" i="16" s="1"/>
  <c r="K78" i="4"/>
  <c r="K79" i="4"/>
  <c r="K80" i="4"/>
  <c r="K81" i="4"/>
  <c r="K82" i="4"/>
  <c r="K83" i="4"/>
  <c r="K84" i="4"/>
  <c r="K85" i="4"/>
  <c r="H84" i="16" s="1"/>
  <c r="K86" i="4"/>
  <c r="K87" i="4"/>
  <c r="K88" i="4"/>
  <c r="K89" i="4"/>
  <c r="K90" i="4"/>
  <c r="K91" i="4"/>
  <c r="K92" i="4"/>
  <c r="K93" i="4"/>
  <c r="H92" i="16" s="1"/>
  <c r="K94" i="4"/>
  <c r="K95" i="4"/>
  <c r="K96" i="4"/>
  <c r="K97" i="4"/>
  <c r="K98" i="4"/>
  <c r="K99" i="4"/>
  <c r="K100" i="4"/>
  <c r="K101" i="4"/>
  <c r="H100" i="16" s="1"/>
  <c r="K102" i="4"/>
  <c r="K103" i="4"/>
  <c r="K104" i="4"/>
  <c r="K105" i="4"/>
  <c r="K106" i="4"/>
  <c r="K107" i="4"/>
  <c r="K108" i="4"/>
  <c r="K109" i="4"/>
  <c r="H108" i="16" s="1"/>
  <c r="K110" i="4"/>
  <c r="K111" i="4"/>
  <c r="K112" i="4"/>
  <c r="K113" i="4"/>
  <c r="K114" i="4"/>
  <c r="K115" i="4"/>
  <c r="K116" i="4"/>
  <c r="K117" i="4"/>
  <c r="H116" i="16" s="1"/>
  <c r="K118" i="4"/>
  <c r="K119" i="4"/>
  <c r="K120" i="4"/>
  <c r="K121" i="4"/>
  <c r="K122" i="4"/>
  <c r="K123" i="4"/>
  <c r="K124" i="4"/>
  <c r="K125" i="4"/>
  <c r="H124" i="16" s="1"/>
  <c r="K126" i="4"/>
  <c r="K127" i="4"/>
  <c r="K128" i="4"/>
  <c r="K129" i="4"/>
  <c r="K130" i="4"/>
  <c r="K131" i="4"/>
  <c r="K132" i="4"/>
  <c r="K133" i="4"/>
  <c r="H132" i="16" s="1"/>
  <c r="K134" i="4"/>
  <c r="K135" i="4"/>
  <c r="K136" i="4"/>
  <c r="K137" i="4"/>
  <c r="K138" i="4"/>
  <c r="K139" i="4"/>
  <c r="K140" i="4"/>
  <c r="K141" i="4"/>
  <c r="H140" i="16" s="1"/>
  <c r="K142" i="4"/>
  <c r="K143" i="4"/>
  <c r="K144" i="4"/>
  <c r="K145" i="4"/>
  <c r="K146" i="4"/>
  <c r="K147" i="4"/>
  <c r="K148" i="4"/>
  <c r="K149" i="4"/>
  <c r="H148" i="16" s="1"/>
  <c r="K150" i="4"/>
  <c r="K151" i="4"/>
  <c r="K152" i="4"/>
  <c r="K153" i="4"/>
  <c r="K154" i="4"/>
  <c r="K155" i="4"/>
  <c r="K156" i="4"/>
  <c r="K157" i="4"/>
  <c r="H156" i="16" s="1"/>
  <c r="K158" i="4"/>
  <c r="K159" i="4"/>
  <c r="K160" i="4"/>
  <c r="K161" i="4"/>
  <c r="K162" i="4"/>
  <c r="K163" i="4"/>
  <c r="K164" i="4"/>
  <c r="K165" i="4"/>
  <c r="H164" i="16" s="1"/>
  <c r="K166" i="4"/>
  <c r="K167" i="4"/>
  <c r="K168" i="4"/>
  <c r="K169" i="4"/>
  <c r="K170" i="4"/>
  <c r="K171" i="4"/>
  <c r="K172" i="4"/>
  <c r="K173" i="4"/>
  <c r="H172" i="16" s="1"/>
  <c r="K174" i="4"/>
  <c r="K175" i="4"/>
  <c r="K176" i="4"/>
  <c r="K177" i="4"/>
  <c r="K178" i="4"/>
  <c r="K179" i="4"/>
  <c r="K180" i="4"/>
  <c r="K181" i="4"/>
  <c r="H180" i="16" s="1"/>
  <c r="K182" i="4"/>
  <c r="K183" i="4"/>
  <c r="K184" i="4"/>
  <c r="K185" i="4"/>
  <c r="K186" i="4"/>
  <c r="K187" i="4"/>
  <c r="K188" i="4"/>
  <c r="K189" i="4"/>
  <c r="H188" i="16" s="1"/>
  <c r="K190" i="4"/>
  <c r="K191" i="4"/>
  <c r="K192" i="4"/>
  <c r="K193" i="4"/>
  <c r="K194" i="4"/>
  <c r="K195" i="4"/>
  <c r="K196" i="4"/>
  <c r="K197" i="4"/>
  <c r="H196" i="16" s="1"/>
  <c r="K198" i="4"/>
  <c r="K199" i="4"/>
  <c r="K200" i="4"/>
  <c r="K201" i="4"/>
  <c r="K202" i="4"/>
  <c r="K203" i="4"/>
  <c r="K204" i="4"/>
  <c r="K205" i="4"/>
  <c r="H204" i="16" s="1"/>
  <c r="K206" i="4"/>
  <c r="K207" i="4"/>
  <c r="K208" i="4"/>
  <c r="K209" i="4"/>
  <c r="K210" i="4"/>
  <c r="K211" i="4"/>
  <c r="K212" i="4"/>
  <c r="K213" i="4"/>
  <c r="H212" i="16" s="1"/>
  <c r="K214" i="4"/>
  <c r="K215" i="4"/>
  <c r="K216" i="4"/>
  <c r="K217" i="4"/>
  <c r="K218" i="4"/>
  <c r="K219" i="4"/>
  <c r="K220" i="4"/>
  <c r="K221" i="4"/>
  <c r="H220" i="16" s="1"/>
  <c r="K222" i="4"/>
  <c r="K223" i="4"/>
  <c r="K224" i="4"/>
  <c r="K225" i="4"/>
  <c r="K226" i="4"/>
  <c r="K227" i="4"/>
  <c r="K228" i="4"/>
  <c r="K229" i="4"/>
  <c r="H228" i="16" s="1"/>
  <c r="K230" i="4"/>
  <c r="K231" i="4"/>
  <c r="K232" i="4"/>
  <c r="K5" i="4"/>
  <c r="AI6" i="4"/>
  <c r="AI7" i="4"/>
  <c r="AI8" i="4"/>
  <c r="AI9" i="4"/>
  <c r="AI10" i="4"/>
  <c r="AI11" i="4"/>
  <c r="AI12" i="4"/>
  <c r="AI13" i="4"/>
  <c r="AI14" i="4"/>
  <c r="AI15" i="4"/>
  <c r="AI16" i="4"/>
  <c r="AI17" i="4"/>
  <c r="AI18" i="4"/>
  <c r="AI19" i="4"/>
  <c r="AI20" i="4"/>
  <c r="AI21" i="4"/>
  <c r="AI22" i="4"/>
  <c r="AI23" i="4"/>
  <c r="AI24" i="4"/>
  <c r="AI25" i="4"/>
  <c r="AI26" i="4"/>
  <c r="AI27" i="4"/>
  <c r="AI28" i="4"/>
  <c r="AI29" i="4"/>
  <c r="AI30" i="4"/>
  <c r="AI31" i="4"/>
  <c r="AI32" i="4"/>
  <c r="AI33" i="4"/>
  <c r="AI34" i="4"/>
  <c r="AI35" i="4"/>
  <c r="AI36" i="4"/>
  <c r="AI37" i="4"/>
  <c r="AI38" i="4"/>
  <c r="AI39" i="4"/>
  <c r="AI40" i="4"/>
  <c r="AI41" i="4"/>
  <c r="AI42" i="4"/>
  <c r="AI43" i="4"/>
  <c r="AI44" i="4"/>
  <c r="AI45" i="4"/>
  <c r="AI46" i="4"/>
  <c r="AI47" i="4"/>
  <c r="AI48" i="4"/>
  <c r="AI49" i="4"/>
  <c r="AI50" i="4"/>
  <c r="AI51" i="4"/>
  <c r="AI52" i="4"/>
  <c r="AI53" i="4"/>
  <c r="AI54" i="4"/>
  <c r="AI55" i="4"/>
  <c r="AI56" i="4"/>
  <c r="AI57" i="4"/>
  <c r="AI58" i="4"/>
  <c r="AI59" i="4"/>
  <c r="AI60" i="4"/>
  <c r="AI61" i="4"/>
  <c r="AI62" i="4"/>
  <c r="AI63" i="4"/>
  <c r="AI64" i="4"/>
  <c r="AI65" i="4"/>
  <c r="AI66" i="4"/>
  <c r="AI67" i="4"/>
  <c r="AI68" i="4"/>
  <c r="AI69" i="4"/>
  <c r="AI70" i="4"/>
  <c r="AI71" i="4"/>
  <c r="AI72" i="4"/>
  <c r="AI73" i="4"/>
  <c r="AI74" i="4"/>
  <c r="AI75" i="4"/>
  <c r="AI76" i="4"/>
  <c r="AI77" i="4"/>
  <c r="AI78" i="4"/>
  <c r="AI79" i="4"/>
  <c r="AI80" i="4"/>
  <c r="AI81" i="4"/>
  <c r="AI82" i="4"/>
  <c r="AI83" i="4"/>
  <c r="AI84" i="4"/>
  <c r="AI85" i="4"/>
  <c r="AI86" i="4"/>
  <c r="AI87" i="4"/>
  <c r="AI88" i="4"/>
  <c r="AI89" i="4"/>
  <c r="AI90" i="4"/>
  <c r="AI91" i="4"/>
  <c r="AI92" i="4"/>
  <c r="AI93" i="4"/>
  <c r="AI94" i="4"/>
  <c r="AI95" i="4"/>
  <c r="AI96" i="4"/>
  <c r="AI97" i="4"/>
  <c r="AI98" i="4"/>
  <c r="AI99" i="4"/>
  <c r="AI100" i="4"/>
  <c r="AI101" i="4"/>
  <c r="AI102" i="4"/>
  <c r="AI103" i="4"/>
  <c r="AI104" i="4"/>
  <c r="AI105" i="4"/>
  <c r="AI106" i="4"/>
  <c r="AI107" i="4"/>
  <c r="AI108" i="4"/>
  <c r="AI109" i="4"/>
  <c r="AI110" i="4"/>
  <c r="AI111" i="4"/>
  <c r="AI112" i="4"/>
  <c r="AI113" i="4"/>
  <c r="AI114" i="4"/>
  <c r="AI115" i="4"/>
  <c r="AI116" i="4"/>
  <c r="AI117" i="4"/>
  <c r="AI118" i="4"/>
  <c r="AI119" i="4"/>
  <c r="AI120" i="4"/>
  <c r="AI121" i="4"/>
  <c r="AI122" i="4"/>
  <c r="AI123" i="4"/>
  <c r="AI124" i="4"/>
  <c r="AI125" i="4"/>
  <c r="AI126" i="4"/>
  <c r="AI127" i="4"/>
  <c r="AI128" i="4"/>
  <c r="AI129" i="4"/>
  <c r="AI130" i="4"/>
  <c r="AI131" i="4"/>
  <c r="AI132" i="4"/>
  <c r="AI133" i="4"/>
  <c r="AI134" i="4"/>
  <c r="AI135" i="4"/>
  <c r="AI136" i="4"/>
  <c r="AI137" i="4"/>
  <c r="AI138" i="4"/>
  <c r="AI139" i="4"/>
  <c r="AI140" i="4"/>
  <c r="AI141" i="4"/>
  <c r="AI142" i="4"/>
  <c r="AI143" i="4"/>
  <c r="AI144" i="4"/>
  <c r="AI145" i="4"/>
  <c r="AI146" i="4"/>
  <c r="AI147" i="4"/>
  <c r="AI148" i="4"/>
  <c r="AI149" i="4"/>
  <c r="AI150" i="4"/>
  <c r="AI151" i="4"/>
  <c r="AI152" i="4"/>
  <c r="AI153" i="4"/>
  <c r="AI154" i="4"/>
  <c r="AI155" i="4"/>
  <c r="AI156" i="4"/>
  <c r="AI157" i="4"/>
  <c r="AI158" i="4"/>
  <c r="AI159" i="4"/>
  <c r="AI160" i="4"/>
  <c r="AI161" i="4"/>
  <c r="AI162" i="4"/>
  <c r="AI163" i="4"/>
  <c r="AI164" i="4"/>
  <c r="AI165" i="4"/>
  <c r="AI166" i="4"/>
  <c r="AI167" i="4"/>
  <c r="AI168" i="4"/>
  <c r="AI169" i="4"/>
  <c r="AI170" i="4"/>
  <c r="AI171" i="4"/>
  <c r="AI172" i="4"/>
  <c r="AI173" i="4"/>
  <c r="AI174" i="4"/>
  <c r="AI175" i="4"/>
  <c r="AI176" i="4"/>
  <c r="AI177" i="4"/>
  <c r="AI178" i="4"/>
  <c r="AI179" i="4"/>
  <c r="AI180" i="4"/>
  <c r="AI181" i="4"/>
  <c r="AI182" i="4"/>
  <c r="AI183" i="4"/>
  <c r="AI184" i="4"/>
  <c r="AI185" i="4"/>
  <c r="AI186" i="4"/>
  <c r="AI187" i="4"/>
  <c r="AI188" i="4"/>
  <c r="AI189" i="4"/>
  <c r="AI190" i="4"/>
  <c r="AI191" i="4"/>
  <c r="AI192" i="4"/>
  <c r="AI193" i="4"/>
  <c r="AI194" i="4"/>
  <c r="AI195" i="4"/>
  <c r="AI196" i="4"/>
  <c r="AI197" i="4"/>
  <c r="AI198" i="4"/>
  <c r="AI199" i="4"/>
  <c r="AI200" i="4"/>
  <c r="AI201" i="4"/>
  <c r="AI202" i="4"/>
  <c r="AI203" i="4"/>
  <c r="AI204" i="4"/>
  <c r="AI205" i="4"/>
  <c r="AI206" i="4"/>
  <c r="AI207" i="4"/>
  <c r="AI208" i="4"/>
  <c r="AI209" i="4"/>
  <c r="AI210" i="4"/>
  <c r="AI211" i="4"/>
  <c r="AI212" i="4"/>
  <c r="AI213" i="4"/>
  <c r="AI214" i="4"/>
  <c r="AI215" i="4"/>
  <c r="AI216" i="4"/>
  <c r="AI217" i="4"/>
  <c r="AI218" i="4"/>
  <c r="AI219" i="4"/>
  <c r="AI220" i="4"/>
  <c r="AI221" i="4"/>
  <c r="AI222" i="4"/>
  <c r="AI223" i="4"/>
  <c r="AI224" i="4"/>
  <c r="AI225" i="4"/>
  <c r="AI226" i="4"/>
  <c r="AI227" i="4"/>
  <c r="AI228" i="4"/>
  <c r="AI229" i="4"/>
  <c r="AI230" i="4"/>
  <c r="AI231" i="4"/>
  <c r="AI232" i="4"/>
  <c r="AI5" i="4"/>
  <c r="AA6" i="4"/>
  <c r="AA7" i="4"/>
  <c r="AA8" i="4"/>
  <c r="AA9" i="4"/>
  <c r="AA10" i="4"/>
  <c r="AA11" i="4"/>
  <c r="AA12" i="4"/>
  <c r="AA13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AA32" i="4"/>
  <c r="AA33" i="4"/>
  <c r="AA34" i="4"/>
  <c r="AA35" i="4"/>
  <c r="AA36" i="4"/>
  <c r="AA37" i="4"/>
  <c r="AA38" i="4"/>
  <c r="AA39" i="4"/>
  <c r="AA40" i="4"/>
  <c r="AA41" i="4"/>
  <c r="AA42" i="4"/>
  <c r="AA43" i="4"/>
  <c r="AA44" i="4"/>
  <c r="AA45" i="4"/>
  <c r="AA46" i="4"/>
  <c r="AA47" i="4"/>
  <c r="AA48" i="4"/>
  <c r="AA49" i="4"/>
  <c r="AA50" i="4"/>
  <c r="AA51" i="4"/>
  <c r="AA52" i="4"/>
  <c r="AA53" i="4"/>
  <c r="AA54" i="4"/>
  <c r="AA55" i="4"/>
  <c r="AA56" i="4"/>
  <c r="AA57" i="4"/>
  <c r="AA58" i="4"/>
  <c r="AA59" i="4"/>
  <c r="AA60" i="4"/>
  <c r="AA61" i="4"/>
  <c r="AA62" i="4"/>
  <c r="AA63" i="4"/>
  <c r="AA64" i="4"/>
  <c r="AA65" i="4"/>
  <c r="AA66" i="4"/>
  <c r="AA67" i="4"/>
  <c r="AA68" i="4"/>
  <c r="AA69" i="4"/>
  <c r="AA70" i="4"/>
  <c r="AA71" i="4"/>
  <c r="AA72" i="4"/>
  <c r="AA73" i="4"/>
  <c r="AA74" i="4"/>
  <c r="AA75" i="4"/>
  <c r="AA76" i="4"/>
  <c r="AA77" i="4"/>
  <c r="AA78" i="4"/>
  <c r="AA79" i="4"/>
  <c r="AA80" i="4"/>
  <c r="AA81" i="4"/>
  <c r="AA82" i="4"/>
  <c r="AA83" i="4"/>
  <c r="AA84" i="4"/>
  <c r="AA85" i="4"/>
  <c r="AA86" i="4"/>
  <c r="AA87" i="4"/>
  <c r="AA88" i="4"/>
  <c r="AA89" i="4"/>
  <c r="AA90" i="4"/>
  <c r="AA91" i="4"/>
  <c r="AA92" i="4"/>
  <c r="AA93" i="4"/>
  <c r="AA94" i="4"/>
  <c r="AA95" i="4"/>
  <c r="AA96" i="4"/>
  <c r="AA97" i="4"/>
  <c r="AA98" i="4"/>
  <c r="AA99" i="4"/>
  <c r="AA100" i="4"/>
  <c r="AA101" i="4"/>
  <c r="AA102" i="4"/>
  <c r="AA103" i="4"/>
  <c r="AA104" i="4"/>
  <c r="AA105" i="4"/>
  <c r="AA106" i="4"/>
  <c r="AA107" i="4"/>
  <c r="AA108" i="4"/>
  <c r="AA109" i="4"/>
  <c r="AA110" i="4"/>
  <c r="AA111" i="4"/>
  <c r="AA112" i="4"/>
  <c r="AA113" i="4"/>
  <c r="AA114" i="4"/>
  <c r="AA115" i="4"/>
  <c r="AA116" i="4"/>
  <c r="AA117" i="4"/>
  <c r="AA118" i="4"/>
  <c r="AA119" i="4"/>
  <c r="AA120" i="4"/>
  <c r="AA121" i="4"/>
  <c r="AA122" i="4"/>
  <c r="AA123" i="4"/>
  <c r="AA124" i="4"/>
  <c r="AA125" i="4"/>
  <c r="AA126" i="4"/>
  <c r="AA127" i="4"/>
  <c r="AA128" i="4"/>
  <c r="AA129" i="4"/>
  <c r="AA130" i="4"/>
  <c r="AA131" i="4"/>
  <c r="AA132" i="4"/>
  <c r="AA133" i="4"/>
  <c r="AA134" i="4"/>
  <c r="AA135" i="4"/>
  <c r="AA136" i="4"/>
  <c r="AA137" i="4"/>
  <c r="AA138" i="4"/>
  <c r="AA139" i="4"/>
  <c r="AA140" i="4"/>
  <c r="AA141" i="4"/>
  <c r="AA142" i="4"/>
  <c r="AA143" i="4"/>
  <c r="AA144" i="4"/>
  <c r="AA145" i="4"/>
  <c r="AA146" i="4"/>
  <c r="AA147" i="4"/>
  <c r="AA148" i="4"/>
  <c r="AA149" i="4"/>
  <c r="AA150" i="4"/>
  <c r="AA151" i="4"/>
  <c r="AA152" i="4"/>
  <c r="AA153" i="4"/>
  <c r="AA154" i="4"/>
  <c r="AA155" i="4"/>
  <c r="AA156" i="4"/>
  <c r="AA157" i="4"/>
  <c r="AA158" i="4"/>
  <c r="AA159" i="4"/>
  <c r="AA160" i="4"/>
  <c r="AA161" i="4"/>
  <c r="AA162" i="4"/>
  <c r="AA163" i="4"/>
  <c r="AA164" i="4"/>
  <c r="AA165" i="4"/>
  <c r="AA166" i="4"/>
  <c r="AA167" i="4"/>
  <c r="AA168" i="4"/>
  <c r="AA169" i="4"/>
  <c r="AA170" i="4"/>
  <c r="AA171" i="4"/>
  <c r="AA172" i="4"/>
  <c r="AA173" i="4"/>
  <c r="AA174" i="4"/>
  <c r="AA175" i="4"/>
  <c r="AA176" i="4"/>
  <c r="AA177" i="4"/>
  <c r="AA178" i="4"/>
  <c r="AA179" i="4"/>
  <c r="AA180" i="4"/>
  <c r="AA181" i="4"/>
  <c r="AA182" i="4"/>
  <c r="AA183" i="4"/>
  <c r="AA184" i="4"/>
  <c r="AA185" i="4"/>
  <c r="AA186" i="4"/>
  <c r="AA187" i="4"/>
  <c r="AA188" i="4"/>
  <c r="AA189" i="4"/>
  <c r="AA190" i="4"/>
  <c r="AA191" i="4"/>
  <c r="AA192" i="4"/>
  <c r="AA193" i="4"/>
  <c r="AA194" i="4"/>
  <c r="AA195" i="4"/>
  <c r="AA196" i="4"/>
  <c r="AA197" i="4"/>
  <c r="AA198" i="4"/>
  <c r="AA199" i="4"/>
  <c r="AA200" i="4"/>
  <c r="AA201" i="4"/>
  <c r="AA202" i="4"/>
  <c r="AA203" i="4"/>
  <c r="AA204" i="4"/>
  <c r="AA205" i="4"/>
  <c r="AA206" i="4"/>
  <c r="AA207" i="4"/>
  <c r="AA208" i="4"/>
  <c r="AA209" i="4"/>
  <c r="AA210" i="4"/>
  <c r="AA211" i="4"/>
  <c r="AA212" i="4"/>
  <c r="AA213" i="4"/>
  <c r="AA214" i="4"/>
  <c r="AA215" i="4"/>
  <c r="AA216" i="4"/>
  <c r="AA217" i="4"/>
  <c r="AA218" i="4"/>
  <c r="AA219" i="4"/>
  <c r="AA220" i="4"/>
  <c r="AA221" i="4"/>
  <c r="AA222" i="4"/>
  <c r="AA223" i="4"/>
  <c r="AA224" i="4"/>
  <c r="AA225" i="4"/>
  <c r="AA226" i="4"/>
  <c r="AA227" i="4"/>
  <c r="AA228" i="4"/>
  <c r="AA229" i="4"/>
  <c r="AA230" i="4"/>
  <c r="AA231" i="4"/>
  <c r="AA232" i="4"/>
  <c r="AA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S96" i="4"/>
  <c r="S97" i="4"/>
  <c r="S98" i="4"/>
  <c r="S99" i="4"/>
  <c r="S100" i="4"/>
  <c r="S101" i="4"/>
  <c r="S102" i="4"/>
  <c r="S103" i="4"/>
  <c r="S104" i="4"/>
  <c r="S105" i="4"/>
  <c r="S106" i="4"/>
  <c r="S107" i="4"/>
  <c r="S108" i="4"/>
  <c r="S109" i="4"/>
  <c r="S110" i="4"/>
  <c r="S111" i="4"/>
  <c r="S112" i="4"/>
  <c r="S113" i="4"/>
  <c r="S114" i="4"/>
  <c r="S115" i="4"/>
  <c r="S116" i="4"/>
  <c r="S117" i="4"/>
  <c r="S118" i="4"/>
  <c r="S119" i="4"/>
  <c r="S120" i="4"/>
  <c r="S121" i="4"/>
  <c r="S122" i="4"/>
  <c r="S123" i="4"/>
  <c r="S124" i="4"/>
  <c r="S125" i="4"/>
  <c r="S126" i="4"/>
  <c r="S127" i="4"/>
  <c r="S128" i="4"/>
  <c r="S129" i="4"/>
  <c r="S130" i="4"/>
  <c r="S131" i="4"/>
  <c r="S132" i="4"/>
  <c r="S133" i="4"/>
  <c r="S134" i="4"/>
  <c r="S135" i="4"/>
  <c r="S136" i="4"/>
  <c r="S137" i="4"/>
  <c r="S138" i="4"/>
  <c r="S139" i="4"/>
  <c r="S140" i="4"/>
  <c r="S141" i="4"/>
  <c r="S142" i="4"/>
  <c r="S143" i="4"/>
  <c r="S144" i="4"/>
  <c r="S145" i="4"/>
  <c r="S146" i="4"/>
  <c r="S147" i="4"/>
  <c r="S148" i="4"/>
  <c r="S149" i="4"/>
  <c r="S150" i="4"/>
  <c r="S151" i="4"/>
  <c r="S152" i="4"/>
  <c r="S153" i="4"/>
  <c r="S154" i="4"/>
  <c r="S155" i="4"/>
  <c r="S156" i="4"/>
  <c r="S157" i="4"/>
  <c r="S158" i="4"/>
  <c r="S159" i="4"/>
  <c r="S160" i="4"/>
  <c r="S161" i="4"/>
  <c r="S162" i="4"/>
  <c r="S163" i="4"/>
  <c r="S164" i="4"/>
  <c r="S165" i="4"/>
  <c r="S166" i="4"/>
  <c r="S167" i="4"/>
  <c r="S168" i="4"/>
  <c r="S169" i="4"/>
  <c r="S170" i="4"/>
  <c r="S171" i="4"/>
  <c r="S172" i="4"/>
  <c r="S173" i="4"/>
  <c r="S174" i="4"/>
  <c r="S175" i="4"/>
  <c r="S176" i="4"/>
  <c r="S177" i="4"/>
  <c r="S178" i="4"/>
  <c r="S179" i="4"/>
  <c r="S180" i="4"/>
  <c r="S181" i="4"/>
  <c r="S182" i="4"/>
  <c r="S183" i="4"/>
  <c r="S184" i="4"/>
  <c r="S185" i="4"/>
  <c r="S186" i="4"/>
  <c r="S187" i="4"/>
  <c r="S188" i="4"/>
  <c r="S189" i="4"/>
  <c r="S190" i="4"/>
  <c r="S191" i="4"/>
  <c r="S192" i="4"/>
  <c r="S193" i="4"/>
  <c r="S194" i="4"/>
  <c r="S195" i="4"/>
  <c r="S196" i="4"/>
  <c r="S197" i="4"/>
  <c r="S198" i="4"/>
  <c r="S199" i="4"/>
  <c r="S200" i="4"/>
  <c r="S201" i="4"/>
  <c r="S202" i="4"/>
  <c r="S203" i="4"/>
  <c r="S204" i="4"/>
  <c r="S205" i="4"/>
  <c r="S206" i="4"/>
  <c r="S207" i="4"/>
  <c r="S208" i="4"/>
  <c r="S209" i="4"/>
  <c r="S210" i="4"/>
  <c r="S211" i="4"/>
  <c r="S212" i="4"/>
  <c r="S213" i="4"/>
  <c r="S214" i="4"/>
  <c r="S215" i="4"/>
  <c r="S216" i="4"/>
  <c r="S217" i="4"/>
  <c r="S218" i="4"/>
  <c r="S219" i="4"/>
  <c r="S220" i="4"/>
  <c r="S221" i="4"/>
  <c r="S222" i="4"/>
  <c r="S223" i="4"/>
  <c r="S224" i="4"/>
  <c r="S225" i="4"/>
  <c r="S226" i="4"/>
  <c r="S227" i="4"/>
  <c r="S228" i="4"/>
  <c r="S229" i="4"/>
  <c r="S230" i="4"/>
  <c r="S231" i="4"/>
  <c r="S232" i="4"/>
  <c r="S5" i="4"/>
  <c r="S4" i="16"/>
  <c r="R5" i="16"/>
  <c r="R6" i="16"/>
  <c r="R7" i="16"/>
  <c r="R8" i="16"/>
  <c r="R9" i="16"/>
  <c r="R10" i="16"/>
  <c r="R11" i="16"/>
  <c r="R12" i="16"/>
  <c r="R13" i="16"/>
  <c r="R14" i="16"/>
  <c r="R15" i="16"/>
  <c r="R16" i="16"/>
  <c r="R17" i="16"/>
  <c r="R18" i="16"/>
  <c r="R19" i="16"/>
  <c r="R20" i="16"/>
  <c r="R21" i="16"/>
  <c r="R22" i="16"/>
  <c r="R23" i="16"/>
  <c r="R24" i="16"/>
  <c r="R25" i="16"/>
  <c r="R26" i="16"/>
  <c r="R27" i="16"/>
  <c r="R28" i="16"/>
  <c r="R29" i="16"/>
  <c r="R30" i="16"/>
  <c r="R31" i="16"/>
  <c r="R32" i="16"/>
  <c r="R33" i="16"/>
  <c r="R34" i="16"/>
  <c r="R35" i="16"/>
  <c r="R36" i="16"/>
  <c r="R37" i="16"/>
  <c r="R38" i="16"/>
  <c r="R39" i="16"/>
  <c r="R40" i="16"/>
  <c r="R41" i="16"/>
  <c r="R42" i="16"/>
  <c r="R43" i="16"/>
  <c r="R44" i="16"/>
  <c r="R45" i="16"/>
  <c r="R46" i="16"/>
  <c r="R47" i="16"/>
  <c r="R48" i="16"/>
  <c r="R49" i="16"/>
  <c r="R50" i="16"/>
  <c r="R51" i="16"/>
  <c r="R52" i="16"/>
  <c r="R53" i="16"/>
  <c r="R54" i="16"/>
  <c r="R55" i="16"/>
  <c r="R56" i="16"/>
  <c r="R57" i="16"/>
  <c r="R58" i="16"/>
  <c r="R59" i="16"/>
  <c r="R60" i="16"/>
  <c r="R61" i="16"/>
  <c r="R62" i="16"/>
  <c r="R63" i="16"/>
  <c r="R64" i="16"/>
  <c r="R65" i="16"/>
  <c r="R66" i="16"/>
  <c r="R67" i="16"/>
  <c r="R68" i="16"/>
  <c r="R69" i="16"/>
  <c r="R70" i="16"/>
  <c r="R71" i="16"/>
  <c r="R72" i="16"/>
  <c r="R73" i="16"/>
  <c r="R74" i="16"/>
  <c r="R75" i="16"/>
  <c r="R76" i="16"/>
  <c r="R77" i="16"/>
  <c r="R78" i="16"/>
  <c r="R79" i="16"/>
  <c r="R80" i="16"/>
  <c r="R81" i="16"/>
  <c r="R82" i="16"/>
  <c r="R83" i="16"/>
  <c r="R84" i="16"/>
  <c r="R85" i="16"/>
  <c r="R86" i="16"/>
  <c r="R87" i="16"/>
  <c r="R88" i="16"/>
  <c r="R89" i="16"/>
  <c r="R90" i="16"/>
  <c r="R91" i="16"/>
  <c r="R92" i="16"/>
  <c r="R93" i="16"/>
  <c r="R94" i="16"/>
  <c r="R95" i="16"/>
  <c r="R96" i="16"/>
  <c r="R97" i="16"/>
  <c r="R98" i="16"/>
  <c r="R99" i="16"/>
  <c r="R100" i="16"/>
  <c r="R101" i="16"/>
  <c r="R102" i="16"/>
  <c r="R103" i="16"/>
  <c r="R104" i="16"/>
  <c r="R105" i="16"/>
  <c r="R106" i="16"/>
  <c r="R107" i="16"/>
  <c r="R108" i="16"/>
  <c r="R109" i="16"/>
  <c r="R110" i="16"/>
  <c r="R111" i="16"/>
  <c r="R112" i="16"/>
  <c r="R113" i="16"/>
  <c r="R114" i="16"/>
  <c r="R115" i="16"/>
  <c r="R116" i="16"/>
  <c r="R117" i="16"/>
  <c r="R118" i="16"/>
  <c r="R119" i="16"/>
  <c r="R120" i="16"/>
  <c r="R121" i="16"/>
  <c r="R122" i="16"/>
  <c r="R123" i="16"/>
  <c r="R124" i="16"/>
  <c r="R125" i="16"/>
  <c r="R126" i="16"/>
  <c r="R127" i="16"/>
  <c r="R128" i="16"/>
  <c r="R129" i="16"/>
  <c r="R130" i="16"/>
  <c r="R131" i="16"/>
  <c r="R132" i="16"/>
  <c r="R133" i="16"/>
  <c r="R134" i="16"/>
  <c r="R135" i="16"/>
  <c r="R136" i="16"/>
  <c r="R137" i="16"/>
  <c r="R138" i="16"/>
  <c r="R139" i="16"/>
  <c r="R140" i="16"/>
  <c r="R141" i="16"/>
  <c r="R142" i="16"/>
  <c r="R143" i="16"/>
  <c r="R144" i="16"/>
  <c r="R145" i="16"/>
  <c r="R146" i="16"/>
  <c r="R147" i="16"/>
  <c r="R148" i="16"/>
  <c r="R149" i="16"/>
  <c r="R150" i="16"/>
  <c r="R151" i="16"/>
  <c r="R152" i="16"/>
  <c r="R153" i="16"/>
  <c r="R154" i="16"/>
  <c r="R155" i="16"/>
  <c r="R156" i="16"/>
  <c r="R157" i="16"/>
  <c r="R158" i="16"/>
  <c r="R159" i="16"/>
  <c r="R160" i="16"/>
  <c r="R161" i="16"/>
  <c r="R162" i="16"/>
  <c r="R163" i="16"/>
  <c r="R164" i="16"/>
  <c r="R165" i="16"/>
  <c r="R166" i="16"/>
  <c r="R167" i="16"/>
  <c r="R168" i="16"/>
  <c r="R169" i="16"/>
  <c r="R170" i="16"/>
  <c r="R171" i="16"/>
  <c r="R172" i="16"/>
  <c r="R173" i="16"/>
  <c r="R174" i="16"/>
  <c r="R175" i="16"/>
  <c r="R176" i="16"/>
  <c r="R177" i="16"/>
  <c r="R178" i="16"/>
  <c r="R179" i="16"/>
  <c r="R180" i="16"/>
  <c r="R181" i="16"/>
  <c r="R182" i="16"/>
  <c r="R183" i="16"/>
  <c r="R184" i="16"/>
  <c r="R185" i="16"/>
  <c r="R186" i="16"/>
  <c r="R187" i="16"/>
  <c r="R188" i="16"/>
  <c r="R189" i="16"/>
  <c r="R190" i="16"/>
  <c r="R191" i="16"/>
  <c r="R192" i="16"/>
  <c r="R193" i="16"/>
  <c r="R194" i="16"/>
  <c r="R195" i="16"/>
  <c r="R196" i="16"/>
  <c r="R197" i="16"/>
  <c r="R198" i="16"/>
  <c r="R199" i="16"/>
  <c r="R200" i="16"/>
  <c r="R201" i="16"/>
  <c r="R202" i="16"/>
  <c r="R203" i="16"/>
  <c r="R204" i="16"/>
  <c r="R205" i="16"/>
  <c r="R206" i="16"/>
  <c r="R207" i="16"/>
  <c r="R208" i="16"/>
  <c r="R209" i="16"/>
  <c r="R210" i="16"/>
  <c r="R211" i="16"/>
  <c r="R212" i="16"/>
  <c r="R213" i="16"/>
  <c r="R214" i="16"/>
  <c r="R215" i="16"/>
  <c r="R216" i="16"/>
  <c r="R217" i="16"/>
  <c r="R218" i="16"/>
  <c r="R219" i="16"/>
  <c r="R220" i="16"/>
  <c r="R221" i="16"/>
  <c r="R222" i="16"/>
  <c r="R223" i="16"/>
  <c r="R224" i="16"/>
  <c r="R225" i="16"/>
  <c r="R226" i="16"/>
  <c r="R227" i="16"/>
  <c r="R228" i="16"/>
  <c r="R229" i="16"/>
  <c r="R230" i="16"/>
  <c r="R231" i="16"/>
  <c r="R4" i="16"/>
  <c r="O5" i="16"/>
  <c r="O6" i="16"/>
  <c r="O7" i="16"/>
  <c r="O8" i="16"/>
  <c r="O9" i="16"/>
  <c r="O10" i="16"/>
  <c r="O12" i="16"/>
  <c r="O13" i="16"/>
  <c r="O14" i="16"/>
  <c r="O15" i="16"/>
  <c r="O16" i="16"/>
  <c r="O17" i="16"/>
  <c r="O18" i="16"/>
  <c r="O19" i="16"/>
  <c r="O20" i="16"/>
  <c r="O21" i="16"/>
  <c r="O22" i="16"/>
  <c r="O23" i="16"/>
  <c r="O24" i="16"/>
  <c r="O25" i="16"/>
  <c r="O26" i="16"/>
  <c r="O27" i="16"/>
  <c r="O28" i="16"/>
  <c r="O29" i="16"/>
  <c r="O30" i="16"/>
  <c r="O31" i="16"/>
  <c r="O32" i="16"/>
  <c r="O33" i="16"/>
  <c r="O34" i="16"/>
  <c r="O35" i="16"/>
  <c r="O36" i="16"/>
  <c r="O37" i="16"/>
  <c r="O38" i="16"/>
  <c r="O39" i="16"/>
  <c r="O40" i="16"/>
  <c r="O41" i="16"/>
  <c r="O42" i="16"/>
  <c r="O43" i="16"/>
  <c r="O44" i="16"/>
  <c r="O45" i="16"/>
  <c r="O46" i="16"/>
  <c r="O47" i="16"/>
  <c r="O48" i="16"/>
  <c r="O49" i="16"/>
  <c r="O50" i="16"/>
  <c r="O51" i="16"/>
  <c r="O52" i="16"/>
  <c r="O53" i="16"/>
  <c r="O54" i="16"/>
  <c r="O55" i="16"/>
  <c r="O56" i="16"/>
  <c r="O57" i="16"/>
  <c r="O58" i="16"/>
  <c r="O59" i="16"/>
  <c r="O60" i="16"/>
  <c r="O61" i="16"/>
  <c r="O62" i="16"/>
  <c r="O63" i="16"/>
  <c r="O64" i="16"/>
  <c r="O65" i="16"/>
  <c r="O66" i="16"/>
  <c r="O67" i="16"/>
  <c r="O68" i="16"/>
  <c r="O69" i="16"/>
  <c r="O70" i="16"/>
  <c r="O71" i="16"/>
  <c r="O72" i="16"/>
  <c r="O73" i="16"/>
  <c r="O74" i="16"/>
  <c r="O75" i="16"/>
  <c r="O76" i="16"/>
  <c r="O77" i="16"/>
  <c r="O78" i="16"/>
  <c r="O79" i="16"/>
  <c r="O80" i="16"/>
  <c r="O81" i="16"/>
  <c r="O82" i="16"/>
  <c r="O83" i="16"/>
  <c r="O84" i="16"/>
  <c r="O85" i="16"/>
  <c r="O86" i="16"/>
  <c r="O87" i="16"/>
  <c r="O88" i="16"/>
  <c r="O89" i="16"/>
  <c r="O90" i="16"/>
  <c r="O91" i="16"/>
  <c r="O92" i="16"/>
  <c r="O93" i="16"/>
  <c r="O94" i="16"/>
  <c r="O95" i="16"/>
  <c r="O96" i="16"/>
  <c r="O97" i="16"/>
  <c r="O98" i="16"/>
  <c r="O99" i="16"/>
  <c r="O100" i="16"/>
  <c r="O101" i="16"/>
  <c r="O102" i="16"/>
  <c r="O103" i="16"/>
  <c r="O104" i="16"/>
  <c r="O105" i="16"/>
  <c r="O106" i="16"/>
  <c r="O107" i="16"/>
  <c r="O108" i="16"/>
  <c r="O109" i="16"/>
  <c r="O110" i="16"/>
  <c r="O111" i="16"/>
  <c r="O112" i="16"/>
  <c r="O113" i="16"/>
  <c r="O114" i="16"/>
  <c r="O115" i="16"/>
  <c r="O116" i="16"/>
  <c r="O117" i="16"/>
  <c r="O118" i="16"/>
  <c r="O119" i="16"/>
  <c r="O120" i="16"/>
  <c r="O121" i="16"/>
  <c r="O122" i="16"/>
  <c r="O123" i="16"/>
  <c r="O124" i="16"/>
  <c r="O125" i="16"/>
  <c r="O126" i="16"/>
  <c r="O127" i="16"/>
  <c r="O128" i="16"/>
  <c r="O129" i="16"/>
  <c r="O130" i="16"/>
  <c r="O131" i="16"/>
  <c r="O132" i="16"/>
  <c r="O133" i="16"/>
  <c r="O134" i="16"/>
  <c r="O135" i="16"/>
  <c r="O136" i="16"/>
  <c r="O137" i="16"/>
  <c r="O138" i="16"/>
  <c r="O139" i="16"/>
  <c r="O140" i="16"/>
  <c r="O141" i="16"/>
  <c r="O142" i="16"/>
  <c r="O143" i="16"/>
  <c r="O144" i="16"/>
  <c r="O145" i="16"/>
  <c r="O146" i="16"/>
  <c r="O147" i="16"/>
  <c r="O148" i="16"/>
  <c r="O149" i="16"/>
  <c r="O150" i="16"/>
  <c r="O151" i="16"/>
  <c r="O152" i="16"/>
  <c r="O153" i="16"/>
  <c r="O154" i="16"/>
  <c r="O155" i="16"/>
  <c r="O156" i="16"/>
  <c r="O157" i="16"/>
  <c r="O158" i="16"/>
  <c r="O159" i="16"/>
  <c r="O160" i="16"/>
  <c r="O161" i="16"/>
  <c r="O162" i="16"/>
  <c r="O163" i="16"/>
  <c r="O164" i="16"/>
  <c r="O165" i="16"/>
  <c r="O166" i="16"/>
  <c r="O167" i="16"/>
  <c r="O168" i="16"/>
  <c r="O169" i="16"/>
  <c r="O170" i="16"/>
  <c r="O171" i="16"/>
  <c r="O172" i="16"/>
  <c r="O173" i="16"/>
  <c r="O174" i="16"/>
  <c r="O175" i="16"/>
  <c r="O176" i="16"/>
  <c r="O177" i="16"/>
  <c r="O178" i="16"/>
  <c r="O179" i="16"/>
  <c r="O180" i="16"/>
  <c r="O181" i="16"/>
  <c r="O182" i="16"/>
  <c r="O183" i="16"/>
  <c r="O184" i="16"/>
  <c r="O185" i="16"/>
  <c r="O186" i="16"/>
  <c r="O187" i="16"/>
  <c r="O188" i="16"/>
  <c r="O189" i="16"/>
  <c r="O190" i="16"/>
  <c r="O191" i="16"/>
  <c r="O192" i="16"/>
  <c r="O193" i="16"/>
  <c r="O194" i="16"/>
  <c r="O195" i="16"/>
  <c r="O196" i="16"/>
  <c r="O197" i="16"/>
  <c r="O198" i="16"/>
  <c r="O199" i="16"/>
  <c r="O200" i="16"/>
  <c r="O201" i="16"/>
  <c r="O202" i="16"/>
  <c r="O203" i="16"/>
  <c r="O204" i="16"/>
  <c r="O205" i="16"/>
  <c r="O206" i="16"/>
  <c r="O207" i="16"/>
  <c r="O208" i="16"/>
  <c r="O209" i="16"/>
  <c r="O210" i="16"/>
  <c r="O211" i="16"/>
  <c r="O212" i="16"/>
  <c r="O213" i="16"/>
  <c r="O214" i="16"/>
  <c r="O215" i="16"/>
  <c r="O216" i="16"/>
  <c r="O217" i="16"/>
  <c r="O218" i="16"/>
  <c r="O219" i="16"/>
  <c r="O220" i="16"/>
  <c r="O221" i="16"/>
  <c r="O222" i="16"/>
  <c r="O223" i="16"/>
  <c r="O224" i="16"/>
  <c r="O225" i="16"/>
  <c r="O226" i="16"/>
  <c r="O227" i="16"/>
  <c r="O228" i="16"/>
  <c r="O229" i="16"/>
  <c r="O230" i="16"/>
  <c r="O231" i="16"/>
  <c r="O4" i="16"/>
  <c r="N5" i="16"/>
  <c r="N6" i="16"/>
  <c r="N7" i="16"/>
  <c r="N8" i="16"/>
  <c r="N9" i="16"/>
  <c r="N10" i="16"/>
  <c r="N11" i="16"/>
  <c r="N12" i="16"/>
  <c r="N13" i="16"/>
  <c r="N14" i="16"/>
  <c r="N15" i="16"/>
  <c r="N16" i="16"/>
  <c r="N17" i="16"/>
  <c r="N18" i="16"/>
  <c r="N19" i="16"/>
  <c r="N20" i="16"/>
  <c r="N21" i="16"/>
  <c r="N22" i="16"/>
  <c r="N23" i="16"/>
  <c r="N24" i="16"/>
  <c r="N25" i="16"/>
  <c r="N26" i="16"/>
  <c r="N27" i="16"/>
  <c r="N28" i="16"/>
  <c r="N29" i="16"/>
  <c r="N30" i="16"/>
  <c r="N31" i="16"/>
  <c r="N32" i="16"/>
  <c r="N33" i="16"/>
  <c r="N34" i="16"/>
  <c r="N35" i="16"/>
  <c r="N36" i="16"/>
  <c r="N37" i="16"/>
  <c r="N38" i="16"/>
  <c r="N39" i="16"/>
  <c r="N40" i="16"/>
  <c r="N41" i="16"/>
  <c r="N42" i="16"/>
  <c r="N43" i="16"/>
  <c r="N44" i="16"/>
  <c r="N45" i="16"/>
  <c r="N46" i="16"/>
  <c r="N47" i="16"/>
  <c r="N48" i="16"/>
  <c r="N49" i="16"/>
  <c r="N50" i="16"/>
  <c r="N51" i="16"/>
  <c r="N52" i="16"/>
  <c r="N53" i="16"/>
  <c r="N54" i="16"/>
  <c r="N55" i="16"/>
  <c r="N56" i="16"/>
  <c r="N57" i="16"/>
  <c r="N58" i="16"/>
  <c r="N59" i="16"/>
  <c r="N60" i="16"/>
  <c r="N61" i="16"/>
  <c r="N62" i="16"/>
  <c r="N63" i="16"/>
  <c r="N64" i="16"/>
  <c r="N65" i="16"/>
  <c r="N66" i="16"/>
  <c r="N67" i="16"/>
  <c r="N68" i="16"/>
  <c r="N69" i="16"/>
  <c r="N70" i="16"/>
  <c r="N71" i="16"/>
  <c r="N72" i="16"/>
  <c r="N73" i="16"/>
  <c r="N74" i="16"/>
  <c r="N75" i="16"/>
  <c r="N76" i="16"/>
  <c r="N77" i="16"/>
  <c r="N78" i="16"/>
  <c r="N79" i="16"/>
  <c r="N80" i="16"/>
  <c r="N81" i="16"/>
  <c r="N82" i="16"/>
  <c r="N83" i="16"/>
  <c r="N84" i="16"/>
  <c r="N85" i="16"/>
  <c r="N86" i="16"/>
  <c r="N87" i="16"/>
  <c r="N88" i="16"/>
  <c r="N89" i="16"/>
  <c r="N90" i="16"/>
  <c r="N91" i="16"/>
  <c r="N92" i="16"/>
  <c r="N93" i="16"/>
  <c r="N94" i="16"/>
  <c r="N95" i="16"/>
  <c r="N96" i="16"/>
  <c r="N97" i="16"/>
  <c r="N98" i="16"/>
  <c r="N99" i="16"/>
  <c r="N100" i="16"/>
  <c r="N101" i="16"/>
  <c r="N102" i="16"/>
  <c r="N103" i="16"/>
  <c r="N104" i="16"/>
  <c r="N105" i="16"/>
  <c r="N106" i="16"/>
  <c r="N107" i="16"/>
  <c r="N108" i="16"/>
  <c r="N109" i="16"/>
  <c r="N110" i="16"/>
  <c r="N111" i="16"/>
  <c r="N112" i="16"/>
  <c r="N113" i="16"/>
  <c r="N114" i="16"/>
  <c r="N115" i="16"/>
  <c r="N116" i="16"/>
  <c r="N117" i="16"/>
  <c r="N118" i="16"/>
  <c r="N119" i="16"/>
  <c r="N120" i="16"/>
  <c r="N121" i="16"/>
  <c r="N122" i="16"/>
  <c r="N123" i="16"/>
  <c r="N124" i="16"/>
  <c r="N125" i="16"/>
  <c r="N126" i="16"/>
  <c r="N127" i="16"/>
  <c r="N128" i="16"/>
  <c r="N129" i="16"/>
  <c r="N130" i="16"/>
  <c r="N131" i="16"/>
  <c r="N132" i="16"/>
  <c r="N133" i="16"/>
  <c r="N134" i="16"/>
  <c r="N135" i="16"/>
  <c r="N136" i="16"/>
  <c r="N137" i="16"/>
  <c r="N138" i="16"/>
  <c r="N139" i="16"/>
  <c r="N140" i="16"/>
  <c r="N141" i="16"/>
  <c r="N142" i="16"/>
  <c r="N143" i="16"/>
  <c r="N144" i="16"/>
  <c r="N145" i="16"/>
  <c r="N146" i="16"/>
  <c r="N147" i="16"/>
  <c r="N148" i="16"/>
  <c r="N149" i="16"/>
  <c r="N150" i="16"/>
  <c r="N151" i="16"/>
  <c r="N152" i="16"/>
  <c r="N153" i="16"/>
  <c r="N154" i="16"/>
  <c r="N155" i="16"/>
  <c r="N156" i="16"/>
  <c r="N157" i="16"/>
  <c r="N158" i="16"/>
  <c r="N159" i="16"/>
  <c r="N160" i="16"/>
  <c r="N161" i="16"/>
  <c r="N162" i="16"/>
  <c r="N163" i="16"/>
  <c r="N164" i="16"/>
  <c r="N165" i="16"/>
  <c r="N166" i="16"/>
  <c r="N167" i="16"/>
  <c r="N168" i="16"/>
  <c r="N169" i="16"/>
  <c r="N170" i="16"/>
  <c r="N171" i="16"/>
  <c r="N172" i="16"/>
  <c r="N173" i="16"/>
  <c r="N174" i="16"/>
  <c r="N175" i="16"/>
  <c r="N176" i="16"/>
  <c r="N177" i="16"/>
  <c r="N178" i="16"/>
  <c r="N179" i="16"/>
  <c r="N180" i="16"/>
  <c r="N181" i="16"/>
  <c r="N182" i="16"/>
  <c r="N183" i="16"/>
  <c r="N184" i="16"/>
  <c r="N185" i="16"/>
  <c r="N186" i="16"/>
  <c r="N187" i="16"/>
  <c r="N188" i="16"/>
  <c r="N189" i="16"/>
  <c r="N190" i="16"/>
  <c r="N191" i="16"/>
  <c r="N192" i="16"/>
  <c r="N193" i="16"/>
  <c r="N194" i="16"/>
  <c r="N195" i="16"/>
  <c r="N196" i="16"/>
  <c r="N197" i="16"/>
  <c r="N198" i="16"/>
  <c r="N199" i="16"/>
  <c r="N200" i="16"/>
  <c r="N201" i="16"/>
  <c r="N202" i="16"/>
  <c r="N203" i="16"/>
  <c r="N204" i="16"/>
  <c r="N205" i="16"/>
  <c r="N206" i="16"/>
  <c r="N207" i="16"/>
  <c r="N208" i="16"/>
  <c r="N209" i="16"/>
  <c r="N210" i="16"/>
  <c r="N211" i="16"/>
  <c r="N212" i="16"/>
  <c r="N213" i="16"/>
  <c r="N214" i="16"/>
  <c r="N215" i="16"/>
  <c r="N216" i="16"/>
  <c r="N217" i="16"/>
  <c r="N218" i="16"/>
  <c r="N219" i="16"/>
  <c r="N220" i="16"/>
  <c r="N221" i="16"/>
  <c r="N222" i="16"/>
  <c r="N223" i="16"/>
  <c r="N224" i="16"/>
  <c r="N225" i="16"/>
  <c r="N226" i="16"/>
  <c r="N227" i="16"/>
  <c r="N228" i="16"/>
  <c r="N229" i="16"/>
  <c r="N230" i="16"/>
  <c r="N231" i="16"/>
  <c r="N4" i="16"/>
  <c r="C5" i="16"/>
  <c r="G5" i="16"/>
  <c r="H5" i="16"/>
  <c r="C6" i="16"/>
  <c r="G6" i="16"/>
  <c r="H6" i="16"/>
  <c r="C7" i="16"/>
  <c r="G7" i="16"/>
  <c r="H7" i="16"/>
  <c r="C8" i="16"/>
  <c r="G8" i="16"/>
  <c r="H8" i="16"/>
  <c r="C9" i="16"/>
  <c r="G9" i="16"/>
  <c r="H9" i="16"/>
  <c r="C10" i="16"/>
  <c r="G10" i="16"/>
  <c r="H10" i="16"/>
  <c r="C11" i="16"/>
  <c r="G11" i="16"/>
  <c r="H11" i="16"/>
  <c r="C12" i="16"/>
  <c r="G12" i="16"/>
  <c r="C13" i="16"/>
  <c r="G13" i="16"/>
  <c r="H13" i="16"/>
  <c r="C14" i="16"/>
  <c r="G14" i="16"/>
  <c r="H14" i="16"/>
  <c r="C15" i="16"/>
  <c r="G15" i="16"/>
  <c r="H15" i="16"/>
  <c r="C16" i="16"/>
  <c r="G16" i="16"/>
  <c r="H16" i="16"/>
  <c r="C17" i="16"/>
  <c r="G17" i="16"/>
  <c r="H17" i="16"/>
  <c r="C18" i="16"/>
  <c r="G18" i="16"/>
  <c r="H18" i="16"/>
  <c r="C19" i="16"/>
  <c r="G19" i="16"/>
  <c r="H19" i="16"/>
  <c r="C20" i="16"/>
  <c r="G20" i="16"/>
  <c r="C21" i="16"/>
  <c r="G21" i="16"/>
  <c r="H21" i="16"/>
  <c r="C22" i="16"/>
  <c r="G22" i="16"/>
  <c r="H22" i="16"/>
  <c r="C23" i="16"/>
  <c r="G23" i="16"/>
  <c r="H23" i="16"/>
  <c r="C24" i="16"/>
  <c r="G24" i="16"/>
  <c r="H24" i="16"/>
  <c r="C25" i="16"/>
  <c r="G25" i="16"/>
  <c r="H25" i="16"/>
  <c r="C26" i="16"/>
  <c r="G26" i="16"/>
  <c r="H26" i="16"/>
  <c r="C27" i="16"/>
  <c r="G27" i="16"/>
  <c r="H27" i="16"/>
  <c r="C28" i="16"/>
  <c r="G28" i="16"/>
  <c r="C29" i="16"/>
  <c r="G29" i="16"/>
  <c r="H29" i="16"/>
  <c r="C30" i="16"/>
  <c r="G30" i="16"/>
  <c r="H30" i="16"/>
  <c r="C31" i="16"/>
  <c r="G31" i="16"/>
  <c r="H31" i="16"/>
  <c r="C32" i="16"/>
  <c r="G32" i="16"/>
  <c r="H32" i="16"/>
  <c r="C33" i="16"/>
  <c r="G33" i="16"/>
  <c r="H33" i="16"/>
  <c r="C34" i="16"/>
  <c r="G34" i="16"/>
  <c r="H34" i="16"/>
  <c r="C35" i="16"/>
  <c r="G35" i="16"/>
  <c r="H35" i="16"/>
  <c r="C36" i="16"/>
  <c r="G36" i="16"/>
  <c r="C37" i="16"/>
  <c r="G37" i="16"/>
  <c r="H37" i="16"/>
  <c r="C38" i="16"/>
  <c r="G38" i="16"/>
  <c r="H38" i="16"/>
  <c r="C39" i="16"/>
  <c r="G39" i="16"/>
  <c r="H39" i="16"/>
  <c r="C40" i="16"/>
  <c r="G40" i="16"/>
  <c r="H40" i="16"/>
  <c r="C41" i="16"/>
  <c r="G41" i="16"/>
  <c r="H41" i="16"/>
  <c r="C42" i="16"/>
  <c r="G42" i="16"/>
  <c r="H42" i="16"/>
  <c r="C43" i="16"/>
  <c r="G43" i="16"/>
  <c r="H43" i="16"/>
  <c r="C44" i="16"/>
  <c r="G44" i="16"/>
  <c r="C45" i="16"/>
  <c r="G45" i="16"/>
  <c r="H45" i="16"/>
  <c r="C46" i="16"/>
  <c r="G46" i="16"/>
  <c r="H46" i="16"/>
  <c r="C47" i="16"/>
  <c r="G47" i="16"/>
  <c r="H47" i="16"/>
  <c r="C48" i="16"/>
  <c r="G48" i="16"/>
  <c r="H48" i="16"/>
  <c r="C49" i="16"/>
  <c r="G49" i="16"/>
  <c r="H49" i="16"/>
  <c r="C50" i="16"/>
  <c r="G50" i="16"/>
  <c r="H50" i="16"/>
  <c r="C51" i="16"/>
  <c r="G51" i="16"/>
  <c r="H51" i="16"/>
  <c r="C52" i="16"/>
  <c r="G52" i="16"/>
  <c r="C53" i="16"/>
  <c r="G53" i="16"/>
  <c r="H53" i="16"/>
  <c r="C54" i="16"/>
  <c r="G54" i="16"/>
  <c r="H54" i="16"/>
  <c r="C55" i="16"/>
  <c r="G55" i="16"/>
  <c r="H55" i="16"/>
  <c r="C56" i="16"/>
  <c r="G56" i="16"/>
  <c r="H56" i="16"/>
  <c r="C57" i="16"/>
  <c r="G57" i="16"/>
  <c r="H57" i="16"/>
  <c r="C58" i="16"/>
  <c r="G58" i="16"/>
  <c r="H58" i="16"/>
  <c r="C59" i="16"/>
  <c r="G59" i="16"/>
  <c r="H59" i="16"/>
  <c r="C60" i="16"/>
  <c r="G60" i="16"/>
  <c r="C61" i="16"/>
  <c r="G61" i="16"/>
  <c r="H61" i="16"/>
  <c r="C62" i="16"/>
  <c r="G62" i="16"/>
  <c r="H62" i="16"/>
  <c r="C63" i="16"/>
  <c r="G63" i="16"/>
  <c r="H63" i="16"/>
  <c r="C64" i="16"/>
  <c r="G64" i="16"/>
  <c r="H64" i="16"/>
  <c r="C65" i="16"/>
  <c r="G65" i="16"/>
  <c r="H65" i="16"/>
  <c r="C66" i="16"/>
  <c r="G66" i="16"/>
  <c r="H66" i="16"/>
  <c r="C67" i="16"/>
  <c r="G67" i="16"/>
  <c r="H67" i="16"/>
  <c r="C68" i="16"/>
  <c r="G68" i="16"/>
  <c r="C69" i="16"/>
  <c r="G69" i="16"/>
  <c r="H69" i="16"/>
  <c r="C70" i="16"/>
  <c r="G70" i="16"/>
  <c r="H70" i="16"/>
  <c r="C71" i="16"/>
  <c r="G71" i="16"/>
  <c r="H71" i="16"/>
  <c r="C72" i="16"/>
  <c r="G72" i="16"/>
  <c r="H72" i="16"/>
  <c r="C73" i="16"/>
  <c r="G73" i="16"/>
  <c r="H73" i="16"/>
  <c r="C74" i="16"/>
  <c r="G74" i="16"/>
  <c r="H74" i="16"/>
  <c r="C75" i="16"/>
  <c r="G75" i="16"/>
  <c r="H75" i="16"/>
  <c r="C76" i="16"/>
  <c r="G76" i="16"/>
  <c r="C77" i="16"/>
  <c r="G77" i="16"/>
  <c r="H77" i="16"/>
  <c r="C78" i="16"/>
  <c r="G78" i="16"/>
  <c r="H78" i="16"/>
  <c r="C79" i="16"/>
  <c r="G79" i="16"/>
  <c r="H79" i="16"/>
  <c r="C80" i="16"/>
  <c r="G80" i="16"/>
  <c r="H80" i="16"/>
  <c r="C81" i="16"/>
  <c r="G81" i="16"/>
  <c r="H81" i="16"/>
  <c r="C82" i="16"/>
  <c r="G82" i="16"/>
  <c r="H82" i="16"/>
  <c r="C83" i="16"/>
  <c r="G83" i="16"/>
  <c r="H83" i="16"/>
  <c r="C84" i="16"/>
  <c r="G84" i="16"/>
  <c r="C85" i="16"/>
  <c r="G85" i="16"/>
  <c r="H85" i="16"/>
  <c r="C86" i="16"/>
  <c r="G86" i="16"/>
  <c r="H86" i="16"/>
  <c r="C87" i="16"/>
  <c r="G87" i="16"/>
  <c r="H87" i="16"/>
  <c r="C88" i="16"/>
  <c r="G88" i="16"/>
  <c r="H88" i="16"/>
  <c r="C89" i="16"/>
  <c r="G89" i="16"/>
  <c r="H89" i="16"/>
  <c r="C90" i="16"/>
  <c r="G90" i="16"/>
  <c r="H90" i="16"/>
  <c r="C91" i="16"/>
  <c r="G91" i="16"/>
  <c r="H91" i="16"/>
  <c r="C92" i="16"/>
  <c r="G92" i="16"/>
  <c r="C93" i="16"/>
  <c r="G93" i="16"/>
  <c r="H93" i="16"/>
  <c r="C94" i="16"/>
  <c r="G94" i="16"/>
  <c r="H94" i="16"/>
  <c r="C95" i="16"/>
  <c r="G95" i="16"/>
  <c r="H95" i="16"/>
  <c r="C96" i="16"/>
  <c r="G96" i="16"/>
  <c r="H96" i="16"/>
  <c r="C97" i="16"/>
  <c r="G97" i="16"/>
  <c r="H97" i="16"/>
  <c r="C98" i="16"/>
  <c r="G98" i="16"/>
  <c r="H98" i="16"/>
  <c r="C99" i="16"/>
  <c r="G99" i="16"/>
  <c r="H99" i="16"/>
  <c r="C100" i="16"/>
  <c r="G100" i="16"/>
  <c r="C101" i="16"/>
  <c r="G101" i="16"/>
  <c r="H101" i="16"/>
  <c r="C102" i="16"/>
  <c r="G102" i="16"/>
  <c r="H102" i="16"/>
  <c r="C103" i="16"/>
  <c r="G103" i="16"/>
  <c r="H103" i="16"/>
  <c r="C104" i="16"/>
  <c r="G104" i="16"/>
  <c r="H104" i="16"/>
  <c r="C105" i="16"/>
  <c r="G105" i="16"/>
  <c r="H105" i="16"/>
  <c r="C106" i="16"/>
  <c r="G106" i="16"/>
  <c r="H106" i="16"/>
  <c r="C107" i="16"/>
  <c r="G107" i="16"/>
  <c r="H107" i="16"/>
  <c r="C108" i="16"/>
  <c r="G108" i="16"/>
  <c r="C109" i="16"/>
  <c r="G109" i="16"/>
  <c r="H109" i="16"/>
  <c r="C110" i="16"/>
  <c r="G110" i="16"/>
  <c r="H110" i="16"/>
  <c r="C111" i="16"/>
  <c r="G111" i="16"/>
  <c r="H111" i="16"/>
  <c r="C112" i="16"/>
  <c r="G112" i="16"/>
  <c r="H112" i="16"/>
  <c r="C113" i="16"/>
  <c r="G113" i="16"/>
  <c r="H113" i="16"/>
  <c r="C114" i="16"/>
  <c r="G114" i="16"/>
  <c r="H114" i="16"/>
  <c r="C115" i="16"/>
  <c r="G115" i="16"/>
  <c r="H115" i="16"/>
  <c r="C116" i="16"/>
  <c r="G116" i="16"/>
  <c r="C117" i="16"/>
  <c r="G117" i="16"/>
  <c r="H117" i="16"/>
  <c r="C118" i="16"/>
  <c r="G118" i="16"/>
  <c r="H118" i="16"/>
  <c r="C119" i="16"/>
  <c r="G119" i="16"/>
  <c r="H119" i="16"/>
  <c r="C120" i="16"/>
  <c r="G120" i="16"/>
  <c r="H120" i="16"/>
  <c r="C121" i="16"/>
  <c r="G121" i="16"/>
  <c r="H121" i="16"/>
  <c r="C122" i="16"/>
  <c r="G122" i="16"/>
  <c r="H122" i="16"/>
  <c r="C123" i="16"/>
  <c r="G123" i="16"/>
  <c r="H123" i="16"/>
  <c r="C124" i="16"/>
  <c r="G124" i="16"/>
  <c r="C125" i="16"/>
  <c r="G125" i="16"/>
  <c r="H125" i="16"/>
  <c r="C126" i="16"/>
  <c r="G126" i="16"/>
  <c r="H126" i="16"/>
  <c r="C127" i="16"/>
  <c r="G127" i="16"/>
  <c r="H127" i="16"/>
  <c r="C128" i="16"/>
  <c r="G128" i="16"/>
  <c r="H128" i="16"/>
  <c r="C129" i="16"/>
  <c r="G129" i="16"/>
  <c r="H129" i="16"/>
  <c r="C130" i="16"/>
  <c r="G130" i="16"/>
  <c r="H130" i="16"/>
  <c r="C131" i="16"/>
  <c r="G131" i="16"/>
  <c r="H131" i="16"/>
  <c r="C132" i="16"/>
  <c r="G132" i="16"/>
  <c r="C133" i="16"/>
  <c r="G133" i="16"/>
  <c r="H133" i="16"/>
  <c r="C134" i="16"/>
  <c r="G134" i="16"/>
  <c r="H134" i="16"/>
  <c r="C135" i="16"/>
  <c r="G135" i="16"/>
  <c r="H135" i="16"/>
  <c r="C136" i="16"/>
  <c r="G136" i="16"/>
  <c r="H136" i="16"/>
  <c r="C137" i="16"/>
  <c r="G137" i="16"/>
  <c r="H137" i="16"/>
  <c r="C138" i="16"/>
  <c r="G138" i="16"/>
  <c r="H138" i="16"/>
  <c r="C139" i="16"/>
  <c r="G139" i="16"/>
  <c r="H139" i="16"/>
  <c r="C140" i="16"/>
  <c r="G140" i="16"/>
  <c r="C141" i="16"/>
  <c r="G141" i="16"/>
  <c r="H141" i="16"/>
  <c r="C142" i="16"/>
  <c r="G142" i="16"/>
  <c r="H142" i="16"/>
  <c r="C143" i="16"/>
  <c r="G143" i="16"/>
  <c r="H143" i="16"/>
  <c r="C144" i="16"/>
  <c r="G144" i="16"/>
  <c r="H144" i="16"/>
  <c r="C145" i="16"/>
  <c r="G145" i="16"/>
  <c r="H145" i="16"/>
  <c r="C146" i="16"/>
  <c r="G146" i="16"/>
  <c r="H146" i="16"/>
  <c r="C147" i="16"/>
  <c r="G147" i="16"/>
  <c r="H147" i="16"/>
  <c r="C148" i="16"/>
  <c r="G148" i="16"/>
  <c r="C149" i="16"/>
  <c r="G149" i="16"/>
  <c r="H149" i="16"/>
  <c r="C150" i="16"/>
  <c r="G150" i="16"/>
  <c r="H150" i="16"/>
  <c r="C151" i="16"/>
  <c r="G151" i="16"/>
  <c r="H151" i="16"/>
  <c r="C152" i="16"/>
  <c r="G152" i="16"/>
  <c r="H152" i="16"/>
  <c r="C153" i="16"/>
  <c r="G153" i="16"/>
  <c r="H153" i="16"/>
  <c r="C154" i="16"/>
  <c r="G154" i="16"/>
  <c r="H154" i="16"/>
  <c r="C155" i="16"/>
  <c r="G155" i="16"/>
  <c r="H155" i="16"/>
  <c r="C156" i="16"/>
  <c r="G156" i="16"/>
  <c r="C157" i="16"/>
  <c r="G157" i="16"/>
  <c r="H157" i="16"/>
  <c r="C158" i="16"/>
  <c r="G158" i="16"/>
  <c r="H158" i="16"/>
  <c r="C159" i="16"/>
  <c r="G159" i="16"/>
  <c r="H159" i="16"/>
  <c r="C160" i="16"/>
  <c r="G160" i="16"/>
  <c r="H160" i="16"/>
  <c r="C161" i="16"/>
  <c r="G161" i="16"/>
  <c r="H161" i="16"/>
  <c r="C162" i="16"/>
  <c r="G162" i="16"/>
  <c r="H162" i="16"/>
  <c r="C163" i="16"/>
  <c r="G163" i="16"/>
  <c r="H163" i="16"/>
  <c r="C164" i="16"/>
  <c r="G164" i="16"/>
  <c r="C165" i="16"/>
  <c r="G165" i="16"/>
  <c r="H165" i="16"/>
  <c r="C166" i="16"/>
  <c r="G166" i="16"/>
  <c r="H166" i="16"/>
  <c r="C167" i="16"/>
  <c r="G167" i="16"/>
  <c r="H167" i="16"/>
  <c r="C168" i="16"/>
  <c r="G168" i="16"/>
  <c r="H168" i="16"/>
  <c r="C169" i="16"/>
  <c r="G169" i="16"/>
  <c r="H169" i="16"/>
  <c r="C170" i="16"/>
  <c r="G170" i="16"/>
  <c r="H170" i="16"/>
  <c r="C171" i="16"/>
  <c r="G171" i="16"/>
  <c r="H171" i="16"/>
  <c r="C172" i="16"/>
  <c r="G172" i="16"/>
  <c r="C173" i="16"/>
  <c r="G173" i="16"/>
  <c r="H173" i="16"/>
  <c r="C174" i="16"/>
  <c r="G174" i="16"/>
  <c r="H174" i="16"/>
  <c r="C175" i="16"/>
  <c r="G175" i="16"/>
  <c r="H175" i="16"/>
  <c r="C176" i="16"/>
  <c r="G176" i="16"/>
  <c r="H176" i="16"/>
  <c r="C177" i="16"/>
  <c r="G177" i="16"/>
  <c r="H177" i="16"/>
  <c r="C178" i="16"/>
  <c r="G178" i="16"/>
  <c r="H178" i="16"/>
  <c r="C179" i="16"/>
  <c r="G179" i="16"/>
  <c r="H179" i="16"/>
  <c r="C180" i="16"/>
  <c r="G180" i="16"/>
  <c r="C181" i="16"/>
  <c r="G181" i="16"/>
  <c r="H181" i="16"/>
  <c r="C182" i="16"/>
  <c r="G182" i="16"/>
  <c r="H182" i="16"/>
  <c r="C183" i="16"/>
  <c r="G183" i="16"/>
  <c r="H183" i="16"/>
  <c r="C184" i="16"/>
  <c r="G184" i="16"/>
  <c r="H184" i="16"/>
  <c r="C185" i="16"/>
  <c r="G185" i="16"/>
  <c r="H185" i="16"/>
  <c r="C186" i="16"/>
  <c r="G186" i="16"/>
  <c r="H186" i="16"/>
  <c r="C187" i="16"/>
  <c r="G187" i="16"/>
  <c r="H187" i="16"/>
  <c r="C188" i="16"/>
  <c r="G188" i="16"/>
  <c r="C189" i="16"/>
  <c r="G189" i="16"/>
  <c r="H189" i="16"/>
  <c r="C190" i="16"/>
  <c r="G190" i="16"/>
  <c r="H190" i="16"/>
  <c r="C191" i="16"/>
  <c r="G191" i="16"/>
  <c r="H191" i="16"/>
  <c r="C192" i="16"/>
  <c r="G192" i="16"/>
  <c r="H192" i="16"/>
  <c r="C193" i="16"/>
  <c r="G193" i="16"/>
  <c r="H193" i="16"/>
  <c r="C194" i="16"/>
  <c r="G194" i="16"/>
  <c r="H194" i="16"/>
  <c r="C195" i="16"/>
  <c r="G195" i="16"/>
  <c r="H195" i="16"/>
  <c r="C196" i="16"/>
  <c r="G196" i="16"/>
  <c r="C197" i="16"/>
  <c r="G197" i="16"/>
  <c r="H197" i="16"/>
  <c r="C198" i="16"/>
  <c r="G198" i="16"/>
  <c r="H198" i="16"/>
  <c r="C199" i="16"/>
  <c r="G199" i="16"/>
  <c r="H199" i="16"/>
  <c r="C200" i="16"/>
  <c r="G200" i="16"/>
  <c r="H200" i="16"/>
  <c r="C201" i="16"/>
  <c r="G201" i="16"/>
  <c r="H201" i="16"/>
  <c r="C202" i="16"/>
  <c r="G202" i="16"/>
  <c r="H202" i="16"/>
  <c r="C203" i="16"/>
  <c r="G203" i="16"/>
  <c r="H203" i="16"/>
  <c r="C204" i="16"/>
  <c r="G204" i="16"/>
  <c r="C205" i="16"/>
  <c r="G205" i="16"/>
  <c r="H205" i="16"/>
  <c r="C206" i="16"/>
  <c r="G206" i="16"/>
  <c r="H206" i="16"/>
  <c r="C207" i="16"/>
  <c r="G207" i="16"/>
  <c r="H207" i="16"/>
  <c r="C208" i="16"/>
  <c r="G208" i="16"/>
  <c r="H208" i="16"/>
  <c r="C209" i="16"/>
  <c r="G209" i="16"/>
  <c r="H209" i="16"/>
  <c r="C210" i="16"/>
  <c r="G210" i="16"/>
  <c r="H210" i="16"/>
  <c r="C211" i="16"/>
  <c r="G211" i="16"/>
  <c r="H211" i="16"/>
  <c r="C212" i="16"/>
  <c r="G212" i="16"/>
  <c r="C213" i="16"/>
  <c r="G213" i="16"/>
  <c r="H213" i="16"/>
  <c r="C214" i="16"/>
  <c r="G214" i="16"/>
  <c r="H214" i="16"/>
  <c r="C215" i="16"/>
  <c r="G215" i="16"/>
  <c r="H215" i="16"/>
  <c r="C216" i="16"/>
  <c r="G216" i="16"/>
  <c r="H216" i="16"/>
  <c r="C217" i="16"/>
  <c r="G217" i="16"/>
  <c r="H217" i="16"/>
  <c r="C218" i="16"/>
  <c r="G218" i="16"/>
  <c r="H218" i="16"/>
  <c r="C219" i="16"/>
  <c r="G219" i="16"/>
  <c r="H219" i="16"/>
  <c r="C220" i="16"/>
  <c r="G220" i="16"/>
  <c r="C221" i="16"/>
  <c r="G221" i="16"/>
  <c r="H221" i="16"/>
  <c r="C222" i="16"/>
  <c r="G222" i="16"/>
  <c r="H222" i="16"/>
  <c r="C223" i="16"/>
  <c r="G223" i="16"/>
  <c r="H223" i="16"/>
  <c r="C224" i="16"/>
  <c r="G224" i="16"/>
  <c r="H224" i="16"/>
  <c r="C225" i="16"/>
  <c r="G225" i="16"/>
  <c r="H225" i="16"/>
  <c r="C226" i="16"/>
  <c r="G226" i="16"/>
  <c r="H226" i="16"/>
  <c r="C227" i="16"/>
  <c r="G227" i="16"/>
  <c r="H227" i="16"/>
  <c r="C228" i="16"/>
  <c r="G228" i="16"/>
  <c r="C229" i="16"/>
  <c r="G229" i="16"/>
  <c r="H229" i="16"/>
  <c r="C230" i="16"/>
  <c r="G230" i="16"/>
  <c r="H230" i="16"/>
  <c r="C231" i="16"/>
  <c r="G231" i="16"/>
  <c r="H231" i="16"/>
  <c r="H4" i="16"/>
  <c r="G4" i="16"/>
  <c r="D4" i="16"/>
  <c r="AB5" i="1"/>
  <c r="AD5" i="1" s="1"/>
  <c r="AE5" i="1" s="1"/>
  <c r="Q6" i="1"/>
  <c r="Q7" i="1"/>
  <c r="R7" i="1" s="1"/>
  <c r="Q8" i="1"/>
  <c r="Q9" i="1"/>
  <c r="Q10" i="1"/>
  <c r="Q11" i="1"/>
  <c r="Q12" i="1"/>
  <c r="Q13" i="1"/>
  <c r="Q14" i="1"/>
  <c r="Q15" i="1"/>
  <c r="R15" i="1" s="1"/>
  <c r="Q16" i="1"/>
  <c r="Q17" i="1"/>
  <c r="Q18" i="1"/>
  <c r="Q19" i="1"/>
  <c r="Q20" i="1"/>
  <c r="Q21" i="1"/>
  <c r="Q22" i="1"/>
  <c r="Q23" i="1"/>
  <c r="R23" i="1" s="1"/>
  <c r="Q24" i="1"/>
  <c r="Q25" i="1"/>
  <c r="Q26" i="1"/>
  <c r="Q27" i="1"/>
  <c r="Q28" i="1"/>
  <c r="Q29" i="1"/>
  <c r="Q30" i="1"/>
  <c r="Q31" i="1"/>
  <c r="R31" i="1" s="1"/>
  <c r="Q32" i="1"/>
  <c r="Q33" i="1"/>
  <c r="Q34" i="1"/>
  <c r="Q35" i="1"/>
  <c r="Q36" i="1"/>
  <c r="Q37" i="1"/>
  <c r="Q38" i="1"/>
  <c r="Q39" i="1"/>
  <c r="R39" i="1" s="1"/>
  <c r="Q40" i="1"/>
  <c r="Q41" i="1"/>
  <c r="Q42" i="1"/>
  <c r="Q43" i="1"/>
  <c r="Q44" i="1"/>
  <c r="Q45" i="1"/>
  <c r="Q46" i="1"/>
  <c r="Q47" i="1"/>
  <c r="R47" i="1" s="1"/>
  <c r="Q48" i="1"/>
  <c r="Q49" i="1"/>
  <c r="Q50" i="1"/>
  <c r="Q51" i="1"/>
  <c r="Q52" i="1"/>
  <c r="Q53" i="1"/>
  <c r="Q54" i="1"/>
  <c r="Q55" i="1"/>
  <c r="R55" i="1" s="1"/>
  <c r="Q56" i="1"/>
  <c r="Q57" i="1"/>
  <c r="Q58" i="1"/>
  <c r="Q59" i="1"/>
  <c r="Q60" i="1"/>
  <c r="Q61" i="1"/>
  <c r="Q62" i="1"/>
  <c r="Q63" i="1"/>
  <c r="R63" i="1" s="1"/>
  <c r="Q64" i="1"/>
  <c r="Q65" i="1"/>
  <c r="Q66" i="1"/>
  <c r="Q67" i="1"/>
  <c r="Q68" i="1"/>
  <c r="Q69" i="1"/>
  <c r="Q70" i="1"/>
  <c r="Q71" i="1"/>
  <c r="R71" i="1" s="1"/>
  <c r="Q72" i="1"/>
  <c r="Q73" i="1"/>
  <c r="Q74" i="1"/>
  <c r="Q75" i="1"/>
  <c r="Q76" i="1"/>
  <c r="Q77" i="1"/>
  <c r="Q78" i="1"/>
  <c r="Q79" i="1"/>
  <c r="R79" i="1" s="1"/>
  <c r="Q80" i="1"/>
  <c r="Q81" i="1"/>
  <c r="Q82" i="1"/>
  <c r="Q83" i="1"/>
  <c r="Q84" i="1"/>
  <c r="Q85" i="1"/>
  <c r="Q86" i="1"/>
  <c r="Q87" i="1"/>
  <c r="R87" i="1" s="1"/>
  <c r="Q88" i="1"/>
  <c r="Q89" i="1"/>
  <c r="Q90" i="1"/>
  <c r="Q91" i="1"/>
  <c r="Q92" i="1"/>
  <c r="Q93" i="1"/>
  <c r="Q94" i="1"/>
  <c r="Q95" i="1"/>
  <c r="R95" i="1" s="1"/>
  <c r="Q96" i="1"/>
  <c r="Q97" i="1"/>
  <c r="Q98" i="1"/>
  <c r="Q100" i="1"/>
  <c r="Q101" i="1"/>
  <c r="Q102" i="1"/>
  <c r="Q103" i="1"/>
  <c r="R103" i="1" s="1"/>
  <c r="Q104" i="1"/>
  <c r="Q105" i="1"/>
  <c r="Q106" i="1"/>
  <c r="Q107" i="1"/>
  <c r="Q108" i="1"/>
  <c r="Q109" i="1"/>
  <c r="Q110" i="1"/>
  <c r="Q111" i="1"/>
  <c r="R111" i="1" s="1"/>
  <c r="Q112" i="1"/>
  <c r="Q113" i="1"/>
  <c r="Q114" i="1"/>
  <c r="Q115" i="1"/>
  <c r="Q116" i="1"/>
  <c r="Q117" i="1"/>
  <c r="Q118" i="1"/>
  <c r="Q119" i="1"/>
  <c r="R119" i="1" s="1"/>
  <c r="Q120" i="1"/>
  <c r="Q121" i="1"/>
  <c r="Q122" i="1"/>
  <c r="Q123" i="1"/>
  <c r="Q124" i="1"/>
  <c r="Q125" i="1"/>
  <c r="R125" i="1" s="1"/>
  <c r="Q126" i="1"/>
  <c r="Q127" i="1"/>
  <c r="R127" i="1" s="1"/>
  <c r="Q128" i="1"/>
  <c r="Q129" i="1"/>
  <c r="Q130" i="1"/>
  <c r="Q131" i="1"/>
  <c r="Q132" i="1"/>
  <c r="Q133" i="1"/>
  <c r="R133" i="1" s="1"/>
  <c r="Q134" i="1"/>
  <c r="Q135" i="1"/>
  <c r="R135" i="1" s="1"/>
  <c r="Q136" i="1"/>
  <c r="Q137" i="1"/>
  <c r="Q138" i="1"/>
  <c r="Q139" i="1"/>
  <c r="Q140" i="1"/>
  <c r="Q141" i="1"/>
  <c r="R141" i="1" s="1"/>
  <c r="Q142" i="1"/>
  <c r="Q143" i="1"/>
  <c r="R143" i="1" s="1"/>
  <c r="Q144" i="1"/>
  <c r="Q145" i="1"/>
  <c r="Q146" i="1"/>
  <c r="Q147" i="1"/>
  <c r="Q148" i="1"/>
  <c r="Q149" i="1"/>
  <c r="R149" i="1" s="1"/>
  <c r="Q150" i="1"/>
  <c r="Q151" i="1"/>
  <c r="R151" i="1" s="1"/>
  <c r="Q152" i="1"/>
  <c r="Q153" i="1"/>
  <c r="Q154" i="1"/>
  <c r="Q155" i="1"/>
  <c r="Q156" i="1"/>
  <c r="Q157" i="1"/>
  <c r="R157" i="1" s="1"/>
  <c r="Q158" i="1"/>
  <c r="Q159" i="1"/>
  <c r="R159" i="1" s="1"/>
  <c r="Q160" i="1"/>
  <c r="Q161" i="1"/>
  <c r="Q162" i="1"/>
  <c r="Q163" i="1"/>
  <c r="Q164" i="1"/>
  <c r="Q165" i="1"/>
  <c r="R165" i="1" s="1"/>
  <c r="Q166" i="1"/>
  <c r="Q167" i="1"/>
  <c r="R167" i="1" s="1"/>
  <c r="Q168" i="1"/>
  <c r="Q169" i="1"/>
  <c r="Q170" i="1"/>
  <c r="Q171" i="1"/>
  <c r="Q172" i="1"/>
  <c r="Q173" i="1"/>
  <c r="R173" i="1" s="1"/>
  <c r="Q174" i="1"/>
  <c r="Q175" i="1"/>
  <c r="R175" i="1" s="1"/>
  <c r="Q176" i="1"/>
  <c r="Q177" i="1"/>
  <c r="Q178" i="1"/>
  <c r="Q179" i="1"/>
  <c r="Q180" i="1"/>
  <c r="Q181" i="1"/>
  <c r="R181" i="1" s="1"/>
  <c r="Q182" i="1"/>
  <c r="Q183" i="1"/>
  <c r="R183" i="1" s="1"/>
  <c r="Q184" i="1"/>
  <c r="Q185" i="1"/>
  <c r="Q186" i="1"/>
  <c r="Q187" i="1"/>
  <c r="Q188" i="1"/>
  <c r="Q189" i="1"/>
  <c r="R189" i="1" s="1"/>
  <c r="Q190" i="1"/>
  <c r="Q191" i="1"/>
  <c r="R191" i="1" s="1"/>
  <c r="Q192" i="1"/>
  <c r="Q193" i="1"/>
  <c r="Q194" i="1"/>
  <c r="Q195" i="1"/>
  <c r="Q196" i="1"/>
  <c r="Q197" i="1"/>
  <c r="R197" i="1" s="1"/>
  <c r="Q198" i="1"/>
  <c r="Q199" i="1"/>
  <c r="R199" i="1" s="1"/>
  <c r="Q200" i="1"/>
  <c r="Q201" i="1"/>
  <c r="Q202" i="1"/>
  <c r="Q203" i="1"/>
  <c r="Q204" i="1"/>
  <c r="Q205" i="1"/>
  <c r="R205" i="1" s="1"/>
  <c r="Q206" i="1"/>
  <c r="Q207" i="1"/>
  <c r="R207" i="1" s="1"/>
  <c r="Q208" i="1"/>
  <c r="Q209" i="1"/>
  <c r="Q210" i="1"/>
  <c r="Q211" i="1"/>
  <c r="Q212" i="1"/>
  <c r="Q213" i="1"/>
  <c r="R213" i="1" s="1"/>
  <c r="Q214" i="1"/>
  <c r="Q215" i="1"/>
  <c r="R215" i="1" s="1"/>
  <c r="Q216" i="1"/>
  <c r="Q217" i="1"/>
  <c r="Q218" i="1"/>
  <c r="Q219" i="1"/>
  <c r="Q220" i="1"/>
  <c r="Q221" i="1"/>
  <c r="R221" i="1" s="1"/>
  <c r="Q222" i="1"/>
  <c r="Q223" i="1"/>
  <c r="R223" i="1" s="1"/>
  <c r="Q224" i="1"/>
  <c r="Q225" i="1"/>
  <c r="Q226" i="1"/>
  <c r="Q227" i="1"/>
  <c r="Q228" i="1"/>
  <c r="Q229" i="1"/>
  <c r="R229" i="1" s="1"/>
  <c r="Q230" i="1"/>
  <c r="Q231" i="1"/>
  <c r="R231" i="1" s="1"/>
  <c r="Q232" i="1"/>
  <c r="Q5" i="1"/>
  <c r="R6" i="1"/>
  <c r="R8" i="1"/>
  <c r="R9" i="1"/>
  <c r="R10" i="1"/>
  <c r="R11" i="1"/>
  <c r="R12" i="1"/>
  <c r="R13" i="1"/>
  <c r="R14" i="1"/>
  <c r="R16" i="1"/>
  <c r="R17" i="1"/>
  <c r="R18" i="1"/>
  <c r="R19" i="1"/>
  <c r="R20" i="1"/>
  <c r="R21" i="1"/>
  <c r="R22" i="1"/>
  <c r="R24" i="1"/>
  <c r="R25" i="1"/>
  <c r="R26" i="1"/>
  <c r="R27" i="1"/>
  <c r="R28" i="1"/>
  <c r="R29" i="1"/>
  <c r="R30" i="1"/>
  <c r="R32" i="1"/>
  <c r="R33" i="1"/>
  <c r="R34" i="1"/>
  <c r="R35" i="1"/>
  <c r="R36" i="1"/>
  <c r="R37" i="1"/>
  <c r="R38" i="1"/>
  <c r="R40" i="1"/>
  <c r="R41" i="1"/>
  <c r="R42" i="1"/>
  <c r="R43" i="1"/>
  <c r="R44" i="1"/>
  <c r="R45" i="1"/>
  <c r="R46" i="1"/>
  <c r="R48" i="1"/>
  <c r="R49" i="1"/>
  <c r="R50" i="1"/>
  <c r="R51" i="1"/>
  <c r="R52" i="1"/>
  <c r="R53" i="1"/>
  <c r="R54" i="1"/>
  <c r="R56" i="1"/>
  <c r="R57" i="1"/>
  <c r="R58" i="1"/>
  <c r="R59" i="1"/>
  <c r="R60" i="1"/>
  <c r="R61" i="1"/>
  <c r="R62" i="1"/>
  <c r="R64" i="1"/>
  <c r="R65" i="1"/>
  <c r="R66" i="1"/>
  <c r="R67" i="1"/>
  <c r="R68" i="1"/>
  <c r="R69" i="1"/>
  <c r="R70" i="1"/>
  <c r="R72" i="1"/>
  <c r="R73" i="1"/>
  <c r="R74" i="1"/>
  <c r="R75" i="1"/>
  <c r="R76" i="1"/>
  <c r="R77" i="1"/>
  <c r="R78" i="1"/>
  <c r="R80" i="1"/>
  <c r="R81" i="1"/>
  <c r="R82" i="1"/>
  <c r="R83" i="1"/>
  <c r="R84" i="1"/>
  <c r="R85" i="1"/>
  <c r="R86" i="1"/>
  <c r="R88" i="1"/>
  <c r="R89" i="1"/>
  <c r="R90" i="1"/>
  <c r="R91" i="1"/>
  <c r="R92" i="1"/>
  <c r="R93" i="1"/>
  <c r="R94" i="1"/>
  <c r="R96" i="1"/>
  <c r="R97" i="1"/>
  <c r="R98" i="1"/>
  <c r="R99" i="1"/>
  <c r="R100" i="1"/>
  <c r="R101" i="1"/>
  <c r="R102" i="1"/>
  <c r="R104" i="1"/>
  <c r="R105" i="1"/>
  <c r="R106" i="1"/>
  <c r="R107" i="1"/>
  <c r="R108" i="1"/>
  <c r="R109" i="1"/>
  <c r="R110" i="1"/>
  <c r="R112" i="1"/>
  <c r="R113" i="1"/>
  <c r="R114" i="1"/>
  <c r="R115" i="1"/>
  <c r="R116" i="1"/>
  <c r="R117" i="1"/>
  <c r="R118" i="1"/>
  <c r="R120" i="1"/>
  <c r="R121" i="1"/>
  <c r="R122" i="1"/>
  <c r="R123" i="1"/>
  <c r="R124" i="1"/>
  <c r="R126" i="1"/>
  <c r="R128" i="1"/>
  <c r="R129" i="1"/>
  <c r="R130" i="1"/>
  <c r="R131" i="1"/>
  <c r="R132" i="1"/>
  <c r="R134" i="1"/>
  <c r="R136" i="1"/>
  <c r="R137" i="1"/>
  <c r="R138" i="1"/>
  <c r="R139" i="1"/>
  <c r="R140" i="1"/>
  <c r="R142" i="1"/>
  <c r="R144" i="1"/>
  <c r="R145" i="1"/>
  <c r="R146" i="1"/>
  <c r="R147" i="1"/>
  <c r="R148" i="1"/>
  <c r="R150" i="1"/>
  <c r="R152" i="1"/>
  <c r="R153" i="1"/>
  <c r="R154" i="1"/>
  <c r="R155" i="1"/>
  <c r="R156" i="1"/>
  <c r="R158" i="1"/>
  <c r="R160" i="1"/>
  <c r="R161" i="1"/>
  <c r="R162" i="1"/>
  <c r="R163" i="1"/>
  <c r="R164" i="1"/>
  <c r="R166" i="1"/>
  <c r="R168" i="1"/>
  <c r="R169" i="1"/>
  <c r="R170" i="1"/>
  <c r="R171" i="1"/>
  <c r="R172" i="1"/>
  <c r="R174" i="1"/>
  <c r="R176" i="1"/>
  <c r="R177" i="1"/>
  <c r="R178" i="1"/>
  <c r="R179" i="1"/>
  <c r="R180" i="1"/>
  <c r="R182" i="1"/>
  <c r="R184" i="1"/>
  <c r="R185" i="1"/>
  <c r="R186" i="1"/>
  <c r="R187" i="1"/>
  <c r="R188" i="1"/>
  <c r="R190" i="1"/>
  <c r="R192" i="1"/>
  <c r="R193" i="1"/>
  <c r="R194" i="1"/>
  <c r="R195" i="1"/>
  <c r="R196" i="1"/>
  <c r="R198" i="1"/>
  <c r="R200" i="1"/>
  <c r="R201" i="1"/>
  <c r="R202" i="1"/>
  <c r="R203" i="1"/>
  <c r="R204" i="1"/>
  <c r="R206" i="1"/>
  <c r="R208" i="1"/>
  <c r="R209" i="1"/>
  <c r="R210" i="1"/>
  <c r="R211" i="1"/>
  <c r="R212" i="1"/>
  <c r="R214" i="1"/>
  <c r="R216" i="1"/>
  <c r="R217" i="1"/>
  <c r="R218" i="1"/>
  <c r="R219" i="1"/>
  <c r="R220" i="1"/>
  <c r="R222" i="1"/>
  <c r="R224" i="1"/>
  <c r="R225" i="1"/>
  <c r="R226" i="1"/>
  <c r="R227" i="1"/>
  <c r="R228" i="1"/>
  <c r="R230" i="1"/>
  <c r="R232" i="1"/>
  <c r="R5" i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R51" i="1"/>
  <c r="AR52" i="1"/>
  <c r="AR53" i="1"/>
  <c r="AR54" i="1"/>
  <c r="AR55" i="1"/>
  <c r="AR56" i="1"/>
  <c r="AR57" i="1"/>
  <c r="AR58" i="1"/>
  <c r="AR59" i="1"/>
  <c r="AR60" i="1"/>
  <c r="AR61" i="1"/>
  <c r="AR62" i="1"/>
  <c r="AR63" i="1"/>
  <c r="AR64" i="1"/>
  <c r="AR65" i="1"/>
  <c r="AR66" i="1"/>
  <c r="AR67" i="1"/>
  <c r="AR68" i="1"/>
  <c r="AR69" i="1"/>
  <c r="AR70" i="1"/>
  <c r="AR71" i="1"/>
  <c r="AR72" i="1"/>
  <c r="AR73" i="1"/>
  <c r="AR74" i="1"/>
  <c r="AR75" i="1"/>
  <c r="AR76" i="1"/>
  <c r="AR77" i="1"/>
  <c r="AR78" i="1"/>
  <c r="AR79" i="1"/>
  <c r="AR80" i="1"/>
  <c r="AR81" i="1"/>
  <c r="AR82" i="1"/>
  <c r="AR83" i="1"/>
  <c r="AR84" i="1"/>
  <c r="AR85" i="1"/>
  <c r="AR86" i="1"/>
  <c r="AR87" i="1"/>
  <c r="AR88" i="1"/>
  <c r="AR89" i="1"/>
  <c r="AR90" i="1"/>
  <c r="AR91" i="1"/>
  <c r="AR92" i="1"/>
  <c r="AR93" i="1"/>
  <c r="AR94" i="1"/>
  <c r="AR95" i="1"/>
  <c r="AR96" i="1"/>
  <c r="AR97" i="1"/>
  <c r="AR98" i="1"/>
  <c r="AR99" i="1"/>
  <c r="AR100" i="1"/>
  <c r="AR101" i="1"/>
  <c r="AR102" i="1"/>
  <c r="AR103" i="1"/>
  <c r="AR104" i="1"/>
  <c r="AR105" i="1"/>
  <c r="AR106" i="1"/>
  <c r="AR107" i="1"/>
  <c r="AR108" i="1"/>
  <c r="AR109" i="1"/>
  <c r="AR110" i="1"/>
  <c r="AR111" i="1"/>
  <c r="AR112" i="1"/>
  <c r="AR113" i="1"/>
  <c r="AR114" i="1"/>
  <c r="AR115" i="1"/>
  <c r="AR116" i="1"/>
  <c r="AR117" i="1"/>
  <c r="AR118" i="1"/>
  <c r="AR119" i="1"/>
  <c r="AR120" i="1"/>
  <c r="AR121" i="1"/>
  <c r="AR122" i="1"/>
  <c r="AR123" i="1"/>
  <c r="AR124" i="1"/>
  <c r="AR125" i="1"/>
  <c r="AR126" i="1"/>
  <c r="AR127" i="1"/>
  <c r="AR128" i="1"/>
  <c r="AR129" i="1"/>
  <c r="AR130" i="1"/>
  <c r="AR131" i="1"/>
  <c r="AR132" i="1"/>
  <c r="AR133" i="1"/>
  <c r="AR134" i="1"/>
  <c r="AR135" i="1"/>
  <c r="AR136" i="1"/>
  <c r="AR137" i="1"/>
  <c r="AR138" i="1"/>
  <c r="AR139" i="1"/>
  <c r="AR140" i="1"/>
  <c r="AR141" i="1"/>
  <c r="AR142" i="1"/>
  <c r="AR143" i="1"/>
  <c r="AR144" i="1"/>
  <c r="AR145" i="1"/>
  <c r="AR146" i="1"/>
  <c r="AR147" i="1"/>
  <c r="AR148" i="1"/>
  <c r="AR149" i="1"/>
  <c r="AR150" i="1"/>
  <c r="AR151" i="1"/>
  <c r="AR152" i="1"/>
  <c r="AR153" i="1"/>
  <c r="AR154" i="1"/>
  <c r="AR155" i="1"/>
  <c r="AR156" i="1"/>
  <c r="AR157" i="1"/>
  <c r="AR158" i="1"/>
  <c r="AR159" i="1"/>
  <c r="AR160" i="1"/>
  <c r="AR161" i="1"/>
  <c r="AR162" i="1"/>
  <c r="AR163" i="1"/>
  <c r="AR164" i="1"/>
  <c r="AR165" i="1"/>
  <c r="AR166" i="1"/>
  <c r="AR167" i="1"/>
  <c r="AR168" i="1"/>
  <c r="AR169" i="1"/>
  <c r="AR170" i="1"/>
  <c r="AR171" i="1"/>
  <c r="AR172" i="1"/>
  <c r="AR173" i="1"/>
  <c r="AR174" i="1"/>
  <c r="AR175" i="1"/>
  <c r="AR176" i="1"/>
  <c r="AR177" i="1"/>
  <c r="AR178" i="1"/>
  <c r="AR179" i="1"/>
  <c r="AR180" i="1"/>
  <c r="AR181" i="1"/>
  <c r="AR182" i="1"/>
  <c r="AR183" i="1"/>
  <c r="AR184" i="1"/>
  <c r="AR185" i="1"/>
  <c r="AR186" i="1"/>
  <c r="AR187" i="1"/>
  <c r="AR188" i="1"/>
  <c r="AR189" i="1"/>
  <c r="AR190" i="1"/>
  <c r="AR191" i="1"/>
  <c r="AR192" i="1"/>
  <c r="AR193" i="1"/>
  <c r="AR194" i="1"/>
  <c r="AR195" i="1"/>
  <c r="AR196" i="1"/>
  <c r="AR197" i="1"/>
  <c r="AR198" i="1"/>
  <c r="AR199" i="1"/>
  <c r="AR200" i="1"/>
  <c r="AR201" i="1"/>
  <c r="AR202" i="1"/>
  <c r="AR203" i="1"/>
  <c r="AR204" i="1"/>
  <c r="AR205" i="1"/>
  <c r="AR206" i="1"/>
  <c r="AR207" i="1"/>
  <c r="AR208" i="1"/>
  <c r="AR209" i="1"/>
  <c r="AR210" i="1"/>
  <c r="AR211" i="1"/>
  <c r="AR212" i="1"/>
  <c r="AR213" i="1"/>
  <c r="AR214" i="1"/>
  <c r="AR215" i="1"/>
  <c r="AR216" i="1"/>
  <c r="AR217" i="1"/>
  <c r="AR218" i="1"/>
  <c r="AR219" i="1"/>
  <c r="AR220" i="1"/>
  <c r="AR221" i="1"/>
  <c r="AR222" i="1"/>
  <c r="AR223" i="1"/>
  <c r="AR224" i="1"/>
  <c r="AR225" i="1"/>
  <c r="AR226" i="1"/>
  <c r="AR227" i="1"/>
  <c r="AR228" i="1"/>
  <c r="AR229" i="1"/>
  <c r="AR230" i="1"/>
  <c r="AR231" i="1"/>
  <c r="AR232" i="1"/>
  <c r="BE6" i="1"/>
  <c r="BE7" i="1"/>
  <c r="BE8" i="1"/>
  <c r="BE9" i="1"/>
  <c r="BE10" i="1"/>
  <c r="BE11" i="1"/>
  <c r="BE12" i="1"/>
  <c r="BE13" i="1"/>
  <c r="BE14" i="1"/>
  <c r="BE15" i="1"/>
  <c r="BE16" i="1"/>
  <c r="BE18" i="1"/>
  <c r="BE19" i="1"/>
  <c r="BE20" i="1"/>
  <c r="BE21" i="1"/>
  <c r="BE22" i="1"/>
  <c r="BE23" i="1"/>
  <c r="BE24" i="1"/>
  <c r="BE25" i="1"/>
  <c r="BE26" i="1"/>
  <c r="BE27" i="1"/>
  <c r="BE28" i="1"/>
  <c r="BE29" i="1"/>
  <c r="BE30" i="1"/>
  <c r="BE31" i="1"/>
  <c r="BE32" i="1"/>
  <c r="BE33" i="1"/>
  <c r="BE34" i="1"/>
  <c r="BE35" i="1"/>
  <c r="BE36" i="1"/>
  <c r="BE37" i="1"/>
  <c r="BE38" i="1"/>
  <c r="BE39" i="1"/>
  <c r="BE40" i="1"/>
  <c r="BE41" i="1"/>
  <c r="BE42" i="1"/>
  <c r="BE43" i="1"/>
  <c r="BE44" i="1"/>
  <c r="BE45" i="1"/>
  <c r="BE46" i="1"/>
  <c r="BE47" i="1"/>
  <c r="BE48" i="1"/>
  <c r="BE49" i="1"/>
  <c r="BE50" i="1"/>
  <c r="BE51" i="1"/>
  <c r="BE52" i="1"/>
  <c r="BE53" i="1"/>
  <c r="BE54" i="1"/>
  <c r="BE55" i="1"/>
  <c r="BE56" i="1"/>
  <c r="BE57" i="1"/>
  <c r="BE58" i="1"/>
  <c r="BE59" i="1"/>
  <c r="BE60" i="1"/>
  <c r="BE61" i="1"/>
  <c r="BE62" i="1"/>
  <c r="BE63" i="1"/>
  <c r="BE64" i="1"/>
  <c r="BE65" i="1"/>
  <c r="BE66" i="1"/>
  <c r="BE67" i="1"/>
  <c r="BE68" i="1"/>
  <c r="BE69" i="1"/>
  <c r="BE70" i="1"/>
  <c r="BE71" i="1"/>
  <c r="BE72" i="1"/>
  <c r="BE73" i="1"/>
  <c r="BE74" i="1"/>
  <c r="BE75" i="1"/>
  <c r="BE76" i="1"/>
  <c r="BE77" i="1"/>
  <c r="BE78" i="1"/>
  <c r="BE79" i="1"/>
  <c r="BE80" i="1"/>
  <c r="BE81" i="1"/>
  <c r="BE82" i="1"/>
  <c r="BE83" i="1"/>
  <c r="BE84" i="1"/>
  <c r="BE85" i="1"/>
  <c r="BE86" i="1"/>
  <c r="BE87" i="1"/>
  <c r="BE88" i="1"/>
  <c r="BE89" i="1"/>
  <c r="BE90" i="1"/>
  <c r="BE91" i="1"/>
  <c r="BE92" i="1"/>
  <c r="BE93" i="1"/>
  <c r="BE94" i="1"/>
  <c r="BE95" i="1"/>
  <c r="BE96" i="1"/>
  <c r="BE97" i="1"/>
  <c r="BE98" i="1"/>
  <c r="BE99" i="1"/>
  <c r="BE100" i="1"/>
  <c r="BE101" i="1"/>
  <c r="BE102" i="1"/>
  <c r="BE103" i="1"/>
  <c r="BE104" i="1"/>
  <c r="BE105" i="1"/>
  <c r="BE106" i="1"/>
  <c r="BE107" i="1"/>
  <c r="BE108" i="1"/>
  <c r="BE109" i="1"/>
  <c r="BE110" i="1"/>
  <c r="BE111" i="1"/>
  <c r="BE112" i="1"/>
  <c r="BE113" i="1"/>
  <c r="BE114" i="1"/>
  <c r="BE115" i="1"/>
  <c r="BE116" i="1"/>
  <c r="BE117" i="1"/>
  <c r="BE118" i="1"/>
  <c r="BE119" i="1"/>
  <c r="BE120" i="1"/>
  <c r="BE121" i="1"/>
  <c r="BE122" i="1"/>
  <c r="BE123" i="1"/>
  <c r="BE124" i="1"/>
  <c r="BE125" i="1"/>
  <c r="BE126" i="1"/>
  <c r="BE127" i="1"/>
  <c r="BE128" i="1"/>
  <c r="BE129" i="1"/>
  <c r="BE130" i="1"/>
  <c r="BE131" i="1"/>
  <c r="BE132" i="1"/>
  <c r="BE133" i="1"/>
  <c r="BE134" i="1"/>
  <c r="BE135" i="1"/>
  <c r="BE136" i="1"/>
  <c r="BE137" i="1"/>
  <c r="BE138" i="1"/>
  <c r="BE139" i="1"/>
  <c r="BE140" i="1"/>
  <c r="BE141" i="1"/>
  <c r="BE142" i="1"/>
  <c r="BE143" i="1"/>
  <c r="BE144" i="1"/>
  <c r="BE145" i="1"/>
  <c r="BE146" i="1"/>
  <c r="BE147" i="1"/>
  <c r="BE148" i="1"/>
  <c r="BE149" i="1"/>
  <c r="BE150" i="1"/>
  <c r="BE151" i="1"/>
  <c r="BE152" i="1"/>
  <c r="BE153" i="1"/>
  <c r="BE154" i="1"/>
  <c r="BE155" i="1"/>
  <c r="BE156" i="1"/>
  <c r="BE157" i="1"/>
  <c r="BE158" i="1"/>
  <c r="BE159" i="1"/>
  <c r="BE160" i="1"/>
  <c r="BE161" i="1"/>
  <c r="BE162" i="1"/>
  <c r="BE163" i="1"/>
  <c r="BE164" i="1"/>
  <c r="BE165" i="1"/>
  <c r="BE166" i="1"/>
  <c r="BE167" i="1"/>
  <c r="BE168" i="1"/>
  <c r="BE169" i="1"/>
  <c r="BE170" i="1"/>
  <c r="BE171" i="1"/>
  <c r="BE172" i="1"/>
  <c r="BE173" i="1"/>
  <c r="BE174" i="1"/>
  <c r="BE175" i="1"/>
  <c r="BE176" i="1"/>
  <c r="BE177" i="1"/>
  <c r="BE178" i="1"/>
  <c r="BE179" i="1"/>
  <c r="BE180" i="1"/>
  <c r="BE181" i="1"/>
  <c r="BE182" i="1"/>
  <c r="BE183" i="1"/>
  <c r="BE184" i="1"/>
  <c r="BE185" i="1"/>
  <c r="BE186" i="1"/>
  <c r="BE187" i="1"/>
  <c r="BE188" i="1"/>
  <c r="BE189" i="1"/>
  <c r="BE190" i="1"/>
  <c r="BE191" i="1"/>
  <c r="BE192" i="1"/>
  <c r="BE193" i="1"/>
  <c r="BE194" i="1"/>
  <c r="BE195" i="1"/>
  <c r="BE196" i="1"/>
  <c r="BE197" i="1"/>
  <c r="BE198" i="1"/>
  <c r="BE199" i="1"/>
  <c r="BE200" i="1"/>
  <c r="BE201" i="1"/>
  <c r="BE202" i="1"/>
  <c r="BE203" i="1"/>
  <c r="BE204" i="1"/>
  <c r="BE205" i="1"/>
  <c r="BE206" i="1"/>
  <c r="BE207" i="1"/>
  <c r="BE208" i="1"/>
  <c r="BE209" i="1"/>
  <c r="BE210" i="1"/>
  <c r="BE211" i="1"/>
  <c r="BE212" i="1"/>
  <c r="BE213" i="1"/>
  <c r="BE214" i="1"/>
  <c r="BE215" i="1"/>
  <c r="BE216" i="1"/>
  <c r="BE217" i="1"/>
  <c r="BE218" i="1"/>
  <c r="BE219" i="1"/>
  <c r="BE220" i="1"/>
  <c r="BE221" i="1"/>
  <c r="BE222" i="1"/>
  <c r="BE223" i="1"/>
  <c r="BE224" i="1"/>
  <c r="BE225" i="1"/>
  <c r="BE226" i="1"/>
  <c r="BE227" i="1"/>
  <c r="BE228" i="1"/>
  <c r="BE229" i="1"/>
  <c r="BE230" i="1"/>
  <c r="BE231" i="1"/>
  <c r="BE232" i="1"/>
  <c r="BE5" i="1"/>
  <c r="I4" i="10" l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V8" i="6" l="1"/>
  <c r="AW8" i="6" s="1"/>
  <c r="AV9" i="6"/>
  <c r="AW9" i="6" s="1"/>
  <c r="AV16" i="6"/>
  <c r="AW16" i="6" s="1"/>
  <c r="AV17" i="6"/>
  <c r="AW17" i="6" s="1"/>
  <c r="AV24" i="6"/>
  <c r="AW24" i="6" s="1"/>
  <c r="AV25" i="6"/>
  <c r="AW25" i="6" s="1"/>
  <c r="AV32" i="6"/>
  <c r="AW32" i="6" s="1"/>
  <c r="AV33" i="6"/>
  <c r="AW33" i="6" s="1"/>
  <c r="AV40" i="6"/>
  <c r="AW40" i="6" s="1"/>
  <c r="AV41" i="6"/>
  <c r="AW41" i="6" s="1"/>
  <c r="AV48" i="6"/>
  <c r="AW48" i="6" s="1"/>
  <c r="AV49" i="6"/>
  <c r="AW49" i="6" s="1"/>
  <c r="AV56" i="6"/>
  <c r="AW56" i="6" s="1"/>
  <c r="AV57" i="6"/>
  <c r="AW57" i="6" s="1"/>
  <c r="AV64" i="6"/>
  <c r="AW64" i="6" s="1"/>
  <c r="AV65" i="6"/>
  <c r="AW65" i="6" s="1"/>
  <c r="AV72" i="6"/>
  <c r="AW72" i="6" s="1"/>
  <c r="AV73" i="6"/>
  <c r="AW73" i="6" s="1"/>
  <c r="AV80" i="6"/>
  <c r="AW80" i="6" s="1"/>
  <c r="AV81" i="6"/>
  <c r="AW81" i="6" s="1"/>
  <c r="AV88" i="6"/>
  <c r="AW88" i="6" s="1"/>
  <c r="AV89" i="6"/>
  <c r="AW89" i="6" s="1"/>
  <c r="AV96" i="6"/>
  <c r="AW96" i="6" s="1"/>
  <c r="AV97" i="6"/>
  <c r="AW97" i="6" s="1"/>
  <c r="AV104" i="6"/>
  <c r="AW104" i="6" s="1"/>
  <c r="AV105" i="6"/>
  <c r="AW105" i="6" s="1"/>
  <c r="AV112" i="6"/>
  <c r="AW112" i="6" s="1"/>
  <c r="AV113" i="6"/>
  <c r="AW113" i="6" s="1"/>
  <c r="AV120" i="6"/>
  <c r="AW120" i="6" s="1"/>
  <c r="AV121" i="6"/>
  <c r="AW121" i="6" s="1"/>
  <c r="AV128" i="6"/>
  <c r="AW128" i="6" s="1"/>
  <c r="AV129" i="6"/>
  <c r="AW129" i="6" s="1"/>
  <c r="AV136" i="6"/>
  <c r="AW136" i="6" s="1"/>
  <c r="AV137" i="6"/>
  <c r="AW137" i="6" s="1"/>
  <c r="AV144" i="6"/>
  <c r="AW144" i="6" s="1"/>
  <c r="AV145" i="6"/>
  <c r="AW145" i="6" s="1"/>
  <c r="AV152" i="6"/>
  <c r="AW152" i="6" s="1"/>
  <c r="AV153" i="6"/>
  <c r="AW153" i="6" s="1"/>
  <c r="AV160" i="6"/>
  <c r="AW160" i="6" s="1"/>
  <c r="AV161" i="6"/>
  <c r="AW161" i="6" s="1"/>
  <c r="AV168" i="6"/>
  <c r="AW168" i="6" s="1"/>
  <c r="AV169" i="6"/>
  <c r="AW169" i="6" s="1"/>
  <c r="AV176" i="6"/>
  <c r="AW176" i="6" s="1"/>
  <c r="AV177" i="6"/>
  <c r="AW177" i="6" s="1"/>
  <c r="AV184" i="6"/>
  <c r="AW184" i="6" s="1"/>
  <c r="AV185" i="6"/>
  <c r="AW185" i="6" s="1"/>
  <c r="AV192" i="6"/>
  <c r="AW192" i="6" s="1"/>
  <c r="AV193" i="6"/>
  <c r="AW193" i="6" s="1"/>
  <c r="AV200" i="6"/>
  <c r="AW200" i="6" s="1"/>
  <c r="AV201" i="6"/>
  <c r="AW201" i="6" s="1"/>
  <c r="AV208" i="6"/>
  <c r="AW208" i="6" s="1"/>
  <c r="AV209" i="6"/>
  <c r="AW209" i="6" s="1"/>
  <c r="AV216" i="6"/>
  <c r="AW216" i="6" s="1"/>
  <c r="AV217" i="6"/>
  <c r="AW217" i="6" s="1"/>
  <c r="AV224" i="6"/>
  <c r="AW224" i="6" s="1"/>
  <c r="AV225" i="6"/>
  <c r="AW225" i="6" s="1"/>
  <c r="AU5" i="6"/>
  <c r="AV5" i="6" s="1"/>
  <c r="AW5" i="6" s="1"/>
  <c r="AU6" i="6"/>
  <c r="AV6" i="6" s="1"/>
  <c r="AW6" i="6" s="1"/>
  <c r="AU7" i="6"/>
  <c r="AV7" i="6" s="1"/>
  <c r="AW7" i="6" s="1"/>
  <c r="AU8" i="6"/>
  <c r="AU9" i="6"/>
  <c r="AU10" i="6"/>
  <c r="AV10" i="6" s="1"/>
  <c r="AW10" i="6" s="1"/>
  <c r="AU11" i="6"/>
  <c r="AV11" i="6" s="1"/>
  <c r="AW11" i="6" s="1"/>
  <c r="AU12" i="6"/>
  <c r="AV12" i="6" s="1"/>
  <c r="AW12" i="6" s="1"/>
  <c r="AU13" i="6"/>
  <c r="AV13" i="6" s="1"/>
  <c r="AW13" i="6" s="1"/>
  <c r="AU14" i="6"/>
  <c r="AV14" i="6" s="1"/>
  <c r="AW14" i="6" s="1"/>
  <c r="AU15" i="6"/>
  <c r="AV15" i="6" s="1"/>
  <c r="AW15" i="6" s="1"/>
  <c r="AU16" i="6"/>
  <c r="AU17" i="6"/>
  <c r="AU18" i="6"/>
  <c r="AV18" i="6" s="1"/>
  <c r="AW18" i="6" s="1"/>
  <c r="AU19" i="6"/>
  <c r="AV19" i="6" s="1"/>
  <c r="AW19" i="6" s="1"/>
  <c r="AU20" i="6"/>
  <c r="AV20" i="6" s="1"/>
  <c r="AW20" i="6" s="1"/>
  <c r="AU21" i="6"/>
  <c r="AV21" i="6" s="1"/>
  <c r="AW21" i="6" s="1"/>
  <c r="AU22" i="6"/>
  <c r="AV22" i="6" s="1"/>
  <c r="AW22" i="6" s="1"/>
  <c r="AU23" i="6"/>
  <c r="AV23" i="6" s="1"/>
  <c r="AW23" i="6" s="1"/>
  <c r="AU24" i="6"/>
  <c r="AU25" i="6"/>
  <c r="AU26" i="6"/>
  <c r="AV26" i="6" s="1"/>
  <c r="AW26" i="6" s="1"/>
  <c r="AU27" i="6"/>
  <c r="AV27" i="6" s="1"/>
  <c r="AW27" i="6" s="1"/>
  <c r="AU28" i="6"/>
  <c r="AV28" i="6" s="1"/>
  <c r="AW28" i="6" s="1"/>
  <c r="AU29" i="6"/>
  <c r="AV29" i="6" s="1"/>
  <c r="AW29" i="6" s="1"/>
  <c r="AU30" i="6"/>
  <c r="AV30" i="6" s="1"/>
  <c r="AW30" i="6" s="1"/>
  <c r="AU31" i="6"/>
  <c r="AV31" i="6" s="1"/>
  <c r="AW31" i="6" s="1"/>
  <c r="AU32" i="6"/>
  <c r="AU33" i="6"/>
  <c r="AU34" i="6"/>
  <c r="AV34" i="6" s="1"/>
  <c r="AW34" i="6" s="1"/>
  <c r="AU35" i="6"/>
  <c r="AV35" i="6" s="1"/>
  <c r="AW35" i="6" s="1"/>
  <c r="AU36" i="6"/>
  <c r="AV36" i="6" s="1"/>
  <c r="AW36" i="6" s="1"/>
  <c r="AU37" i="6"/>
  <c r="AV37" i="6" s="1"/>
  <c r="AW37" i="6" s="1"/>
  <c r="AU38" i="6"/>
  <c r="AV38" i="6" s="1"/>
  <c r="AW38" i="6" s="1"/>
  <c r="AU39" i="6"/>
  <c r="AV39" i="6" s="1"/>
  <c r="AW39" i="6" s="1"/>
  <c r="AU40" i="6"/>
  <c r="AU41" i="6"/>
  <c r="AU42" i="6"/>
  <c r="AV42" i="6" s="1"/>
  <c r="AW42" i="6" s="1"/>
  <c r="AU43" i="6"/>
  <c r="AV43" i="6" s="1"/>
  <c r="AW43" i="6" s="1"/>
  <c r="AU44" i="6"/>
  <c r="AV44" i="6" s="1"/>
  <c r="AW44" i="6" s="1"/>
  <c r="AU45" i="6"/>
  <c r="AV45" i="6" s="1"/>
  <c r="AW45" i="6" s="1"/>
  <c r="AU46" i="6"/>
  <c r="AV46" i="6" s="1"/>
  <c r="AW46" i="6" s="1"/>
  <c r="AU47" i="6"/>
  <c r="AV47" i="6" s="1"/>
  <c r="AW47" i="6" s="1"/>
  <c r="AU48" i="6"/>
  <c r="AU49" i="6"/>
  <c r="AU50" i="6"/>
  <c r="AV50" i="6" s="1"/>
  <c r="AW50" i="6" s="1"/>
  <c r="AU51" i="6"/>
  <c r="AV51" i="6" s="1"/>
  <c r="AW51" i="6" s="1"/>
  <c r="AU52" i="6"/>
  <c r="AV52" i="6" s="1"/>
  <c r="AW52" i="6" s="1"/>
  <c r="AU53" i="6"/>
  <c r="AV53" i="6" s="1"/>
  <c r="AW53" i="6" s="1"/>
  <c r="AU54" i="6"/>
  <c r="AV54" i="6" s="1"/>
  <c r="AW54" i="6" s="1"/>
  <c r="AU55" i="6"/>
  <c r="AV55" i="6" s="1"/>
  <c r="AW55" i="6" s="1"/>
  <c r="AU56" i="6"/>
  <c r="AU57" i="6"/>
  <c r="AU58" i="6"/>
  <c r="AV58" i="6" s="1"/>
  <c r="AW58" i="6" s="1"/>
  <c r="AU59" i="6"/>
  <c r="AV59" i="6" s="1"/>
  <c r="AW59" i="6" s="1"/>
  <c r="AU60" i="6"/>
  <c r="AV60" i="6" s="1"/>
  <c r="AW60" i="6" s="1"/>
  <c r="AU61" i="6"/>
  <c r="AV61" i="6" s="1"/>
  <c r="AW61" i="6" s="1"/>
  <c r="AU62" i="6"/>
  <c r="AV62" i="6" s="1"/>
  <c r="AW62" i="6" s="1"/>
  <c r="AU63" i="6"/>
  <c r="AV63" i="6" s="1"/>
  <c r="AW63" i="6" s="1"/>
  <c r="AU64" i="6"/>
  <c r="AU65" i="6"/>
  <c r="AU66" i="6"/>
  <c r="AV66" i="6" s="1"/>
  <c r="AW66" i="6" s="1"/>
  <c r="AU67" i="6"/>
  <c r="AV67" i="6" s="1"/>
  <c r="AW67" i="6" s="1"/>
  <c r="AU68" i="6"/>
  <c r="AV68" i="6" s="1"/>
  <c r="AW68" i="6" s="1"/>
  <c r="AU69" i="6"/>
  <c r="AV69" i="6" s="1"/>
  <c r="AW69" i="6" s="1"/>
  <c r="AU70" i="6"/>
  <c r="AV70" i="6" s="1"/>
  <c r="AW70" i="6" s="1"/>
  <c r="AU71" i="6"/>
  <c r="AV71" i="6" s="1"/>
  <c r="AW71" i="6" s="1"/>
  <c r="AU72" i="6"/>
  <c r="AU73" i="6"/>
  <c r="AU74" i="6"/>
  <c r="AV74" i="6" s="1"/>
  <c r="AW74" i="6" s="1"/>
  <c r="AU75" i="6"/>
  <c r="AV75" i="6" s="1"/>
  <c r="AW75" i="6" s="1"/>
  <c r="AU76" i="6"/>
  <c r="AV76" i="6" s="1"/>
  <c r="AW76" i="6" s="1"/>
  <c r="AU77" i="6"/>
  <c r="AV77" i="6" s="1"/>
  <c r="AW77" i="6" s="1"/>
  <c r="AU78" i="6"/>
  <c r="AV78" i="6" s="1"/>
  <c r="AW78" i="6" s="1"/>
  <c r="AU79" i="6"/>
  <c r="AV79" i="6" s="1"/>
  <c r="AW79" i="6" s="1"/>
  <c r="AU80" i="6"/>
  <c r="AU81" i="6"/>
  <c r="AU82" i="6"/>
  <c r="AV82" i="6" s="1"/>
  <c r="AW82" i="6" s="1"/>
  <c r="AU83" i="6"/>
  <c r="AV83" i="6" s="1"/>
  <c r="AW83" i="6" s="1"/>
  <c r="AU84" i="6"/>
  <c r="AV84" i="6" s="1"/>
  <c r="AW84" i="6" s="1"/>
  <c r="AU85" i="6"/>
  <c r="AV85" i="6" s="1"/>
  <c r="AW85" i="6" s="1"/>
  <c r="AU86" i="6"/>
  <c r="AV86" i="6" s="1"/>
  <c r="AW86" i="6" s="1"/>
  <c r="AU87" i="6"/>
  <c r="AV87" i="6" s="1"/>
  <c r="AW87" i="6" s="1"/>
  <c r="AU88" i="6"/>
  <c r="AU89" i="6"/>
  <c r="AU90" i="6"/>
  <c r="AV90" i="6" s="1"/>
  <c r="AW90" i="6" s="1"/>
  <c r="AU91" i="6"/>
  <c r="AV91" i="6" s="1"/>
  <c r="AW91" i="6" s="1"/>
  <c r="AU92" i="6"/>
  <c r="AV92" i="6" s="1"/>
  <c r="AW92" i="6" s="1"/>
  <c r="AU93" i="6"/>
  <c r="AV93" i="6" s="1"/>
  <c r="AW93" i="6" s="1"/>
  <c r="AU94" i="6"/>
  <c r="AV94" i="6" s="1"/>
  <c r="AW94" i="6" s="1"/>
  <c r="AU95" i="6"/>
  <c r="AV95" i="6" s="1"/>
  <c r="AW95" i="6" s="1"/>
  <c r="AU96" i="6"/>
  <c r="AU97" i="6"/>
  <c r="AU98" i="6"/>
  <c r="AV98" i="6" s="1"/>
  <c r="AW98" i="6" s="1"/>
  <c r="AU99" i="6"/>
  <c r="AV99" i="6" s="1"/>
  <c r="AW99" i="6" s="1"/>
  <c r="AU100" i="6"/>
  <c r="AV100" i="6" s="1"/>
  <c r="AW100" i="6" s="1"/>
  <c r="AU101" i="6"/>
  <c r="AV101" i="6" s="1"/>
  <c r="AW101" i="6" s="1"/>
  <c r="AU102" i="6"/>
  <c r="AV102" i="6" s="1"/>
  <c r="AW102" i="6" s="1"/>
  <c r="AU103" i="6"/>
  <c r="AV103" i="6" s="1"/>
  <c r="AW103" i="6" s="1"/>
  <c r="AU104" i="6"/>
  <c r="AU105" i="6"/>
  <c r="AU106" i="6"/>
  <c r="AV106" i="6" s="1"/>
  <c r="AW106" i="6" s="1"/>
  <c r="AU107" i="6"/>
  <c r="AV107" i="6" s="1"/>
  <c r="AW107" i="6" s="1"/>
  <c r="AU108" i="6"/>
  <c r="AV108" i="6" s="1"/>
  <c r="AW108" i="6" s="1"/>
  <c r="AU109" i="6"/>
  <c r="AV109" i="6" s="1"/>
  <c r="AW109" i="6" s="1"/>
  <c r="AU110" i="6"/>
  <c r="AV110" i="6" s="1"/>
  <c r="AW110" i="6" s="1"/>
  <c r="AU111" i="6"/>
  <c r="AV111" i="6" s="1"/>
  <c r="AW111" i="6" s="1"/>
  <c r="AU112" i="6"/>
  <c r="AU113" i="6"/>
  <c r="AU114" i="6"/>
  <c r="AV114" i="6" s="1"/>
  <c r="AW114" i="6" s="1"/>
  <c r="AU115" i="6"/>
  <c r="AV115" i="6" s="1"/>
  <c r="AW115" i="6" s="1"/>
  <c r="AU116" i="6"/>
  <c r="AV116" i="6" s="1"/>
  <c r="AW116" i="6" s="1"/>
  <c r="AU117" i="6"/>
  <c r="AV117" i="6" s="1"/>
  <c r="AW117" i="6" s="1"/>
  <c r="AU118" i="6"/>
  <c r="AV118" i="6" s="1"/>
  <c r="AW118" i="6" s="1"/>
  <c r="AU119" i="6"/>
  <c r="AV119" i="6" s="1"/>
  <c r="AW119" i="6" s="1"/>
  <c r="AU120" i="6"/>
  <c r="AU121" i="6"/>
  <c r="AU122" i="6"/>
  <c r="AV122" i="6" s="1"/>
  <c r="AW122" i="6" s="1"/>
  <c r="AU123" i="6"/>
  <c r="AV123" i="6" s="1"/>
  <c r="AW123" i="6" s="1"/>
  <c r="AU124" i="6"/>
  <c r="AV124" i="6" s="1"/>
  <c r="AW124" i="6" s="1"/>
  <c r="AU125" i="6"/>
  <c r="AV125" i="6" s="1"/>
  <c r="AW125" i="6" s="1"/>
  <c r="AU126" i="6"/>
  <c r="AV126" i="6" s="1"/>
  <c r="AW126" i="6" s="1"/>
  <c r="AU127" i="6"/>
  <c r="AV127" i="6" s="1"/>
  <c r="AW127" i="6" s="1"/>
  <c r="AU128" i="6"/>
  <c r="AU129" i="6"/>
  <c r="AU130" i="6"/>
  <c r="AV130" i="6" s="1"/>
  <c r="AW130" i="6" s="1"/>
  <c r="AU131" i="6"/>
  <c r="AV131" i="6" s="1"/>
  <c r="AW131" i="6" s="1"/>
  <c r="AU132" i="6"/>
  <c r="AV132" i="6" s="1"/>
  <c r="AW132" i="6" s="1"/>
  <c r="AU133" i="6"/>
  <c r="AV133" i="6" s="1"/>
  <c r="AW133" i="6" s="1"/>
  <c r="AU134" i="6"/>
  <c r="AV134" i="6" s="1"/>
  <c r="AW134" i="6" s="1"/>
  <c r="AU135" i="6"/>
  <c r="AV135" i="6" s="1"/>
  <c r="AW135" i="6" s="1"/>
  <c r="AU136" i="6"/>
  <c r="AU137" i="6"/>
  <c r="AU138" i="6"/>
  <c r="AV138" i="6" s="1"/>
  <c r="AW138" i="6" s="1"/>
  <c r="AU139" i="6"/>
  <c r="AV139" i="6" s="1"/>
  <c r="AW139" i="6" s="1"/>
  <c r="AU140" i="6"/>
  <c r="AV140" i="6" s="1"/>
  <c r="AW140" i="6" s="1"/>
  <c r="AU141" i="6"/>
  <c r="AV141" i="6" s="1"/>
  <c r="AW141" i="6" s="1"/>
  <c r="AU142" i="6"/>
  <c r="AV142" i="6" s="1"/>
  <c r="AW142" i="6" s="1"/>
  <c r="AU143" i="6"/>
  <c r="AV143" i="6" s="1"/>
  <c r="AW143" i="6" s="1"/>
  <c r="AU144" i="6"/>
  <c r="AU145" i="6"/>
  <c r="AU146" i="6"/>
  <c r="AV146" i="6" s="1"/>
  <c r="AW146" i="6" s="1"/>
  <c r="AU147" i="6"/>
  <c r="AV147" i="6" s="1"/>
  <c r="AW147" i="6" s="1"/>
  <c r="AU148" i="6"/>
  <c r="AV148" i="6" s="1"/>
  <c r="AW148" i="6" s="1"/>
  <c r="AU149" i="6"/>
  <c r="AV149" i="6" s="1"/>
  <c r="AW149" i="6" s="1"/>
  <c r="AU150" i="6"/>
  <c r="AV150" i="6" s="1"/>
  <c r="AW150" i="6" s="1"/>
  <c r="AU151" i="6"/>
  <c r="AV151" i="6" s="1"/>
  <c r="AW151" i="6" s="1"/>
  <c r="AU152" i="6"/>
  <c r="AU153" i="6"/>
  <c r="AU154" i="6"/>
  <c r="AV154" i="6" s="1"/>
  <c r="AW154" i="6" s="1"/>
  <c r="AU155" i="6"/>
  <c r="AV155" i="6" s="1"/>
  <c r="AW155" i="6" s="1"/>
  <c r="AU156" i="6"/>
  <c r="AV156" i="6" s="1"/>
  <c r="AW156" i="6" s="1"/>
  <c r="AU157" i="6"/>
  <c r="AV157" i="6" s="1"/>
  <c r="AW157" i="6" s="1"/>
  <c r="AU158" i="6"/>
  <c r="AV158" i="6" s="1"/>
  <c r="AW158" i="6" s="1"/>
  <c r="AU159" i="6"/>
  <c r="AV159" i="6" s="1"/>
  <c r="AW159" i="6" s="1"/>
  <c r="AU160" i="6"/>
  <c r="AU161" i="6"/>
  <c r="AU162" i="6"/>
  <c r="AV162" i="6" s="1"/>
  <c r="AW162" i="6" s="1"/>
  <c r="AU163" i="6"/>
  <c r="AV163" i="6" s="1"/>
  <c r="AW163" i="6" s="1"/>
  <c r="AU164" i="6"/>
  <c r="AV164" i="6" s="1"/>
  <c r="AW164" i="6" s="1"/>
  <c r="AU165" i="6"/>
  <c r="AV165" i="6" s="1"/>
  <c r="AW165" i="6" s="1"/>
  <c r="AU166" i="6"/>
  <c r="AV166" i="6" s="1"/>
  <c r="AW166" i="6" s="1"/>
  <c r="AU167" i="6"/>
  <c r="AV167" i="6" s="1"/>
  <c r="AW167" i="6" s="1"/>
  <c r="AU168" i="6"/>
  <c r="AU169" i="6"/>
  <c r="AU170" i="6"/>
  <c r="AV170" i="6" s="1"/>
  <c r="AW170" i="6" s="1"/>
  <c r="AU171" i="6"/>
  <c r="AV171" i="6" s="1"/>
  <c r="AW171" i="6" s="1"/>
  <c r="AU172" i="6"/>
  <c r="AV172" i="6" s="1"/>
  <c r="AW172" i="6" s="1"/>
  <c r="AU173" i="6"/>
  <c r="AV173" i="6" s="1"/>
  <c r="AW173" i="6" s="1"/>
  <c r="AU174" i="6"/>
  <c r="AV174" i="6" s="1"/>
  <c r="AW174" i="6" s="1"/>
  <c r="AU175" i="6"/>
  <c r="AV175" i="6" s="1"/>
  <c r="AW175" i="6" s="1"/>
  <c r="AU176" i="6"/>
  <c r="AU177" i="6"/>
  <c r="AU178" i="6"/>
  <c r="AV178" i="6" s="1"/>
  <c r="AW178" i="6" s="1"/>
  <c r="AU179" i="6"/>
  <c r="AV179" i="6" s="1"/>
  <c r="AW179" i="6" s="1"/>
  <c r="AU180" i="6"/>
  <c r="AV180" i="6" s="1"/>
  <c r="AW180" i="6" s="1"/>
  <c r="AU181" i="6"/>
  <c r="AV181" i="6" s="1"/>
  <c r="AW181" i="6" s="1"/>
  <c r="AU182" i="6"/>
  <c r="AV182" i="6" s="1"/>
  <c r="AW182" i="6" s="1"/>
  <c r="AU183" i="6"/>
  <c r="AV183" i="6" s="1"/>
  <c r="AW183" i="6" s="1"/>
  <c r="AU184" i="6"/>
  <c r="AU185" i="6"/>
  <c r="AU186" i="6"/>
  <c r="AV186" i="6" s="1"/>
  <c r="AW186" i="6" s="1"/>
  <c r="AU187" i="6"/>
  <c r="AV187" i="6" s="1"/>
  <c r="AW187" i="6" s="1"/>
  <c r="AU188" i="6"/>
  <c r="AV188" i="6" s="1"/>
  <c r="AW188" i="6" s="1"/>
  <c r="AU189" i="6"/>
  <c r="AV189" i="6" s="1"/>
  <c r="AW189" i="6" s="1"/>
  <c r="AU190" i="6"/>
  <c r="AV190" i="6" s="1"/>
  <c r="AW190" i="6" s="1"/>
  <c r="AU191" i="6"/>
  <c r="AV191" i="6" s="1"/>
  <c r="AW191" i="6" s="1"/>
  <c r="AU192" i="6"/>
  <c r="AU193" i="6"/>
  <c r="AU194" i="6"/>
  <c r="AV194" i="6" s="1"/>
  <c r="AW194" i="6" s="1"/>
  <c r="AU195" i="6"/>
  <c r="AV195" i="6" s="1"/>
  <c r="AW195" i="6" s="1"/>
  <c r="AU196" i="6"/>
  <c r="AV196" i="6" s="1"/>
  <c r="AW196" i="6" s="1"/>
  <c r="AU197" i="6"/>
  <c r="AV197" i="6" s="1"/>
  <c r="AW197" i="6" s="1"/>
  <c r="AU198" i="6"/>
  <c r="AV198" i="6" s="1"/>
  <c r="AW198" i="6" s="1"/>
  <c r="AU199" i="6"/>
  <c r="AV199" i="6" s="1"/>
  <c r="AW199" i="6" s="1"/>
  <c r="AU200" i="6"/>
  <c r="AU201" i="6"/>
  <c r="AU202" i="6"/>
  <c r="AV202" i="6" s="1"/>
  <c r="AW202" i="6" s="1"/>
  <c r="AU203" i="6"/>
  <c r="AV203" i="6" s="1"/>
  <c r="AW203" i="6" s="1"/>
  <c r="AU204" i="6"/>
  <c r="AV204" i="6" s="1"/>
  <c r="AW204" i="6" s="1"/>
  <c r="AU205" i="6"/>
  <c r="AV205" i="6" s="1"/>
  <c r="AW205" i="6" s="1"/>
  <c r="AU206" i="6"/>
  <c r="AV206" i="6" s="1"/>
  <c r="AW206" i="6" s="1"/>
  <c r="AU207" i="6"/>
  <c r="AV207" i="6" s="1"/>
  <c r="AW207" i="6" s="1"/>
  <c r="AU208" i="6"/>
  <c r="AU209" i="6"/>
  <c r="AU210" i="6"/>
  <c r="AV210" i="6" s="1"/>
  <c r="AW210" i="6" s="1"/>
  <c r="AU211" i="6"/>
  <c r="AV211" i="6" s="1"/>
  <c r="AW211" i="6" s="1"/>
  <c r="AU212" i="6"/>
  <c r="AV212" i="6" s="1"/>
  <c r="AW212" i="6" s="1"/>
  <c r="AU213" i="6"/>
  <c r="AV213" i="6" s="1"/>
  <c r="AW213" i="6" s="1"/>
  <c r="AU214" i="6"/>
  <c r="AV214" i="6" s="1"/>
  <c r="AW214" i="6" s="1"/>
  <c r="AU215" i="6"/>
  <c r="AV215" i="6" s="1"/>
  <c r="AW215" i="6" s="1"/>
  <c r="AU216" i="6"/>
  <c r="AU217" i="6"/>
  <c r="AU218" i="6"/>
  <c r="AV218" i="6" s="1"/>
  <c r="AW218" i="6" s="1"/>
  <c r="AU219" i="6"/>
  <c r="AV219" i="6" s="1"/>
  <c r="AW219" i="6" s="1"/>
  <c r="AU220" i="6"/>
  <c r="AV220" i="6" s="1"/>
  <c r="AW220" i="6" s="1"/>
  <c r="AU221" i="6"/>
  <c r="AV221" i="6" s="1"/>
  <c r="AW221" i="6" s="1"/>
  <c r="AU222" i="6"/>
  <c r="AV222" i="6" s="1"/>
  <c r="AW222" i="6" s="1"/>
  <c r="AU223" i="6"/>
  <c r="AV223" i="6" s="1"/>
  <c r="AW223" i="6" s="1"/>
  <c r="AU224" i="6"/>
  <c r="AU225" i="6"/>
  <c r="AU226" i="6"/>
  <c r="AV226" i="6" s="1"/>
  <c r="AW226" i="6" s="1"/>
  <c r="AU227" i="6"/>
  <c r="AV227" i="6" s="1"/>
  <c r="AW227" i="6" s="1"/>
  <c r="AU228" i="6"/>
  <c r="AV228" i="6" s="1"/>
  <c r="AW228" i="6" s="1"/>
  <c r="AU229" i="6"/>
  <c r="AV229" i="6" s="1"/>
  <c r="AW229" i="6" s="1"/>
  <c r="AU230" i="6"/>
  <c r="AV230" i="6" s="1"/>
  <c r="AW230" i="6" s="1"/>
  <c r="AU231" i="6"/>
  <c r="AV231" i="6" s="1"/>
  <c r="AW231" i="6" s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BC6" i="1" l="1"/>
  <c r="BC7" i="1"/>
  <c r="BC8" i="1"/>
  <c r="BC9" i="1"/>
  <c r="BC10" i="1"/>
  <c r="BC11" i="1"/>
  <c r="BC12" i="1"/>
  <c r="BC13" i="1"/>
  <c r="BC14" i="1"/>
  <c r="BC15" i="1"/>
  <c r="BC16" i="1"/>
  <c r="BC17" i="1"/>
  <c r="BC18" i="1"/>
  <c r="BC19" i="1"/>
  <c r="BC20" i="1"/>
  <c r="BC21" i="1"/>
  <c r="BC22" i="1"/>
  <c r="BC23" i="1"/>
  <c r="BC24" i="1"/>
  <c r="BC25" i="1"/>
  <c r="BC26" i="1"/>
  <c r="BC27" i="1"/>
  <c r="BC28" i="1"/>
  <c r="BC29" i="1"/>
  <c r="BC30" i="1"/>
  <c r="BC31" i="1"/>
  <c r="BC32" i="1"/>
  <c r="BC33" i="1"/>
  <c r="BC34" i="1"/>
  <c r="BC35" i="1"/>
  <c r="BC36" i="1"/>
  <c r="BC37" i="1"/>
  <c r="BC38" i="1"/>
  <c r="BC39" i="1"/>
  <c r="BC40" i="1"/>
  <c r="BC41" i="1"/>
  <c r="BC42" i="1"/>
  <c r="BC43" i="1"/>
  <c r="BC44" i="1"/>
  <c r="BC45" i="1"/>
  <c r="BC46" i="1"/>
  <c r="BC47" i="1"/>
  <c r="BC48" i="1"/>
  <c r="BC49" i="1"/>
  <c r="BC50" i="1"/>
  <c r="BC51" i="1"/>
  <c r="BC52" i="1"/>
  <c r="BC53" i="1"/>
  <c r="BC54" i="1"/>
  <c r="BC55" i="1"/>
  <c r="BC56" i="1"/>
  <c r="BC57" i="1"/>
  <c r="BC58" i="1"/>
  <c r="BC59" i="1"/>
  <c r="BC60" i="1"/>
  <c r="BC61" i="1"/>
  <c r="BC62" i="1"/>
  <c r="BC63" i="1"/>
  <c r="BC64" i="1"/>
  <c r="BC65" i="1"/>
  <c r="BC66" i="1"/>
  <c r="BC67" i="1"/>
  <c r="BC68" i="1"/>
  <c r="BC69" i="1"/>
  <c r="BC70" i="1"/>
  <c r="BC71" i="1"/>
  <c r="BC72" i="1"/>
  <c r="BC73" i="1"/>
  <c r="BC74" i="1"/>
  <c r="BC75" i="1"/>
  <c r="BC76" i="1"/>
  <c r="BC77" i="1"/>
  <c r="BC78" i="1"/>
  <c r="BC79" i="1"/>
  <c r="BC80" i="1"/>
  <c r="BC81" i="1"/>
  <c r="BC82" i="1"/>
  <c r="BC83" i="1"/>
  <c r="BC84" i="1"/>
  <c r="BC85" i="1"/>
  <c r="BC86" i="1"/>
  <c r="BC87" i="1"/>
  <c r="BC88" i="1"/>
  <c r="BC89" i="1"/>
  <c r="BC90" i="1"/>
  <c r="BC91" i="1"/>
  <c r="BC92" i="1"/>
  <c r="BC93" i="1"/>
  <c r="BC94" i="1"/>
  <c r="BC95" i="1"/>
  <c r="BC96" i="1"/>
  <c r="BC97" i="1"/>
  <c r="BC98" i="1"/>
  <c r="BC99" i="1"/>
  <c r="BC100" i="1"/>
  <c r="BC101" i="1"/>
  <c r="BC102" i="1"/>
  <c r="BC103" i="1"/>
  <c r="BC104" i="1"/>
  <c r="BC105" i="1"/>
  <c r="BC106" i="1"/>
  <c r="BC107" i="1"/>
  <c r="BC108" i="1"/>
  <c r="BC109" i="1"/>
  <c r="BC110" i="1"/>
  <c r="BC111" i="1"/>
  <c r="BC112" i="1"/>
  <c r="BC113" i="1"/>
  <c r="BC114" i="1"/>
  <c r="BC115" i="1"/>
  <c r="BC116" i="1"/>
  <c r="BC117" i="1"/>
  <c r="BC118" i="1"/>
  <c r="BC119" i="1"/>
  <c r="BC120" i="1"/>
  <c r="BC121" i="1"/>
  <c r="BC122" i="1"/>
  <c r="BC123" i="1"/>
  <c r="BC124" i="1"/>
  <c r="BC125" i="1"/>
  <c r="BC126" i="1"/>
  <c r="BC127" i="1"/>
  <c r="BC128" i="1"/>
  <c r="BC129" i="1"/>
  <c r="BC130" i="1"/>
  <c r="BC131" i="1"/>
  <c r="BC132" i="1"/>
  <c r="BC133" i="1"/>
  <c r="BC134" i="1"/>
  <c r="BC135" i="1"/>
  <c r="BC136" i="1"/>
  <c r="BC137" i="1"/>
  <c r="BC138" i="1"/>
  <c r="BC139" i="1"/>
  <c r="BC140" i="1"/>
  <c r="BC141" i="1"/>
  <c r="BC142" i="1"/>
  <c r="BC143" i="1"/>
  <c r="BC144" i="1"/>
  <c r="BC145" i="1"/>
  <c r="BC146" i="1"/>
  <c r="BC147" i="1"/>
  <c r="BC148" i="1"/>
  <c r="BC149" i="1"/>
  <c r="BC150" i="1"/>
  <c r="BC151" i="1"/>
  <c r="BC152" i="1"/>
  <c r="BC153" i="1"/>
  <c r="BC154" i="1"/>
  <c r="BC155" i="1"/>
  <c r="BC156" i="1"/>
  <c r="BC157" i="1"/>
  <c r="BC158" i="1"/>
  <c r="BC159" i="1"/>
  <c r="BC160" i="1"/>
  <c r="BC161" i="1"/>
  <c r="BC162" i="1"/>
  <c r="BC163" i="1"/>
  <c r="BC164" i="1"/>
  <c r="BC165" i="1"/>
  <c r="BC166" i="1"/>
  <c r="BC167" i="1"/>
  <c r="BC168" i="1"/>
  <c r="BC169" i="1"/>
  <c r="BC170" i="1"/>
  <c r="BC171" i="1"/>
  <c r="BC172" i="1"/>
  <c r="BC173" i="1"/>
  <c r="BC174" i="1"/>
  <c r="BC175" i="1"/>
  <c r="BC176" i="1"/>
  <c r="BC177" i="1"/>
  <c r="BC178" i="1"/>
  <c r="BC179" i="1"/>
  <c r="BC180" i="1"/>
  <c r="BC181" i="1"/>
  <c r="BC182" i="1"/>
  <c r="BC183" i="1"/>
  <c r="BC184" i="1"/>
  <c r="BC185" i="1"/>
  <c r="BC186" i="1"/>
  <c r="BC187" i="1"/>
  <c r="BC188" i="1"/>
  <c r="BC189" i="1"/>
  <c r="BC190" i="1"/>
  <c r="BC191" i="1"/>
  <c r="BC192" i="1"/>
  <c r="BC193" i="1"/>
  <c r="BC194" i="1"/>
  <c r="BC195" i="1"/>
  <c r="BC196" i="1"/>
  <c r="BC197" i="1"/>
  <c r="BC198" i="1"/>
  <c r="BC199" i="1"/>
  <c r="BC200" i="1"/>
  <c r="BC201" i="1"/>
  <c r="BC202" i="1"/>
  <c r="BC203" i="1"/>
  <c r="BC204" i="1"/>
  <c r="BC205" i="1"/>
  <c r="BC206" i="1"/>
  <c r="BC207" i="1"/>
  <c r="BC208" i="1"/>
  <c r="BC209" i="1"/>
  <c r="BC210" i="1"/>
  <c r="BC211" i="1"/>
  <c r="BC212" i="1"/>
  <c r="BC213" i="1"/>
  <c r="BC214" i="1"/>
  <c r="BC215" i="1"/>
  <c r="BC216" i="1"/>
  <c r="BC217" i="1"/>
  <c r="BC218" i="1"/>
  <c r="BC219" i="1"/>
  <c r="BC220" i="1"/>
  <c r="BC221" i="1"/>
  <c r="BC222" i="1"/>
  <c r="BC223" i="1"/>
  <c r="BC224" i="1"/>
  <c r="BC225" i="1"/>
  <c r="BC226" i="1"/>
  <c r="BC227" i="1"/>
  <c r="BC228" i="1"/>
  <c r="BC229" i="1"/>
  <c r="BC230" i="1"/>
  <c r="BC231" i="1"/>
  <c r="BC232" i="1"/>
  <c r="AZ6" i="1"/>
  <c r="BA6" i="1" s="1"/>
  <c r="BB6" i="1" s="1"/>
  <c r="BD6" i="1" s="1"/>
  <c r="AZ7" i="1"/>
  <c r="BA7" i="1" s="1"/>
  <c r="BB7" i="1" s="1"/>
  <c r="BD7" i="1" s="1"/>
  <c r="AZ8" i="1"/>
  <c r="BA8" i="1" s="1"/>
  <c r="BB8" i="1" s="1"/>
  <c r="BD8" i="1" s="1"/>
  <c r="AZ9" i="1"/>
  <c r="BA9" i="1" s="1"/>
  <c r="BB9" i="1" s="1"/>
  <c r="BD9" i="1" s="1"/>
  <c r="AZ10" i="1"/>
  <c r="BA10" i="1" s="1"/>
  <c r="BB10" i="1" s="1"/>
  <c r="BD10" i="1" s="1"/>
  <c r="AZ11" i="1"/>
  <c r="BA11" i="1" s="1"/>
  <c r="BB11" i="1" s="1"/>
  <c r="BD11" i="1" s="1"/>
  <c r="AZ12" i="1"/>
  <c r="BA12" i="1" s="1"/>
  <c r="BB12" i="1" s="1"/>
  <c r="BD12" i="1" s="1"/>
  <c r="AZ13" i="1"/>
  <c r="BA13" i="1" s="1"/>
  <c r="BB13" i="1" s="1"/>
  <c r="BD13" i="1" s="1"/>
  <c r="AZ14" i="1"/>
  <c r="BA14" i="1" s="1"/>
  <c r="BB14" i="1" s="1"/>
  <c r="BD14" i="1" s="1"/>
  <c r="AZ15" i="1"/>
  <c r="BA15" i="1" s="1"/>
  <c r="BB15" i="1" s="1"/>
  <c r="BD15" i="1" s="1"/>
  <c r="AZ16" i="1"/>
  <c r="BA16" i="1" s="1"/>
  <c r="BB16" i="1" s="1"/>
  <c r="BD16" i="1" s="1"/>
  <c r="AZ17" i="1"/>
  <c r="BA17" i="1" s="1"/>
  <c r="BD17" i="1" s="1"/>
  <c r="AZ18" i="1"/>
  <c r="BA18" i="1" s="1"/>
  <c r="BB18" i="1" s="1"/>
  <c r="BD18" i="1" s="1"/>
  <c r="AZ19" i="1"/>
  <c r="BA19" i="1" s="1"/>
  <c r="BB19" i="1" s="1"/>
  <c r="BD19" i="1" s="1"/>
  <c r="AZ20" i="1"/>
  <c r="BA20" i="1" s="1"/>
  <c r="BB20" i="1" s="1"/>
  <c r="BD20" i="1" s="1"/>
  <c r="AZ21" i="1"/>
  <c r="BA21" i="1" s="1"/>
  <c r="BB21" i="1" s="1"/>
  <c r="BD21" i="1" s="1"/>
  <c r="AZ22" i="1"/>
  <c r="BA22" i="1" s="1"/>
  <c r="BB22" i="1" s="1"/>
  <c r="BD22" i="1" s="1"/>
  <c r="AZ23" i="1"/>
  <c r="BA23" i="1" s="1"/>
  <c r="BB23" i="1" s="1"/>
  <c r="BD23" i="1" s="1"/>
  <c r="AZ24" i="1"/>
  <c r="BA24" i="1" s="1"/>
  <c r="BB24" i="1" s="1"/>
  <c r="BD24" i="1" s="1"/>
  <c r="AZ25" i="1"/>
  <c r="BA25" i="1" s="1"/>
  <c r="BB25" i="1" s="1"/>
  <c r="BD25" i="1" s="1"/>
  <c r="AZ26" i="1"/>
  <c r="BA26" i="1" s="1"/>
  <c r="BB26" i="1" s="1"/>
  <c r="BD26" i="1" s="1"/>
  <c r="AZ27" i="1"/>
  <c r="BA27" i="1" s="1"/>
  <c r="BB27" i="1" s="1"/>
  <c r="BD27" i="1" s="1"/>
  <c r="AZ28" i="1"/>
  <c r="BA28" i="1" s="1"/>
  <c r="BB28" i="1" s="1"/>
  <c r="BD28" i="1" s="1"/>
  <c r="AZ29" i="1"/>
  <c r="BA29" i="1" s="1"/>
  <c r="BB29" i="1" s="1"/>
  <c r="BD29" i="1" s="1"/>
  <c r="AZ30" i="1"/>
  <c r="BA30" i="1" s="1"/>
  <c r="BB30" i="1" s="1"/>
  <c r="BD30" i="1" s="1"/>
  <c r="AZ31" i="1"/>
  <c r="BA31" i="1" s="1"/>
  <c r="BB31" i="1" s="1"/>
  <c r="BD31" i="1" s="1"/>
  <c r="AZ32" i="1"/>
  <c r="BA32" i="1" s="1"/>
  <c r="BB32" i="1" s="1"/>
  <c r="BD32" i="1" s="1"/>
  <c r="AZ33" i="1"/>
  <c r="BA33" i="1" s="1"/>
  <c r="BB33" i="1" s="1"/>
  <c r="BD33" i="1" s="1"/>
  <c r="AZ34" i="1"/>
  <c r="BA34" i="1" s="1"/>
  <c r="BB34" i="1" s="1"/>
  <c r="BD34" i="1" s="1"/>
  <c r="AZ35" i="1"/>
  <c r="BA35" i="1" s="1"/>
  <c r="BB35" i="1" s="1"/>
  <c r="BD35" i="1" s="1"/>
  <c r="AZ36" i="1"/>
  <c r="BA36" i="1" s="1"/>
  <c r="BB36" i="1" s="1"/>
  <c r="BD36" i="1" s="1"/>
  <c r="AZ37" i="1"/>
  <c r="BA37" i="1" s="1"/>
  <c r="BB37" i="1" s="1"/>
  <c r="BD37" i="1" s="1"/>
  <c r="AZ38" i="1"/>
  <c r="BA38" i="1" s="1"/>
  <c r="BB38" i="1" s="1"/>
  <c r="BD38" i="1" s="1"/>
  <c r="AZ39" i="1"/>
  <c r="BA39" i="1" s="1"/>
  <c r="BB39" i="1" s="1"/>
  <c r="BD39" i="1" s="1"/>
  <c r="AZ40" i="1"/>
  <c r="BA40" i="1" s="1"/>
  <c r="BB40" i="1" s="1"/>
  <c r="BD40" i="1" s="1"/>
  <c r="AZ41" i="1"/>
  <c r="BA41" i="1" s="1"/>
  <c r="BB41" i="1" s="1"/>
  <c r="BD41" i="1" s="1"/>
  <c r="AZ42" i="1"/>
  <c r="BA42" i="1" s="1"/>
  <c r="BB42" i="1" s="1"/>
  <c r="BD42" i="1" s="1"/>
  <c r="AZ43" i="1"/>
  <c r="BA43" i="1" s="1"/>
  <c r="BB43" i="1" s="1"/>
  <c r="BD43" i="1" s="1"/>
  <c r="AZ44" i="1"/>
  <c r="BA44" i="1" s="1"/>
  <c r="BB44" i="1" s="1"/>
  <c r="BD44" i="1" s="1"/>
  <c r="AZ45" i="1"/>
  <c r="BA45" i="1" s="1"/>
  <c r="BB45" i="1" s="1"/>
  <c r="BD45" i="1" s="1"/>
  <c r="AZ46" i="1"/>
  <c r="BA46" i="1" s="1"/>
  <c r="BB46" i="1" s="1"/>
  <c r="BD46" i="1" s="1"/>
  <c r="AZ47" i="1"/>
  <c r="BA47" i="1" s="1"/>
  <c r="BB47" i="1" s="1"/>
  <c r="BD47" i="1" s="1"/>
  <c r="AZ48" i="1"/>
  <c r="BA48" i="1" s="1"/>
  <c r="BB48" i="1" s="1"/>
  <c r="BD48" i="1" s="1"/>
  <c r="AZ49" i="1"/>
  <c r="BA49" i="1" s="1"/>
  <c r="BB49" i="1" s="1"/>
  <c r="BD49" i="1" s="1"/>
  <c r="AZ50" i="1"/>
  <c r="BA50" i="1" s="1"/>
  <c r="BB50" i="1" s="1"/>
  <c r="BD50" i="1" s="1"/>
  <c r="AZ51" i="1"/>
  <c r="BA51" i="1" s="1"/>
  <c r="BB51" i="1" s="1"/>
  <c r="BD51" i="1" s="1"/>
  <c r="AZ52" i="1"/>
  <c r="BA52" i="1" s="1"/>
  <c r="BB52" i="1" s="1"/>
  <c r="BD52" i="1" s="1"/>
  <c r="AZ53" i="1"/>
  <c r="BA53" i="1" s="1"/>
  <c r="BB53" i="1" s="1"/>
  <c r="BD53" i="1" s="1"/>
  <c r="AZ54" i="1"/>
  <c r="BA54" i="1" s="1"/>
  <c r="BB54" i="1" s="1"/>
  <c r="BD54" i="1" s="1"/>
  <c r="AZ55" i="1"/>
  <c r="BA55" i="1" s="1"/>
  <c r="BB55" i="1" s="1"/>
  <c r="BD55" i="1" s="1"/>
  <c r="AZ56" i="1"/>
  <c r="BA56" i="1" s="1"/>
  <c r="BB56" i="1" s="1"/>
  <c r="BD56" i="1" s="1"/>
  <c r="AZ57" i="1"/>
  <c r="BA57" i="1" s="1"/>
  <c r="BB57" i="1" s="1"/>
  <c r="BD57" i="1" s="1"/>
  <c r="AZ58" i="1"/>
  <c r="BA58" i="1" s="1"/>
  <c r="BB58" i="1" s="1"/>
  <c r="BD58" i="1" s="1"/>
  <c r="AZ59" i="1"/>
  <c r="BA59" i="1" s="1"/>
  <c r="BB59" i="1" s="1"/>
  <c r="BD59" i="1" s="1"/>
  <c r="AZ60" i="1"/>
  <c r="BA60" i="1" s="1"/>
  <c r="BB60" i="1" s="1"/>
  <c r="BD60" i="1" s="1"/>
  <c r="AZ61" i="1"/>
  <c r="BA61" i="1" s="1"/>
  <c r="BB61" i="1" s="1"/>
  <c r="BD61" i="1" s="1"/>
  <c r="AZ62" i="1"/>
  <c r="BA62" i="1" s="1"/>
  <c r="BB62" i="1" s="1"/>
  <c r="BD62" i="1" s="1"/>
  <c r="AZ63" i="1"/>
  <c r="BA63" i="1" s="1"/>
  <c r="BB63" i="1" s="1"/>
  <c r="BD63" i="1" s="1"/>
  <c r="AZ64" i="1"/>
  <c r="BA64" i="1" s="1"/>
  <c r="BB64" i="1" s="1"/>
  <c r="BD64" i="1" s="1"/>
  <c r="AZ65" i="1"/>
  <c r="BA65" i="1" s="1"/>
  <c r="BB65" i="1" s="1"/>
  <c r="BD65" i="1" s="1"/>
  <c r="AZ66" i="1"/>
  <c r="BA66" i="1" s="1"/>
  <c r="BB66" i="1" s="1"/>
  <c r="BD66" i="1" s="1"/>
  <c r="AZ67" i="1"/>
  <c r="BA67" i="1" s="1"/>
  <c r="BB67" i="1" s="1"/>
  <c r="BD67" i="1" s="1"/>
  <c r="AZ68" i="1"/>
  <c r="BA68" i="1" s="1"/>
  <c r="BB68" i="1" s="1"/>
  <c r="BD68" i="1" s="1"/>
  <c r="AZ69" i="1"/>
  <c r="BA69" i="1" s="1"/>
  <c r="BB69" i="1" s="1"/>
  <c r="BD69" i="1" s="1"/>
  <c r="AZ70" i="1"/>
  <c r="BA70" i="1" s="1"/>
  <c r="BB70" i="1" s="1"/>
  <c r="BD70" i="1" s="1"/>
  <c r="AZ71" i="1"/>
  <c r="BA71" i="1" s="1"/>
  <c r="BB71" i="1" s="1"/>
  <c r="BD71" i="1" s="1"/>
  <c r="AZ72" i="1"/>
  <c r="BA72" i="1" s="1"/>
  <c r="BB72" i="1" s="1"/>
  <c r="BD72" i="1" s="1"/>
  <c r="AZ73" i="1"/>
  <c r="BA73" i="1" s="1"/>
  <c r="BB73" i="1" s="1"/>
  <c r="BD73" i="1" s="1"/>
  <c r="AZ74" i="1"/>
  <c r="BA74" i="1" s="1"/>
  <c r="BB74" i="1" s="1"/>
  <c r="BD74" i="1" s="1"/>
  <c r="AZ75" i="1"/>
  <c r="BA75" i="1" s="1"/>
  <c r="BB75" i="1" s="1"/>
  <c r="BD75" i="1" s="1"/>
  <c r="AZ76" i="1"/>
  <c r="BA76" i="1" s="1"/>
  <c r="BB76" i="1" s="1"/>
  <c r="BD76" i="1" s="1"/>
  <c r="AZ77" i="1"/>
  <c r="BA77" i="1" s="1"/>
  <c r="BB77" i="1" s="1"/>
  <c r="BD77" i="1" s="1"/>
  <c r="AZ78" i="1"/>
  <c r="BA78" i="1" s="1"/>
  <c r="BB78" i="1" s="1"/>
  <c r="BD78" i="1" s="1"/>
  <c r="AZ79" i="1"/>
  <c r="BA79" i="1" s="1"/>
  <c r="BB79" i="1" s="1"/>
  <c r="BD79" i="1" s="1"/>
  <c r="AZ80" i="1"/>
  <c r="BA80" i="1" s="1"/>
  <c r="BB80" i="1" s="1"/>
  <c r="BD80" i="1" s="1"/>
  <c r="AZ81" i="1"/>
  <c r="BA81" i="1" s="1"/>
  <c r="BB81" i="1" s="1"/>
  <c r="BD81" i="1" s="1"/>
  <c r="AZ82" i="1"/>
  <c r="BA82" i="1" s="1"/>
  <c r="BB82" i="1" s="1"/>
  <c r="BD82" i="1" s="1"/>
  <c r="AZ83" i="1"/>
  <c r="BA83" i="1" s="1"/>
  <c r="BB83" i="1" s="1"/>
  <c r="BD83" i="1" s="1"/>
  <c r="AZ84" i="1"/>
  <c r="BA84" i="1" s="1"/>
  <c r="BB84" i="1" s="1"/>
  <c r="BD84" i="1" s="1"/>
  <c r="AZ85" i="1"/>
  <c r="BA85" i="1" s="1"/>
  <c r="BB85" i="1" s="1"/>
  <c r="BD85" i="1" s="1"/>
  <c r="AZ86" i="1"/>
  <c r="BA86" i="1" s="1"/>
  <c r="BB86" i="1" s="1"/>
  <c r="BD86" i="1" s="1"/>
  <c r="AZ87" i="1"/>
  <c r="BA87" i="1" s="1"/>
  <c r="BB87" i="1" s="1"/>
  <c r="BD87" i="1" s="1"/>
  <c r="AZ88" i="1"/>
  <c r="BA88" i="1" s="1"/>
  <c r="BB88" i="1" s="1"/>
  <c r="BD88" i="1" s="1"/>
  <c r="AZ89" i="1"/>
  <c r="BA89" i="1" s="1"/>
  <c r="BB89" i="1" s="1"/>
  <c r="BD89" i="1" s="1"/>
  <c r="AZ90" i="1"/>
  <c r="BA90" i="1" s="1"/>
  <c r="BB90" i="1" s="1"/>
  <c r="BD90" i="1" s="1"/>
  <c r="AZ91" i="1"/>
  <c r="BA91" i="1" s="1"/>
  <c r="BB91" i="1" s="1"/>
  <c r="BD91" i="1" s="1"/>
  <c r="AZ92" i="1"/>
  <c r="BA92" i="1" s="1"/>
  <c r="BB92" i="1" s="1"/>
  <c r="BD92" i="1" s="1"/>
  <c r="AZ93" i="1"/>
  <c r="BA93" i="1" s="1"/>
  <c r="BB93" i="1" s="1"/>
  <c r="BD93" i="1" s="1"/>
  <c r="AZ94" i="1"/>
  <c r="BA94" i="1" s="1"/>
  <c r="BB94" i="1" s="1"/>
  <c r="BD94" i="1" s="1"/>
  <c r="AZ95" i="1"/>
  <c r="BA95" i="1" s="1"/>
  <c r="BB95" i="1" s="1"/>
  <c r="BD95" i="1" s="1"/>
  <c r="AZ96" i="1"/>
  <c r="BA96" i="1" s="1"/>
  <c r="BB96" i="1" s="1"/>
  <c r="BD96" i="1" s="1"/>
  <c r="AZ97" i="1"/>
  <c r="BA97" i="1" s="1"/>
  <c r="BB97" i="1" s="1"/>
  <c r="BD97" i="1" s="1"/>
  <c r="AZ98" i="1"/>
  <c r="BA98" i="1" s="1"/>
  <c r="BB98" i="1" s="1"/>
  <c r="BD98" i="1" s="1"/>
  <c r="AZ99" i="1"/>
  <c r="BA99" i="1" s="1"/>
  <c r="BB99" i="1" s="1"/>
  <c r="BD99" i="1" s="1"/>
  <c r="AZ100" i="1"/>
  <c r="BA100" i="1" s="1"/>
  <c r="BB100" i="1" s="1"/>
  <c r="BD100" i="1" s="1"/>
  <c r="AZ101" i="1"/>
  <c r="BA101" i="1" s="1"/>
  <c r="BB101" i="1" s="1"/>
  <c r="BD101" i="1" s="1"/>
  <c r="AZ102" i="1"/>
  <c r="BA102" i="1" s="1"/>
  <c r="BB102" i="1" s="1"/>
  <c r="BD102" i="1" s="1"/>
  <c r="AZ103" i="1"/>
  <c r="BA103" i="1" s="1"/>
  <c r="BB103" i="1" s="1"/>
  <c r="BD103" i="1" s="1"/>
  <c r="AZ104" i="1"/>
  <c r="BA104" i="1" s="1"/>
  <c r="BB104" i="1" s="1"/>
  <c r="BD104" i="1" s="1"/>
  <c r="AZ105" i="1"/>
  <c r="BA105" i="1" s="1"/>
  <c r="BB105" i="1" s="1"/>
  <c r="BD105" i="1" s="1"/>
  <c r="AZ106" i="1"/>
  <c r="BA106" i="1" s="1"/>
  <c r="BB106" i="1" s="1"/>
  <c r="BD106" i="1" s="1"/>
  <c r="AZ107" i="1"/>
  <c r="BA107" i="1" s="1"/>
  <c r="BB107" i="1" s="1"/>
  <c r="BD107" i="1" s="1"/>
  <c r="AZ108" i="1"/>
  <c r="BA108" i="1" s="1"/>
  <c r="BB108" i="1" s="1"/>
  <c r="BD108" i="1" s="1"/>
  <c r="AZ109" i="1"/>
  <c r="BA109" i="1" s="1"/>
  <c r="BB109" i="1" s="1"/>
  <c r="BD109" i="1" s="1"/>
  <c r="AZ110" i="1"/>
  <c r="BA110" i="1" s="1"/>
  <c r="BB110" i="1" s="1"/>
  <c r="BD110" i="1" s="1"/>
  <c r="AZ111" i="1"/>
  <c r="BA111" i="1" s="1"/>
  <c r="BB111" i="1" s="1"/>
  <c r="BD111" i="1" s="1"/>
  <c r="AZ112" i="1"/>
  <c r="BA112" i="1" s="1"/>
  <c r="BB112" i="1" s="1"/>
  <c r="BD112" i="1" s="1"/>
  <c r="AZ113" i="1"/>
  <c r="BA113" i="1" s="1"/>
  <c r="BB113" i="1" s="1"/>
  <c r="BD113" i="1" s="1"/>
  <c r="AZ114" i="1"/>
  <c r="BA114" i="1" s="1"/>
  <c r="BB114" i="1" s="1"/>
  <c r="BD114" i="1" s="1"/>
  <c r="AZ115" i="1"/>
  <c r="BA115" i="1" s="1"/>
  <c r="BB115" i="1" s="1"/>
  <c r="BD115" i="1" s="1"/>
  <c r="AZ116" i="1"/>
  <c r="BA116" i="1" s="1"/>
  <c r="BB116" i="1" s="1"/>
  <c r="BD116" i="1" s="1"/>
  <c r="AZ117" i="1"/>
  <c r="BA117" i="1" s="1"/>
  <c r="BB117" i="1" s="1"/>
  <c r="BD117" i="1" s="1"/>
  <c r="AZ118" i="1"/>
  <c r="BA118" i="1" s="1"/>
  <c r="BB118" i="1" s="1"/>
  <c r="BD118" i="1" s="1"/>
  <c r="AZ119" i="1"/>
  <c r="BA119" i="1" s="1"/>
  <c r="BB119" i="1" s="1"/>
  <c r="BD119" i="1" s="1"/>
  <c r="AZ120" i="1"/>
  <c r="BA120" i="1" s="1"/>
  <c r="BB120" i="1" s="1"/>
  <c r="BD120" i="1" s="1"/>
  <c r="AZ121" i="1"/>
  <c r="BA121" i="1" s="1"/>
  <c r="BB121" i="1" s="1"/>
  <c r="BD121" i="1" s="1"/>
  <c r="AZ122" i="1"/>
  <c r="BA122" i="1" s="1"/>
  <c r="BB122" i="1" s="1"/>
  <c r="BD122" i="1" s="1"/>
  <c r="AZ123" i="1"/>
  <c r="BA123" i="1" s="1"/>
  <c r="BB123" i="1" s="1"/>
  <c r="BD123" i="1" s="1"/>
  <c r="AZ124" i="1"/>
  <c r="BA124" i="1" s="1"/>
  <c r="BB124" i="1" s="1"/>
  <c r="BD124" i="1" s="1"/>
  <c r="AZ125" i="1"/>
  <c r="BA125" i="1" s="1"/>
  <c r="BB125" i="1" s="1"/>
  <c r="BD125" i="1" s="1"/>
  <c r="AZ126" i="1"/>
  <c r="BA126" i="1" s="1"/>
  <c r="BB126" i="1" s="1"/>
  <c r="BD126" i="1" s="1"/>
  <c r="AZ127" i="1"/>
  <c r="BA127" i="1" s="1"/>
  <c r="BB127" i="1" s="1"/>
  <c r="BD127" i="1" s="1"/>
  <c r="AZ128" i="1"/>
  <c r="BA128" i="1" s="1"/>
  <c r="BB128" i="1" s="1"/>
  <c r="BD128" i="1" s="1"/>
  <c r="AZ129" i="1"/>
  <c r="BA129" i="1" s="1"/>
  <c r="BB129" i="1" s="1"/>
  <c r="BD129" i="1" s="1"/>
  <c r="AZ130" i="1"/>
  <c r="BA130" i="1" s="1"/>
  <c r="BB130" i="1" s="1"/>
  <c r="BD130" i="1" s="1"/>
  <c r="AZ131" i="1"/>
  <c r="BA131" i="1" s="1"/>
  <c r="BB131" i="1" s="1"/>
  <c r="BD131" i="1" s="1"/>
  <c r="AZ132" i="1"/>
  <c r="BA132" i="1" s="1"/>
  <c r="BB132" i="1" s="1"/>
  <c r="BD132" i="1" s="1"/>
  <c r="AZ133" i="1"/>
  <c r="BA133" i="1" s="1"/>
  <c r="BB133" i="1" s="1"/>
  <c r="BD133" i="1" s="1"/>
  <c r="AZ134" i="1"/>
  <c r="BA134" i="1" s="1"/>
  <c r="BB134" i="1" s="1"/>
  <c r="BD134" i="1" s="1"/>
  <c r="AZ135" i="1"/>
  <c r="BA135" i="1" s="1"/>
  <c r="BB135" i="1" s="1"/>
  <c r="BD135" i="1" s="1"/>
  <c r="AZ136" i="1"/>
  <c r="BA136" i="1" s="1"/>
  <c r="BB136" i="1" s="1"/>
  <c r="BD136" i="1" s="1"/>
  <c r="AZ137" i="1"/>
  <c r="BA137" i="1" s="1"/>
  <c r="BB137" i="1" s="1"/>
  <c r="BD137" i="1" s="1"/>
  <c r="AZ138" i="1"/>
  <c r="BA138" i="1" s="1"/>
  <c r="BB138" i="1" s="1"/>
  <c r="BD138" i="1" s="1"/>
  <c r="AZ139" i="1"/>
  <c r="BA139" i="1" s="1"/>
  <c r="BB139" i="1" s="1"/>
  <c r="BD139" i="1" s="1"/>
  <c r="AZ140" i="1"/>
  <c r="BA140" i="1" s="1"/>
  <c r="BB140" i="1" s="1"/>
  <c r="BD140" i="1" s="1"/>
  <c r="AZ141" i="1"/>
  <c r="BA141" i="1" s="1"/>
  <c r="BB141" i="1" s="1"/>
  <c r="BD141" i="1" s="1"/>
  <c r="AZ142" i="1"/>
  <c r="BA142" i="1" s="1"/>
  <c r="BB142" i="1" s="1"/>
  <c r="BD142" i="1" s="1"/>
  <c r="AZ143" i="1"/>
  <c r="BA143" i="1" s="1"/>
  <c r="BB143" i="1" s="1"/>
  <c r="BD143" i="1" s="1"/>
  <c r="AZ144" i="1"/>
  <c r="BA144" i="1" s="1"/>
  <c r="BB144" i="1" s="1"/>
  <c r="BD144" i="1" s="1"/>
  <c r="AZ145" i="1"/>
  <c r="BA145" i="1" s="1"/>
  <c r="BB145" i="1" s="1"/>
  <c r="BD145" i="1" s="1"/>
  <c r="AZ146" i="1"/>
  <c r="BA146" i="1" s="1"/>
  <c r="BB146" i="1" s="1"/>
  <c r="BD146" i="1" s="1"/>
  <c r="AZ147" i="1"/>
  <c r="BA147" i="1" s="1"/>
  <c r="BB147" i="1" s="1"/>
  <c r="BD147" i="1" s="1"/>
  <c r="AZ148" i="1"/>
  <c r="BA148" i="1" s="1"/>
  <c r="BB148" i="1" s="1"/>
  <c r="BD148" i="1" s="1"/>
  <c r="AZ149" i="1"/>
  <c r="BA149" i="1" s="1"/>
  <c r="BB149" i="1" s="1"/>
  <c r="BD149" i="1" s="1"/>
  <c r="AZ150" i="1"/>
  <c r="BA150" i="1" s="1"/>
  <c r="BB150" i="1" s="1"/>
  <c r="BD150" i="1" s="1"/>
  <c r="AZ151" i="1"/>
  <c r="BA151" i="1" s="1"/>
  <c r="BB151" i="1" s="1"/>
  <c r="BD151" i="1" s="1"/>
  <c r="AZ152" i="1"/>
  <c r="BA152" i="1" s="1"/>
  <c r="BB152" i="1" s="1"/>
  <c r="BD152" i="1" s="1"/>
  <c r="AZ153" i="1"/>
  <c r="BA153" i="1" s="1"/>
  <c r="BB153" i="1" s="1"/>
  <c r="BD153" i="1" s="1"/>
  <c r="AZ154" i="1"/>
  <c r="BA154" i="1" s="1"/>
  <c r="BB154" i="1" s="1"/>
  <c r="BD154" i="1" s="1"/>
  <c r="AZ155" i="1"/>
  <c r="BA155" i="1" s="1"/>
  <c r="BB155" i="1" s="1"/>
  <c r="BD155" i="1" s="1"/>
  <c r="AZ156" i="1"/>
  <c r="BA156" i="1" s="1"/>
  <c r="BB156" i="1" s="1"/>
  <c r="BD156" i="1" s="1"/>
  <c r="AZ157" i="1"/>
  <c r="BA157" i="1" s="1"/>
  <c r="BB157" i="1" s="1"/>
  <c r="BD157" i="1" s="1"/>
  <c r="AZ158" i="1"/>
  <c r="BA158" i="1" s="1"/>
  <c r="BB158" i="1" s="1"/>
  <c r="BD158" i="1" s="1"/>
  <c r="AZ159" i="1"/>
  <c r="BA159" i="1" s="1"/>
  <c r="BB159" i="1" s="1"/>
  <c r="BD159" i="1" s="1"/>
  <c r="AZ160" i="1"/>
  <c r="BA160" i="1" s="1"/>
  <c r="BB160" i="1" s="1"/>
  <c r="BD160" i="1" s="1"/>
  <c r="AZ161" i="1"/>
  <c r="BA161" i="1" s="1"/>
  <c r="BB161" i="1" s="1"/>
  <c r="BD161" i="1" s="1"/>
  <c r="AZ162" i="1"/>
  <c r="BA162" i="1" s="1"/>
  <c r="BB162" i="1" s="1"/>
  <c r="BD162" i="1" s="1"/>
  <c r="AZ163" i="1"/>
  <c r="BA163" i="1" s="1"/>
  <c r="BB163" i="1" s="1"/>
  <c r="BD163" i="1" s="1"/>
  <c r="AZ164" i="1"/>
  <c r="BA164" i="1" s="1"/>
  <c r="BB164" i="1" s="1"/>
  <c r="BD164" i="1" s="1"/>
  <c r="AZ165" i="1"/>
  <c r="BA165" i="1" s="1"/>
  <c r="BB165" i="1" s="1"/>
  <c r="BD165" i="1" s="1"/>
  <c r="AZ166" i="1"/>
  <c r="BA166" i="1" s="1"/>
  <c r="BB166" i="1" s="1"/>
  <c r="BD166" i="1" s="1"/>
  <c r="AZ167" i="1"/>
  <c r="BA167" i="1" s="1"/>
  <c r="BB167" i="1" s="1"/>
  <c r="BD167" i="1" s="1"/>
  <c r="AZ168" i="1"/>
  <c r="BA168" i="1" s="1"/>
  <c r="BB168" i="1" s="1"/>
  <c r="BD168" i="1" s="1"/>
  <c r="AZ169" i="1"/>
  <c r="BA169" i="1" s="1"/>
  <c r="BB169" i="1" s="1"/>
  <c r="BD169" i="1" s="1"/>
  <c r="AZ170" i="1"/>
  <c r="BA170" i="1" s="1"/>
  <c r="BB170" i="1" s="1"/>
  <c r="BD170" i="1" s="1"/>
  <c r="AZ171" i="1"/>
  <c r="BA171" i="1" s="1"/>
  <c r="BB171" i="1" s="1"/>
  <c r="BD171" i="1" s="1"/>
  <c r="AZ172" i="1"/>
  <c r="BA172" i="1" s="1"/>
  <c r="BB172" i="1" s="1"/>
  <c r="BD172" i="1" s="1"/>
  <c r="AZ173" i="1"/>
  <c r="BA173" i="1" s="1"/>
  <c r="BB173" i="1" s="1"/>
  <c r="BD173" i="1" s="1"/>
  <c r="AZ174" i="1"/>
  <c r="BA174" i="1" s="1"/>
  <c r="BB174" i="1" s="1"/>
  <c r="BD174" i="1" s="1"/>
  <c r="AZ175" i="1"/>
  <c r="BA175" i="1" s="1"/>
  <c r="BB175" i="1" s="1"/>
  <c r="BD175" i="1" s="1"/>
  <c r="AZ176" i="1"/>
  <c r="BA176" i="1" s="1"/>
  <c r="BB176" i="1" s="1"/>
  <c r="BD176" i="1" s="1"/>
  <c r="AZ177" i="1"/>
  <c r="BA177" i="1" s="1"/>
  <c r="BB177" i="1" s="1"/>
  <c r="BD177" i="1" s="1"/>
  <c r="AZ178" i="1"/>
  <c r="BA178" i="1" s="1"/>
  <c r="BB178" i="1" s="1"/>
  <c r="BD178" i="1" s="1"/>
  <c r="AZ179" i="1"/>
  <c r="BA179" i="1" s="1"/>
  <c r="BB179" i="1" s="1"/>
  <c r="BD179" i="1" s="1"/>
  <c r="AZ180" i="1"/>
  <c r="BA180" i="1" s="1"/>
  <c r="BB180" i="1" s="1"/>
  <c r="BD180" i="1" s="1"/>
  <c r="AZ181" i="1"/>
  <c r="BA181" i="1" s="1"/>
  <c r="BB181" i="1" s="1"/>
  <c r="BD181" i="1" s="1"/>
  <c r="AZ182" i="1"/>
  <c r="BA182" i="1" s="1"/>
  <c r="BB182" i="1" s="1"/>
  <c r="BD182" i="1" s="1"/>
  <c r="AZ183" i="1"/>
  <c r="BA183" i="1" s="1"/>
  <c r="BB183" i="1" s="1"/>
  <c r="BD183" i="1" s="1"/>
  <c r="AZ184" i="1"/>
  <c r="BA184" i="1" s="1"/>
  <c r="BB184" i="1" s="1"/>
  <c r="BD184" i="1" s="1"/>
  <c r="AZ185" i="1"/>
  <c r="BA185" i="1" s="1"/>
  <c r="BB185" i="1" s="1"/>
  <c r="BD185" i="1" s="1"/>
  <c r="AZ186" i="1"/>
  <c r="BA186" i="1" s="1"/>
  <c r="BB186" i="1" s="1"/>
  <c r="BD186" i="1" s="1"/>
  <c r="AZ187" i="1"/>
  <c r="BA187" i="1" s="1"/>
  <c r="BB187" i="1" s="1"/>
  <c r="BD187" i="1" s="1"/>
  <c r="AZ188" i="1"/>
  <c r="BA188" i="1" s="1"/>
  <c r="BB188" i="1" s="1"/>
  <c r="BD188" i="1" s="1"/>
  <c r="AZ189" i="1"/>
  <c r="BA189" i="1" s="1"/>
  <c r="BB189" i="1" s="1"/>
  <c r="BD189" i="1" s="1"/>
  <c r="AZ190" i="1"/>
  <c r="BA190" i="1" s="1"/>
  <c r="BB190" i="1" s="1"/>
  <c r="BD190" i="1" s="1"/>
  <c r="AZ191" i="1"/>
  <c r="BA191" i="1" s="1"/>
  <c r="BB191" i="1" s="1"/>
  <c r="BD191" i="1" s="1"/>
  <c r="AZ192" i="1"/>
  <c r="BA192" i="1" s="1"/>
  <c r="BB192" i="1" s="1"/>
  <c r="BD192" i="1" s="1"/>
  <c r="AZ193" i="1"/>
  <c r="BA193" i="1" s="1"/>
  <c r="BB193" i="1" s="1"/>
  <c r="BD193" i="1" s="1"/>
  <c r="AZ194" i="1"/>
  <c r="BA194" i="1" s="1"/>
  <c r="BB194" i="1" s="1"/>
  <c r="BD194" i="1" s="1"/>
  <c r="AZ195" i="1"/>
  <c r="BA195" i="1" s="1"/>
  <c r="BB195" i="1" s="1"/>
  <c r="BD195" i="1" s="1"/>
  <c r="AZ196" i="1"/>
  <c r="BA196" i="1" s="1"/>
  <c r="BB196" i="1" s="1"/>
  <c r="BD196" i="1" s="1"/>
  <c r="AZ197" i="1"/>
  <c r="BA197" i="1" s="1"/>
  <c r="BB197" i="1" s="1"/>
  <c r="BD197" i="1" s="1"/>
  <c r="AZ198" i="1"/>
  <c r="BA198" i="1" s="1"/>
  <c r="BB198" i="1" s="1"/>
  <c r="BD198" i="1" s="1"/>
  <c r="AZ199" i="1"/>
  <c r="BA199" i="1" s="1"/>
  <c r="BB199" i="1" s="1"/>
  <c r="BD199" i="1" s="1"/>
  <c r="AZ200" i="1"/>
  <c r="BA200" i="1" s="1"/>
  <c r="BB200" i="1" s="1"/>
  <c r="BD200" i="1" s="1"/>
  <c r="AZ201" i="1"/>
  <c r="BA201" i="1" s="1"/>
  <c r="BB201" i="1" s="1"/>
  <c r="BD201" i="1" s="1"/>
  <c r="AZ202" i="1"/>
  <c r="BA202" i="1" s="1"/>
  <c r="BB202" i="1" s="1"/>
  <c r="BD202" i="1" s="1"/>
  <c r="AZ203" i="1"/>
  <c r="BA203" i="1" s="1"/>
  <c r="BB203" i="1" s="1"/>
  <c r="BD203" i="1" s="1"/>
  <c r="AZ204" i="1"/>
  <c r="BA204" i="1" s="1"/>
  <c r="BB204" i="1" s="1"/>
  <c r="BD204" i="1" s="1"/>
  <c r="AZ205" i="1"/>
  <c r="BA205" i="1" s="1"/>
  <c r="BB205" i="1" s="1"/>
  <c r="BD205" i="1" s="1"/>
  <c r="AZ206" i="1"/>
  <c r="BA206" i="1" s="1"/>
  <c r="BB206" i="1" s="1"/>
  <c r="BD206" i="1" s="1"/>
  <c r="AZ207" i="1"/>
  <c r="BA207" i="1" s="1"/>
  <c r="BB207" i="1" s="1"/>
  <c r="BD207" i="1" s="1"/>
  <c r="AZ208" i="1"/>
  <c r="BA208" i="1" s="1"/>
  <c r="BB208" i="1" s="1"/>
  <c r="BD208" i="1" s="1"/>
  <c r="AZ209" i="1"/>
  <c r="BA209" i="1" s="1"/>
  <c r="BB209" i="1" s="1"/>
  <c r="BD209" i="1" s="1"/>
  <c r="AZ210" i="1"/>
  <c r="BA210" i="1" s="1"/>
  <c r="BB210" i="1" s="1"/>
  <c r="BD210" i="1" s="1"/>
  <c r="AZ211" i="1"/>
  <c r="BA211" i="1" s="1"/>
  <c r="BB211" i="1" s="1"/>
  <c r="BD211" i="1" s="1"/>
  <c r="AZ212" i="1"/>
  <c r="BA212" i="1" s="1"/>
  <c r="BB212" i="1" s="1"/>
  <c r="BD212" i="1" s="1"/>
  <c r="AZ213" i="1"/>
  <c r="BA213" i="1" s="1"/>
  <c r="BB213" i="1" s="1"/>
  <c r="BD213" i="1" s="1"/>
  <c r="AZ214" i="1"/>
  <c r="BA214" i="1" s="1"/>
  <c r="BB214" i="1" s="1"/>
  <c r="BD214" i="1" s="1"/>
  <c r="AZ215" i="1"/>
  <c r="BA215" i="1" s="1"/>
  <c r="BB215" i="1" s="1"/>
  <c r="BD215" i="1" s="1"/>
  <c r="AZ216" i="1"/>
  <c r="BA216" i="1" s="1"/>
  <c r="BB216" i="1" s="1"/>
  <c r="BD216" i="1" s="1"/>
  <c r="AZ217" i="1"/>
  <c r="BA217" i="1" s="1"/>
  <c r="BB217" i="1" s="1"/>
  <c r="BD217" i="1" s="1"/>
  <c r="AZ218" i="1"/>
  <c r="BA218" i="1" s="1"/>
  <c r="BB218" i="1" s="1"/>
  <c r="BD218" i="1" s="1"/>
  <c r="AZ219" i="1"/>
  <c r="BA219" i="1" s="1"/>
  <c r="BB219" i="1" s="1"/>
  <c r="BD219" i="1" s="1"/>
  <c r="AZ220" i="1"/>
  <c r="BA220" i="1" s="1"/>
  <c r="BB220" i="1" s="1"/>
  <c r="BD220" i="1" s="1"/>
  <c r="AZ221" i="1"/>
  <c r="BA221" i="1" s="1"/>
  <c r="BB221" i="1" s="1"/>
  <c r="BD221" i="1" s="1"/>
  <c r="AZ222" i="1"/>
  <c r="BA222" i="1" s="1"/>
  <c r="BB222" i="1" s="1"/>
  <c r="BD222" i="1" s="1"/>
  <c r="AZ223" i="1"/>
  <c r="BA223" i="1" s="1"/>
  <c r="BB223" i="1" s="1"/>
  <c r="BD223" i="1" s="1"/>
  <c r="AZ224" i="1"/>
  <c r="BA224" i="1" s="1"/>
  <c r="BB224" i="1" s="1"/>
  <c r="BD224" i="1" s="1"/>
  <c r="AZ225" i="1"/>
  <c r="BA225" i="1" s="1"/>
  <c r="BB225" i="1" s="1"/>
  <c r="BD225" i="1" s="1"/>
  <c r="AZ226" i="1"/>
  <c r="BA226" i="1" s="1"/>
  <c r="BB226" i="1" s="1"/>
  <c r="BD226" i="1" s="1"/>
  <c r="AZ227" i="1"/>
  <c r="BA227" i="1" s="1"/>
  <c r="BB227" i="1" s="1"/>
  <c r="BD227" i="1" s="1"/>
  <c r="AZ228" i="1"/>
  <c r="BA228" i="1" s="1"/>
  <c r="BB228" i="1" s="1"/>
  <c r="BD228" i="1" s="1"/>
  <c r="AZ229" i="1"/>
  <c r="BA229" i="1" s="1"/>
  <c r="BB229" i="1" s="1"/>
  <c r="BD229" i="1" s="1"/>
  <c r="AZ230" i="1"/>
  <c r="BA230" i="1" s="1"/>
  <c r="BB230" i="1" s="1"/>
  <c r="BD230" i="1" s="1"/>
  <c r="AZ231" i="1"/>
  <c r="BA231" i="1" s="1"/>
  <c r="BB231" i="1" s="1"/>
  <c r="BD231" i="1" s="1"/>
  <c r="AZ232" i="1"/>
  <c r="BA232" i="1" s="1"/>
  <c r="BB232" i="1" s="1"/>
  <c r="BD232" i="1" s="1"/>
  <c r="AM231" i="1"/>
  <c r="AM232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55" i="1"/>
  <c r="AP56" i="1"/>
  <c r="AP57" i="1"/>
  <c r="AP58" i="1"/>
  <c r="AP59" i="1"/>
  <c r="AP60" i="1"/>
  <c r="AP61" i="1"/>
  <c r="AP62" i="1"/>
  <c r="AP63" i="1"/>
  <c r="AP64" i="1"/>
  <c r="AP65" i="1"/>
  <c r="AP66" i="1"/>
  <c r="AP67" i="1"/>
  <c r="AP68" i="1"/>
  <c r="AP69" i="1"/>
  <c r="AP70" i="1"/>
  <c r="AP71" i="1"/>
  <c r="AP72" i="1"/>
  <c r="AP73" i="1"/>
  <c r="AP74" i="1"/>
  <c r="AP75" i="1"/>
  <c r="AP76" i="1"/>
  <c r="AP77" i="1"/>
  <c r="AP78" i="1"/>
  <c r="AP79" i="1"/>
  <c r="AP80" i="1"/>
  <c r="AP81" i="1"/>
  <c r="AP82" i="1"/>
  <c r="AP83" i="1"/>
  <c r="AP84" i="1"/>
  <c r="AP85" i="1"/>
  <c r="AP86" i="1"/>
  <c r="AP87" i="1"/>
  <c r="AP88" i="1"/>
  <c r="AP89" i="1"/>
  <c r="AP90" i="1"/>
  <c r="AP91" i="1"/>
  <c r="AP92" i="1"/>
  <c r="AP93" i="1"/>
  <c r="AP94" i="1"/>
  <c r="AP95" i="1"/>
  <c r="AP96" i="1"/>
  <c r="AP97" i="1"/>
  <c r="AP98" i="1"/>
  <c r="AP99" i="1"/>
  <c r="AP100" i="1"/>
  <c r="AP101" i="1"/>
  <c r="AP102" i="1"/>
  <c r="AP103" i="1"/>
  <c r="AP104" i="1"/>
  <c r="AP105" i="1"/>
  <c r="AP106" i="1"/>
  <c r="AP107" i="1"/>
  <c r="AP108" i="1"/>
  <c r="AP109" i="1"/>
  <c r="AP110" i="1"/>
  <c r="AP111" i="1"/>
  <c r="AP112" i="1"/>
  <c r="AP113" i="1"/>
  <c r="AP114" i="1"/>
  <c r="AP115" i="1"/>
  <c r="AP116" i="1"/>
  <c r="AP117" i="1"/>
  <c r="AP118" i="1"/>
  <c r="AP119" i="1"/>
  <c r="AP120" i="1"/>
  <c r="AP121" i="1"/>
  <c r="AP122" i="1"/>
  <c r="AP123" i="1"/>
  <c r="AP124" i="1"/>
  <c r="AP125" i="1"/>
  <c r="AP126" i="1"/>
  <c r="AP127" i="1"/>
  <c r="AP128" i="1"/>
  <c r="AP129" i="1"/>
  <c r="AP130" i="1"/>
  <c r="AP131" i="1"/>
  <c r="AP132" i="1"/>
  <c r="AP133" i="1"/>
  <c r="AP134" i="1"/>
  <c r="AP135" i="1"/>
  <c r="AP136" i="1"/>
  <c r="AP137" i="1"/>
  <c r="AP138" i="1"/>
  <c r="AP139" i="1"/>
  <c r="AP140" i="1"/>
  <c r="AP141" i="1"/>
  <c r="AP142" i="1"/>
  <c r="AP143" i="1"/>
  <c r="AP144" i="1"/>
  <c r="AP145" i="1"/>
  <c r="AP146" i="1"/>
  <c r="AP147" i="1"/>
  <c r="AP148" i="1"/>
  <c r="AP149" i="1"/>
  <c r="AP150" i="1"/>
  <c r="AP151" i="1"/>
  <c r="AP152" i="1"/>
  <c r="AP153" i="1"/>
  <c r="AP154" i="1"/>
  <c r="AP155" i="1"/>
  <c r="AP156" i="1"/>
  <c r="AP157" i="1"/>
  <c r="AP158" i="1"/>
  <c r="AP159" i="1"/>
  <c r="AP160" i="1"/>
  <c r="AP161" i="1"/>
  <c r="AP162" i="1"/>
  <c r="AP163" i="1"/>
  <c r="AP164" i="1"/>
  <c r="AP165" i="1"/>
  <c r="AP166" i="1"/>
  <c r="AP167" i="1"/>
  <c r="AP168" i="1"/>
  <c r="AP169" i="1"/>
  <c r="AP170" i="1"/>
  <c r="AP171" i="1"/>
  <c r="AP172" i="1"/>
  <c r="AP173" i="1"/>
  <c r="AP174" i="1"/>
  <c r="AP175" i="1"/>
  <c r="AP177" i="1"/>
  <c r="AP178" i="1"/>
  <c r="AP179" i="1"/>
  <c r="AP180" i="1"/>
  <c r="AP181" i="1"/>
  <c r="AP182" i="1"/>
  <c r="AP183" i="1"/>
  <c r="AP184" i="1"/>
  <c r="AP185" i="1"/>
  <c r="AP186" i="1"/>
  <c r="AP187" i="1"/>
  <c r="AP188" i="1"/>
  <c r="AP189" i="1"/>
  <c r="AP190" i="1"/>
  <c r="AP191" i="1"/>
  <c r="AP192" i="1"/>
  <c r="AP193" i="1"/>
  <c r="AP194" i="1"/>
  <c r="AP195" i="1"/>
  <c r="AP196" i="1"/>
  <c r="AP197" i="1"/>
  <c r="AP198" i="1"/>
  <c r="AP199" i="1"/>
  <c r="AP200" i="1"/>
  <c r="AP201" i="1"/>
  <c r="AP202" i="1"/>
  <c r="AP203" i="1"/>
  <c r="AP204" i="1"/>
  <c r="AP205" i="1"/>
  <c r="AP206" i="1"/>
  <c r="AP207" i="1"/>
  <c r="AP208" i="1"/>
  <c r="AP209" i="1"/>
  <c r="AP210" i="1"/>
  <c r="AP211" i="1"/>
  <c r="AP212" i="1"/>
  <c r="AP213" i="1"/>
  <c r="AP214" i="1"/>
  <c r="AP215" i="1"/>
  <c r="AP216" i="1"/>
  <c r="AP217" i="1"/>
  <c r="AP218" i="1"/>
  <c r="AP219" i="1"/>
  <c r="AP220" i="1"/>
  <c r="AP221" i="1"/>
  <c r="AP222" i="1"/>
  <c r="AP223" i="1"/>
  <c r="AP224" i="1"/>
  <c r="AP225" i="1"/>
  <c r="AP226" i="1"/>
  <c r="AP227" i="1"/>
  <c r="AP228" i="1"/>
  <c r="AP229" i="1"/>
  <c r="AP230" i="1"/>
  <c r="AP231" i="1"/>
  <c r="AP232" i="1"/>
  <c r="AP5" i="1"/>
  <c r="Y4" i="6"/>
  <c r="AA5" i="6"/>
  <c r="AA6" i="6"/>
  <c r="AA7" i="6"/>
  <c r="AA8" i="6"/>
  <c r="AA9" i="6"/>
  <c r="AA10" i="6"/>
  <c r="AA11" i="6"/>
  <c r="AA12" i="6"/>
  <c r="AA13" i="6"/>
  <c r="AA14" i="6"/>
  <c r="AA15" i="6"/>
  <c r="AA16" i="6"/>
  <c r="AA17" i="6"/>
  <c r="AA18" i="6"/>
  <c r="AA19" i="6"/>
  <c r="AA20" i="6"/>
  <c r="AA21" i="6"/>
  <c r="AA22" i="6"/>
  <c r="AA23" i="6"/>
  <c r="AA24" i="6"/>
  <c r="AA25" i="6"/>
  <c r="AA26" i="6"/>
  <c r="AA27" i="6"/>
  <c r="AA28" i="6"/>
  <c r="AA29" i="6"/>
  <c r="AA30" i="6"/>
  <c r="AA31" i="6"/>
  <c r="AA32" i="6"/>
  <c r="AA33" i="6"/>
  <c r="AA34" i="6"/>
  <c r="AA35" i="6"/>
  <c r="AA36" i="6"/>
  <c r="AA37" i="6"/>
  <c r="AA38" i="6"/>
  <c r="AA39" i="6"/>
  <c r="AA40" i="6"/>
  <c r="AA41" i="6"/>
  <c r="AA42" i="6"/>
  <c r="AA43" i="6"/>
  <c r="AA44" i="6"/>
  <c r="AA45" i="6"/>
  <c r="AA46" i="6"/>
  <c r="AA47" i="6"/>
  <c r="AA48" i="6"/>
  <c r="AA49" i="6"/>
  <c r="AA50" i="6"/>
  <c r="AA51" i="6"/>
  <c r="AA52" i="6"/>
  <c r="AA53" i="6"/>
  <c r="AA54" i="6"/>
  <c r="AA55" i="6"/>
  <c r="AA56" i="6"/>
  <c r="AA57" i="6"/>
  <c r="AA58" i="6"/>
  <c r="AA59" i="6"/>
  <c r="AA60" i="6"/>
  <c r="AA61" i="6"/>
  <c r="AA62" i="6"/>
  <c r="AA63" i="6"/>
  <c r="AA64" i="6"/>
  <c r="AA65" i="6"/>
  <c r="AA66" i="6"/>
  <c r="AA67" i="6"/>
  <c r="AA68" i="6"/>
  <c r="AA69" i="6"/>
  <c r="AA70" i="6"/>
  <c r="AA71" i="6"/>
  <c r="AA72" i="6"/>
  <c r="AA73" i="6"/>
  <c r="AA74" i="6"/>
  <c r="AA75" i="6"/>
  <c r="AA76" i="6"/>
  <c r="AA77" i="6"/>
  <c r="AA78" i="6"/>
  <c r="AA79" i="6"/>
  <c r="AA80" i="6"/>
  <c r="AA81" i="6"/>
  <c r="AA82" i="6"/>
  <c r="AA83" i="6"/>
  <c r="AA84" i="6"/>
  <c r="AA85" i="6"/>
  <c r="AA86" i="6"/>
  <c r="AA87" i="6"/>
  <c r="AA88" i="6"/>
  <c r="AA89" i="6"/>
  <c r="AA90" i="6"/>
  <c r="AA91" i="6"/>
  <c r="AA92" i="6"/>
  <c r="AA93" i="6"/>
  <c r="AA94" i="6"/>
  <c r="AA95" i="6"/>
  <c r="AA96" i="6"/>
  <c r="AA97" i="6"/>
  <c r="AA98" i="6"/>
  <c r="AA99" i="6"/>
  <c r="AA100" i="6"/>
  <c r="AA101" i="6"/>
  <c r="AA102" i="6"/>
  <c r="AA103" i="6"/>
  <c r="AA104" i="6"/>
  <c r="AA105" i="6"/>
  <c r="AA106" i="6"/>
  <c r="AA107" i="6"/>
  <c r="AA108" i="6"/>
  <c r="AA109" i="6"/>
  <c r="AA110" i="6"/>
  <c r="AA111" i="6"/>
  <c r="AA112" i="6"/>
  <c r="AA113" i="6"/>
  <c r="AA114" i="6"/>
  <c r="AA115" i="6"/>
  <c r="AA116" i="6"/>
  <c r="AA117" i="6"/>
  <c r="AA118" i="6"/>
  <c r="AA119" i="6"/>
  <c r="AA120" i="6"/>
  <c r="AA121" i="6"/>
  <c r="AA122" i="6"/>
  <c r="AA123" i="6"/>
  <c r="AA125" i="6"/>
  <c r="AA126" i="6"/>
  <c r="AA127" i="6"/>
  <c r="AA128" i="6"/>
  <c r="AA129" i="6"/>
  <c r="AA130" i="6"/>
  <c r="AA131" i="6"/>
  <c r="AA132" i="6"/>
  <c r="AA133" i="6"/>
  <c r="AA134" i="6"/>
  <c r="AA135" i="6"/>
  <c r="AA136" i="6"/>
  <c r="AA137" i="6"/>
  <c r="AA138" i="6"/>
  <c r="AA139" i="6"/>
  <c r="AA140" i="6"/>
  <c r="AA141" i="6"/>
  <c r="AA142" i="6"/>
  <c r="AA143" i="6"/>
  <c r="AA144" i="6"/>
  <c r="AA145" i="6"/>
  <c r="AA146" i="6"/>
  <c r="AA147" i="6"/>
  <c r="AA148" i="6"/>
  <c r="AA149" i="6"/>
  <c r="AA150" i="6"/>
  <c r="AA151" i="6"/>
  <c r="AA152" i="6"/>
  <c r="AA153" i="6"/>
  <c r="AA154" i="6"/>
  <c r="AA155" i="6"/>
  <c r="AA156" i="6"/>
  <c r="AA157" i="6"/>
  <c r="AA158" i="6"/>
  <c r="AA159" i="6"/>
  <c r="AA160" i="6"/>
  <c r="AA161" i="6"/>
  <c r="AA162" i="6"/>
  <c r="AA163" i="6"/>
  <c r="AA164" i="6"/>
  <c r="AA165" i="6"/>
  <c r="AA166" i="6"/>
  <c r="AA167" i="6"/>
  <c r="AA168" i="6"/>
  <c r="AA169" i="6"/>
  <c r="AA170" i="6"/>
  <c r="AA171" i="6"/>
  <c r="AA172" i="6"/>
  <c r="AA173" i="6"/>
  <c r="AA174" i="6"/>
  <c r="AA175" i="6"/>
  <c r="AA176" i="6"/>
  <c r="AA177" i="6"/>
  <c r="AA178" i="6"/>
  <c r="AA179" i="6"/>
  <c r="AA180" i="6"/>
  <c r="AA181" i="6"/>
  <c r="AA182" i="6"/>
  <c r="AA183" i="6"/>
  <c r="AA184" i="6"/>
  <c r="AA185" i="6"/>
  <c r="AA186" i="6"/>
  <c r="AA187" i="6"/>
  <c r="AA188" i="6"/>
  <c r="AA189" i="6"/>
  <c r="AA190" i="6"/>
  <c r="AA191" i="6"/>
  <c r="AA192" i="6"/>
  <c r="AA193" i="6"/>
  <c r="AA194" i="6"/>
  <c r="AA195" i="6"/>
  <c r="AA196" i="6"/>
  <c r="AA197" i="6"/>
  <c r="AA198" i="6"/>
  <c r="AA199" i="6"/>
  <c r="AA200" i="6"/>
  <c r="AA201" i="6"/>
  <c r="AA202" i="6"/>
  <c r="AA203" i="6"/>
  <c r="AA204" i="6"/>
  <c r="AA205" i="6"/>
  <c r="AA206" i="6"/>
  <c r="AA207" i="6"/>
  <c r="AA208" i="6"/>
  <c r="AA209" i="6"/>
  <c r="AA210" i="6"/>
  <c r="AA211" i="6"/>
  <c r="AA212" i="6"/>
  <c r="AA213" i="6"/>
  <c r="AA214" i="6"/>
  <c r="AA215" i="6"/>
  <c r="AA216" i="6"/>
  <c r="AA217" i="6"/>
  <c r="AA218" i="6"/>
  <c r="AA219" i="6"/>
  <c r="AA220" i="6"/>
  <c r="AA221" i="6"/>
  <c r="AA222" i="6"/>
  <c r="AA223" i="6"/>
  <c r="AA224" i="6"/>
  <c r="AA225" i="6"/>
  <c r="AA226" i="6"/>
  <c r="AA227" i="6"/>
  <c r="AA228" i="6"/>
  <c r="AA229" i="6"/>
  <c r="AA230" i="6"/>
  <c r="AA231" i="6"/>
  <c r="Y5" i="6"/>
  <c r="Y6" i="6"/>
  <c r="Y7" i="6"/>
  <c r="Y8" i="6"/>
  <c r="Y9" i="6"/>
  <c r="Y10" i="6"/>
  <c r="Y11" i="6"/>
  <c r="Y12" i="6"/>
  <c r="Z12" i="6" s="1"/>
  <c r="Y13" i="6"/>
  <c r="Y14" i="6"/>
  <c r="Y15" i="6"/>
  <c r="Y16" i="6"/>
  <c r="Y17" i="6"/>
  <c r="Y18" i="6"/>
  <c r="Y19" i="6"/>
  <c r="Y20" i="6"/>
  <c r="Z20" i="6" s="1"/>
  <c r="Y21" i="6"/>
  <c r="Y22" i="6"/>
  <c r="Y23" i="6"/>
  <c r="Y24" i="6"/>
  <c r="Y25" i="6"/>
  <c r="Y26" i="6"/>
  <c r="Y27" i="6"/>
  <c r="Y28" i="6"/>
  <c r="Z28" i="6" s="1"/>
  <c r="Y29" i="6"/>
  <c r="Y30" i="6"/>
  <c r="Y31" i="6"/>
  <c r="Y32" i="6"/>
  <c r="Y33" i="6"/>
  <c r="Y34" i="6"/>
  <c r="Y35" i="6"/>
  <c r="Y36" i="6"/>
  <c r="Z36" i="6" s="1"/>
  <c r="Y37" i="6"/>
  <c r="Y38" i="6"/>
  <c r="Y39" i="6"/>
  <c r="Y40" i="6"/>
  <c r="Y41" i="6"/>
  <c r="Y42" i="6"/>
  <c r="Y43" i="6"/>
  <c r="Y44" i="6"/>
  <c r="Z44" i="6" s="1"/>
  <c r="Y45" i="6"/>
  <c r="Y46" i="6"/>
  <c r="Y47" i="6"/>
  <c r="Y48" i="6"/>
  <c r="Y49" i="6"/>
  <c r="Y50" i="6"/>
  <c r="Y51" i="6"/>
  <c r="Y52" i="6"/>
  <c r="Z52" i="6" s="1"/>
  <c r="Y53" i="6"/>
  <c r="Y54" i="6"/>
  <c r="Y55" i="6"/>
  <c r="Y56" i="6"/>
  <c r="Y57" i="6"/>
  <c r="Y58" i="6"/>
  <c r="Y59" i="6"/>
  <c r="Y60" i="6"/>
  <c r="Z60" i="6" s="1"/>
  <c r="Y61" i="6"/>
  <c r="Y62" i="6"/>
  <c r="Y63" i="6"/>
  <c r="Y64" i="6"/>
  <c r="Y65" i="6"/>
  <c r="Y66" i="6"/>
  <c r="Y67" i="6"/>
  <c r="Y68" i="6"/>
  <c r="Z68" i="6" s="1"/>
  <c r="Y69" i="6"/>
  <c r="Y70" i="6"/>
  <c r="Y71" i="6"/>
  <c r="Y72" i="6"/>
  <c r="Y73" i="6"/>
  <c r="Y74" i="6"/>
  <c r="Y75" i="6"/>
  <c r="Y76" i="6"/>
  <c r="Z76" i="6" s="1"/>
  <c r="Y77" i="6"/>
  <c r="Y78" i="6"/>
  <c r="Y79" i="6"/>
  <c r="Y80" i="6"/>
  <c r="Y81" i="6"/>
  <c r="Y82" i="6"/>
  <c r="Y83" i="6"/>
  <c r="Y84" i="6"/>
  <c r="Z84" i="6" s="1"/>
  <c r="Y85" i="6"/>
  <c r="Y86" i="6"/>
  <c r="Y87" i="6"/>
  <c r="Y88" i="6"/>
  <c r="Y89" i="6"/>
  <c r="Y90" i="6"/>
  <c r="Y91" i="6"/>
  <c r="Y92" i="6"/>
  <c r="Z92" i="6" s="1"/>
  <c r="Y93" i="6"/>
  <c r="Y94" i="6"/>
  <c r="Y95" i="6"/>
  <c r="Y96" i="6"/>
  <c r="Y97" i="6"/>
  <c r="Y98" i="6"/>
  <c r="Y99" i="6"/>
  <c r="Y100" i="6"/>
  <c r="Z100" i="6" s="1"/>
  <c r="Y101" i="6"/>
  <c r="Y102" i="6"/>
  <c r="Y103" i="6"/>
  <c r="Y104" i="6"/>
  <c r="Y105" i="6"/>
  <c r="Y106" i="6"/>
  <c r="Y107" i="6"/>
  <c r="Y108" i="6"/>
  <c r="Z108" i="6" s="1"/>
  <c r="Y109" i="6"/>
  <c r="Y110" i="6"/>
  <c r="Y111" i="6"/>
  <c r="Y112" i="6"/>
  <c r="Y113" i="6"/>
  <c r="Y114" i="6"/>
  <c r="Y115" i="6"/>
  <c r="Y116" i="6"/>
  <c r="Z116" i="6" s="1"/>
  <c r="Y117" i="6"/>
  <c r="Y118" i="6"/>
  <c r="Y119" i="6"/>
  <c r="Y120" i="6"/>
  <c r="Y121" i="6"/>
  <c r="Y122" i="6"/>
  <c r="Y123" i="6"/>
  <c r="Y124" i="6"/>
  <c r="Z124" i="6" s="1"/>
  <c r="AC125" i="1" s="1"/>
  <c r="Y125" i="6"/>
  <c r="Y126" i="6"/>
  <c r="Y127" i="6"/>
  <c r="Y128" i="6"/>
  <c r="Y129" i="6"/>
  <c r="Y130" i="6"/>
  <c r="Y131" i="6"/>
  <c r="Y132" i="6"/>
  <c r="Z132" i="6" s="1"/>
  <c r="Y133" i="6"/>
  <c r="Y134" i="6"/>
  <c r="Y135" i="6"/>
  <c r="Y136" i="6"/>
  <c r="Y137" i="6"/>
  <c r="Y138" i="6"/>
  <c r="Y139" i="6"/>
  <c r="Y140" i="6"/>
  <c r="Z140" i="6" s="1"/>
  <c r="Y141" i="6"/>
  <c r="Y142" i="6"/>
  <c r="Y143" i="6"/>
  <c r="Y144" i="6"/>
  <c r="Y145" i="6"/>
  <c r="Y146" i="6"/>
  <c r="Y147" i="6"/>
  <c r="Y148" i="6"/>
  <c r="Z148" i="6" s="1"/>
  <c r="Y149" i="6"/>
  <c r="Y150" i="6"/>
  <c r="Y151" i="6"/>
  <c r="Y152" i="6"/>
  <c r="Y153" i="6"/>
  <c r="Y154" i="6"/>
  <c r="Y155" i="6"/>
  <c r="Y156" i="6"/>
  <c r="Z156" i="6" s="1"/>
  <c r="Y157" i="6"/>
  <c r="Y158" i="6"/>
  <c r="Y159" i="6"/>
  <c r="Y160" i="6"/>
  <c r="Y161" i="6"/>
  <c r="Y162" i="6"/>
  <c r="Y163" i="6"/>
  <c r="Y164" i="6"/>
  <c r="Z164" i="6" s="1"/>
  <c r="Y165" i="6"/>
  <c r="Y166" i="6"/>
  <c r="Y167" i="6"/>
  <c r="Y168" i="6"/>
  <c r="Y169" i="6"/>
  <c r="Y170" i="6"/>
  <c r="Y171" i="6"/>
  <c r="Y172" i="6"/>
  <c r="Z172" i="6" s="1"/>
  <c r="Y173" i="6"/>
  <c r="Y174" i="6"/>
  <c r="Y175" i="6"/>
  <c r="Y176" i="6"/>
  <c r="Y177" i="6"/>
  <c r="Y178" i="6"/>
  <c r="Y179" i="6"/>
  <c r="Y180" i="6"/>
  <c r="Z180" i="6" s="1"/>
  <c r="Y181" i="6"/>
  <c r="Y182" i="6"/>
  <c r="Y183" i="6"/>
  <c r="Y184" i="6"/>
  <c r="Y185" i="6"/>
  <c r="Y186" i="6"/>
  <c r="Y187" i="6"/>
  <c r="Y188" i="6"/>
  <c r="Z188" i="6" s="1"/>
  <c r="Y189" i="6"/>
  <c r="Y190" i="6"/>
  <c r="Y191" i="6"/>
  <c r="Y192" i="6"/>
  <c r="Y193" i="6"/>
  <c r="Y194" i="6"/>
  <c r="Y195" i="6"/>
  <c r="Y196" i="6"/>
  <c r="Z196" i="6" s="1"/>
  <c r="Y197" i="6"/>
  <c r="Y198" i="6"/>
  <c r="Y199" i="6"/>
  <c r="Y200" i="6"/>
  <c r="Y201" i="6"/>
  <c r="Y202" i="6"/>
  <c r="Y203" i="6"/>
  <c r="Y204" i="6"/>
  <c r="Z204" i="6" s="1"/>
  <c r="Y205" i="6"/>
  <c r="Y206" i="6"/>
  <c r="Y207" i="6"/>
  <c r="Y208" i="6"/>
  <c r="Y209" i="6"/>
  <c r="Y210" i="6"/>
  <c r="Y211" i="6"/>
  <c r="Y212" i="6"/>
  <c r="Z212" i="6" s="1"/>
  <c r="Y213" i="6"/>
  <c r="Y214" i="6"/>
  <c r="Y215" i="6"/>
  <c r="Y216" i="6"/>
  <c r="Z216" i="6" s="1"/>
  <c r="Y217" i="6"/>
  <c r="Y218" i="6"/>
  <c r="Y219" i="6"/>
  <c r="Y220" i="6"/>
  <c r="Z220" i="6" s="1"/>
  <c r="Y221" i="6"/>
  <c r="Y222" i="6"/>
  <c r="Y223" i="6"/>
  <c r="Y224" i="6"/>
  <c r="Y225" i="6"/>
  <c r="Y226" i="6"/>
  <c r="Y227" i="6"/>
  <c r="Y228" i="6"/>
  <c r="Z228" i="6" s="1"/>
  <c r="Y229" i="6"/>
  <c r="Y230" i="6"/>
  <c r="Y231" i="6"/>
  <c r="Z5" i="6"/>
  <c r="Z6" i="6"/>
  <c r="Z7" i="6"/>
  <c r="Z8" i="6"/>
  <c r="Z9" i="6"/>
  <c r="Z10" i="6"/>
  <c r="Z11" i="6"/>
  <c r="Z13" i="6"/>
  <c r="Z14" i="6"/>
  <c r="Z15" i="6"/>
  <c r="Z16" i="6"/>
  <c r="Z17" i="6"/>
  <c r="Z18" i="6"/>
  <c r="Z19" i="6"/>
  <c r="Z21" i="6"/>
  <c r="Z22" i="6"/>
  <c r="Z23" i="6"/>
  <c r="Z24" i="6"/>
  <c r="Z25" i="6"/>
  <c r="Z26" i="6"/>
  <c r="Z27" i="6"/>
  <c r="Z29" i="6"/>
  <c r="Z30" i="6"/>
  <c r="Z31" i="6"/>
  <c r="Z32" i="6"/>
  <c r="Z33" i="6"/>
  <c r="Z34" i="6"/>
  <c r="Z35" i="6"/>
  <c r="Z37" i="6"/>
  <c r="Z38" i="6"/>
  <c r="Z39" i="6"/>
  <c r="Z40" i="6"/>
  <c r="Z41" i="6"/>
  <c r="Z42" i="6"/>
  <c r="Z43" i="6"/>
  <c r="Z45" i="6"/>
  <c r="Z46" i="6"/>
  <c r="Z47" i="6"/>
  <c r="Z48" i="6"/>
  <c r="Z49" i="6"/>
  <c r="Z50" i="6"/>
  <c r="Z51" i="6"/>
  <c r="Z53" i="6"/>
  <c r="Z54" i="6"/>
  <c r="Z55" i="6"/>
  <c r="Z56" i="6"/>
  <c r="Z57" i="6"/>
  <c r="Z58" i="6"/>
  <c r="Z59" i="6"/>
  <c r="Z61" i="6"/>
  <c r="Z62" i="6"/>
  <c r="Z63" i="6"/>
  <c r="Z64" i="6"/>
  <c r="Z65" i="6"/>
  <c r="Z66" i="6"/>
  <c r="Z67" i="6"/>
  <c r="Z69" i="6"/>
  <c r="Z70" i="6"/>
  <c r="Z71" i="6"/>
  <c r="Z72" i="6"/>
  <c r="Z73" i="6"/>
  <c r="Z74" i="6"/>
  <c r="Z75" i="6"/>
  <c r="Z77" i="6"/>
  <c r="Z78" i="6"/>
  <c r="Z79" i="6"/>
  <c r="Z80" i="6"/>
  <c r="Z81" i="6"/>
  <c r="Z82" i="6"/>
  <c r="Z83" i="6"/>
  <c r="Z85" i="6"/>
  <c r="Z86" i="6"/>
  <c r="Z87" i="6"/>
  <c r="Z88" i="6"/>
  <c r="Z89" i="6"/>
  <c r="Z90" i="6"/>
  <c r="Z91" i="6"/>
  <c r="Z93" i="6"/>
  <c r="Z94" i="6"/>
  <c r="Z95" i="6"/>
  <c r="Z96" i="6"/>
  <c r="Z97" i="6"/>
  <c r="Z98" i="6"/>
  <c r="Z99" i="6"/>
  <c r="Z101" i="6"/>
  <c r="Z102" i="6"/>
  <c r="Z103" i="6"/>
  <c r="Z104" i="6"/>
  <c r="Z105" i="6"/>
  <c r="Z106" i="6"/>
  <c r="Z107" i="6"/>
  <c r="Z109" i="6"/>
  <c r="Z110" i="6"/>
  <c r="Z111" i="6"/>
  <c r="Z112" i="6"/>
  <c r="Z113" i="6"/>
  <c r="Z114" i="6"/>
  <c r="Z115" i="6"/>
  <c r="Z117" i="6"/>
  <c r="Z118" i="6"/>
  <c r="Z119" i="6"/>
  <c r="Z120" i="6"/>
  <c r="Z121" i="6"/>
  <c r="Z122" i="6"/>
  <c r="Z123" i="6"/>
  <c r="Z125" i="6"/>
  <c r="Z126" i="6"/>
  <c r="Z127" i="6"/>
  <c r="Z128" i="6"/>
  <c r="Z129" i="6"/>
  <c r="Z130" i="6"/>
  <c r="Z131" i="6"/>
  <c r="Z133" i="6"/>
  <c r="Z134" i="6"/>
  <c r="Z135" i="6"/>
  <c r="Z136" i="6"/>
  <c r="Z137" i="6"/>
  <c r="Z138" i="6"/>
  <c r="Z139" i="6"/>
  <c r="Z141" i="6"/>
  <c r="Z142" i="6"/>
  <c r="Z143" i="6"/>
  <c r="Z144" i="6"/>
  <c r="Z145" i="6"/>
  <c r="Z146" i="6"/>
  <c r="Z147" i="6"/>
  <c r="Z149" i="6"/>
  <c r="Z150" i="6"/>
  <c r="Z151" i="6"/>
  <c r="Z152" i="6"/>
  <c r="Z153" i="6"/>
  <c r="Z154" i="6"/>
  <c r="Z155" i="6"/>
  <c r="Z157" i="6"/>
  <c r="Z158" i="6"/>
  <c r="Z159" i="6"/>
  <c r="Z160" i="6"/>
  <c r="Z161" i="6"/>
  <c r="Z162" i="6"/>
  <c r="Z163" i="6"/>
  <c r="Z165" i="6"/>
  <c r="Z166" i="6"/>
  <c r="Z167" i="6"/>
  <c r="Z168" i="6"/>
  <c r="Z169" i="6"/>
  <c r="Z170" i="6"/>
  <c r="Z171" i="6"/>
  <c r="Z173" i="6"/>
  <c r="Z174" i="6"/>
  <c r="Z175" i="6"/>
  <c r="Z176" i="6"/>
  <c r="Z177" i="6"/>
  <c r="Z178" i="6"/>
  <c r="Z179" i="6"/>
  <c r="Z181" i="6"/>
  <c r="Z182" i="6"/>
  <c r="Z183" i="6"/>
  <c r="Z184" i="6"/>
  <c r="Z185" i="6"/>
  <c r="Z186" i="6"/>
  <c r="Z187" i="6"/>
  <c r="Z189" i="6"/>
  <c r="Z190" i="6"/>
  <c r="Z191" i="6"/>
  <c r="Z192" i="6"/>
  <c r="Z193" i="6"/>
  <c r="Z194" i="6"/>
  <c r="Z195" i="6"/>
  <c r="Z197" i="6"/>
  <c r="Z198" i="6"/>
  <c r="Z199" i="6"/>
  <c r="Z200" i="6"/>
  <c r="Z201" i="6"/>
  <c r="Z202" i="6"/>
  <c r="Z203" i="6"/>
  <c r="Z205" i="6"/>
  <c r="Z206" i="6"/>
  <c r="Z207" i="6"/>
  <c r="Z208" i="6"/>
  <c r="Z209" i="6"/>
  <c r="Z210" i="6"/>
  <c r="Z211" i="6"/>
  <c r="Z213" i="6"/>
  <c r="Z214" i="6"/>
  <c r="Z215" i="6"/>
  <c r="Z217" i="6"/>
  <c r="Z218" i="6"/>
  <c r="Z219" i="6"/>
  <c r="Z221" i="6"/>
  <c r="Z222" i="6"/>
  <c r="Z223" i="6"/>
  <c r="Z224" i="6"/>
  <c r="Z225" i="6"/>
  <c r="Z226" i="6"/>
  <c r="Z227" i="6"/>
  <c r="Z229" i="6"/>
  <c r="Z230" i="6"/>
  <c r="Z231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L33" i="6"/>
  <c r="AL34" i="6"/>
  <c r="AL35" i="6"/>
  <c r="AL36" i="6"/>
  <c r="AL37" i="6"/>
  <c r="AL38" i="6"/>
  <c r="AL39" i="6"/>
  <c r="AL40" i="6"/>
  <c r="AL41" i="6"/>
  <c r="AL42" i="6"/>
  <c r="AL43" i="6"/>
  <c r="AL44" i="6"/>
  <c r="AL45" i="6"/>
  <c r="AL46" i="6"/>
  <c r="AL47" i="6"/>
  <c r="AL48" i="6"/>
  <c r="AL49" i="6"/>
  <c r="AL50" i="6"/>
  <c r="AL51" i="6"/>
  <c r="AL52" i="6"/>
  <c r="AL53" i="6"/>
  <c r="AL54" i="6"/>
  <c r="AL55" i="6"/>
  <c r="AL56" i="6"/>
  <c r="AL57" i="6"/>
  <c r="AL58" i="6"/>
  <c r="AL59" i="6"/>
  <c r="AL60" i="6"/>
  <c r="AL61" i="6"/>
  <c r="AL62" i="6"/>
  <c r="AL63" i="6"/>
  <c r="AL64" i="6"/>
  <c r="AL65" i="6"/>
  <c r="AL66" i="6"/>
  <c r="AL67" i="6"/>
  <c r="AL68" i="6"/>
  <c r="AL69" i="6"/>
  <c r="AL70" i="6"/>
  <c r="AL71" i="6"/>
  <c r="AL72" i="6"/>
  <c r="AL73" i="6"/>
  <c r="AL74" i="6"/>
  <c r="AL75" i="6"/>
  <c r="AL76" i="6"/>
  <c r="AL77" i="6"/>
  <c r="AL78" i="6"/>
  <c r="AL79" i="6"/>
  <c r="AL80" i="6"/>
  <c r="AL81" i="6"/>
  <c r="AL82" i="6"/>
  <c r="AL83" i="6"/>
  <c r="AL84" i="6"/>
  <c r="AL85" i="6"/>
  <c r="AL86" i="6"/>
  <c r="AL87" i="6"/>
  <c r="AL88" i="6"/>
  <c r="AL89" i="6"/>
  <c r="AL90" i="6"/>
  <c r="AL91" i="6"/>
  <c r="AL92" i="6"/>
  <c r="AL93" i="6"/>
  <c r="AL94" i="6"/>
  <c r="AL95" i="6"/>
  <c r="AL96" i="6"/>
  <c r="AL97" i="6"/>
  <c r="AL98" i="6"/>
  <c r="AL99" i="6"/>
  <c r="AL100" i="6"/>
  <c r="AL101" i="6"/>
  <c r="AL102" i="6"/>
  <c r="AL103" i="6"/>
  <c r="AL104" i="6"/>
  <c r="AL105" i="6"/>
  <c r="AL106" i="6"/>
  <c r="AL107" i="6"/>
  <c r="AL108" i="6"/>
  <c r="AL109" i="6"/>
  <c r="AL110" i="6"/>
  <c r="AL111" i="6"/>
  <c r="AL112" i="6"/>
  <c r="AL113" i="6"/>
  <c r="AL114" i="6"/>
  <c r="AL115" i="6"/>
  <c r="AL116" i="6"/>
  <c r="AL117" i="6"/>
  <c r="AL118" i="6"/>
  <c r="AL119" i="6"/>
  <c r="AL120" i="6"/>
  <c r="AL121" i="6"/>
  <c r="AL122" i="6"/>
  <c r="AL123" i="6"/>
  <c r="AL124" i="6"/>
  <c r="AL125" i="6"/>
  <c r="AL126" i="6"/>
  <c r="AL127" i="6"/>
  <c r="AL128" i="6"/>
  <c r="AL129" i="6"/>
  <c r="AL130" i="6"/>
  <c r="AL131" i="6"/>
  <c r="AL132" i="6"/>
  <c r="AL133" i="6"/>
  <c r="AL134" i="6"/>
  <c r="AL135" i="6"/>
  <c r="AL136" i="6"/>
  <c r="AL137" i="6"/>
  <c r="AL138" i="6"/>
  <c r="AL139" i="6"/>
  <c r="AL140" i="6"/>
  <c r="AL141" i="6"/>
  <c r="AL142" i="6"/>
  <c r="AL143" i="6"/>
  <c r="AL144" i="6"/>
  <c r="AL145" i="6"/>
  <c r="AL146" i="6"/>
  <c r="AL147" i="6"/>
  <c r="AL148" i="6"/>
  <c r="AL149" i="6"/>
  <c r="AL150" i="6"/>
  <c r="AL151" i="6"/>
  <c r="AL152" i="6"/>
  <c r="AL153" i="6"/>
  <c r="AL154" i="6"/>
  <c r="AL155" i="6"/>
  <c r="AL156" i="6"/>
  <c r="AL157" i="6"/>
  <c r="AL158" i="6"/>
  <c r="AL159" i="6"/>
  <c r="AL160" i="6"/>
  <c r="AL161" i="6"/>
  <c r="AL162" i="6"/>
  <c r="AL163" i="6"/>
  <c r="AL164" i="6"/>
  <c r="AL165" i="6"/>
  <c r="AL166" i="6"/>
  <c r="AL167" i="6"/>
  <c r="AL168" i="6"/>
  <c r="AL169" i="6"/>
  <c r="AL170" i="6"/>
  <c r="AL171" i="6"/>
  <c r="AL172" i="6"/>
  <c r="AL173" i="6"/>
  <c r="AL174" i="6"/>
  <c r="AL176" i="6"/>
  <c r="AL177" i="6"/>
  <c r="AL178" i="6"/>
  <c r="AL179" i="6"/>
  <c r="AL180" i="6"/>
  <c r="AL181" i="6"/>
  <c r="AL182" i="6"/>
  <c r="AL183" i="6"/>
  <c r="AL184" i="6"/>
  <c r="AL185" i="6"/>
  <c r="AL186" i="6"/>
  <c r="AL187" i="6"/>
  <c r="AL188" i="6"/>
  <c r="AL189" i="6"/>
  <c r="AL190" i="6"/>
  <c r="AL191" i="6"/>
  <c r="AL192" i="6"/>
  <c r="AL193" i="6"/>
  <c r="AL194" i="6"/>
  <c r="AL195" i="6"/>
  <c r="AL196" i="6"/>
  <c r="AL197" i="6"/>
  <c r="AL198" i="6"/>
  <c r="AL199" i="6"/>
  <c r="AL200" i="6"/>
  <c r="AL201" i="6"/>
  <c r="AL202" i="6"/>
  <c r="AL203" i="6"/>
  <c r="AL204" i="6"/>
  <c r="AL205" i="6"/>
  <c r="AL206" i="6"/>
  <c r="AL207" i="6"/>
  <c r="AL208" i="6"/>
  <c r="AL209" i="6"/>
  <c r="AL210" i="6"/>
  <c r="AL211" i="6"/>
  <c r="AL212" i="6"/>
  <c r="AL213" i="6"/>
  <c r="AL214" i="6"/>
  <c r="AL215" i="6"/>
  <c r="AL216" i="6"/>
  <c r="AL217" i="6"/>
  <c r="AL218" i="6"/>
  <c r="AL219" i="6"/>
  <c r="AL220" i="6"/>
  <c r="AL221" i="6"/>
  <c r="AL222" i="6"/>
  <c r="AL223" i="6"/>
  <c r="AL224" i="6"/>
  <c r="AL225" i="6"/>
  <c r="AL226" i="6"/>
  <c r="AL227" i="6"/>
  <c r="AL228" i="6"/>
  <c r="AL229" i="6"/>
  <c r="AL230" i="6"/>
  <c r="AL231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K33" i="6"/>
  <c r="AK34" i="6"/>
  <c r="AK35" i="6"/>
  <c r="AK36" i="6"/>
  <c r="AK37" i="6"/>
  <c r="AK38" i="6"/>
  <c r="AK39" i="6"/>
  <c r="AK40" i="6"/>
  <c r="AK41" i="6"/>
  <c r="AK42" i="6"/>
  <c r="AK43" i="6"/>
  <c r="AK44" i="6"/>
  <c r="AK45" i="6"/>
  <c r="AK46" i="6"/>
  <c r="AK47" i="6"/>
  <c r="AK48" i="6"/>
  <c r="AK49" i="6"/>
  <c r="AK50" i="6"/>
  <c r="AK51" i="6"/>
  <c r="AK52" i="6"/>
  <c r="AK53" i="6"/>
  <c r="AK54" i="6"/>
  <c r="AK55" i="6"/>
  <c r="AK56" i="6"/>
  <c r="AK57" i="6"/>
  <c r="AK58" i="6"/>
  <c r="AK59" i="6"/>
  <c r="AK60" i="6"/>
  <c r="AK61" i="6"/>
  <c r="AK62" i="6"/>
  <c r="AK63" i="6"/>
  <c r="AK64" i="6"/>
  <c r="AK65" i="6"/>
  <c r="AK66" i="6"/>
  <c r="AK67" i="6"/>
  <c r="AK68" i="6"/>
  <c r="AK69" i="6"/>
  <c r="AK70" i="6"/>
  <c r="AK71" i="6"/>
  <c r="AK72" i="6"/>
  <c r="AK73" i="6"/>
  <c r="AK74" i="6"/>
  <c r="AK75" i="6"/>
  <c r="AK76" i="6"/>
  <c r="AK77" i="6"/>
  <c r="AK78" i="6"/>
  <c r="AK79" i="6"/>
  <c r="AK80" i="6"/>
  <c r="AK81" i="6"/>
  <c r="AK82" i="6"/>
  <c r="AK83" i="6"/>
  <c r="AK84" i="6"/>
  <c r="AK85" i="6"/>
  <c r="AK86" i="6"/>
  <c r="AK87" i="6"/>
  <c r="AK88" i="6"/>
  <c r="AK89" i="6"/>
  <c r="AK90" i="6"/>
  <c r="AK91" i="6"/>
  <c r="AK92" i="6"/>
  <c r="AK93" i="6"/>
  <c r="AK94" i="6"/>
  <c r="AK95" i="6"/>
  <c r="AK96" i="6"/>
  <c r="AK97" i="6"/>
  <c r="AK98" i="6"/>
  <c r="AK99" i="6"/>
  <c r="AK100" i="6"/>
  <c r="AK101" i="6"/>
  <c r="AK102" i="6"/>
  <c r="AK103" i="6"/>
  <c r="AK104" i="6"/>
  <c r="AK105" i="6"/>
  <c r="AK106" i="6"/>
  <c r="AK107" i="6"/>
  <c r="AK108" i="6"/>
  <c r="AK109" i="6"/>
  <c r="AK110" i="6"/>
  <c r="AK111" i="6"/>
  <c r="AK112" i="6"/>
  <c r="AK113" i="6"/>
  <c r="AK114" i="6"/>
  <c r="AK115" i="6"/>
  <c r="AK116" i="6"/>
  <c r="AK117" i="6"/>
  <c r="AK118" i="6"/>
  <c r="AK119" i="6"/>
  <c r="AK120" i="6"/>
  <c r="AK121" i="6"/>
  <c r="AK122" i="6"/>
  <c r="AK123" i="6"/>
  <c r="AK124" i="6"/>
  <c r="AK125" i="6"/>
  <c r="AK126" i="6"/>
  <c r="AK127" i="6"/>
  <c r="AK128" i="6"/>
  <c r="AK129" i="6"/>
  <c r="AK130" i="6"/>
  <c r="AK131" i="6"/>
  <c r="AK132" i="6"/>
  <c r="AK133" i="6"/>
  <c r="AK134" i="6"/>
  <c r="AK135" i="6"/>
  <c r="AK136" i="6"/>
  <c r="AK137" i="6"/>
  <c r="AK138" i="6"/>
  <c r="AK139" i="6"/>
  <c r="AK140" i="6"/>
  <c r="AK141" i="6"/>
  <c r="AK142" i="6"/>
  <c r="AK143" i="6"/>
  <c r="AK144" i="6"/>
  <c r="AK145" i="6"/>
  <c r="AK146" i="6"/>
  <c r="AK147" i="6"/>
  <c r="AK148" i="6"/>
  <c r="AK149" i="6"/>
  <c r="AK150" i="6"/>
  <c r="AK151" i="6"/>
  <c r="AK152" i="6"/>
  <c r="AK153" i="6"/>
  <c r="AK154" i="6"/>
  <c r="AK155" i="6"/>
  <c r="AK156" i="6"/>
  <c r="AK157" i="6"/>
  <c r="AK158" i="6"/>
  <c r="AK159" i="6"/>
  <c r="AK160" i="6"/>
  <c r="AK161" i="6"/>
  <c r="AK162" i="6"/>
  <c r="AK163" i="6"/>
  <c r="AK164" i="6"/>
  <c r="AK165" i="6"/>
  <c r="AK166" i="6"/>
  <c r="AK167" i="6"/>
  <c r="AK168" i="6"/>
  <c r="AK169" i="6"/>
  <c r="AK170" i="6"/>
  <c r="AK171" i="6"/>
  <c r="AK172" i="6"/>
  <c r="AK173" i="6"/>
  <c r="AK174" i="6"/>
  <c r="AK176" i="6"/>
  <c r="AK177" i="6"/>
  <c r="AK178" i="6"/>
  <c r="AK179" i="6"/>
  <c r="AK180" i="6"/>
  <c r="AK181" i="6"/>
  <c r="AK182" i="6"/>
  <c r="AK183" i="6"/>
  <c r="AK184" i="6"/>
  <c r="AK185" i="6"/>
  <c r="AK186" i="6"/>
  <c r="AK187" i="6"/>
  <c r="AK188" i="6"/>
  <c r="AK189" i="6"/>
  <c r="AK190" i="6"/>
  <c r="AK191" i="6"/>
  <c r="AK192" i="6"/>
  <c r="AK193" i="6"/>
  <c r="AK194" i="6"/>
  <c r="AK195" i="6"/>
  <c r="AK196" i="6"/>
  <c r="AK197" i="6"/>
  <c r="AK198" i="6"/>
  <c r="AK199" i="6"/>
  <c r="AK200" i="6"/>
  <c r="AK201" i="6"/>
  <c r="AK202" i="6"/>
  <c r="AK203" i="6"/>
  <c r="AK204" i="6"/>
  <c r="AK205" i="6"/>
  <c r="AK206" i="6"/>
  <c r="AK207" i="6"/>
  <c r="AK208" i="6"/>
  <c r="AK209" i="6"/>
  <c r="AK210" i="6"/>
  <c r="AK211" i="6"/>
  <c r="AK212" i="6"/>
  <c r="AK213" i="6"/>
  <c r="AK214" i="6"/>
  <c r="AK215" i="6"/>
  <c r="AK216" i="6"/>
  <c r="AK217" i="6"/>
  <c r="AK218" i="6"/>
  <c r="AK219" i="6"/>
  <c r="AK220" i="6"/>
  <c r="AK221" i="6"/>
  <c r="AK222" i="6"/>
  <c r="AK223" i="6"/>
  <c r="AK224" i="6"/>
  <c r="AK225" i="6"/>
  <c r="AK226" i="6"/>
  <c r="AK227" i="6"/>
  <c r="AK228" i="6"/>
  <c r="AK229" i="6"/>
  <c r="AK230" i="6"/>
  <c r="AK231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J33" i="6"/>
  <c r="AJ34" i="6"/>
  <c r="AJ35" i="6"/>
  <c r="AJ36" i="6"/>
  <c r="AJ37" i="6"/>
  <c r="AJ38" i="6"/>
  <c r="AJ39" i="6"/>
  <c r="AJ40" i="6"/>
  <c r="AJ41" i="6"/>
  <c r="AJ42" i="6"/>
  <c r="AJ43" i="6"/>
  <c r="AJ44" i="6"/>
  <c r="AJ45" i="6"/>
  <c r="AJ46" i="6"/>
  <c r="AJ47" i="6"/>
  <c r="AJ48" i="6"/>
  <c r="AJ49" i="6"/>
  <c r="AJ50" i="6"/>
  <c r="AJ51" i="6"/>
  <c r="AJ52" i="6"/>
  <c r="AJ53" i="6"/>
  <c r="AJ54" i="6"/>
  <c r="AJ55" i="6"/>
  <c r="AJ56" i="6"/>
  <c r="AJ57" i="6"/>
  <c r="AJ58" i="6"/>
  <c r="AJ59" i="6"/>
  <c r="AJ60" i="6"/>
  <c r="AJ61" i="6"/>
  <c r="AJ62" i="6"/>
  <c r="AJ63" i="6"/>
  <c r="AJ64" i="6"/>
  <c r="AJ65" i="6"/>
  <c r="AJ66" i="6"/>
  <c r="AJ67" i="6"/>
  <c r="AJ68" i="6"/>
  <c r="AJ69" i="6"/>
  <c r="AJ70" i="6"/>
  <c r="AJ71" i="6"/>
  <c r="AJ72" i="6"/>
  <c r="AJ73" i="6"/>
  <c r="AJ74" i="6"/>
  <c r="AJ75" i="6"/>
  <c r="AJ76" i="6"/>
  <c r="AJ77" i="6"/>
  <c r="AJ78" i="6"/>
  <c r="AJ79" i="6"/>
  <c r="AJ80" i="6"/>
  <c r="AJ81" i="6"/>
  <c r="AJ82" i="6"/>
  <c r="AJ83" i="6"/>
  <c r="AJ84" i="6"/>
  <c r="AJ85" i="6"/>
  <c r="AJ86" i="6"/>
  <c r="AJ87" i="6"/>
  <c r="AJ88" i="6"/>
  <c r="AJ89" i="6"/>
  <c r="AJ90" i="6"/>
  <c r="AJ91" i="6"/>
  <c r="AJ92" i="6"/>
  <c r="AJ93" i="6"/>
  <c r="AJ94" i="6"/>
  <c r="AJ95" i="6"/>
  <c r="AJ96" i="6"/>
  <c r="AJ97" i="6"/>
  <c r="AJ98" i="6"/>
  <c r="AJ99" i="6"/>
  <c r="AJ100" i="6"/>
  <c r="AJ101" i="6"/>
  <c r="AJ102" i="6"/>
  <c r="AJ103" i="6"/>
  <c r="AJ104" i="6"/>
  <c r="AJ105" i="6"/>
  <c r="AJ106" i="6"/>
  <c r="AJ107" i="6"/>
  <c r="AJ108" i="6"/>
  <c r="AJ109" i="6"/>
  <c r="AJ110" i="6"/>
  <c r="AJ111" i="6"/>
  <c r="AJ112" i="6"/>
  <c r="AJ113" i="6"/>
  <c r="AJ114" i="6"/>
  <c r="AJ115" i="6"/>
  <c r="AJ116" i="6"/>
  <c r="AJ117" i="6"/>
  <c r="AJ118" i="6"/>
  <c r="AJ119" i="6"/>
  <c r="AJ120" i="6"/>
  <c r="AJ121" i="6"/>
  <c r="AJ122" i="6"/>
  <c r="AJ123" i="6"/>
  <c r="AJ124" i="6"/>
  <c r="AJ125" i="6"/>
  <c r="AJ126" i="6"/>
  <c r="AJ127" i="6"/>
  <c r="AJ128" i="6"/>
  <c r="AJ129" i="6"/>
  <c r="AJ130" i="6"/>
  <c r="AJ131" i="6"/>
  <c r="AJ132" i="6"/>
  <c r="AJ133" i="6"/>
  <c r="AJ134" i="6"/>
  <c r="AJ135" i="6"/>
  <c r="AJ136" i="6"/>
  <c r="AJ137" i="6"/>
  <c r="AJ138" i="6"/>
  <c r="AJ139" i="6"/>
  <c r="AJ140" i="6"/>
  <c r="AJ141" i="6"/>
  <c r="AJ142" i="6"/>
  <c r="AJ143" i="6"/>
  <c r="AJ144" i="6"/>
  <c r="AJ145" i="6"/>
  <c r="AJ146" i="6"/>
  <c r="AJ147" i="6"/>
  <c r="AJ148" i="6"/>
  <c r="AJ149" i="6"/>
  <c r="AJ150" i="6"/>
  <c r="AJ151" i="6"/>
  <c r="AJ152" i="6"/>
  <c r="AJ153" i="6"/>
  <c r="AJ154" i="6"/>
  <c r="AJ155" i="6"/>
  <c r="AJ156" i="6"/>
  <c r="AJ157" i="6"/>
  <c r="AJ158" i="6"/>
  <c r="AJ159" i="6"/>
  <c r="AJ160" i="6"/>
  <c r="AJ161" i="6"/>
  <c r="AJ162" i="6"/>
  <c r="AJ163" i="6"/>
  <c r="AJ164" i="6"/>
  <c r="AJ165" i="6"/>
  <c r="AJ166" i="6"/>
  <c r="AJ167" i="6"/>
  <c r="AJ168" i="6"/>
  <c r="AJ169" i="6"/>
  <c r="AJ170" i="6"/>
  <c r="AJ171" i="6"/>
  <c r="AJ172" i="6"/>
  <c r="AJ173" i="6"/>
  <c r="AJ174" i="6"/>
  <c r="AJ175" i="6"/>
  <c r="AK175" i="6" s="1"/>
  <c r="AJ176" i="6"/>
  <c r="AJ177" i="6"/>
  <c r="AJ178" i="6"/>
  <c r="AJ179" i="6"/>
  <c r="AJ180" i="6"/>
  <c r="AJ181" i="6"/>
  <c r="AJ182" i="6"/>
  <c r="AJ183" i="6"/>
  <c r="AJ184" i="6"/>
  <c r="AJ185" i="6"/>
  <c r="AJ186" i="6"/>
  <c r="AJ187" i="6"/>
  <c r="AJ188" i="6"/>
  <c r="AJ189" i="6"/>
  <c r="AJ190" i="6"/>
  <c r="AJ191" i="6"/>
  <c r="AJ192" i="6"/>
  <c r="AJ193" i="6"/>
  <c r="AJ194" i="6"/>
  <c r="AJ195" i="6"/>
  <c r="AJ196" i="6"/>
  <c r="AJ197" i="6"/>
  <c r="AJ198" i="6"/>
  <c r="AJ199" i="6"/>
  <c r="AJ200" i="6"/>
  <c r="AJ201" i="6"/>
  <c r="AJ202" i="6"/>
  <c r="AJ203" i="6"/>
  <c r="AJ204" i="6"/>
  <c r="AJ205" i="6"/>
  <c r="AJ206" i="6"/>
  <c r="AJ207" i="6"/>
  <c r="AJ208" i="6"/>
  <c r="AJ209" i="6"/>
  <c r="AJ210" i="6"/>
  <c r="AJ211" i="6"/>
  <c r="AJ212" i="6"/>
  <c r="AJ213" i="6"/>
  <c r="AJ214" i="6"/>
  <c r="AJ215" i="6"/>
  <c r="AJ216" i="6"/>
  <c r="AJ217" i="6"/>
  <c r="AJ218" i="6"/>
  <c r="AJ219" i="6"/>
  <c r="AJ220" i="6"/>
  <c r="AJ221" i="6"/>
  <c r="AJ222" i="6"/>
  <c r="AJ223" i="6"/>
  <c r="AJ224" i="6"/>
  <c r="AJ225" i="6"/>
  <c r="AJ226" i="6"/>
  <c r="AJ227" i="6"/>
  <c r="AJ228" i="6"/>
  <c r="AJ229" i="6"/>
  <c r="AJ230" i="6"/>
  <c r="AJ231" i="6"/>
  <c r="AJ16" i="16" l="1"/>
  <c r="BE17" i="1"/>
  <c r="AL175" i="6"/>
  <c r="AP176" i="1"/>
  <c r="AA124" i="6"/>
  <c r="AK16" i="16" l="1"/>
  <c r="N4" i="6"/>
  <c r="AE5" i="3" l="1"/>
  <c r="BS6" i="3"/>
  <c r="BS7" i="3"/>
  <c r="BS8" i="3"/>
  <c r="BS9" i="3"/>
  <c r="BS10" i="3"/>
  <c r="BS11" i="3"/>
  <c r="BS12" i="3"/>
  <c r="BS13" i="3"/>
  <c r="BS14" i="3"/>
  <c r="BS15" i="3"/>
  <c r="BS16" i="3"/>
  <c r="BS17" i="3"/>
  <c r="BS18" i="3"/>
  <c r="BS19" i="3"/>
  <c r="BS20" i="3"/>
  <c r="BS21" i="3"/>
  <c r="BS22" i="3"/>
  <c r="BS23" i="3"/>
  <c r="BS24" i="3"/>
  <c r="BS25" i="3"/>
  <c r="BS26" i="3"/>
  <c r="BS27" i="3"/>
  <c r="BS28" i="3"/>
  <c r="BS29" i="3"/>
  <c r="BS30" i="3"/>
  <c r="BS31" i="3"/>
  <c r="BS32" i="3"/>
  <c r="BS33" i="3"/>
  <c r="BS34" i="3"/>
  <c r="BS35" i="3"/>
  <c r="BS36" i="3"/>
  <c r="BS37" i="3"/>
  <c r="BS38" i="3"/>
  <c r="BS39" i="3"/>
  <c r="BS40" i="3"/>
  <c r="BS41" i="3"/>
  <c r="BS42" i="3"/>
  <c r="BS43" i="3"/>
  <c r="BS44" i="3"/>
  <c r="BS45" i="3"/>
  <c r="BS46" i="3"/>
  <c r="BS47" i="3"/>
  <c r="BS48" i="3"/>
  <c r="BS49" i="3"/>
  <c r="BS50" i="3"/>
  <c r="BS51" i="3"/>
  <c r="BS52" i="3"/>
  <c r="BS53" i="3"/>
  <c r="BS54" i="3"/>
  <c r="BS55" i="3"/>
  <c r="BS56" i="3"/>
  <c r="BS57" i="3"/>
  <c r="BS58" i="3"/>
  <c r="BS59" i="3"/>
  <c r="BS60" i="3"/>
  <c r="BS61" i="3"/>
  <c r="BS62" i="3"/>
  <c r="BS63" i="3"/>
  <c r="BS64" i="3"/>
  <c r="BS65" i="3"/>
  <c r="BS66" i="3"/>
  <c r="BS67" i="3"/>
  <c r="BS68" i="3"/>
  <c r="BS69" i="3"/>
  <c r="BS70" i="3"/>
  <c r="BS71" i="3"/>
  <c r="BS72" i="3"/>
  <c r="BS73" i="3"/>
  <c r="BS74" i="3"/>
  <c r="BS75" i="3"/>
  <c r="BS76" i="3"/>
  <c r="BS77" i="3"/>
  <c r="BS78" i="3"/>
  <c r="BS79" i="3"/>
  <c r="BS80" i="3"/>
  <c r="BS81" i="3"/>
  <c r="BS82" i="3"/>
  <c r="BS83" i="3"/>
  <c r="BS84" i="3"/>
  <c r="BS85" i="3"/>
  <c r="BS86" i="3"/>
  <c r="BS87" i="3"/>
  <c r="BS88" i="3"/>
  <c r="BS89" i="3"/>
  <c r="BS90" i="3"/>
  <c r="BS91" i="3"/>
  <c r="BS92" i="3"/>
  <c r="BS93" i="3"/>
  <c r="BS94" i="3"/>
  <c r="BS95" i="3"/>
  <c r="BS96" i="3"/>
  <c r="BS97" i="3"/>
  <c r="BS98" i="3"/>
  <c r="BS99" i="3"/>
  <c r="BS100" i="3"/>
  <c r="BS101" i="3"/>
  <c r="BS102" i="3"/>
  <c r="BS103" i="3"/>
  <c r="BS104" i="3"/>
  <c r="BS105" i="3"/>
  <c r="BS106" i="3"/>
  <c r="BS107" i="3"/>
  <c r="BS108" i="3"/>
  <c r="BS109" i="3"/>
  <c r="BS110" i="3"/>
  <c r="BS111" i="3"/>
  <c r="BS112" i="3"/>
  <c r="BS113" i="3"/>
  <c r="BS114" i="3"/>
  <c r="BS115" i="3"/>
  <c r="BS116" i="3"/>
  <c r="BS117" i="3"/>
  <c r="BS118" i="3"/>
  <c r="BS119" i="3"/>
  <c r="BS120" i="3"/>
  <c r="BS121" i="3"/>
  <c r="BS122" i="3"/>
  <c r="BS123" i="3"/>
  <c r="BS124" i="3"/>
  <c r="BS125" i="3"/>
  <c r="BS126" i="3"/>
  <c r="BS127" i="3"/>
  <c r="BS128" i="3"/>
  <c r="BS129" i="3"/>
  <c r="BS130" i="3"/>
  <c r="BS131" i="3"/>
  <c r="BS132" i="3"/>
  <c r="BS133" i="3"/>
  <c r="BS134" i="3"/>
  <c r="BS135" i="3"/>
  <c r="BS136" i="3"/>
  <c r="BS137" i="3"/>
  <c r="BS138" i="3"/>
  <c r="BS139" i="3"/>
  <c r="BS140" i="3"/>
  <c r="BS141" i="3"/>
  <c r="BS142" i="3"/>
  <c r="BS143" i="3"/>
  <c r="BS144" i="3"/>
  <c r="BS145" i="3"/>
  <c r="BS146" i="3"/>
  <c r="BS147" i="3"/>
  <c r="BS148" i="3"/>
  <c r="BS149" i="3"/>
  <c r="BS150" i="3"/>
  <c r="BS151" i="3"/>
  <c r="BS152" i="3"/>
  <c r="BS153" i="3"/>
  <c r="BS154" i="3"/>
  <c r="BS155" i="3"/>
  <c r="BS156" i="3"/>
  <c r="BS157" i="3"/>
  <c r="BS158" i="3"/>
  <c r="BS159" i="3"/>
  <c r="BS160" i="3"/>
  <c r="BS161" i="3"/>
  <c r="BS162" i="3"/>
  <c r="BS163" i="3"/>
  <c r="BS164" i="3"/>
  <c r="BS165" i="3"/>
  <c r="BS166" i="3"/>
  <c r="BS167" i="3"/>
  <c r="BS168" i="3"/>
  <c r="BS169" i="3"/>
  <c r="BS170" i="3"/>
  <c r="BS171" i="3"/>
  <c r="BS172" i="3"/>
  <c r="BS173" i="3"/>
  <c r="BS174" i="3"/>
  <c r="BS175" i="3"/>
  <c r="BS176" i="3"/>
  <c r="BS177" i="3"/>
  <c r="BS178" i="3"/>
  <c r="BS179" i="3"/>
  <c r="BS180" i="3"/>
  <c r="BS181" i="3"/>
  <c r="BS182" i="3"/>
  <c r="BS183" i="3"/>
  <c r="BS184" i="3"/>
  <c r="BS185" i="3"/>
  <c r="BS186" i="3"/>
  <c r="BS187" i="3"/>
  <c r="BS188" i="3"/>
  <c r="BS189" i="3"/>
  <c r="BS190" i="3"/>
  <c r="BS191" i="3"/>
  <c r="BS192" i="3"/>
  <c r="BS193" i="3"/>
  <c r="BS194" i="3"/>
  <c r="BS195" i="3"/>
  <c r="BS196" i="3"/>
  <c r="BS197" i="3"/>
  <c r="BS198" i="3"/>
  <c r="BS199" i="3"/>
  <c r="BS200" i="3"/>
  <c r="BS201" i="3"/>
  <c r="BS202" i="3"/>
  <c r="BS203" i="3"/>
  <c r="BS204" i="3"/>
  <c r="BS205" i="3"/>
  <c r="BS206" i="3"/>
  <c r="BS207" i="3"/>
  <c r="BS208" i="3"/>
  <c r="BS209" i="3"/>
  <c r="BS210" i="3"/>
  <c r="BS211" i="3"/>
  <c r="BS212" i="3"/>
  <c r="BS213" i="3"/>
  <c r="BS214" i="3"/>
  <c r="BS215" i="3"/>
  <c r="BS216" i="3"/>
  <c r="BS217" i="3"/>
  <c r="BS218" i="3"/>
  <c r="BS219" i="3"/>
  <c r="BS220" i="3"/>
  <c r="BS221" i="3"/>
  <c r="BS222" i="3"/>
  <c r="BS223" i="3"/>
  <c r="BS224" i="3"/>
  <c r="BS225" i="3"/>
  <c r="BS226" i="3"/>
  <c r="BS227" i="3"/>
  <c r="BS228" i="3"/>
  <c r="BS229" i="3"/>
  <c r="BS230" i="3"/>
  <c r="BS231" i="3"/>
  <c r="BS232" i="3"/>
  <c r="BS5" i="3"/>
  <c r="AY6" i="3"/>
  <c r="AY7" i="3"/>
  <c r="AY8" i="3"/>
  <c r="AY9" i="3"/>
  <c r="AY10" i="3"/>
  <c r="AY11" i="3"/>
  <c r="AY12" i="3"/>
  <c r="AY13" i="3"/>
  <c r="AY14" i="3"/>
  <c r="AY15" i="3"/>
  <c r="AY16" i="3"/>
  <c r="AY17" i="3"/>
  <c r="AY18" i="3"/>
  <c r="AY19" i="3"/>
  <c r="AY20" i="3"/>
  <c r="AY21" i="3"/>
  <c r="AY22" i="3"/>
  <c r="AY23" i="3"/>
  <c r="AY24" i="3"/>
  <c r="AY25" i="3"/>
  <c r="AY26" i="3"/>
  <c r="AY27" i="3"/>
  <c r="AY28" i="3"/>
  <c r="AY29" i="3"/>
  <c r="AY30" i="3"/>
  <c r="AY31" i="3"/>
  <c r="AY32" i="3"/>
  <c r="AY33" i="3"/>
  <c r="AY34" i="3"/>
  <c r="AY35" i="3"/>
  <c r="AY36" i="3"/>
  <c r="AY37" i="3"/>
  <c r="AY38" i="3"/>
  <c r="AY39" i="3"/>
  <c r="AY40" i="3"/>
  <c r="AY41" i="3"/>
  <c r="AY42" i="3"/>
  <c r="AY43" i="3"/>
  <c r="AY44" i="3"/>
  <c r="AY45" i="3"/>
  <c r="AY46" i="3"/>
  <c r="AY47" i="3"/>
  <c r="AY48" i="3"/>
  <c r="AY49" i="3"/>
  <c r="AY50" i="3"/>
  <c r="AY51" i="3"/>
  <c r="AY52" i="3"/>
  <c r="AY53" i="3"/>
  <c r="AY54" i="3"/>
  <c r="AY55" i="3"/>
  <c r="AY56" i="3"/>
  <c r="AY57" i="3"/>
  <c r="AY58" i="3"/>
  <c r="AY59" i="3"/>
  <c r="AY60" i="3"/>
  <c r="AY61" i="3"/>
  <c r="AY62" i="3"/>
  <c r="AY63" i="3"/>
  <c r="AY64" i="3"/>
  <c r="AY65" i="3"/>
  <c r="AY66" i="3"/>
  <c r="AY67" i="3"/>
  <c r="AY68" i="3"/>
  <c r="AY69" i="3"/>
  <c r="AY70" i="3"/>
  <c r="AY71" i="3"/>
  <c r="AY72" i="3"/>
  <c r="AY73" i="3"/>
  <c r="AY74" i="3"/>
  <c r="AY75" i="3"/>
  <c r="AY76" i="3"/>
  <c r="AY77" i="3"/>
  <c r="AY78" i="3"/>
  <c r="AY79" i="3"/>
  <c r="AY80" i="3"/>
  <c r="AY81" i="3"/>
  <c r="AY82" i="3"/>
  <c r="AY83" i="3"/>
  <c r="AY84" i="3"/>
  <c r="AY85" i="3"/>
  <c r="AY86" i="3"/>
  <c r="AY87" i="3"/>
  <c r="AY88" i="3"/>
  <c r="AY89" i="3"/>
  <c r="AY90" i="3"/>
  <c r="AY91" i="3"/>
  <c r="AY92" i="3"/>
  <c r="AY93" i="3"/>
  <c r="AY94" i="3"/>
  <c r="AY95" i="3"/>
  <c r="AY96" i="3"/>
  <c r="AY97" i="3"/>
  <c r="AY98" i="3"/>
  <c r="AY99" i="3"/>
  <c r="AY100" i="3"/>
  <c r="AY101" i="3"/>
  <c r="AY102" i="3"/>
  <c r="AY103" i="3"/>
  <c r="AY104" i="3"/>
  <c r="AY105" i="3"/>
  <c r="AY106" i="3"/>
  <c r="AY107" i="3"/>
  <c r="AY108" i="3"/>
  <c r="AY109" i="3"/>
  <c r="AY110" i="3"/>
  <c r="AY111" i="3"/>
  <c r="AY112" i="3"/>
  <c r="AY113" i="3"/>
  <c r="AY114" i="3"/>
  <c r="AY115" i="3"/>
  <c r="AY116" i="3"/>
  <c r="AY117" i="3"/>
  <c r="AY118" i="3"/>
  <c r="AY119" i="3"/>
  <c r="AY120" i="3"/>
  <c r="AY121" i="3"/>
  <c r="AY122" i="3"/>
  <c r="AY123" i="3"/>
  <c r="AY124" i="3"/>
  <c r="AY125" i="3"/>
  <c r="AY126" i="3"/>
  <c r="AY127" i="3"/>
  <c r="AY128" i="3"/>
  <c r="AY129" i="3"/>
  <c r="AY130" i="3"/>
  <c r="AY131" i="3"/>
  <c r="AY132" i="3"/>
  <c r="AY133" i="3"/>
  <c r="AY134" i="3"/>
  <c r="AY135" i="3"/>
  <c r="AY136" i="3"/>
  <c r="AY137" i="3"/>
  <c r="AY138" i="3"/>
  <c r="AY139" i="3"/>
  <c r="AY140" i="3"/>
  <c r="AY141" i="3"/>
  <c r="AY142" i="3"/>
  <c r="AY143" i="3"/>
  <c r="AY144" i="3"/>
  <c r="AY145" i="3"/>
  <c r="AY146" i="3"/>
  <c r="AY147" i="3"/>
  <c r="AY148" i="3"/>
  <c r="AY149" i="3"/>
  <c r="AY150" i="3"/>
  <c r="AY151" i="3"/>
  <c r="AY152" i="3"/>
  <c r="AY153" i="3"/>
  <c r="AY154" i="3"/>
  <c r="AY155" i="3"/>
  <c r="AY156" i="3"/>
  <c r="AY157" i="3"/>
  <c r="AY158" i="3"/>
  <c r="AY159" i="3"/>
  <c r="AY160" i="3"/>
  <c r="AY161" i="3"/>
  <c r="AY162" i="3"/>
  <c r="AY163" i="3"/>
  <c r="AY164" i="3"/>
  <c r="AY165" i="3"/>
  <c r="AY166" i="3"/>
  <c r="AY167" i="3"/>
  <c r="AY168" i="3"/>
  <c r="AY169" i="3"/>
  <c r="AY170" i="3"/>
  <c r="AY171" i="3"/>
  <c r="AY172" i="3"/>
  <c r="AY173" i="3"/>
  <c r="AY174" i="3"/>
  <c r="AY175" i="3"/>
  <c r="AY176" i="3"/>
  <c r="AY177" i="3"/>
  <c r="AY178" i="3"/>
  <c r="AY179" i="3"/>
  <c r="AY180" i="3"/>
  <c r="AY181" i="3"/>
  <c r="AY182" i="3"/>
  <c r="AY183" i="3"/>
  <c r="AY184" i="3"/>
  <c r="AY185" i="3"/>
  <c r="AY186" i="3"/>
  <c r="AY187" i="3"/>
  <c r="AY188" i="3"/>
  <c r="AY189" i="3"/>
  <c r="AY190" i="3"/>
  <c r="AY191" i="3"/>
  <c r="AY192" i="3"/>
  <c r="AY193" i="3"/>
  <c r="AY194" i="3"/>
  <c r="AY195" i="3"/>
  <c r="AY196" i="3"/>
  <c r="AY197" i="3"/>
  <c r="AY198" i="3"/>
  <c r="AY199" i="3"/>
  <c r="AY200" i="3"/>
  <c r="AY201" i="3"/>
  <c r="AY202" i="3"/>
  <c r="AY203" i="3"/>
  <c r="AY204" i="3"/>
  <c r="AY205" i="3"/>
  <c r="AY206" i="3"/>
  <c r="AY207" i="3"/>
  <c r="AY208" i="3"/>
  <c r="AY209" i="3"/>
  <c r="AY210" i="3"/>
  <c r="AY211" i="3"/>
  <c r="AY212" i="3"/>
  <c r="AY213" i="3"/>
  <c r="AY214" i="3"/>
  <c r="AY215" i="3"/>
  <c r="AY216" i="3"/>
  <c r="AY217" i="3"/>
  <c r="AY218" i="3"/>
  <c r="AY219" i="3"/>
  <c r="AY220" i="3"/>
  <c r="AY221" i="3"/>
  <c r="AY222" i="3"/>
  <c r="AY223" i="3"/>
  <c r="AY224" i="3"/>
  <c r="AY225" i="3"/>
  <c r="AY226" i="3"/>
  <c r="AY227" i="3"/>
  <c r="AY228" i="3"/>
  <c r="AY229" i="3"/>
  <c r="AY230" i="3"/>
  <c r="AY231" i="3"/>
  <c r="AY232" i="3"/>
  <c r="AY5" i="3"/>
  <c r="AE6" i="3"/>
  <c r="AE7" i="3"/>
  <c r="AE8" i="3"/>
  <c r="AE9" i="3"/>
  <c r="AE10" i="3"/>
  <c r="AE11" i="3"/>
  <c r="AE12" i="3"/>
  <c r="AE13" i="3"/>
  <c r="AE14" i="3"/>
  <c r="AE15" i="3"/>
  <c r="AE16" i="3"/>
  <c r="AE17" i="3"/>
  <c r="AE18" i="3"/>
  <c r="AE19" i="3"/>
  <c r="AE20" i="3"/>
  <c r="AE21" i="3"/>
  <c r="AE22" i="3"/>
  <c r="AE23" i="3"/>
  <c r="AE24" i="3"/>
  <c r="AE25" i="3"/>
  <c r="AE26" i="3"/>
  <c r="AE27" i="3"/>
  <c r="AE28" i="3"/>
  <c r="AE29" i="3"/>
  <c r="AE30" i="3"/>
  <c r="AE31" i="3"/>
  <c r="AE32" i="3"/>
  <c r="AE33" i="3"/>
  <c r="AE34" i="3"/>
  <c r="AE35" i="3"/>
  <c r="AE36" i="3"/>
  <c r="AE37" i="3"/>
  <c r="AE38" i="3"/>
  <c r="AE39" i="3"/>
  <c r="AE40" i="3"/>
  <c r="AE41" i="3"/>
  <c r="AE42" i="3"/>
  <c r="AE43" i="3"/>
  <c r="AE44" i="3"/>
  <c r="AE45" i="3"/>
  <c r="AE46" i="3"/>
  <c r="AE47" i="3"/>
  <c r="AE48" i="3"/>
  <c r="AE49" i="3"/>
  <c r="AE50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63" i="3"/>
  <c r="AE64" i="3"/>
  <c r="AE65" i="3"/>
  <c r="AE66" i="3"/>
  <c r="AE67" i="3"/>
  <c r="AE68" i="3"/>
  <c r="AE69" i="3"/>
  <c r="AE70" i="3"/>
  <c r="AE71" i="3"/>
  <c r="AE72" i="3"/>
  <c r="AE73" i="3"/>
  <c r="AE74" i="3"/>
  <c r="AE75" i="3"/>
  <c r="AE76" i="3"/>
  <c r="AE77" i="3"/>
  <c r="AE78" i="3"/>
  <c r="AE79" i="3"/>
  <c r="AE80" i="3"/>
  <c r="AE81" i="3"/>
  <c r="AE82" i="3"/>
  <c r="AE83" i="3"/>
  <c r="AE84" i="3"/>
  <c r="AE85" i="3"/>
  <c r="AE86" i="3"/>
  <c r="AE87" i="3"/>
  <c r="AE88" i="3"/>
  <c r="AE89" i="3"/>
  <c r="AE90" i="3"/>
  <c r="AE91" i="3"/>
  <c r="AE92" i="3"/>
  <c r="AE93" i="3"/>
  <c r="AE94" i="3"/>
  <c r="AE95" i="3"/>
  <c r="AE96" i="3"/>
  <c r="AE97" i="3"/>
  <c r="AE98" i="3"/>
  <c r="AE99" i="3"/>
  <c r="AE100" i="3"/>
  <c r="AE101" i="3"/>
  <c r="AE102" i="3"/>
  <c r="AE103" i="3"/>
  <c r="AE104" i="3"/>
  <c r="AE105" i="3"/>
  <c r="AE106" i="3"/>
  <c r="AE107" i="3"/>
  <c r="AE108" i="3"/>
  <c r="AE109" i="3"/>
  <c r="AE110" i="3"/>
  <c r="AE111" i="3"/>
  <c r="AE112" i="3"/>
  <c r="AE113" i="3"/>
  <c r="AE114" i="3"/>
  <c r="AE115" i="3"/>
  <c r="AE116" i="3"/>
  <c r="AE117" i="3"/>
  <c r="AE118" i="3"/>
  <c r="AE119" i="3"/>
  <c r="AE120" i="3"/>
  <c r="AE121" i="3"/>
  <c r="AE122" i="3"/>
  <c r="AE123" i="3"/>
  <c r="AE124" i="3"/>
  <c r="AE125" i="3"/>
  <c r="AE126" i="3"/>
  <c r="AE127" i="3"/>
  <c r="AE128" i="3"/>
  <c r="AE129" i="3"/>
  <c r="AE130" i="3"/>
  <c r="AE131" i="3"/>
  <c r="AE132" i="3"/>
  <c r="AE133" i="3"/>
  <c r="AE134" i="3"/>
  <c r="AE135" i="3"/>
  <c r="AE136" i="3"/>
  <c r="AE137" i="3"/>
  <c r="AE138" i="3"/>
  <c r="AE139" i="3"/>
  <c r="AE140" i="3"/>
  <c r="AE141" i="3"/>
  <c r="AE142" i="3"/>
  <c r="AE143" i="3"/>
  <c r="AE144" i="3"/>
  <c r="AE145" i="3"/>
  <c r="AE146" i="3"/>
  <c r="AE147" i="3"/>
  <c r="AE148" i="3"/>
  <c r="AE149" i="3"/>
  <c r="AE150" i="3"/>
  <c r="AE151" i="3"/>
  <c r="AE152" i="3"/>
  <c r="AE153" i="3"/>
  <c r="AE154" i="3"/>
  <c r="AE155" i="3"/>
  <c r="AE156" i="3"/>
  <c r="AE157" i="3"/>
  <c r="AE158" i="3"/>
  <c r="AE159" i="3"/>
  <c r="AE160" i="3"/>
  <c r="AE161" i="3"/>
  <c r="AE162" i="3"/>
  <c r="AE163" i="3"/>
  <c r="AE164" i="3"/>
  <c r="AE165" i="3"/>
  <c r="AE166" i="3"/>
  <c r="AE167" i="3"/>
  <c r="AE168" i="3"/>
  <c r="AE169" i="3"/>
  <c r="AE170" i="3"/>
  <c r="AE171" i="3"/>
  <c r="AE172" i="3"/>
  <c r="AE173" i="3"/>
  <c r="AE174" i="3"/>
  <c r="AE175" i="3"/>
  <c r="AE176" i="3"/>
  <c r="AE177" i="3"/>
  <c r="AE178" i="3"/>
  <c r="AE179" i="3"/>
  <c r="AE180" i="3"/>
  <c r="AE181" i="3"/>
  <c r="AE182" i="3"/>
  <c r="AE183" i="3"/>
  <c r="AE184" i="3"/>
  <c r="AE185" i="3"/>
  <c r="AE186" i="3"/>
  <c r="AE187" i="3"/>
  <c r="AE188" i="3"/>
  <c r="AE189" i="3"/>
  <c r="AE190" i="3"/>
  <c r="AE191" i="3"/>
  <c r="AE192" i="3"/>
  <c r="AE193" i="3"/>
  <c r="AE194" i="3"/>
  <c r="AE195" i="3"/>
  <c r="AE196" i="3"/>
  <c r="AE197" i="3"/>
  <c r="AE198" i="3"/>
  <c r="AE199" i="3"/>
  <c r="AE200" i="3"/>
  <c r="AE201" i="3"/>
  <c r="AE202" i="3"/>
  <c r="AE203" i="3"/>
  <c r="AE204" i="3"/>
  <c r="AE205" i="3"/>
  <c r="AE206" i="3"/>
  <c r="AE207" i="3"/>
  <c r="AE208" i="3"/>
  <c r="AE209" i="3"/>
  <c r="AE210" i="3"/>
  <c r="AE211" i="3"/>
  <c r="AE212" i="3"/>
  <c r="AE213" i="3"/>
  <c r="AE214" i="3"/>
  <c r="AE215" i="3"/>
  <c r="AE216" i="3"/>
  <c r="AE217" i="3"/>
  <c r="AE218" i="3"/>
  <c r="AE219" i="3"/>
  <c r="AE220" i="3"/>
  <c r="AE221" i="3"/>
  <c r="AE222" i="3"/>
  <c r="AE223" i="3"/>
  <c r="AE224" i="3"/>
  <c r="AE225" i="3"/>
  <c r="AE226" i="3"/>
  <c r="AE227" i="3"/>
  <c r="AE228" i="3"/>
  <c r="AE229" i="3"/>
  <c r="AE230" i="3"/>
  <c r="AE231" i="3"/>
  <c r="AE232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5" i="3"/>
  <c r="AI5" i="5" l="1"/>
  <c r="R5" i="5"/>
  <c r="AE6" i="5"/>
  <c r="AF6" i="5" s="1"/>
  <c r="AE7" i="5"/>
  <c r="AF7" i="5" s="1"/>
  <c r="AE8" i="5"/>
  <c r="AF8" i="5" s="1"/>
  <c r="AE9" i="5"/>
  <c r="AF9" i="5" s="1"/>
  <c r="AE10" i="5"/>
  <c r="AF10" i="5" s="1"/>
  <c r="AE11" i="5"/>
  <c r="AF11" i="5" s="1"/>
  <c r="AE12" i="5"/>
  <c r="AF12" i="5" s="1"/>
  <c r="AE13" i="5"/>
  <c r="AF13" i="5" s="1"/>
  <c r="AE14" i="5"/>
  <c r="AF14" i="5" s="1"/>
  <c r="AE15" i="5"/>
  <c r="AF15" i="5" s="1"/>
  <c r="AE16" i="5"/>
  <c r="AF16" i="5" s="1"/>
  <c r="AE17" i="5"/>
  <c r="AF17" i="5" s="1"/>
  <c r="AE18" i="5"/>
  <c r="AF18" i="5" s="1"/>
  <c r="AE19" i="5"/>
  <c r="AF19" i="5" s="1"/>
  <c r="AE20" i="5"/>
  <c r="AF20" i="5" s="1"/>
  <c r="AE21" i="5"/>
  <c r="AF21" i="5" s="1"/>
  <c r="AE22" i="5"/>
  <c r="AF22" i="5" s="1"/>
  <c r="AE23" i="5"/>
  <c r="AF23" i="5" s="1"/>
  <c r="AE24" i="5"/>
  <c r="AF24" i="5" s="1"/>
  <c r="AE25" i="5"/>
  <c r="AF25" i="5" s="1"/>
  <c r="AE26" i="5"/>
  <c r="AF26" i="5" s="1"/>
  <c r="AE27" i="5"/>
  <c r="AF27" i="5" s="1"/>
  <c r="AE28" i="5"/>
  <c r="AF28" i="5" s="1"/>
  <c r="AE29" i="5"/>
  <c r="AF29" i="5" s="1"/>
  <c r="AE30" i="5"/>
  <c r="AF30" i="5" s="1"/>
  <c r="AE31" i="5"/>
  <c r="AF31" i="5" s="1"/>
  <c r="AE32" i="5"/>
  <c r="AF32" i="5" s="1"/>
  <c r="AE33" i="5"/>
  <c r="AF33" i="5" s="1"/>
  <c r="AE34" i="5"/>
  <c r="AF34" i="5" s="1"/>
  <c r="AE35" i="5"/>
  <c r="AF35" i="5" s="1"/>
  <c r="AE36" i="5"/>
  <c r="AF36" i="5" s="1"/>
  <c r="AE37" i="5"/>
  <c r="AF37" i="5" s="1"/>
  <c r="AE38" i="5"/>
  <c r="AF38" i="5" s="1"/>
  <c r="AE39" i="5"/>
  <c r="AF39" i="5" s="1"/>
  <c r="AE40" i="5"/>
  <c r="AF40" i="5" s="1"/>
  <c r="AE41" i="5"/>
  <c r="AF41" i="5" s="1"/>
  <c r="AE42" i="5"/>
  <c r="AF42" i="5" s="1"/>
  <c r="AE43" i="5"/>
  <c r="AF43" i="5" s="1"/>
  <c r="AE44" i="5"/>
  <c r="AF44" i="5" s="1"/>
  <c r="AE45" i="5"/>
  <c r="AF45" i="5" s="1"/>
  <c r="AE46" i="5"/>
  <c r="AF46" i="5" s="1"/>
  <c r="AE47" i="5"/>
  <c r="AF47" i="5" s="1"/>
  <c r="AE48" i="5"/>
  <c r="AF48" i="5" s="1"/>
  <c r="AE49" i="5"/>
  <c r="AF49" i="5" s="1"/>
  <c r="AE50" i="5"/>
  <c r="AF50" i="5" s="1"/>
  <c r="AE51" i="5"/>
  <c r="AF51" i="5" s="1"/>
  <c r="AE52" i="5"/>
  <c r="AF52" i="5" s="1"/>
  <c r="AE53" i="5"/>
  <c r="AF53" i="5" s="1"/>
  <c r="AE54" i="5"/>
  <c r="AF54" i="5" s="1"/>
  <c r="AE55" i="5"/>
  <c r="AF55" i="5" s="1"/>
  <c r="AE56" i="5"/>
  <c r="AF56" i="5" s="1"/>
  <c r="AE57" i="5"/>
  <c r="AF57" i="5" s="1"/>
  <c r="AE58" i="5"/>
  <c r="AF58" i="5" s="1"/>
  <c r="AE59" i="5"/>
  <c r="AF59" i="5" s="1"/>
  <c r="AE60" i="5"/>
  <c r="AF60" i="5" s="1"/>
  <c r="AE61" i="5"/>
  <c r="AF61" i="5" s="1"/>
  <c r="AE62" i="5"/>
  <c r="AF62" i="5" s="1"/>
  <c r="AE63" i="5"/>
  <c r="AF63" i="5" s="1"/>
  <c r="AE64" i="5"/>
  <c r="AF64" i="5" s="1"/>
  <c r="AE65" i="5"/>
  <c r="AF65" i="5" s="1"/>
  <c r="AE66" i="5"/>
  <c r="AF66" i="5" s="1"/>
  <c r="AE67" i="5"/>
  <c r="AF67" i="5" s="1"/>
  <c r="AE68" i="5"/>
  <c r="AF68" i="5" s="1"/>
  <c r="AE69" i="5"/>
  <c r="AF69" i="5" s="1"/>
  <c r="AE70" i="5"/>
  <c r="AF70" i="5" s="1"/>
  <c r="AE71" i="5"/>
  <c r="AF71" i="5" s="1"/>
  <c r="AE72" i="5"/>
  <c r="AF72" i="5" s="1"/>
  <c r="AE73" i="5"/>
  <c r="AF73" i="5" s="1"/>
  <c r="AE74" i="5"/>
  <c r="AF74" i="5" s="1"/>
  <c r="AE75" i="5"/>
  <c r="AF75" i="5" s="1"/>
  <c r="AE76" i="5"/>
  <c r="AF76" i="5" s="1"/>
  <c r="AE77" i="5"/>
  <c r="AF77" i="5" s="1"/>
  <c r="AE78" i="5"/>
  <c r="AF78" i="5" s="1"/>
  <c r="AE79" i="5"/>
  <c r="AF79" i="5" s="1"/>
  <c r="AE80" i="5"/>
  <c r="AF80" i="5" s="1"/>
  <c r="AE81" i="5"/>
  <c r="AF81" i="5" s="1"/>
  <c r="AE82" i="5"/>
  <c r="AF82" i="5" s="1"/>
  <c r="AE83" i="5"/>
  <c r="AF83" i="5" s="1"/>
  <c r="AE84" i="5"/>
  <c r="AF84" i="5" s="1"/>
  <c r="AE85" i="5"/>
  <c r="AF85" i="5" s="1"/>
  <c r="AE86" i="5"/>
  <c r="AF86" i="5" s="1"/>
  <c r="AE87" i="5"/>
  <c r="AF87" i="5" s="1"/>
  <c r="AE88" i="5"/>
  <c r="AF88" i="5" s="1"/>
  <c r="AE89" i="5"/>
  <c r="AF89" i="5" s="1"/>
  <c r="AE90" i="5"/>
  <c r="AF90" i="5" s="1"/>
  <c r="AE91" i="5"/>
  <c r="AF91" i="5" s="1"/>
  <c r="AE92" i="5"/>
  <c r="AF92" i="5" s="1"/>
  <c r="AE93" i="5"/>
  <c r="AF93" i="5" s="1"/>
  <c r="AE94" i="5"/>
  <c r="AF94" i="5" s="1"/>
  <c r="AE95" i="5"/>
  <c r="AF95" i="5" s="1"/>
  <c r="AE96" i="5"/>
  <c r="AF96" i="5" s="1"/>
  <c r="AE97" i="5"/>
  <c r="AF97" i="5" s="1"/>
  <c r="AE98" i="5"/>
  <c r="AF98" i="5" s="1"/>
  <c r="AE99" i="5"/>
  <c r="AF99" i="5" s="1"/>
  <c r="AE100" i="5"/>
  <c r="AF100" i="5" s="1"/>
  <c r="AE101" i="5"/>
  <c r="AF101" i="5" s="1"/>
  <c r="AE102" i="5"/>
  <c r="AF102" i="5" s="1"/>
  <c r="AE103" i="5"/>
  <c r="AF103" i="5" s="1"/>
  <c r="AE104" i="5"/>
  <c r="AF104" i="5" s="1"/>
  <c r="AE105" i="5"/>
  <c r="AF105" i="5" s="1"/>
  <c r="AE106" i="5"/>
  <c r="AF106" i="5" s="1"/>
  <c r="AE107" i="5"/>
  <c r="AF107" i="5" s="1"/>
  <c r="AE108" i="5"/>
  <c r="AF108" i="5" s="1"/>
  <c r="AE109" i="5"/>
  <c r="AF109" i="5" s="1"/>
  <c r="AE110" i="5"/>
  <c r="AF110" i="5" s="1"/>
  <c r="AE111" i="5"/>
  <c r="AF111" i="5" s="1"/>
  <c r="AE112" i="5"/>
  <c r="AF112" i="5" s="1"/>
  <c r="AE113" i="5"/>
  <c r="AF113" i="5" s="1"/>
  <c r="AE114" i="5"/>
  <c r="AF114" i="5" s="1"/>
  <c r="AE115" i="5"/>
  <c r="AF115" i="5" s="1"/>
  <c r="AE116" i="5"/>
  <c r="AF116" i="5" s="1"/>
  <c r="AE117" i="5"/>
  <c r="AF117" i="5" s="1"/>
  <c r="AE118" i="5"/>
  <c r="AF118" i="5" s="1"/>
  <c r="AE119" i="5"/>
  <c r="AF119" i="5" s="1"/>
  <c r="AE120" i="5"/>
  <c r="AF120" i="5" s="1"/>
  <c r="AE121" i="5"/>
  <c r="AF121" i="5" s="1"/>
  <c r="AE122" i="5"/>
  <c r="AF122" i="5" s="1"/>
  <c r="AE123" i="5"/>
  <c r="AF123" i="5" s="1"/>
  <c r="AE124" i="5"/>
  <c r="AF124" i="5" s="1"/>
  <c r="AE125" i="5"/>
  <c r="AF125" i="5" s="1"/>
  <c r="AE126" i="5"/>
  <c r="AF126" i="5" s="1"/>
  <c r="AE127" i="5"/>
  <c r="AF127" i="5" s="1"/>
  <c r="AE128" i="5"/>
  <c r="AF128" i="5" s="1"/>
  <c r="AE129" i="5"/>
  <c r="AF129" i="5" s="1"/>
  <c r="AE130" i="5"/>
  <c r="AF130" i="5" s="1"/>
  <c r="AE131" i="5"/>
  <c r="AF131" i="5" s="1"/>
  <c r="AE132" i="5"/>
  <c r="AF132" i="5" s="1"/>
  <c r="AE133" i="5"/>
  <c r="AF133" i="5" s="1"/>
  <c r="AE134" i="5"/>
  <c r="AF134" i="5" s="1"/>
  <c r="AE135" i="5"/>
  <c r="AF135" i="5" s="1"/>
  <c r="AE136" i="5"/>
  <c r="AF136" i="5" s="1"/>
  <c r="AE137" i="5"/>
  <c r="AF137" i="5" s="1"/>
  <c r="AE138" i="5"/>
  <c r="AF138" i="5" s="1"/>
  <c r="AE139" i="5"/>
  <c r="AF139" i="5" s="1"/>
  <c r="AE140" i="5"/>
  <c r="AF140" i="5" s="1"/>
  <c r="AE141" i="5"/>
  <c r="AF141" i="5" s="1"/>
  <c r="AE142" i="5"/>
  <c r="AF142" i="5" s="1"/>
  <c r="AE143" i="5"/>
  <c r="AF143" i="5" s="1"/>
  <c r="AE144" i="5"/>
  <c r="AF144" i="5" s="1"/>
  <c r="AE145" i="5"/>
  <c r="AF145" i="5" s="1"/>
  <c r="AE146" i="5"/>
  <c r="AF146" i="5" s="1"/>
  <c r="AE147" i="5"/>
  <c r="AF147" i="5" s="1"/>
  <c r="AE148" i="5"/>
  <c r="AF148" i="5" s="1"/>
  <c r="AE149" i="5"/>
  <c r="AF149" i="5" s="1"/>
  <c r="AE150" i="5"/>
  <c r="AF150" i="5" s="1"/>
  <c r="AE151" i="5"/>
  <c r="AF151" i="5" s="1"/>
  <c r="AE152" i="5"/>
  <c r="AF152" i="5" s="1"/>
  <c r="AE153" i="5"/>
  <c r="AF153" i="5" s="1"/>
  <c r="AE154" i="5"/>
  <c r="AF154" i="5" s="1"/>
  <c r="AE155" i="5"/>
  <c r="AF155" i="5" s="1"/>
  <c r="AE156" i="5"/>
  <c r="AF156" i="5" s="1"/>
  <c r="AE157" i="5"/>
  <c r="AF157" i="5" s="1"/>
  <c r="AE158" i="5"/>
  <c r="AF158" i="5" s="1"/>
  <c r="AE159" i="5"/>
  <c r="AF159" i="5" s="1"/>
  <c r="AE160" i="5"/>
  <c r="AF160" i="5" s="1"/>
  <c r="AE161" i="5"/>
  <c r="AF161" i="5" s="1"/>
  <c r="AE162" i="5"/>
  <c r="AF162" i="5" s="1"/>
  <c r="AE163" i="5"/>
  <c r="AF163" i="5" s="1"/>
  <c r="AE164" i="5"/>
  <c r="AF164" i="5" s="1"/>
  <c r="AE165" i="5"/>
  <c r="AF165" i="5" s="1"/>
  <c r="AE166" i="5"/>
  <c r="AF166" i="5" s="1"/>
  <c r="AE167" i="5"/>
  <c r="AF167" i="5" s="1"/>
  <c r="AE168" i="5"/>
  <c r="AF168" i="5" s="1"/>
  <c r="AE169" i="5"/>
  <c r="AF169" i="5" s="1"/>
  <c r="AE170" i="5"/>
  <c r="AF170" i="5" s="1"/>
  <c r="AE171" i="5"/>
  <c r="AF171" i="5" s="1"/>
  <c r="AE172" i="5"/>
  <c r="AF172" i="5" s="1"/>
  <c r="AE173" i="5"/>
  <c r="AF173" i="5" s="1"/>
  <c r="AE174" i="5"/>
  <c r="AF174" i="5" s="1"/>
  <c r="AE175" i="5"/>
  <c r="AF175" i="5" s="1"/>
  <c r="AE176" i="5"/>
  <c r="AF176" i="5" s="1"/>
  <c r="AE177" i="5"/>
  <c r="AF177" i="5" s="1"/>
  <c r="AE178" i="5"/>
  <c r="AF178" i="5" s="1"/>
  <c r="AE179" i="5"/>
  <c r="AF179" i="5" s="1"/>
  <c r="AE180" i="5"/>
  <c r="AF180" i="5" s="1"/>
  <c r="AE181" i="5"/>
  <c r="AF181" i="5" s="1"/>
  <c r="AE182" i="5"/>
  <c r="AF182" i="5" s="1"/>
  <c r="AE183" i="5"/>
  <c r="AF183" i="5" s="1"/>
  <c r="AE184" i="5"/>
  <c r="AF184" i="5" s="1"/>
  <c r="AE185" i="5"/>
  <c r="AF185" i="5" s="1"/>
  <c r="AE186" i="5"/>
  <c r="AF186" i="5" s="1"/>
  <c r="AE187" i="5"/>
  <c r="AF187" i="5" s="1"/>
  <c r="AE188" i="5"/>
  <c r="AF188" i="5" s="1"/>
  <c r="AE189" i="5"/>
  <c r="AF189" i="5" s="1"/>
  <c r="AE190" i="5"/>
  <c r="AF190" i="5" s="1"/>
  <c r="AE191" i="5"/>
  <c r="AF191" i="5" s="1"/>
  <c r="AE192" i="5"/>
  <c r="AF192" i="5" s="1"/>
  <c r="AE193" i="5"/>
  <c r="AF193" i="5" s="1"/>
  <c r="AE194" i="5"/>
  <c r="AF194" i="5" s="1"/>
  <c r="AE195" i="5"/>
  <c r="AF195" i="5" s="1"/>
  <c r="AE196" i="5"/>
  <c r="AF196" i="5" s="1"/>
  <c r="AE197" i="5"/>
  <c r="AF197" i="5" s="1"/>
  <c r="AE198" i="5"/>
  <c r="AF198" i="5" s="1"/>
  <c r="AE199" i="5"/>
  <c r="AF199" i="5" s="1"/>
  <c r="AE200" i="5"/>
  <c r="AF200" i="5" s="1"/>
  <c r="AE201" i="5"/>
  <c r="AF201" i="5" s="1"/>
  <c r="AE202" i="5"/>
  <c r="AF202" i="5" s="1"/>
  <c r="AE203" i="5"/>
  <c r="AF203" i="5" s="1"/>
  <c r="AE204" i="5"/>
  <c r="AF204" i="5" s="1"/>
  <c r="AE205" i="5"/>
  <c r="AF205" i="5" s="1"/>
  <c r="AE206" i="5"/>
  <c r="AF206" i="5" s="1"/>
  <c r="AE207" i="5"/>
  <c r="AF207" i="5" s="1"/>
  <c r="AE208" i="5"/>
  <c r="AF208" i="5" s="1"/>
  <c r="AE209" i="5"/>
  <c r="AF209" i="5" s="1"/>
  <c r="AE210" i="5"/>
  <c r="AF210" i="5" s="1"/>
  <c r="AE211" i="5"/>
  <c r="AF211" i="5" s="1"/>
  <c r="AE212" i="5"/>
  <c r="AF212" i="5" s="1"/>
  <c r="AE213" i="5"/>
  <c r="AF213" i="5" s="1"/>
  <c r="AE214" i="5"/>
  <c r="AF214" i="5" s="1"/>
  <c r="AE215" i="5"/>
  <c r="AF215" i="5" s="1"/>
  <c r="AE216" i="5"/>
  <c r="AF216" i="5" s="1"/>
  <c r="AE217" i="5"/>
  <c r="AF217" i="5" s="1"/>
  <c r="AE218" i="5"/>
  <c r="AF218" i="5" s="1"/>
  <c r="AE219" i="5"/>
  <c r="AF219" i="5" s="1"/>
  <c r="AE220" i="5"/>
  <c r="AF220" i="5" s="1"/>
  <c r="AE221" i="5"/>
  <c r="AF221" i="5" s="1"/>
  <c r="AE222" i="5"/>
  <c r="AF222" i="5" s="1"/>
  <c r="AE223" i="5"/>
  <c r="AF223" i="5" s="1"/>
  <c r="AE224" i="5"/>
  <c r="AF224" i="5" s="1"/>
  <c r="AE225" i="5"/>
  <c r="AF225" i="5" s="1"/>
  <c r="AE226" i="5"/>
  <c r="AF226" i="5" s="1"/>
  <c r="AE227" i="5"/>
  <c r="AF227" i="5" s="1"/>
  <c r="AE228" i="5"/>
  <c r="AF228" i="5" s="1"/>
  <c r="AE229" i="5"/>
  <c r="AF229" i="5" s="1"/>
  <c r="AE230" i="5"/>
  <c r="AF230" i="5" s="1"/>
  <c r="AE231" i="5"/>
  <c r="AF231" i="5" s="1"/>
  <c r="AE232" i="5"/>
  <c r="AF232" i="5" s="1"/>
  <c r="AE5" i="5"/>
  <c r="AF5" i="5" s="1"/>
  <c r="AR6" i="5"/>
  <c r="AR7" i="5"/>
  <c r="AR8" i="5"/>
  <c r="AR9" i="5"/>
  <c r="AR10" i="5"/>
  <c r="AR11" i="5"/>
  <c r="AR12" i="5"/>
  <c r="AR13" i="5"/>
  <c r="AR14" i="5"/>
  <c r="AR15" i="5"/>
  <c r="AR16" i="5"/>
  <c r="AR17" i="5"/>
  <c r="AR18" i="5"/>
  <c r="AR19" i="5"/>
  <c r="AR20" i="5"/>
  <c r="AR21" i="5"/>
  <c r="AR22" i="5"/>
  <c r="AR23" i="5"/>
  <c r="AR24" i="5"/>
  <c r="AR25" i="5"/>
  <c r="AR26" i="5"/>
  <c r="AR27" i="5"/>
  <c r="AR28" i="5"/>
  <c r="AR29" i="5"/>
  <c r="AR30" i="5"/>
  <c r="AR31" i="5"/>
  <c r="AR32" i="5"/>
  <c r="AR33" i="5"/>
  <c r="AR34" i="5"/>
  <c r="AR35" i="5"/>
  <c r="AR36" i="5"/>
  <c r="AR37" i="5"/>
  <c r="AR38" i="5"/>
  <c r="AR39" i="5"/>
  <c r="AR40" i="5"/>
  <c r="AR41" i="5"/>
  <c r="AR42" i="5"/>
  <c r="AR43" i="5"/>
  <c r="AR44" i="5"/>
  <c r="AR45" i="5"/>
  <c r="AR46" i="5"/>
  <c r="AR47" i="5"/>
  <c r="AR48" i="5"/>
  <c r="AR49" i="5"/>
  <c r="AR50" i="5"/>
  <c r="AR51" i="5"/>
  <c r="AR52" i="5"/>
  <c r="AR53" i="5"/>
  <c r="AR54" i="5"/>
  <c r="AR55" i="5"/>
  <c r="AR56" i="5"/>
  <c r="AR57" i="5"/>
  <c r="AR58" i="5"/>
  <c r="AR59" i="5"/>
  <c r="AR60" i="5"/>
  <c r="AR61" i="5"/>
  <c r="AR62" i="5"/>
  <c r="AR63" i="5"/>
  <c r="AR64" i="5"/>
  <c r="AR65" i="5"/>
  <c r="AR66" i="5"/>
  <c r="AR67" i="5"/>
  <c r="AR68" i="5"/>
  <c r="AR69" i="5"/>
  <c r="AR70" i="5"/>
  <c r="AR71" i="5"/>
  <c r="AR72" i="5"/>
  <c r="AR73" i="5"/>
  <c r="AR74" i="5"/>
  <c r="AR75" i="5"/>
  <c r="AR76" i="5"/>
  <c r="AR77" i="5"/>
  <c r="AR78" i="5"/>
  <c r="AR79" i="5"/>
  <c r="AR80" i="5"/>
  <c r="AR81" i="5"/>
  <c r="AR82" i="5"/>
  <c r="AR83" i="5"/>
  <c r="AR84" i="5"/>
  <c r="AR85" i="5"/>
  <c r="AR86" i="5"/>
  <c r="AR87" i="5"/>
  <c r="AR88" i="5"/>
  <c r="AR89" i="5"/>
  <c r="AR90" i="5"/>
  <c r="AR91" i="5"/>
  <c r="AR92" i="5"/>
  <c r="AR93" i="5"/>
  <c r="AR94" i="5"/>
  <c r="AR95" i="5"/>
  <c r="AR96" i="5"/>
  <c r="AR97" i="5"/>
  <c r="AR98" i="5"/>
  <c r="AR99" i="5"/>
  <c r="AR100" i="5"/>
  <c r="AR101" i="5"/>
  <c r="AR102" i="5"/>
  <c r="AR103" i="5"/>
  <c r="AR104" i="5"/>
  <c r="AR105" i="5"/>
  <c r="AR106" i="5"/>
  <c r="AR107" i="5"/>
  <c r="AR108" i="5"/>
  <c r="AR109" i="5"/>
  <c r="AR110" i="5"/>
  <c r="AR111" i="5"/>
  <c r="AR112" i="5"/>
  <c r="AR113" i="5"/>
  <c r="AR114" i="5"/>
  <c r="AR115" i="5"/>
  <c r="AR116" i="5"/>
  <c r="AR117" i="5"/>
  <c r="AR118" i="5"/>
  <c r="AR119" i="5"/>
  <c r="AR120" i="5"/>
  <c r="AR121" i="5"/>
  <c r="AR122" i="5"/>
  <c r="AR123" i="5"/>
  <c r="AR124" i="5"/>
  <c r="AR125" i="5"/>
  <c r="AR126" i="5"/>
  <c r="AR127" i="5"/>
  <c r="AR128" i="5"/>
  <c r="AR129" i="5"/>
  <c r="AR130" i="5"/>
  <c r="AR131" i="5"/>
  <c r="AR132" i="5"/>
  <c r="AR133" i="5"/>
  <c r="AR134" i="5"/>
  <c r="AR135" i="5"/>
  <c r="AR136" i="5"/>
  <c r="AR137" i="5"/>
  <c r="AR138" i="5"/>
  <c r="AR139" i="5"/>
  <c r="AR140" i="5"/>
  <c r="AR141" i="5"/>
  <c r="AR142" i="5"/>
  <c r="AR143" i="5"/>
  <c r="AR144" i="5"/>
  <c r="AR145" i="5"/>
  <c r="AR146" i="5"/>
  <c r="AR147" i="5"/>
  <c r="AR148" i="5"/>
  <c r="AR149" i="5"/>
  <c r="AR150" i="5"/>
  <c r="AR151" i="5"/>
  <c r="AR152" i="5"/>
  <c r="AR153" i="5"/>
  <c r="AR154" i="5"/>
  <c r="AR155" i="5"/>
  <c r="AR156" i="5"/>
  <c r="AR157" i="5"/>
  <c r="AR158" i="5"/>
  <c r="AR159" i="5"/>
  <c r="AR160" i="5"/>
  <c r="AR161" i="5"/>
  <c r="AR162" i="5"/>
  <c r="AR163" i="5"/>
  <c r="AR164" i="5"/>
  <c r="AR165" i="5"/>
  <c r="AR166" i="5"/>
  <c r="AR167" i="5"/>
  <c r="AR168" i="5"/>
  <c r="AR169" i="5"/>
  <c r="AR170" i="5"/>
  <c r="AR171" i="5"/>
  <c r="AR172" i="5"/>
  <c r="AR173" i="5"/>
  <c r="AR174" i="5"/>
  <c r="AR175" i="5"/>
  <c r="AR176" i="5"/>
  <c r="AR177" i="5"/>
  <c r="AR178" i="5"/>
  <c r="AR179" i="5"/>
  <c r="AR180" i="5"/>
  <c r="AR181" i="5"/>
  <c r="AR182" i="5"/>
  <c r="AR183" i="5"/>
  <c r="AR184" i="5"/>
  <c r="AR185" i="5"/>
  <c r="AR186" i="5"/>
  <c r="AR187" i="5"/>
  <c r="AR188" i="5"/>
  <c r="AR189" i="5"/>
  <c r="AR190" i="5"/>
  <c r="AR191" i="5"/>
  <c r="AR192" i="5"/>
  <c r="AR193" i="5"/>
  <c r="AR194" i="5"/>
  <c r="AR195" i="5"/>
  <c r="AR196" i="5"/>
  <c r="AR197" i="5"/>
  <c r="AR198" i="5"/>
  <c r="AR199" i="5"/>
  <c r="AR200" i="5"/>
  <c r="AR201" i="5"/>
  <c r="AR202" i="5"/>
  <c r="AR203" i="5"/>
  <c r="AR204" i="5"/>
  <c r="AR205" i="5"/>
  <c r="AR206" i="5"/>
  <c r="AR207" i="5"/>
  <c r="AR208" i="5"/>
  <c r="AR209" i="5"/>
  <c r="AR210" i="5"/>
  <c r="AR211" i="5"/>
  <c r="AR212" i="5"/>
  <c r="AR213" i="5"/>
  <c r="AR214" i="5"/>
  <c r="AR215" i="5"/>
  <c r="AR216" i="5"/>
  <c r="AR217" i="5"/>
  <c r="AR218" i="5"/>
  <c r="AR219" i="5"/>
  <c r="AR220" i="5"/>
  <c r="AR221" i="5"/>
  <c r="AR222" i="5"/>
  <c r="AR223" i="5"/>
  <c r="AR224" i="5"/>
  <c r="AR225" i="5"/>
  <c r="AR226" i="5"/>
  <c r="AR227" i="5"/>
  <c r="AR228" i="5"/>
  <c r="AR229" i="5"/>
  <c r="AR230" i="5"/>
  <c r="AR231" i="5"/>
  <c r="AR232" i="5"/>
  <c r="AR5" i="5"/>
  <c r="S5" i="5" l="1"/>
  <c r="R6" i="5"/>
  <c r="S6" i="5" s="1"/>
  <c r="R7" i="5"/>
  <c r="S7" i="5" s="1"/>
  <c r="R8" i="5"/>
  <c r="S8" i="5" s="1"/>
  <c r="R9" i="5"/>
  <c r="S9" i="5" s="1"/>
  <c r="R10" i="5"/>
  <c r="S10" i="5" s="1"/>
  <c r="R11" i="5"/>
  <c r="S11" i="5" s="1"/>
  <c r="R12" i="5"/>
  <c r="S12" i="5" s="1"/>
  <c r="R13" i="5"/>
  <c r="S13" i="5" s="1"/>
  <c r="R14" i="5"/>
  <c r="S14" i="5" s="1"/>
  <c r="R15" i="5"/>
  <c r="S15" i="5" s="1"/>
  <c r="R16" i="5"/>
  <c r="S16" i="5" s="1"/>
  <c r="R17" i="5"/>
  <c r="S17" i="5" s="1"/>
  <c r="R18" i="5"/>
  <c r="S18" i="5" s="1"/>
  <c r="R19" i="5"/>
  <c r="S19" i="5" s="1"/>
  <c r="R20" i="5"/>
  <c r="S20" i="5" s="1"/>
  <c r="R21" i="5"/>
  <c r="S21" i="5" s="1"/>
  <c r="R22" i="5"/>
  <c r="S22" i="5" s="1"/>
  <c r="R23" i="5"/>
  <c r="S23" i="5" s="1"/>
  <c r="R24" i="5"/>
  <c r="S24" i="5" s="1"/>
  <c r="R25" i="5"/>
  <c r="S25" i="5" s="1"/>
  <c r="R26" i="5"/>
  <c r="S26" i="5" s="1"/>
  <c r="R27" i="5"/>
  <c r="S27" i="5" s="1"/>
  <c r="R28" i="5"/>
  <c r="S28" i="5" s="1"/>
  <c r="R29" i="5"/>
  <c r="S29" i="5" s="1"/>
  <c r="R30" i="5"/>
  <c r="S30" i="5" s="1"/>
  <c r="R31" i="5"/>
  <c r="S31" i="5" s="1"/>
  <c r="R32" i="5"/>
  <c r="S32" i="5" s="1"/>
  <c r="R33" i="5"/>
  <c r="S33" i="5" s="1"/>
  <c r="R34" i="5"/>
  <c r="S34" i="5" s="1"/>
  <c r="R35" i="5"/>
  <c r="S35" i="5" s="1"/>
  <c r="R36" i="5"/>
  <c r="S36" i="5" s="1"/>
  <c r="R37" i="5"/>
  <c r="S37" i="5" s="1"/>
  <c r="R38" i="5"/>
  <c r="S38" i="5" s="1"/>
  <c r="R39" i="5"/>
  <c r="S39" i="5" s="1"/>
  <c r="R40" i="5"/>
  <c r="S40" i="5" s="1"/>
  <c r="R41" i="5"/>
  <c r="S41" i="5" s="1"/>
  <c r="R42" i="5"/>
  <c r="S42" i="5" s="1"/>
  <c r="R43" i="5"/>
  <c r="S43" i="5" s="1"/>
  <c r="R44" i="5"/>
  <c r="S44" i="5" s="1"/>
  <c r="R45" i="5"/>
  <c r="S45" i="5" s="1"/>
  <c r="R46" i="5"/>
  <c r="S46" i="5" s="1"/>
  <c r="R47" i="5"/>
  <c r="S47" i="5" s="1"/>
  <c r="R48" i="5"/>
  <c r="S48" i="5" s="1"/>
  <c r="R49" i="5"/>
  <c r="S49" i="5" s="1"/>
  <c r="R50" i="5"/>
  <c r="S50" i="5" s="1"/>
  <c r="R51" i="5"/>
  <c r="S51" i="5" s="1"/>
  <c r="R52" i="5"/>
  <c r="S52" i="5" s="1"/>
  <c r="R53" i="5"/>
  <c r="S53" i="5" s="1"/>
  <c r="R54" i="5"/>
  <c r="S54" i="5" s="1"/>
  <c r="R55" i="5"/>
  <c r="S55" i="5" s="1"/>
  <c r="R56" i="5"/>
  <c r="S56" i="5" s="1"/>
  <c r="R57" i="5"/>
  <c r="S57" i="5" s="1"/>
  <c r="R58" i="5"/>
  <c r="S58" i="5" s="1"/>
  <c r="R59" i="5"/>
  <c r="S59" i="5" s="1"/>
  <c r="R60" i="5"/>
  <c r="S60" i="5" s="1"/>
  <c r="R61" i="5"/>
  <c r="S61" i="5" s="1"/>
  <c r="R62" i="5"/>
  <c r="S62" i="5" s="1"/>
  <c r="R63" i="5"/>
  <c r="S63" i="5" s="1"/>
  <c r="R64" i="5"/>
  <c r="S64" i="5" s="1"/>
  <c r="R65" i="5"/>
  <c r="S65" i="5" s="1"/>
  <c r="R66" i="5"/>
  <c r="S66" i="5" s="1"/>
  <c r="R67" i="5"/>
  <c r="S67" i="5" s="1"/>
  <c r="R68" i="5"/>
  <c r="S68" i="5" s="1"/>
  <c r="R69" i="5"/>
  <c r="S69" i="5" s="1"/>
  <c r="R70" i="5"/>
  <c r="S70" i="5" s="1"/>
  <c r="R71" i="5"/>
  <c r="S71" i="5" s="1"/>
  <c r="R72" i="5"/>
  <c r="S72" i="5" s="1"/>
  <c r="R73" i="5"/>
  <c r="S73" i="5" s="1"/>
  <c r="R74" i="5"/>
  <c r="S74" i="5" s="1"/>
  <c r="R75" i="5"/>
  <c r="S75" i="5" s="1"/>
  <c r="R76" i="5"/>
  <c r="S76" i="5" s="1"/>
  <c r="R77" i="5"/>
  <c r="S77" i="5" s="1"/>
  <c r="R78" i="5"/>
  <c r="S78" i="5" s="1"/>
  <c r="R79" i="5"/>
  <c r="S79" i="5" s="1"/>
  <c r="R80" i="5"/>
  <c r="S80" i="5" s="1"/>
  <c r="R81" i="5"/>
  <c r="S81" i="5" s="1"/>
  <c r="R82" i="5"/>
  <c r="S82" i="5" s="1"/>
  <c r="R83" i="5"/>
  <c r="S83" i="5" s="1"/>
  <c r="R84" i="5"/>
  <c r="S84" i="5" s="1"/>
  <c r="R85" i="5"/>
  <c r="S85" i="5" s="1"/>
  <c r="R86" i="5"/>
  <c r="S86" i="5" s="1"/>
  <c r="R87" i="5"/>
  <c r="S87" i="5" s="1"/>
  <c r="R88" i="5"/>
  <c r="S88" i="5" s="1"/>
  <c r="R89" i="5"/>
  <c r="S89" i="5" s="1"/>
  <c r="R90" i="5"/>
  <c r="S90" i="5" s="1"/>
  <c r="R91" i="5"/>
  <c r="S91" i="5" s="1"/>
  <c r="R92" i="5"/>
  <c r="S92" i="5" s="1"/>
  <c r="R93" i="5"/>
  <c r="S93" i="5" s="1"/>
  <c r="R94" i="5"/>
  <c r="S94" i="5" s="1"/>
  <c r="R95" i="5"/>
  <c r="S95" i="5" s="1"/>
  <c r="R96" i="5"/>
  <c r="S96" i="5" s="1"/>
  <c r="R97" i="5"/>
  <c r="S97" i="5" s="1"/>
  <c r="R98" i="5"/>
  <c r="S98" i="5" s="1"/>
  <c r="R99" i="5"/>
  <c r="S99" i="5" s="1"/>
  <c r="R100" i="5"/>
  <c r="S100" i="5" s="1"/>
  <c r="R101" i="5"/>
  <c r="S101" i="5" s="1"/>
  <c r="R102" i="5"/>
  <c r="S102" i="5" s="1"/>
  <c r="R103" i="5"/>
  <c r="S103" i="5" s="1"/>
  <c r="R104" i="5"/>
  <c r="S104" i="5" s="1"/>
  <c r="R105" i="5"/>
  <c r="S105" i="5" s="1"/>
  <c r="R106" i="5"/>
  <c r="S106" i="5" s="1"/>
  <c r="R107" i="5"/>
  <c r="S107" i="5" s="1"/>
  <c r="R108" i="5"/>
  <c r="S108" i="5" s="1"/>
  <c r="R109" i="5"/>
  <c r="S109" i="5" s="1"/>
  <c r="R110" i="5"/>
  <c r="S110" i="5" s="1"/>
  <c r="R111" i="5"/>
  <c r="S111" i="5" s="1"/>
  <c r="R112" i="5"/>
  <c r="S112" i="5" s="1"/>
  <c r="R113" i="5"/>
  <c r="S113" i="5" s="1"/>
  <c r="R114" i="5"/>
  <c r="S114" i="5" s="1"/>
  <c r="R115" i="5"/>
  <c r="S115" i="5" s="1"/>
  <c r="R116" i="5"/>
  <c r="S116" i="5" s="1"/>
  <c r="R117" i="5"/>
  <c r="S117" i="5" s="1"/>
  <c r="R118" i="5"/>
  <c r="S118" i="5" s="1"/>
  <c r="R119" i="5"/>
  <c r="S119" i="5" s="1"/>
  <c r="R120" i="5"/>
  <c r="S120" i="5" s="1"/>
  <c r="R121" i="5"/>
  <c r="S121" i="5" s="1"/>
  <c r="R122" i="5"/>
  <c r="S122" i="5" s="1"/>
  <c r="R123" i="5"/>
  <c r="S123" i="5" s="1"/>
  <c r="R124" i="5"/>
  <c r="S124" i="5" s="1"/>
  <c r="R125" i="5"/>
  <c r="S125" i="5" s="1"/>
  <c r="R126" i="5"/>
  <c r="S126" i="5" s="1"/>
  <c r="R127" i="5"/>
  <c r="S127" i="5" s="1"/>
  <c r="R128" i="5"/>
  <c r="S128" i="5" s="1"/>
  <c r="R129" i="5"/>
  <c r="S129" i="5" s="1"/>
  <c r="R130" i="5"/>
  <c r="S130" i="5" s="1"/>
  <c r="R131" i="5"/>
  <c r="S131" i="5" s="1"/>
  <c r="R132" i="5"/>
  <c r="S132" i="5" s="1"/>
  <c r="R133" i="5"/>
  <c r="S133" i="5" s="1"/>
  <c r="R134" i="5"/>
  <c r="S134" i="5" s="1"/>
  <c r="R135" i="5"/>
  <c r="S135" i="5" s="1"/>
  <c r="R136" i="5"/>
  <c r="S136" i="5" s="1"/>
  <c r="R137" i="5"/>
  <c r="S137" i="5" s="1"/>
  <c r="R138" i="5"/>
  <c r="S138" i="5" s="1"/>
  <c r="R139" i="5"/>
  <c r="S139" i="5" s="1"/>
  <c r="R140" i="5"/>
  <c r="S140" i="5" s="1"/>
  <c r="R141" i="5"/>
  <c r="S141" i="5" s="1"/>
  <c r="R142" i="5"/>
  <c r="S142" i="5" s="1"/>
  <c r="R143" i="5"/>
  <c r="S143" i="5" s="1"/>
  <c r="R144" i="5"/>
  <c r="S144" i="5" s="1"/>
  <c r="R145" i="5"/>
  <c r="S145" i="5" s="1"/>
  <c r="R146" i="5"/>
  <c r="S146" i="5" s="1"/>
  <c r="R147" i="5"/>
  <c r="S147" i="5" s="1"/>
  <c r="R148" i="5"/>
  <c r="S148" i="5" s="1"/>
  <c r="R149" i="5"/>
  <c r="S149" i="5" s="1"/>
  <c r="R150" i="5"/>
  <c r="S150" i="5" s="1"/>
  <c r="R151" i="5"/>
  <c r="S151" i="5" s="1"/>
  <c r="R152" i="5"/>
  <c r="S152" i="5" s="1"/>
  <c r="R153" i="5"/>
  <c r="S153" i="5" s="1"/>
  <c r="R154" i="5"/>
  <c r="S154" i="5" s="1"/>
  <c r="R155" i="5"/>
  <c r="S155" i="5" s="1"/>
  <c r="R156" i="5"/>
  <c r="S156" i="5" s="1"/>
  <c r="R157" i="5"/>
  <c r="S157" i="5" s="1"/>
  <c r="R158" i="5"/>
  <c r="S158" i="5" s="1"/>
  <c r="R159" i="5"/>
  <c r="S159" i="5" s="1"/>
  <c r="R160" i="5"/>
  <c r="S160" i="5" s="1"/>
  <c r="R161" i="5"/>
  <c r="S161" i="5" s="1"/>
  <c r="R162" i="5"/>
  <c r="S162" i="5" s="1"/>
  <c r="R163" i="5"/>
  <c r="S163" i="5" s="1"/>
  <c r="R164" i="5"/>
  <c r="S164" i="5" s="1"/>
  <c r="R165" i="5"/>
  <c r="S165" i="5" s="1"/>
  <c r="R166" i="5"/>
  <c r="S166" i="5" s="1"/>
  <c r="R167" i="5"/>
  <c r="S167" i="5" s="1"/>
  <c r="R168" i="5"/>
  <c r="S168" i="5" s="1"/>
  <c r="R169" i="5"/>
  <c r="S169" i="5" s="1"/>
  <c r="R170" i="5"/>
  <c r="S170" i="5" s="1"/>
  <c r="R171" i="5"/>
  <c r="S171" i="5" s="1"/>
  <c r="R172" i="5"/>
  <c r="S172" i="5" s="1"/>
  <c r="R173" i="5"/>
  <c r="S173" i="5" s="1"/>
  <c r="R174" i="5"/>
  <c r="S174" i="5" s="1"/>
  <c r="R175" i="5"/>
  <c r="S175" i="5" s="1"/>
  <c r="R176" i="5"/>
  <c r="S176" i="5" s="1"/>
  <c r="R177" i="5"/>
  <c r="S177" i="5" s="1"/>
  <c r="R178" i="5"/>
  <c r="S178" i="5" s="1"/>
  <c r="R179" i="5"/>
  <c r="S179" i="5" s="1"/>
  <c r="R180" i="5"/>
  <c r="S180" i="5" s="1"/>
  <c r="R181" i="5"/>
  <c r="S181" i="5" s="1"/>
  <c r="R182" i="5"/>
  <c r="S182" i="5" s="1"/>
  <c r="R183" i="5"/>
  <c r="S183" i="5" s="1"/>
  <c r="R184" i="5"/>
  <c r="S184" i="5" s="1"/>
  <c r="R185" i="5"/>
  <c r="S185" i="5" s="1"/>
  <c r="R186" i="5"/>
  <c r="S186" i="5" s="1"/>
  <c r="R187" i="5"/>
  <c r="S187" i="5" s="1"/>
  <c r="R188" i="5"/>
  <c r="S188" i="5" s="1"/>
  <c r="R189" i="5"/>
  <c r="S189" i="5" s="1"/>
  <c r="R190" i="5"/>
  <c r="S190" i="5" s="1"/>
  <c r="R191" i="5"/>
  <c r="S191" i="5" s="1"/>
  <c r="R192" i="5"/>
  <c r="S192" i="5" s="1"/>
  <c r="R193" i="5"/>
  <c r="S193" i="5" s="1"/>
  <c r="R194" i="5"/>
  <c r="S194" i="5" s="1"/>
  <c r="R195" i="5"/>
  <c r="S195" i="5" s="1"/>
  <c r="R196" i="5"/>
  <c r="S196" i="5" s="1"/>
  <c r="R197" i="5"/>
  <c r="S197" i="5" s="1"/>
  <c r="R198" i="5"/>
  <c r="S198" i="5" s="1"/>
  <c r="R199" i="5"/>
  <c r="S199" i="5" s="1"/>
  <c r="R200" i="5"/>
  <c r="S200" i="5" s="1"/>
  <c r="R201" i="5"/>
  <c r="S201" i="5" s="1"/>
  <c r="R202" i="5"/>
  <c r="S202" i="5" s="1"/>
  <c r="R203" i="5"/>
  <c r="S203" i="5" s="1"/>
  <c r="R204" i="5"/>
  <c r="S204" i="5" s="1"/>
  <c r="R205" i="5"/>
  <c r="S205" i="5" s="1"/>
  <c r="R206" i="5"/>
  <c r="S206" i="5" s="1"/>
  <c r="R207" i="5"/>
  <c r="S207" i="5" s="1"/>
  <c r="R208" i="5"/>
  <c r="S208" i="5" s="1"/>
  <c r="R209" i="5"/>
  <c r="S209" i="5" s="1"/>
  <c r="R210" i="5"/>
  <c r="S210" i="5" s="1"/>
  <c r="R211" i="5"/>
  <c r="S211" i="5" s="1"/>
  <c r="R212" i="5"/>
  <c r="S212" i="5" s="1"/>
  <c r="R213" i="5"/>
  <c r="S213" i="5" s="1"/>
  <c r="R214" i="5"/>
  <c r="S214" i="5" s="1"/>
  <c r="R215" i="5"/>
  <c r="S215" i="5" s="1"/>
  <c r="R216" i="5"/>
  <c r="S216" i="5" s="1"/>
  <c r="R217" i="5"/>
  <c r="S217" i="5" s="1"/>
  <c r="R218" i="5"/>
  <c r="S218" i="5" s="1"/>
  <c r="R219" i="5"/>
  <c r="S219" i="5" s="1"/>
  <c r="R220" i="5"/>
  <c r="S220" i="5" s="1"/>
  <c r="R221" i="5"/>
  <c r="S221" i="5" s="1"/>
  <c r="R222" i="5"/>
  <c r="S222" i="5" s="1"/>
  <c r="R223" i="5"/>
  <c r="S223" i="5" s="1"/>
  <c r="R224" i="5"/>
  <c r="S224" i="5" s="1"/>
  <c r="R225" i="5"/>
  <c r="S225" i="5" s="1"/>
  <c r="R226" i="5"/>
  <c r="S226" i="5" s="1"/>
  <c r="R227" i="5"/>
  <c r="S227" i="5" s="1"/>
  <c r="R228" i="5"/>
  <c r="S228" i="5" s="1"/>
  <c r="R229" i="5"/>
  <c r="S229" i="5" s="1"/>
  <c r="R230" i="5"/>
  <c r="S230" i="5" s="1"/>
  <c r="R231" i="5"/>
  <c r="S231" i="5" s="1"/>
  <c r="R232" i="5"/>
  <c r="S232" i="5" s="1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125" i="5"/>
  <c r="Q126" i="5"/>
  <c r="Q127" i="5"/>
  <c r="Q128" i="5"/>
  <c r="Q129" i="5"/>
  <c r="Q130" i="5"/>
  <c r="Q131" i="5"/>
  <c r="Q132" i="5"/>
  <c r="Q133" i="5"/>
  <c r="Q134" i="5"/>
  <c r="Q135" i="5"/>
  <c r="Q136" i="5"/>
  <c r="Q137" i="5"/>
  <c r="Q138" i="5"/>
  <c r="Q139" i="5"/>
  <c r="Q140" i="5"/>
  <c r="Q141" i="5"/>
  <c r="Q142" i="5"/>
  <c r="Q143" i="5"/>
  <c r="Q144" i="5"/>
  <c r="Q145" i="5"/>
  <c r="Q146" i="5"/>
  <c r="Q147" i="5"/>
  <c r="Q148" i="5"/>
  <c r="Q149" i="5"/>
  <c r="Q150" i="5"/>
  <c r="Q151" i="5"/>
  <c r="Q152" i="5"/>
  <c r="Q153" i="5"/>
  <c r="Q154" i="5"/>
  <c r="Q155" i="5"/>
  <c r="Q156" i="5"/>
  <c r="Q157" i="5"/>
  <c r="Q158" i="5"/>
  <c r="Q159" i="5"/>
  <c r="Q160" i="5"/>
  <c r="Q161" i="5"/>
  <c r="Q162" i="5"/>
  <c r="Q163" i="5"/>
  <c r="Q164" i="5"/>
  <c r="Q165" i="5"/>
  <c r="Q166" i="5"/>
  <c r="Q167" i="5"/>
  <c r="Q168" i="5"/>
  <c r="Q169" i="5"/>
  <c r="Q170" i="5"/>
  <c r="Q171" i="5"/>
  <c r="Q172" i="5"/>
  <c r="Q173" i="5"/>
  <c r="Q174" i="5"/>
  <c r="Q175" i="5"/>
  <c r="Q176" i="5"/>
  <c r="Q177" i="5"/>
  <c r="Q178" i="5"/>
  <c r="Q179" i="5"/>
  <c r="Q180" i="5"/>
  <c r="Q181" i="5"/>
  <c r="Q182" i="5"/>
  <c r="Q183" i="5"/>
  <c r="Q184" i="5"/>
  <c r="Q185" i="5"/>
  <c r="Q186" i="5"/>
  <c r="Q187" i="5"/>
  <c r="Q188" i="5"/>
  <c r="Q189" i="5"/>
  <c r="Q190" i="5"/>
  <c r="Q191" i="5"/>
  <c r="Q192" i="5"/>
  <c r="Q193" i="5"/>
  <c r="Q194" i="5"/>
  <c r="Q195" i="5"/>
  <c r="Q196" i="5"/>
  <c r="Q197" i="5"/>
  <c r="Q198" i="5"/>
  <c r="Q199" i="5"/>
  <c r="Q200" i="5"/>
  <c r="Q201" i="5"/>
  <c r="Q202" i="5"/>
  <c r="Q203" i="5"/>
  <c r="Q204" i="5"/>
  <c r="Q205" i="5"/>
  <c r="Q206" i="5"/>
  <c r="Q207" i="5"/>
  <c r="Q208" i="5"/>
  <c r="Q209" i="5"/>
  <c r="Q210" i="5"/>
  <c r="Q211" i="5"/>
  <c r="Q212" i="5"/>
  <c r="Q213" i="5"/>
  <c r="Q214" i="5"/>
  <c r="Q215" i="5"/>
  <c r="Q216" i="5"/>
  <c r="Q217" i="5"/>
  <c r="Q218" i="5"/>
  <c r="Q219" i="5"/>
  <c r="Q220" i="5"/>
  <c r="Q221" i="5"/>
  <c r="Q222" i="5"/>
  <c r="Q223" i="5"/>
  <c r="Q224" i="5"/>
  <c r="Q225" i="5"/>
  <c r="Q226" i="5"/>
  <c r="Q227" i="5"/>
  <c r="Q228" i="5"/>
  <c r="Q229" i="5"/>
  <c r="Q230" i="5"/>
  <c r="Q231" i="5"/>
  <c r="Q5" i="5"/>
  <c r="AV232" i="5" l="1"/>
  <c r="AV231" i="5"/>
  <c r="AV230" i="5"/>
  <c r="AV229" i="5"/>
  <c r="AV228" i="5"/>
  <c r="AV227" i="5"/>
  <c r="AV226" i="5"/>
  <c r="AV225" i="5"/>
  <c r="AV224" i="5"/>
  <c r="AV223" i="5"/>
  <c r="AV222" i="5"/>
  <c r="AV221" i="5"/>
  <c r="AV220" i="5"/>
  <c r="AV219" i="5"/>
  <c r="AV218" i="5"/>
  <c r="AV217" i="5"/>
  <c r="AV216" i="5"/>
  <c r="AV215" i="5"/>
  <c r="AV214" i="5"/>
  <c r="AV213" i="5"/>
  <c r="AV212" i="5"/>
  <c r="AV211" i="5"/>
  <c r="AV210" i="5"/>
  <c r="AV209" i="5"/>
  <c r="AV208" i="5"/>
  <c r="AV207" i="5"/>
  <c r="AV206" i="5"/>
  <c r="AV205" i="5"/>
  <c r="AV204" i="5"/>
  <c r="AV203" i="5"/>
  <c r="AV202" i="5"/>
  <c r="AV201" i="5"/>
  <c r="AV200" i="5"/>
  <c r="AV199" i="5"/>
  <c r="AV198" i="5"/>
  <c r="AV197" i="5"/>
  <c r="AV196" i="5"/>
  <c r="AV195" i="5"/>
  <c r="AV194" i="5"/>
  <c r="AV193" i="5"/>
  <c r="AV192" i="5"/>
  <c r="AV191" i="5"/>
  <c r="AV190" i="5"/>
  <c r="AV189" i="5"/>
  <c r="AV188" i="5"/>
  <c r="AV187" i="5"/>
  <c r="AV186" i="5"/>
  <c r="AV185" i="5"/>
  <c r="AV184" i="5"/>
  <c r="AV183" i="5"/>
  <c r="AV182" i="5"/>
  <c r="AV181" i="5"/>
  <c r="AV180" i="5"/>
  <c r="AV179" i="5"/>
  <c r="AV178" i="5"/>
  <c r="AV177" i="5"/>
  <c r="AV176" i="5"/>
  <c r="AV175" i="5"/>
  <c r="AV174" i="5"/>
  <c r="AV173" i="5"/>
  <c r="AV172" i="5"/>
  <c r="AV171" i="5"/>
  <c r="AV170" i="5"/>
  <c r="AV169" i="5"/>
  <c r="AV168" i="5"/>
  <c r="AV167" i="5"/>
  <c r="AV166" i="5"/>
  <c r="AV165" i="5"/>
  <c r="AV164" i="5"/>
  <c r="AV163" i="5"/>
  <c r="AV162" i="5"/>
  <c r="AV161" i="5"/>
  <c r="AV160" i="5"/>
  <c r="AV159" i="5"/>
  <c r="AV158" i="5"/>
  <c r="AV157" i="5"/>
  <c r="AV156" i="5"/>
  <c r="AV155" i="5"/>
  <c r="AV154" i="5"/>
  <c r="AV153" i="5"/>
  <c r="AV152" i="5"/>
  <c r="AV151" i="5"/>
  <c r="AV150" i="5"/>
  <c r="AV149" i="5"/>
  <c r="AV148" i="5"/>
  <c r="AV147" i="5"/>
  <c r="AV146" i="5"/>
  <c r="AV145" i="5"/>
  <c r="AV144" i="5"/>
  <c r="AV143" i="5"/>
  <c r="AV142" i="5"/>
  <c r="AV141" i="5"/>
  <c r="AV140" i="5"/>
  <c r="AV139" i="5"/>
  <c r="AV138" i="5"/>
  <c r="AV137" i="5"/>
  <c r="AV136" i="5"/>
  <c r="AV135" i="5"/>
  <c r="AV134" i="5"/>
  <c r="AV133" i="5"/>
  <c r="AV132" i="5"/>
  <c r="AV131" i="5"/>
  <c r="AV130" i="5"/>
  <c r="AV129" i="5"/>
  <c r="AV128" i="5"/>
  <c r="AV127" i="5"/>
  <c r="AV126" i="5"/>
  <c r="AV125" i="5"/>
  <c r="AV124" i="5"/>
  <c r="AV123" i="5"/>
  <c r="AV122" i="5"/>
  <c r="AV121" i="5"/>
  <c r="AV120" i="5"/>
  <c r="AV119" i="5"/>
  <c r="AV118" i="5"/>
  <c r="AV117" i="5"/>
  <c r="AV116" i="5"/>
  <c r="AV115" i="5"/>
  <c r="AV114" i="5"/>
  <c r="AV113" i="5"/>
  <c r="AV112" i="5"/>
  <c r="AV111" i="5"/>
  <c r="AV110" i="5"/>
  <c r="AV109" i="5"/>
  <c r="AV108" i="5"/>
  <c r="AV107" i="5"/>
  <c r="AV106" i="5"/>
  <c r="AV105" i="5"/>
  <c r="AV104" i="5"/>
  <c r="AV103" i="5"/>
  <c r="AV102" i="5"/>
  <c r="AV101" i="5"/>
  <c r="AV100" i="5"/>
  <c r="AV99" i="5"/>
  <c r="AV98" i="5"/>
  <c r="AV97" i="5"/>
  <c r="AV96" i="5"/>
  <c r="AV95" i="5"/>
  <c r="AV94" i="5"/>
  <c r="AV93" i="5"/>
  <c r="AV92" i="5"/>
  <c r="AV91" i="5"/>
  <c r="AV90" i="5"/>
  <c r="AV89" i="5"/>
  <c r="AV88" i="5"/>
  <c r="AV87" i="5"/>
  <c r="AV86" i="5"/>
  <c r="AV85" i="5"/>
  <c r="AV84" i="5"/>
  <c r="AV83" i="5"/>
  <c r="AV82" i="5"/>
  <c r="AV81" i="5"/>
  <c r="AV80" i="5"/>
  <c r="AV79" i="5"/>
  <c r="AV78" i="5"/>
  <c r="AV77" i="5"/>
  <c r="AV76" i="5"/>
  <c r="AV75" i="5"/>
  <c r="AV74" i="5"/>
  <c r="AV73" i="5"/>
  <c r="AV72" i="5"/>
  <c r="AV71" i="5"/>
  <c r="AV70" i="5"/>
  <c r="AV69" i="5"/>
  <c r="AV68" i="5"/>
  <c r="AV67" i="5"/>
  <c r="AV66" i="5"/>
  <c r="AV65" i="5"/>
  <c r="AV64" i="5"/>
  <c r="AV63" i="5"/>
  <c r="AV62" i="5"/>
  <c r="AV61" i="5"/>
  <c r="AV60" i="5"/>
  <c r="AV59" i="5"/>
  <c r="AV58" i="5"/>
  <c r="AV57" i="5"/>
  <c r="AV56" i="5"/>
  <c r="AV55" i="5"/>
  <c r="AV54" i="5"/>
  <c r="AV53" i="5"/>
  <c r="AV52" i="5"/>
  <c r="AV51" i="5"/>
  <c r="AV50" i="5"/>
  <c r="AV49" i="5"/>
  <c r="AV48" i="5"/>
  <c r="AV47" i="5"/>
  <c r="AV46" i="5"/>
  <c r="AV45" i="5"/>
  <c r="AV44" i="5"/>
  <c r="AV43" i="5"/>
  <c r="AV42" i="5"/>
  <c r="AV41" i="5"/>
  <c r="AV40" i="5"/>
  <c r="AV39" i="5"/>
  <c r="AV38" i="5"/>
  <c r="AV37" i="5"/>
  <c r="AV36" i="5"/>
  <c r="AV35" i="5"/>
  <c r="AV34" i="5"/>
  <c r="AV33" i="5"/>
  <c r="AV32" i="5"/>
  <c r="AV31" i="5"/>
  <c r="AV30" i="5"/>
  <c r="AV29" i="5"/>
  <c r="AV28" i="5"/>
  <c r="AV27" i="5"/>
  <c r="AV26" i="5"/>
  <c r="AV25" i="5"/>
  <c r="AV24" i="5"/>
  <c r="AV23" i="5"/>
  <c r="AV22" i="5"/>
  <c r="AV21" i="5"/>
  <c r="AV20" i="5"/>
  <c r="AV19" i="5"/>
  <c r="AV18" i="5"/>
  <c r="AV17" i="5"/>
  <c r="AV16" i="5"/>
  <c r="AV15" i="5"/>
  <c r="AV14" i="5"/>
  <c r="AV13" i="5"/>
  <c r="AV12" i="5"/>
  <c r="AV11" i="5"/>
  <c r="AV10" i="5"/>
  <c r="AV9" i="5"/>
  <c r="AV8" i="5"/>
  <c r="AV7" i="5"/>
  <c r="AV6" i="5"/>
  <c r="AV5" i="5"/>
  <c r="AI232" i="5"/>
  <c r="AG232" i="5" a="1"/>
  <c r="AG232" i="5" s="1"/>
  <c r="AM232" i="5" s="1"/>
  <c r="AN232" i="5" s="1"/>
  <c r="AX231" i="2" s="1"/>
  <c r="AY231" i="2" s="1"/>
  <c r="AZ231" i="2" s="1"/>
  <c r="AI231" i="5"/>
  <c r="AG231" i="5" a="1"/>
  <c r="AG231" i="5" s="1"/>
  <c r="AM231" i="5" s="1"/>
  <c r="AN231" i="5" s="1"/>
  <c r="AX230" i="2" s="1"/>
  <c r="AY230" i="2" s="1"/>
  <c r="AZ230" i="2" s="1"/>
  <c r="AI230" i="5"/>
  <c r="AG230" i="5" a="1"/>
  <c r="AG230" i="5" s="1"/>
  <c r="AM230" i="5" s="1"/>
  <c r="AN230" i="5" s="1"/>
  <c r="AX229" i="2" s="1"/>
  <c r="AY229" i="2" s="1"/>
  <c r="AZ229" i="2" s="1"/>
  <c r="AI229" i="5"/>
  <c r="AG229" i="5" a="1"/>
  <c r="AG229" i="5" s="1"/>
  <c r="AM229" i="5" s="1"/>
  <c r="AN229" i="5" s="1"/>
  <c r="AX228" i="2" s="1"/>
  <c r="AY228" i="2" s="1"/>
  <c r="AZ228" i="2" s="1"/>
  <c r="AI228" i="5"/>
  <c r="AG228" i="5" a="1"/>
  <c r="AG228" i="5" s="1"/>
  <c r="AM228" i="5" s="1"/>
  <c r="AN228" i="5" s="1"/>
  <c r="AX227" i="2" s="1"/>
  <c r="AY227" i="2" s="1"/>
  <c r="AZ227" i="2" s="1"/>
  <c r="AI227" i="5"/>
  <c r="AG227" i="5" a="1"/>
  <c r="AG227" i="5" s="1"/>
  <c r="AM227" i="5" s="1"/>
  <c r="AN227" i="5" s="1"/>
  <c r="AX226" i="2" s="1"/>
  <c r="AY226" i="2" s="1"/>
  <c r="AZ226" i="2" s="1"/>
  <c r="AI226" i="5"/>
  <c r="AG226" i="5" a="1"/>
  <c r="AG226" i="5" s="1"/>
  <c r="AM226" i="5" s="1"/>
  <c r="AN226" i="5" s="1"/>
  <c r="AX225" i="2" s="1"/>
  <c r="AY225" i="2" s="1"/>
  <c r="AZ225" i="2" s="1"/>
  <c r="AI225" i="5"/>
  <c r="AG225" i="5" a="1"/>
  <c r="AG225" i="5" s="1"/>
  <c r="AM225" i="5" s="1"/>
  <c r="AN225" i="5" s="1"/>
  <c r="AX224" i="2" s="1"/>
  <c r="AY224" i="2" s="1"/>
  <c r="AZ224" i="2" s="1"/>
  <c r="AI224" i="5"/>
  <c r="AG224" i="5" a="1"/>
  <c r="AG224" i="5" s="1"/>
  <c r="AM224" i="5" s="1"/>
  <c r="AN224" i="5" s="1"/>
  <c r="AX223" i="2" s="1"/>
  <c r="AY223" i="2" s="1"/>
  <c r="AZ223" i="2" s="1"/>
  <c r="AI223" i="5"/>
  <c r="AG223" i="5" a="1"/>
  <c r="AG223" i="5" s="1"/>
  <c r="AM223" i="5" s="1"/>
  <c r="AN223" i="5" s="1"/>
  <c r="AX222" i="2" s="1"/>
  <c r="AY222" i="2" s="1"/>
  <c r="AZ222" i="2" s="1"/>
  <c r="AI222" i="5"/>
  <c r="AG222" i="5" a="1"/>
  <c r="AG222" i="5" s="1"/>
  <c r="AM222" i="5" s="1"/>
  <c r="AN222" i="5" s="1"/>
  <c r="AX221" i="2" s="1"/>
  <c r="AY221" i="2" s="1"/>
  <c r="AZ221" i="2" s="1"/>
  <c r="AI221" i="5"/>
  <c r="AG221" i="5" a="1"/>
  <c r="AG221" i="5" s="1"/>
  <c r="AM221" i="5" s="1"/>
  <c r="AN221" i="5" s="1"/>
  <c r="AX220" i="2" s="1"/>
  <c r="AY220" i="2" s="1"/>
  <c r="AZ220" i="2" s="1"/>
  <c r="AI220" i="5"/>
  <c r="AG220" i="5" a="1"/>
  <c r="AG220" i="5" s="1"/>
  <c r="AM220" i="5" s="1"/>
  <c r="AN220" i="5" s="1"/>
  <c r="AX219" i="2" s="1"/>
  <c r="AY219" i="2" s="1"/>
  <c r="AZ219" i="2" s="1"/>
  <c r="AI219" i="5"/>
  <c r="AG219" i="5" a="1"/>
  <c r="AG219" i="5" s="1"/>
  <c r="AM219" i="5" s="1"/>
  <c r="AN219" i="5" s="1"/>
  <c r="AX218" i="2" s="1"/>
  <c r="AY218" i="2" s="1"/>
  <c r="AZ218" i="2" s="1"/>
  <c r="AI218" i="5"/>
  <c r="AG218" i="5" a="1"/>
  <c r="AG218" i="5" s="1"/>
  <c r="AM218" i="5" s="1"/>
  <c r="AN218" i="5" s="1"/>
  <c r="AX217" i="2" s="1"/>
  <c r="AY217" i="2" s="1"/>
  <c r="AZ217" i="2" s="1"/>
  <c r="AI217" i="5"/>
  <c r="AG217" i="5" a="1"/>
  <c r="AG217" i="5" s="1"/>
  <c r="AM217" i="5" s="1"/>
  <c r="AN217" i="5" s="1"/>
  <c r="AX216" i="2" s="1"/>
  <c r="AY216" i="2" s="1"/>
  <c r="AZ216" i="2" s="1"/>
  <c r="AI216" i="5"/>
  <c r="AG216" i="5" a="1"/>
  <c r="AG216" i="5" s="1"/>
  <c r="AM216" i="5" s="1"/>
  <c r="AN216" i="5" s="1"/>
  <c r="AX215" i="2" s="1"/>
  <c r="AY215" i="2" s="1"/>
  <c r="AZ215" i="2" s="1"/>
  <c r="AI215" i="5"/>
  <c r="AG215" i="5" a="1"/>
  <c r="AG215" i="5" s="1"/>
  <c r="AM215" i="5" s="1"/>
  <c r="AN215" i="5" s="1"/>
  <c r="AX214" i="2" s="1"/>
  <c r="AY214" i="2" s="1"/>
  <c r="AZ214" i="2" s="1"/>
  <c r="AI214" i="5"/>
  <c r="AG214" i="5" a="1"/>
  <c r="AG214" i="5" s="1"/>
  <c r="AM214" i="5" s="1"/>
  <c r="AN214" i="5" s="1"/>
  <c r="AX213" i="2" s="1"/>
  <c r="AY213" i="2" s="1"/>
  <c r="AZ213" i="2" s="1"/>
  <c r="AI213" i="5"/>
  <c r="AG213" i="5" a="1"/>
  <c r="AG213" i="5" s="1"/>
  <c r="AM213" i="5" s="1"/>
  <c r="AN213" i="5" s="1"/>
  <c r="AX212" i="2" s="1"/>
  <c r="AY212" i="2" s="1"/>
  <c r="AZ212" i="2" s="1"/>
  <c r="AI212" i="5"/>
  <c r="AG212" i="5" a="1"/>
  <c r="AG212" i="5" s="1"/>
  <c r="AM212" i="5" s="1"/>
  <c r="AN212" i="5" s="1"/>
  <c r="AX211" i="2" s="1"/>
  <c r="AY211" i="2" s="1"/>
  <c r="AZ211" i="2" s="1"/>
  <c r="AI211" i="5"/>
  <c r="AG211" i="5" a="1"/>
  <c r="AG211" i="5" s="1"/>
  <c r="AM211" i="5" s="1"/>
  <c r="AN211" i="5" s="1"/>
  <c r="AX210" i="2" s="1"/>
  <c r="AY210" i="2" s="1"/>
  <c r="AZ210" i="2" s="1"/>
  <c r="AI210" i="5"/>
  <c r="AG210" i="5" a="1"/>
  <c r="AG210" i="5" s="1"/>
  <c r="AM210" i="5" s="1"/>
  <c r="AN210" i="5" s="1"/>
  <c r="AX209" i="2" s="1"/>
  <c r="AY209" i="2" s="1"/>
  <c r="AZ209" i="2" s="1"/>
  <c r="AI209" i="5"/>
  <c r="AG209" i="5" a="1"/>
  <c r="AG209" i="5" s="1"/>
  <c r="AM209" i="5" s="1"/>
  <c r="AN209" i="5" s="1"/>
  <c r="AX208" i="2" s="1"/>
  <c r="AY208" i="2" s="1"/>
  <c r="AZ208" i="2" s="1"/>
  <c r="AI208" i="5"/>
  <c r="AG208" i="5" a="1"/>
  <c r="AG208" i="5" s="1"/>
  <c r="AM208" i="5" s="1"/>
  <c r="AN208" i="5" s="1"/>
  <c r="AX207" i="2" s="1"/>
  <c r="AY207" i="2" s="1"/>
  <c r="AZ207" i="2" s="1"/>
  <c r="AI207" i="5"/>
  <c r="AG207" i="5" a="1"/>
  <c r="AG207" i="5" s="1"/>
  <c r="AM207" i="5" s="1"/>
  <c r="AN207" i="5" s="1"/>
  <c r="AX206" i="2" s="1"/>
  <c r="AY206" i="2" s="1"/>
  <c r="AZ206" i="2" s="1"/>
  <c r="AI206" i="5"/>
  <c r="AG206" i="5" a="1"/>
  <c r="AG206" i="5" s="1"/>
  <c r="AM206" i="5" s="1"/>
  <c r="AN206" i="5" s="1"/>
  <c r="AX205" i="2" s="1"/>
  <c r="AY205" i="2" s="1"/>
  <c r="AZ205" i="2" s="1"/>
  <c r="AI205" i="5"/>
  <c r="AG205" i="5" a="1"/>
  <c r="AG205" i="5" s="1"/>
  <c r="AM205" i="5" s="1"/>
  <c r="AN205" i="5" s="1"/>
  <c r="AX204" i="2" s="1"/>
  <c r="AY204" i="2" s="1"/>
  <c r="AZ204" i="2" s="1"/>
  <c r="AI204" i="5"/>
  <c r="AG204" i="5" a="1"/>
  <c r="AG204" i="5" s="1"/>
  <c r="AM204" i="5" s="1"/>
  <c r="AN204" i="5" s="1"/>
  <c r="AX203" i="2" s="1"/>
  <c r="AY203" i="2" s="1"/>
  <c r="AZ203" i="2" s="1"/>
  <c r="AI203" i="5"/>
  <c r="AG203" i="5" a="1"/>
  <c r="AG203" i="5" s="1"/>
  <c r="AM203" i="5" s="1"/>
  <c r="AN203" i="5" s="1"/>
  <c r="AX202" i="2" s="1"/>
  <c r="AY202" i="2" s="1"/>
  <c r="AZ202" i="2" s="1"/>
  <c r="AI202" i="5"/>
  <c r="AG202" i="5" a="1"/>
  <c r="AG202" i="5" s="1"/>
  <c r="AM202" i="5" s="1"/>
  <c r="AN202" i="5" s="1"/>
  <c r="AX201" i="2" s="1"/>
  <c r="AY201" i="2" s="1"/>
  <c r="AZ201" i="2" s="1"/>
  <c r="AI201" i="5"/>
  <c r="AG201" i="5" a="1"/>
  <c r="AG201" i="5" s="1"/>
  <c r="AM201" i="5" s="1"/>
  <c r="AN201" i="5" s="1"/>
  <c r="AX200" i="2" s="1"/>
  <c r="AY200" i="2" s="1"/>
  <c r="AZ200" i="2" s="1"/>
  <c r="AI200" i="5"/>
  <c r="AG200" i="5" a="1"/>
  <c r="AG200" i="5" s="1"/>
  <c r="AM200" i="5" s="1"/>
  <c r="AN200" i="5" s="1"/>
  <c r="AX199" i="2" s="1"/>
  <c r="AY199" i="2" s="1"/>
  <c r="AZ199" i="2" s="1"/>
  <c r="AI199" i="5"/>
  <c r="AG199" i="5" a="1"/>
  <c r="AG199" i="5" s="1"/>
  <c r="AM199" i="5" s="1"/>
  <c r="AN199" i="5" s="1"/>
  <c r="AX198" i="2" s="1"/>
  <c r="AY198" i="2" s="1"/>
  <c r="AZ198" i="2" s="1"/>
  <c r="AI198" i="5"/>
  <c r="AG198" i="5" a="1"/>
  <c r="AG198" i="5" s="1"/>
  <c r="AM198" i="5" s="1"/>
  <c r="AN198" i="5" s="1"/>
  <c r="AX197" i="2" s="1"/>
  <c r="AY197" i="2" s="1"/>
  <c r="AZ197" i="2" s="1"/>
  <c r="AI197" i="5"/>
  <c r="AG197" i="5" a="1"/>
  <c r="AG197" i="5" s="1"/>
  <c r="AM197" i="5" s="1"/>
  <c r="AN197" i="5" s="1"/>
  <c r="AX196" i="2" s="1"/>
  <c r="AY196" i="2" s="1"/>
  <c r="AZ196" i="2" s="1"/>
  <c r="AI196" i="5"/>
  <c r="AG196" i="5" a="1"/>
  <c r="AG196" i="5" s="1"/>
  <c r="AM196" i="5" s="1"/>
  <c r="AN196" i="5" s="1"/>
  <c r="AX195" i="2" s="1"/>
  <c r="AY195" i="2" s="1"/>
  <c r="AZ195" i="2" s="1"/>
  <c r="AI195" i="5"/>
  <c r="AG195" i="5" a="1"/>
  <c r="AG195" i="5" s="1"/>
  <c r="AM195" i="5" s="1"/>
  <c r="AN195" i="5" s="1"/>
  <c r="AX194" i="2" s="1"/>
  <c r="AY194" i="2" s="1"/>
  <c r="AZ194" i="2" s="1"/>
  <c r="AI194" i="5"/>
  <c r="AG194" i="5" a="1"/>
  <c r="AG194" i="5" s="1"/>
  <c r="AM194" i="5" s="1"/>
  <c r="AN194" i="5" s="1"/>
  <c r="AX193" i="2" s="1"/>
  <c r="AY193" i="2" s="1"/>
  <c r="AZ193" i="2" s="1"/>
  <c r="AI193" i="5"/>
  <c r="AG193" i="5" a="1"/>
  <c r="AG193" i="5" s="1"/>
  <c r="AM193" i="5" s="1"/>
  <c r="AN193" i="5" s="1"/>
  <c r="AX192" i="2" s="1"/>
  <c r="AY192" i="2" s="1"/>
  <c r="AZ192" i="2" s="1"/>
  <c r="AI192" i="5"/>
  <c r="AG192" i="5" a="1"/>
  <c r="AG192" i="5" s="1"/>
  <c r="AM192" i="5" s="1"/>
  <c r="AN192" i="5" s="1"/>
  <c r="AX191" i="2" s="1"/>
  <c r="AY191" i="2" s="1"/>
  <c r="AZ191" i="2" s="1"/>
  <c r="AI191" i="5"/>
  <c r="AG191" i="5" a="1"/>
  <c r="AG191" i="5" s="1"/>
  <c r="AM191" i="5" s="1"/>
  <c r="AN191" i="5" s="1"/>
  <c r="AX190" i="2" s="1"/>
  <c r="AY190" i="2" s="1"/>
  <c r="AZ190" i="2" s="1"/>
  <c r="AI190" i="5"/>
  <c r="AG190" i="5" a="1"/>
  <c r="AG190" i="5" s="1"/>
  <c r="AM190" i="5" s="1"/>
  <c r="AN190" i="5" s="1"/>
  <c r="AX189" i="2" s="1"/>
  <c r="AY189" i="2" s="1"/>
  <c r="AZ189" i="2" s="1"/>
  <c r="AI189" i="5"/>
  <c r="AG189" i="5" a="1"/>
  <c r="AG189" i="5" s="1"/>
  <c r="AM189" i="5" s="1"/>
  <c r="AN189" i="5" s="1"/>
  <c r="AX188" i="2" s="1"/>
  <c r="AY188" i="2" s="1"/>
  <c r="AZ188" i="2" s="1"/>
  <c r="AI188" i="5"/>
  <c r="AG188" i="5" a="1"/>
  <c r="AG188" i="5" s="1"/>
  <c r="AM188" i="5" s="1"/>
  <c r="AN188" i="5" s="1"/>
  <c r="AX187" i="2" s="1"/>
  <c r="AY187" i="2" s="1"/>
  <c r="AZ187" i="2" s="1"/>
  <c r="AI187" i="5"/>
  <c r="AG187" i="5" a="1"/>
  <c r="AG187" i="5" s="1"/>
  <c r="AM187" i="5" s="1"/>
  <c r="AN187" i="5" s="1"/>
  <c r="AX186" i="2" s="1"/>
  <c r="AY186" i="2" s="1"/>
  <c r="AZ186" i="2" s="1"/>
  <c r="AI186" i="5"/>
  <c r="AG186" i="5" a="1"/>
  <c r="AG186" i="5" s="1"/>
  <c r="AM186" i="5" s="1"/>
  <c r="AN186" i="5" s="1"/>
  <c r="AX185" i="2" s="1"/>
  <c r="AY185" i="2" s="1"/>
  <c r="AZ185" i="2" s="1"/>
  <c r="AI185" i="5"/>
  <c r="AG185" i="5" a="1"/>
  <c r="AG185" i="5" s="1"/>
  <c r="AM185" i="5" s="1"/>
  <c r="AN185" i="5" s="1"/>
  <c r="AX184" i="2" s="1"/>
  <c r="AY184" i="2" s="1"/>
  <c r="AZ184" i="2" s="1"/>
  <c r="AI184" i="5"/>
  <c r="AG184" i="5" a="1"/>
  <c r="AG184" i="5" s="1"/>
  <c r="AM184" i="5" s="1"/>
  <c r="AN184" i="5" s="1"/>
  <c r="AX183" i="2" s="1"/>
  <c r="AY183" i="2" s="1"/>
  <c r="AZ183" i="2" s="1"/>
  <c r="AI183" i="5"/>
  <c r="AG183" i="5" a="1"/>
  <c r="AG183" i="5" s="1"/>
  <c r="AM183" i="5" s="1"/>
  <c r="AN183" i="5" s="1"/>
  <c r="AX182" i="2" s="1"/>
  <c r="AY182" i="2" s="1"/>
  <c r="AZ182" i="2" s="1"/>
  <c r="AI182" i="5"/>
  <c r="AG182" i="5" a="1"/>
  <c r="AG182" i="5" s="1"/>
  <c r="AI181" i="5"/>
  <c r="AG181" i="5" a="1"/>
  <c r="AG181" i="5" s="1"/>
  <c r="AM181" i="5" s="1"/>
  <c r="AN181" i="5" s="1"/>
  <c r="AX180" i="2" s="1"/>
  <c r="AY180" i="2" s="1"/>
  <c r="AZ180" i="2" s="1"/>
  <c r="AI180" i="5"/>
  <c r="AG180" i="5" a="1"/>
  <c r="AG180" i="5" s="1"/>
  <c r="AM180" i="5" s="1"/>
  <c r="AN180" i="5" s="1"/>
  <c r="AX179" i="2" s="1"/>
  <c r="AY179" i="2" s="1"/>
  <c r="AZ179" i="2" s="1"/>
  <c r="AI179" i="5"/>
  <c r="AG179" i="5" a="1"/>
  <c r="AG179" i="5" s="1"/>
  <c r="AM179" i="5" s="1"/>
  <c r="AN179" i="5" s="1"/>
  <c r="AX178" i="2" s="1"/>
  <c r="AY178" i="2" s="1"/>
  <c r="AZ178" i="2" s="1"/>
  <c r="AI178" i="5"/>
  <c r="AG178" i="5" a="1"/>
  <c r="AG178" i="5" s="1"/>
  <c r="AI177" i="5"/>
  <c r="AG177" i="5" a="1"/>
  <c r="AG177" i="5" s="1"/>
  <c r="AM177" i="5" s="1"/>
  <c r="AN177" i="5" s="1"/>
  <c r="AX176" i="2" s="1"/>
  <c r="AY176" i="2" s="1"/>
  <c r="AZ176" i="2" s="1"/>
  <c r="AI176" i="5"/>
  <c r="AG176" i="5" a="1"/>
  <c r="AG176" i="5" s="1"/>
  <c r="AM176" i="5" s="1"/>
  <c r="AN176" i="5" s="1"/>
  <c r="AX175" i="2" s="1"/>
  <c r="AY175" i="2" s="1"/>
  <c r="AZ175" i="2" s="1"/>
  <c r="AI175" i="5"/>
  <c r="AG175" i="5" a="1"/>
  <c r="AG175" i="5" s="1"/>
  <c r="AM175" i="5" s="1"/>
  <c r="AN175" i="5" s="1"/>
  <c r="AX174" i="2" s="1"/>
  <c r="AY174" i="2" s="1"/>
  <c r="AZ174" i="2" s="1"/>
  <c r="AI174" i="5"/>
  <c r="AG174" i="5" a="1"/>
  <c r="AG174" i="5" s="1"/>
  <c r="AI173" i="5"/>
  <c r="AG173" i="5" a="1"/>
  <c r="AG173" i="5" s="1"/>
  <c r="AM173" i="5" s="1"/>
  <c r="AN173" i="5" s="1"/>
  <c r="AX172" i="2" s="1"/>
  <c r="AY172" i="2" s="1"/>
  <c r="AZ172" i="2" s="1"/>
  <c r="AI172" i="5"/>
  <c r="AG172" i="5" a="1"/>
  <c r="AG172" i="5" s="1"/>
  <c r="AM172" i="5" s="1"/>
  <c r="AN172" i="5" s="1"/>
  <c r="AX171" i="2" s="1"/>
  <c r="AY171" i="2" s="1"/>
  <c r="AZ171" i="2" s="1"/>
  <c r="AI171" i="5"/>
  <c r="AG171" i="5" a="1"/>
  <c r="AG171" i="5" s="1"/>
  <c r="AM171" i="5" s="1"/>
  <c r="AN171" i="5" s="1"/>
  <c r="AX170" i="2" s="1"/>
  <c r="AY170" i="2" s="1"/>
  <c r="AZ170" i="2" s="1"/>
  <c r="AI170" i="5"/>
  <c r="AG170" i="5" a="1"/>
  <c r="AG170" i="5" s="1"/>
  <c r="AM170" i="5" s="1"/>
  <c r="AN170" i="5" s="1"/>
  <c r="AX169" i="2" s="1"/>
  <c r="AY169" i="2" s="1"/>
  <c r="AZ169" i="2" s="1"/>
  <c r="AI169" i="5"/>
  <c r="AG169" i="5" a="1"/>
  <c r="AG169" i="5" s="1"/>
  <c r="AM169" i="5" s="1"/>
  <c r="AN169" i="5" s="1"/>
  <c r="AX168" i="2" s="1"/>
  <c r="AY168" i="2" s="1"/>
  <c r="AZ168" i="2" s="1"/>
  <c r="AI168" i="5"/>
  <c r="AG168" i="5" a="1"/>
  <c r="AG168" i="5" s="1"/>
  <c r="AI167" i="5"/>
  <c r="AG167" i="5" a="1"/>
  <c r="AG167" i="5" s="1"/>
  <c r="AM167" i="5" s="1"/>
  <c r="AN167" i="5" s="1"/>
  <c r="AX166" i="2" s="1"/>
  <c r="AY166" i="2" s="1"/>
  <c r="AZ166" i="2" s="1"/>
  <c r="AI166" i="5"/>
  <c r="AG166" i="5" a="1"/>
  <c r="AG166" i="5" s="1"/>
  <c r="AM166" i="5" s="1"/>
  <c r="AN166" i="5" s="1"/>
  <c r="AX165" i="2" s="1"/>
  <c r="AY165" i="2" s="1"/>
  <c r="AZ165" i="2" s="1"/>
  <c r="AI165" i="5"/>
  <c r="AG165" i="5" a="1"/>
  <c r="AG165" i="5" s="1"/>
  <c r="AM165" i="5" s="1"/>
  <c r="AN165" i="5" s="1"/>
  <c r="AX164" i="2" s="1"/>
  <c r="AY164" i="2" s="1"/>
  <c r="AZ164" i="2" s="1"/>
  <c r="AI164" i="5"/>
  <c r="AG164" i="5" a="1"/>
  <c r="AG164" i="5" s="1"/>
  <c r="AM164" i="5" s="1"/>
  <c r="AN164" i="5" s="1"/>
  <c r="AX163" i="2" s="1"/>
  <c r="AY163" i="2" s="1"/>
  <c r="AZ163" i="2" s="1"/>
  <c r="AI163" i="5"/>
  <c r="AG163" i="5" a="1"/>
  <c r="AG163" i="5" s="1"/>
  <c r="AM163" i="5" s="1"/>
  <c r="AN163" i="5" s="1"/>
  <c r="AX162" i="2" s="1"/>
  <c r="AY162" i="2" s="1"/>
  <c r="AZ162" i="2" s="1"/>
  <c r="AI162" i="5"/>
  <c r="AG162" i="5" a="1"/>
  <c r="AG162" i="5" s="1"/>
  <c r="AM162" i="5" s="1"/>
  <c r="AN162" i="5" s="1"/>
  <c r="AX161" i="2" s="1"/>
  <c r="AY161" i="2" s="1"/>
  <c r="AZ161" i="2" s="1"/>
  <c r="AI161" i="5"/>
  <c r="AG161" i="5" a="1"/>
  <c r="AG161" i="5" s="1"/>
  <c r="AI160" i="5"/>
  <c r="AG160" i="5" a="1"/>
  <c r="AG160" i="5" s="1"/>
  <c r="AM160" i="5" s="1"/>
  <c r="AN160" i="5" s="1"/>
  <c r="AX159" i="2" s="1"/>
  <c r="AY159" i="2" s="1"/>
  <c r="AZ159" i="2" s="1"/>
  <c r="AI159" i="5"/>
  <c r="AG159" i="5" a="1"/>
  <c r="AG159" i="5" s="1"/>
  <c r="AI158" i="5"/>
  <c r="AG158" i="5" a="1"/>
  <c r="AG158" i="5" s="1"/>
  <c r="AM158" i="5" s="1"/>
  <c r="AN158" i="5" s="1"/>
  <c r="AX157" i="2" s="1"/>
  <c r="AY157" i="2" s="1"/>
  <c r="AZ157" i="2" s="1"/>
  <c r="AI157" i="5"/>
  <c r="AG157" i="5" a="1"/>
  <c r="AG157" i="5" s="1"/>
  <c r="AM157" i="5" s="1"/>
  <c r="AN157" i="5" s="1"/>
  <c r="AX156" i="2" s="1"/>
  <c r="AY156" i="2" s="1"/>
  <c r="AZ156" i="2" s="1"/>
  <c r="AI156" i="5"/>
  <c r="AG156" i="5" a="1"/>
  <c r="AG156" i="5" s="1"/>
  <c r="AI155" i="5"/>
  <c r="AG155" i="5" a="1"/>
  <c r="AG155" i="5" s="1"/>
  <c r="AM155" i="5" s="1"/>
  <c r="AN155" i="5" s="1"/>
  <c r="AX154" i="2" s="1"/>
  <c r="AY154" i="2" s="1"/>
  <c r="AZ154" i="2" s="1"/>
  <c r="AI154" i="5"/>
  <c r="AG154" i="5" a="1"/>
  <c r="AG154" i="5" s="1"/>
  <c r="AM154" i="5" s="1"/>
  <c r="AN154" i="5" s="1"/>
  <c r="AX153" i="2" s="1"/>
  <c r="AY153" i="2" s="1"/>
  <c r="AZ153" i="2" s="1"/>
  <c r="AI153" i="5"/>
  <c r="AG153" i="5" a="1"/>
  <c r="AG153" i="5" s="1"/>
  <c r="AM153" i="5" s="1"/>
  <c r="AN153" i="5" s="1"/>
  <c r="AX152" i="2" s="1"/>
  <c r="AY152" i="2" s="1"/>
  <c r="AZ152" i="2" s="1"/>
  <c r="AI152" i="5"/>
  <c r="AG152" i="5" a="1"/>
  <c r="AG152" i="5" s="1"/>
  <c r="AM152" i="5" s="1"/>
  <c r="AN152" i="5" s="1"/>
  <c r="AX151" i="2" s="1"/>
  <c r="AY151" i="2" s="1"/>
  <c r="AZ151" i="2" s="1"/>
  <c r="AI151" i="5"/>
  <c r="AG151" i="5" a="1"/>
  <c r="AG151" i="5" s="1"/>
  <c r="AM151" i="5" s="1"/>
  <c r="AN151" i="5" s="1"/>
  <c r="AX150" i="2" s="1"/>
  <c r="AY150" i="2" s="1"/>
  <c r="AZ150" i="2" s="1"/>
  <c r="AI150" i="5"/>
  <c r="AG150" i="5" a="1"/>
  <c r="AG150" i="5" s="1"/>
  <c r="AM150" i="5" s="1"/>
  <c r="AN150" i="5" s="1"/>
  <c r="AX149" i="2" s="1"/>
  <c r="AY149" i="2" s="1"/>
  <c r="AZ149" i="2" s="1"/>
  <c r="AI149" i="5"/>
  <c r="AG149" i="5" a="1"/>
  <c r="AG149" i="5" s="1"/>
  <c r="AI148" i="5"/>
  <c r="AG148" i="5" a="1"/>
  <c r="AG148" i="5" s="1"/>
  <c r="AM148" i="5" s="1"/>
  <c r="AN148" i="5" s="1"/>
  <c r="AX147" i="2" s="1"/>
  <c r="AY147" i="2" s="1"/>
  <c r="AZ147" i="2" s="1"/>
  <c r="AI147" i="5"/>
  <c r="AG147" i="5" a="1"/>
  <c r="AG147" i="5" s="1"/>
  <c r="AM147" i="5" s="1"/>
  <c r="AN147" i="5" s="1"/>
  <c r="AX146" i="2" s="1"/>
  <c r="AY146" i="2" s="1"/>
  <c r="AZ146" i="2" s="1"/>
  <c r="AI146" i="5"/>
  <c r="AG146" i="5" a="1"/>
  <c r="AG146" i="5" s="1"/>
  <c r="AM146" i="5" s="1"/>
  <c r="AN146" i="5" s="1"/>
  <c r="AX145" i="2" s="1"/>
  <c r="AY145" i="2" s="1"/>
  <c r="AZ145" i="2" s="1"/>
  <c r="AI145" i="5"/>
  <c r="AG145" i="5" a="1"/>
  <c r="AG145" i="5" s="1"/>
  <c r="AM145" i="5" s="1"/>
  <c r="AN145" i="5" s="1"/>
  <c r="AX144" i="2" s="1"/>
  <c r="AY144" i="2" s="1"/>
  <c r="AZ144" i="2" s="1"/>
  <c r="AI144" i="5"/>
  <c r="AG144" i="5" a="1"/>
  <c r="AG144" i="5" s="1"/>
  <c r="AM144" i="5" s="1"/>
  <c r="AN144" i="5" s="1"/>
  <c r="AX143" i="2" s="1"/>
  <c r="AY143" i="2" s="1"/>
  <c r="AZ143" i="2" s="1"/>
  <c r="AI143" i="5"/>
  <c r="AG143" i="5" a="1"/>
  <c r="AG143" i="5" s="1"/>
  <c r="AM143" i="5" s="1"/>
  <c r="AN143" i="5" s="1"/>
  <c r="AX142" i="2" s="1"/>
  <c r="AY142" i="2" s="1"/>
  <c r="AZ142" i="2" s="1"/>
  <c r="AI142" i="5"/>
  <c r="AG142" i="5" a="1"/>
  <c r="AG142" i="5" s="1"/>
  <c r="AM142" i="5" s="1"/>
  <c r="AN142" i="5" s="1"/>
  <c r="AX141" i="2" s="1"/>
  <c r="AY141" i="2" s="1"/>
  <c r="AZ141" i="2" s="1"/>
  <c r="AI141" i="5"/>
  <c r="AG141" i="5" a="1"/>
  <c r="AG141" i="5" s="1"/>
  <c r="AM141" i="5" s="1"/>
  <c r="AN141" i="5" s="1"/>
  <c r="AX140" i="2" s="1"/>
  <c r="AY140" i="2" s="1"/>
  <c r="AZ140" i="2" s="1"/>
  <c r="AI140" i="5"/>
  <c r="AG140" i="5" a="1"/>
  <c r="AG140" i="5" s="1"/>
  <c r="AM140" i="5" s="1"/>
  <c r="AN140" i="5" s="1"/>
  <c r="AX139" i="2" s="1"/>
  <c r="AY139" i="2" s="1"/>
  <c r="AZ139" i="2" s="1"/>
  <c r="AI139" i="5"/>
  <c r="AG139" i="5" a="1"/>
  <c r="AG139" i="5" s="1"/>
  <c r="AM139" i="5" s="1"/>
  <c r="AN139" i="5" s="1"/>
  <c r="AX138" i="2" s="1"/>
  <c r="AY138" i="2" s="1"/>
  <c r="AZ138" i="2" s="1"/>
  <c r="AI138" i="5"/>
  <c r="AG138" i="5" a="1"/>
  <c r="AG138" i="5" s="1"/>
  <c r="AM138" i="5" s="1"/>
  <c r="AN138" i="5" s="1"/>
  <c r="AX137" i="2" s="1"/>
  <c r="AY137" i="2" s="1"/>
  <c r="AZ137" i="2" s="1"/>
  <c r="AI137" i="5"/>
  <c r="AG137" i="5" a="1"/>
  <c r="AG137" i="5" s="1"/>
  <c r="AM137" i="5" s="1"/>
  <c r="AN137" i="5" s="1"/>
  <c r="AX136" i="2" s="1"/>
  <c r="AY136" i="2" s="1"/>
  <c r="AZ136" i="2" s="1"/>
  <c r="AI136" i="5"/>
  <c r="AG136" i="5" a="1"/>
  <c r="AG136" i="5" s="1"/>
  <c r="AM136" i="5" s="1"/>
  <c r="AN136" i="5" s="1"/>
  <c r="AX135" i="2" s="1"/>
  <c r="AY135" i="2" s="1"/>
  <c r="AZ135" i="2" s="1"/>
  <c r="AI135" i="5"/>
  <c r="AG135" i="5" a="1"/>
  <c r="AG135" i="5" s="1"/>
  <c r="AM135" i="5" s="1"/>
  <c r="AN135" i="5" s="1"/>
  <c r="AX134" i="2" s="1"/>
  <c r="AY134" i="2" s="1"/>
  <c r="AZ134" i="2" s="1"/>
  <c r="AI134" i="5"/>
  <c r="AG134" i="5" a="1"/>
  <c r="AG134" i="5" s="1"/>
  <c r="AM134" i="5" s="1"/>
  <c r="AN134" i="5" s="1"/>
  <c r="AX133" i="2" s="1"/>
  <c r="AY133" i="2" s="1"/>
  <c r="AZ133" i="2" s="1"/>
  <c r="AI133" i="5"/>
  <c r="AG133" i="5" a="1"/>
  <c r="AG133" i="5" s="1"/>
  <c r="AM133" i="5" s="1"/>
  <c r="AN133" i="5" s="1"/>
  <c r="AX132" i="2" s="1"/>
  <c r="AY132" i="2" s="1"/>
  <c r="AZ132" i="2" s="1"/>
  <c r="AI132" i="5"/>
  <c r="AG132" i="5" a="1"/>
  <c r="AG132" i="5" s="1"/>
  <c r="AM132" i="5" s="1"/>
  <c r="AN132" i="5" s="1"/>
  <c r="AX131" i="2" s="1"/>
  <c r="AY131" i="2" s="1"/>
  <c r="AZ131" i="2" s="1"/>
  <c r="AI131" i="5"/>
  <c r="AG131" i="5" a="1"/>
  <c r="AG131" i="5" s="1"/>
  <c r="AM131" i="5" s="1"/>
  <c r="AN131" i="5" s="1"/>
  <c r="AX130" i="2" s="1"/>
  <c r="AY130" i="2" s="1"/>
  <c r="AZ130" i="2" s="1"/>
  <c r="AI130" i="5"/>
  <c r="AG130" i="5" a="1"/>
  <c r="AG130" i="5" s="1"/>
  <c r="AM130" i="5" s="1"/>
  <c r="AN130" i="5" s="1"/>
  <c r="AX129" i="2" s="1"/>
  <c r="AY129" i="2" s="1"/>
  <c r="AZ129" i="2" s="1"/>
  <c r="AI129" i="5"/>
  <c r="AG129" i="5" a="1"/>
  <c r="AG129" i="5" s="1"/>
  <c r="AM129" i="5" s="1"/>
  <c r="AN129" i="5" s="1"/>
  <c r="AX128" i="2" s="1"/>
  <c r="AY128" i="2" s="1"/>
  <c r="AZ128" i="2" s="1"/>
  <c r="AI128" i="5"/>
  <c r="AG128" i="5" a="1"/>
  <c r="AG128" i="5" s="1"/>
  <c r="AM128" i="5" s="1"/>
  <c r="AN128" i="5" s="1"/>
  <c r="AX127" i="2" s="1"/>
  <c r="AY127" i="2" s="1"/>
  <c r="AZ127" i="2" s="1"/>
  <c r="AI127" i="5"/>
  <c r="AG127" i="5" a="1"/>
  <c r="AG127" i="5" s="1"/>
  <c r="AM127" i="5" s="1"/>
  <c r="AN127" i="5" s="1"/>
  <c r="AX126" i="2" s="1"/>
  <c r="AY126" i="2" s="1"/>
  <c r="AZ126" i="2" s="1"/>
  <c r="AI126" i="5"/>
  <c r="AG126" i="5" a="1"/>
  <c r="AG126" i="5" s="1"/>
  <c r="AM126" i="5" s="1"/>
  <c r="AN126" i="5" s="1"/>
  <c r="AX125" i="2" s="1"/>
  <c r="AY125" i="2" s="1"/>
  <c r="AZ125" i="2" s="1"/>
  <c r="AI125" i="5"/>
  <c r="AG125" i="5" a="1"/>
  <c r="AG125" i="5" s="1"/>
  <c r="AM125" i="5" s="1"/>
  <c r="AN125" i="5" s="1"/>
  <c r="AX124" i="2" s="1"/>
  <c r="AY124" i="2" s="1"/>
  <c r="AZ124" i="2" s="1"/>
  <c r="AI124" i="5"/>
  <c r="AG124" i="5" a="1"/>
  <c r="AG124" i="5" s="1"/>
  <c r="AM124" i="5" s="1"/>
  <c r="AN124" i="5" s="1"/>
  <c r="AX123" i="2" s="1"/>
  <c r="AY123" i="2" s="1"/>
  <c r="AZ123" i="2" s="1"/>
  <c r="AI123" i="5"/>
  <c r="AG123" i="5" a="1"/>
  <c r="AG123" i="5" s="1"/>
  <c r="AM123" i="5" s="1"/>
  <c r="AN123" i="5" s="1"/>
  <c r="AX122" i="2" s="1"/>
  <c r="AY122" i="2" s="1"/>
  <c r="AZ122" i="2" s="1"/>
  <c r="AI122" i="5"/>
  <c r="AG122" i="5" a="1"/>
  <c r="AG122" i="5" s="1"/>
  <c r="AM122" i="5" s="1"/>
  <c r="AN122" i="5" s="1"/>
  <c r="AX121" i="2" s="1"/>
  <c r="AY121" i="2" s="1"/>
  <c r="AZ121" i="2" s="1"/>
  <c r="AI121" i="5"/>
  <c r="AG121" i="5" a="1"/>
  <c r="AG121" i="5" s="1"/>
  <c r="AM121" i="5" s="1"/>
  <c r="AN121" i="5" s="1"/>
  <c r="AX120" i="2" s="1"/>
  <c r="AY120" i="2" s="1"/>
  <c r="AZ120" i="2" s="1"/>
  <c r="AI120" i="5"/>
  <c r="AG120" i="5" a="1"/>
  <c r="AG120" i="5" s="1"/>
  <c r="AI119" i="5"/>
  <c r="AG119" i="5" a="1"/>
  <c r="AG119" i="5" s="1"/>
  <c r="AI118" i="5"/>
  <c r="AG118" i="5" a="1"/>
  <c r="AG118" i="5" s="1"/>
  <c r="AM118" i="5" s="1"/>
  <c r="AN118" i="5" s="1"/>
  <c r="AX117" i="2" s="1"/>
  <c r="AY117" i="2" s="1"/>
  <c r="AZ117" i="2" s="1"/>
  <c r="AI117" i="5"/>
  <c r="AG117" i="5" a="1"/>
  <c r="AG117" i="5" s="1"/>
  <c r="AM117" i="5" s="1"/>
  <c r="AN117" i="5" s="1"/>
  <c r="AX116" i="2" s="1"/>
  <c r="AY116" i="2" s="1"/>
  <c r="AZ116" i="2" s="1"/>
  <c r="AI116" i="5"/>
  <c r="AG116" i="5" a="1"/>
  <c r="AG116" i="5" s="1"/>
  <c r="AM116" i="5" s="1"/>
  <c r="AN116" i="5" s="1"/>
  <c r="AX115" i="2" s="1"/>
  <c r="AY115" i="2" s="1"/>
  <c r="AZ115" i="2" s="1"/>
  <c r="AI115" i="5"/>
  <c r="AG115" i="5" a="1"/>
  <c r="AG115" i="5" s="1"/>
  <c r="AM115" i="5" s="1"/>
  <c r="AN115" i="5" s="1"/>
  <c r="AX114" i="2" s="1"/>
  <c r="AY114" i="2" s="1"/>
  <c r="AZ114" i="2" s="1"/>
  <c r="AI114" i="5"/>
  <c r="AG114" i="5" a="1"/>
  <c r="AG114" i="5" s="1"/>
  <c r="AM114" i="5" s="1"/>
  <c r="AN114" i="5" s="1"/>
  <c r="AX113" i="2" s="1"/>
  <c r="AY113" i="2" s="1"/>
  <c r="AZ113" i="2" s="1"/>
  <c r="AI113" i="5"/>
  <c r="AG113" i="5" a="1"/>
  <c r="AG113" i="5" s="1"/>
  <c r="AM113" i="5" s="1"/>
  <c r="AN113" i="5" s="1"/>
  <c r="AX112" i="2" s="1"/>
  <c r="AY112" i="2" s="1"/>
  <c r="AZ112" i="2" s="1"/>
  <c r="AI112" i="5"/>
  <c r="AG112" i="5" a="1"/>
  <c r="AG112" i="5" s="1"/>
  <c r="AM112" i="5" s="1"/>
  <c r="AN112" i="5" s="1"/>
  <c r="AX111" i="2" s="1"/>
  <c r="AY111" i="2" s="1"/>
  <c r="AZ111" i="2" s="1"/>
  <c r="AI111" i="5"/>
  <c r="AG111" i="5" a="1"/>
  <c r="AG111" i="5" s="1"/>
  <c r="AM111" i="5" s="1"/>
  <c r="AN111" i="5" s="1"/>
  <c r="AX110" i="2" s="1"/>
  <c r="AY110" i="2" s="1"/>
  <c r="AZ110" i="2" s="1"/>
  <c r="AI110" i="5"/>
  <c r="AG110" i="5" a="1"/>
  <c r="AG110" i="5" s="1"/>
  <c r="AM110" i="5" s="1"/>
  <c r="AN110" i="5" s="1"/>
  <c r="AX109" i="2" s="1"/>
  <c r="AY109" i="2" s="1"/>
  <c r="AZ109" i="2" s="1"/>
  <c r="AI109" i="5"/>
  <c r="AG109" i="5" a="1"/>
  <c r="AG109" i="5" s="1"/>
  <c r="AM109" i="5" s="1"/>
  <c r="AN109" i="5" s="1"/>
  <c r="AX108" i="2" s="1"/>
  <c r="AY108" i="2" s="1"/>
  <c r="AZ108" i="2" s="1"/>
  <c r="AI108" i="5"/>
  <c r="AG108" i="5" a="1"/>
  <c r="AG108" i="5" s="1"/>
  <c r="AM108" i="5" s="1"/>
  <c r="AN108" i="5" s="1"/>
  <c r="AX107" i="2" s="1"/>
  <c r="AY107" i="2" s="1"/>
  <c r="AZ107" i="2" s="1"/>
  <c r="AI107" i="5"/>
  <c r="AG107" i="5" a="1"/>
  <c r="AG107" i="5" s="1"/>
  <c r="AM107" i="5" s="1"/>
  <c r="AN107" i="5" s="1"/>
  <c r="AX106" i="2" s="1"/>
  <c r="AY106" i="2" s="1"/>
  <c r="AZ106" i="2" s="1"/>
  <c r="AI106" i="5"/>
  <c r="AG106" i="5" a="1"/>
  <c r="AG106" i="5" s="1"/>
  <c r="AM106" i="5" s="1"/>
  <c r="AN106" i="5" s="1"/>
  <c r="AX105" i="2" s="1"/>
  <c r="AY105" i="2" s="1"/>
  <c r="AZ105" i="2" s="1"/>
  <c r="AI105" i="5"/>
  <c r="AG105" i="5" a="1"/>
  <c r="AG105" i="5" s="1"/>
  <c r="AM105" i="5" s="1"/>
  <c r="AN105" i="5" s="1"/>
  <c r="AX104" i="2" s="1"/>
  <c r="AY104" i="2" s="1"/>
  <c r="AZ104" i="2" s="1"/>
  <c r="AI104" i="5"/>
  <c r="AG104" i="5" a="1"/>
  <c r="AG104" i="5" s="1"/>
  <c r="AM104" i="5" s="1"/>
  <c r="AN104" i="5" s="1"/>
  <c r="AX103" i="2" s="1"/>
  <c r="AY103" i="2" s="1"/>
  <c r="AZ103" i="2" s="1"/>
  <c r="AI103" i="5"/>
  <c r="AG103" i="5" a="1"/>
  <c r="AG103" i="5" s="1"/>
  <c r="AM103" i="5" s="1"/>
  <c r="AN103" i="5" s="1"/>
  <c r="AX102" i="2" s="1"/>
  <c r="AY102" i="2" s="1"/>
  <c r="AZ102" i="2" s="1"/>
  <c r="AI102" i="5"/>
  <c r="AG102" i="5" a="1"/>
  <c r="AG102" i="5" s="1"/>
  <c r="AM102" i="5" s="1"/>
  <c r="AN102" i="5" s="1"/>
  <c r="AX101" i="2" s="1"/>
  <c r="AY101" i="2" s="1"/>
  <c r="AZ101" i="2" s="1"/>
  <c r="AI101" i="5"/>
  <c r="AG101" i="5" a="1"/>
  <c r="AG101" i="5" s="1"/>
  <c r="AM101" i="5" s="1"/>
  <c r="AN101" i="5" s="1"/>
  <c r="AX100" i="2" s="1"/>
  <c r="AY100" i="2" s="1"/>
  <c r="AZ100" i="2" s="1"/>
  <c r="AI100" i="5"/>
  <c r="AG100" i="5" a="1"/>
  <c r="AG100" i="5" s="1"/>
  <c r="AM100" i="5" s="1"/>
  <c r="AN100" i="5" s="1"/>
  <c r="AX99" i="2" s="1"/>
  <c r="AY99" i="2" s="1"/>
  <c r="AZ99" i="2" s="1"/>
  <c r="AI99" i="5"/>
  <c r="AG99" i="5" a="1"/>
  <c r="AG99" i="5" s="1"/>
  <c r="AM99" i="5" s="1"/>
  <c r="AN99" i="5" s="1"/>
  <c r="AX98" i="2" s="1"/>
  <c r="AY98" i="2" s="1"/>
  <c r="AZ98" i="2" s="1"/>
  <c r="AI98" i="5"/>
  <c r="AG98" i="5" a="1"/>
  <c r="AG98" i="5" s="1"/>
  <c r="AM98" i="5" s="1"/>
  <c r="AN98" i="5" s="1"/>
  <c r="AX97" i="2" s="1"/>
  <c r="AY97" i="2" s="1"/>
  <c r="AZ97" i="2" s="1"/>
  <c r="AI97" i="5"/>
  <c r="AG97" i="5" a="1"/>
  <c r="AG97" i="5" s="1"/>
  <c r="AM97" i="5" s="1"/>
  <c r="AN97" i="5" s="1"/>
  <c r="AX96" i="2" s="1"/>
  <c r="AY96" i="2" s="1"/>
  <c r="AZ96" i="2" s="1"/>
  <c r="AI96" i="5"/>
  <c r="AG96" i="5" a="1"/>
  <c r="AG96" i="5" s="1"/>
  <c r="AM96" i="5" s="1"/>
  <c r="AN96" i="5" s="1"/>
  <c r="AX95" i="2" s="1"/>
  <c r="AY95" i="2" s="1"/>
  <c r="AZ95" i="2" s="1"/>
  <c r="AI95" i="5"/>
  <c r="AG95" i="5" a="1"/>
  <c r="AG95" i="5" s="1"/>
  <c r="AM95" i="5" s="1"/>
  <c r="AN95" i="5" s="1"/>
  <c r="AX94" i="2" s="1"/>
  <c r="AY94" i="2" s="1"/>
  <c r="AZ94" i="2" s="1"/>
  <c r="AI94" i="5"/>
  <c r="AG94" i="5" a="1"/>
  <c r="AG94" i="5" s="1"/>
  <c r="AM94" i="5" s="1"/>
  <c r="AN94" i="5" s="1"/>
  <c r="AX93" i="2" s="1"/>
  <c r="AY93" i="2" s="1"/>
  <c r="AZ93" i="2" s="1"/>
  <c r="AI93" i="5"/>
  <c r="AG93" i="5" a="1"/>
  <c r="AG93" i="5" s="1"/>
  <c r="AM93" i="5" s="1"/>
  <c r="AN93" i="5" s="1"/>
  <c r="AX92" i="2" s="1"/>
  <c r="AY92" i="2" s="1"/>
  <c r="AZ92" i="2" s="1"/>
  <c r="AI92" i="5"/>
  <c r="AG92" i="5" a="1"/>
  <c r="AG92" i="5" s="1"/>
  <c r="AM92" i="5" s="1"/>
  <c r="AN92" i="5" s="1"/>
  <c r="AX91" i="2" s="1"/>
  <c r="AY91" i="2" s="1"/>
  <c r="AZ91" i="2" s="1"/>
  <c r="AI91" i="5"/>
  <c r="AG91" i="5" a="1"/>
  <c r="AG91" i="5" s="1"/>
  <c r="AM91" i="5" s="1"/>
  <c r="AN91" i="5" s="1"/>
  <c r="AX90" i="2" s="1"/>
  <c r="AY90" i="2" s="1"/>
  <c r="AZ90" i="2" s="1"/>
  <c r="AI90" i="5"/>
  <c r="AG90" i="5" a="1"/>
  <c r="AG90" i="5" s="1"/>
  <c r="AM90" i="5" s="1"/>
  <c r="AN90" i="5" s="1"/>
  <c r="AX89" i="2" s="1"/>
  <c r="AY89" i="2" s="1"/>
  <c r="AZ89" i="2" s="1"/>
  <c r="AI89" i="5"/>
  <c r="AG89" i="5" a="1"/>
  <c r="AG89" i="5" s="1"/>
  <c r="AM89" i="5" s="1"/>
  <c r="AN89" i="5" s="1"/>
  <c r="AX88" i="2" s="1"/>
  <c r="AY88" i="2" s="1"/>
  <c r="AZ88" i="2" s="1"/>
  <c r="AI88" i="5"/>
  <c r="AG88" i="5" a="1"/>
  <c r="AG88" i="5" s="1"/>
  <c r="AM88" i="5" s="1"/>
  <c r="AN88" i="5" s="1"/>
  <c r="AX87" i="2" s="1"/>
  <c r="AY87" i="2" s="1"/>
  <c r="AZ87" i="2" s="1"/>
  <c r="AI87" i="5"/>
  <c r="AG87" i="5" a="1"/>
  <c r="AG87" i="5" s="1"/>
  <c r="AM87" i="5" s="1"/>
  <c r="AN87" i="5" s="1"/>
  <c r="AX86" i="2" s="1"/>
  <c r="AY86" i="2" s="1"/>
  <c r="AZ86" i="2" s="1"/>
  <c r="AI86" i="5"/>
  <c r="AG86" i="5" a="1"/>
  <c r="AG86" i="5" s="1"/>
  <c r="AM86" i="5" s="1"/>
  <c r="AN86" i="5" s="1"/>
  <c r="AX85" i="2" s="1"/>
  <c r="AY85" i="2" s="1"/>
  <c r="AZ85" i="2" s="1"/>
  <c r="AI85" i="5"/>
  <c r="AG85" i="5" a="1"/>
  <c r="AG85" i="5" s="1"/>
  <c r="AM85" i="5" s="1"/>
  <c r="AN85" i="5" s="1"/>
  <c r="AX84" i="2" s="1"/>
  <c r="AY84" i="2" s="1"/>
  <c r="AZ84" i="2" s="1"/>
  <c r="AI84" i="5"/>
  <c r="AG84" i="5" a="1"/>
  <c r="AG84" i="5" s="1"/>
  <c r="AM84" i="5" s="1"/>
  <c r="AN84" i="5" s="1"/>
  <c r="AX83" i="2" s="1"/>
  <c r="AY83" i="2" s="1"/>
  <c r="AZ83" i="2" s="1"/>
  <c r="AI83" i="5"/>
  <c r="AG83" i="5" a="1"/>
  <c r="AG83" i="5" s="1"/>
  <c r="AM83" i="5" s="1"/>
  <c r="AN83" i="5" s="1"/>
  <c r="AX82" i="2" s="1"/>
  <c r="AY82" i="2" s="1"/>
  <c r="AZ82" i="2" s="1"/>
  <c r="AI82" i="5"/>
  <c r="AG82" i="5" a="1"/>
  <c r="AG82" i="5" s="1"/>
  <c r="AM82" i="5" s="1"/>
  <c r="AN82" i="5" s="1"/>
  <c r="AX81" i="2" s="1"/>
  <c r="AY81" i="2" s="1"/>
  <c r="AZ81" i="2" s="1"/>
  <c r="AI81" i="5"/>
  <c r="AG81" i="5" a="1"/>
  <c r="AG81" i="5" s="1"/>
  <c r="AM81" i="5" s="1"/>
  <c r="AN81" i="5" s="1"/>
  <c r="AX80" i="2" s="1"/>
  <c r="AY80" i="2" s="1"/>
  <c r="AZ80" i="2" s="1"/>
  <c r="AI80" i="5"/>
  <c r="AG80" i="5" a="1"/>
  <c r="AG80" i="5" s="1"/>
  <c r="AM80" i="5" s="1"/>
  <c r="AN80" i="5" s="1"/>
  <c r="AX79" i="2" s="1"/>
  <c r="AY79" i="2" s="1"/>
  <c r="AZ79" i="2" s="1"/>
  <c r="AI79" i="5"/>
  <c r="AG79" i="5" a="1"/>
  <c r="AG79" i="5" s="1"/>
  <c r="AM79" i="5" s="1"/>
  <c r="AN79" i="5" s="1"/>
  <c r="AX78" i="2" s="1"/>
  <c r="AY78" i="2" s="1"/>
  <c r="AZ78" i="2" s="1"/>
  <c r="AI78" i="5"/>
  <c r="AG78" i="5" a="1"/>
  <c r="AG78" i="5" s="1"/>
  <c r="AM78" i="5" s="1"/>
  <c r="AN78" i="5" s="1"/>
  <c r="AX77" i="2" s="1"/>
  <c r="AY77" i="2" s="1"/>
  <c r="AZ77" i="2" s="1"/>
  <c r="AI77" i="5"/>
  <c r="AG77" i="5" a="1"/>
  <c r="AG77" i="5" s="1"/>
  <c r="AM77" i="5" s="1"/>
  <c r="AN77" i="5" s="1"/>
  <c r="AX76" i="2" s="1"/>
  <c r="AY76" i="2" s="1"/>
  <c r="AZ76" i="2" s="1"/>
  <c r="AI76" i="5"/>
  <c r="AG76" i="5" a="1"/>
  <c r="AG76" i="5" s="1"/>
  <c r="AM76" i="5" s="1"/>
  <c r="AN76" i="5" s="1"/>
  <c r="AX75" i="2" s="1"/>
  <c r="AY75" i="2" s="1"/>
  <c r="AZ75" i="2" s="1"/>
  <c r="AI75" i="5"/>
  <c r="AG75" i="5" a="1"/>
  <c r="AG75" i="5" s="1"/>
  <c r="AM75" i="5" s="1"/>
  <c r="AN75" i="5" s="1"/>
  <c r="AX74" i="2" s="1"/>
  <c r="AY74" i="2" s="1"/>
  <c r="AZ74" i="2" s="1"/>
  <c r="AI74" i="5"/>
  <c r="AG74" i="5" a="1"/>
  <c r="AG74" i="5" s="1"/>
  <c r="AM74" i="5" s="1"/>
  <c r="AN74" i="5" s="1"/>
  <c r="AX73" i="2" s="1"/>
  <c r="AY73" i="2" s="1"/>
  <c r="AZ73" i="2" s="1"/>
  <c r="AI73" i="5"/>
  <c r="AG73" i="5" a="1"/>
  <c r="AG73" i="5" s="1"/>
  <c r="AM73" i="5" s="1"/>
  <c r="AN73" i="5" s="1"/>
  <c r="AX72" i="2" s="1"/>
  <c r="AY72" i="2" s="1"/>
  <c r="AZ72" i="2" s="1"/>
  <c r="AI72" i="5"/>
  <c r="AG72" i="5" a="1"/>
  <c r="AG72" i="5" s="1"/>
  <c r="AM72" i="5" s="1"/>
  <c r="AN72" i="5" s="1"/>
  <c r="AX71" i="2" s="1"/>
  <c r="AY71" i="2" s="1"/>
  <c r="AZ71" i="2" s="1"/>
  <c r="AI71" i="5"/>
  <c r="AG71" i="5" a="1"/>
  <c r="AG71" i="5" s="1"/>
  <c r="AM71" i="5" s="1"/>
  <c r="AN71" i="5" s="1"/>
  <c r="AX70" i="2" s="1"/>
  <c r="AY70" i="2" s="1"/>
  <c r="AZ70" i="2" s="1"/>
  <c r="AI70" i="5"/>
  <c r="AG70" i="5" a="1"/>
  <c r="AG70" i="5" s="1"/>
  <c r="AM70" i="5" s="1"/>
  <c r="AN70" i="5" s="1"/>
  <c r="AX69" i="2" s="1"/>
  <c r="AY69" i="2" s="1"/>
  <c r="AZ69" i="2" s="1"/>
  <c r="AI69" i="5"/>
  <c r="AG69" i="5" a="1"/>
  <c r="AG69" i="5" s="1"/>
  <c r="AM69" i="5" s="1"/>
  <c r="AN69" i="5" s="1"/>
  <c r="AX68" i="2" s="1"/>
  <c r="AY68" i="2" s="1"/>
  <c r="AZ68" i="2" s="1"/>
  <c r="AI68" i="5"/>
  <c r="AG68" i="5" a="1"/>
  <c r="AG68" i="5" s="1"/>
  <c r="AM68" i="5" s="1"/>
  <c r="AN68" i="5" s="1"/>
  <c r="AX67" i="2" s="1"/>
  <c r="AY67" i="2" s="1"/>
  <c r="AZ67" i="2" s="1"/>
  <c r="AI67" i="5"/>
  <c r="AG67" i="5" a="1"/>
  <c r="AG67" i="5" s="1"/>
  <c r="AM67" i="5" s="1"/>
  <c r="AN67" i="5" s="1"/>
  <c r="AX66" i="2" s="1"/>
  <c r="AY66" i="2" s="1"/>
  <c r="AZ66" i="2" s="1"/>
  <c r="AI66" i="5"/>
  <c r="AG66" i="5" a="1"/>
  <c r="AG66" i="5" s="1"/>
  <c r="AM66" i="5" s="1"/>
  <c r="AN66" i="5" s="1"/>
  <c r="AX65" i="2" s="1"/>
  <c r="AY65" i="2" s="1"/>
  <c r="AZ65" i="2" s="1"/>
  <c r="AI65" i="5"/>
  <c r="AG65" i="5" a="1"/>
  <c r="AG65" i="5" s="1"/>
  <c r="AM65" i="5" s="1"/>
  <c r="AN65" i="5" s="1"/>
  <c r="AX64" i="2" s="1"/>
  <c r="AY64" i="2" s="1"/>
  <c r="AZ64" i="2" s="1"/>
  <c r="AI64" i="5"/>
  <c r="AG64" i="5" a="1"/>
  <c r="AG64" i="5" s="1"/>
  <c r="AM64" i="5" s="1"/>
  <c r="AN64" i="5" s="1"/>
  <c r="AX63" i="2" s="1"/>
  <c r="AY63" i="2" s="1"/>
  <c r="AZ63" i="2" s="1"/>
  <c r="AI63" i="5"/>
  <c r="AG63" i="5" a="1"/>
  <c r="AG63" i="5" s="1"/>
  <c r="AM63" i="5" s="1"/>
  <c r="AN63" i="5" s="1"/>
  <c r="AX62" i="2" s="1"/>
  <c r="AY62" i="2" s="1"/>
  <c r="AZ62" i="2" s="1"/>
  <c r="AI62" i="5"/>
  <c r="AG62" i="5" a="1"/>
  <c r="AG62" i="5" s="1"/>
  <c r="AM62" i="5" s="1"/>
  <c r="AN62" i="5" s="1"/>
  <c r="AX61" i="2" s="1"/>
  <c r="AY61" i="2" s="1"/>
  <c r="AZ61" i="2" s="1"/>
  <c r="AI61" i="5"/>
  <c r="AG61" i="5" a="1"/>
  <c r="AG61" i="5" s="1"/>
  <c r="AM61" i="5" s="1"/>
  <c r="AN61" i="5" s="1"/>
  <c r="AX60" i="2" s="1"/>
  <c r="AY60" i="2" s="1"/>
  <c r="AZ60" i="2" s="1"/>
  <c r="AI60" i="5"/>
  <c r="AG60" i="5" a="1"/>
  <c r="AG60" i="5" s="1"/>
  <c r="AM60" i="5" s="1"/>
  <c r="AN60" i="5" s="1"/>
  <c r="AX59" i="2" s="1"/>
  <c r="AY59" i="2" s="1"/>
  <c r="AZ59" i="2" s="1"/>
  <c r="AI59" i="5"/>
  <c r="AG59" i="5" a="1"/>
  <c r="AG59" i="5" s="1"/>
  <c r="AM59" i="5" s="1"/>
  <c r="AN59" i="5" s="1"/>
  <c r="AX58" i="2" s="1"/>
  <c r="AY58" i="2" s="1"/>
  <c r="AZ58" i="2" s="1"/>
  <c r="AI58" i="5"/>
  <c r="AG58" i="5" a="1"/>
  <c r="AG58" i="5" s="1"/>
  <c r="AM58" i="5" s="1"/>
  <c r="AN58" i="5" s="1"/>
  <c r="AX57" i="2" s="1"/>
  <c r="AY57" i="2" s="1"/>
  <c r="AZ57" i="2" s="1"/>
  <c r="AI57" i="5"/>
  <c r="AG57" i="5" a="1"/>
  <c r="AG57" i="5" s="1"/>
  <c r="AM57" i="5" s="1"/>
  <c r="AN57" i="5" s="1"/>
  <c r="AX56" i="2" s="1"/>
  <c r="AY56" i="2" s="1"/>
  <c r="AZ56" i="2" s="1"/>
  <c r="AI56" i="5"/>
  <c r="AG56" i="5" a="1"/>
  <c r="AG56" i="5" s="1"/>
  <c r="AM56" i="5" s="1"/>
  <c r="AN56" i="5" s="1"/>
  <c r="AX55" i="2" s="1"/>
  <c r="AY55" i="2" s="1"/>
  <c r="AZ55" i="2" s="1"/>
  <c r="AI55" i="5"/>
  <c r="AG55" i="5" a="1"/>
  <c r="AG55" i="5" s="1"/>
  <c r="AM55" i="5" s="1"/>
  <c r="AN55" i="5" s="1"/>
  <c r="AX54" i="2" s="1"/>
  <c r="AY54" i="2" s="1"/>
  <c r="AZ54" i="2" s="1"/>
  <c r="AI54" i="5"/>
  <c r="AG54" i="5" a="1"/>
  <c r="AG54" i="5" s="1"/>
  <c r="AM54" i="5" s="1"/>
  <c r="AN54" i="5" s="1"/>
  <c r="AX53" i="2" s="1"/>
  <c r="AY53" i="2" s="1"/>
  <c r="AZ53" i="2" s="1"/>
  <c r="AI53" i="5"/>
  <c r="AG53" i="5" a="1"/>
  <c r="AG53" i="5" s="1"/>
  <c r="AM53" i="5" s="1"/>
  <c r="AN53" i="5" s="1"/>
  <c r="AX52" i="2" s="1"/>
  <c r="AY52" i="2" s="1"/>
  <c r="AZ52" i="2" s="1"/>
  <c r="AI52" i="5"/>
  <c r="AG52" i="5" a="1"/>
  <c r="AG52" i="5" s="1"/>
  <c r="AM52" i="5" s="1"/>
  <c r="AN52" i="5" s="1"/>
  <c r="AX51" i="2" s="1"/>
  <c r="AY51" i="2" s="1"/>
  <c r="AZ51" i="2" s="1"/>
  <c r="AI51" i="5"/>
  <c r="AG51" i="5" a="1"/>
  <c r="AG51" i="5" s="1"/>
  <c r="AM51" i="5" s="1"/>
  <c r="AN51" i="5" s="1"/>
  <c r="AX50" i="2" s="1"/>
  <c r="AY50" i="2" s="1"/>
  <c r="AZ50" i="2" s="1"/>
  <c r="AI50" i="5"/>
  <c r="AG50" i="5" a="1"/>
  <c r="AG50" i="5" s="1"/>
  <c r="AM50" i="5" s="1"/>
  <c r="AN50" i="5" s="1"/>
  <c r="AX49" i="2" s="1"/>
  <c r="AY49" i="2" s="1"/>
  <c r="AZ49" i="2" s="1"/>
  <c r="AI49" i="5"/>
  <c r="AG49" i="5" a="1"/>
  <c r="AG49" i="5" s="1"/>
  <c r="AM49" i="5" s="1"/>
  <c r="AN49" i="5" s="1"/>
  <c r="AX48" i="2" s="1"/>
  <c r="AY48" i="2" s="1"/>
  <c r="AZ48" i="2" s="1"/>
  <c r="AI48" i="5"/>
  <c r="AG48" i="5" a="1"/>
  <c r="AG48" i="5" s="1"/>
  <c r="AM48" i="5" s="1"/>
  <c r="AN48" i="5" s="1"/>
  <c r="AX47" i="2" s="1"/>
  <c r="AY47" i="2" s="1"/>
  <c r="AZ47" i="2" s="1"/>
  <c r="AI47" i="5"/>
  <c r="AG47" i="5" a="1"/>
  <c r="AG47" i="5" s="1"/>
  <c r="AM47" i="5" s="1"/>
  <c r="AN47" i="5" s="1"/>
  <c r="AX46" i="2" s="1"/>
  <c r="AY46" i="2" s="1"/>
  <c r="AZ46" i="2" s="1"/>
  <c r="AI46" i="5"/>
  <c r="AG46" i="5" a="1"/>
  <c r="AG46" i="5" s="1"/>
  <c r="AM46" i="5" s="1"/>
  <c r="AN46" i="5" s="1"/>
  <c r="AX45" i="2" s="1"/>
  <c r="AY45" i="2" s="1"/>
  <c r="AZ45" i="2" s="1"/>
  <c r="AI45" i="5"/>
  <c r="AG45" i="5" a="1"/>
  <c r="AG45" i="5" s="1"/>
  <c r="AM45" i="5" s="1"/>
  <c r="AN45" i="5" s="1"/>
  <c r="AX44" i="2" s="1"/>
  <c r="AY44" i="2" s="1"/>
  <c r="AZ44" i="2" s="1"/>
  <c r="AI44" i="5"/>
  <c r="AG44" i="5" a="1"/>
  <c r="AG44" i="5" s="1"/>
  <c r="AM44" i="5" s="1"/>
  <c r="AN44" i="5" s="1"/>
  <c r="AX43" i="2" s="1"/>
  <c r="AY43" i="2" s="1"/>
  <c r="AZ43" i="2" s="1"/>
  <c r="AI43" i="5"/>
  <c r="AG43" i="5" a="1"/>
  <c r="AG43" i="5" s="1"/>
  <c r="AM43" i="5" s="1"/>
  <c r="AN43" i="5" s="1"/>
  <c r="AX42" i="2" s="1"/>
  <c r="AY42" i="2" s="1"/>
  <c r="AZ42" i="2" s="1"/>
  <c r="AI42" i="5"/>
  <c r="AG42" i="5" a="1"/>
  <c r="AG42" i="5" s="1"/>
  <c r="AM42" i="5" s="1"/>
  <c r="AN42" i="5" s="1"/>
  <c r="AX41" i="2" s="1"/>
  <c r="AY41" i="2" s="1"/>
  <c r="AZ41" i="2" s="1"/>
  <c r="AI41" i="5"/>
  <c r="AG41" i="5" a="1"/>
  <c r="AG41" i="5" s="1"/>
  <c r="AM41" i="5" s="1"/>
  <c r="AN41" i="5" s="1"/>
  <c r="AX40" i="2" s="1"/>
  <c r="AY40" i="2" s="1"/>
  <c r="AZ40" i="2" s="1"/>
  <c r="AI40" i="5"/>
  <c r="AG40" i="5" a="1"/>
  <c r="AG40" i="5" s="1"/>
  <c r="AM40" i="5" s="1"/>
  <c r="AN40" i="5" s="1"/>
  <c r="AX39" i="2" s="1"/>
  <c r="AY39" i="2" s="1"/>
  <c r="AZ39" i="2" s="1"/>
  <c r="AI39" i="5"/>
  <c r="AG39" i="5" a="1"/>
  <c r="AG39" i="5" s="1"/>
  <c r="AM39" i="5" s="1"/>
  <c r="AN39" i="5" s="1"/>
  <c r="AX38" i="2" s="1"/>
  <c r="AY38" i="2" s="1"/>
  <c r="AZ38" i="2" s="1"/>
  <c r="AI38" i="5"/>
  <c r="AG38" i="5" a="1"/>
  <c r="AG38" i="5" s="1"/>
  <c r="AM38" i="5" s="1"/>
  <c r="AN38" i="5" s="1"/>
  <c r="AX37" i="2" s="1"/>
  <c r="AY37" i="2" s="1"/>
  <c r="AZ37" i="2" s="1"/>
  <c r="AI37" i="5"/>
  <c r="AG37" i="5" a="1"/>
  <c r="AG37" i="5" s="1"/>
  <c r="AM37" i="5" s="1"/>
  <c r="AN37" i="5" s="1"/>
  <c r="AX36" i="2" s="1"/>
  <c r="AY36" i="2" s="1"/>
  <c r="AZ36" i="2" s="1"/>
  <c r="AI36" i="5"/>
  <c r="AG36" i="5" a="1"/>
  <c r="AG36" i="5" s="1"/>
  <c r="AM36" i="5" s="1"/>
  <c r="AN36" i="5" s="1"/>
  <c r="AX35" i="2" s="1"/>
  <c r="AY35" i="2" s="1"/>
  <c r="AZ35" i="2" s="1"/>
  <c r="AI35" i="5"/>
  <c r="AG35" i="5" a="1"/>
  <c r="AG35" i="5" s="1"/>
  <c r="AM35" i="5" s="1"/>
  <c r="AN35" i="5" s="1"/>
  <c r="AX34" i="2" s="1"/>
  <c r="AY34" i="2" s="1"/>
  <c r="AZ34" i="2" s="1"/>
  <c r="AI34" i="5"/>
  <c r="AG34" i="5" a="1"/>
  <c r="AG34" i="5" s="1"/>
  <c r="AM34" i="5" s="1"/>
  <c r="AN34" i="5" s="1"/>
  <c r="AX33" i="2" s="1"/>
  <c r="AY33" i="2" s="1"/>
  <c r="AZ33" i="2" s="1"/>
  <c r="AI33" i="5"/>
  <c r="AG33" i="5" a="1"/>
  <c r="AG33" i="5" s="1"/>
  <c r="AM33" i="5" s="1"/>
  <c r="AN33" i="5" s="1"/>
  <c r="AX32" i="2" s="1"/>
  <c r="AY32" i="2" s="1"/>
  <c r="AZ32" i="2" s="1"/>
  <c r="AI32" i="5"/>
  <c r="AG32" i="5" a="1"/>
  <c r="AG32" i="5" s="1"/>
  <c r="AM32" i="5" s="1"/>
  <c r="AN32" i="5" s="1"/>
  <c r="AX31" i="2" s="1"/>
  <c r="AY31" i="2" s="1"/>
  <c r="AZ31" i="2" s="1"/>
  <c r="AI31" i="5"/>
  <c r="AG31" i="5" a="1"/>
  <c r="AG31" i="5" s="1"/>
  <c r="AM31" i="5" s="1"/>
  <c r="AN31" i="5" s="1"/>
  <c r="AX30" i="2" s="1"/>
  <c r="AY30" i="2" s="1"/>
  <c r="AZ30" i="2" s="1"/>
  <c r="AI30" i="5"/>
  <c r="AG30" i="5" a="1"/>
  <c r="AG30" i="5" s="1"/>
  <c r="AM30" i="5" s="1"/>
  <c r="AN30" i="5" s="1"/>
  <c r="AX29" i="2" s="1"/>
  <c r="AY29" i="2" s="1"/>
  <c r="AZ29" i="2" s="1"/>
  <c r="AI29" i="5"/>
  <c r="AG29" i="5" a="1"/>
  <c r="AG29" i="5" s="1"/>
  <c r="AM29" i="5" s="1"/>
  <c r="AN29" i="5" s="1"/>
  <c r="AX28" i="2" s="1"/>
  <c r="AY28" i="2" s="1"/>
  <c r="AZ28" i="2" s="1"/>
  <c r="AI28" i="5"/>
  <c r="AG28" i="5" a="1"/>
  <c r="AG28" i="5" s="1"/>
  <c r="AM28" i="5" s="1"/>
  <c r="AN28" i="5" s="1"/>
  <c r="AX27" i="2" s="1"/>
  <c r="AY27" i="2" s="1"/>
  <c r="AZ27" i="2" s="1"/>
  <c r="AI27" i="5"/>
  <c r="AG27" i="5" a="1"/>
  <c r="AG27" i="5" s="1"/>
  <c r="AM27" i="5" s="1"/>
  <c r="AN27" i="5" s="1"/>
  <c r="AX26" i="2" s="1"/>
  <c r="AY26" i="2" s="1"/>
  <c r="AZ26" i="2" s="1"/>
  <c r="AI26" i="5"/>
  <c r="AG26" i="5" a="1"/>
  <c r="AG26" i="5" s="1"/>
  <c r="AM26" i="5" s="1"/>
  <c r="AN26" i="5" s="1"/>
  <c r="AX25" i="2" s="1"/>
  <c r="AY25" i="2" s="1"/>
  <c r="AZ25" i="2" s="1"/>
  <c r="AI25" i="5"/>
  <c r="AG25" i="5" a="1"/>
  <c r="AG25" i="5" s="1"/>
  <c r="AM25" i="5" s="1"/>
  <c r="AN25" i="5" s="1"/>
  <c r="AX24" i="2" s="1"/>
  <c r="AY24" i="2" s="1"/>
  <c r="AZ24" i="2" s="1"/>
  <c r="AI24" i="5"/>
  <c r="AG24" i="5" a="1"/>
  <c r="AG24" i="5" s="1"/>
  <c r="AM24" i="5" s="1"/>
  <c r="AN24" i="5" s="1"/>
  <c r="AX23" i="2" s="1"/>
  <c r="AY23" i="2" s="1"/>
  <c r="AZ23" i="2" s="1"/>
  <c r="AI23" i="5"/>
  <c r="AG23" i="5" a="1"/>
  <c r="AG23" i="5" s="1"/>
  <c r="AM23" i="5" s="1"/>
  <c r="AN23" i="5" s="1"/>
  <c r="AX22" i="2" s="1"/>
  <c r="AY22" i="2" s="1"/>
  <c r="AZ22" i="2" s="1"/>
  <c r="AI22" i="5"/>
  <c r="AG22" i="5" a="1"/>
  <c r="AG22" i="5" s="1"/>
  <c r="AM22" i="5" s="1"/>
  <c r="AN22" i="5" s="1"/>
  <c r="AX21" i="2" s="1"/>
  <c r="AY21" i="2" s="1"/>
  <c r="AZ21" i="2" s="1"/>
  <c r="AI21" i="5"/>
  <c r="AG21" i="5" a="1"/>
  <c r="AG21" i="5" s="1"/>
  <c r="AM21" i="5" s="1"/>
  <c r="AN21" i="5" s="1"/>
  <c r="AX20" i="2" s="1"/>
  <c r="AY20" i="2" s="1"/>
  <c r="AZ20" i="2" s="1"/>
  <c r="AI20" i="5"/>
  <c r="AG20" i="5" a="1"/>
  <c r="AG20" i="5" s="1"/>
  <c r="AM20" i="5" s="1"/>
  <c r="AN20" i="5" s="1"/>
  <c r="AX19" i="2" s="1"/>
  <c r="AY19" i="2" s="1"/>
  <c r="AZ19" i="2" s="1"/>
  <c r="AI19" i="5"/>
  <c r="AG19" i="5" a="1"/>
  <c r="AG19" i="5" s="1"/>
  <c r="AM19" i="5" s="1"/>
  <c r="AN19" i="5" s="1"/>
  <c r="AX18" i="2" s="1"/>
  <c r="AY18" i="2" s="1"/>
  <c r="AZ18" i="2" s="1"/>
  <c r="AI18" i="5"/>
  <c r="AG18" i="5" a="1"/>
  <c r="AG18" i="5" s="1"/>
  <c r="AM18" i="5" s="1"/>
  <c r="AN18" i="5" s="1"/>
  <c r="AX17" i="2" s="1"/>
  <c r="AY17" i="2" s="1"/>
  <c r="AZ17" i="2" s="1"/>
  <c r="AI17" i="5"/>
  <c r="AG17" i="5" a="1"/>
  <c r="AG17" i="5" s="1"/>
  <c r="AM17" i="5" s="1"/>
  <c r="AN17" i="5" s="1"/>
  <c r="AX16" i="2" s="1"/>
  <c r="AY16" i="2" s="1"/>
  <c r="AZ16" i="2" s="1"/>
  <c r="AI16" i="5"/>
  <c r="AG16" i="5" a="1"/>
  <c r="AG16" i="5" s="1"/>
  <c r="AM16" i="5" s="1"/>
  <c r="AN16" i="5" s="1"/>
  <c r="AX15" i="2" s="1"/>
  <c r="AY15" i="2" s="1"/>
  <c r="AZ15" i="2" s="1"/>
  <c r="AI15" i="5"/>
  <c r="AG15" i="5" a="1"/>
  <c r="AG15" i="5" s="1"/>
  <c r="AM15" i="5" s="1"/>
  <c r="AN15" i="5" s="1"/>
  <c r="AX14" i="2" s="1"/>
  <c r="AY14" i="2" s="1"/>
  <c r="AZ14" i="2" s="1"/>
  <c r="AI14" i="5"/>
  <c r="AG14" i="5" a="1"/>
  <c r="AG14" i="5" s="1"/>
  <c r="AM14" i="5" s="1"/>
  <c r="AN14" i="5" s="1"/>
  <c r="AX13" i="2" s="1"/>
  <c r="AY13" i="2" s="1"/>
  <c r="AZ13" i="2" s="1"/>
  <c r="AI13" i="5"/>
  <c r="AG13" i="5" a="1"/>
  <c r="AG13" i="5" s="1"/>
  <c r="AM13" i="5" s="1"/>
  <c r="AN13" i="5" s="1"/>
  <c r="AX12" i="2" s="1"/>
  <c r="AY12" i="2" s="1"/>
  <c r="AZ12" i="2" s="1"/>
  <c r="AI12" i="5"/>
  <c r="AG12" i="5" a="1"/>
  <c r="AG12" i="5" s="1"/>
  <c r="AM12" i="5" s="1"/>
  <c r="AN12" i="5" s="1"/>
  <c r="AX11" i="2" s="1"/>
  <c r="AY11" i="2" s="1"/>
  <c r="AZ11" i="2" s="1"/>
  <c r="AI11" i="5"/>
  <c r="AG11" i="5" a="1"/>
  <c r="AG11" i="5" s="1"/>
  <c r="AM11" i="5" s="1"/>
  <c r="AN11" i="5" s="1"/>
  <c r="AX10" i="2" s="1"/>
  <c r="AY10" i="2" s="1"/>
  <c r="AZ10" i="2" s="1"/>
  <c r="AI10" i="5"/>
  <c r="AG10" i="5" a="1"/>
  <c r="AG10" i="5" s="1"/>
  <c r="AM10" i="5" s="1"/>
  <c r="AN10" i="5" s="1"/>
  <c r="AX9" i="2" s="1"/>
  <c r="AY9" i="2" s="1"/>
  <c r="AZ9" i="2" s="1"/>
  <c r="AI9" i="5"/>
  <c r="AG9" i="5" a="1"/>
  <c r="AG9" i="5" s="1"/>
  <c r="AM9" i="5" s="1"/>
  <c r="AN9" i="5" s="1"/>
  <c r="AX8" i="2" s="1"/>
  <c r="AY8" i="2" s="1"/>
  <c r="AZ8" i="2" s="1"/>
  <c r="AI8" i="5"/>
  <c r="AG8" i="5" a="1"/>
  <c r="AG8" i="5" s="1"/>
  <c r="AM8" i="5" s="1"/>
  <c r="AN8" i="5" s="1"/>
  <c r="AX7" i="2" s="1"/>
  <c r="AY7" i="2" s="1"/>
  <c r="AZ7" i="2" s="1"/>
  <c r="AI7" i="5"/>
  <c r="AG7" i="5" a="1"/>
  <c r="AG7" i="5" s="1"/>
  <c r="AM7" i="5" s="1"/>
  <c r="AN7" i="5" s="1"/>
  <c r="AX6" i="2" s="1"/>
  <c r="AY6" i="2" s="1"/>
  <c r="AZ6" i="2" s="1"/>
  <c r="AI6" i="5"/>
  <c r="AG6" i="5" a="1"/>
  <c r="AG6" i="5" s="1"/>
  <c r="AM6" i="5" s="1"/>
  <c r="AN6" i="5" s="1"/>
  <c r="AX5" i="2" s="1"/>
  <c r="AY5" i="2" s="1"/>
  <c r="AZ5" i="2" s="1"/>
  <c r="AG5" i="5" a="1"/>
  <c r="AG5" i="5" s="1"/>
  <c r="AM5" i="5" s="1"/>
  <c r="AN5" i="5" s="1"/>
  <c r="AX4" i="2" s="1"/>
  <c r="AY4" i="2" s="1"/>
  <c r="AZ4" i="2" s="1"/>
  <c r="V232" i="5"/>
  <c r="T232" i="5" a="1"/>
  <c r="T232" i="5" s="1"/>
  <c r="Z232" i="5" s="1"/>
  <c r="AA232" i="5" s="1"/>
  <c r="AH231" i="2" s="1"/>
  <c r="AI231" i="2" s="1"/>
  <c r="AJ231" i="2" s="1"/>
  <c r="V231" i="5"/>
  <c r="T231" i="5" a="1"/>
  <c r="T231" i="5" s="1"/>
  <c r="Z231" i="5" s="1"/>
  <c r="AA231" i="5" s="1"/>
  <c r="AH230" i="2" s="1"/>
  <c r="AI230" i="2" s="1"/>
  <c r="AJ230" i="2" s="1"/>
  <c r="V230" i="5"/>
  <c r="T230" i="5" a="1"/>
  <c r="T230" i="5" s="1"/>
  <c r="V229" i="5"/>
  <c r="T229" i="5" a="1"/>
  <c r="T229" i="5" s="1"/>
  <c r="V228" i="5"/>
  <c r="T228" i="5" a="1"/>
  <c r="T228" i="5" s="1"/>
  <c r="Z228" i="5" s="1"/>
  <c r="AA228" i="5" s="1"/>
  <c r="AH227" i="2" s="1"/>
  <c r="AI227" i="2" s="1"/>
  <c r="AJ227" i="2" s="1"/>
  <c r="V227" i="5"/>
  <c r="T227" i="5" a="1"/>
  <c r="T227" i="5" s="1"/>
  <c r="Z227" i="5" s="1"/>
  <c r="AA227" i="5" s="1"/>
  <c r="AH226" i="2" s="1"/>
  <c r="AI226" i="2" s="1"/>
  <c r="AJ226" i="2" s="1"/>
  <c r="V226" i="5"/>
  <c r="T226" i="5" a="1"/>
  <c r="T226" i="5" s="1"/>
  <c r="V225" i="5"/>
  <c r="T225" i="5" a="1"/>
  <c r="T225" i="5" s="1"/>
  <c r="V224" i="5"/>
  <c r="T224" i="5" a="1"/>
  <c r="T224" i="5" s="1"/>
  <c r="Z224" i="5" s="1"/>
  <c r="AA224" i="5" s="1"/>
  <c r="AH223" i="2" s="1"/>
  <c r="AI223" i="2" s="1"/>
  <c r="AJ223" i="2" s="1"/>
  <c r="V223" i="5"/>
  <c r="T223" i="5" a="1"/>
  <c r="T223" i="5" s="1"/>
  <c r="Z223" i="5" s="1"/>
  <c r="AA223" i="5" s="1"/>
  <c r="AH222" i="2" s="1"/>
  <c r="AI222" i="2" s="1"/>
  <c r="AJ222" i="2" s="1"/>
  <c r="V222" i="5"/>
  <c r="T222" i="5" a="1"/>
  <c r="T222" i="5" s="1"/>
  <c r="V221" i="5"/>
  <c r="T221" i="5" a="1"/>
  <c r="T221" i="5" s="1"/>
  <c r="V220" i="5"/>
  <c r="T220" i="5" a="1"/>
  <c r="T220" i="5" s="1"/>
  <c r="Z220" i="5" s="1"/>
  <c r="AA220" i="5" s="1"/>
  <c r="AH219" i="2" s="1"/>
  <c r="AI219" i="2" s="1"/>
  <c r="AJ219" i="2" s="1"/>
  <c r="V219" i="5"/>
  <c r="T219" i="5" a="1"/>
  <c r="T219" i="5" s="1"/>
  <c r="Z219" i="5" s="1"/>
  <c r="AA219" i="5" s="1"/>
  <c r="AH218" i="2" s="1"/>
  <c r="AI218" i="2" s="1"/>
  <c r="AJ218" i="2" s="1"/>
  <c r="V218" i="5"/>
  <c r="T218" i="5" a="1"/>
  <c r="T218" i="5" s="1"/>
  <c r="V217" i="5"/>
  <c r="T217" i="5" a="1"/>
  <c r="T217" i="5" s="1"/>
  <c r="V216" i="5"/>
  <c r="T216" i="5" a="1"/>
  <c r="T216" i="5" s="1"/>
  <c r="Z216" i="5" s="1"/>
  <c r="AA216" i="5" s="1"/>
  <c r="AH215" i="2" s="1"/>
  <c r="AI215" i="2" s="1"/>
  <c r="AJ215" i="2" s="1"/>
  <c r="V215" i="5"/>
  <c r="T215" i="5" a="1"/>
  <c r="T215" i="5" s="1"/>
  <c r="Z215" i="5" s="1"/>
  <c r="AA215" i="5" s="1"/>
  <c r="AH214" i="2" s="1"/>
  <c r="AI214" i="2" s="1"/>
  <c r="AJ214" i="2" s="1"/>
  <c r="V214" i="5"/>
  <c r="T214" i="5" a="1"/>
  <c r="T214" i="5" s="1"/>
  <c r="V213" i="5"/>
  <c r="T213" i="5" a="1"/>
  <c r="T213" i="5" s="1"/>
  <c r="V212" i="5"/>
  <c r="T212" i="5" a="1"/>
  <c r="T212" i="5" s="1"/>
  <c r="Z212" i="5" s="1"/>
  <c r="AA212" i="5" s="1"/>
  <c r="AH211" i="2" s="1"/>
  <c r="AI211" i="2" s="1"/>
  <c r="AJ211" i="2" s="1"/>
  <c r="V211" i="5"/>
  <c r="T211" i="5" a="1"/>
  <c r="T211" i="5" s="1"/>
  <c r="Z211" i="5" s="1"/>
  <c r="AA211" i="5" s="1"/>
  <c r="AH210" i="2" s="1"/>
  <c r="AI210" i="2" s="1"/>
  <c r="AJ210" i="2" s="1"/>
  <c r="V210" i="5"/>
  <c r="T210" i="5" a="1"/>
  <c r="T210" i="5" s="1"/>
  <c r="V209" i="5"/>
  <c r="T209" i="5" a="1"/>
  <c r="T209" i="5" s="1"/>
  <c r="V208" i="5"/>
  <c r="T208" i="5" a="1"/>
  <c r="T208" i="5" s="1"/>
  <c r="Z208" i="5" s="1"/>
  <c r="AA208" i="5" s="1"/>
  <c r="AH207" i="2" s="1"/>
  <c r="AI207" i="2" s="1"/>
  <c r="AJ207" i="2" s="1"/>
  <c r="V207" i="5"/>
  <c r="T207" i="5" a="1"/>
  <c r="T207" i="5" s="1"/>
  <c r="Z207" i="5" s="1"/>
  <c r="AA207" i="5" s="1"/>
  <c r="AH206" i="2" s="1"/>
  <c r="AI206" i="2" s="1"/>
  <c r="AJ206" i="2" s="1"/>
  <c r="V206" i="5"/>
  <c r="T206" i="5" a="1"/>
  <c r="T206" i="5" s="1"/>
  <c r="V205" i="5"/>
  <c r="T205" i="5" a="1"/>
  <c r="T205" i="5" s="1"/>
  <c r="V204" i="5"/>
  <c r="T204" i="5" a="1"/>
  <c r="T204" i="5" s="1"/>
  <c r="Z204" i="5" s="1"/>
  <c r="AA204" i="5" s="1"/>
  <c r="AH203" i="2" s="1"/>
  <c r="AI203" i="2" s="1"/>
  <c r="AJ203" i="2" s="1"/>
  <c r="V203" i="5"/>
  <c r="T203" i="5" a="1"/>
  <c r="T203" i="5" s="1"/>
  <c r="Z203" i="5" s="1"/>
  <c r="AA203" i="5" s="1"/>
  <c r="AH202" i="2" s="1"/>
  <c r="AI202" i="2" s="1"/>
  <c r="AJ202" i="2" s="1"/>
  <c r="V202" i="5"/>
  <c r="T202" i="5" a="1"/>
  <c r="T202" i="5" s="1"/>
  <c r="V201" i="5"/>
  <c r="T201" i="5" a="1"/>
  <c r="T201" i="5" s="1"/>
  <c r="V200" i="5"/>
  <c r="T200" i="5" a="1"/>
  <c r="T200" i="5" s="1"/>
  <c r="Z200" i="5" s="1"/>
  <c r="AA200" i="5" s="1"/>
  <c r="AH199" i="2" s="1"/>
  <c r="AI199" i="2" s="1"/>
  <c r="AJ199" i="2" s="1"/>
  <c r="V199" i="5"/>
  <c r="T199" i="5" a="1"/>
  <c r="T199" i="5" s="1"/>
  <c r="Z199" i="5" s="1"/>
  <c r="AA199" i="5" s="1"/>
  <c r="AH198" i="2" s="1"/>
  <c r="AI198" i="2" s="1"/>
  <c r="AJ198" i="2" s="1"/>
  <c r="V198" i="5"/>
  <c r="T198" i="5" a="1"/>
  <c r="T198" i="5" s="1"/>
  <c r="V197" i="5"/>
  <c r="T197" i="5" a="1"/>
  <c r="T197" i="5" s="1"/>
  <c r="V196" i="5"/>
  <c r="T196" i="5" a="1"/>
  <c r="T196" i="5" s="1"/>
  <c r="Z196" i="5" s="1"/>
  <c r="AA196" i="5" s="1"/>
  <c r="AH195" i="2" s="1"/>
  <c r="AI195" i="2" s="1"/>
  <c r="AJ195" i="2" s="1"/>
  <c r="V195" i="5"/>
  <c r="T195" i="5" a="1"/>
  <c r="T195" i="5" s="1"/>
  <c r="Z195" i="5" s="1"/>
  <c r="AA195" i="5" s="1"/>
  <c r="AH194" i="2" s="1"/>
  <c r="AI194" i="2" s="1"/>
  <c r="AJ194" i="2" s="1"/>
  <c r="V194" i="5"/>
  <c r="T194" i="5" a="1"/>
  <c r="T194" i="5" s="1"/>
  <c r="V193" i="5"/>
  <c r="T193" i="5" a="1"/>
  <c r="T193" i="5" s="1"/>
  <c r="V192" i="5"/>
  <c r="T192" i="5" a="1"/>
  <c r="T192" i="5" s="1"/>
  <c r="Z192" i="5" s="1"/>
  <c r="AA192" i="5" s="1"/>
  <c r="AH191" i="2" s="1"/>
  <c r="AI191" i="2" s="1"/>
  <c r="AJ191" i="2" s="1"/>
  <c r="V191" i="5"/>
  <c r="T191" i="5" a="1"/>
  <c r="T191" i="5" s="1"/>
  <c r="Z191" i="5" s="1"/>
  <c r="AA191" i="5" s="1"/>
  <c r="AH190" i="2" s="1"/>
  <c r="AI190" i="2" s="1"/>
  <c r="AJ190" i="2" s="1"/>
  <c r="V190" i="5"/>
  <c r="T190" i="5" a="1"/>
  <c r="T190" i="5" s="1"/>
  <c r="V189" i="5"/>
  <c r="T189" i="5" a="1"/>
  <c r="T189" i="5" s="1"/>
  <c r="V188" i="5"/>
  <c r="T188" i="5" a="1"/>
  <c r="T188" i="5" s="1"/>
  <c r="Z188" i="5" s="1"/>
  <c r="AA188" i="5" s="1"/>
  <c r="AH187" i="2" s="1"/>
  <c r="AI187" i="2" s="1"/>
  <c r="AJ187" i="2" s="1"/>
  <c r="V187" i="5"/>
  <c r="T187" i="5" a="1"/>
  <c r="T187" i="5" s="1"/>
  <c r="Z187" i="5" s="1"/>
  <c r="AA187" i="5" s="1"/>
  <c r="AH186" i="2" s="1"/>
  <c r="AI186" i="2" s="1"/>
  <c r="AJ186" i="2" s="1"/>
  <c r="V186" i="5"/>
  <c r="T186" i="5" a="1"/>
  <c r="T186" i="5" s="1"/>
  <c r="V185" i="5"/>
  <c r="T185" i="5" a="1"/>
  <c r="T185" i="5" s="1"/>
  <c r="V184" i="5"/>
  <c r="T184" i="5" a="1"/>
  <c r="T184" i="5" s="1"/>
  <c r="Z184" i="5" s="1"/>
  <c r="AA184" i="5" s="1"/>
  <c r="AH183" i="2" s="1"/>
  <c r="AI183" i="2" s="1"/>
  <c r="AJ183" i="2" s="1"/>
  <c r="V183" i="5"/>
  <c r="T183" i="5" a="1"/>
  <c r="T183" i="5" s="1"/>
  <c r="Z183" i="5" s="1"/>
  <c r="AA183" i="5" s="1"/>
  <c r="AH182" i="2" s="1"/>
  <c r="AI182" i="2" s="1"/>
  <c r="AJ182" i="2" s="1"/>
  <c r="V182" i="5"/>
  <c r="T182" i="5" a="1"/>
  <c r="T182" i="5" s="1"/>
  <c r="V181" i="5"/>
  <c r="T181" i="5" a="1"/>
  <c r="T181" i="5" s="1"/>
  <c r="V180" i="5"/>
  <c r="T180" i="5" a="1"/>
  <c r="T180" i="5" s="1"/>
  <c r="Z180" i="5" s="1"/>
  <c r="AA180" i="5" s="1"/>
  <c r="AH179" i="2" s="1"/>
  <c r="AI179" i="2" s="1"/>
  <c r="AJ179" i="2" s="1"/>
  <c r="V179" i="5"/>
  <c r="T179" i="5" a="1"/>
  <c r="T179" i="5" s="1"/>
  <c r="Z179" i="5" s="1"/>
  <c r="AA179" i="5" s="1"/>
  <c r="AH178" i="2" s="1"/>
  <c r="AI178" i="2" s="1"/>
  <c r="AJ178" i="2" s="1"/>
  <c r="V178" i="5"/>
  <c r="T178" i="5" a="1"/>
  <c r="T178" i="5" s="1"/>
  <c r="V177" i="5"/>
  <c r="T177" i="5" a="1"/>
  <c r="T177" i="5" s="1"/>
  <c r="Z177" i="5" s="1"/>
  <c r="AA177" i="5" s="1"/>
  <c r="AH176" i="2" s="1"/>
  <c r="AI176" i="2" s="1"/>
  <c r="AJ176" i="2" s="1"/>
  <c r="V176" i="5"/>
  <c r="T176" i="5" a="1"/>
  <c r="T176" i="5" s="1"/>
  <c r="Z176" i="5" s="1"/>
  <c r="AA176" i="5" s="1"/>
  <c r="AH175" i="2" s="1"/>
  <c r="AI175" i="2" s="1"/>
  <c r="AJ175" i="2" s="1"/>
  <c r="V175" i="5"/>
  <c r="T175" i="5" a="1"/>
  <c r="T175" i="5" s="1"/>
  <c r="Z175" i="5" s="1"/>
  <c r="AA175" i="5" s="1"/>
  <c r="AH174" i="2" s="1"/>
  <c r="AI174" i="2" s="1"/>
  <c r="AJ174" i="2" s="1"/>
  <c r="V174" i="5"/>
  <c r="T174" i="5" a="1"/>
  <c r="T174" i="5" s="1"/>
  <c r="V173" i="5"/>
  <c r="T173" i="5" a="1"/>
  <c r="T173" i="5" s="1"/>
  <c r="V172" i="5"/>
  <c r="T172" i="5" a="1"/>
  <c r="T172" i="5" s="1"/>
  <c r="Z172" i="5" s="1"/>
  <c r="AA172" i="5" s="1"/>
  <c r="AH171" i="2" s="1"/>
  <c r="AI171" i="2" s="1"/>
  <c r="AJ171" i="2" s="1"/>
  <c r="V171" i="5"/>
  <c r="T171" i="5" a="1"/>
  <c r="T171" i="5" s="1"/>
  <c r="Z171" i="5" s="1"/>
  <c r="AA171" i="5" s="1"/>
  <c r="AH170" i="2" s="1"/>
  <c r="AI170" i="2" s="1"/>
  <c r="AJ170" i="2" s="1"/>
  <c r="V170" i="5"/>
  <c r="T170" i="5" a="1"/>
  <c r="T170" i="5" s="1"/>
  <c r="V169" i="5"/>
  <c r="T169" i="5" a="1"/>
  <c r="T169" i="5" s="1"/>
  <c r="V168" i="5"/>
  <c r="T168" i="5" a="1"/>
  <c r="T168" i="5" s="1"/>
  <c r="Z168" i="5" s="1"/>
  <c r="AA168" i="5" s="1"/>
  <c r="AH167" i="2" s="1"/>
  <c r="AI167" i="2" s="1"/>
  <c r="AJ167" i="2" s="1"/>
  <c r="V167" i="5"/>
  <c r="T167" i="5" a="1"/>
  <c r="T167" i="5" s="1"/>
  <c r="Z167" i="5" s="1"/>
  <c r="AA167" i="5" s="1"/>
  <c r="AH166" i="2" s="1"/>
  <c r="AI166" i="2" s="1"/>
  <c r="AJ166" i="2" s="1"/>
  <c r="V166" i="5"/>
  <c r="T166" i="5" a="1"/>
  <c r="T166" i="5" s="1"/>
  <c r="Z166" i="5" s="1"/>
  <c r="AA166" i="5" s="1"/>
  <c r="AH165" i="2" s="1"/>
  <c r="AI165" i="2" s="1"/>
  <c r="AJ165" i="2" s="1"/>
  <c r="V165" i="5"/>
  <c r="T165" i="5" a="1"/>
  <c r="T165" i="5" s="1"/>
  <c r="V164" i="5"/>
  <c r="T164" i="5" a="1"/>
  <c r="T164" i="5" s="1"/>
  <c r="Z164" i="5" s="1"/>
  <c r="AA164" i="5" s="1"/>
  <c r="AH163" i="2" s="1"/>
  <c r="AI163" i="2" s="1"/>
  <c r="AJ163" i="2" s="1"/>
  <c r="V163" i="5"/>
  <c r="T163" i="5" a="1"/>
  <c r="T163" i="5" s="1"/>
  <c r="Z163" i="5" s="1"/>
  <c r="AA163" i="5" s="1"/>
  <c r="AH162" i="2" s="1"/>
  <c r="AI162" i="2" s="1"/>
  <c r="AJ162" i="2" s="1"/>
  <c r="V162" i="5"/>
  <c r="T162" i="5" a="1"/>
  <c r="T162" i="5" s="1"/>
  <c r="V161" i="5"/>
  <c r="T161" i="5" a="1"/>
  <c r="T161" i="5" s="1"/>
  <c r="V160" i="5"/>
  <c r="T160" i="5" a="1"/>
  <c r="T160" i="5" s="1"/>
  <c r="Z160" i="5" s="1"/>
  <c r="AA160" i="5" s="1"/>
  <c r="AH159" i="2" s="1"/>
  <c r="AI159" i="2" s="1"/>
  <c r="AJ159" i="2" s="1"/>
  <c r="V159" i="5"/>
  <c r="T159" i="5" a="1"/>
  <c r="T159" i="5" s="1"/>
  <c r="Z159" i="5" s="1"/>
  <c r="AA159" i="5" s="1"/>
  <c r="AH158" i="2" s="1"/>
  <c r="AI158" i="2" s="1"/>
  <c r="AJ158" i="2" s="1"/>
  <c r="V158" i="5"/>
  <c r="T158" i="5" a="1"/>
  <c r="T158" i="5" s="1"/>
  <c r="Z158" i="5" s="1"/>
  <c r="AA158" i="5" s="1"/>
  <c r="AH157" i="2" s="1"/>
  <c r="AI157" i="2" s="1"/>
  <c r="AJ157" i="2" s="1"/>
  <c r="V157" i="5"/>
  <c r="T157" i="5" a="1"/>
  <c r="T157" i="5" s="1"/>
  <c r="V156" i="5"/>
  <c r="T156" i="5" a="1"/>
  <c r="T156" i="5" s="1"/>
  <c r="Z156" i="5" s="1"/>
  <c r="AA156" i="5" s="1"/>
  <c r="AH155" i="2" s="1"/>
  <c r="AI155" i="2" s="1"/>
  <c r="AJ155" i="2" s="1"/>
  <c r="V155" i="5"/>
  <c r="T155" i="5" a="1"/>
  <c r="T155" i="5" s="1"/>
  <c r="Z155" i="5" s="1"/>
  <c r="AA155" i="5" s="1"/>
  <c r="AH154" i="2" s="1"/>
  <c r="AI154" i="2" s="1"/>
  <c r="AJ154" i="2" s="1"/>
  <c r="V154" i="5"/>
  <c r="T154" i="5" a="1"/>
  <c r="T154" i="5" s="1"/>
  <c r="V153" i="5"/>
  <c r="T153" i="5" a="1"/>
  <c r="T153" i="5" s="1"/>
  <c r="V152" i="5"/>
  <c r="T152" i="5" a="1"/>
  <c r="T152" i="5" s="1"/>
  <c r="Z152" i="5" s="1"/>
  <c r="AA152" i="5" s="1"/>
  <c r="AH151" i="2" s="1"/>
  <c r="AI151" i="2" s="1"/>
  <c r="AJ151" i="2" s="1"/>
  <c r="V151" i="5"/>
  <c r="T151" i="5" a="1"/>
  <c r="T151" i="5" s="1"/>
  <c r="Z151" i="5" s="1"/>
  <c r="AA151" i="5" s="1"/>
  <c r="AH150" i="2" s="1"/>
  <c r="AI150" i="2" s="1"/>
  <c r="AJ150" i="2" s="1"/>
  <c r="V150" i="5"/>
  <c r="T150" i="5" a="1"/>
  <c r="T150" i="5" s="1"/>
  <c r="Z150" i="5" s="1"/>
  <c r="AA150" i="5" s="1"/>
  <c r="AH149" i="2" s="1"/>
  <c r="AI149" i="2" s="1"/>
  <c r="AJ149" i="2" s="1"/>
  <c r="V149" i="5"/>
  <c r="T149" i="5" a="1"/>
  <c r="T149" i="5" s="1"/>
  <c r="V148" i="5"/>
  <c r="T148" i="5" a="1"/>
  <c r="T148" i="5" s="1"/>
  <c r="Z148" i="5" s="1"/>
  <c r="AA148" i="5" s="1"/>
  <c r="AH147" i="2" s="1"/>
  <c r="AI147" i="2" s="1"/>
  <c r="AJ147" i="2" s="1"/>
  <c r="V147" i="5"/>
  <c r="T147" i="5" a="1"/>
  <c r="T147" i="5" s="1"/>
  <c r="Z147" i="5" s="1"/>
  <c r="AA147" i="5" s="1"/>
  <c r="AH146" i="2" s="1"/>
  <c r="AI146" i="2" s="1"/>
  <c r="AJ146" i="2" s="1"/>
  <c r="V146" i="5"/>
  <c r="T146" i="5" a="1"/>
  <c r="T146" i="5" s="1"/>
  <c r="Z146" i="5" s="1"/>
  <c r="AA146" i="5" s="1"/>
  <c r="AH145" i="2" s="1"/>
  <c r="AI145" i="2" s="1"/>
  <c r="AJ145" i="2" s="1"/>
  <c r="V145" i="5"/>
  <c r="T145" i="5" a="1"/>
  <c r="T145" i="5" s="1"/>
  <c r="V144" i="5"/>
  <c r="T144" i="5" a="1"/>
  <c r="T144" i="5" s="1"/>
  <c r="Z144" i="5" s="1"/>
  <c r="AA144" i="5" s="1"/>
  <c r="AH143" i="2" s="1"/>
  <c r="AI143" i="2" s="1"/>
  <c r="AJ143" i="2" s="1"/>
  <c r="V143" i="5"/>
  <c r="T143" i="5" a="1"/>
  <c r="T143" i="5" s="1"/>
  <c r="Z143" i="5" s="1"/>
  <c r="AA143" i="5" s="1"/>
  <c r="AH142" i="2" s="1"/>
  <c r="AI142" i="2" s="1"/>
  <c r="AJ142" i="2" s="1"/>
  <c r="V142" i="5"/>
  <c r="T142" i="5" a="1"/>
  <c r="T142" i="5" s="1"/>
  <c r="Z142" i="5" s="1"/>
  <c r="AA142" i="5" s="1"/>
  <c r="AH141" i="2" s="1"/>
  <c r="AI141" i="2" s="1"/>
  <c r="AJ141" i="2" s="1"/>
  <c r="V141" i="5"/>
  <c r="T141" i="5" a="1"/>
  <c r="T141" i="5" s="1"/>
  <c r="Z141" i="5" s="1"/>
  <c r="AA141" i="5" s="1"/>
  <c r="AH140" i="2" s="1"/>
  <c r="AI140" i="2" s="1"/>
  <c r="AJ140" i="2" s="1"/>
  <c r="V140" i="5"/>
  <c r="T140" i="5" a="1"/>
  <c r="T140" i="5" s="1"/>
  <c r="Z140" i="5" s="1"/>
  <c r="AA140" i="5" s="1"/>
  <c r="AH139" i="2" s="1"/>
  <c r="AI139" i="2" s="1"/>
  <c r="AJ139" i="2" s="1"/>
  <c r="V139" i="5"/>
  <c r="T139" i="5" a="1"/>
  <c r="T139" i="5" s="1"/>
  <c r="Z139" i="5" s="1"/>
  <c r="AA139" i="5" s="1"/>
  <c r="AH138" i="2" s="1"/>
  <c r="AI138" i="2" s="1"/>
  <c r="AJ138" i="2" s="1"/>
  <c r="V138" i="5"/>
  <c r="T138" i="5" a="1"/>
  <c r="T138" i="5" s="1"/>
  <c r="Z138" i="5" s="1"/>
  <c r="AA138" i="5" s="1"/>
  <c r="AH137" i="2" s="1"/>
  <c r="AI137" i="2" s="1"/>
  <c r="AJ137" i="2" s="1"/>
  <c r="V137" i="5"/>
  <c r="T137" i="5" a="1"/>
  <c r="T137" i="5" s="1"/>
  <c r="V136" i="5"/>
  <c r="T136" i="5" a="1"/>
  <c r="T136" i="5" s="1"/>
  <c r="Z136" i="5" s="1"/>
  <c r="AA136" i="5" s="1"/>
  <c r="AH135" i="2" s="1"/>
  <c r="AI135" i="2" s="1"/>
  <c r="AJ135" i="2" s="1"/>
  <c r="V135" i="5"/>
  <c r="T135" i="5" a="1"/>
  <c r="T135" i="5" s="1"/>
  <c r="Z135" i="5" s="1"/>
  <c r="AA135" i="5" s="1"/>
  <c r="AH134" i="2" s="1"/>
  <c r="AI134" i="2" s="1"/>
  <c r="AJ134" i="2" s="1"/>
  <c r="V134" i="5"/>
  <c r="T134" i="5" a="1"/>
  <c r="T134" i="5" s="1"/>
  <c r="V133" i="5"/>
  <c r="T133" i="5" a="1"/>
  <c r="T133" i="5" s="1"/>
  <c r="Z133" i="5" s="1"/>
  <c r="AA133" i="5" s="1"/>
  <c r="AH132" i="2" s="1"/>
  <c r="AI132" i="2" s="1"/>
  <c r="AJ132" i="2" s="1"/>
  <c r="V132" i="5"/>
  <c r="T132" i="5" a="1"/>
  <c r="T132" i="5" s="1"/>
  <c r="Z132" i="5" s="1"/>
  <c r="AA132" i="5" s="1"/>
  <c r="AH131" i="2" s="1"/>
  <c r="AI131" i="2" s="1"/>
  <c r="AJ131" i="2" s="1"/>
  <c r="V131" i="5"/>
  <c r="T131" i="5" a="1"/>
  <c r="T131" i="5" s="1"/>
  <c r="Z131" i="5" s="1"/>
  <c r="AA131" i="5" s="1"/>
  <c r="AH130" i="2" s="1"/>
  <c r="AI130" i="2" s="1"/>
  <c r="AJ130" i="2" s="1"/>
  <c r="V130" i="5"/>
  <c r="T130" i="5" a="1"/>
  <c r="T130" i="5" s="1"/>
  <c r="V129" i="5"/>
  <c r="T129" i="5" a="1"/>
  <c r="T129" i="5" s="1"/>
  <c r="V128" i="5"/>
  <c r="T128" i="5" a="1"/>
  <c r="T128" i="5" s="1"/>
  <c r="Z128" i="5" s="1"/>
  <c r="AA128" i="5" s="1"/>
  <c r="AH127" i="2" s="1"/>
  <c r="AI127" i="2" s="1"/>
  <c r="AJ127" i="2" s="1"/>
  <c r="V127" i="5"/>
  <c r="T127" i="5" a="1"/>
  <c r="T127" i="5" s="1"/>
  <c r="Z127" i="5" s="1"/>
  <c r="AA127" i="5" s="1"/>
  <c r="AH126" i="2" s="1"/>
  <c r="AI126" i="2" s="1"/>
  <c r="AJ126" i="2" s="1"/>
  <c r="V126" i="5"/>
  <c r="T126" i="5" a="1"/>
  <c r="T126" i="5" s="1"/>
  <c r="V125" i="5"/>
  <c r="T125" i="5" a="1"/>
  <c r="T125" i="5" s="1"/>
  <c r="Z125" i="5" s="1"/>
  <c r="AA125" i="5" s="1"/>
  <c r="AH124" i="2" s="1"/>
  <c r="AI124" i="2" s="1"/>
  <c r="AJ124" i="2" s="1"/>
  <c r="V124" i="5"/>
  <c r="T124" i="5" a="1"/>
  <c r="T124" i="5" s="1"/>
  <c r="Z124" i="5" s="1"/>
  <c r="AA124" i="5" s="1"/>
  <c r="AH123" i="2" s="1"/>
  <c r="AI123" i="2" s="1"/>
  <c r="AJ123" i="2" s="1"/>
  <c r="V123" i="5"/>
  <c r="T123" i="5" a="1"/>
  <c r="T123" i="5" s="1"/>
  <c r="Z123" i="5" s="1"/>
  <c r="AA123" i="5" s="1"/>
  <c r="AH122" i="2" s="1"/>
  <c r="AI122" i="2" s="1"/>
  <c r="AJ122" i="2" s="1"/>
  <c r="V122" i="5"/>
  <c r="T122" i="5" a="1"/>
  <c r="T122" i="5" s="1"/>
  <c r="V121" i="5"/>
  <c r="T121" i="5" a="1"/>
  <c r="T121" i="5" s="1"/>
  <c r="V120" i="5"/>
  <c r="T120" i="5" a="1"/>
  <c r="T120" i="5" s="1"/>
  <c r="Z120" i="5" s="1"/>
  <c r="AA120" i="5" s="1"/>
  <c r="AH119" i="2" s="1"/>
  <c r="AI119" i="2" s="1"/>
  <c r="AJ119" i="2" s="1"/>
  <c r="V119" i="5"/>
  <c r="T119" i="5" a="1"/>
  <c r="T119" i="5" s="1"/>
  <c r="Z119" i="5" s="1"/>
  <c r="AA119" i="5" s="1"/>
  <c r="AH118" i="2" s="1"/>
  <c r="AI118" i="2" s="1"/>
  <c r="AJ118" i="2" s="1"/>
  <c r="V118" i="5"/>
  <c r="T118" i="5" a="1"/>
  <c r="T118" i="5" s="1"/>
  <c r="V117" i="5"/>
  <c r="T117" i="5" a="1"/>
  <c r="T117" i="5" s="1"/>
  <c r="Z117" i="5" s="1"/>
  <c r="AA117" i="5" s="1"/>
  <c r="AH116" i="2" s="1"/>
  <c r="AI116" i="2" s="1"/>
  <c r="AJ116" i="2" s="1"/>
  <c r="V116" i="5"/>
  <c r="T116" i="5" a="1"/>
  <c r="T116" i="5" s="1"/>
  <c r="Z116" i="5" s="1"/>
  <c r="AA116" i="5" s="1"/>
  <c r="AH115" i="2" s="1"/>
  <c r="AI115" i="2" s="1"/>
  <c r="AJ115" i="2" s="1"/>
  <c r="V115" i="5"/>
  <c r="T115" i="5" a="1"/>
  <c r="T115" i="5" s="1"/>
  <c r="Z115" i="5" s="1"/>
  <c r="AA115" i="5" s="1"/>
  <c r="AH114" i="2" s="1"/>
  <c r="AI114" i="2" s="1"/>
  <c r="AJ114" i="2" s="1"/>
  <c r="V114" i="5"/>
  <c r="T114" i="5" a="1"/>
  <c r="T114" i="5" s="1"/>
  <c r="V113" i="5"/>
  <c r="T113" i="5" a="1"/>
  <c r="T113" i="5" s="1"/>
  <c r="V112" i="5"/>
  <c r="T112" i="5" a="1"/>
  <c r="T112" i="5" s="1"/>
  <c r="Z112" i="5" s="1"/>
  <c r="AA112" i="5" s="1"/>
  <c r="AH111" i="2" s="1"/>
  <c r="AI111" i="2" s="1"/>
  <c r="AJ111" i="2" s="1"/>
  <c r="V111" i="5"/>
  <c r="T111" i="5" a="1"/>
  <c r="T111" i="5" s="1"/>
  <c r="Z111" i="5" s="1"/>
  <c r="AA111" i="5" s="1"/>
  <c r="AH110" i="2" s="1"/>
  <c r="AI110" i="2" s="1"/>
  <c r="AJ110" i="2" s="1"/>
  <c r="V110" i="5"/>
  <c r="T110" i="5" a="1"/>
  <c r="T110" i="5" s="1"/>
  <c r="V109" i="5"/>
  <c r="T109" i="5" a="1"/>
  <c r="T109" i="5" s="1"/>
  <c r="Z109" i="5" s="1"/>
  <c r="AA109" i="5" s="1"/>
  <c r="AH108" i="2" s="1"/>
  <c r="AI108" i="2" s="1"/>
  <c r="AJ108" i="2" s="1"/>
  <c r="V108" i="5"/>
  <c r="T108" i="5" a="1"/>
  <c r="T108" i="5" s="1"/>
  <c r="Z108" i="5" s="1"/>
  <c r="AA108" i="5" s="1"/>
  <c r="AH107" i="2" s="1"/>
  <c r="AI107" i="2" s="1"/>
  <c r="AJ107" i="2" s="1"/>
  <c r="V107" i="5"/>
  <c r="T107" i="5" a="1"/>
  <c r="T107" i="5" s="1"/>
  <c r="Z107" i="5" s="1"/>
  <c r="AA107" i="5" s="1"/>
  <c r="AH106" i="2" s="1"/>
  <c r="AI106" i="2" s="1"/>
  <c r="AJ106" i="2" s="1"/>
  <c r="V106" i="5"/>
  <c r="T106" i="5" a="1"/>
  <c r="T106" i="5" s="1"/>
  <c r="V105" i="5"/>
  <c r="T105" i="5" a="1"/>
  <c r="T105" i="5" s="1"/>
  <c r="V104" i="5"/>
  <c r="T104" i="5" a="1"/>
  <c r="T104" i="5" s="1"/>
  <c r="Z104" i="5" s="1"/>
  <c r="AA104" i="5" s="1"/>
  <c r="AH103" i="2" s="1"/>
  <c r="AI103" i="2" s="1"/>
  <c r="AJ103" i="2" s="1"/>
  <c r="V103" i="5"/>
  <c r="T103" i="5" a="1"/>
  <c r="T103" i="5" s="1"/>
  <c r="Z103" i="5" s="1"/>
  <c r="AA103" i="5" s="1"/>
  <c r="AH102" i="2" s="1"/>
  <c r="AI102" i="2" s="1"/>
  <c r="AJ102" i="2" s="1"/>
  <c r="V102" i="5"/>
  <c r="T102" i="5" a="1"/>
  <c r="T102" i="5" s="1"/>
  <c r="Z102" i="5" s="1"/>
  <c r="AA102" i="5" s="1"/>
  <c r="AH101" i="2" s="1"/>
  <c r="AI101" i="2" s="1"/>
  <c r="AJ101" i="2" s="1"/>
  <c r="V101" i="5"/>
  <c r="T101" i="5" a="1"/>
  <c r="T101" i="5" s="1"/>
  <c r="V100" i="5"/>
  <c r="T100" i="5" a="1"/>
  <c r="T100" i="5" s="1"/>
  <c r="Z100" i="5" s="1"/>
  <c r="AA100" i="5" s="1"/>
  <c r="AH99" i="2" s="1"/>
  <c r="AI99" i="2" s="1"/>
  <c r="AJ99" i="2" s="1"/>
  <c r="V99" i="5"/>
  <c r="T99" i="5" a="1"/>
  <c r="T99" i="5" s="1"/>
  <c r="Z99" i="5" s="1"/>
  <c r="AA99" i="5" s="1"/>
  <c r="AH98" i="2" s="1"/>
  <c r="AI98" i="2" s="1"/>
  <c r="AJ98" i="2" s="1"/>
  <c r="V98" i="5"/>
  <c r="T98" i="5" a="1"/>
  <c r="T98" i="5" s="1"/>
  <c r="Z98" i="5" s="1"/>
  <c r="AA98" i="5" s="1"/>
  <c r="AH97" i="2" s="1"/>
  <c r="AI97" i="2" s="1"/>
  <c r="AJ97" i="2" s="1"/>
  <c r="V97" i="5"/>
  <c r="T97" i="5" a="1"/>
  <c r="T97" i="5" s="1"/>
  <c r="V96" i="5"/>
  <c r="T96" i="5" a="1"/>
  <c r="T96" i="5" s="1"/>
  <c r="Z96" i="5" s="1"/>
  <c r="AA96" i="5" s="1"/>
  <c r="AH95" i="2" s="1"/>
  <c r="AI95" i="2" s="1"/>
  <c r="AJ95" i="2" s="1"/>
  <c r="V95" i="5"/>
  <c r="T95" i="5" a="1"/>
  <c r="T95" i="5" s="1"/>
  <c r="Z95" i="5" s="1"/>
  <c r="AA95" i="5" s="1"/>
  <c r="AH94" i="2" s="1"/>
  <c r="AI94" i="2" s="1"/>
  <c r="AJ94" i="2" s="1"/>
  <c r="V94" i="5"/>
  <c r="T94" i="5" a="1"/>
  <c r="T94" i="5" s="1"/>
  <c r="Z94" i="5" s="1"/>
  <c r="AA94" i="5" s="1"/>
  <c r="AH93" i="2" s="1"/>
  <c r="AI93" i="2" s="1"/>
  <c r="AJ93" i="2" s="1"/>
  <c r="V93" i="5"/>
  <c r="T93" i="5" a="1"/>
  <c r="T93" i="5" s="1"/>
  <c r="V92" i="5"/>
  <c r="T92" i="5" a="1"/>
  <c r="T92" i="5" s="1"/>
  <c r="Z92" i="5" s="1"/>
  <c r="AA92" i="5" s="1"/>
  <c r="AH91" i="2" s="1"/>
  <c r="AI91" i="2" s="1"/>
  <c r="AJ91" i="2" s="1"/>
  <c r="V91" i="5"/>
  <c r="T91" i="5" a="1"/>
  <c r="T91" i="5" s="1"/>
  <c r="Z91" i="5" s="1"/>
  <c r="AA91" i="5" s="1"/>
  <c r="AH90" i="2" s="1"/>
  <c r="AI90" i="2" s="1"/>
  <c r="AJ90" i="2" s="1"/>
  <c r="V90" i="5"/>
  <c r="T90" i="5" a="1"/>
  <c r="T90" i="5" s="1"/>
  <c r="V89" i="5"/>
  <c r="T89" i="5" a="1"/>
  <c r="T89" i="5" s="1"/>
  <c r="V88" i="5"/>
  <c r="T88" i="5" a="1"/>
  <c r="T88" i="5" s="1"/>
  <c r="Z88" i="5" s="1"/>
  <c r="AA88" i="5" s="1"/>
  <c r="AH87" i="2" s="1"/>
  <c r="AI87" i="2" s="1"/>
  <c r="AJ87" i="2" s="1"/>
  <c r="V87" i="5"/>
  <c r="T87" i="5" a="1"/>
  <c r="T87" i="5" s="1"/>
  <c r="Z87" i="5" s="1"/>
  <c r="AA87" i="5" s="1"/>
  <c r="AH86" i="2" s="1"/>
  <c r="AI86" i="2" s="1"/>
  <c r="AJ86" i="2" s="1"/>
  <c r="V86" i="5"/>
  <c r="T86" i="5" a="1"/>
  <c r="T86" i="5" s="1"/>
  <c r="V85" i="5"/>
  <c r="T85" i="5" a="1"/>
  <c r="T85" i="5" s="1"/>
  <c r="Z85" i="5" s="1"/>
  <c r="AA85" i="5" s="1"/>
  <c r="AH84" i="2" s="1"/>
  <c r="AI84" i="2" s="1"/>
  <c r="AJ84" i="2" s="1"/>
  <c r="V84" i="5"/>
  <c r="T84" i="5" a="1"/>
  <c r="T84" i="5" s="1"/>
  <c r="Z84" i="5" s="1"/>
  <c r="AA84" i="5" s="1"/>
  <c r="AH83" i="2" s="1"/>
  <c r="AI83" i="2" s="1"/>
  <c r="AJ83" i="2" s="1"/>
  <c r="V83" i="5"/>
  <c r="T83" i="5" a="1"/>
  <c r="T83" i="5" s="1"/>
  <c r="Z83" i="5" s="1"/>
  <c r="AA83" i="5" s="1"/>
  <c r="AH82" i="2" s="1"/>
  <c r="AI82" i="2" s="1"/>
  <c r="AJ82" i="2" s="1"/>
  <c r="V82" i="5"/>
  <c r="T82" i="5" a="1"/>
  <c r="T82" i="5" s="1"/>
  <c r="V81" i="5"/>
  <c r="T81" i="5" a="1"/>
  <c r="T81" i="5" s="1"/>
  <c r="V80" i="5"/>
  <c r="T80" i="5" a="1"/>
  <c r="T80" i="5" s="1"/>
  <c r="Z80" i="5" s="1"/>
  <c r="AA80" i="5" s="1"/>
  <c r="AH79" i="2" s="1"/>
  <c r="AI79" i="2" s="1"/>
  <c r="AJ79" i="2" s="1"/>
  <c r="V79" i="5"/>
  <c r="T79" i="5" a="1"/>
  <c r="T79" i="5" s="1"/>
  <c r="Z79" i="5" s="1"/>
  <c r="AA79" i="5" s="1"/>
  <c r="AH78" i="2" s="1"/>
  <c r="AI78" i="2" s="1"/>
  <c r="AJ78" i="2" s="1"/>
  <c r="V78" i="5"/>
  <c r="T78" i="5" a="1"/>
  <c r="T78" i="5" s="1"/>
  <c r="V77" i="5"/>
  <c r="T77" i="5" a="1"/>
  <c r="T77" i="5" s="1"/>
  <c r="Z77" i="5" s="1"/>
  <c r="AA77" i="5" s="1"/>
  <c r="AH76" i="2" s="1"/>
  <c r="AI76" i="2" s="1"/>
  <c r="AJ76" i="2" s="1"/>
  <c r="V76" i="5"/>
  <c r="T76" i="5" a="1"/>
  <c r="T76" i="5" s="1"/>
  <c r="Z76" i="5" s="1"/>
  <c r="AA76" i="5" s="1"/>
  <c r="AH75" i="2" s="1"/>
  <c r="AI75" i="2" s="1"/>
  <c r="AJ75" i="2" s="1"/>
  <c r="V75" i="5"/>
  <c r="T75" i="5" a="1"/>
  <c r="T75" i="5" s="1"/>
  <c r="Z75" i="5" s="1"/>
  <c r="AA75" i="5" s="1"/>
  <c r="AH74" i="2" s="1"/>
  <c r="AI74" i="2" s="1"/>
  <c r="AJ74" i="2" s="1"/>
  <c r="V74" i="5"/>
  <c r="T74" i="5" a="1"/>
  <c r="T74" i="5" s="1"/>
  <c r="V73" i="5"/>
  <c r="T73" i="5" a="1"/>
  <c r="T73" i="5" s="1"/>
  <c r="V72" i="5"/>
  <c r="T72" i="5" a="1"/>
  <c r="T72" i="5" s="1"/>
  <c r="Z72" i="5" s="1"/>
  <c r="AA72" i="5" s="1"/>
  <c r="AH71" i="2" s="1"/>
  <c r="AI71" i="2" s="1"/>
  <c r="AJ71" i="2" s="1"/>
  <c r="V71" i="5"/>
  <c r="T71" i="5" a="1"/>
  <c r="T71" i="5" s="1"/>
  <c r="Z71" i="5" s="1"/>
  <c r="AA71" i="5" s="1"/>
  <c r="AH70" i="2" s="1"/>
  <c r="AI70" i="2" s="1"/>
  <c r="AJ70" i="2" s="1"/>
  <c r="V70" i="5"/>
  <c r="T70" i="5" a="1"/>
  <c r="T70" i="5" s="1"/>
  <c r="V69" i="5"/>
  <c r="T69" i="5" a="1"/>
  <c r="T69" i="5" s="1"/>
  <c r="V68" i="5"/>
  <c r="T68" i="5" a="1"/>
  <c r="T68" i="5" s="1"/>
  <c r="Z68" i="5" s="1"/>
  <c r="AA68" i="5" s="1"/>
  <c r="AH67" i="2" s="1"/>
  <c r="AI67" i="2" s="1"/>
  <c r="AJ67" i="2" s="1"/>
  <c r="V67" i="5"/>
  <c r="T67" i="5" a="1"/>
  <c r="T67" i="5" s="1"/>
  <c r="Z67" i="5" s="1"/>
  <c r="AA67" i="5" s="1"/>
  <c r="AH66" i="2" s="1"/>
  <c r="AI66" i="2" s="1"/>
  <c r="AJ66" i="2" s="1"/>
  <c r="V66" i="5"/>
  <c r="T66" i="5" a="1"/>
  <c r="T66" i="5" s="1"/>
  <c r="V65" i="5"/>
  <c r="T65" i="5" a="1"/>
  <c r="T65" i="5" s="1"/>
  <c r="V64" i="5"/>
  <c r="T64" i="5" a="1"/>
  <c r="T64" i="5" s="1"/>
  <c r="Z64" i="5" s="1"/>
  <c r="AA64" i="5" s="1"/>
  <c r="AH63" i="2" s="1"/>
  <c r="AI63" i="2" s="1"/>
  <c r="AJ63" i="2" s="1"/>
  <c r="V63" i="5"/>
  <c r="T63" i="5" a="1"/>
  <c r="T63" i="5" s="1"/>
  <c r="Z63" i="5" s="1"/>
  <c r="AA63" i="5" s="1"/>
  <c r="AH62" i="2" s="1"/>
  <c r="AI62" i="2" s="1"/>
  <c r="AJ62" i="2" s="1"/>
  <c r="V62" i="5"/>
  <c r="T62" i="5" a="1"/>
  <c r="T62" i="5" s="1"/>
  <c r="V61" i="5"/>
  <c r="T61" i="5" a="1"/>
  <c r="T61" i="5" s="1"/>
  <c r="V60" i="5"/>
  <c r="T60" i="5" a="1"/>
  <c r="T60" i="5" s="1"/>
  <c r="Z60" i="5" s="1"/>
  <c r="AA60" i="5" s="1"/>
  <c r="AH59" i="2" s="1"/>
  <c r="AI59" i="2" s="1"/>
  <c r="AJ59" i="2" s="1"/>
  <c r="V59" i="5"/>
  <c r="T59" i="5" a="1"/>
  <c r="T59" i="5" s="1"/>
  <c r="Z59" i="5" s="1"/>
  <c r="AA59" i="5" s="1"/>
  <c r="AH58" i="2" s="1"/>
  <c r="AI58" i="2" s="1"/>
  <c r="AJ58" i="2" s="1"/>
  <c r="V58" i="5"/>
  <c r="T58" i="5" a="1"/>
  <c r="T58" i="5" s="1"/>
  <c r="V57" i="5"/>
  <c r="T57" i="5" a="1"/>
  <c r="T57" i="5" s="1"/>
  <c r="V56" i="5"/>
  <c r="T56" i="5" a="1"/>
  <c r="T56" i="5" s="1"/>
  <c r="Z56" i="5" s="1"/>
  <c r="AA56" i="5" s="1"/>
  <c r="AH55" i="2" s="1"/>
  <c r="AI55" i="2" s="1"/>
  <c r="AJ55" i="2" s="1"/>
  <c r="V55" i="5"/>
  <c r="T55" i="5" a="1"/>
  <c r="T55" i="5" s="1"/>
  <c r="Z55" i="5" s="1"/>
  <c r="AA55" i="5" s="1"/>
  <c r="AH54" i="2" s="1"/>
  <c r="AI54" i="2" s="1"/>
  <c r="AJ54" i="2" s="1"/>
  <c r="V54" i="5"/>
  <c r="T54" i="5" a="1"/>
  <c r="T54" i="5" s="1"/>
  <c r="V53" i="5"/>
  <c r="T53" i="5" a="1"/>
  <c r="T53" i="5" s="1"/>
  <c r="V52" i="5"/>
  <c r="T52" i="5" a="1"/>
  <c r="T52" i="5" s="1"/>
  <c r="Z52" i="5" s="1"/>
  <c r="AA52" i="5" s="1"/>
  <c r="AH51" i="2" s="1"/>
  <c r="AI51" i="2" s="1"/>
  <c r="AJ51" i="2" s="1"/>
  <c r="V51" i="5"/>
  <c r="T51" i="5" a="1"/>
  <c r="T51" i="5" s="1"/>
  <c r="Z51" i="5" s="1"/>
  <c r="AA51" i="5" s="1"/>
  <c r="AH50" i="2" s="1"/>
  <c r="AI50" i="2" s="1"/>
  <c r="AJ50" i="2" s="1"/>
  <c r="V50" i="5"/>
  <c r="T50" i="5" a="1"/>
  <c r="T50" i="5" s="1"/>
  <c r="V49" i="5"/>
  <c r="T49" i="5" a="1"/>
  <c r="T49" i="5" s="1"/>
  <c r="V48" i="5"/>
  <c r="T48" i="5" a="1"/>
  <c r="T48" i="5" s="1"/>
  <c r="Z48" i="5" s="1"/>
  <c r="AA48" i="5" s="1"/>
  <c r="AH47" i="2" s="1"/>
  <c r="AI47" i="2" s="1"/>
  <c r="AJ47" i="2" s="1"/>
  <c r="V47" i="5"/>
  <c r="T47" i="5" a="1"/>
  <c r="T47" i="5" s="1"/>
  <c r="Z47" i="5" s="1"/>
  <c r="AA47" i="5" s="1"/>
  <c r="AH46" i="2" s="1"/>
  <c r="AI46" i="2" s="1"/>
  <c r="AJ46" i="2" s="1"/>
  <c r="V46" i="5"/>
  <c r="T46" i="5" a="1"/>
  <c r="T46" i="5" s="1"/>
  <c r="V45" i="5"/>
  <c r="T45" i="5" a="1"/>
  <c r="T45" i="5" s="1"/>
  <c r="V44" i="5"/>
  <c r="T44" i="5" a="1"/>
  <c r="T44" i="5" s="1"/>
  <c r="Z44" i="5" s="1"/>
  <c r="AA44" i="5" s="1"/>
  <c r="AH43" i="2" s="1"/>
  <c r="AI43" i="2" s="1"/>
  <c r="AJ43" i="2" s="1"/>
  <c r="V43" i="5"/>
  <c r="T43" i="5" a="1"/>
  <c r="T43" i="5" s="1"/>
  <c r="Z43" i="5" s="1"/>
  <c r="AA43" i="5" s="1"/>
  <c r="AH42" i="2" s="1"/>
  <c r="AI42" i="2" s="1"/>
  <c r="AJ42" i="2" s="1"/>
  <c r="V42" i="5"/>
  <c r="T42" i="5" a="1"/>
  <c r="T42" i="5" s="1"/>
  <c r="V41" i="5"/>
  <c r="T41" i="5" a="1"/>
  <c r="T41" i="5" s="1"/>
  <c r="V40" i="5"/>
  <c r="T40" i="5" a="1"/>
  <c r="T40" i="5" s="1"/>
  <c r="Z40" i="5" s="1"/>
  <c r="AA40" i="5" s="1"/>
  <c r="AH39" i="2" s="1"/>
  <c r="AI39" i="2" s="1"/>
  <c r="AJ39" i="2" s="1"/>
  <c r="V39" i="5"/>
  <c r="T39" i="5" a="1"/>
  <c r="T39" i="5" s="1"/>
  <c r="Z39" i="5" s="1"/>
  <c r="AA39" i="5" s="1"/>
  <c r="AH38" i="2" s="1"/>
  <c r="AI38" i="2" s="1"/>
  <c r="AJ38" i="2" s="1"/>
  <c r="V38" i="5"/>
  <c r="T38" i="5" a="1"/>
  <c r="T38" i="5" s="1"/>
  <c r="V37" i="5"/>
  <c r="T37" i="5" a="1"/>
  <c r="T37" i="5" s="1"/>
  <c r="V36" i="5"/>
  <c r="T36" i="5" a="1"/>
  <c r="T36" i="5" s="1"/>
  <c r="Z36" i="5" s="1"/>
  <c r="AA36" i="5" s="1"/>
  <c r="AH35" i="2" s="1"/>
  <c r="AI35" i="2" s="1"/>
  <c r="AJ35" i="2" s="1"/>
  <c r="V35" i="5"/>
  <c r="T35" i="5" a="1"/>
  <c r="T35" i="5" s="1"/>
  <c r="Z35" i="5" s="1"/>
  <c r="AA35" i="5" s="1"/>
  <c r="AH34" i="2" s="1"/>
  <c r="AI34" i="2" s="1"/>
  <c r="AJ34" i="2" s="1"/>
  <c r="V34" i="5"/>
  <c r="T34" i="5" a="1"/>
  <c r="T34" i="5" s="1"/>
  <c r="V33" i="5"/>
  <c r="T33" i="5" a="1"/>
  <c r="T33" i="5" s="1"/>
  <c r="V32" i="5"/>
  <c r="T32" i="5" a="1"/>
  <c r="T32" i="5" s="1"/>
  <c r="V31" i="5"/>
  <c r="T31" i="5" a="1"/>
  <c r="T31" i="5" s="1"/>
  <c r="V30" i="5"/>
  <c r="T30" i="5" a="1"/>
  <c r="T30" i="5" s="1"/>
  <c r="V29" i="5"/>
  <c r="T29" i="5" a="1"/>
  <c r="T29" i="5" s="1"/>
  <c r="Z29" i="5" s="1"/>
  <c r="AA29" i="5" s="1"/>
  <c r="AH28" i="2" s="1"/>
  <c r="AI28" i="2" s="1"/>
  <c r="AJ28" i="2" s="1"/>
  <c r="V28" i="5"/>
  <c r="T28" i="5" a="1"/>
  <c r="T28" i="5" s="1"/>
  <c r="V27" i="5"/>
  <c r="T27" i="5" a="1"/>
  <c r="T27" i="5" s="1"/>
  <c r="V26" i="5"/>
  <c r="T26" i="5" a="1"/>
  <c r="T26" i="5" s="1"/>
  <c r="V25" i="5"/>
  <c r="T25" i="5" a="1"/>
  <c r="T25" i="5" s="1"/>
  <c r="Z25" i="5" s="1"/>
  <c r="AA25" i="5" s="1"/>
  <c r="AH24" i="2" s="1"/>
  <c r="AI24" i="2" s="1"/>
  <c r="AJ24" i="2" s="1"/>
  <c r="V24" i="5"/>
  <c r="T24" i="5" a="1"/>
  <c r="T24" i="5" s="1"/>
  <c r="V23" i="5"/>
  <c r="T23" i="5" a="1"/>
  <c r="T23" i="5" s="1"/>
  <c r="V22" i="5"/>
  <c r="T22" i="5" a="1"/>
  <c r="T22" i="5" s="1"/>
  <c r="V21" i="5"/>
  <c r="T21" i="5" a="1"/>
  <c r="T21" i="5" s="1"/>
  <c r="Z21" i="5" s="1"/>
  <c r="AA21" i="5" s="1"/>
  <c r="AH20" i="2" s="1"/>
  <c r="AI20" i="2" s="1"/>
  <c r="AJ20" i="2" s="1"/>
  <c r="V20" i="5"/>
  <c r="T20" i="5" a="1"/>
  <c r="T20" i="5" s="1"/>
  <c r="V19" i="5"/>
  <c r="T19" i="5" a="1"/>
  <c r="T19" i="5" s="1"/>
  <c r="V18" i="5"/>
  <c r="T18" i="5" a="1"/>
  <c r="T18" i="5" s="1"/>
  <c r="V17" i="5"/>
  <c r="T17" i="5" a="1"/>
  <c r="T17" i="5" s="1"/>
  <c r="Z17" i="5" s="1"/>
  <c r="AA17" i="5" s="1"/>
  <c r="AH16" i="2" s="1"/>
  <c r="AI16" i="2" s="1"/>
  <c r="AJ16" i="2" s="1"/>
  <c r="V16" i="5"/>
  <c r="T16" i="5" a="1"/>
  <c r="T16" i="5" s="1"/>
  <c r="V15" i="5"/>
  <c r="T15" i="5" a="1"/>
  <c r="T15" i="5" s="1"/>
  <c r="V14" i="5"/>
  <c r="T14" i="5" a="1"/>
  <c r="T14" i="5" s="1"/>
  <c r="V13" i="5"/>
  <c r="T13" i="5" a="1"/>
  <c r="T13" i="5" s="1"/>
  <c r="Z13" i="5" s="1"/>
  <c r="AA13" i="5" s="1"/>
  <c r="AH12" i="2" s="1"/>
  <c r="AI12" i="2" s="1"/>
  <c r="AJ12" i="2" s="1"/>
  <c r="V12" i="5"/>
  <c r="T12" i="5" a="1"/>
  <c r="T12" i="5" s="1"/>
  <c r="V11" i="5"/>
  <c r="T11" i="5" a="1"/>
  <c r="T11" i="5" s="1"/>
  <c r="V10" i="5"/>
  <c r="T10" i="5" a="1"/>
  <c r="T10" i="5" s="1"/>
  <c r="V9" i="5"/>
  <c r="T9" i="5" a="1"/>
  <c r="T9" i="5" s="1"/>
  <c r="Z9" i="5" s="1"/>
  <c r="AA9" i="5" s="1"/>
  <c r="AH8" i="2" s="1"/>
  <c r="AI8" i="2" s="1"/>
  <c r="AJ8" i="2" s="1"/>
  <c r="V8" i="5"/>
  <c r="T8" i="5" a="1"/>
  <c r="T8" i="5" s="1"/>
  <c r="V7" i="5"/>
  <c r="T7" i="5" a="1"/>
  <c r="T7" i="5" s="1"/>
  <c r="V6" i="5"/>
  <c r="T6" i="5" a="1"/>
  <c r="T6" i="5" s="1"/>
  <c r="V5" i="5"/>
  <c r="T5" i="5" a="1"/>
  <c r="T5" i="5" s="1"/>
  <c r="Z5" i="5" s="1"/>
  <c r="AA5" i="5" s="1"/>
  <c r="AH4" i="2" s="1"/>
  <c r="AI4" i="2" s="1"/>
  <c r="AJ4" i="2" s="1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E5" i="5"/>
  <c r="F5" i="5" s="1"/>
  <c r="G5" i="5" s="1" a="1"/>
  <c r="G5" i="5" s="1"/>
  <c r="M5" i="5" s="1"/>
  <c r="N5" i="5" s="1"/>
  <c r="E6" i="5"/>
  <c r="F6" i="5" s="1"/>
  <c r="G6" i="5" s="1" a="1"/>
  <c r="G6" i="5" s="1"/>
  <c r="M6" i="5" s="1"/>
  <c r="N6" i="5" s="1"/>
  <c r="R5" i="2" s="1"/>
  <c r="S5" i="2" s="1"/>
  <c r="T5" i="2" s="1"/>
  <c r="E7" i="5"/>
  <c r="F7" i="5" s="1"/>
  <c r="G7" i="5" s="1" a="1"/>
  <c r="G7" i="5" s="1"/>
  <c r="M7" i="5" s="1"/>
  <c r="N7" i="5" s="1"/>
  <c r="R6" i="2" s="1"/>
  <c r="S6" i="2" s="1"/>
  <c r="T6" i="2" s="1"/>
  <c r="E8" i="5"/>
  <c r="F8" i="5" s="1"/>
  <c r="G8" i="5" s="1" a="1"/>
  <c r="G8" i="5" s="1"/>
  <c r="M8" i="5" s="1"/>
  <c r="N8" i="5" s="1"/>
  <c r="R7" i="2" s="1"/>
  <c r="S7" i="2" s="1"/>
  <c r="T7" i="2" s="1"/>
  <c r="E9" i="5"/>
  <c r="F9" i="5" s="1"/>
  <c r="G9" i="5" s="1" a="1"/>
  <c r="G9" i="5" s="1"/>
  <c r="E10" i="5"/>
  <c r="F10" i="5" s="1"/>
  <c r="G10" i="5" s="1" a="1"/>
  <c r="G10" i="5" s="1"/>
  <c r="E11" i="5"/>
  <c r="F11" i="5" s="1"/>
  <c r="G11" i="5" s="1" a="1"/>
  <c r="G11" i="5" s="1"/>
  <c r="E12" i="5"/>
  <c r="F12" i="5" s="1"/>
  <c r="G12" i="5" s="1" a="1"/>
  <c r="G12" i="5" s="1"/>
  <c r="M12" i="5" s="1"/>
  <c r="N12" i="5" s="1"/>
  <c r="R11" i="2" s="1"/>
  <c r="S11" i="2" s="1"/>
  <c r="T11" i="2" s="1"/>
  <c r="E13" i="5"/>
  <c r="F13" i="5" s="1"/>
  <c r="G13" i="5" s="1" a="1"/>
  <c r="G13" i="5" s="1"/>
  <c r="M13" i="5" s="1"/>
  <c r="N13" i="5" s="1"/>
  <c r="R12" i="2" s="1"/>
  <c r="S12" i="2" s="1"/>
  <c r="T12" i="2" s="1"/>
  <c r="E14" i="5"/>
  <c r="F14" i="5" s="1"/>
  <c r="G14" i="5" s="1" a="1"/>
  <c r="G14" i="5" s="1"/>
  <c r="M14" i="5" s="1"/>
  <c r="N14" i="5" s="1"/>
  <c r="R13" i="2" s="1"/>
  <c r="S13" i="2" s="1"/>
  <c r="T13" i="2" s="1"/>
  <c r="E15" i="5"/>
  <c r="F15" i="5" s="1"/>
  <c r="G15" i="5" s="1" a="1"/>
  <c r="G15" i="5" s="1"/>
  <c r="M15" i="5" s="1"/>
  <c r="N15" i="5" s="1"/>
  <c r="R14" i="2" s="1"/>
  <c r="S14" i="2" s="1"/>
  <c r="T14" i="2" s="1"/>
  <c r="E16" i="5"/>
  <c r="F16" i="5" s="1"/>
  <c r="G16" i="5" s="1" a="1"/>
  <c r="G16" i="5" s="1"/>
  <c r="M16" i="5" s="1"/>
  <c r="N16" i="5" s="1"/>
  <c r="R15" i="2" s="1"/>
  <c r="S15" i="2" s="1"/>
  <c r="T15" i="2" s="1"/>
  <c r="E17" i="5"/>
  <c r="F17" i="5" s="1"/>
  <c r="G17" i="5" s="1" a="1"/>
  <c r="G17" i="5" s="1"/>
  <c r="M17" i="5" s="1"/>
  <c r="N17" i="5" s="1"/>
  <c r="R16" i="2" s="1"/>
  <c r="S16" i="2" s="1"/>
  <c r="T16" i="2" s="1"/>
  <c r="E18" i="5"/>
  <c r="F18" i="5" s="1"/>
  <c r="G18" i="5" s="1" a="1"/>
  <c r="G18" i="5" s="1"/>
  <c r="E19" i="5"/>
  <c r="F19" i="5" s="1"/>
  <c r="G19" i="5" s="1" a="1"/>
  <c r="G19" i="5" s="1"/>
  <c r="E20" i="5"/>
  <c r="F20" i="5" s="1"/>
  <c r="G20" i="5" s="1" a="1"/>
  <c r="G20" i="5" s="1"/>
  <c r="M20" i="5" s="1"/>
  <c r="N20" i="5" s="1"/>
  <c r="R19" i="2" s="1"/>
  <c r="S19" i="2" s="1"/>
  <c r="T19" i="2" s="1"/>
  <c r="E21" i="5"/>
  <c r="F21" i="5" s="1"/>
  <c r="G21" i="5" s="1" a="1"/>
  <c r="G21" i="5" s="1"/>
  <c r="M21" i="5" s="1"/>
  <c r="N21" i="5" s="1"/>
  <c r="R20" i="2" s="1"/>
  <c r="S20" i="2" s="1"/>
  <c r="T20" i="2" s="1"/>
  <c r="E22" i="5"/>
  <c r="F22" i="5" s="1"/>
  <c r="G22" i="5" s="1" a="1"/>
  <c r="G22" i="5" s="1"/>
  <c r="M22" i="5" s="1"/>
  <c r="N22" i="5" s="1"/>
  <c r="R21" i="2" s="1"/>
  <c r="S21" i="2" s="1"/>
  <c r="T21" i="2" s="1"/>
  <c r="E23" i="5"/>
  <c r="F23" i="5" s="1"/>
  <c r="G23" i="5" s="1" a="1"/>
  <c r="G23" i="5" s="1"/>
  <c r="M23" i="5" s="1"/>
  <c r="N23" i="5" s="1"/>
  <c r="R22" i="2" s="1"/>
  <c r="S22" i="2" s="1"/>
  <c r="T22" i="2" s="1"/>
  <c r="E24" i="5"/>
  <c r="F24" i="5" s="1"/>
  <c r="G24" i="5" s="1" a="1"/>
  <c r="G24" i="5" s="1"/>
  <c r="M24" i="5" s="1"/>
  <c r="N24" i="5" s="1"/>
  <c r="R23" i="2" s="1"/>
  <c r="S23" i="2" s="1"/>
  <c r="T23" i="2" s="1"/>
  <c r="E25" i="5"/>
  <c r="F25" i="5" s="1"/>
  <c r="G25" i="5" s="1" a="1"/>
  <c r="G25" i="5" s="1"/>
  <c r="E26" i="5"/>
  <c r="F26" i="5" s="1"/>
  <c r="G26" i="5" s="1" a="1"/>
  <c r="G26" i="5" s="1"/>
  <c r="E27" i="5"/>
  <c r="F27" i="5" s="1"/>
  <c r="G27" i="5" s="1" a="1"/>
  <c r="G27" i="5" s="1"/>
  <c r="E28" i="5"/>
  <c r="F28" i="5" s="1"/>
  <c r="G28" i="5" s="1" a="1"/>
  <c r="G28" i="5" s="1"/>
  <c r="M28" i="5" s="1"/>
  <c r="N28" i="5" s="1"/>
  <c r="R27" i="2" s="1"/>
  <c r="S27" i="2" s="1"/>
  <c r="T27" i="2" s="1"/>
  <c r="E29" i="5"/>
  <c r="F29" i="5" s="1"/>
  <c r="G29" i="5" s="1" a="1"/>
  <c r="G29" i="5" s="1"/>
  <c r="M29" i="5" s="1"/>
  <c r="N29" i="5" s="1"/>
  <c r="R28" i="2" s="1"/>
  <c r="S28" i="2" s="1"/>
  <c r="T28" i="2" s="1"/>
  <c r="E30" i="5"/>
  <c r="F30" i="5" s="1"/>
  <c r="G30" i="5" s="1" a="1"/>
  <c r="G30" i="5" s="1"/>
  <c r="M30" i="5" s="1"/>
  <c r="N30" i="5" s="1"/>
  <c r="R29" i="2" s="1"/>
  <c r="S29" i="2" s="1"/>
  <c r="T29" i="2" s="1"/>
  <c r="E31" i="5"/>
  <c r="E32" i="5"/>
  <c r="F32" i="5" s="1"/>
  <c r="G32" i="5" s="1" a="1"/>
  <c r="G32" i="5" s="1"/>
  <c r="M32" i="5" s="1"/>
  <c r="N32" i="5" s="1"/>
  <c r="R31" i="2" s="1"/>
  <c r="S31" i="2" s="1"/>
  <c r="T31" i="2" s="1"/>
  <c r="E33" i="5"/>
  <c r="F33" i="5" s="1"/>
  <c r="G33" i="5" s="1" a="1"/>
  <c r="G33" i="5" s="1"/>
  <c r="E34" i="5"/>
  <c r="F34" i="5" s="1"/>
  <c r="G34" i="5" s="1" a="1"/>
  <c r="G34" i="5" s="1"/>
  <c r="E35" i="5"/>
  <c r="F35" i="5" s="1"/>
  <c r="G35" i="5" s="1" a="1"/>
  <c r="G35" i="5" s="1"/>
  <c r="E36" i="5"/>
  <c r="F36" i="5" s="1"/>
  <c r="G36" i="5" s="1" a="1"/>
  <c r="G36" i="5" s="1"/>
  <c r="M36" i="5" s="1"/>
  <c r="N36" i="5" s="1"/>
  <c r="R35" i="2" s="1"/>
  <c r="S35" i="2" s="1"/>
  <c r="T35" i="2" s="1"/>
  <c r="E37" i="5"/>
  <c r="F37" i="5" s="1"/>
  <c r="G37" i="5" s="1" a="1"/>
  <c r="G37" i="5" s="1"/>
  <c r="M37" i="5" s="1"/>
  <c r="N37" i="5" s="1"/>
  <c r="R36" i="2" s="1"/>
  <c r="S36" i="2" s="1"/>
  <c r="T36" i="2" s="1"/>
  <c r="E38" i="5"/>
  <c r="F38" i="5" s="1"/>
  <c r="G38" i="5" s="1" a="1"/>
  <c r="G38" i="5" s="1"/>
  <c r="M38" i="5" s="1"/>
  <c r="N38" i="5" s="1"/>
  <c r="R37" i="2" s="1"/>
  <c r="S37" i="2" s="1"/>
  <c r="T37" i="2" s="1"/>
  <c r="E39" i="5"/>
  <c r="E40" i="5"/>
  <c r="F40" i="5" s="1"/>
  <c r="G40" i="5" s="1" a="1"/>
  <c r="G40" i="5" s="1"/>
  <c r="M40" i="5" s="1"/>
  <c r="N40" i="5" s="1"/>
  <c r="R39" i="2" s="1"/>
  <c r="S39" i="2" s="1"/>
  <c r="T39" i="2" s="1"/>
  <c r="E41" i="5"/>
  <c r="F41" i="5" s="1"/>
  <c r="G41" i="5" s="1" a="1"/>
  <c r="G41" i="5" s="1"/>
  <c r="E42" i="5"/>
  <c r="F42" i="5" s="1"/>
  <c r="G42" i="5" s="1" a="1"/>
  <c r="G42" i="5" s="1"/>
  <c r="E43" i="5"/>
  <c r="F43" i="5" s="1"/>
  <c r="G43" i="5" s="1" a="1"/>
  <c r="G43" i="5" s="1"/>
  <c r="E44" i="5"/>
  <c r="F44" i="5" s="1"/>
  <c r="G44" i="5" s="1" a="1"/>
  <c r="G44" i="5" s="1"/>
  <c r="M44" i="5" s="1"/>
  <c r="N44" i="5" s="1"/>
  <c r="R43" i="2" s="1"/>
  <c r="S43" i="2" s="1"/>
  <c r="T43" i="2" s="1"/>
  <c r="E45" i="5"/>
  <c r="F45" i="5" s="1"/>
  <c r="G45" i="5" s="1" a="1"/>
  <c r="G45" i="5" s="1"/>
  <c r="M45" i="5" s="1"/>
  <c r="N45" i="5" s="1"/>
  <c r="R44" i="2" s="1"/>
  <c r="S44" i="2" s="1"/>
  <c r="T44" i="2" s="1"/>
  <c r="E46" i="5"/>
  <c r="F46" i="5" s="1"/>
  <c r="G46" i="5" s="1" a="1"/>
  <c r="G46" i="5" s="1"/>
  <c r="M46" i="5" s="1"/>
  <c r="N46" i="5" s="1"/>
  <c r="R45" i="2" s="1"/>
  <c r="S45" i="2" s="1"/>
  <c r="T45" i="2" s="1"/>
  <c r="E47" i="5"/>
  <c r="E48" i="5"/>
  <c r="F48" i="5" s="1"/>
  <c r="G48" i="5" s="1" a="1"/>
  <c r="G48" i="5" s="1"/>
  <c r="M48" i="5" s="1"/>
  <c r="N48" i="5" s="1"/>
  <c r="R47" i="2" s="1"/>
  <c r="S47" i="2" s="1"/>
  <c r="T47" i="2" s="1"/>
  <c r="E49" i="5"/>
  <c r="F49" i="5" s="1"/>
  <c r="G49" i="5" s="1" a="1"/>
  <c r="G49" i="5" s="1"/>
  <c r="M49" i="5" s="1"/>
  <c r="N49" i="5" s="1"/>
  <c r="R48" i="2" s="1"/>
  <c r="S48" i="2" s="1"/>
  <c r="T48" i="2" s="1"/>
  <c r="E50" i="5"/>
  <c r="F50" i="5" s="1"/>
  <c r="G50" i="5" s="1" a="1"/>
  <c r="G50" i="5" s="1"/>
  <c r="E51" i="5"/>
  <c r="F51" i="5" s="1"/>
  <c r="G51" i="5" s="1" a="1"/>
  <c r="G51" i="5" s="1"/>
  <c r="E52" i="5"/>
  <c r="F52" i="5" s="1"/>
  <c r="G52" i="5" s="1" a="1"/>
  <c r="G52" i="5" s="1"/>
  <c r="M52" i="5" s="1"/>
  <c r="N52" i="5" s="1"/>
  <c r="R51" i="2" s="1"/>
  <c r="S51" i="2" s="1"/>
  <c r="T51" i="2" s="1"/>
  <c r="E53" i="5"/>
  <c r="F53" i="5" s="1"/>
  <c r="G53" i="5" s="1" a="1"/>
  <c r="G53" i="5" s="1"/>
  <c r="M53" i="5" s="1"/>
  <c r="N53" i="5" s="1"/>
  <c r="R52" i="2" s="1"/>
  <c r="S52" i="2" s="1"/>
  <c r="T52" i="2" s="1"/>
  <c r="E54" i="5"/>
  <c r="F54" i="5" s="1"/>
  <c r="G54" i="5" s="1" a="1"/>
  <c r="G54" i="5" s="1"/>
  <c r="M54" i="5" s="1"/>
  <c r="N54" i="5" s="1"/>
  <c r="R53" i="2" s="1"/>
  <c r="S53" i="2" s="1"/>
  <c r="T53" i="2" s="1"/>
  <c r="E55" i="5"/>
  <c r="E56" i="5"/>
  <c r="F56" i="5" s="1"/>
  <c r="G56" i="5" s="1" a="1"/>
  <c r="G56" i="5" s="1"/>
  <c r="M56" i="5" s="1"/>
  <c r="N56" i="5" s="1"/>
  <c r="R55" i="2" s="1"/>
  <c r="S55" i="2" s="1"/>
  <c r="T55" i="2" s="1"/>
  <c r="E57" i="5"/>
  <c r="F57" i="5" s="1"/>
  <c r="G57" i="5" s="1" a="1"/>
  <c r="G57" i="5" s="1"/>
  <c r="E58" i="5"/>
  <c r="F58" i="5" s="1"/>
  <c r="G58" i="5" s="1" a="1"/>
  <c r="G58" i="5" s="1"/>
  <c r="E59" i="5"/>
  <c r="F59" i="5" s="1"/>
  <c r="G59" i="5" s="1" a="1"/>
  <c r="G59" i="5" s="1"/>
  <c r="E60" i="5"/>
  <c r="F60" i="5" s="1"/>
  <c r="G60" i="5" s="1" a="1"/>
  <c r="G60" i="5" s="1"/>
  <c r="M60" i="5" s="1"/>
  <c r="N60" i="5" s="1"/>
  <c r="R59" i="2" s="1"/>
  <c r="S59" i="2" s="1"/>
  <c r="T59" i="2" s="1"/>
  <c r="E61" i="5"/>
  <c r="F61" i="5" s="1"/>
  <c r="G61" i="5" s="1" a="1"/>
  <c r="G61" i="5" s="1"/>
  <c r="M61" i="5" s="1"/>
  <c r="N61" i="5" s="1"/>
  <c r="R60" i="2" s="1"/>
  <c r="S60" i="2" s="1"/>
  <c r="T60" i="2" s="1"/>
  <c r="E62" i="5"/>
  <c r="F62" i="5" s="1"/>
  <c r="G62" i="5" s="1" a="1"/>
  <c r="G62" i="5" s="1"/>
  <c r="M62" i="5" s="1"/>
  <c r="N62" i="5" s="1"/>
  <c r="R61" i="2" s="1"/>
  <c r="S61" i="2" s="1"/>
  <c r="T61" i="2" s="1"/>
  <c r="E63" i="5"/>
  <c r="E64" i="5"/>
  <c r="F64" i="5" s="1"/>
  <c r="G64" i="5" s="1" a="1"/>
  <c r="G64" i="5" s="1"/>
  <c r="M64" i="5" s="1"/>
  <c r="N64" i="5" s="1"/>
  <c r="R63" i="2" s="1"/>
  <c r="S63" i="2" s="1"/>
  <c r="T63" i="2" s="1"/>
  <c r="E65" i="5"/>
  <c r="F65" i="5" s="1"/>
  <c r="G65" i="5" s="1" a="1"/>
  <c r="G65" i="5" s="1"/>
  <c r="E66" i="5"/>
  <c r="F66" i="5" s="1"/>
  <c r="G66" i="5" s="1" a="1"/>
  <c r="G66" i="5" s="1"/>
  <c r="E67" i="5"/>
  <c r="F67" i="5" s="1"/>
  <c r="G67" i="5" s="1" a="1"/>
  <c r="G67" i="5" s="1"/>
  <c r="E68" i="5"/>
  <c r="F68" i="5" s="1"/>
  <c r="G68" i="5" s="1" a="1"/>
  <c r="G68" i="5" s="1"/>
  <c r="M68" i="5" s="1"/>
  <c r="N68" i="5" s="1"/>
  <c r="R67" i="2" s="1"/>
  <c r="S67" i="2" s="1"/>
  <c r="T67" i="2" s="1"/>
  <c r="E69" i="5"/>
  <c r="F69" i="5" s="1"/>
  <c r="G69" i="5" s="1" a="1"/>
  <c r="G69" i="5" s="1"/>
  <c r="M69" i="5" s="1"/>
  <c r="N69" i="5" s="1"/>
  <c r="R68" i="2" s="1"/>
  <c r="S68" i="2" s="1"/>
  <c r="T68" i="2" s="1"/>
  <c r="E70" i="5"/>
  <c r="F70" i="5" s="1"/>
  <c r="G70" i="5" s="1" a="1"/>
  <c r="G70" i="5" s="1"/>
  <c r="M70" i="5" s="1"/>
  <c r="N70" i="5" s="1"/>
  <c r="R69" i="2" s="1"/>
  <c r="S69" i="2" s="1"/>
  <c r="T69" i="2" s="1"/>
  <c r="E71" i="5"/>
  <c r="E72" i="5"/>
  <c r="F72" i="5" s="1"/>
  <c r="G72" i="5" s="1" a="1"/>
  <c r="G72" i="5" s="1"/>
  <c r="M72" i="5" s="1"/>
  <c r="N72" i="5" s="1"/>
  <c r="R71" i="2" s="1"/>
  <c r="S71" i="2" s="1"/>
  <c r="T71" i="2" s="1"/>
  <c r="E73" i="5"/>
  <c r="E74" i="5"/>
  <c r="F74" i="5" s="1"/>
  <c r="G74" i="5" s="1" a="1"/>
  <c r="G74" i="5" s="1"/>
  <c r="E75" i="5"/>
  <c r="F75" i="5" s="1"/>
  <c r="G75" i="5" s="1" a="1"/>
  <c r="G75" i="5" s="1"/>
  <c r="E76" i="5"/>
  <c r="F76" i="5" s="1"/>
  <c r="G76" i="5" s="1" a="1"/>
  <c r="G76" i="5" s="1"/>
  <c r="M76" i="5" s="1"/>
  <c r="N76" i="5" s="1"/>
  <c r="R75" i="2" s="1"/>
  <c r="S75" i="2" s="1"/>
  <c r="T75" i="2" s="1"/>
  <c r="E77" i="5"/>
  <c r="F77" i="5" s="1"/>
  <c r="G77" i="5" s="1" a="1"/>
  <c r="G77" i="5" s="1"/>
  <c r="M77" i="5" s="1"/>
  <c r="N77" i="5" s="1"/>
  <c r="R76" i="2" s="1"/>
  <c r="S76" i="2" s="1"/>
  <c r="T76" i="2" s="1"/>
  <c r="E78" i="5"/>
  <c r="F78" i="5" s="1"/>
  <c r="G78" i="5" s="1" a="1"/>
  <c r="G78" i="5" s="1"/>
  <c r="M78" i="5" s="1"/>
  <c r="N78" i="5" s="1"/>
  <c r="R77" i="2" s="1"/>
  <c r="S77" i="2" s="1"/>
  <c r="T77" i="2" s="1"/>
  <c r="E79" i="5"/>
  <c r="E80" i="5"/>
  <c r="F80" i="5" s="1"/>
  <c r="G80" i="5" s="1" a="1"/>
  <c r="G80" i="5" s="1"/>
  <c r="M80" i="5" s="1"/>
  <c r="N80" i="5" s="1"/>
  <c r="R79" i="2" s="1"/>
  <c r="S79" i="2" s="1"/>
  <c r="T79" i="2" s="1"/>
  <c r="E81" i="5"/>
  <c r="E82" i="5"/>
  <c r="F82" i="5" s="1"/>
  <c r="G82" i="5" s="1" a="1"/>
  <c r="G82" i="5" s="1"/>
  <c r="E83" i="5"/>
  <c r="F83" i="5" s="1"/>
  <c r="G83" i="5" s="1" a="1"/>
  <c r="G83" i="5" s="1"/>
  <c r="E84" i="5"/>
  <c r="F84" i="5" s="1"/>
  <c r="G84" i="5" s="1" a="1"/>
  <c r="G84" i="5" s="1"/>
  <c r="M84" i="5" s="1"/>
  <c r="N84" i="5" s="1"/>
  <c r="R83" i="2" s="1"/>
  <c r="S83" i="2" s="1"/>
  <c r="T83" i="2" s="1"/>
  <c r="E85" i="5"/>
  <c r="F85" i="5" s="1"/>
  <c r="G85" i="5" s="1" a="1"/>
  <c r="G85" i="5" s="1"/>
  <c r="M85" i="5" s="1"/>
  <c r="N85" i="5" s="1"/>
  <c r="R84" i="2" s="1"/>
  <c r="S84" i="2" s="1"/>
  <c r="T84" i="2" s="1"/>
  <c r="E86" i="5"/>
  <c r="F86" i="5" s="1"/>
  <c r="G86" i="5" s="1" a="1"/>
  <c r="G86" i="5" s="1"/>
  <c r="M86" i="5" s="1"/>
  <c r="N86" i="5" s="1"/>
  <c r="R85" i="2" s="1"/>
  <c r="S85" i="2" s="1"/>
  <c r="T85" i="2" s="1"/>
  <c r="E87" i="5"/>
  <c r="E88" i="5"/>
  <c r="F88" i="5" s="1"/>
  <c r="G88" i="5" s="1" a="1"/>
  <c r="G88" i="5" s="1"/>
  <c r="M88" i="5" s="1"/>
  <c r="N88" i="5" s="1"/>
  <c r="R87" i="2" s="1"/>
  <c r="S87" i="2" s="1"/>
  <c r="T87" i="2" s="1"/>
  <c r="E89" i="5"/>
  <c r="E90" i="5"/>
  <c r="F90" i="5" s="1"/>
  <c r="G90" i="5" s="1" a="1"/>
  <c r="G90" i="5" s="1"/>
  <c r="E91" i="5"/>
  <c r="F91" i="5" s="1"/>
  <c r="G91" i="5" s="1" a="1"/>
  <c r="G91" i="5" s="1"/>
  <c r="E92" i="5"/>
  <c r="F92" i="5" s="1"/>
  <c r="G92" i="5" s="1" a="1"/>
  <c r="G92" i="5" s="1"/>
  <c r="M92" i="5" s="1"/>
  <c r="N92" i="5" s="1"/>
  <c r="R91" i="2" s="1"/>
  <c r="S91" i="2" s="1"/>
  <c r="T91" i="2" s="1"/>
  <c r="E93" i="5"/>
  <c r="F93" i="5" s="1"/>
  <c r="G93" i="5" s="1" a="1"/>
  <c r="G93" i="5" s="1"/>
  <c r="M93" i="5" s="1"/>
  <c r="N93" i="5" s="1"/>
  <c r="R92" i="2" s="1"/>
  <c r="S92" i="2" s="1"/>
  <c r="T92" i="2" s="1"/>
  <c r="E94" i="5"/>
  <c r="F94" i="5" s="1"/>
  <c r="G94" i="5" s="1" a="1"/>
  <c r="G94" i="5" s="1"/>
  <c r="M94" i="5" s="1"/>
  <c r="N94" i="5" s="1"/>
  <c r="R93" i="2" s="1"/>
  <c r="S93" i="2" s="1"/>
  <c r="T93" i="2" s="1"/>
  <c r="E95" i="5"/>
  <c r="E96" i="5"/>
  <c r="F96" i="5" s="1"/>
  <c r="G96" i="5" s="1" a="1"/>
  <c r="G96" i="5" s="1"/>
  <c r="M96" i="5" s="1"/>
  <c r="N96" i="5" s="1"/>
  <c r="R95" i="2" s="1"/>
  <c r="S95" i="2" s="1"/>
  <c r="T95" i="2" s="1"/>
  <c r="E97" i="5"/>
  <c r="E98" i="5"/>
  <c r="F98" i="5" s="1"/>
  <c r="G98" i="5" s="1" a="1"/>
  <c r="G98" i="5" s="1"/>
  <c r="E99" i="5"/>
  <c r="F99" i="5" s="1"/>
  <c r="G99" i="5" s="1" a="1"/>
  <c r="G99" i="5" s="1"/>
  <c r="E100" i="5"/>
  <c r="F100" i="5" s="1"/>
  <c r="G100" i="5" s="1" a="1"/>
  <c r="G100" i="5" s="1"/>
  <c r="M100" i="5" s="1"/>
  <c r="N100" i="5" s="1"/>
  <c r="R99" i="2" s="1"/>
  <c r="S99" i="2" s="1"/>
  <c r="T99" i="2" s="1"/>
  <c r="E101" i="5"/>
  <c r="F101" i="5" s="1"/>
  <c r="G101" i="5" s="1" a="1"/>
  <c r="G101" i="5" s="1"/>
  <c r="M101" i="5" s="1"/>
  <c r="N101" i="5" s="1"/>
  <c r="R100" i="2" s="1"/>
  <c r="S100" i="2" s="1"/>
  <c r="T100" i="2" s="1"/>
  <c r="E102" i="5"/>
  <c r="F102" i="5" s="1"/>
  <c r="G102" i="5" s="1" a="1"/>
  <c r="G102" i="5" s="1"/>
  <c r="M102" i="5" s="1"/>
  <c r="N102" i="5" s="1"/>
  <c r="R101" i="2" s="1"/>
  <c r="S101" i="2" s="1"/>
  <c r="T101" i="2" s="1"/>
  <c r="E103" i="5"/>
  <c r="E104" i="5"/>
  <c r="F104" i="5" s="1"/>
  <c r="G104" i="5" s="1" a="1"/>
  <c r="G104" i="5" s="1"/>
  <c r="M104" i="5" s="1"/>
  <c r="N104" i="5" s="1"/>
  <c r="R103" i="2" s="1"/>
  <c r="S103" i="2" s="1"/>
  <c r="T103" i="2" s="1"/>
  <c r="E105" i="5"/>
  <c r="E106" i="5"/>
  <c r="F106" i="5" s="1"/>
  <c r="G106" i="5" s="1" a="1"/>
  <c r="G106" i="5" s="1"/>
  <c r="E107" i="5"/>
  <c r="F107" i="5" s="1"/>
  <c r="G107" i="5" s="1" a="1"/>
  <c r="G107" i="5" s="1"/>
  <c r="E108" i="5"/>
  <c r="F108" i="5" s="1"/>
  <c r="G108" i="5" s="1" a="1"/>
  <c r="G108" i="5" s="1"/>
  <c r="M108" i="5" s="1"/>
  <c r="N108" i="5" s="1"/>
  <c r="R107" i="2" s="1"/>
  <c r="S107" i="2" s="1"/>
  <c r="T107" i="2" s="1"/>
  <c r="E109" i="5"/>
  <c r="F109" i="5" s="1"/>
  <c r="G109" i="5" s="1" a="1"/>
  <c r="G109" i="5" s="1"/>
  <c r="M109" i="5" s="1"/>
  <c r="N109" i="5" s="1"/>
  <c r="R108" i="2" s="1"/>
  <c r="S108" i="2" s="1"/>
  <c r="T108" i="2" s="1"/>
  <c r="E110" i="5"/>
  <c r="F110" i="5" s="1"/>
  <c r="G110" i="5" s="1" a="1"/>
  <c r="G110" i="5" s="1"/>
  <c r="M110" i="5" s="1"/>
  <c r="N110" i="5" s="1"/>
  <c r="R109" i="2" s="1"/>
  <c r="S109" i="2" s="1"/>
  <c r="T109" i="2" s="1"/>
  <c r="E111" i="5"/>
  <c r="E112" i="5"/>
  <c r="F112" i="5" s="1"/>
  <c r="G112" i="5" s="1" a="1"/>
  <c r="G112" i="5" s="1"/>
  <c r="M112" i="5" s="1"/>
  <c r="N112" i="5" s="1"/>
  <c r="R111" i="2" s="1"/>
  <c r="S111" i="2" s="1"/>
  <c r="T111" i="2" s="1"/>
  <c r="E113" i="5"/>
  <c r="E114" i="5"/>
  <c r="F114" i="5" s="1"/>
  <c r="G114" i="5" s="1" a="1"/>
  <c r="G114" i="5" s="1"/>
  <c r="E115" i="5"/>
  <c r="F115" i="5" s="1"/>
  <c r="G115" i="5" s="1" a="1"/>
  <c r="G115" i="5" s="1"/>
  <c r="E116" i="5"/>
  <c r="F116" i="5" s="1"/>
  <c r="G116" i="5" s="1" a="1"/>
  <c r="G116" i="5" s="1"/>
  <c r="M116" i="5" s="1"/>
  <c r="N116" i="5" s="1"/>
  <c r="R115" i="2" s="1"/>
  <c r="S115" i="2" s="1"/>
  <c r="T115" i="2" s="1"/>
  <c r="E117" i="5"/>
  <c r="F117" i="5" s="1"/>
  <c r="G117" i="5" s="1" a="1"/>
  <c r="G117" i="5" s="1"/>
  <c r="M117" i="5" s="1"/>
  <c r="N117" i="5" s="1"/>
  <c r="R116" i="2" s="1"/>
  <c r="S116" i="2" s="1"/>
  <c r="T116" i="2" s="1"/>
  <c r="E118" i="5"/>
  <c r="F118" i="5" s="1"/>
  <c r="G118" i="5" s="1" a="1"/>
  <c r="G118" i="5" s="1"/>
  <c r="M118" i="5" s="1"/>
  <c r="N118" i="5" s="1"/>
  <c r="R117" i="2" s="1"/>
  <c r="S117" i="2" s="1"/>
  <c r="T117" i="2" s="1"/>
  <c r="E119" i="5"/>
  <c r="E120" i="5"/>
  <c r="F120" i="5" s="1"/>
  <c r="G120" i="5" s="1" a="1"/>
  <c r="G120" i="5" s="1"/>
  <c r="M120" i="5" s="1"/>
  <c r="N120" i="5" s="1"/>
  <c r="R119" i="2" s="1"/>
  <c r="S119" i="2" s="1"/>
  <c r="T119" i="2" s="1"/>
  <c r="E121" i="5"/>
  <c r="E122" i="5"/>
  <c r="F122" i="5" s="1"/>
  <c r="G122" i="5" s="1" a="1"/>
  <c r="G122" i="5" s="1"/>
  <c r="E123" i="5"/>
  <c r="F123" i="5" s="1"/>
  <c r="G123" i="5" s="1" a="1"/>
  <c r="G123" i="5" s="1"/>
  <c r="E124" i="5"/>
  <c r="F124" i="5" s="1"/>
  <c r="G124" i="5" s="1" a="1"/>
  <c r="G124" i="5" s="1"/>
  <c r="M124" i="5" s="1"/>
  <c r="N124" i="5" s="1"/>
  <c r="R123" i="2" s="1"/>
  <c r="S123" i="2" s="1"/>
  <c r="T123" i="2" s="1"/>
  <c r="E125" i="5"/>
  <c r="F125" i="5" s="1"/>
  <c r="G125" i="5" s="1" a="1"/>
  <c r="G125" i="5" s="1"/>
  <c r="M125" i="5" s="1"/>
  <c r="N125" i="5" s="1"/>
  <c r="R124" i="2" s="1"/>
  <c r="S124" i="2" s="1"/>
  <c r="T124" i="2" s="1"/>
  <c r="E126" i="5"/>
  <c r="F126" i="5" s="1"/>
  <c r="G126" i="5" s="1" a="1"/>
  <c r="G126" i="5" s="1"/>
  <c r="M126" i="5" s="1"/>
  <c r="N126" i="5" s="1"/>
  <c r="R125" i="2" s="1"/>
  <c r="S125" i="2" s="1"/>
  <c r="T125" i="2" s="1"/>
  <c r="E127" i="5"/>
  <c r="E128" i="5"/>
  <c r="F128" i="5" s="1"/>
  <c r="G128" i="5" s="1" a="1"/>
  <c r="G128" i="5" s="1"/>
  <c r="M128" i="5" s="1"/>
  <c r="N128" i="5" s="1"/>
  <c r="R127" i="2" s="1"/>
  <c r="S127" i="2" s="1"/>
  <c r="T127" i="2" s="1"/>
  <c r="E129" i="5"/>
  <c r="E130" i="5"/>
  <c r="F130" i="5" s="1"/>
  <c r="G130" i="5" s="1" a="1"/>
  <c r="G130" i="5" s="1"/>
  <c r="E131" i="5"/>
  <c r="F131" i="5" s="1"/>
  <c r="G131" i="5" s="1" a="1"/>
  <c r="G131" i="5" s="1"/>
  <c r="E132" i="5"/>
  <c r="F132" i="5" s="1"/>
  <c r="G132" i="5" s="1" a="1"/>
  <c r="G132" i="5" s="1"/>
  <c r="M132" i="5" s="1"/>
  <c r="N132" i="5" s="1"/>
  <c r="R131" i="2" s="1"/>
  <c r="S131" i="2" s="1"/>
  <c r="T131" i="2" s="1"/>
  <c r="E133" i="5"/>
  <c r="F133" i="5" s="1"/>
  <c r="G133" i="5" s="1" a="1"/>
  <c r="G133" i="5" s="1"/>
  <c r="M133" i="5" s="1"/>
  <c r="N133" i="5" s="1"/>
  <c r="R132" i="2" s="1"/>
  <c r="S132" i="2" s="1"/>
  <c r="T132" i="2" s="1"/>
  <c r="E134" i="5"/>
  <c r="F134" i="5" s="1"/>
  <c r="G134" i="5" s="1" a="1"/>
  <c r="G134" i="5" s="1"/>
  <c r="M134" i="5" s="1"/>
  <c r="N134" i="5" s="1"/>
  <c r="R133" i="2" s="1"/>
  <c r="S133" i="2" s="1"/>
  <c r="T133" i="2" s="1"/>
  <c r="E135" i="5"/>
  <c r="E136" i="5"/>
  <c r="F136" i="5" s="1"/>
  <c r="G136" i="5" s="1" a="1"/>
  <c r="G136" i="5" s="1"/>
  <c r="M136" i="5" s="1"/>
  <c r="N136" i="5" s="1"/>
  <c r="R135" i="2" s="1"/>
  <c r="S135" i="2" s="1"/>
  <c r="T135" i="2" s="1"/>
  <c r="E137" i="5"/>
  <c r="E138" i="5"/>
  <c r="F138" i="5" s="1"/>
  <c r="G138" i="5" s="1" a="1"/>
  <c r="G138" i="5" s="1"/>
  <c r="E139" i="5"/>
  <c r="F139" i="5" s="1"/>
  <c r="G139" i="5" s="1" a="1"/>
  <c r="G139" i="5" s="1"/>
  <c r="E140" i="5"/>
  <c r="F140" i="5" s="1"/>
  <c r="G140" i="5" s="1" a="1"/>
  <c r="G140" i="5" s="1"/>
  <c r="M140" i="5" s="1"/>
  <c r="N140" i="5" s="1"/>
  <c r="R139" i="2" s="1"/>
  <c r="S139" i="2" s="1"/>
  <c r="T139" i="2" s="1"/>
  <c r="E141" i="5"/>
  <c r="F141" i="5" s="1"/>
  <c r="G141" i="5" s="1" a="1"/>
  <c r="G141" i="5" s="1"/>
  <c r="M141" i="5" s="1"/>
  <c r="N141" i="5" s="1"/>
  <c r="R140" i="2" s="1"/>
  <c r="S140" i="2" s="1"/>
  <c r="T140" i="2" s="1"/>
  <c r="E142" i="5"/>
  <c r="F142" i="5" s="1"/>
  <c r="G142" i="5" s="1" a="1"/>
  <c r="G142" i="5" s="1"/>
  <c r="M142" i="5" s="1"/>
  <c r="N142" i="5" s="1"/>
  <c r="R141" i="2" s="1"/>
  <c r="S141" i="2" s="1"/>
  <c r="T141" i="2" s="1"/>
  <c r="E143" i="5"/>
  <c r="E144" i="5"/>
  <c r="F144" i="5" s="1"/>
  <c r="G144" i="5" s="1" a="1"/>
  <c r="G144" i="5" s="1"/>
  <c r="M144" i="5" s="1"/>
  <c r="N144" i="5" s="1"/>
  <c r="R143" i="2" s="1"/>
  <c r="S143" i="2" s="1"/>
  <c r="T143" i="2" s="1"/>
  <c r="E145" i="5"/>
  <c r="E146" i="5"/>
  <c r="F146" i="5" s="1"/>
  <c r="G146" i="5" s="1" a="1"/>
  <c r="G146" i="5" s="1"/>
  <c r="E147" i="5"/>
  <c r="F147" i="5" s="1"/>
  <c r="G147" i="5" s="1" a="1"/>
  <c r="G147" i="5" s="1"/>
  <c r="E148" i="5"/>
  <c r="F148" i="5" s="1"/>
  <c r="G148" i="5" s="1" a="1"/>
  <c r="G148" i="5" s="1"/>
  <c r="M148" i="5" s="1"/>
  <c r="N148" i="5" s="1"/>
  <c r="R147" i="2" s="1"/>
  <c r="S147" i="2" s="1"/>
  <c r="T147" i="2" s="1"/>
  <c r="E149" i="5"/>
  <c r="F149" i="5" s="1"/>
  <c r="G149" i="5" s="1" a="1"/>
  <c r="G149" i="5" s="1"/>
  <c r="M149" i="5" s="1"/>
  <c r="N149" i="5" s="1"/>
  <c r="R148" i="2" s="1"/>
  <c r="S148" i="2" s="1"/>
  <c r="T148" i="2" s="1"/>
  <c r="E150" i="5"/>
  <c r="F150" i="5" s="1"/>
  <c r="G150" i="5" s="1" a="1"/>
  <c r="G150" i="5" s="1"/>
  <c r="M150" i="5" s="1"/>
  <c r="N150" i="5" s="1"/>
  <c r="R149" i="2" s="1"/>
  <c r="S149" i="2" s="1"/>
  <c r="T149" i="2" s="1"/>
  <c r="E151" i="5"/>
  <c r="E152" i="5"/>
  <c r="F152" i="5" s="1"/>
  <c r="G152" i="5" s="1" a="1"/>
  <c r="G152" i="5" s="1"/>
  <c r="M152" i="5" s="1"/>
  <c r="N152" i="5" s="1"/>
  <c r="R151" i="2" s="1"/>
  <c r="S151" i="2" s="1"/>
  <c r="T151" i="2" s="1"/>
  <c r="E153" i="5"/>
  <c r="E154" i="5"/>
  <c r="F154" i="5" s="1"/>
  <c r="G154" i="5" s="1" a="1"/>
  <c r="G154" i="5" s="1"/>
  <c r="E155" i="5"/>
  <c r="F155" i="5" s="1"/>
  <c r="G155" i="5" s="1" a="1"/>
  <c r="G155" i="5" s="1"/>
  <c r="E156" i="5"/>
  <c r="F156" i="5" s="1"/>
  <c r="G156" i="5" s="1" a="1"/>
  <c r="G156" i="5" s="1"/>
  <c r="M156" i="5" s="1"/>
  <c r="N156" i="5" s="1"/>
  <c r="R155" i="2" s="1"/>
  <c r="S155" i="2" s="1"/>
  <c r="T155" i="2" s="1"/>
  <c r="E157" i="5"/>
  <c r="F157" i="5" s="1"/>
  <c r="G157" i="5" s="1" a="1"/>
  <c r="G157" i="5" s="1"/>
  <c r="M157" i="5" s="1"/>
  <c r="N157" i="5" s="1"/>
  <c r="R156" i="2" s="1"/>
  <c r="S156" i="2" s="1"/>
  <c r="T156" i="2" s="1"/>
  <c r="E158" i="5"/>
  <c r="F158" i="5" s="1"/>
  <c r="G158" i="5" s="1" a="1"/>
  <c r="G158" i="5" s="1"/>
  <c r="M158" i="5" s="1"/>
  <c r="N158" i="5" s="1"/>
  <c r="R157" i="2" s="1"/>
  <c r="S157" i="2" s="1"/>
  <c r="T157" i="2" s="1"/>
  <c r="E159" i="5"/>
  <c r="E160" i="5"/>
  <c r="F160" i="5" s="1"/>
  <c r="G160" i="5" s="1" a="1"/>
  <c r="G160" i="5" s="1"/>
  <c r="M160" i="5" s="1"/>
  <c r="N160" i="5" s="1"/>
  <c r="R159" i="2" s="1"/>
  <c r="S159" i="2" s="1"/>
  <c r="T159" i="2" s="1"/>
  <c r="E161" i="5"/>
  <c r="E162" i="5"/>
  <c r="F162" i="5" s="1"/>
  <c r="G162" i="5" s="1" a="1"/>
  <c r="G162" i="5" s="1"/>
  <c r="E163" i="5"/>
  <c r="F163" i="5" s="1"/>
  <c r="G163" i="5" s="1" a="1"/>
  <c r="G163" i="5" s="1"/>
  <c r="E164" i="5"/>
  <c r="F164" i="5" s="1"/>
  <c r="G164" i="5" s="1" a="1"/>
  <c r="G164" i="5" s="1"/>
  <c r="M164" i="5" s="1"/>
  <c r="N164" i="5" s="1"/>
  <c r="R163" i="2" s="1"/>
  <c r="S163" i="2" s="1"/>
  <c r="T163" i="2" s="1"/>
  <c r="E165" i="5"/>
  <c r="F165" i="5" s="1"/>
  <c r="G165" i="5" s="1" a="1"/>
  <c r="G165" i="5" s="1"/>
  <c r="M165" i="5" s="1"/>
  <c r="N165" i="5" s="1"/>
  <c r="R164" i="2" s="1"/>
  <c r="S164" i="2" s="1"/>
  <c r="T164" i="2" s="1"/>
  <c r="E166" i="5"/>
  <c r="F166" i="5" s="1"/>
  <c r="G166" i="5" s="1" a="1"/>
  <c r="G166" i="5" s="1"/>
  <c r="M166" i="5" s="1"/>
  <c r="N166" i="5" s="1"/>
  <c r="R165" i="2" s="1"/>
  <c r="S165" i="2" s="1"/>
  <c r="T165" i="2" s="1"/>
  <c r="E167" i="5"/>
  <c r="E168" i="5"/>
  <c r="F168" i="5" s="1"/>
  <c r="G168" i="5" s="1" a="1"/>
  <c r="G168" i="5" s="1"/>
  <c r="M168" i="5" s="1"/>
  <c r="N168" i="5" s="1"/>
  <c r="R167" i="2" s="1"/>
  <c r="S167" i="2" s="1"/>
  <c r="T167" i="2" s="1"/>
  <c r="E169" i="5"/>
  <c r="E170" i="5"/>
  <c r="F170" i="5" s="1"/>
  <c r="G170" i="5" s="1" a="1"/>
  <c r="G170" i="5" s="1"/>
  <c r="E171" i="5"/>
  <c r="F171" i="5" s="1"/>
  <c r="G171" i="5" s="1" a="1"/>
  <c r="G171" i="5" s="1"/>
  <c r="E172" i="5"/>
  <c r="F172" i="5" s="1"/>
  <c r="G172" i="5" s="1" a="1"/>
  <c r="G172" i="5" s="1"/>
  <c r="M172" i="5" s="1"/>
  <c r="N172" i="5" s="1"/>
  <c r="R171" i="2" s="1"/>
  <c r="S171" i="2" s="1"/>
  <c r="T171" i="2" s="1"/>
  <c r="E173" i="5"/>
  <c r="F173" i="5" s="1"/>
  <c r="G173" i="5" s="1" a="1"/>
  <c r="G173" i="5" s="1"/>
  <c r="M173" i="5" s="1"/>
  <c r="N173" i="5" s="1"/>
  <c r="R172" i="2" s="1"/>
  <c r="S172" i="2" s="1"/>
  <c r="T172" i="2" s="1"/>
  <c r="E174" i="5"/>
  <c r="F174" i="5" s="1"/>
  <c r="G174" i="5" s="1" a="1"/>
  <c r="G174" i="5" s="1"/>
  <c r="M174" i="5" s="1"/>
  <c r="N174" i="5" s="1"/>
  <c r="R173" i="2" s="1"/>
  <c r="S173" i="2" s="1"/>
  <c r="T173" i="2" s="1"/>
  <c r="E175" i="5"/>
  <c r="E176" i="5"/>
  <c r="F176" i="5" s="1"/>
  <c r="G176" i="5" s="1" a="1"/>
  <c r="G176" i="5" s="1"/>
  <c r="M176" i="5" s="1"/>
  <c r="N176" i="5" s="1"/>
  <c r="R175" i="2" s="1"/>
  <c r="S175" i="2" s="1"/>
  <c r="T175" i="2" s="1"/>
  <c r="E177" i="5"/>
  <c r="E178" i="5"/>
  <c r="F178" i="5" s="1"/>
  <c r="G178" i="5" s="1" a="1"/>
  <c r="G178" i="5" s="1"/>
  <c r="E179" i="5"/>
  <c r="F179" i="5" s="1"/>
  <c r="G179" i="5" s="1" a="1"/>
  <c r="G179" i="5" s="1"/>
  <c r="E180" i="5"/>
  <c r="F180" i="5" s="1"/>
  <c r="G180" i="5" s="1" a="1"/>
  <c r="G180" i="5" s="1"/>
  <c r="M180" i="5" s="1"/>
  <c r="N180" i="5" s="1"/>
  <c r="R179" i="2" s="1"/>
  <c r="S179" i="2" s="1"/>
  <c r="T179" i="2" s="1"/>
  <c r="E181" i="5"/>
  <c r="F181" i="5" s="1"/>
  <c r="G181" i="5" s="1" a="1"/>
  <c r="G181" i="5" s="1"/>
  <c r="M181" i="5" s="1"/>
  <c r="N181" i="5" s="1"/>
  <c r="R180" i="2" s="1"/>
  <c r="S180" i="2" s="1"/>
  <c r="T180" i="2" s="1"/>
  <c r="E182" i="5"/>
  <c r="F182" i="5" s="1"/>
  <c r="G182" i="5" s="1" a="1"/>
  <c r="G182" i="5" s="1"/>
  <c r="M182" i="5" s="1"/>
  <c r="N182" i="5" s="1"/>
  <c r="R181" i="2" s="1"/>
  <c r="S181" i="2" s="1"/>
  <c r="T181" i="2" s="1"/>
  <c r="E183" i="5"/>
  <c r="E184" i="5"/>
  <c r="F184" i="5" s="1"/>
  <c r="G184" i="5" s="1" a="1"/>
  <c r="G184" i="5" s="1"/>
  <c r="M184" i="5" s="1"/>
  <c r="N184" i="5" s="1"/>
  <c r="R183" i="2" s="1"/>
  <c r="S183" i="2" s="1"/>
  <c r="T183" i="2" s="1"/>
  <c r="E185" i="5"/>
  <c r="E186" i="5"/>
  <c r="F186" i="5" s="1"/>
  <c r="G186" i="5" s="1" a="1"/>
  <c r="G186" i="5" s="1"/>
  <c r="E187" i="5"/>
  <c r="F187" i="5" s="1"/>
  <c r="G187" i="5" s="1" a="1"/>
  <c r="G187" i="5" s="1"/>
  <c r="E188" i="5"/>
  <c r="F188" i="5" s="1"/>
  <c r="G188" i="5" s="1" a="1"/>
  <c r="G188" i="5" s="1"/>
  <c r="M188" i="5" s="1"/>
  <c r="N188" i="5" s="1"/>
  <c r="R187" i="2" s="1"/>
  <c r="S187" i="2" s="1"/>
  <c r="T187" i="2" s="1"/>
  <c r="E189" i="5"/>
  <c r="F189" i="5" s="1"/>
  <c r="G189" i="5" s="1" a="1"/>
  <c r="G189" i="5" s="1"/>
  <c r="M189" i="5" s="1"/>
  <c r="N189" i="5" s="1"/>
  <c r="R188" i="2" s="1"/>
  <c r="S188" i="2" s="1"/>
  <c r="T188" i="2" s="1"/>
  <c r="E190" i="5"/>
  <c r="F190" i="5" s="1"/>
  <c r="G190" i="5" s="1" a="1"/>
  <c r="G190" i="5" s="1"/>
  <c r="M190" i="5" s="1"/>
  <c r="N190" i="5" s="1"/>
  <c r="R189" i="2" s="1"/>
  <c r="S189" i="2" s="1"/>
  <c r="T189" i="2" s="1"/>
  <c r="E191" i="5"/>
  <c r="E192" i="5"/>
  <c r="F192" i="5" s="1"/>
  <c r="G192" i="5" s="1" a="1"/>
  <c r="G192" i="5" s="1"/>
  <c r="M192" i="5" s="1"/>
  <c r="N192" i="5" s="1"/>
  <c r="R191" i="2" s="1"/>
  <c r="S191" i="2" s="1"/>
  <c r="T191" i="2" s="1"/>
  <c r="E193" i="5"/>
  <c r="E194" i="5"/>
  <c r="F194" i="5" s="1"/>
  <c r="G194" i="5" s="1" a="1"/>
  <c r="G194" i="5" s="1"/>
  <c r="E195" i="5"/>
  <c r="F195" i="5" s="1"/>
  <c r="G195" i="5" s="1" a="1"/>
  <c r="G195" i="5" s="1"/>
  <c r="E196" i="5"/>
  <c r="F196" i="5" s="1"/>
  <c r="G196" i="5" s="1" a="1"/>
  <c r="G196" i="5" s="1"/>
  <c r="M196" i="5" s="1"/>
  <c r="N196" i="5" s="1"/>
  <c r="R195" i="2" s="1"/>
  <c r="S195" i="2" s="1"/>
  <c r="T195" i="2" s="1"/>
  <c r="E197" i="5"/>
  <c r="F197" i="5" s="1"/>
  <c r="G197" i="5" s="1" a="1"/>
  <c r="G197" i="5" s="1"/>
  <c r="M197" i="5" s="1"/>
  <c r="N197" i="5" s="1"/>
  <c r="R196" i="2" s="1"/>
  <c r="S196" i="2" s="1"/>
  <c r="T196" i="2" s="1"/>
  <c r="E198" i="5"/>
  <c r="F198" i="5" s="1"/>
  <c r="G198" i="5" s="1" a="1"/>
  <c r="G198" i="5" s="1"/>
  <c r="M198" i="5" s="1"/>
  <c r="N198" i="5" s="1"/>
  <c r="R197" i="2" s="1"/>
  <c r="S197" i="2" s="1"/>
  <c r="T197" i="2" s="1"/>
  <c r="E199" i="5"/>
  <c r="E200" i="5"/>
  <c r="F200" i="5" s="1"/>
  <c r="G200" i="5" s="1" a="1"/>
  <c r="G200" i="5" s="1"/>
  <c r="M200" i="5" s="1"/>
  <c r="N200" i="5" s="1"/>
  <c r="R199" i="2" s="1"/>
  <c r="S199" i="2" s="1"/>
  <c r="T199" i="2" s="1"/>
  <c r="E201" i="5"/>
  <c r="E202" i="5"/>
  <c r="F202" i="5" s="1"/>
  <c r="G202" i="5" s="1" a="1"/>
  <c r="G202" i="5" s="1"/>
  <c r="E203" i="5"/>
  <c r="F203" i="5" s="1"/>
  <c r="G203" i="5" s="1" a="1"/>
  <c r="G203" i="5" s="1"/>
  <c r="E204" i="5"/>
  <c r="F204" i="5" s="1"/>
  <c r="G204" i="5" s="1" a="1"/>
  <c r="G204" i="5" s="1"/>
  <c r="M204" i="5" s="1"/>
  <c r="N204" i="5" s="1"/>
  <c r="R203" i="2" s="1"/>
  <c r="S203" i="2" s="1"/>
  <c r="T203" i="2" s="1"/>
  <c r="E205" i="5"/>
  <c r="F205" i="5" s="1"/>
  <c r="G205" i="5" s="1" a="1"/>
  <c r="G205" i="5" s="1"/>
  <c r="M205" i="5" s="1"/>
  <c r="N205" i="5" s="1"/>
  <c r="R204" i="2" s="1"/>
  <c r="S204" i="2" s="1"/>
  <c r="T204" i="2" s="1"/>
  <c r="E206" i="5"/>
  <c r="F206" i="5" s="1"/>
  <c r="G206" i="5" s="1" a="1"/>
  <c r="G206" i="5" s="1"/>
  <c r="M206" i="5" s="1"/>
  <c r="N206" i="5" s="1"/>
  <c r="R205" i="2" s="1"/>
  <c r="S205" i="2" s="1"/>
  <c r="T205" i="2" s="1"/>
  <c r="E207" i="5"/>
  <c r="E208" i="5"/>
  <c r="F208" i="5" s="1"/>
  <c r="G208" i="5" s="1" a="1"/>
  <c r="G208" i="5" s="1"/>
  <c r="M208" i="5" s="1"/>
  <c r="N208" i="5" s="1"/>
  <c r="R207" i="2" s="1"/>
  <c r="S207" i="2" s="1"/>
  <c r="T207" i="2" s="1"/>
  <c r="E209" i="5"/>
  <c r="E210" i="5"/>
  <c r="F210" i="5" s="1"/>
  <c r="G210" i="5" s="1" a="1"/>
  <c r="G210" i="5" s="1"/>
  <c r="E211" i="5"/>
  <c r="F211" i="5" s="1"/>
  <c r="G211" i="5" s="1" a="1"/>
  <c r="G211" i="5" s="1"/>
  <c r="E212" i="5"/>
  <c r="F212" i="5" s="1"/>
  <c r="G212" i="5" s="1" a="1"/>
  <c r="G212" i="5" s="1"/>
  <c r="M212" i="5" s="1"/>
  <c r="N212" i="5" s="1"/>
  <c r="R211" i="2" s="1"/>
  <c r="S211" i="2" s="1"/>
  <c r="T211" i="2" s="1"/>
  <c r="E213" i="5"/>
  <c r="F213" i="5" s="1"/>
  <c r="G213" i="5" s="1" a="1"/>
  <c r="G213" i="5" s="1"/>
  <c r="M213" i="5" s="1"/>
  <c r="N213" i="5" s="1"/>
  <c r="R212" i="2" s="1"/>
  <c r="S212" i="2" s="1"/>
  <c r="T212" i="2" s="1"/>
  <c r="E214" i="5"/>
  <c r="F214" i="5" s="1"/>
  <c r="G214" i="5" s="1" a="1"/>
  <c r="G214" i="5" s="1"/>
  <c r="M214" i="5" s="1"/>
  <c r="N214" i="5" s="1"/>
  <c r="R213" i="2" s="1"/>
  <c r="S213" i="2" s="1"/>
  <c r="T213" i="2" s="1"/>
  <c r="E215" i="5"/>
  <c r="E216" i="5"/>
  <c r="F216" i="5" s="1"/>
  <c r="G216" i="5" s="1" a="1"/>
  <c r="G216" i="5" s="1"/>
  <c r="M216" i="5" s="1"/>
  <c r="N216" i="5" s="1"/>
  <c r="R215" i="2" s="1"/>
  <c r="S215" i="2" s="1"/>
  <c r="T215" i="2" s="1"/>
  <c r="E217" i="5"/>
  <c r="E218" i="5"/>
  <c r="F218" i="5" s="1"/>
  <c r="G218" i="5" s="1" a="1"/>
  <c r="G218" i="5" s="1"/>
  <c r="E219" i="5"/>
  <c r="F219" i="5" s="1"/>
  <c r="G219" i="5" s="1" a="1"/>
  <c r="G219" i="5" s="1"/>
  <c r="E220" i="5"/>
  <c r="F220" i="5" s="1"/>
  <c r="G220" i="5" s="1" a="1"/>
  <c r="G220" i="5" s="1"/>
  <c r="M220" i="5" s="1"/>
  <c r="N220" i="5" s="1"/>
  <c r="R219" i="2" s="1"/>
  <c r="S219" i="2" s="1"/>
  <c r="T219" i="2" s="1"/>
  <c r="E221" i="5"/>
  <c r="F221" i="5" s="1"/>
  <c r="G221" i="5" s="1" a="1"/>
  <c r="G221" i="5" s="1"/>
  <c r="M221" i="5" s="1"/>
  <c r="N221" i="5" s="1"/>
  <c r="R220" i="2" s="1"/>
  <c r="S220" i="2" s="1"/>
  <c r="T220" i="2" s="1"/>
  <c r="E222" i="5"/>
  <c r="F222" i="5" s="1"/>
  <c r="G222" i="5" s="1" a="1"/>
  <c r="G222" i="5" s="1"/>
  <c r="M222" i="5" s="1"/>
  <c r="N222" i="5" s="1"/>
  <c r="R221" i="2" s="1"/>
  <c r="S221" i="2" s="1"/>
  <c r="T221" i="2" s="1"/>
  <c r="E223" i="5"/>
  <c r="E224" i="5"/>
  <c r="F224" i="5" s="1"/>
  <c r="G224" i="5" s="1" a="1"/>
  <c r="G224" i="5" s="1"/>
  <c r="M224" i="5" s="1"/>
  <c r="N224" i="5" s="1"/>
  <c r="R223" i="2" s="1"/>
  <c r="S223" i="2" s="1"/>
  <c r="T223" i="2" s="1"/>
  <c r="E225" i="5"/>
  <c r="E226" i="5"/>
  <c r="F226" i="5" s="1"/>
  <c r="G226" i="5" s="1" a="1"/>
  <c r="G226" i="5" s="1"/>
  <c r="E227" i="5"/>
  <c r="F227" i="5" s="1"/>
  <c r="G227" i="5" s="1" a="1"/>
  <c r="G227" i="5" s="1"/>
  <c r="E228" i="5"/>
  <c r="F228" i="5" s="1"/>
  <c r="G228" i="5" s="1" a="1"/>
  <c r="G228" i="5" s="1"/>
  <c r="M228" i="5" s="1"/>
  <c r="N228" i="5" s="1"/>
  <c r="R227" i="2" s="1"/>
  <c r="S227" i="2" s="1"/>
  <c r="T227" i="2" s="1"/>
  <c r="E229" i="5"/>
  <c r="F229" i="5" s="1"/>
  <c r="G229" i="5" s="1" a="1"/>
  <c r="G229" i="5" s="1"/>
  <c r="M229" i="5" s="1"/>
  <c r="N229" i="5" s="1"/>
  <c r="R228" i="2" s="1"/>
  <c r="S228" i="2" s="1"/>
  <c r="T228" i="2" s="1"/>
  <c r="E230" i="5"/>
  <c r="F230" i="5" s="1"/>
  <c r="G230" i="5" s="1" a="1"/>
  <c r="G230" i="5" s="1"/>
  <c r="M230" i="5" s="1"/>
  <c r="N230" i="5" s="1"/>
  <c r="R229" i="2" s="1"/>
  <c r="S229" i="2" s="1"/>
  <c r="T229" i="2" s="1"/>
  <c r="E231" i="5"/>
  <c r="E232" i="5"/>
  <c r="F232" i="5" s="1"/>
  <c r="G232" i="5" s="1" a="1"/>
  <c r="G232" i="5" s="1"/>
  <c r="M232" i="5" s="1"/>
  <c r="N232" i="5" s="1"/>
  <c r="R231" i="2" s="1"/>
  <c r="S231" i="2" s="1"/>
  <c r="T231" i="2" s="1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38" i="2"/>
  <c r="BG39" i="2"/>
  <c r="BG40" i="2"/>
  <c r="BG41" i="2"/>
  <c r="BG42" i="2"/>
  <c r="BG43" i="2"/>
  <c r="BG44" i="2"/>
  <c r="BG45" i="2"/>
  <c r="BG46" i="2"/>
  <c r="BG47" i="2"/>
  <c r="BG48" i="2"/>
  <c r="BG49" i="2"/>
  <c r="BG50" i="2"/>
  <c r="BG51" i="2"/>
  <c r="BG52" i="2"/>
  <c r="BG53" i="2"/>
  <c r="BG54" i="2"/>
  <c r="BG55" i="2"/>
  <c r="BG56" i="2"/>
  <c r="BG57" i="2"/>
  <c r="BG58" i="2"/>
  <c r="BG59" i="2"/>
  <c r="BG60" i="2"/>
  <c r="BG61" i="2"/>
  <c r="BG62" i="2"/>
  <c r="BG63" i="2"/>
  <c r="BG64" i="2"/>
  <c r="BG65" i="2"/>
  <c r="BG66" i="2"/>
  <c r="BG67" i="2"/>
  <c r="BG68" i="2"/>
  <c r="BG69" i="2"/>
  <c r="BG70" i="2"/>
  <c r="BG71" i="2"/>
  <c r="BG72" i="2"/>
  <c r="BG73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110" i="2"/>
  <c r="BG111" i="2"/>
  <c r="BG112" i="2"/>
  <c r="BG113" i="2"/>
  <c r="BG114" i="2"/>
  <c r="BG115" i="2"/>
  <c r="BG116" i="2"/>
  <c r="BG117" i="2"/>
  <c r="BG118" i="2"/>
  <c r="BG119" i="2"/>
  <c r="BG120" i="2"/>
  <c r="BG121" i="2"/>
  <c r="BG122" i="2"/>
  <c r="BG123" i="2"/>
  <c r="BG124" i="2"/>
  <c r="BG125" i="2"/>
  <c r="BG126" i="2"/>
  <c r="BG127" i="2"/>
  <c r="BG128" i="2"/>
  <c r="BG129" i="2"/>
  <c r="BG130" i="2"/>
  <c r="BG131" i="2"/>
  <c r="BG132" i="2"/>
  <c r="BG133" i="2"/>
  <c r="BG134" i="2"/>
  <c r="BG135" i="2"/>
  <c r="BG136" i="2"/>
  <c r="BG137" i="2"/>
  <c r="BG138" i="2"/>
  <c r="BG139" i="2"/>
  <c r="BG140" i="2"/>
  <c r="BG141" i="2"/>
  <c r="BG142" i="2"/>
  <c r="BG143" i="2"/>
  <c r="BG144" i="2"/>
  <c r="BG145" i="2"/>
  <c r="BG146" i="2"/>
  <c r="BG147" i="2"/>
  <c r="BG148" i="2"/>
  <c r="BG149" i="2"/>
  <c r="BG150" i="2"/>
  <c r="BG151" i="2"/>
  <c r="BG152" i="2"/>
  <c r="BG153" i="2"/>
  <c r="BG154" i="2"/>
  <c r="BG155" i="2"/>
  <c r="BG156" i="2"/>
  <c r="BG157" i="2"/>
  <c r="BG158" i="2"/>
  <c r="BG159" i="2"/>
  <c r="BG160" i="2"/>
  <c r="BG161" i="2"/>
  <c r="BG162" i="2"/>
  <c r="BG163" i="2"/>
  <c r="BG164" i="2"/>
  <c r="BG165" i="2"/>
  <c r="BG166" i="2"/>
  <c r="BG167" i="2"/>
  <c r="BG168" i="2"/>
  <c r="BG169" i="2"/>
  <c r="BG170" i="2"/>
  <c r="BG171" i="2"/>
  <c r="BG172" i="2"/>
  <c r="BG173" i="2"/>
  <c r="BG174" i="2"/>
  <c r="BG175" i="2"/>
  <c r="BG176" i="2"/>
  <c r="BG177" i="2"/>
  <c r="BG178" i="2"/>
  <c r="BG179" i="2"/>
  <c r="BG180" i="2"/>
  <c r="BG181" i="2"/>
  <c r="BG182" i="2"/>
  <c r="BG183" i="2"/>
  <c r="BG184" i="2"/>
  <c r="BG185" i="2"/>
  <c r="BG186" i="2"/>
  <c r="BG187" i="2"/>
  <c r="BG188" i="2"/>
  <c r="BG189" i="2"/>
  <c r="BG190" i="2"/>
  <c r="BG191" i="2"/>
  <c r="BG192" i="2"/>
  <c r="BG193" i="2"/>
  <c r="BG194" i="2"/>
  <c r="BG195" i="2"/>
  <c r="BG196" i="2"/>
  <c r="BG197" i="2"/>
  <c r="BG198" i="2"/>
  <c r="BG199" i="2"/>
  <c r="BG200" i="2"/>
  <c r="BG201" i="2"/>
  <c r="BG202" i="2"/>
  <c r="BG203" i="2"/>
  <c r="BG204" i="2"/>
  <c r="BG205" i="2"/>
  <c r="BG206" i="2"/>
  <c r="BG207" i="2"/>
  <c r="BG208" i="2"/>
  <c r="BG209" i="2"/>
  <c r="BG210" i="2"/>
  <c r="BG211" i="2"/>
  <c r="BG212" i="2"/>
  <c r="BG213" i="2"/>
  <c r="BG214" i="2"/>
  <c r="BG215" i="2"/>
  <c r="BG216" i="2"/>
  <c r="BG217" i="2"/>
  <c r="BG218" i="2"/>
  <c r="BG219" i="2"/>
  <c r="BG220" i="2"/>
  <c r="BG221" i="2"/>
  <c r="BG222" i="2"/>
  <c r="BG223" i="2"/>
  <c r="BG224" i="2"/>
  <c r="BG225" i="2"/>
  <c r="BG226" i="2"/>
  <c r="BG227" i="2"/>
  <c r="BG228" i="2"/>
  <c r="BG229" i="2"/>
  <c r="BG230" i="2"/>
  <c r="BG231" i="2"/>
  <c r="BG4" i="2"/>
  <c r="AQ5" i="2"/>
  <c r="AQ6" i="2"/>
  <c r="AQ7" i="2"/>
  <c r="AQ8" i="2"/>
  <c r="AQ9" i="2"/>
  <c r="AQ10" i="2"/>
  <c r="AQ11" i="2"/>
  <c r="AQ12" i="2"/>
  <c r="AQ13" i="2"/>
  <c r="AQ14" i="2"/>
  <c r="AQ15" i="2"/>
  <c r="AQ16" i="2"/>
  <c r="AQ17" i="2"/>
  <c r="AQ18" i="2"/>
  <c r="AQ19" i="2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38" i="2"/>
  <c r="AQ39" i="2"/>
  <c r="AQ40" i="2"/>
  <c r="AQ41" i="2"/>
  <c r="AQ42" i="2"/>
  <c r="AQ43" i="2"/>
  <c r="AQ44" i="2"/>
  <c r="AQ45" i="2"/>
  <c r="AQ46" i="2"/>
  <c r="AQ47" i="2"/>
  <c r="AQ48" i="2"/>
  <c r="AQ49" i="2"/>
  <c r="AQ50" i="2"/>
  <c r="AQ51" i="2"/>
  <c r="AQ52" i="2"/>
  <c r="AQ53" i="2"/>
  <c r="AQ54" i="2"/>
  <c r="AQ55" i="2"/>
  <c r="AQ56" i="2"/>
  <c r="AQ57" i="2"/>
  <c r="AQ58" i="2"/>
  <c r="AQ59" i="2"/>
  <c r="AQ60" i="2"/>
  <c r="AQ61" i="2"/>
  <c r="AQ62" i="2"/>
  <c r="AQ63" i="2"/>
  <c r="AQ64" i="2"/>
  <c r="AQ65" i="2"/>
  <c r="AQ66" i="2"/>
  <c r="AQ67" i="2"/>
  <c r="AQ68" i="2"/>
  <c r="AQ69" i="2"/>
  <c r="AQ70" i="2"/>
  <c r="AQ71" i="2"/>
  <c r="AQ72" i="2"/>
  <c r="AQ73" i="2"/>
  <c r="AQ74" i="2"/>
  <c r="AQ75" i="2"/>
  <c r="AQ76" i="2"/>
  <c r="AQ77" i="2"/>
  <c r="AQ78" i="2"/>
  <c r="AQ79" i="2"/>
  <c r="AQ80" i="2"/>
  <c r="AQ81" i="2"/>
  <c r="AQ82" i="2"/>
  <c r="AQ83" i="2"/>
  <c r="AQ84" i="2"/>
  <c r="AQ85" i="2"/>
  <c r="AQ86" i="2"/>
  <c r="AQ87" i="2"/>
  <c r="AQ88" i="2"/>
  <c r="AQ89" i="2"/>
  <c r="AQ90" i="2"/>
  <c r="AQ91" i="2"/>
  <c r="AQ92" i="2"/>
  <c r="AQ93" i="2"/>
  <c r="AQ94" i="2"/>
  <c r="AQ95" i="2"/>
  <c r="AQ96" i="2"/>
  <c r="AQ97" i="2"/>
  <c r="AQ98" i="2"/>
  <c r="AQ99" i="2"/>
  <c r="AQ100" i="2"/>
  <c r="AQ101" i="2"/>
  <c r="AQ102" i="2"/>
  <c r="AQ103" i="2"/>
  <c r="AQ104" i="2"/>
  <c r="AQ105" i="2"/>
  <c r="AQ106" i="2"/>
  <c r="AQ107" i="2"/>
  <c r="AQ108" i="2"/>
  <c r="AQ109" i="2"/>
  <c r="AQ110" i="2"/>
  <c r="AQ111" i="2"/>
  <c r="AQ112" i="2"/>
  <c r="AQ113" i="2"/>
  <c r="AQ114" i="2"/>
  <c r="AQ115" i="2"/>
  <c r="AQ116" i="2"/>
  <c r="AQ117" i="2"/>
  <c r="AQ118" i="2"/>
  <c r="AQ119" i="2"/>
  <c r="AQ120" i="2"/>
  <c r="AQ121" i="2"/>
  <c r="AQ122" i="2"/>
  <c r="AQ123" i="2"/>
  <c r="AQ124" i="2"/>
  <c r="AQ125" i="2"/>
  <c r="AQ126" i="2"/>
  <c r="AQ127" i="2"/>
  <c r="AQ128" i="2"/>
  <c r="AQ129" i="2"/>
  <c r="AQ130" i="2"/>
  <c r="AQ131" i="2"/>
  <c r="AQ132" i="2"/>
  <c r="AQ133" i="2"/>
  <c r="AQ134" i="2"/>
  <c r="AQ135" i="2"/>
  <c r="AQ136" i="2"/>
  <c r="AQ137" i="2"/>
  <c r="AQ138" i="2"/>
  <c r="AQ139" i="2"/>
  <c r="AQ140" i="2"/>
  <c r="AQ141" i="2"/>
  <c r="AQ142" i="2"/>
  <c r="AQ143" i="2"/>
  <c r="AQ144" i="2"/>
  <c r="AQ145" i="2"/>
  <c r="AQ146" i="2"/>
  <c r="AQ147" i="2"/>
  <c r="AQ148" i="2"/>
  <c r="AQ149" i="2"/>
  <c r="AQ150" i="2"/>
  <c r="AQ151" i="2"/>
  <c r="AQ152" i="2"/>
  <c r="AQ153" i="2"/>
  <c r="AQ154" i="2"/>
  <c r="AQ155" i="2"/>
  <c r="AQ156" i="2"/>
  <c r="AQ157" i="2"/>
  <c r="AQ158" i="2"/>
  <c r="AQ159" i="2"/>
  <c r="AQ160" i="2"/>
  <c r="AQ161" i="2"/>
  <c r="AQ162" i="2"/>
  <c r="AQ163" i="2"/>
  <c r="AQ164" i="2"/>
  <c r="AQ165" i="2"/>
  <c r="AQ166" i="2"/>
  <c r="AQ167" i="2"/>
  <c r="AQ168" i="2"/>
  <c r="AQ169" i="2"/>
  <c r="AQ170" i="2"/>
  <c r="AQ171" i="2"/>
  <c r="AQ172" i="2"/>
  <c r="AQ173" i="2"/>
  <c r="AQ174" i="2"/>
  <c r="AQ175" i="2"/>
  <c r="AQ176" i="2"/>
  <c r="AQ177" i="2"/>
  <c r="AQ178" i="2"/>
  <c r="AQ179" i="2"/>
  <c r="AQ180" i="2"/>
  <c r="AQ181" i="2"/>
  <c r="AQ182" i="2"/>
  <c r="AQ183" i="2"/>
  <c r="AQ184" i="2"/>
  <c r="AQ185" i="2"/>
  <c r="AQ186" i="2"/>
  <c r="AQ187" i="2"/>
  <c r="AQ188" i="2"/>
  <c r="AQ189" i="2"/>
  <c r="AQ190" i="2"/>
  <c r="AQ191" i="2"/>
  <c r="AQ192" i="2"/>
  <c r="AQ193" i="2"/>
  <c r="AQ194" i="2"/>
  <c r="AQ195" i="2"/>
  <c r="AQ196" i="2"/>
  <c r="AQ197" i="2"/>
  <c r="AQ198" i="2"/>
  <c r="AQ199" i="2"/>
  <c r="AQ200" i="2"/>
  <c r="AQ201" i="2"/>
  <c r="AQ202" i="2"/>
  <c r="AQ203" i="2"/>
  <c r="AQ204" i="2"/>
  <c r="AQ205" i="2"/>
  <c r="AQ206" i="2"/>
  <c r="AQ207" i="2"/>
  <c r="AQ208" i="2"/>
  <c r="AQ209" i="2"/>
  <c r="AQ210" i="2"/>
  <c r="AQ211" i="2"/>
  <c r="AQ212" i="2"/>
  <c r="AQ213" i="2"/>
  <c r="AQ214" i="2"/>
  <c r="AQ215" i="2"/>
  <c r="AQ216" i="2"/>
  <c r="AQ217" i="2"/>
  <c r="AQ218" i="2"/>
  <c r="AQ219" i="2"/>
  <c r="AQ220" i="2"/>
  <c r="AQ221" i="2"/>
  <c r="AQ222" i="2"/>
  <c r="AQ223" i="2"/>
  <c r="AQ224" i="2"/>
  <c r="AQ225" i="2"/>
  <c r="AQ226" i="2"/>
  <c r="AQ227" i="2"/>
  <c r="AQ228" i="2"/>
  <c r="AQ229" i="2"/>
  <c r="AQ230" i="2"/>
  <c r="AQ231" i="2"/>
  <c r="AQ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4" i="2"/>
  <c r="BZ6" i="3"/>
  <c r="BZ7" i="3"/>
  <c r="BZ8" i="3"/>
  <c r="BZ9" i="3"/>
  <c r="BZ10" i="3"/>
  <c r="BZ11" i="3"/>
  <c r="BZ12" i="3"/>
  <c r="BZ13" i="3"/>
  <c r="BZ14" i="3"/>
  <c r="BZ15" i="3"/>
  <c r="BZ16" i="3"/>
  <c r="BZ17" i="3"/>
  <c r="BZ18" i="3"/>
  <c r="BZ19" i="3"/>
  <c r="BZ20" i="3"/>
  <c r="BZ21" i="3"/>
  <c r="BZ22" i="3"/>
  <c r="BZ23" i="3"/>
  <c r="BZ24" i="3"/>
  <c r="BZ25" i="3"/>
  <c r="BZ26" i="3"/>
  <c r="BZ27" i="3"/>
  <c r="BZ28" i="3"/>
  <c r="BZ29" i="3"/>
  <c r="BZ30" i="3"/>
  <c r="BZ31" i="3"/>
  <c r="BZ32" i="3"/>
  <c r="BZ33" i="3"/>
  <c r="BZ34" i="3"/>
  <c r="BZ35" i="3"/>
  <c r="BZ36" i="3"/>
  <c r="BZ37" i="3"/>
  <c r="BZ38" i="3"/>
  <c r="BZ39" i="3"/>
  <c r="BZ40" i="3"/>
  <c r="BZ41" i="3"/>
  <c r="BZ42" i="3"/>
  <c r="BZ43" i="3"/>
  <c r="BZ44" i="3"/>
  <c r="BZ45" i="3"/>
  <c r="BZ46" i="3"/>
  <c r="BZ47" i="3"/>
  <c r="BZ48" i="3"/>
  <c r="BZ49" i="3"/>
  <c r="BZ50" i="3"/>
  <c r="BZ51" i="3"/>
  <c r="BZ52" i="3"/>
  <c r="BZ53" i="3"/>
  <c r="BZ54" i="3"/>
  <c r="BZ55" i="3"/>
  <c r="BZ56" i="3"/>
  <c r="BZ57" i="3"/>
  <c r="BZ58" i="3"/>
  <c r="BZ59" i="3"/>
  <c r="BZ60" i="3"/>
  <c r="BZ61" i="3"/>
  <c r="BZ62" i="3"/>
  <c r="BZ63" i="3"/>
  <c r="BZ64" i="3"/>
  <c r="BZ65" i="3"/>
  <c r="BZ66" i="3"/>
  <c r="BZ67" i="3"/>
  <c r="BZ68" i="3"/>
  <c r="BZ69" i="3"/>
  <c r="BZ70" i="3"/>
  <c r="BZ71" i="3"/>
  <c r="BZ72" i="3"/>
  <c r="BZ73" i="3"/>
  <c r="BZ74" i="3"/>
  <c r="BZ75" i="3"/>
  <c r="BZ76" i="3"/>
  <c r="BZ77" i="3"/>
  <c r="BZ78" i="3"/>
  <c r="BZ79" i="3"/>
  <c r="BZ80" i="3"/>
  <c r="BZ81" i="3"/>
  <c r="BZ82" i="3"/>
  <c r="BZ83" i="3"/>
  <c r="BZ84" i="3"/>
  <c r="BZ85" i="3"/>
  <c r="BZ86" i="3"/>
  <c r="BZ87" i="3"/>
  <c r="BZ88" i="3"/>
  <c r="BZ89" i="3"/>
  <c r="BZ90" i="3"/>
  <c r="BZ91" i="3"/>
  <c r="BZ92" i="3"/>
  <c r="BZ93" i="3"/>
  <c r="BZ94" i="3"/>
  <c r="BZ95" i="3"/>
  <c r="BZ96" i="3"/>
  <c r="BZ97" i="3"/>
  <c r="BZ98" i="3"/>
  <c r="BZ99" i="3"/>
  <c r="BZ100" i="3"/>
  <c r="BZ101" i="3"/>
  <c r="BZ102" i="3"/>
  <c r="BZ103" i="3"/>
  <c r="BZ104" i="3"/>
  <c r="BZ105" i="3"/>
  <c r="BZ106" i="3"/>
  <c r="BZ107" i="3"/>
  <c r="BZ108" i="3"/>
  <c r="BZ109" i="3"/>
  <c r="BZ110" i="3"/>
  <c r="BZ111" i="3"/>
  <c r="BZ112" i="3"/>
  <c r="BZ113" i="3"/>
  <c r="BZ114" i="3"/>
  <c r="BZ115" i="3"/>
  <c r="BZ116" i="3"/>
  <c r="BZ117" i="3"/>
  <c r="BZ118" i="3"/>
  <c r="BZ119" i="3"/>
  <c r="BZ120" i="3"/>
  <c r="BZ121" i="3"/>
  <c r="BZ122" i="3"/>
  <c r="BZ123" i="3"/>
  <c r="BZ124" i="3"/>
  <c r="BZ125" i="3"/>
  <c r="BZ126" i="3"/>
  <c r="BZ127" i="3"/>
  <c r="BZ128" i="3"/>
  <c r="BZ129" i="3"/>
  <c r="BZ130" i="3"/>
  <c r="BZ131" i="3"/>
  <c r="BZ132" i="3"/>
  <c r="BZ133" i="3"/>
  <c r="BZ134" i="3"/>
  <c r="BZ135" i="3"/>
  <c r="BZ136" i="3"/>
  <c r="BZ137" i="3"/>
  <c r="BZ138" i="3"/>
  <c r="BZ139" i="3"/>
  <c r="BZ140" i="3"/>
  <c r="BZ141" i="3"/>
  <c r="BZ142" i="3"/>
  <c r="BZ143" i="3"/>
  <c r="BZ144" i="3"/>
  <c r="BZ145" i="3"/>
  <c r="BZ146" i="3"/>
  <c r="BZ147" i="3"/>
  <c r="BZ148" i="3"/>
  <c r="BZ149" i="3"/>
  <c r="BZ150" i="3"/>
  <c r="BZ151" i="3"/>
  <c r="BZ152" i="3"/>
  <c r="BZ153" i="3"/>
  <c r="BZ154" i="3"/>
  <c r="BZ155" i="3"/>
  <c r="BZ156" i="3"/>
  <c r="BZ157" i="3"/>
  <c r="BZ158" i="3"/>
  <c r="BZ159" i="3"/>
  <c r="BZ160" i="3"/>
  <c r="BZ161" i="3"/>
  <c r="BZ162" i="3"/>
  <c r="BZ163" i="3"/>
  <c r="BZ164" i="3"/>
  <c r="BZ165" i="3"/>
  <c r="BZ166" i="3"/>
  <c r="BZ167" i="3"/>
  <c r="BZ168" i="3"/>
  <c r="BZ169" i="3"/>
  <c r="BZ170" i="3"/>
  <c r="BZ171" i="3"/>
  <c r="BZ172" i="3"/>
  <c r="BZ173" i="3"/>
  <c r="BZ174" i="3"/>
  <c r="BZ175" i="3"/>
  <c r="BZ176" i="3"/>
  <c r="BZ177" i="3"/>
  <c r="BZ178" i="3"/>
  <c r="BZ179" i="3"/>
  <c r="BZ180" i="3"/>
  <c r="BZ181" i="3"/>
  <c r="BZ182" i="3"/>
  <c r="BZ183" i="3"/>
  <c r="BZ184" i="3"/>
  <c r="BZ185" i="3"/>
  <c r="BZ186" i="3"/>
  <c r="BZ187" i="3"/>
  <c r="BZ188" i="3"/>
  <c r="BZ189" i="3"/>
  <c r="BZ190" i="3"/>
  <c r="BZ191" i="3"/>
  <c r="BZ192" i="3"/>
  <c r="BZ193" i="3"/>
  <c r="BZ194" i="3"/>
  <c r="BZ195" i="3"/>
  <c r="BZ196" i="3"/>
  <c r="BZ197" i="3"/>
  <c r="BZ198" i="3"/>
  <c r="BZ199" i="3"/>
  <c r="BZ200" i="3"/>
  <c r="BZ201" i="3"/>
  <c r="BZ202" i="3"/>
  <c r="BZ203" i="3"/>
  <c r="BZ204" i="3"/>
  <c r="BZ205" i="3"/>
  <c r="BZ206" i="3"/>
  <c r="BZ207" i="3"/>
  <c r="BZ208" i="3"/>
  <c r="BZ209" i="3"/>
  <c r="BZ210" i="3"/>
  <c r="BZ211" i="3"/>
  <c r="BZ212" i="3"/>
  <c r="BZ213" i="3"/>
  <c r="BZ214" i="3"/>
  <c r="BZ215" i="3"/>
  <c r="BZ216" i="3"/>
  <c r="BZ217" i="3"/>
  <c r="BZ218" i="3"/>
  <c r="BZ219" i="3"/>
  <c r="BZ220" i="3"/>
  <c r="BZ221" i="3"/>
  <c r="BZ222" i="3"/>
  <c r="BZ223" i="3"/>
  <c r="BZ224" i="3"/>
  <c r="BZ225" i="3"/>
  <c r="BZ226" i="3"/>
  <c r="BZ227" i="3"/>
  <c r="BZ228" i="3"/>
  <c r="BZ229" i="3"/>
  <c r="BZ230" i="3"/>
  <c r="BZ231" i="3"/>
  <c r="BZ232" i="3"/>
  <c r="BZ5" i="3"/>
  <c r="AS162" i="5" l="1"/>
  <c r="AT162" i="5" s="1" a="1"/>
  <c r="AT162" i="5" s="1"/>
  <c r="AZ162" i="5" s="1"/>
  <c r="BA162" i="5" s="1"/>
  <c r="BN161" i="2" s="1"/>
  <c r="BO161" i="2" s="1"/>
  <c r="BP161" i="2" s="1"/>
  <c r="AS68" i="5"/>
  <c r="AT68" i="5" s="1" a="1"/>
  <c r="AT68" i="5" s="1"/>
  <c r="AS149" i="5"/>
  <c r="AT149" i="5" s="1" a="1"/>
  <c r="AT149" i="5" s="1"/>
  <c r="AZ149" i="5" s="1"/>
  <c r="BA149" i="5" s="1"/>
  <c r="BN148" i="2" s="1"/>
  <c r="BO148" i="2" s="1"/>
  <c r="BP148" i="2" s="1"/>
  <c r="AS40" i="5"/>
  <c r="AT40" i="5" s="1" a="1"/>
  <c r="AT40" i="5" s="1"/>
  <c r="AZ40" i="5" s="1"/>
  <c r="BA40" i="5" s="1"/>
  <c r="BN39" i="2" s="1"/>
  <c r="BO39" i="2" s="1"/>
  <c r="BP39" i="2" s="1"/>
  <c r="AS83" i="5"/>
  <c r="AT83" i="5" s="1" a="1"/>
  <c r="AT83" i="5" s="1"/>
  <c r="AS64" i="5"/>
  <c r="AT64" i="5" s="1" a="1"/>
  <c r="AT64" i="5" s="1"/>
  <c r="AS122" i="5"/>
  <c r="AT122" i="5" s="1" a="1"/>
  <c r="AT122" i="5" s="1"/>
  <c r="AZ122" i="5" s="1"/>
  <c r="BA122" i="5" s="1"/>
  <c r="BN121" i="2" s="1"/>
  <c r="BO121" i="2" s="1"/>
  <c r="BP121" i="2" s="1"/>
  <c r="AS109" i="5"/>
  <c r="AT109" i="5" s="1" a="1"/>
  <c r="AT109" i="5" s="1"/>
  <c r="AZ109" i="5" s="1"/>
  <c r="BA109" i="5" s="1"/>
  <c r="BN108" i="2" s="1"/>
  <c r="BO108" i="2" s="1"/>
  <c r="BP108" i="2" s="1"/>
  <c r="AS130" i="5"/>
  <c r="AT130" i="5" s="1" a="1"/>
  <c r="AT130" i="5" s="1"/>
  <c r="AZ130" i="5" s="1"/>
  <c r="BA130" i="5" s="1"/>
  <c r="BN129" i="2" s="1"/>
  <c r="BO129" i="2" s="1"/>
  <c r="BP129" i="2" s="1"/>
  <c r="AS37" i="5"/>
  <c r="AT37" i="5" s="1" a="1"/>
  <c r="AT37" i="5" s="1"/>
  <c r="AS43" i="5"/>
  <c r="AT43" i="5" s="1" a="1"/>
  <c r="AT43" i="5" s="1"/>
  <c r="AZ43" i="5" s="1"/>
  <c r="BA43" i="5" s="1"/>
  <c r="BN42" i="2" s="1"/>
  <c r="BO42" i="2" s="1"/>
  <c r="BP42" i="2" s="1"/>
  <c r="AS72" i="5"/>
  <c r="AT72" i="5" s="1" a="1"/>
  <c r="AT72" i="5" s="1"/>
  <c r="AZ72" i="5" s="1"/>
  <c r="BA72" i="5" s="1"/>
  <c r="BN71" i="2" s="1"/>
  <c r="BO71" i="2" s="1"/>
  <c r="BP71" i="2" s="1"/>
  <c r="AS117" i="5"/>
  <c r="AT117" i="5" s="1" a="1"/>
  <c r="AT117" i="5" s="1"/>
  <c r="AZ117" i="5" s="1"/>
  <c r="BA117" i="5" s="1"/>
  <c r="BN116" i="2" s="1"/>
  <c r="BO116" i="2" s="1"/>
  <c r="BP116" i="2" s="1"/>
  <c r="F225" i="5"/>
  <c r="G225" i="5" s="1" a="1"/>
  <c r="G225" i="5" s="1"/>
  <c r="M225" i="5" s="1"/>
  <c r="N225" i="5" s="1"/>
  <c r="R224" i="2" s="1"/>
  <c r="S224" i="2" s="1"/>
  <c r="T224" i="2" s="1"/>
  <c r="AS225" i="5"/>
  <c r="AT225" i="5" s="1" a="1"/>
  <c r="AT225" i="5" s="1"/>
  <c r="F217" i="5"/>
  <c r="G217" i="5" s="1" a="1"/>
  <c r="G217" i="5" s="1"/>
  <c r="M217" i="5" s="1"/>
  <c r="N217" i="5" s="1"/>
  <c r="R216" i="2" s="1"/>
  <c r="S216" i="2" s="1"/>
  <c r="T216" i="2" s="1"/>
  <c r="AS217" i="5"/>
  <c r="AT217" i="5" s="1" a="1"/>
  <c r="AT217" i="5" s="1"/>
  <c r="F209" i="5"/>
  <c r="G209" i="5" s="1" a="1"/>
  <c r="G209" i="5" s="1"/>
  <c r="M209" i="5" s="1"/>
  <c r="N209" i="5" s="1"/>
  <c r="R208" i="2" s="1"/>
  <c r="S208" i="2" s="1"/>
  <c r="T208" i="2" s="1"/>
  <c r="AS209" i="5"/>
  <c r="AT209" i="5" s="1" a="1"/>
  <c r="AT209" i="5" s="1"/>
  <c r="F201" i="5"/>
  <c r="G201" i="5" s="1" a="1"/>
  <c r="G201" i="5" s="1"/>
  <c r="AS201" i="5"/>
  <c r="AT201" i="5" s="1" a="1"/>
  <c r="AT201" i="5" s="1"/>
  <c r="F193" i="5"/>
  <c r="G193" i="5" s="1" a="1"/>
  <c r="G193" i="5" s="1"/>
  <c r="AS193" i="5"/>
  <c r="AT193" i="5" s="1" a="1"/>
  <c r="AT193" i="5" s="1"/>
  <c r="F185" i="5"/>
  <c r="G185" i="5" s="1" a="1"/>
  <c r="G185" i="5" s="1"/>
  <c r="AS185" i="5"/>
  <c r="AT185" i="5" s="1" a="1"/>
  <c r="AT185" i="5" s="1"/>
  <c r="AZ185" i="5" s="1"/>
  <c r="BA185" i="5" s="1"/>
  <c r="BN184" i="2" s="1"/>
  <c r="BO184" i="2" s="1"/>
  <c r="BP184" i="2" s="1"/>
  <c r="F177" i="5"/>
  <c r="G177" i="5" s="1" a="1"/>
  <c r="G177" i="5" s="1"/>
  <c r="M177" i="5" s="1"/>
  <c r="N177" i="5" s="1"/>
  <c r="R176" i="2" s="1"/>
  <c r="S176" i="2" s="1"/>
  <c r="T176" i="2" s="1"/>
  <c r="AS177" i="5"/>
  <c r="AT177" i="5" s="1" a="1"/>
  <c r="AT177" i="5" s="1"/>
  <c r="AZ177" i="5" s="1"/>
  <c r="BA177" i="5" s="1"/>
  <c r="BN176" i="2" s="1"/>
  <c r="BO176" i="2" s="1"/>
  <c r="BP176" i="2" s="1"/>
  <c r="F169" i="5"/>
  <c r="G169" i="5" s="1" a="1"/>
  <c r="G169" i="5" s="1"/>
  <c r="AS169" i="5"/>
  <c r="AT169" i="5" s="1" a="1"/>
  <c r="AT169" i="5" s="1"/>
  <c r="AZ169" i="5" s="1"/>
  <c r="BA169" i="5" s="1"/>
  <c r="BN168" i="2" s="1"/>
  <c r="BO168" i="2" s="1"/>
  <c r="BP168" i="2" s="1"/>
  <c r="F161" i="5"/>
  <c r="G161" i="5" s="1" a="1"/>
  <c r="G161" i="5" s="1"/>
  <c r="M161" i="5" s="1"/>
  <c r="N161" i="5" s="1"/>
  <c r="R160" i="2" s="1"/>
  <c r="S160" i="2" s="1"/>
  <c r="T160" i="2" s="1"/>
  <c r="AS161" i="5"/>
  <c r="AT161" i="5" s="1" a="1"/>
  <c r="AT161" i="5" s="1"/>
  <c r="AZ161" i="5" s="1"/>
  <c r="BA161" i="5" s="1"/>
  <c r="BN160" i="2" s="1"/>
  <c r="BO160" i="2" s="1"/>
  <c r="BP160" i="2" s="1"/>
  <c r="F153" i="5"/>
  <c r="G153" i="5" s="1" a="1"/>
  <c r="G153" i="5" s="1"/>
  <c r="M153" i="5" s="1"/>
  <c r="N153" i="5" s="1"/>
  <c r="R152" i="2" s="1"/>
  <c r="S152" i="2" s="1"/>
  <c r="T152" i="2" s="1"/>
  <c r="AS153" i="5"/>
  <c r="AT153" i="5" s="1" a="1"/>
  <c r="AT153" i="5" s="1"/>
  <c r="F145" i="5"/>
  <c r="G145" i="5" s="1" a="1"/>
  <c r="G145" i="5" s="1"/>
  <c r="M145" i="5" s="1"/>
  <c r="N145" i="5" s="1"/>
  <c r="R144" i="2" s="1"/>
  <c r="S144" i="2" s="1"/>
  <c r="T144" i="2" s="1"/>
  <c r="AS145" i="5"/>
  <c r="AT145" i="5" s="1" a="1"/>
  <c r="AT145" i="5" s="1"/>
  <c r="F137" i="5"/>
  <c r="G137" i="5" s="1" a="1"/>
  <c r="G137" i="5" s="1"/>
  <c r="AS137" i="5"/>
  <c r="AT137" i="5" s="1" a="1"/>
  <c r="AT137" i="5" s="1"/>
  <c r="AZ137" i="5" s="1"/>
  <c r="BA137" i="5" s="1"/>
  <c r="F129" i="5"/>
  <c r="G129" i="5" s="1" a="1"/>
  <c r="G129" i="5" s="1"/>
  <c r="M129" i="5" s="1"/>
  <c r="N129" i="5" s="1"/>
  <c r="R128" i="2" s="1"/>
  <c r="S128" i="2" s="1"/>
  <c r="T128" i="2" s="1"/>
  <c r="AS129" i="5"/>
  <c r="AT129" i="5" s="1" a="1"/>
  <c r="AT129" i="5" s="1"/>
  <c r="F121" i="5"/>
  <c r="G121" i="5" s="1" a="1"/>
  <c r="G121" i="5" s="1"/>
  <c r="AS121" i="5"/>
  <c r="AT121" i="5" s="1" a="1"/>
  <c r="AT121" i="5" s="1"/>
  <c r="AZ121" i="5" s="1"/>
  <c r="BA121" i="5" s="1"/>
  <c r="F113" i="5"/>
  <c r="G113" i="5" s="1" a="1"/>
  <c r="G113" i="5" s="1"/>
  <c r="M113" i="5" s="1"/>
  <c r="N113" i="5" s="1"/>
  <c r="R112" i="2" s="1"/>
  <c r="S112" i="2" s="1"/>
  <c r="T112" i="2" s="1"/>
  <c r="AS113" i="5"/>
  <c r="AT113" i="5" s="1" a="1"/>
  <c r="AT113" i="5" s="1"/>
  <c r="F105" i="5"/>
  <c r="G105" i="5" s="1" a="1"/>
  <c r="G105" i="5" s="1"/>
  <c r="AS105" i="5"/>
  <c r="AT105" i="5" s="1" a="1"/>
  <c r="AT105" i="5" s="1"/>
  <c r="F97" i="5"/>
  <c r="G97" i="5" s="1" a="1"/>
  <c r="G97" i="5" s="1"/>
  <c r="M97" i="5" s="1"/>
  <c r="N97" i="5" s="1"/>
  <c r="R96" i="2" s="1"/>
  <c r="S96" i="2" s="1"/>
  <c r="T96" i="2" s="1"/>
  <c r="AS97" i="5"/>
  <c r="AT97" i="5" s="1" a="1"/>
  <c r="AT97" i="5" s="1"/>
  <c r="F89" i="5"/>
  <c r="G89" i="5" s="1" a="1"/>
  <c r="G89" i="5" s="1"/>
  <c r="AS89" i="5"/>
  <c r="AT89" i="5" s="1" a="1"/>
  <c r="AT89" i="5" s="1"/>
  <c r="AZ89" i="5" s="1"/>
  <c r="BA89" i="5" s="1"/>
  <c r="BN88" i="2" s="1"/>
  <c r="BO88" i="2" s="1"/>
  <c r="BP88" i="2" s="1"/>
  <c r="F81" i="5"/>
  <c r="G81" i="5" s="1" a="1"/>
  <c r="G81" i="5" s="1"/>
  <c r="M81" i="5" s="1"/>
  <c r="N81" i="5" s="1"/>
  <c r="R80" i="2" s="1"/>
  <c r="S80" i="2" s="1"/>
  <c r="T80" i="2" s="1"/>
  <c r="AS81" i="5"/>
  <c r="AT81" i="5" s="1" a="1"/>
  <c r="AT81" i="5" s="1"/>
  <c r="AZ81" i="5" s="1"/>
  <c r="BA81" i="5" s="1"/>
  <c r="BN80" i="2" s="1"/>
  <c r="BO80" i="2" s="1"/>
  <c r="BP80" i="2" s="1"/>
  <c r="F73" i="5"/>
  <c r="G73" i="5" s="1" a="1"/>
  <c r="G73" i="5" s="1"/>
  <c r="AS73" i="5"/>
  <c r="AT73" i="5" s="1" a="1"/>
  <c r="AT73" i="5" s="1"/>
  <c r="AZ73" i="5" s="1"/>
  <c r="BA73" i="5" s="1"/>
  <c r="BN72" i="2" s="1"/>
  <c r="BO72" i="2" s="1"/>
  <c r="BP72" i="2" s="1"/>
  <c r="AS7" i="5"/>
  <c r="AT7" i="5" s="1" a="1"/>
  <c r="AT7" i="5" s="1"/>
  <c r="F231" i="5"/>
  <c r="G231" i="5" s="1" a="1"/>
  <c r="G231" i="5" s="1"/>
  <c r="M231" i="5" s="1"/>
  <c r="N231" i="5" s="1"/>
  <c r="R230" i="2" s="1"/>
  <c r="S230" i="2" s="1"/>
  <c r="T230" i="2" s="1"/>
  <c r="AS231" i="5"/>
  <c r="AT231" i="5" s="1" a="1"/>
  <c r="AT231" i="5" s="1"/>
  <c r="F223" i="5"/>
  <c r="G223" i="5" s="1" a="1"/>
  <c r="G223" i="5" s="1"/>
  <c r="M223" i="5" s="1"/>
  <c r="N223" i="5" s="1"/>
  <c r="R222" i="2" s="1"/>
  <c r="S222" i="2" s="1"/>
  <c r="T222" i="2" s="1"/>
  <c r="AS223" i="5"/>
  <c r="AT223" i="5" s="1" a="1"/>
  <c r="AT223" i="5" s="1"/>
  <c r="F215" i="5"/>
  <c r="G215" i="5" s="1" a="1"/>
  <c r="G215" i="5" s="1"/>
  <c r="M215" i="5" s="1"/>
  <c r="N215" i="5" s="1"/>
  <c r="R214" i="2" s="1"/>
  <c r="S214" i="2" s="1"/>
  <c r="T214" i="2" s="1"/>
  <c r="AS215" i="5"/>
  <c r="AT215" i="5" s="1" a="1"/>
  <c r="AT215" i="5" s="1"/>
  <c r="F207" i="5"/>
  <c r="G207" i="5" s="1" a="1"/>
  <c r="G207" i="5" s="1"/>
  <c r="M207" i="5" s="1"/>
  <c r="N207" i="5" s="1"/>
  <c r="R206" i="2" s="1"/>
  <c r="S206" i="2" s="1"/>
  <c r="T206" i="2" s="1"/>
  <c r="AS207" i="5"/>
  <c r="AT207" i="5" s="1" a="1"/>
  <c r="AT207" i="5" s="1"/>
  <c r="F199" i="5"/>
  <c r="G199" i="5" s="1" a="1"/>
  <c r="G199" i="5" s="1"/>
  <c r="M199" i="5" s="1"/>
  <c r="N199" i="5" s="1"/>
  <c r="R198" i="2" s="1"/>
  <c r="S198" i="2" s="1"/>
  <c r="T198" i="2" s="1"/>
  <c r="AS199" i="5"/>
  <c r="AT199" i="5" s="1" a="1"/>
  <c r="AT199" i="5" s="1"/>
  <c r="F191" i="5"/>
  <c r="G191" i="5" s="1" a="1"/>
  <c r="G191" i="5" s="1"/>
  <c r="M191" i="5" s="1"/>
  <c r="N191" i="5" s="1"/>
  <c r="R190" i="2" s="1"/>
  <c r="S190" i="2" s="1"/>
  <c r="T190" i="2" s="1"/>
  <c r="AS191" i="5"/>
  <c r="AT191" i="5" s="1" a="1"/>
  <c r="AT191" i="5" s="1"/>
  <c r="F183" i="5"/>
  <c r="G183" i="5" s="1" a="1"/>
  <c r="G183" i="5" s="1"/>
  <c r="M183" i="5" s="1"/>
  <c r="N183" i="5" s="1"/>
  <c r="R182" i="2" s="1"/>
  <c r="S182" i="2" s="1"/>
  <c r="T182" i="2" s="1"/>
  <c r="AS183" i="5"/>
  <c r="AT183" i="5" s="1" a="1"/>
  <c r="AT183" i="5" s="1"/>
  <c r="F175" i="5"/>
  <c r="G175" i="5" s="1" a="1"/>
  <c r="G175" i="5" s="1"/>
  <c r="M175" i="5" s="1"/>
  <c r="N175" i="5" s="1"/>
  <c r="R174" i="2" s="1"/>
  <c r="S174" i="2" s="1"/>
  <c r="T174" i="2" s="1"/>
  <c r="AS175" i="5"/>
  <c r="AT175" i="5" s="1" a="1"/>
  <c r="AT175" i="5" s="1"/>
  <c r="F167" i="5"/>
  <c r="G167" i="5" s="1" a="1"/>
  <c r="G167" i="5" s="1"/>
  <c r="M167" i="5" s="1"/>
  <c r="N167" i="5" s="1"/>
  <c r="R166" i="2" s="1"/>
  <c r="S166" i="2" s="1"/>
  <c r="T166" i="2" s="1"/>
  <c r="AS167" i="5"/>
  <c r="AT167" i="5" s="1" a="1"/>
  <c r="AT167" i="5" s="1"/>
  <c r="F159" i="5"/>
  <c r="G159" i="5" s="1" a="1"/>
  <c r="G159" i="5" s="1"/>
  <c r="M159" i="5" s="1"/>
  <c r="N159" i="5" s="1"/>
  <c r="R158" i="2" s="1"/>
  <c r="S158" i="2" s="1"/>
  <c r="T158" i="2" s="1"/>
  <c r="AS159" i="5"/>
  <c r="AT159" i="5" s="1" a="1"/>
  <c r="AT159" i="5" s="1"/>
  <c r="F151" i="5"/>
  <c r="G151" i="5" s="1" a="1"/>
  <c r="G151" i="5" s="1"/>
  <c r="M151" i="5" s="1"/>
  <c r="N151" i="5" s="1"/>
  <c r="R150" i="2" s="1"/>
  <c r="S150" i="2" s="1"/>
  <c r="T150" i="2" s="1"/>
  <c r="AS151" i="5"/>
  <c r="AT151" i="5" s="1" a="1"/>
  <c r="AT151" i="5" s="1"/>
  <c r="AZ151" i="5" s="1"/>
  <c r="BA151" i="5" s="1"/>
  <c r="BN150" i="2" s="1"/>
  <c r="BO150" i="2" s="1"/>
  <c r="BP150" i="2" s="1"/>
  <c r="F143" i="5"/>
  <c r="G143" i="5" s="1" a="1"/>
  <c r="G143" i="5" s="1"/>
  <c r="M143" i="5" s="1"/>
  <c r="N143" i="5" s="1"/>
  <c r="R142" i="2" s="1"/>
  <c r="S142" i="2" s="1"/>
  <c r="T142" i="2" s="1"/>
  <c r="AS143" i="5"/>
  <c r="AT143" i="5" s="1" a="1"/>
  <c r="AT143" i="5" s="1"/>
  <c r="F135" i="5"/>
  <c r="G135" i="5" s="1" a="1"/>
  <c r="G135" i="5" s="1"/>
  <c r="M135" i="5" s="1"/>
  <c r="N135" i="5" s="1"/>
  <c r="R134" i="2" s="1"/>
  <c r="S134" i="2" s="1"/>
  <c r="T134" i="2" s="1"/>
  <c r="AS135" i="5"/>
  <c r="AT135" i="5" s="1" a="1"/>
  <c r="AT135" i="5" s="1"/>
  <c r="F127" i="5"/>
  <c r="G127" i="5" s="1" a="1"/>
  <c r="G127" i="5" s="1"/>
  <c r="M127" i="5" s="1"/>
  <c r="N127" i="5" s="1"/>
  <c r="R126" i="2" s="1"/>
  <c r="S126" i="2" s="1"/>
  <c r="T126" i="2" s="1"/>
  <c r="AS127" i="5"/>
  <c r="AT127" i="5" s="1" a="1"/>
  <c r="AT127" i="5" s="1"/>
  <c r="F119" i="5"/>
  <c r="G119" i="5" s="1" a="1"/>
  <c r="G119" i="5" s="1"/>
  <c r="M119" i="5" s="1"/>
  <c r="N119" i="5" s="1"/>
  <c r="R118" i="2" s="1"/>
  <c r="S118" i="2" s="1"/>
  <c r="T118" i="2" s="1"/>
  <c r="AS119" i="5"/>
  <c r="AT119" i="5" s="1" a="1"/>
  <c r="AT119" i="5" s="1"/>
  <c r="F111" i="5"/>
  <c r="G111" i="5" s="1" a="1"/>
  <c r="G111" i="5" s="1"/>
  <c r="M111" i="5" s="1"/>
  <c r="N111" i="5" s="1"/>
  <c r="R110" i="2" s="1"/>
  <c r="S110" i="2" s="1"/>
  <c r="T110" i="2" s="1"/>
  <c r="AS111" i="5"/>
  <c r="AT111" i="5" s="1" a="1"/>
  <c r="AT111" i="5" s="1"/>
  <c r="F103" i="5"/>
  <c r="G103" i="5" s="1" a="1"/>
  <c r="G103" i="5" s="1"/>
  <c r="M103" i="5" s="1"/>
  <c r="N103" i="5" s="1"/>
  <c r="R102" i="2" s="1"/>
  <c r="S102" i="2" s="1"/>
  <c r="T102" i="2" s="1"/>
  <c r="AS103" i="5"/>
  <c r="AT103" i="5" s="1" a="1"/>
  <c r="AT103" i="5" s="1"/>
  <c r="F95" i="5"/>
  <c r="G95" i="5" s="1" a="1"/>
  <c r="G95" i="5" s="1"/>
  <c r="M95" i="5" s="1"/>
  <c r="N95" i="5" s="1"/>
  <c r="R94" i="2" s="1"/>
  <c r="S94" i="2" s="1"/>
  <c r="T94" i="2" s="1"/>
  <c r="AS95" i="5"/>
  <c r="AT95" i="5" s="1" a="1"/>
  <c r="AT95" i="5" s="1"/>
  <c r="F87" i="5"/>
  <c r="G87" i="5" s="1" a="1"/>
  <c r="G87" i="5" s="1"/>
  <c r="M87" i="5" s="1"/>
  <c r="N87" i="5" s="1"/>
  <c r="R86" i="2" s="1"/>
  <c r="S86" i="2" s="1"/>
  <c r="T86" i="2" s="1"/>
  <c r="AS87" i="5"/>
  <c r="AT87" i="5" s="1" a="1"/>
  <c r="AT87" i="5" s="1"/>
  <c r="F79" i="5"/>
  <c r="G79" i="5" s="1" a="1"/>
  <c r="G79" i="5" s="1"/>
  <c r="M79" i="5" s="1"/>
  <c r="N79" i="5" s="1"/>
  <c r="R78" i="2" s="1"/>
  <c r="S78" i="2" s="1"/>
  <c r="T78" i="2" s="1"/>
  <c r="AS79" i="5"/>
  <c r="AT79" i="5" s="1" a="1"/>
  <c r="AT79" i="5" s="1"/>
  <c r="F71" i="5"/>
  <c r="G71" i="5" s="1" a="1"/>
  <c r="G71" i="5" s="1"/>
  <c r="M71" i="5" s="1"/>
  <c r="N71" i="5" s="1"/>
  <c r="R70" i="2" s="1"/>
  <c r="S70" i="2" s="1"/>
  <c r="T70" i="2" s="1"/>
  <c r="AS71" i="5"/>
  <c r="AT71" i="5" s="1" a="1"/>
  <c r="AT71" i="5" s="1"/>
  <c r="AZ71" i="5" s="1"/>
  <c r="BA71" i="5" s="1"/>
  <c r="BN70" i="2" s="1"/>
  <c r="BO70" i="2" s="1"/>
  <c r="BP70" i="2" s="1"/>
  <c r="F63" i="5"/>
  <c r="G63" i="5" s="1" a="1"/>
  <c r="G63" i="5" s="1"/>
  <c r="M63" i="5" s="1"/>
  <c r="N63" i="5" s="1"/>
  <c r="R62" i="2" s="1"/>
  <c r="S62" i="2" s="1"/>
  <c r="T62" i="2" s="1"/>
  <c r="AS63" i="5"/>
  <c r="AT63" i="5" s="1" a="1"/>
  <c r="AT63" i="5" s="1"/>
  <c r="AZ63" i="5" s="1"/>
  <c r="BA63" i="5" s="1"/>
  <c r="BN62" i="2" s="1"/>
  <c r="BO62" i="2" s="1"/>
  <c r="BP62" i="2" s="1"/>
  <c r="F55" i="5"/>
  <c r="G55" i="5" s="1" a="1"/>
  <c r="G55" i="5" s="1"/>
  <c r="M55" i="5" s="1"/>
  <c r="N55" i="5" s="1"/>
  <c r="R54" i="2" s="1"/>
  <c r="S54" i="2" s="1"/>
  <c r="T54" i="2" s="1"/>
  <c r="AS55" i="5"/>
  <c r="AT55" i="5" s="1" a="1"/>
  <c r="AT55" i="5" s="1"/>
  <c r="AZ55" i="5" s="1"/>
  <c r="BA55" i="5" s="1"/>
  <c r="BN54" i="2" s="1"/>
  <c r="BO54" i="2" s="1"/>
  <c r="BP54" i="2" s="1"/>
  <c r="F47" i="5"/>
  <c r="G47" i="5" s="1" a="1"/>
  <c r="G47" i="5" s="1"/>
  <c r="M47" i="5" s="1"/>
  <c r="N47" i="5" s="1"/>
  <c r="R46" i="2" s="1"/>
  <c r="S46" i="2" s="1"/>
  <c r="T46" i="2" s="1"/>
  <c r="AS47" i="5"/>
  <c r="AT47" i="5" s="1" a="1"/>
  <c r="AT47" i="5" s="1"/>
  <c r="AZ47" i="5" s="1"/>
  <c r="BA47" i="5" s="1"/>
  <c r="BN46" i="2" s="1"/>
  <c r="BO46" i="2" s="1"/>
  <c r="BP46" i="2" s="1"/>
  <c r="F39" i="5"/>
  <c r="G39" i="5" s="1" a="1"/>
  <c r="G39" i="5" s="1"/>
  <c r="M39" i="5" s="1"/>
  <c r="N39" i="5" s="1"/>
  <c r="R38" i="2" s="1"/>
  <c r="S38" i="2" s="1"/>
  <c r="T38" i="2" s="1"/>
  <c r="AS39" i="5"/>
  <c r="AT39" i="5" s="1" a="1"/>
  <c r="AT39" i="5" s="1"/>
  <c r="F31" i="5"/>
  <c r="G31" i="5" s="1" a="1"/>
  <c r="G31" i="5" s="1"/>
  <c r="M31" i="5" s="1"/>
  <c r="N31" i="5" s="1"/>
  <c r="R30" i="2" s="1"/>
  <c r="S30" i="2" s="1"/>
  <c r="T30" i="2" s="1"/>
  <c r="AS31" i="5"/>
  <c r="AT31" i="5" s="1" a="1"/>
  <c r="AT31" i="5" s="1"/>
  <c r="AS15" i="5"/>
  <c r="AT15" i="5" s="1" a="1"/>
  <c r="AT15" i="5" s="1"/>
  <c r="AM120" i="5"/>
  <c r="AN120" i="5" s="1"/>
  <c r="AX119" i="2" s="1"/>
  <c r="AY119" i="2" s="1"/>
  <c r="AZ119" i="2" s="1"/>
  <c r="AM156" i="5"/>
  <c r="AN156" i="5" s="1"/>
  <c r="AX155" i="2" s="1"/>
  <c r="AY155" i="2" s="1"/>
  <c r="AZ155" i="2" s="1"/>
  <c r="AM168" i="5"/>
  <c r="AN168" i="5" s="1"/>
  <c r="AX167" i="2" s="1"/>
  <c r="AY167" i="2" s="1"/>
  <c r="AZ167" i="2" s="1"/>
  <c r="AS23" i="5"/>
  <c r="AT23" i="5" s="1" a="1"/>
  <c r="AT23" i="5" s="1"/>
  <c r="AZ37" i="5"/>
  <c r="BA37" i="5" s="1"/>
  <c r="BN36" i="2" s="1"/>
  <c r="BO36" i="2" s="1"/>
  <c r="BP36" i="2" s="1"/>
  <c r="Z8" i="5"/>
  <c r="AA8" i="5" s="1"/>
  <c r="AH7" i="2" s="1"/>
  <c r="AI7" i="2" s="1"/>
  <c r="AJ7" i="2" s="1"/>
  <c r="Z12" i="5"/>
  <c r="AA12" i="5" s="1"/>
  <c r="AH11" i="2" s="1"/>
  <c r="AI11" i="2" s="1"/>
  <c r="AJ11" i="2" s="1"/>
  <c r="Z16" i="5"/>
  <c r="AA16" i="5" s="1"/>
  <c r="AH15" i="2" s="1"/>
  <c r="AI15" i="2" s="1"/>
  <c r="AJ15" i="2" s="1"/>
  <c r="Z20" i="5"/>
  <c r="AA20" i="5" s="1"/>
  <c r="AH19" i="2" s="1"/>
  <c r="AI19" i="2" s="1"/>
  <c r="AJ19" i="2" s="1"/>
  <c r="Z24" i="5"/>
  <c r="AA24" i="5" s="1"/>
  <c r="AH23" i="2" s="1"/>
  <c r="AI23" i="2" s="1"/>
  <c r="AJ23" i="2" s="1"/>
  <c r="Z28" i="5"/>
  <c r="AA28" i="5" s="1"/>
  <c r="AH27" i="2" s="1"/>
  <c r="AI27" i="2" s="1"/>
  <c r="AJ27" i="2" s="1"/>
  <c r="Z32" i="5"/>
  <c r="AA32" i="5" s="1"/>
  <c r="AH31" i="2" s="1"/>
  <c r="AI31" i="2" s="1"/>
  <c r="AJ31" i="2" s="1"/>
  <c r="AS12" i="5"/>
  <c r="AT12" i="5" s="1" a="1"/>
  <c r="AT12" i="5" s="1"/>
  <c r="AS20" i="5"/>
  <c r="AT20" i="5" s="1" a="1"/>
  <c r="AT20" i="5" s="1"/>
  <c r="AS28" i="5"/>
  <c r="AT28" i="5" s="1" a="1"/>
  <c r="AT28" i="5" s="1"/>
  <c r="AS54" i="5"/>
  <c r="AT54" i="5" s="1" a="1"/>
  <c r="AT54" i="5" s="1"/>
  <c r="AS57" i="5"/>
  <c r="AT57" i="5" s="1" a="1"/>
  <c r="AT57" i="5" s="1"/>
  <c r="AS60" i="5"/>
  <c r="AT60" i="5" s="1" a="1"/>
  <c r="AT60" i="5" s="1"/>
  <c r="AS75" i="5"/>
  <c r="AT75" i="5" s="1" a="1"/>
  <c r="AT75" i="5" s="1"/>
  <c r="AS90" i="5"/>
  <c r="AT90" i="5" s="1" a="1"/>
  <c r="AT90" i="5" s="1"/>
  <c r="AS94" i="5"/>
  <c r="AT94" i="5" s="1" a="1"/>
  <c r="AT94" i="5" s="1"/>
  <c r="AZ94" i="5" s="1"/>
  <c r="BA94" i="5" s="1"/>
  <c r="BN93" i="2" s="1"/>
  <c r="BO93" i="2" s="1"/>
  <c r="BP93" i="2" s="1"/>
  <c r="AS106" i="5"/>
  <c r="AT106" i="5" s="1" a="1"/>
  <c r="AT106" i="5" s="1"/>
  <c r="AS114" i="5"/>
  <c r="AT114" i="5" s="1" a="1"/>
  <c r="AT114" i="5" s="1"/>
  <c r="AZ114" i="5" s="1"/>
  <c r="BA114" i="5" s="1"/>
  <c r="AS140" i="5"/>
  <c r="AT140" i="5" s="1" a="1"/>
  <c r="AT140" i="5" s="1"/>
  <c r="AS154" i="5"/>
  <c r="AT154" i="5" s="1" a="1"/>
  <c r="AT154" i="5" s="1"/>
  <c r="AS157" i="5"/>
  <c r="AT157" i="5" s="1" a="1"/>
  <c r="AT157" i="5" s="1"/>
  <c r="AZ157" i="5" s="1"/>
  <c r="BA157" i="5" s="1"/>
  <c r="BN156" i="2" s="1"/>
  <c r="BO156" i="2" s="1"/>
  <c r="BP156" i="2" s="1"/>
  <c r="AS165" i="5"/>
  <c r="AT165" i="5" s="1" a="1"/>
  <c r="AT165" i="5" s="1"/>
  <c r="AZ165" i="5" s="1"/>
  <c r="BA165" i="5" s="1"/>
  <c r="BN164" i="2" s="1"/>
  <c r="BO164" i="2" s="1"/>
  <c r="BP164" i="2" s="1"/>
  <c r="AS173" i="5"/>
  <c r="AT173" i="5" s="1" a="1"/>
  <c r="AT173" i="5" s="1"/>
  <c r="AZ173" i="5" s="1"/>
  <c r="BA173" i="5" s="1"/>
  <c r="BN172" i="2" s="1"/>
  <c r="BO172" i="2" s="1"/>
  <c r="BP172" i="2" s="1"/>
  <c r="AS181" i="5"/>
  <c r="AT181" i="5" s="1" a="1"/>
  <c r="AT181" i="5" s="1"/>
  <c r="AZ181" i="5" s="1"/>
  <c r="BA181" i="5" s="1"/>
  <c r="BN180" i="2" s="1"/>
  <c r="BO180" i="2" s="1"/>
  <c r="BP180" i="2" s="1"/>
  <c r="AS189" i="5"/>
  <c r="AT189" i="5" s="1" a="1"/>
  <c r="AT189" i="5" s="1"/>
  <c r="AZ189" i="5" s="1"/>
  <c r="BA189" i="5" s="1"/>
  <c r="BN188" i="2" s="1"/>
  <c r="BO188" i="2" s="1"/>
  <c r="BP188" i="2" s="1"/>
  <c r="AS197" i="5"/>
  <c r="AT197" i="5" s="1" a="1"/>
  <c r="AT197" i="5" s="1"/>
  <c r="AZ197" i="5" s="1"/>
  <c r="BA197" i="5" s="1"/>
  <c r="BN196" i="2" s="1"/>
  <c r="BO196" i="2" s="1"/>
  <c r="BP196" i="2" s="1"/>
  <c r="AS205" i="5"/>
  <c r="AT205" i="5" s="1" a="1"/>
  <c r="AT205" i="5" s="1"/>
  <c r="AZ205" i="5" s="1"/>
  <c r="BA205" i="5" s="1"/>
  <c r="BN204" i="2" s="1"/>
  <c r="BO204" i="2" s="1"/>
  <c r="BP204" i="2" s="1"/>
  <c r="AS213" i="5"/>
  <c r="AT213" i="5" s="1" a="1"/>
  <c r="AT213" i="5" s="1"/>
  <c r="AS221" i="5"/>
  <c r="AT221" i="5" s="1" a="1"/>
  <c r="AT221" i="5" s="1"/>
  <c r="AS229" i="5"/>
  <c r="AT229" i="5" s="1" a="1"/>
  <c r="AT229" i="5" s="1"/>
  <c r="AZ64" i="5"/>
  <c r="BA64" i="5" s="1"/>
  <c r="BN63" i="2" s="1"/>
  <c r="BO63" i="2" s="1"/>
  <c r="BP63" i="2" s="1"/>
  <c r="AZ68" i="5"/>
  <c r="BA68" i="5" s="1"/>
  <c r="BN67" i="2" s="1"/>
  <c r="BO67" i="2" s="1"/>
  <c r="BP67" i="2" s="1"/>
  <c r="AZ83" i="5"/>
  <c r="BA83" i="5" s="1"/>
  <c r="BN82" i="2" s="1"/>
  <c r="BO82" i="2" s="1"/>
  <c r="BP82" i="2" s="1"/>
  <c r="AS10" i="5"/>
  <c r="AT10" i="5" s="1" a="1"/>
  <c r="AT10" i="5" s="1"/>
  <c r="AS18" i="5"/>
  <c r="AT18" i="5" s="1" a="1"/>
  <c r="AT18" i="5" s="1"/>
  <c r="AS26" i="5"/>
  <c r="AT26" i="5" s="1" a="1"/>
  <c r="AT26" i="5" s="1"/>
  <c r="AS34" i="5"/>
  <c r="AT34" i="5" s="1" a="1"/>
  <c r="AT34" i="5" s="1"/>
  <c r="AS46" i="5"/>
  <c r="AT46" i="5" s="1" a="1"/>
  <c r="AT46" i="5" s="1"/>
  <c r="AS49" i="5"/>
  <c r="AT49" i="5" s="1" a="1"/>
  <c r="AT49" i="5" s="1"/>
  <c r="AS52" i="5"/>
  <c r="AT52" i="5" s="1" a="1"/>
  <c r="AT52" i="5" s="1"/>
  <c r="AS76" i="5"/>
  <c r="AT76" i="5" s="1" a="1"/>
  <c r="AT76" i="5" s="1"/>
  <c r="AS80" i="5"/>
  <c r="AT80" i="5" s="1" a="1"/>
  <c r="AT80" i="5" s="1"/>
  <c r="AZ80" i="5" s="1"/>
  <c r="BA80" i="5" s="1"/>
  <c r="AS91" i="5"/>
  <c r="AT91" i="5" s="1" a="1"/>
  <c r="AT91" i="5" s="1"/>
  <c r="AS98" i="5"/>
  <c r="AT98" i="5" s="1" a="1"/>
  <c r="AT98" i="5" s="1"/>
  <c r="AS101" i="5"/>
  <c r="AT101" i="5" s="1" a="1"/>
  <c r="AT101" i="5" s="1"/>
  <c r="AS104" i="5"/>
  <c r="AT104" i="5" s="1" a="1"/>
  <c r="AT104" i="5" s="1"/>
  <c r="AS112" i="5"/>
  <c r="AT112" i="5" s="1" a="1"/>
  <c r="AT112" i="5" s="1"/>
  <c r="AZ112" i="5" s="1"/>
  <c r="BA112" i="5" s="1"/>
  <c r="BN111" i="2" s="1"/>
  <c r="BO111" i="2" s="1"/>
  <c r="BP111" i="2" s="1"/>
  <c r="AS120" i="5"/>
  <c r="AT120" i="5" s="1" a="1"/>
  <c r="AT120" i="5" s="1"/>
  <c r="AS125" i="5"/>
  <c r="AT125" i="5" s="1" a="1"/>
  <c r="AT125" i="5" s="1"/>
  <c r="AS133" i="5"/>
  <c r="AT133" i="5" s="1" a="1"/>
  <c r="AT133" i="5" s="1"/>
  <c r="AS138" i="5"/>
  <c r="AT138" i="5" s="1" a="1"/>
  <c r="AT138" i="5" s="1"/>
  <c r="AZ138" i="5" s="1"/>
  <c r="BA138" i="5" s="1"/>
  <c r="AS146" i="5"/>
  <c r="AT146" i="5" s="1" a="1"/>
  <c r="AT146" i="5" s="1"/>
  <c r="AS152" i="5"/>
  <c r="AT152" i="5" s="1" a="1"/>
  <c r="AT152" i="5" s="1"/>
  <c r="AS160" i="5"/>
  <c r="AT160" i="5" s="1" a="1"/>
  <c r="AT160" i="5" s="1"/>
  <c r="AS166" i="5"/>
  <c r="AT166" i="5" s="1" a="1"/>
  <c r="AT166" i="5" s="1"/>
  <c r="AS170" i="5"/>
  <c r="AT170" i="5" s="1" a="1"/>
  <c r="AT170" i="5" s="1"/>
  <c r="AS174" i="5"/>
  <c r="AT174" i="5" s="1" a="1"/>
  <c r="AT174" i="5" s="1"/>
  <c r="AS178" i="5"/>
  <c r="AT178" i="5" s="1" a="1"/>
  <c r="AT178" i="5" s="1"/>
  <c r="AS182" i="5"/>
  <c r="AT182" i="5" s="1" a="1"/>
  <c r="AT182" i="5" s="1"/>
  <c r="AS186" i="5"/>
  <c r="AT186" i="5" s="1" a="1"/>
  <c r="AT186" i="5" s="1"/>
  <c r="AS190" i="5"/>
  <c r="AT190" i="5" s="1" a="1"/>
  <c r="AT190" i="5" s="1"/>
  <c r="AS194" i="5"/>
  <c r="AT194" i="5" s="1" a="1"/>
  <c r="AT194" i="5" s="1"/>
  <c r="AS198" i="5"/>
  <c r="AT198" i="5" s="1" a="1"/>
  <c r="AT198" i="5" s="1"/>
  <c r="AS202" i="5"/>
  <c r="AT202" i="5" s="1" a="1"/>
  <c r="AT202" i="5" s="1"/>
  <c r="AS206" i="5"/>
  <c r="AT206" i="5" s="1" a="1"/>
  <c r="AT206" i="5" s="1"/>
  <c r="AS210" i="5"/>
  <c r="AT210" i="5" s="1" a="1"/>
  <c r="AT210" i="5" s="1"/>
  <c r="AS214" i="5"/>
  <c r="AT214" i="5" s="1" a="1"/>
  <c r="AT214" i="5" s="1"/>
  <c r="AS218" i="5"/>
  <c r="AT218" i="5" s="1" a="1"/>
  <c r="AT218" i="5" s="1"/>
  <c r="AS222" i="5"/>
  <c r="AT222" i="5" s="1" a="1"/>
  <c r="AT222" i="5" s="1"/>
  <c r="AS226" i="5"/>
  <c r="AT226" i="5" s="1" a="1"/>
  <c r="AT226" i="5" s="1"/>
  <c r="AS230" i="5"/>
  <c r="AT230" i="5" s="1" a="1"/>
  <c r="AT230" i="5" s="1"/>
  <c r="O5" i="5"/>
  <c r="I4" i="16" s="1"/>
  <c r="J4" i="16" s="1"/>
  <c r="R4" i="2"/>
  <c r="S4" i="2" s="1"/>
  <c r="T4" i="2" s="1"/>
  <c r="Z33" i="5"/>
  <c r="AA33" i="5" s="1"/>
  <c r="AH32" i="2" s="1"/>
  <c r="AI32" i="2" s="1"/>
  <c r="AJ32" i="2" s="1"/>
  <c r="Z37" i="5"/>
  <c r="AA37" i="5" s="1"/>
  <c r="AH36" i="2" s="1"/>
  <c r="AI36" i="2" s="1"/>
  <c r="AJ36" i="2" s="1"/>
  <c r="Z41" i="5"/>
  <c r="AA41" i="5" s="1"/>
  <c r="AH40" i="2" s="1"/>
  <c r="AI40" i="2" s="1"/>
  <c r="AJ40" i="2" s="1"/>
  <c r="Z45" i="5"/>
  <c r="AA45" i="5" s="1"/>
  <c r="AH44" i="2" s="1"/>
  <c r="AI44" i="2" s="1"/>
  <c r="AJ44" i="2" s="1"/>
  <c r="Z49" i="5"/>
  <c r="AA49" i="5" s="1"/>
  <c r="AH48" i="2" s="1"/>
  <c r="AI48" i="2" s="1"/>
  <c r="AJ48" i="2" s="1"/>
  <c r="Z53" i="5"/>
  <c r="AA53" i="5" s="1"/>
  <c r="AH52" i="2" s="1"/>
  <c r="AI52" i="2" s="1"/>
  <c r="AJ52" i="2" s="1"/>
  <c r="Z57" i="5"/>
  <c r="AA57" i="5" s="1"/>
  <c r="AH56" i="2" s="1"/>
  <c r="AI56" i="2" s="1"/>
  <c r="AJ56" i="2" s="1"/>
  <c r="Z61" i="5"/>
  <c r="AA61" i="5" s="1"/>
  <c r="AH60" i="2" s="1"/>
  <c r="AI60" i="2" s="1"/>
  <c r="AJ60" i="2" s="1"/>
  <c r="Z65" i="5"/>
  <c r="AA65" i="5" s="1"/>
  <c r="AH64" i="2" s="1"/>
  <c r="AI64" i="2" s="1"/>
  <c r="AJ64" i="2" s="1"/>
  <c r="Z69" i="5"/>
  <c r="AA69" i="5" s="1"/>
  <c r="AH68" i="2" s="1"/>
  <c r="AI68" i="2" s="1"/>
  <c r="AJ68" i="2" s="1"/>
  <c r="Z73" i="5"/>
  <c r="AA73" i="5" s="1"/>
  <c r="AH72" i="2" s="1"/>
  <c r="AI72" i="2" s="1"/>
  <c r="AJ72" i="2" s="1"/>
  <c r="Z81" i="5"/>
  <c r="AA81" i="5" s="1"/>
  <c r="AH80" i="2" s="1"/>
  <c r="AI80" i="2" s="1"/>
  <c r="AJ80" i="2" s="1"/>
  <c r="Z89" i="5"/>
  <c r="AA89" i="5" s="1"/>
  <c r="AH88" i="2" s="1"/>
  <c r="AI88" i="2" s="1"/>
  <c r="AJ88" i="2" s="1"/>
  <c r="Z93" i="5"/>
  <c r="AA93" i="5" s="1"/>
  <c r="AH92" i="2" s="1"/>
  <c r="AI92" i="2" s="1"/>
  <c r="AJ92" i="2" s="1"/>
  <c r="Z97" i="5"/>
  <c r="AA97" i="5" s="1"/>
  <c r="AH96" i="2" s="1"/>
  <c r="AI96" i="2" s="1"/>
  <c r="AJ96" i="2" s="1"/>
  <c r="Z101" i="5"/>
  <c r="AA101" i="5" s="1"/>
  <c r="AH100" i="2" s="1"/>
  <c r="AI100" i="2" s="1"/>
  <c r="AJ100" i="2" s="1"/>
  <c r="Z105" i="5"/>
  <c r="AA105" i="5" s="1"/>
  <c r="AH104" i="2" s="1"/>
  <c r="AI104" i="2" s="1"/>
  <c r="AJ104" i="2" s="1"/>
  <c r="Z113" i="5"/>
  <c r="AA113" i="5" s="1"/>
  <c r="AH112" i="2" s="1"/>
  <c r="AI112" i="2" s="1"/>
  <c r="AJ112" i="2" s="1"/>
  <c r="Z121" i="5"/>
  <c r="AA121" i="5" s="1"/>
  <c r="AH120" i="2" s="1"/>
  <c r="AI120" i="2" s="1"/>
  <c r="AJ120" i="2" s="1"/>
  <c r="Z129" i="5"/>
  <c r="AA129" i="5" s="1"/>
  <c r="AH128" i="2" s="1"/>
  <c r="AI128" i="2" s="1"/>
  <c r="AJ128" i="2" s="1"/>
  <c r="Z137" i="5"/>
  <c r="AA137" i="5" s="1"/>
  <c r="AH136" i="2" s="1"/>
  <c r="AI136" i="2" s="1"/>
  <c r="AJ136" i="2" s="1"/>
  <c r="Z145" i="5"/>
  <c r="AA145" i="5" s="1"/>
  <c r="AH144" i="2" s="1"/>
  <c r="AI144" i="2" s="1"/>
  <c r="AJ144" i="2" s="1"/>
  <c r="Z149" i="5"/>
  <c r="AA149" i="5" s="1"/>
  <c r="AH148" i="2" s="1"/>
  <c r="AI148" i="2" s="1"/>
  <c r="AJ148" i="2" s="1"/>
  <c r="Z153" i="5"/>
  <c r="AA153" i="5" s="1"/>
  <c r="AH152" i="2" s="1"/>
  <c r="AI152" i="2" s="1"/>
  <c r="AJ152" i="2" s="1"/>
  <c r="Z157" i="5"/>
  <c r="AA157" i="5" s="1"/>
  <c r="AH156" i="2" s="1"/>
  <c r="AI156" i="2" s="1"/>
  <c r="AJ156" i="2" s="1"/>
  <c r="Z161" i="5"/>
  <c r="AA161" i="5" s="1"/>
  <c r="AH160" i="2" s="1"/>
  <c r="AI160" i="2" s="1"/>
  <c r="AJ160" i="2" s="1"/>
  <c r="Z165" i="5"/>
  <c r="AA165" i="5" s="1"/>
  <c r="AH164" i="2" s="1"/>
  <c r="AI164" i="2" s="1"/>
  <c r="AJ164" i="2" s="1"/>
  <c r="Z169" i="5"/>
  <c r="AA169" i="5" s="1"/>
  <c r="AH168" i="2" s="1"/>
  <c r="AI168" i="2" s="1"/>
  <c r="AJ168" i="2" s="1"/>
  <c r="Z173" i="5"/>
  <c r="AA173" i="5" s="1"/>
  <c r="AH172" i="2" s="1"/>
  <c r="AI172" i="2" s="1"/>
  <c r="AJ172" i="2" s="1"/>
  <c r="Z181" i="5"/>
  <c r="AA181" i="5" s="1"/>
  <c r="AH180" i="2" s="1"/>
  <c r="AI180" i="2" s="1"/>
  <c r="AJ180" i="2" s="1"/>
  <c r="Z185" i="5"/>
  <c r="AA185" i="5" s="1"/>
  <c r="AH184" i="2" s="1"/>
  <c r="AI184" i="2" s="1"/>
  <c r="AJ184" i="2" s="1"/>
  <c r="Z189" i="5"/>
  <c r="AA189" i="5" s="1"/>
  <c r="AH188" i="2" s="1"/>
  <c r="AI188" i="2" s="1"/>
  <c r="AJ188" i="2" s="1"/>
  <c r="Z193" i="5"/>
  <c r="AA193" i="5" s="1"/>
  <c r="AH192" i="2" s="1"/>
  <c r="AI192" i="2" s="1"/>
  <c r="AJ192" i="2" s="1"/>
  <c r="Z197" i="5"/>
  <c r="AA197" i="5" s="1"/>
  <c r="AH196" i="2" s="1"/>
  <c r="AI196" i="2" s="1"/>
  <c r="AJ196" i="2" s="1"/>
  <c r="Z201" i="5"/>
  <c r="AA201" i="5" s="1"/>
  <c r="AH200" i="2" s="1"/>
  <c r="AI200" i="2" s="1"/>
  <c r="AJ200" i="2" s="1"/>
  <c r="Z205" i="5"/>
  <c r="AA205" i="5" s="1"/>
  <c r="AH204" i="2" s="1"/>
  <c r="AI204" i="2" s="1"/>
  <c r="AJ204" i="2" s="1"/>
  <c r="Z209" i="5"/>
  <c r="AA209" i="5" s="1"/>
  <c r="AH208" i="2" s="1"/>
  <c r="AI208" i="2" s="1"/>
  <c r="AJ208" i="2" s="1"/>
  <c r="Z213" i="5"/>
  <c r="AA213" i="5" s="1"/>
  <c r="AH212" i="2" s="1"/>
  <c r="AI212" i="2" s="1"/>
  <c r="AJ212" i="2" s="1"/>
  <c r="Z217" i="5"/>
  <c r="AA217" i="5" s="1"/>
  <c r="AH216" i="2" s="1"/>
  <c r="AI216" i="2" s="1"/>
  <c r="AJ216" i="2" s="1"/>
  <c r="Z221" i="5"/>
  <c r="AA221" i="5" s="1"/>
  <c r="AH220" i="2" s="1"/>
  <c r="AI220" i="2" s="1"/>
  <c r="AJ220" i="2" s="1"/>
  <c r="Z225" i="5"/>
  <c r="AA225" i="5" s="1"/>
  <c r="AH224" i="2" s="1"/>
  <c r="AI224" i="2" s="1"/>
  <c r="AJ224" i="2" s="1"/>
  <c r="Z229" i="5"/>
  <c r="AA229" i="5" s="1"/>
  <c r="AH228" i="2" s="1"/>
  <c r="AI228" i="2" s="1"/>
  <c r="AJ228" i="2" s="1"/>
  <c r="AM149" i="5"/>
  <c r="AN149" i="5" s="1"/>
  <c r="AX148" i="2" s="1"/>
  <c r="AY148" i="2" s="1"/>
  <c r="AZ148" i="2" s="1"/>
  <c r="AM161" i="5"/>
  <c r="AN161" i="5" s="1"/>
  <c r="AX160" i="2" s="1"/>
  <c r="AY160" i="2" s="1"/>
  <c r="AZ160" i="2" s="1"/>
  <c r="AS5" i="5"/>
  <c r="AT5" i="5" s="1" a="1"/>
  <c r="AT5" i="5" s="1"/>
  <c r="AS13" i="5"/>
  <c r="AT13" i="5" s="1" a="1"/>
  <c r="AT13" i="5" s="1"/>
  <c r="AS21" i="5"/>
  <c r="AT21" i="5" s="1" a="1"/>
  <c r="AT21" i="5" s="1"/>
  <c r="AS29" i="5"/>
  <c r="AT29" i="5" s="1" a="1"/>
  <c r="AT29" i="5" s="1"/>
  <c r="AS58" i="5"/>
  <c r="AT58" i="5" s="1" a="1"/>
  <c r="AT58" i="5" s="1"/>
  <c r="AS61" i="5"/>
  <c r="AT61" i="5" s="1" a="1"/>
  <c r="AT61" i="5" s="1"/>
  <c r="AZ61" i="5" s="1"/>
  <c r="BA61" i="5" s="1"/>
  <c r="BN60" i="2" s="1"/>
  <c r="BO60" i="2" s="1"/>
  <c r="BP60" i="2" s="1"/>
  <c r="AS65" i="5"/>
  <c r="AT65" i="5" s="1" a="1"/>
  <c r="AT65" i="5" s="1"/>
  <c r="AZ65" i="5" s="1"/>
  <c r="BA65" i="5" s="1"/>
  <c r="BN64" i="2" s="1"/>
  <c r="BO64" i="2" s="1"/>
  <c r="BP64" i="2" s="1"/>
  <c r="AS69" i="5"/>
  <c r="AT69" i="5" s="1" a="1"/>
  <c r="AT69" i="5" s="1"/>
  <c r="AZ69" i="5" s="1"/>
  <c r="BA69" i="5" s="1"/>
  <c r="BN68" i="2" s="1"/>
  <c r="BO68" i="2" s="1"/>
  <c r="BP68" i="2" s="1"/>
  <c r="BB72" i="5"/>
  <c r="AP71" i="16" s="1"/>
  <c r="AQ71" i="16" s="1"/>
  <c r="AS84" i="5"/>
  <c r="AT84" i="5" s="1" a="1"/>
  <c r="AT84" i="5" s="1"/>
  <c r="AS88" i="5"/>
  <c r="AT88" i="5" s="1" a="1"/>
  <c r="AT88" i="5" s="1"/>
  <c r="AZ88" i="5" s="1"/>
  <c r="BA88" i="5" s="1"/>
  <c r="AS107" i="5"/>
  <c r="AT107" i="5" s="1" a="1"/>
  <c r="AT107" i="5" s="1"/>
  <c r="AZ107" i="5" s="1"/>
  <c r="BA107" i="5" s="1"/>
  <c r="AS128" i="5"/>
  <c r="AT128" i="5" s="1" a="1"/>
  <c r="AT128" i="5" s="1"/>
  <c r="AS136" i="5"/>
  <c r="AT136" i="5" s="1" a="1"/>
  <c r="AT136" i="5" s="1"/>
  <c r="AS141" i="5"/>
  <c r="AT141" i="5" s="1" a="1"/>
  <c r="AT141" i="5" s="1"/>
  <c r="AS155" i="5"/>
  <c r="AT155" i="5" s="1" a="1"/>
  <c r="AT155" i="5" s="1"/>
  <c r="AS158" i="5"/>
  <c r="AT158" i="5" s="1" a="1"/>
  <c r="AT158" i="5" s="1"/>
  <c r="Z6" i="5"/>
  <c r="AA6" i="5" s="1"/>
  <c r="AH5" i="2" s="1"/>
  <c r="AI5" i="2" s="1"/>
  <c r="AJ5" i="2" s="1"/>
  <c r="Z10" i="5"/>
  <c r="AA10" i="5" s="1"/>
  <c r="AH9" i="2" s="1"/>
  <c r="AI9" i="2" s="1"/>
  <c r="AJ9" i="2" s="1"/>
  <c r="Z14" i="5"/>
  <c r="AA14" i="5" s="1"/>
  <c r="AH13" i="2" s="1"/>
  <c r="AI13" i="2" s="1"/>
  <c r="AJ13" i="2" s="1"/>
  <c r="Z18" i="5"/>
  <c r="AA18" i="5" s="1"/>
  <c r="AH17" i="2" s="1"/>
  <c r="AI17" i="2" s="1"/>
  <c r="AJ17" i="2" s="1"/>
  <c r="Z22" i="5"/>
  <c r="AA22" i="5" s="1"/>
  <c r="AH21" i="2" s="1"/>
  <c r="AI21" i="2" s="1"/>
  <c r="AJ21" i="2" s="1"/>
  <c r="Z26" i="5"/>
  <c r="AA26" i="5" s="1"/>
  <c r="AH25" i="2" s="1"/>
  <c r="AI25" i="2" s="1"/>
  <c r="AJ25" i="2" s="1"/>
  <c r="Z30" i="5"/>
  <c r="AA30" i="5" s="1"/>
  <c r="AH29" i="2" s="1"/>
  <c r="AI29" i="2" s="1"/>
  <c r="AJ29" i="2" s="1"/>
  <c r="AS8" i="5"/>
  <c r="AT8" i="5" s="1" a="1"/>
  <c r="AT8" i="5" s="1"/>
  <c r="AS16" i="5"/>
  <c r="AT16" i="5" s="1" a="1"/>
  <c r="AT16" i="5" s="1"/>
  <c r="AS24" i="5"/>
  <c r="AT24" i="5" s="1" a="1"/>
  <c r="AT24" i="5" s="1"/>
  <c r="AS32" i="5"/>
  <c r="AT32" i="5" s="1" a="1"/>
  <c r="AT32" i="5" s="1"/>
  <c r="AS38" i="5"/>
  <c r="AT38" i="5" s="1" a="1"/>
  <c r="AT38" i="5" s="1"/>
  <c r="AZ38" i="5" s="1"/>
  <c r="BA38" i="5" s="1"/>
  <c r="BN37" i="2" s="1"/>
  <c r="BO37" i="2" s="1"/>
  <c r="BP37" i="2" s="1"/>
  <c r="AS41" i="5"/>
  <c r="AT41" i="5" s="1" a="1"/>
  <c r="AT41" i="5" s="1"/>
  <c r="AS44" i="5"/>
  <c r="AT44" i="5" s="1" a="1"/>
  <c r="AT44" i="5" s="1"/>
  <c r="AS77" i="5"/>
  <c r="AT77" i="5" s="1" a="1"/>
  <c r="AT77" i="5" s="1"/>
  <c r="AZ77" i="5" s="1"/>
  <c r="BA77" i="5" s="1"/>
  <c r="BN76" i="2" s="1"/>
  <c r="BO76" i="2" s="1"/>
  <c r="BP76" i="2" s="1"/>
  <c r="AS92" i="5"/>
  <c r="AT92" i="5" s="1" a="1"/>
  <c r="AT92" i="5" s="1"/>
  <c r="AS96" i="5"/>
  <c r="AT96" i="5" s="1" a="1"/>
  <c r="AT96" i="5" s="1"/>
  <c r="AS99" i="5"/>
  <c r="AT99" i="5" s="1" a="1"/>
  <c r="AT99" i="5" s="1"/>
  <c r="AS110" i="5"/>
  <c r="AT110" i="5" s="1" a="1"/>
  <c r="AT110" i="5" s="1"/>
  <c r="AZ110" i="5" s="1"/>
  <c r="BA110" i="5" s="1"/>
  <c r="AS115" i="5"/>
  <c r="AT115" i="5" s="1" a="1"/>
  <c r="AT115" i="5" s="1"/>
  <c r="AS144" i="5"/>
  <c r="AT144" i="5" s="1" a="1"/>
  <c r="AT144" i="5" s="1"/>
  <c r="AS147" i="5"/>
  <c r="AT147" i="5" s="1" a="1"/>
  <c r="AT147" i="5" s="1"/>
  <c r="AZ147" i="5" s="1"/>
  <c r="BA147" i="5" s="1"/>
  <c r="BN146" i="2" s="1"/>
  <c r="BO146" i="2" s="1"/>
  <c r="BP146" i="2" s="1"/>
  <c r="AS150" i="5"/>
  <c r="AT150" i="5" s="1" a="1"/>
  <c r="AT150" i="5" s="1"/>
  <c r="AS163" i="5"/>
  <c r="AT163" i="5" s="1" a="1"/>
  <c r="AT163" i="5" s="1"/>
  <c r="AZ163" i="5" s="1"/>
  <c r="BA163" i="5" s="1"/>
  <c r="BN162" i="2" s="1"/>
  <c r="BO162" i="2" s="1"/>
  <c r="BP162" i="2" s="1"/>
  <c r="AS171" i="5"/>
  <c r="AT171" i="5" s="1" a="1"/>
  <c r="AT171" i="5" s="1"/>
  <c r="AZ171" i="5" s="1"/>
  <c r="BA171" i="5" s="1"/>
  <c r="BN170" i="2" s="1"/>
  <c r="BO170" i="2" s="1"/>
  <c r="BP170" i="2" s="1"/>
  <c r="AS179" i="5"/>
  <c r="AT179" i="5" s="1" a="1"/>
  <c r="AT179" i="5" s="1"/>
  <c r="AZ179" i="5" s="1"/>
  <c r="BA179" i="5" s="1"/>
  <c r="BN178" i="2" s="1"/>
  <c r="BO178" i="2" s="1"/>
  <c r="BP178" i="2" s="1"/>
  <c r="AS187" i="5"/>
  <c r="AT187" i="5" s="1" a="1"/>
  <c r="AT187" i="5" s="1"/>
  <c r="AZ187" i="5" s="1"/>
  <c r="BA187" i="5" s="1"/>
  <c r="BN186" i="2" s="1"/>
  <c r="BO186" i="2" s="1"/>
  <c r="BP186" i="2" s="1"/>
  <c r="AS195" i="5"/>
  <c r="AT195" i="5" s="1" a="1"/>
  <c r="AT195" i="5" s="1"/>
  <c r="AZ195" i="5" s="1"/>
  <c r="BA195" i="5" s="1"/>
  <c r="BN194" i="2" s="1"/>
  <c r="BO194" i="2" s="1"/>
  <c r="BP194" i="2" s="1"/>
  <c r="AS203" i="5"/>
  <c r="AT203" i="5" s="1" a="1"/>
  <c r="AT203" i="5" s="1"/>
  <c r="AZ203" i="5" s="1"/>
  <c r="BA203" i="5" s="1"/>
  <c r="BN202" i="2" s="1"/>
  <c r="BO202" i="2" s="1"/>
  <c r="BP202" i="2" s="1"/>
  <c r="AS211" i="5"/>
  <c r="AT211" i="5" s="1" a="1"/>
  <c r="AT211" i="5" s="1"/>
  <c r="AZ211" i="5" s="1"/>
  <c r="BA211" i="5" s="1"/>
  <c r="BN210" i="2" s="1"/>
  <c r="BO210" i="2" s="1"/>
  <c r="BP210" i="2" s="1"/>
  <c r="AS219" i="5"/>
  <c r="AT219" i="5" s="1" a="1"/>
  <c r="AT219" i="5" s="1"/>
  <c r="AS227" i="5"/>
  <c r="AT227" i="5" s="1" a="1"/>
  <c r="AT227" i="5" s="1"/>
  <c r="Z34" i="5"/>
  <c r="AA34" i="5" s="1"/>
  <c r="AH33" i="2" s="1"/>
  <c r="AI33" i="2" s="1"/>
  <c r="AJ33" i="2" s="1"/>
  <c r="Z38" i="5"/>
  <c r="AA38" i="5" s="1"/>
  <c r="AH37" i="2" s="1"/>
  <c r="AI37" i="2" s="1"/>
  <c r="AJ37" i="2" s="1"/>
  <c r="Z42" i="5"/>
  <c r="AA42" i="5" s="1"/>
  <c r="AH41" i="2" s="1"/>
  <c r="AI41" i="2" s="1"/>
  <c r="AJ41" i="2" s="1"/>
  <c r="Z46" i="5"/>
  <c r="AA46" i="5" s="1"/>
  <c r="AH45" i="2" s="1"/>
  <c r="AI45" i="2" s="1"/>
  <c r="AJ45" i="2" s="1"/>
  <c r="Z50" i="5"/>
  <c r="AA50" i="5" s="1"/>
  <c r="AH49" i="2" s="1"/>
  <c r="AI49" i="2" s="1"/>
  <c r="AJ49" i="2" s="1"/>
  <c r="Z54" i="5"/>
  <c r="AA54" i="5" s="1"/>
  <c r="AH53" i="2" s="1"/>
  <c r="AI53" i="2" s="1"/>
  <c r="AJ53" i="2" s="1"/>
  <c r="Z58" i="5"/>
  <c r="AA58" i="5" s="1"/>
  <c r="AH57" i="2" s="1"/>
  <c r="AI57" i="2" s="1"/>
  <c r="AJ57" i="2" s="1"/>
  <c r="Z62" i="5"/>
  <c r="AA62" i="5" s="1"/>
  <c r="AH61" i="2" s="1"/>
  <c r="AI61" i="2" s="1"/>
  <c r="AJ61" i="2" s="1"/>
  <c r="Z66" i="5"/>
  <c r="AA66" i="5" s="1"/>
  <c r="AH65" i="2" s="1"/>
  <c r="AI65" i="2" s="1"/>
  <c r="AJ65" i="2" s="1"/>
  <c r="Z70" i="5"/>
  <c r="AA70" i="5" s="1"/>
  <c r="AH69" i="2" s="1"/>
  <c r="AI69" i="2" s="1"/>
  <c r="AJ69" i="2" s="1"/>
  <c r="Z74" i="5"/>
  <c r="AA74" i="5" s="1"/>
  <c r="AH73" i="2" s="1"/>
  <c r="AI73" i="2" s="1"/>
  <c r="AJ73" i="2" s="1"/>
  <c r="Z78" i="5"/>
  <c r="AA78" i="5" s="1"/>
  <c r="AH77" i="2" s="1"/>
  <c r="AI77" i="2" s="1"/>
  <c r="AJ77" i="2" s="1"/>
  <c r="Z82" i="5"/>
  <c r="AA82" i="5" s="1"/>
  <c r="AH81" i="2" s="1"/>
  <c r="AI81" i="2" s="1"/>
  <c r="AJ81" i="2" s="1"/>
  <c r="Z86" i="5"/>
  <c r="AA86" i="5" s="1"/>
  <c r="AH85" i="2" s="1"/>
  <c r="AI85" i="2" s="1"/>
  <c r="AJ85" i="2" s="1"/>
  <c r="Z90" i="5"/>
  <c r="AA90" i="5" s="1"/>
  <c r="AH89" i="2" s="1"/>
  <c r="AI89" i="2" s="1"/>
  <c r="AJ89" i="2" s="1"/>
  <c r="Z106" i="5"/>
  <c r="AA106" i="5" s="1"/>
  <c r="AH105" i="2" s="1"/>
  <c r="AI105" i="2" s="1"/>
  <c r="AJ105" i="2" s="1"/>
  <c r="Z110" i="5"/>
  <c r="AA110" i="5" s="1"/>
  <c r="AH109" i="2" s="1"/>
  <c r="AI109" i="2" s="1"/>
  <c r="AJ109" i="2" s="1"/>
  <c r="Z114" i="5"/>
  <c r="AA114" i="5" s="1"/>
  <c r="AH113" i="2" s="1"/>
  <c r="AI113" i="2" s="1"/>
  <c r="AJ113" i="2" s="1"/>
  <c r="Z118" i="5"/>
  <c r="AA118" i="5" s="1"/>
  <c r="AH117" i="2" s="1"/>
  <c r="AI117" i="2" s="1"/>
  <c r="AJ117" i="2" s="1"/>
  <c r="Z122" i="5"/>
  <c r="AA122" i="5" s="1"/>
  <c r="AH121" i="2" s="1"/>
  <c r="AI121" i="2" s="1"/>
  <c r="AJ121" i="2" s="1"/>
  <c r="Z126" i="5"/>
  <c r="AA126" i="5" s="1"/>
  <c r="AH125" i="2" s="1"/>
  <c r="AI125" i="2" s="1"/>
  <c r="AJ125" i="2" s="1"/>
  <c r="Z130" i="5"/>
  <c r="AA130" i="5" s="1"/>
  <c r="AH129" i="2" s="1"/>
  <c r="AI129" i="2" s="1"/>
  <c r="AJ129" i="2" s="1"/>
  <c r="Z134" i="5"/>
  <c r="AA134" i="5" s="1"/>
  <c r="AH133" i="2" s="1"/>
  <c r="AI133" i="2" s="1"/>
  <c r="AJ133" i="2" s="1"/>
  <c r="Z154" i="5"/>
  <c r="AA154" i="5" s="1"/>
  <c r="AH153" i="2" s="1"/>
  <c r="AI153" i="2" s="1"/>
  <c r="AJ153" i="2" s="1"/>
  <c r="Z162" i="5"/>
  <c r="AA162" i="5" s="1"/>
  <c r="AH161" i="2" s="1"/>
  <c r="AI161" i="2" s="1"/>
  <c r="AJ161" i="2" s="1"/>
  <c r="Z170" i="5"/>
  <c r="AA170" i="5" s="1"/>
  <c r="AH169" i="2" s="1"/>
  <c r="AI169" i="2" s="1"/>
  <c r="AJ169" i="2" s="1"/>
  <c r="Z174" i="5"/>
  <c r="AA174" i="5" s="1"/>
  <c r="AH173" i="2" s="1"/>
  <c r="AI173" i="2" s="1"/>
  <c r="AJ173" i="2" s="1"/>
  <c r="Z178" i="5"/>
  <c r="AA178" i="5" s="1"/>
  <c r="AH177" i="2" s="1"/>
  <c r="AI177" i="2" s="1"/>
  <c r="AJ177" i="2" s="1"/>
  <c r="Z182" i="5"/>
  <c r="AA182" i="5" s="1"/>
  <c r="AH181" i="2" s="1"/>
  <c r="AI181" i="2" s="1"/>
  <c r="AJ181" i="2" s="1"/>
  <c r="Z186" i="5"/>
  <c r="AA186" i="5" s="1"/>
  <c r="AH185" i="2" s="1"/>
  <c r="AI185" i="2" s="1"/>
  <c r="AJ185" i="2" s="1"/>
  <c r="Z190" i="5"/>
  <c r="AA190" i="5" s="1"/>
  <c r="AH189" i="2" s="1"/>
  <c r="AI189" i="2" s="1"/>
  <c r="AJ189" i="2" s="1"/>
  <c r="Z194" i="5"/>
  <c r="AA194" i="5" s="1"/>
  <c r="AH193" i="2" s="1"/>
  <c r="AI193" i="2" s="1"/>
  <c r="AJ193" i="2" s="1"/>
  <c r="Z198" i="5"/>
  <c r="AA198" i="5" s="1"/>
  <c r="AH197" i="2" s="1"/>
  <c r="AI197" i="2" s="1"/>
  <c r="AJ197" i="2" s="1"/>
  <c r="Z202" i="5"/>
  <c r="AA202" i="5" s="1"/>
  <c r="AH201" i="2" s="1"/>
  <c r="AI201" i="2" s="1"/>
  <c r="AJ201" i="2" s="1"/>
  <c r="Z206" i="5"/>
  <c r="AA206" i="5" s="1"/>
  <c r="AH205" i="2" s="1"/>
  <c r="AI205" i="2" s="1"/>
  <c r="AJ205" i="2" s="1"/>
  <c r="Z210" i="5"/>
  <c r="AA210" i="5" s="1"/>
  <c r="AH209" i="2" s="1"/>
  <c r="AI209" i="2" s="1"/>
  <c r="AJ209" i="2" s="1"/>
  <c r="Z214" i="5"/>
  <c r="AA214" i="5" s="1"/>
  <c r="AH213" i="2" s="1"/>
  <c r="AI213" i="2" s="1"/>
  <c r="AJ213" i="2" s="1"/>
  <c r="Z218" i="5"/>
  <c r="AA218" i="5" s="1"/>
  <c r="AH217" i="2" s="1"/>
  <c r="AI217" i="2" s="1"/>
  <c r="AJ217" i="2" s="1"/>
  <c r="Z222" i="5"/>
  <c r="AA222" i="5" s="1"/>
  <c r="AH221" i="2" s="1"/>
  <c r="AI221" i="2" s="1"/>
  <c r="AJ221" i="2" s="1"/>
  <c r="Z226" i="5"/>
  <c r="AA226" i="5" s="1"/>
  <c r="AH225" i="2" s="1"/>
  <c r="AI225" i="2" s="1"/>
  <c r="AJ225" i="2" s="1"/>
  <c r="Z230" i="5"/>
  <c r="AA230" i="5" s="1"/>
  <c r="AH229" i="2" s="1"/>
  <c r="AI229" i="2" s="1"/>
  <c r="AJ229" i="2" s="1"/>
  <c r="AM174" i="5"/>
  <c r="AN174" i="5" s="1"/>
  <c r="AX173" i="2" s="1"/>
  <c r="AY173" i="2" s="1"/>
  <c r="AZ173" i="2" s="1"/>
  <c r="AM178" i="5"/>
  <c r="AN178" i="5" s="1"/>
  <c r="AX177" i="2" s="1"/>
  <c r="AY177" i="2" s="1"/>
  <c r="AZ177" i="2" s="1"/>
  <c r="AM182" i="5"/>
  <c r="AN182" i="5" s="1"/>
  <c r="AX181" i="2" s="1"/>
  <c r="AY181" i="2" s="1"/>
  <c r="AZ181" i="2" s="1"/>
  <c r="AS11" i="5"/>
  <c r="AT11" i="5" s="1" a="1"/>
  <c r="AT11" i="5" s="1"/>
  <c r="AS19" i="5"/>
  <c r="AT19" i="5" s="1" a="1"/>
  <c r="AT19" i="5" s="1"/>
  <c r="AS27" i="5"/>
  <c r="AT27" i="5" s="1" a="1"/>
  <c r="AT27" i="5" s="1"/>
  <c r="AS35" i="5"/>
  <c r="AT35" i="5" s="1" a="1"/>
  <c r="AT35" i="5" s="1"/>
  <c r="AS50" i="5"/>
  <c r="AT50" i="5" s="1" a="1"/>
  <c r="AT50" i="5" s="1"/>
  <c r="AS53" i="5"/>
  <c r="AT53" i="5" s="1" a="1"/>
  <c r="AT53" i="5" s="1"/>
  <c r="AS56" i="5"/>
  <c r="AT56" i="5" s="1" a="1"/>
  <c r="AT56" i="5" s="1"/>
  <c r="AS59" i="5"/>
  <c r="AT59" i="5" s="1" a="1"/>
  <c r="AT59" i="5" s="1"/>
  <c r="AZ59" i="5" s="1"/>
  <c r="BA59" i="5" s="1"/>
  <c r="BN58" i="2" s="1"/>
  <c r="BO58" i="2" s="1"/>
  <c r="BP58" i="2" s="1"/>
  <c r="AS62" i="5"/>
  <c r="AT62" i="5" s="1" a="1"/>
  <c r="AT62" i="5" s="1"/>
  <c r="AZ62" i="5" s="1"/>
  <c r="BA62" i="5" s="1"/>
  <c r="BN61" i="2" s="1"/>
  <c r="BO61" i="2" s="1"/>
  <c r="BP61" i="2" s="1"/>
  <c r="AS66" i="5"/>
  <c r="AT66" i="5" s="1" a="1"/>
  <c r="AT66" i="5" s="1"/>
  <c r="AS70" i="5"/>
  <c r="AT70" i="5" s="1" a="1"/>
  <c r="AT70" i="5" s="1"/>
  <c r="AZ70" i="5" s="1"/>
  <c r="BA70" i="5" s="1"/>
  <c r="BN69" i="2" s="1"/>
  <c r="BO69" i="2" s="1"/>
  <c r="BP69" i="2" s="1"/>
  <c r="AS85" i="5"/>
  <c r="AT85" i="5" s="1" a="1"/>
  <c r="AT85" i="5" s="1"/>
  <c r="AZ85" i="5" s="1"/>
  <c r="BA85" i="5" s="1"/>
  <c r="BN84" i="2" s="1"/>
  <c r="BO84" i="2" s="1"/>
  <c r="BP84" i="2" s="1"/>
  <c r="AS102" i="5"/>
  <c r="AT102" i="5" s="1" a="1"/>
  <c r="AT102" i="5" s="1"/>
  <c r="AS118" i="5"/>
  <c r="AT118" i="5" s="1" a="1"/>
  <c r="AT118" i="5" s="1"/>
  <c r="AS123" i="5"/>
  <c r="AT123" i="5" s="1" a="1"/>
  <c r="AT123" i="5" s="1"/>
  <c r="AS126" i="5"/>
  <c r="AT126" i="5" s="1" a="1"/>
  <c r="AT126" i="5" s="1"/>
  <c r="AZ126" i="5" s="1"/>
  <c r="BA126" i="5" s="1"/>
  <c r="AS131" i="5"/>
  <c r="AT131" i="5" s="1" a="1"/>
  <c r="AT131" i="5" s="1"/>
  <c r="AS134" i="5"/>
  <c r="AT134" i="5" s="1" a="1"/>
  <c r="AT134" i="5" s="1"/>
  <c r="AZ134" i="5" s="1"/>
  <c r="BA134" i="5" s="1"/>
  <c r="Z7" i="5"/>
  <c r="AA7" i="5" s="1"/>
  <c r="AH6" i="2" s="1"/>
  <c r="AI6" i="2" s="1"/>
  <c r="AJ6" i="2" s="1"/>
  <c r="Z11" i="5"/>
  <c r="AA11" i="5" s="1"/>
  <c r="AH10" i="2" s="1"/>
  <c r="AI10" i="2" s="1"/>
  <c r="AJ10" i="2" s="1"/>
  <c r="Z15" i="5"/>
  <c r="AA15" i="5" s="1"/>
  <c r="AH14" i="2" s="1"/>
  <c r="AI14" i="2" s="1"/>
  <c r="AJ14" i="2" s="1"/>
  <c r="Z19" i="5"/>
  <c r="AA19" i="5" s="1"/>
  <c r="AH18" i="2" s="1"/>
  <c r="AI18" i="2" s="1"/>
  <c r="AJ18" i="2" s="1"/>
  <c r="Z23" i="5"/>
  <c r="AA23" i="5" s="1"/>
  <c r="AH22" i="2" s="1"/>
  <c r="AI22" i="2" s="1"/>
  <c r="AJ22" i="2" s="1"/>
  <c r="Z27" i="5"/>
  <c r="AA27" i="5" s="1"/>
  <c r="AH26" i="2" s="1"/>
  <c r="AI26" i="2" s="1"/>
  <c r="AJ26" i="2" s="1"/>
  <c r="Z31" i="5"/>
  <c r="AA31" i="5" s="1"/>
  <c r="AH30" i="2" s="1"/>
  <c r="AI30" i="2" s="1"/>
  <c r="AJ30" i="2" s="1"/>
  <c r="AS6" i="5"/>
  <c r="AT6" i="5" s="1" a="1"/>
  <c r="AT6" i="5" s="1"/>
  <c r="AS14" i="5"/>
  <c r="AT14" i="5" s="1" a="1"/>
  <c r="AT14" i="5" s="1"/>
  <c r="AS22" i="5"/>
  <c r="AT22" i="5" s="1" a="1"/>
  <c r="AT22" i="5" s="1"/>
  <c r="AS30" i="5"/>
  <c r="AT30" i="5" s="1" a="1"/>
  <c r="AT30" i="5" s="1"/>
  <c r="AS74" i="5"/>
  <c r="AT74" i="5" s="1" a="1"/>
  <c r="AT74" i="5" s="1"/>
  <c r="AS78" i="5"/>
  <c r="AT78" i="5" s="1" a="1"/>
  <c r="AT78" i="5" s="1"/>
  <c r="AZ78" i="5" s="1"/>
  <c r="BA78" i="5" s="1"/>
  <c r="BN77" i="2" s="1"/>
  <c r="BO77" i="2" s="1"/>
  <c r="BP77" i="2" s="1"/>
  <c r="AS93" i="5"/>
  <c r="AT93" i="5" s="1" a="1"/>
  <c r="AT93" i="5" s="1"/>
  <c r="AZ93" i="5" s="1"/>
  <c r="BA93" i="5" s="1"/>
  <c r="BN92" i="2" s="1"/>
  <c r="BO92" i="2" s="1"/>
  <c r="BP92" i="2" s="1"/>
  <c r="AS108" i="5"/>
  <c r="AT108" i="5" s="1" a="1"/>
  <c r="AT108" i="5" s="1"/>
  <c r="AZ108" i="5" s="1"/>
  <c r="BA108" i="5" s="1"/>
  <c r="BN107" i="2" s="1"/>
  <c r="BO107" i="2" s="1"/>
  <c r="BP107" i="2" s="1"/>
  <c r="AS116" i="5"/>
  <c r="AT116" i="5" s="1" a="1"/>
  <c r="AT116" i="5" s="1"/>
  <c r="AZ116" i="5" s="1"/>
  <c r="BA116" i="5" s="1"/>
  <c r="BN115" i="2" s="1"/>
  <c r="BO115" i="2" s="1"/>
  <c r="BP115" i="2" s="1"/>
  <c r="AS139" i="5"/>
  <c r="AT139" i="5" s="1" a="1"/>
  <c r="AT139" i="5" s="1"/>
  <c r="AS142" i="5"/>
  <c r="AT142" i="5" s="1" a="1"/>
  <c r="AT142" i="5" s="1"/>
  <c r="AZ142" i="5" s="1"/>
  <c r="BA142" i="5" s="1"/>
  <c r="AS156" i="5"/>
  <c r="AT156" i="5" s="1" a="1"/>
  <c r="AT156" i="5" s="1"/>
  <c r="AZ156" i="5" s="1"/>
  <c r="BA156" i="5" s="1"/>
  <c r="BN155" i="2" s="1"/>
  <c r="BO155" i="2" s="1"/>
  <c r="BP155" i="2" s="1"/>
  <c r="AS164" i="5"/>
  <c r="AT164" i="5" s="1" a="1"/>
  <c r="AT164" i="5" s="1"/>
  <c r="AS168" i="5"/>
  <c r="AT168" i="5" s="1" a="1"/>
  <c r="AT168" i="5" s="1"/>
  <c r="AS172" i="5"/>
  <c r="AT172" i="5" s="1" a="1"/>
  <c r="AT172" i="5" s="1"/>
  <c r="AS176" i="5"/>
  <c r="AT176" i="5" s="1" a="1"/>
  <c r="AT176" i="5" s="1"/>
  <c r="AS180" i="5"/>
  <c r="AT180" i="5" s="1" a="1"/>
  <c r="AT180" i="5" s="1"/>
  <c r="AS184" i="5"/>
  <c r="AT184" i="5" s="1" a="1"/>
  <c r="AT184" i="5" s="1"/>
  <c r="AS188" i="5"/>
  <c r="AT188" i="5" s="1" a="1"/>
  <c r="AT188" i="5" s="1"/>
  <c r="AS192" i="5"/>
  <c r="AT192" i="5" s="1" a="1"/>
  <c r="AT192" i="5" s="1"/>
  <c r="AS196" i="5"/>
  <c r="AT196" i="5" s="1" a="1"/>
  <c r="AT196" i="5" s="1"/>
  <c r="AS200" i="5"/>
  <c r="AT200" i="5" s="1" a="1"/>
  <c r="AT200" i="5" s="1"/>
  <c r="AS204" i="5"/>
  <c r="AT204" i="5" s="1" a="1"/>
  <c r="AT204" i="5" s="1"/>
  <c r="AS208" i="5"/>
  <c r="AT208" i="5" s="1" a="1"/>
  <c r="AT208" i="5" s="1"/>
  <c r="AS212" i="5"/>
  <c r="AT212" i="5" s="1" a="1"/>
  <c r="AT212" i="5" s="1"/>
  <c r="AS216" i="5"/>
  <c r="AT216" i="5" s="1" a="1"/>
  <c r="AT216" i="5" s="1"/>
  <c r="AS220" i="5"/>
  <c r="AT220" i="5" s="1" a="1"/>
  <c r="AT220" i="5" s="1"/>
  <c r="AS224" i="5"/>
  <c r="AT224" i="5" s="1" a="1"/>
  <c r="AT224" i="5" s="1"/>
  <c r="AS228" i="5"/>
  <c r="AT228" i="5" s="1" a="1"/>
  <c r="AT228" i="5" s="1"/>
  <c r="AS232" i="5"/>
  <c r="AT232" i="5" s="1" a="1"/>
  <c r="AT232" i="5" s="1"/>
  <c r="AM119" i="5"/>
  <c r="AN119" i="5" s="1"/>
  <c r="AX118" i="2" s="1"/>
  <c r="AY118" i="2" s="1"/>
  <c r="AZ118" i="2" s="1"/>
  <c r="AM159" i="5"/>
  <c r="AN159" i="5" s="1"/>
  <c r="AX158" i="2" s="1"/>
  <c r="AY158" i="2" s="1"/>
  <c r="AZ158" i="2" s="1"/>
  <c r="AS9" i="5"/>
  <c r="AT9" i="5" s="1" a="1"/>
  <c r="AT9" i="5" s="1"/>
  <c r="AS17" i="5"/>
  <c r="AT17" i="5" s="1" a="1"/>
  <c r="AT17" i="5" s="1"/>
  <c r="AS25" i="5"/>
  <c r="AT25" i="5" s="1" a="1"/>
  <c r="AT25" i="5" s="1"/>
  <c r="AS33" i="5"/>
  <c r="AT33" i="5" s="1" a="1"/>
  <c r="AT33" i="5" s="1"/>
  <c r="AS36" i="5"/>
  <c r="AT36" i="5" s="1" a="1"/>
  <c r="AT36" i="5" s="1"/>
  <c r="AS42" i="5"/>
  <c r="AT42" i="5" s="1" a="1"/>
  <c r="AT42" i="5" s="1"/>
  <c r="AS45" i="5"/>
  <c r="AT45" i="5" s="1" a="1"/>
  <c r="AT45" i="5" s="1"/>
  <c r="AS48" i="5"/>
  <c r="AT48" i="5" s="1" a="1"/>
  <c r="AT48" i="5" s="1"/>
  <c r="AS51" i="5"/>
  <c r="AT51" i="5" s="1" a="1"/>
  <c r="AT51" i="5" s="1"/>
  <c r="AZ51" i="5" s="1"/>
  <c r="BA51" i="5" s="1"/>
  <c r="BN50" i="2" s="1"/>
  <c r="BO50" i="2" s="1"/>
  <c r="BP50" i="2" s="1"/>
  <c r="AS67" i="5"/>
  <c r="AT67" i="5" s="1" a="1"/>
  <c r="AT67" i="5" s="1"/>
  <c r="AS82" i="5"/>
  <c r="AT82" i="5" s="1" a="1"/>
  <c r="AT82" i="5" s="1"/>
  <c r="AS86" i="5"/>
  <c r="AT86" i="5" s="1" a="1"/>
  <c r="AT86" i="5" s="1"/>
  <c r="AZ86" i="5" s="1"/>
  <c r="BA86" i="5" s="1"/>
  <c r="BN85" i="2" s="1"/>
  <c r="BO85" i="2" s="1"/>
  <c r="BP85" i="2" s="1"/>
  <c r="AS100" i="5"/>
  <c r="AT100" i="5" s="1" a="1"/>
  <c r="AT100" i="5" s="1"/>
  <c r="AS124" i="5"/>
  <c r="AT124" i="5" s="1" a="1"/>
  <c r="AT124" i="5" s="1"/>
  <c r="AZ124" i="5" s="1"/>
  <c r="BA124" i="5" s="1"/>
  <c r="BN123" i="2" s="1"/>
  <c r="BO123" i="2" s="1"/>
  <c r="BP123" i="2" s="1"/>
  <c r="AS132" i="5"/>
  <c r="AT132" i="5" s="1" a="1"/>
  <c r="AT132" i="5" s="1"/>
  <c r="AZ132" i="5" s="1"/>
  <c r="BA132" i="5" s="1"/>
  <c r="BN131" i="2" s="1"/>
  <c r="BO131" i="2" s="1"/>
  <c r="BP131" i="2" s="1"/>
  <c r="AS148" i="5"/>
  <c r="AT148" i="5" s="1" a="1"/>
  <c r="AT148" i="5" s="1"/>
  <c r="AO75" i="5"/>
  <c r="AE74" i="16" s="1"/>
  <c r="AF74" i="16" s="1"/>
  <c r="AO124" i="5"/>
  <c r="AE123" i="16" s="1"/>
  <c r="AF123" i="16" s="1"/>
  <c r="AO167" i="5"/>
  <c r="AE166" i="16" s="1"/>
  <c r="AF166" i="16" s="1"/>
  <c r="AO214" i="5"/>
  <c r="AE213" i="16" s="1"/>
  <c r="AF213" i="16" s="1"/>
  <c r="AO19" i="5"/>
  <c r="AE18" i="16" s="1"/>
  <c r="AF18" i="16" s="1"/>
  <c r="AO43" i="5"/>
  <c r="AE42" i="16" s="1"/>
  <c r="AF42" i="16" s="1"/>
  <c r="AO47" i="5"/>
  <c r="AE46" i="16" s="1"/>
  <c r="AF46" i="16" s="1"/>
  <c r="AO188" i="5"/>
  <c r="AE187" i="16" s="1"/>
  <c r="AF187" i="16" s="1"/>
  <c r="AO220" i="5"/>
  <c r="AE219" i="16" s="1"/>
  <c r="AF219" i="16" s="1"/>
  <c r="AO44" i="5"/>
  <c r="AE43" i="16" s="1"/>
  <c r="AF43" i="16" s="1"/>
  <c r="AO104" i="5"/>
  <c r="AE103" i="16" s="1"/>
  <c r="AF103" i="16" s="1"/>
  <c r="AO108" i="5"/>
  <c r="AE107" i="16" s="1"/>
  <c r="AF107" i="16" s="1"/>
  <c r="AO116" i="5"/>
  <c r="AE115" i="16" s="1"/>
  <c r="AF115" i="16" s="1"/>
  <c r="AO147" i="5"/>
  <c r="AE146" i="16" s="1"/>
  <c r="AF146" i="16" s="1"/>
  <c r="AO5" i="5"/>
  <c r="AE4" i="16" s="1"/>
  <c r="AF4" i="16" s="1"/>
  <c r="AO17" i="5"/>
  <c r="AE16" i="16" s="1"/>
  <c r="AF16" i="16" s="1"/>
  <c r="AO67" i="5"/>
  <c r="AE66" i="16" s="1"/>
  <c r="AF66" i="16" s="1"/>
  <c r="AO105" i="5"/>
  <c r="AE104" i="16" s="1"/>
  <c r="AF104" i="16" s="1"/>
  <c r="AO83" i="5"/>
  <c r="AE82" i="16" s="1"/>
  <c r="AF82" i="16" s="1"/>
  <c r="AO87" i="5"/>
  <c r="AE86" i="16" s="1"/>
  <c r="AF86" i="16" s="1"/>
  <c r="AO102" i="5"/>
  <c r="AE101" i="16" s="1"/>
  <c r="AF101" i="16" s="1"/>
  <c r="AO110" i="5"/>
  <c r="AE109" i="16" s="1"/>
  <c r="AF109" i="16" s="1"/>
  <c r="AO145" i="5"/>
  <c r="AE144" i="16" s="1"/>
  <c r="AF144" i="16" s="1"/>
  <c r="AO95" i="5"/>
  <c r="AE94" i="16" s="1"/>
  <c r="AF94" i="16" s="1"/>
  <c r="AO126" i="5"/>
  <c r="AE125" i="16" s="1"/>
  <c r="AF125" i="16" s="1"/>
  <c r="AO138" i="5"/>
  <c r="AE137" i="16" s="1"/>
  <c r="AF137" i="16" s="1"/>
  <c r="AO55" i="5"/>
  <c r="AE54" i="16" s="1"/>
  <c r="AF54" i="16" s="1"/>
  <c r="AO85" i="5"/>
  <c r="AE84" i="16" s="1"/>
  <c r="AF84" i="16" s="1"/>
  <c r="AO63" i="5"/>
  <c r="AE62" i="16" s="1"/>
  <c r="AF62" i="16" s="1"/>
  <c r="AO166" i="5"/>
  <c r="AE165" i="16" s="1"/>
  <c r="AF165" i="16" s="1"/>
  <c r="AO79" i="5"/>
  <c r="AE78" i="16" s="1"/>
  <c r="AF78" i="16" s="1"/>
  <c r="AO112" i="5"/>
  <c r="AE111" i="16" s="1"/>
  <c r="AF111" i="16" s="1"/>
  <c r="AO7" i="5"/>
  <c r="AE6" i="16" s="1"/>
  <c r="AF6" i="16" s="1"/>
  <c r="AO11" i="5"/>
  <c r="AE10" i="16" s="1"/>
  <c r="AF10" i="16" s="1"/>
  <c r="AO15" i="5"/>
  <c r="AE14" i="16" s="1"/>
  <c r="AF14" i="16" s="1"/>
  <c r="AO23" i="5"/>
  <c r="AE22" i="16" s="1"/>
  <c r="AF22" i="16" s="1"/>
  <c r="AO27" i="5"/>
  <c r="AE26" i="16" s="1"/>
  <c r="AF26" i="16" s="1"/>
  <c r="AO31" i="5"/>
  <c r="AE30" i="16" s="1"/>
  <c r="AF30" i="16" s="1"/>
  <c r="AO35" i="5"/>
  <c r="AE34" i="16" s="1"/>
  <c r="AF34" i="16" s="1"/>
  <c r="AO46" i="5"/>
  <c r="AE45" i="16" s="1"/>
  <c r="AF45" i="16" s="1"/>
  <c r="AO53" i="5"/>
  <c r="AE52" i="16" s="1"/>
  <c r="AF52" i="16" s="1"/>
  <c r="AO60" i="5"/>
  <c r="AE59" i="16" s="1"/>
  <c r="AF59" i="16" s="1"/>
  <c r="AO78" i="5"/>
  <c r="AE77" i="16" s="1"/>
  <c r="AF77" i="16" s="1"/>
  <c r="AO81" i="5"/>
  <c r="AE80" i="16" s="1"/>
  <c r="AF80" i="16" s="1"/>
  <c r="AO94" i="5"/>
  <c r="AE93" i="16" s="1"/>
  <c r="AF93" i="16" s="1"/>
  <c r="AO122" i="5"/>
  <c r="AE121" i="16" s="1"/>
  <c r="AF121" i="16" s="1"/>
  <c r="AO129" i="5"/>
  <c r="AE128" i="16" s="1"/>
  <c r="AF128" i="16" s="1"/>
  <c r="AO133" i="5"/>
  <c r="AE132" i="16" s="1"/>
  <c r="AF132" i="16" s="1"/>
  <c r="AO137" i="5"/>
  <c r="AE136" i="16" s="1"/>
  <c r="AF136" i="16" s="1"/>
  <c r="AO148" i="5"/>
  <c r="AE147" i="16" s="1"/>
  <c r="AF147" i="16" s="1"/>
  <c r="AO155" i="5"/>
  <c r="AE154" i="16" s="1"/>
  <c r="AF154" i="16" s="1"/>
  <c r="AO158" i="5"/>
  <c r="AE157" i="16" s="1"/>
  <c r="AF157" i="16" s="1"/>
  <c r="AO186" i="5"/>
  <c r="AE185" i="16" s="1"/>
  <c r="AF185" i="16" s="1"/>
  <c r="AO190" i="5"/>
  <c r="AE189" i="16" s="1"/>
  <c r="AF189" i="16" s="1"/>
  <c r="AO194" i="5"/>
  <c r="AE193" i="16" s="1"/>
  <c r="AF193" i="16" s="1"/>
  <c r="AO198" i="5"/>
  <c r="AE197" i="16" s="1"/>
  <c r="AF197" i="16" s="1"/>
  <c r="AO202" i="5"/>
  <c r="AE201" i="16" s="1"/>
  <c r="AF201" i="16" s="1"/>
  <c r="AO206" i="5"/>
  <c r="AE205" i="16" s="1"/>
  <c r="AF205" i="16" s="1"/>
  <c r="AO210" i="5"/>
  <c r="AE209" i="16" s="1"/>
  <c r="AF209" i="16" s="1"/>
  <c r="AO218" i="5"/>
  <c r="AE217" i="16" s="1"/>
  <c r="AF217" i="16" s="1"/>
  <c r="AO222" i="5"/>
  <c r="AE221" i="16" s="1"/>
  <c r="AF221" i="16" s="1"/>
  <c r="AO226" i="5"/>
  <c r="AE225" i="16" s="1"/>
  <c r="AF225" i="16" s="1"/>
  <c r="AO230" i="5"/>
  <c r="AE229" i="16" s="1"/>
  <c r="AF229" i="16" s="1"/>
  <c r="AO8" i="5"/>
  <c r="AE7" i="16" s="1"/>
  <c r="AF7" i="16" s="1"/>
  <c r="AO12" i="5"/>
  <c r="AE11" i="16" s="1"/>
  <c r="AO16" i="5"/>
  <c r="AE15" i="16" s="1"/>
  <c r="AF15" i="16" s="1"/>
  <c r="AO20" i="5"/>
  <c r="AE19" i="16" s="1"/>
  <c r="AF19" i="16" s="1"/>
  <c r="AO24" i="5"/>
  <c r="AE23" i="16" s="1"/>
  <c r="AF23" i="16" s="1"/>
  <c r="AO28" i="5"/>
  <c r="AE27" i="16" s="1"/>
  <c r="AF27" i="16" s="1"/>
  <c r="AO32" i="5"/>
  <c r="AE31" i="16" s="1"/>
  <c r="AF31" i="16" s="1"/>
  <c r="AO36" i="5"/>
  <c r="AE35" i="16" s="1"/>
  <c r="AF35" i="16" s="1"/>
  <c r="AO54" i="5"/>
  <c r="AE53" i="16" s="1"/>
  <c r="AF53" i="16" s="1"/>
  <c r="AO61" i="5"/>
  <c r="AE60" i="16" s="1"/>
  <c r="AF60" i="16" s="1"/>
  <c r="AO68" i="5"/>
  <c r="AE67" i="16" s="1"/>
  <c r="AF67" i="16" s="1"/>
  <c r="AO82" i="5"/>
  <c r="AE81" i="16" s="1"/>
  <c r="AF81" i="16" s="1"/>
  <c r="AO123" i="5"/>
  <c r="AE122" i="16" s="1"/>
  <c r="AF122" i="16" s="1"/>
  <c r="AO130" i="5"/>
  <c r="AE129" i="16" s="1"/>
  <c r="AF129" i="16" s="1"/>
  <c r="AO134" i="5"/>
  <c r="AE133" i="16" s="1"/>
  <c r="AF133" i="16" s="1"/>
  <c r="AO152" i="5"/>
  <c r="AE151" i="16" s="1"/>
  <c r="AF151" i="16" s="1"/>
  <c r="AO176" i="5"/>
  <c r="AE175" i="16" s="1"/>
  <c r="AF175" i="16" s="1"/>
  <c r="AO183" i="5"/>
  <c r="AE182" i="16" s="1"/>
  <c r="AF182" i="16" s="1"/>
  <c r="AO219" i="5"/>
  <c r="AE218" i="16" s="1"/>
  <c r="AF218" i="16" s="1"/>
  <c r="AO223" i="5"/>
  <c r="AE222" i="16" s="1"/>
  <c r="AF222" i="16" s="1"/>
  <c r="AO227" i="5"/>
  <c r="AE226" i="16" s="1"/>
  <c r="AF226" i="16" s="1"/>
  <c r="AO231" i="5"/>
  <c r="AE230" i="16" s="1"/>
  <c r="AF230" i="16" s="1"/>
  <c r="AO50" i="5"/>
  <c r="AE49" i="16" s="1"/>
  <c r="AF49" i="16" s="1"/>
  <c r="AO71" i="5"/>
  <c r="AE70" i="16" s="1"/>
  <c r="AF70" i="16" s="1"/>
  <c r="AO98" i="5"/>
  <c r="AE97" i="16" s="1"/>
  <c r="AF97" i="16" s="1"/>
  <c r="AO40" i="5"/>
  <c r="AE39" i="16" s="1"/>
  <c r="AF39" i="16" s="1"/>
  <c r="AO58" i="5"/>
  <c r="AE57" i="16" s="1"/>
  <c r="AF57" i="16" s="1"/>
  <c r="AO65" i="5"/>
  <c r="AE64" i="16" s="1"/>
  <c r="AF64" i="16" s="1"/>
  <c r="AO72" i="5"/>
  <c r="AE71" i="16" s="1"/>
  <c r="AF71" i="16" s="1"/>
  <c r="AO92" i="5"/>
  <c r="AE91" i="16" s="1"/>
  <c r="AF91" i="16" s="1"/>
  <c r="AO99" i="5"/>
  <c r="AE98" i="16" s="1"/>
  <c r="AF98" i="16" s="1"/>
  <c r="AO113" i="5"/>
  <c r="AE112" i="16" s="1"/>
  <c r="AF112" i="16" s="1"/>
  <c r="AO142" i="5"/>
  <c r="AE141" i="16" s="1"/>
  <c r="AF141" i="16" s="1"/>
  <c r="AO169" i="5"/>
  <c r="AE168" i="16" s="1"/>
  <c r="AF168" i="16" s="1"/>
  <c r="AO180" i="5"/>
  <c r="AE179" i="16" s="1"/>
  <c r="AF179" i="16" s="1"/>
  <c r="AO57" i="5"/>
  <c r="AE56" i="16" s="1"/>
  <c r="AF56" i="16" s="1"/>
  <c r="AO91" i="5"/>
  <c r="AE90" i="16" s="1"/>
  <c r="AF90" i="16" s="1"/>
  <c r="AO141" i="5"/>
  <c r="AE140" i="16" s="1"/>
  <c r="AF140" i="16" s="1"/>
  <c r="AO9" i="5"/>
  <c r="AE8" i="16" s="1"/>
  <c r="AF8" i="16" s="1"/>
  <c r="AO13" i="5"/>
  <c r="AE12" i="16" s="1"/>
  <c r="AF12" i="16" s="1"/>
  <c r="AO21" i="5"/>
  <c r="AE20" i="16" s="1"/>
  <c r="AF20" i="16" s="1"/>
  <c r="AO25" i="5"/>
  <c r="AE24" i="16" s="1"/>
  <c r="AF24" i="16" s="1"/>
  <c r="AO29" i="5"/>
  <c r="AE28" i="16" s="1"/>
  <c r="AF28" i="16" s="1"/>
  <c r="AO33" i="5"/>
  <c r="AE32" i="16" s="1"/>
  <c r="AF32" i="16" s="1"/>
  <c r="AO37" i="5"/>
  <c r="AE36" i="16" s="1"/>
  <c r="AF36" i="16" s="1"/>
  <c r="AO51" i="5"/>
  <c r="AE50" i="16" s="1"/>
  <c r="AF50" i="16" s="1"/>
  <c r="AO62" i="5"/>
  <c r="AE61" i="16" s="1"/>
  <c r="AF61" i="16" s="1"/>
  <c r="AO69" i="5"/>
  <c r="AE68" i="16" s="1"/>
  <c r="AF68" i="16" s="1"/>
  <c r="AO76" i="5"/>
  <c r="AE75" i="16" s="1"/>
  <c r="AF75" i="16" s="1"/>
  <c r="AO86" i="5"/>
  <c r="AE85" i="16" s="1"/>
  <c r="AF85" i="16" s="1"/>
  <c r="AO89" i="5"/>
  <c r="AE88" i="16" s="1"/>
  <c r="AF88" i="16" s="1"/>
  <c r="AO103" i="5"/>
  <c r="AE102" i="16" s="1"/>
  <c r="AF102" i="16" s="1"/>
  <c r="AO106" i="5"/>
  <c r="AE105" i="16" s="1"/>
  <c r="AF105" i="16" s="1"/>
  <c r="AO127" i="5"/>
  <c r="AE126" i="16" s="1"/>
  <c r="AF126" i="16" s="1"/>
  <c r="AO135" i="5"/>
  <c r="AE134" i="16" s="1"/>
  <c r="AF134" i="16" s="1"/>
  <c r="AO146" i="5"/>
  <c r="AE145" i="16" s="1"/>
  <c r="AF145" i="16" s="1"/>
  <c r="AO153" i="5"/>
  <c r="AE152" i="16" s="1"/>
  <c r="AF152" i="16" s="1"/>
  <c r="AO163" i="5"/>
  <c r="AE162" i="16" s="1"/>
  <c r="AF162" i="16" s="1"/>
  <c r="AO184" i="5"/>
  <c r="AE183" i="16" s="1"/>
  <c r="AF183" i="16" s="1"/>
  <c r="AO192" i="5"/>
  <c r="AE191" i="16" s="1"/>
  <c r="AF191" i="16" s="1"/>
  <c r="AO196" i="5"/>
  <c r="AE195" i="16" s="1"/>
  <c r="AO200" i="5"/>
  <c r="AE199" i="16" s="1"/>
  <c r="AF199" i="16" s="1"/>
  <c r="AO204" i="5"/>
  <c r="AE203" i="16" s="1"/>
  <c r="AF203" i="16" s="1"/>
  <c r="AO208" i="5"/>
  <c r="AE207" i="16" s="1"/>
  <c r="AF207" i="16" s="1"/>
  <c r="AO212" i="5"/>
  <c r="AE211" i="16" s="1"/>
  <c r="AF211" i="16" s="1"/>
  <c r="AO216" i="5"/>
  <c r="AE215" i="16" s="1"/>
  <c r="AF215" i="16" s="1"/>
  <c r="AO224" i="5"/>
  <c r="AE223" i="16" s="1"/>
  <c r="AF223" i="16" s="1"/>
  <c r="AO228" i="5"/>
  <c r="AE227" i="16" s="1"/>
  <c r="AF227" i="16" s="1"/>
  <c r="AO232" i="5"/>
  <c r="AE231" i="16" s="1"/>
  <c r="AF231" i="16" s="1"/>
  <c r="AO88" i="5"/>
  <c r="AE87" i="16" s="1"/>
  <c r="AF87" i="16" s="1"/>
  <c r="AO151" i="5"/>
  <c r="AE150" i="16" s="1"/>
  <c r="AF150" i="16" s="1"/>
  <c r="AO41" i="5"/>
  <c r="AE40" i="16" s="1"/>
  <c r="AF40" i="16" s="1"/>
  <c r="AO48" i="5"/>
  <c r="AE47" i="16" s="1"/>
  <c r="AF47" i="16" s="1"/>
  <c r="AO66" i="5"/>
  <c r="AE65" i="16" s="1"/>
  <c r="AF65" i="16" s="1"/>
  <c r="AO73" i="5"/>
  <c r="AE72" i="16" s="1"/>
  <c r="AF72" i="16" s="1"/>
  <c r="AO80" i="5"/>
  <c r="AE79" i="16" s="1"/>
  <c r="AF79" i="16" s="1"/>
  <c r="AO100" i="5"/>
  <c r="AE99" i="16" s="1"/>
  <c r="AF99" i="16" s="1"/>
  <c r="AO114" i="5"/>
  <c r="AE113" i="16" s="1"/>
  <c r="AF113" i="16" s="1"/>
  <c r="AO139" i="5"/>
  <c r="AE138" i="16" s="1"/>
  <c r="AF138" i="16" s="1"/>
  <c r="AO143" i="5"/>
  <c r="AE142" i="16" s="1"/>
  <c r="AF142" i="16" s="1"/>
  <c r="AO150" i="5"/>
  <c r="AE149" i="16" s="1"/>
  <c r="AF149" i="16" s="1"/>
  <c r="AO157" i="5"/>
  <c r="AE156" i="16" s="1"/>
  <c r="AF156" i="16" s="1"/>
  <c r="AO160" i="5"/>
  <c r="AE159" i="16" s="1"/>
  <c r="AF159" i="16" s="1"/>
  <c r="AO170" i="5"/>
  <c r="AE169" i="16" s="1"/>
  <c r="AF169" i="16" s="1"/>
  <c r="AO181" i="5"/>
  <c r="AE180" i="16" s="1"/>
  <c r="AF180" i="16" s="1"/>
  <c r="AO64" i="5"/>
  <c r="AE63" i="16" s="1"/>
  <c r="AF63" i="16" s="1"/>
  <c r="AO172" i="5"/>
  <c r="AE171" i="16" s="1"/>
  <c r="AO6" i="5"/>
  <c r="AE5" i="16" s="1"/>
  <c r="AF5" i="16" s="1"/>
  <c r="AO10" i="5"/>
  <c r="AE9" i="16" s="1"/>
  <c r="AF9" i="16" s="1"/>
  <c r="AO14" i="5"/>
  <c r="AE13" i="16" s="1"/>
  <c r="AF13" i="16" s="1"/>
  <c r="AO18" i="5"/>
  <c r="AE17" i="16" s="1"/>
  <c r="AF17" i="16" s="1"/>
  <c r="AO22" i="5"/>
  <c r="AE21" i="16" s="1"/>
  <c r="AF21" i="16" s="1"/>
  <c r="AO26" i="5"/>
  <c r="AE25" i="16" s="1"/>
  <c r="AF25" i="16" s="1"/>
  <c r="AO30" i="5"/>
  <c r="AE29" i="16" s="1"/>
  <c r="AF29" i="16" s="1"/>
  <c r="AO34" i="5"/>
  <c r="AE33" i="16" s="1"/>
  <c r="AF33" i="16" s="1"/>
  <c r="AO38" i="5"/>
  <c r="AE37" i="16" s="1"/>
  <c r="AF37" i="16" s="1"/>
  <c r="AO45" i="5"/>
  <c r="AE44" i="16" s="1"/>
  <c r="AF44" i="16" s="1"/>
  <c r="AO52" i="5"/>
  <c r="AE51" i="16" s="1"/>
  <c r="AF51" i="16" s="1"/>
  <c r="AO59" i="5"/>
  <c r="AE58" i="16" s="1"/>
  <c r="AF58" i="16" s="1"/>
  <c r="AO70" i="5"/>
  <c r="AE69" i="16" s="1"/>
  <c r="AF69" i="16" s="1"/>
  <c r="AO77" i="5"/>
  <c r="AE76" i="16" s="1"/>
  <c r="AF76" i="16" s="1"/>
  <c r="AO90" i="5"/>
  <c r="AE89" i="16" s="1"/>
  <c r="AF89" i="16" s="1"/>
  <c r="AO93" i="5"/>
  <c r="AE92" i="16" s="1"/>
  <c r="AF92" i="16" s="1"/>
  <c r="AO107" i="5"/>
  <c r="AE106" i="16" s="1"/>
  <c r="AF106" i="16" s="1"/>
  <c r="AO118" i="5"/>
  <c r="AE117" i="16" s="1"/>
  <c r="AF117" i="16" s="1"/>
  <c r="AO121" i="5"/>
  <c r="AE120" i="16" s="1"/>
  <c r="AF120" i="16" s="1"/>
  <c r="AO128" i="5"/>
  <c r="AE127" i="16" s="1"/>
  <c r="AF127" i="16" s="1"/>
  <c r="AO132" i="5"/>
  <c r="AE131" i="16" s="1"/>
  <c r="AF131" i="16" s="1"/>
  <c r="AO136" i="5"/>
  <c r="AE135" i="16" s="1"/>
  <c r="AF135" i="16" s="1"/>
  <c r="AO154" i="5"/>
  <c r="AE153" i="16" s="1"/>
  <c r="AF153" i="16" s="1"/>
  <c r="AO164" i="5"/>
  <c r="AE163" i="16" s="1"/>
  <c r="AF163" i="16" s="1"/>
  <c r="AO185" i="5"/>
  <c r="AE184" i="16" s="1"/>
  <c r="AF184" i="16" s="1"/>
  <c r="AO193" i="5"/>
  <c r="AE192" i="16" s="1"/>
  <c r="AF192" i="16" s="1"/>
  <c r="AO221" i="5"/>
  <c r="AE220" i="16" s="1"/>
  <c r="AF220" i="16" s="1"/>
  <c r="AO225" i="5"/>
  <c r="AE224" i="16" s="1"/>
  <c r="AF224" i="16" s="1"/>
  <c r="AO229" i="5"/>
  <c r="AE228" i="16" s="1"/>
  <c r="AF228" i="16" s="1"/>
  <c r="AO39" i="5"/>
  <c r="AE38" i="16" s="1"/>
  <c r="AF38" i="16" s="1"/>
  <c r="AO42" i="5"/>
  <c r="AE41" i="16" s="1"/>
  <c r="AF41" i="16" s="1"/>
  <c r="AO49" i="5"/>
  <c r="AE48" i="16" s="1"/>
  <c r="AF48" i="16" s="1"/>
  <c r="AO56" i="5"/>
  <c r="AE55" i="16" s="1"/>
  <c r="AF55" i="16" s="1"/>
  <c r="AO74" i="5"/>
  <c r="AE73" i="16" s="1"/>
  <c r="AF73" i="16" s="1"/>
  <c r="AO84" i="5"/>
  <c r="AE83" i="16" s="1"/>
  <c r="AF83" i="16" s="1"/>
  <c r="AO97" i="5"/>
  <c r="AE96" i="16" s="1"/>
  <c r="AF96" i="16" s="1"/>
  <c r="AO101" i="5"/>
  <c r="AE100" i="16" s="1"/>
  <c r="AF100" i="16" s="1"/>
  <c r="AO111" i="5"/>
  <c r="AE110" i="16" s="1"/>
  <c r="AF110" i="16" s="1"/>
  <c r="AO115" i="5"/>
  <c r="AE114" i="16" s="1"/>
  <c r="AF114" i="16" s="1"/>
  <c r="AO140" i="5"/>
  <c r="AE139" i="16" s="1"/>
  <c r="AF139" i="16" s="1"/>
  <c r="AO144" i="5"/>
  <c r="AE143" i="16" s="1"/>
  <c r="AF143" i="16" s="1"/>
  <c r="AO171" i="5"/>
  <c r="AE170" i="16" s="1"/>
  <c r="AF170" i="16" s="1"/>
  <c r="AB35" i="5"/>
  <c r="T34" i="16" s="1"/>
  <c r="U34" i="16" s="1"/>
  <c r="AB39" i="5"/>
  <c r="T38" i="16" s="1"/>
  <c r="U38" i="16" s="1"/>
  <c r="AB43" i="5"/>
  <c r="T42" i="16" s="1"/>
  <c r="U42" i="16" s="1"/>
  <c r="AB47" i="5"/>
  <c r="T46" i="16" s="1"/>
  <c r="U46" i="16" s="1"/>
  <c r="AB51" i="5"/>
  <c r="T50" i="16" s="1"/>
  <c r="U50" i="16" s="1"/>
  <c r="AB55" i="5"/>
  <c r="T54" i="16" s="1"/>
  <c r="U54" i="16" s="1"/>
  <c r="AB59" i="5"/>
  <c r="T58" i="16" s="1"/>
  <c r="U58" i="16" s="1"/>
  <c r="AB63" i="5"/>
  <c r="T62" i="16" s="1"/>
  <c r="U62" i="16" s="1"/>
  <c r="AB67" i="5"/>
  <c r="T66" i="16" s="1"/>
  <c r="U66" i="16" s="1"/>
  <c r="AB71" i="5"/>
  <c r="T70" i="16" s="1"/>
  <c r="U70" i="16" s="1"/>
  <c r="AB75" i="5"/>
  <c r="T74" i="16" s="1"/>
  <c r="U74" i="16" s="1"/>
  <c r="AB79" i="5"/>
  <c r="T78" i="16" s="1"/>
  <c r="U78" i="16" s="1"/>
  <c r="AB83" i="5"/>
  <c r="T82" i="16" s="1"/>
  <c r="U82" i="16" s="1"/>
  <c r="AB87" i="5"/>
  <c r="T86" i="16" s="1"/>
  <c r="U86" i="16" s="1"/>
  <c r="AB91" i="5"/>
  <c r="T90" i="16" s="1"/>
  <c r="U90" i="16" s="1"/>
  <c r="AB95" i="5"/>
  <c r="T94" i="16" s="1"/>
  <c r="U94" i="16" s="1"/>
  <c r="AB99" i="5"/>
  <c r="T98" i="16" s="1"/>
  <c r="U98" i="16" s="1"/>
  <c r="AB103" i="5"/>
  <c r="T102" i="16" s="1"/>
  <c r="U102" i="16" s="1"/>
  <c r="AB107" i="5"/>
  <c r="T106" i="16" s="1"/>
  <c r="U106" i="16" s="1"/>
  <c r="AB111" i="5"/>
  <c r="T110" i="16" s="1"/>
  <c r="U110" i="16" s="1"/>
  <c r="AB119" i="5"/>
  <c r="T118" i="16" s="1"/>
  <c r="U118" i="16" s="1"/>
  <c r="AB127" i="5"/>
  <c r="T126" i="16" s="1"/>
  <c r="U126" i="16" s="1"/>
  <c r="AB135" i="5"/>
  <c r="T134" i="16" s="1"/>
  <c r="U134" i="16" s="1"/>
  <c r="AB143" i="5"/>
  <c r="T142" i="16" s="1"/>
  <c r="U142" i="16" s="1"/>
  <c r="AB151" i="5"/>
  <c r="T150" i="16" s="1"/>
  <c r="U150" i="16" s="1"/>
  <c r="AB163" i="5"/>
  <c r="T162" i="16" s="1"/>
  <c r="U162" i="16" s="1"/>
  <c r="AB167" i="5"/>
  <c r="T166" i="16" s="1"/>
  <c r="U166" i="16" s="1"/>
  <c r="AB171" i="5"/>
  <c r="T170" i="16" s="1"/>
  <c r="U170" i="16" s="1"/>
  <c r="AB175" i="5"/>
  <c r="T174" i="16" s="1"/>
  <c r="U174" i="16" s="1"/>
  <c r="AB179" i="5"/>
  <c r="T178" i="16" s="1"/>
  <c r="U178" i="16" s="1"/>
  <c r="AB183" i="5"/>
  <c r="T182" i="16" s="1"/>
  <c r="U182" i="16" s="1"/>
  <c r="AB187" i="5"/>
  <c r="T186" i="16" s="1"/>
  <c r="U186" i="16" s="1"/>
  <c r="AB191" i="5"/>
  <c r="T190" i="16" s="1"/>
  <c r="U190" i="16" s="1"/>
  <c r="AB195" i="5"/>
  <c r="T194" i="16" s="1"/>
  <c r="U194" i="16" s="1"/>
  <c r="AB199" i="5"/>
  <c r="T198" i="16" s="1"/>
  <c r="U198" i="16" s="1"/>
  <c r="AB203" i="5"/>
  <c r="T202" i="16" s="1"/>
  <c r="U202" i="16" s="1"/>
  <c r="AB207" i="5"/>
  <c r="T206" i="16" s="1"/>
  <c r="U206" i="16" s="1"/>
  <c r="AB211" i="5"/>
  <c r="T210" i="16" s="1"/>
  <c r="U210" i="16" s="1"/>
  <c r="AB215" i="5"/>
  <c r="T214" i="16" s="1"/>
  <c r="U214" i="16" s="1"/>
  <c r="AB219" i="5"/>
  <c r="T218" i="16" s="1"/>
  <c r="U218" i="16" s="1"/>
  <c r="AB223" i="5"/>
  <c r="T222" i="16" s="1"/>
  <c r="U222" i="16" s="1"/>
  <c r="AB227" i="5"/>
  <c r="T226" i="16" s="1"/>
  <c r="U226" i="16" s="1"/>
  <c r="AB231" i="5"/>
  <c r="T230" i="16" s="1"/>
  <c r="U230" i="16" s="1"/>
  <c r="AB36" i="5"/>
  <c r="T35" i="16" s="1"/>
  <c r="U35" i="16" s="1"/>
  <c r="AB40" i="5"/>
  <c r="T39" i="16" s="1"/>
  <c r="U39" i="16" s="1"/>
  <c r="AB44" i="5"/>
  <c r="T43" i="16" s="1"/>
  <c r="U43" i="16" s="1"/>
  <c r="AB48" i="5"/>
  <c r="T47" i="16" s="1"/>
  <c r="U47" i="16" s="1"/>
  <c r="AB52" i="5"/>
  <c r="T51" i="16" s="1"/>
  <c r="U51" i="16" s="1"/>
  <c r="AB56" i="5"/>
  <c r="T55" i="16" s="1"/>
  <c r="U55" i="16" s="1"/>
  <c r="AB60" i="5"/>
  <c r="T59" i="16" s="1"/>
  <c r="U59" i="16" s="1"/>
  <c r="AB64" i="5"/>
  <c r="T63" i="16" s="1"/>
  <c r="U63" i="16" s="1"/>
  <c r="AB68" i="5"/>
  <c r="T67" i="16" s="1"/>
  <c r="U67" i="16" s="1"/>
  <c r="AB72" i="5"/>
  <c r="T71" i="16" s="1"/>
  <c r="U71" i="16" s="1"/>
  <c r="AB76" i="5"/>
  <c r="T75" i="16" s="1"/>
  <c r="U75" i="16" s="1"/>
  <c r="AB80" i="5"/>
  <c r="T79" i="16" s="1"/>
  <c r="U79" i="16" s="1"/>
  <c r="AB84" i="5"/>
  <c r="T83" i="16" s="1"/>
  <c r="U83" i="16" s="1"/>
  <c r="AB88" i="5"/>
  <c r="T87" i="16" s="1"/>
  <c r="U87" i="16" s="1"/>
  <c r="AB96" i="5"/>
  <c r="T95" i="16" s="1"/>
  <c r="U95" i="16" s="1"/>
  <c r="AB104" i="5"/>
  <c r="T103" i="16" s="1"/>
  <c r="U103" i="16" s="1"/>
  <c r="AB112" i="5"/>
  <c r="T111" i="16" s="1"/>
  <c r="U111" i="16" s="1"/>
  <c r="AB116" i="5"/>
  <c r="T115" i="16" s="1"/>
  <c r="U115" i="16" s="1"/>
  <c r="AB120" i="5"/>
  <c r="T119" i="16" s="1"/>
  <c r="U119" i="16" s="1"/>
  <c r="AB124" i="5"/>
  <c r="T123" i="16" s="1"/>
  <c r="U123" i="16" s="1"/>
  <c r="AB128" i="5"/>
  <c r="T127" i="16" s="1"/>
  <c r="U127" i="16" s="1"/>
  <c r="AB132" i="5"/>
  <c r="T131" i="16" s="1"/>
  <c r="U131" i="16" s="1"/>
  <c r="AB148" i="5"/>
  <c r="T147" i="16" s="1"/>
  <c r="U147" i="16" s="1"/>
  <c r="AB152" i="5"/>
  <c r="T151" i="16" s="1"/>
  <c r="U151" i="16" s="1"/>
  <c r="AB156" i="5"/>
  <c r="T155" i="16" s="1"/>
  <c r="U155" i="16" s="1"/>
  <c r="AB160" i="5"/>
  <c r="T159" i="16" s="1"/>
  <c r="U159" i="16" s="1"/>
  <c r="AB164" i="5"/>
  <c r="T163" i="16" s="1"/>
  <c r="U163" i="16" s="1"/>
  <c r="AB168" i="5"/>
  <c r="T167" i="16" s="1"/>
  <c r="U167" i="16" s="1"/>
  <c r="AB172" i="5"/>
  <c r="T171" i="16" s="1"/>
  <c r="U171" i="16" s="1"/>
  <c r="AB176" i="5"/>
  <c r="T175" i="16" s="1"/>
  <c r="U175" i="16" s="1"/>
  <c r="AB180" i="5"/>
  <c r="T179" i="16" s="1"/>
  <c r="U179" i="16" s="1"/>
  <c r="AB184" i="5"/>
  <c r="T183" i="16" s="1"/>
  <c r="U183" i="16" s="1"/>
  <c r="AB188" i="5"/>
  <c r="T187" i="16" s="1"/>
  <c r="U187" i="16" s="1"/>
  <c r="AB192" i="5"/>
  <c r="T191" i="16" s="1"/>
  <c r="U191" i="16" s="1"/>
  <c r="AB196" i="5"/>
  <c r="T195" i="16" s="1"/>
  <c r="U195" i="16" s="1"/>
  <c r="AB200" i="5"/>
  <c r="T199" i="16" s="1"/>
  <c r="U199" i="16" s="1"/>
  <c r="AB204" i="5"/>
  <c r="T203" i="16" s="1"/>
  <c r="U203" i="16" s="1"/>
  <c r="AB208" i="5"/>
  <c r="T207" i="16" s="1"/>
  <c r="U207" i="16" s="1"/>
  <c r="AB212" i="5"/>
  <c r="T211" i="16" s="1"/>
  <c r="U211" i="16" s="1"/>
  <c r="AB216" i="5"/>
  <c r="T215" i="16" s="1"/>
  <c r="U215" i="16" s="1"/>
  <c r="AB220" i="5"/>
  <c r="T219" i="16" s="1"/>
  <c r="U219" i="16" s="1"/>
  <c r="AB224" i="5"/>
  <c r="T223" i="16" s="1"/>
  <c r="U223" i="16" s="1"/>
  <c r="AB228" i="5"/>
  <c r="T227" i="16" s="1"/>
  <c r="U227" i="16" s="1"/>
  <c r="AB232" i="5"/>
  <c r="T231" i="16" s="1"/>
  <c r="U231" i="16" s="1"/>
  <c r="AB5" i="5"/>
  <c r="T4" i="16" s="1"/>
  <c r="U4" i="16" s="1"/>
  <c r="AB9" i="5"/>
  <c r="T8" i="16" s="1"/>
  <c r="U8" i="16" s="1"/>
  <c r="AB13" i="5"/>
  <c r="T12" i="16" s="1"/>
  <c r="U12" i="16" s="1"/>
  <c r="AB17" i="5"/>
  <c r="T16" i="16" s="1"/>
  <c r="U16" i="16" s="1"/>
  <c r="AB21" i="5"/>
  <c r="T20" i="16" s="1"/>
  <c r="U20" i="16" s="1"/>
  <c r="AB25" i="5"/>
  <c r="T24" i="16" s="1"/>
  <c r="U24" i="16" s="1"/>
  <c r="AB29" i="5"/>
  <c r="T28" i="16" s="1"/>
  <c r="U28" i="16" s="1"/>
  <c r="AB92" i="5"/>
  <c r="T91" i="16" s="1"/>
  <c r="U91" i="16" s="1"/>
  <c r="AB94" i="5"/>
  <c r="T93" i="16" s="1"/>
  <c r="U93" i="16" s="1"/>
  <c r="AB85" i="5"/>
  <c r="T84" i="16" s="1"/>
  <c r="U84" i="16" s="1"/>
  <c r="AB100" i="5"/>
  <c r="T99" i="16" s="1"/>
  <c r="U99" i="16" s="1"/>
  <c r="AB77" i="5"/>
  <c r="T76" i="16" s="1"/>
  <c r="U76" i="16" s="1"/>
  <c r="AB98" i="5"/>
  <c r="T97" i="16" s="1"/>
  <c r="U97" i="16" s="1"/>
  <c r="AB102" i="5"/>
  <c r="T101" i="16" s="1"/>
  <c r="U101" i="16" s="1"/>
  <c r="BB61" i="5"/>
  <c r="AP60" i="16" s="1"/>
  <c r="AQ60" i="16" s="1"/>
  <c r="BB63" i="5"/>
  <c r="AP62" i="16" s="1"/>
  <c r="AQ62" i="16" s="1"/>
  <c r="BB71" i="5"/>
  <c r="AP70" i="16" s="1"/>
  <c r="AQ70" i="16" s="1"/>
  <c r="BB108" i="5"/>
  <c r="AP107" i="16" s="1"/>
  <c r="AQ107" i="16" s="1"/>
  <c r="BB73" i="5"/>
  <c r="AP72" i="16" s="1"/>
  <c r="AQ72" i="16" s="1"/>
  <c r="BB81" i="5"/>
  <c r="AP80" i="16" s="1"/>
  <c r="AQ80" i="16" s="1"/>
  <c r="BB89" i="5"/>
  <c r="AP88" i="16" s="1"/>
  <c r="AQ88" i="16" s="1"/>
  <c r="BB43" i="5"/>
  <c r="AP42" i="16" s="1"/>
  <c r="AQ42" i="16" s="1"/>
  <c r="BB55" i="5"/>
  <c r="AP54" i="16" s="1"/>
  <c r="AQ54" i="16" s="1"/>
  <c r="BB62" i="5"/>
  <c r="AP61" i="16" s="1"/>
  <c r="AQ61" i="16" s="1"/>
  <c r="BB94" i="5"/>
  <c r="AP93" i="16" s="1"/>
  <c r="AQ93" i="16" s="1"/>
  <c r="BB163" i="5"/>
  <c r="AP162" i="16" s="1"/>
  <c r="AQ162" i="16" s="1"/>
  <c r="BB169" i="5"/>
  <c r="AP168" i="16" s="1"/>
  <c r="AQ168" i="16" s="1"/>
  <c r="BB177" i="5"/>
  <c r="AP176" i="16" s="1"/>
  <c r="AQ176" i="16" s="1"/>
  <c r="BB185" i="5"/>
  <c r="AP184" i="16" s="1"/>
  <c r="AQ184" i="16" s="1"/>
  <c r="BB151" i="5"/>
  <c r="AP150" i="16" s="1"/>
  <c r="AQ150" i="16" s="1"/>
  <c r="BB157" i="5"/>
  <c r="AP156" i="16" s="1"/>
  <c r="AQ156" i="16" s="1"/>
  <c r="BB165" i="5"/>
  <c r="AP164" i="16" s="1"/>
  <c r="AQ164" i="16" s="1"/>
  <c r="BB189" i="5"/>
  <c r="AP188" i="16" s="1"/>
  <c r="AQ188" i="16" s="1"/>
  <c r="BB197" i="5"/>
  <c r="AP196" i="16" s="1"/>
  <c r="AQ196" i="16" s="1"/>
  <c r="BB179" i="5"/>
  <c r="AP178" i="16" s="1"/>
  <c r="AQ178" i="16" s="1"/>
  <c r="BB187" i="5"/>
  <c r="AP186" i="16" s="1"/>
  <c r="AQ186" i="16" s="1"/>
  <c r="BB203" i="5"/>
  <c r="AP202" i="16" s="1"/>
  <c r="AQ202" i="16" s="1"/>
  <c r="AB115" i="5"/>
  <c r="T114" i="16" s="1"/>
  <c r="U114" i="16" s="1"/>
  <c r="AB123" i="5"/>
  <c r="T122" i="16" s="1"/>
  <c r="U122" i="16" s="1"/>
  <c r="AB131" i="5"/>
  <c r="T130" i="16" s="1"/>
  <c r="U130" i="16" s="1"/>
  <c r="AB139" i="5"/>
  <c r="T138" i="16" s="1"/>
  <c r="U138" i="16" s="1"/>
  <c r="AB147" i="5"/>
  <c r="T146" i="16" s="1"/>
  <c r="U146" i="16" s="1"/>
  <c r="AB109" i="5"/>
  <c r="T108" i="16" s="1"/>
  <c r="U108" i="16" s="1"/>
  <c r="AB117" i="5"/>
  <c r="T116" i="16" s="1"/>
  <c r="U116" i="16" s="1"/>
  <c r="AB125" i="5"/>
  <c r="T124" i="16" s="1"/>
  <c r="U124" i="16" s="1"/>
  <c r="AB133" i="5"/>
  <c r="T132" i="16" s="1"/>
  <c r="U132" i="16" s="1"/>
  <c r="AB141" i="5"/>
  <c r="T140" i="16" s="1"/>
  <c r="U140" i="16" s="1"/>
  <c r="AB159" i="5"/>
  <c r="T158" i="16" s="1"/>
  <c r="U158" i="16" s="1"/>
  <c r="AB150" i="5"/>
  <c r="T149" i="16" s="1"/>
  <c r="U149" i="16" s="1"/>
  <c r="AB155" i="5"/>
  <c r="T154" i="16" s="1"/>
  <c r="U154" i="16" s="1"/>
  <c r="AB166" i="5"/>
  <c r="T165" i="16" s="1"/>
  <c r="U165" i="16" s="1"/>
  <c r="AB108" i="5"/>
  <c r="T107" i="16" s="1"/>
  <c r="U107" i="16" s="1"/>
  <c r="AB136" i="5"/>
  <c r="T135" i="16" s="1"/>
  <c r="U135" i="16" s="1"/>
  <c r="AB138" i="5"/>
  <c r="T137" i="16" s="1"/>
  <c r="U137" i="16" s="1"/>
  <c r="AB140" i="5"/>
  <c r="T139" i="16" s="1"/>
  <c r="U139" i="16" s="1"/>
  <c r="AB142" i="5"/>
  <c r="T141" i="16" s="1"/>
  <c r="U141" i="16" s="1"/>
  <c r="AB144" i="5"/>
  <c r="T143" i="16" s="1"/>
  <c r="U143" i="16" s="1"/>
  <c r="AB146" i="5"/>
  <c r="T145" i="16" s="1"/>
  <c r="U145" i="16" s="1"/>
  <c r="AB158" i="5"/>
  <c r="T157" i="16" s="1"/>
  <c r="U157" i="16" s="1"/>
  <c r="AB177" i="5"/>
  <c r="T176" i="16" s="1"/>
  <c r="U176" i="16" s="1"/>
  <c r="M201" i="5"/>
  <c r="N201" i="5" s="1"/>
  <c r="R200" i="2" s="1"/>
  <c r="S200" i="2" s="1"/>
  <c r="T200" i="2" s="1"/>
  <c r="M193" i="5"/>
  <c r="N193" i="5" s="1"/>
  <c r="R192" i="2" s="1"/>
  <c r="S192" i="2" s="1"/>
  <c r="T192" i="2" s="1"/>
  <c r="M185" i="5"/>
  <c r="N185" i="5" s="1"/>
  <c r="R184" i="2" s="1"/>
  <c r="S184" i="2" s="1"/>
  <c r="T184" i="2" s="1"/>
  <c r="M169" i="5"/>
  <c r="N169" i="5" s="1"/>
  <c r="R168" i="2" s="1"/>
  <c r="S168" i="2" s="1"/>
  <c r="T168" i="2" s="1"/>
  <c r="M137" i="5"/>
  <c r="N137" i="5" s="1"/>
  <c r="R136" i="2" s="1"/>
  <c r="S136" i="2" s="1"/>
  <c r="T136" i="2" s="1"/>
  <c r="M121" i="5"/>
  <c r="N121" i="5" s="1"/>
  <c r="R120" i="2" s="1"/>
  <c r="S120" i="2" s="1"/>
  <c r="T120" i="2" s="1"/>
  <c r="M105" i="5"/>
  <c r="N105" i="5" s="1"/>
  <c r="R104" i="2" s="1"/>
  <c r="S104" i="2" s="1"/>
  <c r="T104" i="2" s="1"/>
  <c r="M89" i="5"/>
  <c r="N89" i="5" s="1"/>
  <c r="R88" i="2" s="1"/>
  <c r="S88" i="2" s="1"/>
  <c r="T88" i="2" s="1"/>
  <c r="M73" i="5"/>
  <c r="N73" i="5" s="1"/>
  <c r="R72" i="2" s="1"/>
  <c r="S72" i="2" s="1"/>
  <c r="T72" i="2" s="1"/>
  <c r="M65" i="5"/>
  <c r="N65" i="5" s="1"/>
  <c r="R64" i="2" s="1"/>
  <c r="S64" i="2" s="1"/>
  <c r="T64" i="2" s="1"/>
  <c r="M57" i="5"/>
  <c r="N57" i="5" s="1"/>
  <c r="R56" i="2" s="1"/>
  <c r="S56" i="2" s="1"/>
  <c r="T56" i="2" s="1"/>
  <c r="M41" i="5"/>
  <c r="N41" i="5" s="1"/>
  <c r="R40" i="2" s="1"/>
  <c r="S40" i="2" s="1"/>
  <c r="T40" i="2" s="1"/>
  <c r="M33" i="5"/>
  <c r="N33" i="5" s="1"/>
  <c r="R32" i="2" s="1"/>
  <c r="S32" i="2" s="1"/>
  <c r="T32" i="2" s="1"/>
  <c r="M25" i="5"/>
  <c r="N25" i="5" s="1"/>
  <c r="R24" i="2" s="1"/>
  <c r="S24" i="2" s="1"/>
  <c r="T24" i="2" s="1"/>
  <c r="M9" i="5"/>
  <c r="N9" i="5" s="1"/>
  <c r="R8" i="2" s="1"/>
  <c r="S8" i="2" s="1"/>
  <c r="T8" i="2" s="1"/>
  <c r="M227" i="5"/>
  <c r="N227" i="5" s="1"/>
  <c r="R226" i="2" s="1"/>
  <c r="S226" i="2" s="1"/>
  <c r="T226" i="2" s="1"/>
  <c r="M219" i="5"/>
  <c r="N219" i="5" s="1"/>
  <c r="R218" i="2" s="1"/>
  <c r="S218" i="2" s="1"/>
  <c r="T218" i="2" s="1"/>
  <c r="M211" i="5"/>
  <c r="N211" i="5" s="1"/>
  <c r="R210" i="2" s="1"/>
  <c r="S210" i="2" s="1"/>
  <c r="T210" i="2" s="1"/>
  <c r="M203" i="5"/>
  <c r="N203" i="5" s="1"/>
  <c r="R202" i="2" s="1"/>
  <c r="S202" i="2" s="1"/>
  <c r="T202" i="2" s="1"/>
  <c r="M195" i="5"/>
  <c r="N195" i="5" s="1"/>
  <c r="R194" i="2" s="1"/>
  <c r="S194" i="2" s="1"/>
  <c r="T194" i="2" s="1"/>
  <c r="M187" i="5"/>
  <c r="N187" i="5" s="1"/>
  <c r="R186" i="2" s="1"/>
  <c r="S186" i="2" s="1"/>
  <c r="T186" i="2" s="1"/>
  <c r="M179" i="5"/>
  <c r="N179" i="5" s="1"/>
  <c r="R178" i="2" s="1"/>
  <c r="S178" i="2" s="1"/>
  <c r="T178" i="2" s="1"/>
  <c r="M171" i="5"/>
  <c r="N171" i="5" s="1"/>
  <c r="R170" i="2" s="1"/>
  <c r="S170" i="2" s="1"/>
  <c r="T170" i="2" s="1"/>
  <c r="M163" i="5"/>
  <c r="N163" i="5" s="1"/>
  <c r="R162" i="2" s="1"/>
  <c r="S162" i="2" s="1"/>
  <c r="T162" i="2" s="1"/>
  <c r="M155" i="5"/>
  <c r="N155" i="5" s="1"/>
  <c r="R154" i="2" s="1"/>
  <c r="S154" i="2" s="1"/>
  <c r="T154" i="2" s="1"/>
  <c r="M147" i="5"/>
  <c r="N147" i="5" s="1"/>
  <c r="R146" i="2" s="1"/>
  <c r="S146" i="2" s="1"/>
  <c r="T146" i="2" s="1"/>
  <c r="M139" i="5"/>
  <c r="N139" i="5" s="1"/>
  <c r="R138" i="2" s="1"/>
  <c r="S138" i="2" s="1"/>
  <c r="T138" i="2" s="1"/>
  <c r="M131" i="5"/>
  <c r="N131" i="5" s="1"/>
  <c r="R130" i="2" s="1"/>
  <c r="S130" i="2" s="1"/>
  <c r="T130" i="2" s="1"/>
  <c r="M123" i="5"/>
  <c r="N123" i="5" s="1"/>
  <c r="R122" i="2" s="1"/>
  <c r="S122" i="2" s="1"/>
  <c r="T122" i="2" s="1"/>
  <c r="M115" i="5"/>
  <c r="N115" i="5" s="1"/>
  <c r="R114" i="2" s="1"/>
  <c r="S114" i="2" s="1"/>
  <c r="T114" i="2" s="1"/>
  <c r="M107" i="5"/>
  <c r="N107" i="5" s="1"/>
  <c r="R106" i="2" s="1"/>
  <c r="S106" i="2" s="1"/>
  <c r="T106" i="2" s="1"/>
  <c r="M99" i="5"/>
  <c r="N99" i="5" s="1"/>
  <c r="R98" i="2" s="1"/>
  <c r="S98" i="2" s="1"/>
  <c r="T98" i="2" s="1"/>
  <c r="M91" i="5"/>
  <c r="N91" i="5" s="1"/>
  <c r="R90" i="2" s="1"/>
  <c r="S90" i="2" s="1"/>
  <c r="T90" i="2" s="1"/>
  <c r="M83" i="5"/>
  <c r="N83" i="5" s="1"/>
  <c r="R82" i="2" s="1"/>
  <c r="S82" i="2" s="1"/>
  <c r="T82" i="2" s="1"/>
  <c r="M75" i="5"/>
  <c r="N75" i="5" s="1"/>
  <c r="R74" i="2" s="1"/>
  <c r="S74" i="2" s="1"/>
  <c r="T74" i="2" s="1"/>
  <c r="M67" i="5"/>
  <c r="N67" i="5" s="1"/>
  <c r="R66" i="2" s="1"/>
  <c r="S66" i="2" s="1"/>
  <c r="T66" i="2" s="1"/>
  <c r="M59" i="5"/>
  <c r="N59" i="5" s="1"/>
  <c r="R58" i="2" s="1"/>
  <c r="S58" i="2" s="1"/>
  <c r="T58" i="2" s="1"/>
  <c r="M51" i="5"/>
  <c r="N51" i="5" s="1"/>
  <c r="R50" i="2" s="1"/>
  <c r="S50" i="2" s="1"/>
  <c r="T50" i="2" s="1"/>
  <c r="M43" i="5"/>
  <c r="N43" i="5" s="1"/>
  <c r="R42" i="2" s="1"/>
  <c r="S42" i="2" s="1"/>
  <c r="T42" i="2" s="1"/>
  <c r="M35" i="5"/>
  <c r="N35" i="5" s="1"/>
  <c r="R34" i="2" s="1"/>
  <c r="S34" i="2" s="1"/>
  <c r="T34" i="2" s="1"/>
  <c r="M27" i="5"/>
  <c r="N27" i="5" s="1"/>
  <c r="R26" i="2" s="1"/>
  <c r="S26" i="2" s="1"/>
  <c r="T26" i="2" s="1"/>
  <c r="M19" i="5"/>
  <c r="N19" i="5" s="1"/>
  <c r="R18" i="2" s="1"/>
  <c r="S18" i="2" s="1"/>
  <c r="T18" i="2" s="1"/>
  <c r="M11" i="5"/>
  <c r="N11" i="5" s="1"/>
  <c r="R10" i="2" s="1"/>
  <c r="S10" i="2" s="1"/>
  <c r="T10" i="2" s="1"/>
  <c r="M226" i="5"/>
  <c r="N226" i="5" s="1"/>
  <c r="R225" i="2" s="1"/>
  <c r="S225" i="2" s="1"/>
  <c r="T225" i="2" s="1"/>
  <c r="M218" i="5"/>
  <c r="N218" i="5" s="1"/>
  <c r="R217" i="2" s="1"/>
  <c r="S217" i="2" s="1"/>
  <c r="T217" i="2" s="1"/>
  <c r="M210" i="5"/>
  <c r="N210" i="5" s="1"/>
  <c r="R209" i="2" s="1"/>
  <c r="S209" i="2" s="1"/>
  <c r="T209" i="2" s="1"/>
  <c r="M202" i="5"/>
  <c r="N202" i="5" s="1"/>
  <c r="R201" i="2" s="1"/>
  <c r="S201" i="2" s="1"/>
  <c r="T201" i="2" s="1"/>
  <c r="M194" i="5"/>
  <c r="N194" i="5" s="1"/>
  <c r="R193" i="2" s="1"/>
  <c r="S193" i="2" s="1"/>
  <c r="T193" i="2" s="1"/>
  <c r="M186" i="5"/>
  <c r="N186" i="5" s="1"/>
  <c r="R185" i="2" s="1"/>
  <c r="S185" i="2" s="1"/>
  <c r="T185" i="2" s="1"/>
  <c r="M178" i="5"/>
  <c r="N178" i="5" s="1"/>
  <c r="R177" i="2" s="1"/>
  <c r="S177" i="2" s="1"/>
  <c r="T177" i="2" s="1"/>
  <c r="M170" i="5"/>
  <c r="N170" i="5" s="1"/>
  <c r="R169" i="2" s="1"/>
  <c r="S169" i="2" s="1"/>
  <c r="T169" i="2" s="1"/>
  <c r="M162" i="5"/>
  <c r="N162" i="5" s="1"/>
  <c r="R161" i="2" s="1"/>
  <c r="S161" i="2" s="1"/>
  <c r="T161" i="2" s="1"/>
  <c r="M154" i="5"/>
  <c r="N154" i="5" s="1"/>
  <c r="R153" i="2" s="1"/>
  <c r="S153" i="2" s="1"/>
  <c r="T153" i="2" s="1"/>
  <c r="M146" i="5"/>
  <c r="N146" i="5" s="1"/>
  <c r="R145" i="2" s="1"/>
  <c r="S145" i="2" s="1"/>
  <c r="T145" i="2" s="1"/>
  <c r="M138" i="5"/>
  <c r="N138" i="5" s="1"/>
  <c r="R137" i="2" s="1"/>
  <c r="S137" i="2" s="1"/>
  <c r="T137" i="2" s="1"/>
  <c r="M130" i="5"/>
  <c r="N130" i="5" s="1"/>
  <c r="R129" i="2" s="1"/>
  <c r="S129" i="2" s="1"/>
  <c r="T129" i="2" s="1"/>
  <c r="M122" i="5"/>
  <c r="N122" i="5" s="1"/>
  <c r="R121" i="2" s="1"/>
  <c r="S121" i="2" s="1"/>
  <c r="T121" i="2" s="1"/>
  <c r="M114" i="5"/>
  <c r="N114" i="5" s="1"/>
  <c r="R113" i="2" s="1"/>
  <c r="S113" i="2" s="1"/>
  <c r="T113" i="2" s="1"/>
  <c r="M106" i="5"/>
  <c r="N106" i="5" s="1"/>
  <c r="R105" i="2" s="1"/>
  <c r="S105" i="2" s="1"/>
  <c r="T105" i="2" s="1"/>
  <c r="M98" i="5"/>
  <c r="N98" i="5" s="1"/>
  <c r="R97" i="2" s="1"/>
  <c r="S97" i="2" s="1"/>
  <c r="T97" i="2" s="1"/>
  <c r="M90" i="5"/>
  <c r="N90" i="5" s="1"/>
  <c r="R89" i="2" s="1"/>
  <c r="S89" i="2" s="1"/>
  <c r="T89" i="2" s="1"/>
  <c r="M82" i="5"/>
  <c r="N82" i="5" s="1"/>
  <c r="R81" i="2" s="1"/>
  <c r="S81" i="2" s="1"/>
  <c r="T81" i="2" s="1"/>
  <c r="M74" i="5"/>
  <c r="N74" i="5" s="1"/>
  <c r="R73" i="2" s="1"/>
  <c r="S73" i="2" s="1"/>
  <c r="T73" i="2" s="1"/>
  <c r="M66" i="5"/>
  <c r="N66" i="5" s="1"/>
  <c r="R65" i="2" s="1"/>
  <c r="S65" i="2" s="1"/>
  <c r="T65" i="2" s="1"/>
  <c r="M58" i="5"/>
  <c r="N58" i="5" s="1"/>
  <c r="R57" i="2" s="1"/>
  <c r="S57" i="2" s="1"/>
  <c r="T57" i="2" s="1"/>
  <c r="M50" i="5"/>
  <c r="N50" i="5" s="1"/>
  <c r="R49" i="2" s="1"/>
  <c r="S49" i="2" s="1"/>
  <c r="T49" i="2" s="1"/>
  <c r="M42" i="5"/>
  <c r="N42" i="5" s="1"/>
  <c r="R41" i="2" s="1"/>
  <c r="S41" i="2" s="1"/>
  <c r="T41" i="2" s="1"/>
  <c r="M34" i="5"/>
  <c r="N34" i="5" s="1"/>
  <c r="R33" i="2" s="1"/>
  <c r="S33" i="2" s="1"/>
  <c r="T33" i="2" s="1"/>
  <c r="M26" i="5"/>
  <c r="N26" i="5" s="1"/>
  <c r="R25" i="2" s="1"/>
  <c r="S25" i="2" s="1"/>
  <c r="T25" i="2" s="1"/>
  <c r="M18" i="5"/>
  <c r="N18" i="5" s="1"/>
  <c r="R17" i="2" s="1"/>
  <c r="S17" i="2" s="1"/>
  <c r="T17" i="2" s="1"/>
  <c r="M10" i="5"/>
  <c r="N10" i="5" s="1"/>
  <c r="R9" i="2" s="1"/>
  <c r="S9" i="2" s="1"/>
  <c r="T9" i="2" s="1"/>
  <c r="BB171" i="5" l="1"/>
  <c r="AP170" i="16" s="1"/>
  <c r="AQ170" i="16" s="1"/>
  <c r="BB112" i="5"/>
  <c r="AP111" i="16" s="1"/>
  <c r="AQ111" i="16" s="1"/>
  <c r="BB173" i="5"/>
  <c r="AP172" i="16" s="1"/>
  <c r="AQ172" i="16" s="1"/>
  <c r="BB147" i="5"/>
  <c r="AP146" i="16" s="1"/>
  <c r="AQ146" i="16" s="1"/>
  <c r="BB70" i="5"/>
  <c r="AP69" i="16" s="1"/>
  <c r="AQ69" i="16" s="1"/>
  <c r="BB65" i="5"/>
  <c r="AP64" i="16" s="1"/>
  <c r="AQ64" i="16" s="1"/>
  <c r="BB130" i="5"/>
  <c r="AP129" i="16" s="1"/>
  <c r="AQ129" i="16" s="1"/>
  <c r="BB51" i="5"/>
  <c r="AP50" i="16" s="1"/>
  <c r="AQ50" i="16" s="1"/>
  <c r="BB117" i="5"/>
  <c r="AP116" i="16" s="1"/>
  <c r="AQ116" i="16" s="1"/>
  <c r="BB116" i="5"/>
  <c r="AP115" i="16" s="1"/>
  <c r="AQ115" i="16" s="1"/>
  <c r="BB211" i="5"/>
  <c r="AP210" i="16" s="1"/>
  <c r="AQ210" i="16" s="1"/>
  <c r="BB124" i="5"/>
  <c r="AP123" i="16" s="1"/>
  <c r="AQ123" i="16" s="1"/>
  <c r="BB77" i="5"/>
  <c r="AP76" i="16" s="1"/>
  <c r="AQ76" i="16" s="1"/>
  <c r="BB132" i="5"/>
  <c r="AP131" i="16" s="1"/>
  <c r="AQ131" i="16" s="1"/>
  <c r="BB195" i="5"/>
  <c r="AP194" i="16" s="1"/>
  <c r="AQ194" i="16" s="1"/>
  <c r="BB93" i="5"/>
  <c r="AP92" i="16" s="1"/>
  <c r="AQ92" i="16" s="1"/>
  <c r="BB59" i="5"/>
  <c r="AP58" i="16" s="1"/>
  <c r="AQ58" i="16" s="1"/>
  <c r="AB129" i="5"/>
  <c r="T128" i="16" s="1"/>
  <c r="U128" i="16" s="1"/>
  <c r="BB122" i="5"/>
  <c r="AP121" i="16" s="1"/>
  <c r="AQ121" i="16" s="1"/>
  <c r="BB156" i="5"/>
  <c r="AP155" i="16" s="1"/>
  <c r="AQ155" i="16" s="1"/>
  <c r="BB181" i="5"/>
  <c r="AP180" i="16" s="1"/>
  <c r="AQ180" i="16" s="1"/>
  <c r="AB178" i="5"/>
  <c r="T177" i="16" s="1"/>
  <c r="U177" i="16" s="1"/>
  <c r="AB45" i="5"/>
  <c r="T44" i="16" s="1"/>
  <c r="U44" i="16" s="1"/>
  <c r="BB37" i="5"/>
  <c r="AP36" i="16" s="1"/>
  <c r="AQ36" i="16" s="1"/>
  <c r="AB106" i="5"/>
  <c r="T105" i="16" s="1"/>
  <c r="U105" i="16" s="1"/>
  <c r="AB205" i="5"/>
  <c r="T204" i="16" s="1"/>
  <c r="U204" i="16" s="1"/>
  <c r="AB194" i="5"/>
  <c r="T193" i="16" s="1"/>
  <c r="U193" i="16" s="1"/>
  <c r="AB22" i="5"/>
  <c r="T21" i="16" s="1"/>
  <c r="U21" i="16" s="1"/>
  <c r="AO161" i="5"/>
  <c r="AE160" i="16" s="1"/>
  <c r="AF160" i="16" s="1"/>
  <c r="AO159" i="5"/>
  <c r="AE158" i="16" s="1"/>
  <c r="AF158" i="16" s="1"/>
  <c r="AB154" i="5"/>
  <c r="T153" i="16" s="1"/>
  <c r="U153" i="16" s="1"/>
  <c r="AB18" i="5"/>
  <c r="T17" i="16" s="1"/>
  <c r="U17" i="16" s="1"/>
  <c r="AB169" i="5"/>
  <c r="T168" i="16" s="1"/>
  <c r="U168" i="16" s="1"/>
  <c r="BB161" i="5"/>
  <c r="AP160" i="16" s="1"/>
  <c r="AQ160" i="16" s="1"/>
  <c r="BB85" i="5"/>
  <c r="AP84" i="16" s="1"/>
  <c r="AQ84" i="16" s="1"/>
  <c r="AB81" i="5"/>
  <c r="T80" i="16" s="1"/>
  <c r="U80" i="16" s="1"/>
  <c r="AB32" i="5"/>
  <c r="T31" i="16" s="1"/>
  <c r="U31" i="16" s="1"/>
  <c r="BB69" i="5"/>
  <c r="AP68" i="16" s="1"/>
  <c r="AQ68" i="16" s="1"/>
  <c r="AB26" i="5"/>
  <c r="T25" i="16" s="1"/>
  <c r="U25" i="16" s="1"/>
  <c r="AB28" i="5"/>
  <c r="T27" i="16" s="1"/>
  <c r="U27" i="16" s="1"/>
  <c r="AO182" i="5"/>
  <c r="AE181" i="16" s="1"/>
  <c r="AF181" i="16" s="1"/>
  <c r="AB78" i="5"/>
  <c r="T77" i="16" s="1"/>
  <c r="U77" i="16" s="1"/>
  <c r="AB10" i="5"/>
  <c r="T9" i="16" s="1"/>
  <c r="U9" i="16" s="1"/>
  <c r="AB101" i="5"/>
  <c r="T100" i="16" s="1"/>
  <c r="U100" i="16" s="1"/>
  <c r="AB12" i="5"/>
  <c r="T11" i="16" s="1"/>
  <c r="U11" i="16" s="1"/>
  <c r="AO168" i="5"/>
  <c r="AE167" i="16" s="1"/>
  <c r="AF167" i="16" s="1"/>
  <c r="AB15" i="5"/>
  <c r="T14" i="16" s="1"/>
  <c r="U14" i="16" s="1"/>
  <c r="AB210" i="5"/>
  <c r="T209" i="16" s="1"/>
  <c r="U209" i="16" s="1"/>
  <c r="AB46" i="5"/>
  <c r="T45" i="16" s="1"/>
  <c r="U45" i="16" s="1"/>
  <c r="AB6" i="5"/>
  <c r="T5" i="16" s="1"/>
  <c r="U5" i="16" s="1"/>
  <c r="AB221" i="5"/>
  <c r="T220" i="16" s="1"/>
  <c r="U220" i="16" s="1"/>
  <c r="AB61" i="5"/>
  <c r="T60" i="16" s="1"/>
  <c r="U60" i="16" s="1"/>
  <c r="AB189" i="5"/>
  <c r="T188" i="16" s="1"/>
  <c r="U188" i="16" s="1"/>
  <c r="BB83" i="5"/>
  <c r="AP82" i="16" s="1"/>
  <c r="AQ82" i="16" s="1"/>
  <c r="AB20" i="5"/>
  <c r="T19" i="16" s="1"/>
  <c r="U19" i="16" s="1"/>
  <c r="AO119" i="5"/>
  <c r="AE118" i="16" s="1"/>
  <c r="AF118" i="16" s="1"/>
  <c r="AB31" i="5"/>
  <c r="T30" i="16" s="1"/>
  <c r="U30" i="16" s="1"/>
  <c r="AB226" i="5"/>
  <c r="T225" i="16" s="1"/>
  <c r="U225" i="16" s="1"/>
  <c r="AB62" i="5"/>
  <c r="T61" i="16" s="1"/>
  <c r="U61" i="16" s="1"/>
  <c r="AB122" i="5"/>
  <c r="T121" i="16" s="1"/>
  <c r="U121" i="16" s="1"/>
  <c r="AB153" i="5"/>
  <c r="T152" i="16" s="1"/>
  <c r="U152" i="16" s="1"/>
  <c r="AB16" i="5"/>
  <c r="T15" i="16" s="1"/>
  <c r="U15" i="16" s="1"/>
  <c r="BB109" i="5"/>
  <c r="AP108" i="16" s="1"/>
  <c r="AQ108" i="16" s="1"/>
  <c r="AZ232" i="5"/>
  <c r="BA232" i="5" s="1"/>
  <c r="BN231" i="2" s="1"/>
  <c r="BO231" i="2" s="1"/>
  <c r="BP231" i="2" s="1"/>
  <c r="AZ52" i="5"/>
  <c r="BA52" i="5" s="1"/>
  <c r="BN51" i="2" s="1"/>
  <c r="BO51" i="2" s="1"/>
  <c r="BP51" i="2" s="1"/>
  <c r="AZ175" i="5"/>
  <c r="BA175" i="5" s="1"/>
  <c r="BN174" i="2" s="1"/>
  <c r="BO174" i="2" s="1"/>
  <c r="BP174" i="2" s="1"/>
  <c r="AF11" i="16"/>
  <c r="AZ100" i="5"/>
  <c r="BA100" i="5" s="1"/>
  <c r="BN99" i="2" s="1"/>
  <c r="BO99" i="2" s="1"/>
  <c r="BP99" i="2" s="1"/>
  <c r="AZ36" i="5"/>
  <c r="BA36" i="5" s="1"/>
  <c r="BN35" i="2" s="1"/>
  <c r="BO35" i="2" s="1"/>
  <c r="BP35" i="2" s="1"/>
  <c r="AZ204" i="5"/>
  <c r="BA204" i="5" s="1"/>
  <c r="BN203" i="2" s="1"/>
  <c r="BO203" i="2" s="1"/>
  <c r="BP203" i="2" s="1"/>
  <c r="AZ172" i="5"/>
  <c r="BA172" i="5" s="1"/>
  <c r="BN171" i="2" s="1"/>
  <c r="BO171" i="2" s="1"/>
  <c r="BP171" i="2" s="1"/>
  <c r="BN125" i="2"/>
  <c r="BO125" i="2" s="1"/>
  <c r="BP125" i="2" s="1"/>
  <c r="BB126" i="5"/>
  <c r="AP125" i="16" s="1"/>
  <c r="AQ125" i="16" s="1"/>
  <c r="AZ227" i="5"/>
  <c r="BA227" i="5" s="1"/>
  <c r="BN226" i="2" s="1"/>
  <c r="BO226" i="2" s="1"/>
  <c r="BP226" i="2" s="1"/>
  <c r="AZ92" i="5"/>
  <c r="BA92" i="5" s="1"/>
  <c r="BN91" i="2" s="1"/>
  <c r="BO91" i="2" s="1"/>
  <c r="BP91" i="2" s="1"/>
  <c r="AZ8" i="5"/>
  <c r="BA8" i="5" s="1"/>
  <c r="BN7" i="2" s="1"/>
  <c r="BO7" i="2" s="1"/>
  <c r="BP7" i="2" s="1"/>
  <c r="AZ155" i="5"/>
  <c r="BA155" i="5" s="1"/>
  <c r="BN154" i="2" s="1"/>
  <c r="BO154" i="2" s="1"/>
  <c r="BP154" i="2" s="1"/>
  <c r="AZ206" i="5"/>
  <c r="BA206" i="5" s="1"/>
  <c r="BN205" i="2" s="1"/>
  <c r="BO205" i="2" s="1"/>
  <c r="BP205" i="2" s="1"/>
  <c r="AZ174" i="5"/>
  <c r="BA174" i="5" s="1"/>
  <c r="BN173" i="2" s="1"/>
  <c r="BO173" i="2" s="1"/>
  <c r="BP173" i="2" s="1"/>
  <c r="AZ125" i="5"/>
  <c r="BA125" i="5" s="1"/>
  <c r="BN124" i="2" s="1"/>
  <c r="BO124" i="2" s="1"/>
  <c r="BP124" i="2" s="1"/>
  <c r="AZ76" i="5"/>
  <c r="BA76" i="5" s="1"/>
  <c r="BN75" i="2" s="1"/>
  <c r="BO75" i="2" s="1"/>
  <c r="BP75" i="2" s="1"/>
  <c r="AZ213" i="5"/>
  <c r="BA213" i="5" s="1"/>
  <c r="BN212" i="2" s="1"/>
  <c r="BO212" i="2" s="1"/>
  <c r="BP212" i="2" s="1"/>
  <c r="AZ154" i="5"/>
  <c r="BA154" i="5" s="1"/>
  <c r="BN153" i="2" s="1"/>
  <c r="BO153" i="2" s="1"/>
  <c r="BP153" i="2" s="1"/>
  <c r="AZ57" i="5"/>
  <c r="BA57" i="5" s="1"/>
  <c r="BN56" i="2" s="1"/>
  <c r="BO56" i="2" s="1"/>
  <c r="BP56" i="2" s="1"/>
  <c r="AZ113" i="5"/>
  <c r="BA113" i="5" s="1"/>
  <c r="BN112" i="2" s="1"/>
  <c r="BO112" i="2" s="1"/>
  <c r="BP112" i="2" s="1"/>
  <c r="AZ145" i="5"/>
  <c r="BA145" i="5" s="1"/>
  <c r="BN144" i="2" s="1"/>
  <c r="BO144" i="2" s="1"/>
  <c r="BP144" i="2" s="1"/>
  <c r="AZ209" i="5"/>
  <c r="BA209" i="5" s="1"/>
  <c r="BN208" i="2" s="1"/>
  <c r="BO208" i="2" s="1"/>
  <c r="BP208" i="2" s="1"/>
  <c r="AZ33" i="5"/>
  <c r="BA33" i="5" s="1"/>
  <c r="BN32" i="2" s="1"/>
  <c r="BO32" i="2" s="1"/>
  <c r="BP32" i="2" s="1"/>
  <c r="AZ123" i="5"/>
  <c r="BA123" i="5" s="1"/>
  <c r="BN122" i="2" s="1"/>
  <c r="BO122" i="2" s="1"/>
  <c r="BP122" i="2" s="1"/>
  <c r="AZ202" i="5"/>
  <c r="BA202" i="5" s="1"/>
  <c r="BN201" i="2" s="1"/>
  <c r="BO201" i="2" s="1"/>
  <c r="BP201" i="2" s="1"/>
  <c r="AZ140" i="5"/>
  <c r="BA140" i="5" s="1"/>
  <c r="BN139" i="2" s="1"/>
  <c r="BO139" i="2" s="1"/>
  <c r="BP139" i="2" s="1"/>
  <c r="AZ79" i="5"/>
  <c r="BA79" i="5" s="1"/>
  <c r="BN78" i="2" s="1"/>
  <c r="BO78" i="2" s="1"/>
  <c r="BP78" i="2" s="1"/>
  <c r="AZ111" i="5"/>
  <c r="BA111" i="5" s="1"/>
  <c r="BN110" i="2" s="1"/>
  <c r="BO110" i="2" s="1"/>
  <c r="BP110" i="2" s="1"/>
  <c r="AZ82" i="5"/>
  <c r="BA82" i="5" s="1"/>
  <c r="BN81" i="2" s="1"/>
  <c r="BO81" i="2" s="1"/>
  <c r="BP81" i="2" s="1"/>
  <c r="AZ25" i="5"/>
  <c r="BA25" i="5" s="1"/>
  <c r="BN24" i="2" s="1"/>
  <c r="BO24" i="2" s="1"/>
  <c r="BP24" i="2" s="1"/>
  <c r="AZ228" i="5"/>
  <c r="BA228" i="5" s="1"/>
  <c r="BN227" i="2" s="1"/>
  <c r="BO227" i="2" s="1"/>
  <c r="BP227" i="2" s="1"/>
  <c r="AZ196" i="5"/>
  <c r="BA196" i="5" s="1"/>
  <c r="BN195" i="2" s="1"/>
  <c r="BO195" i="2" s="1"/>
  <c r="BP195" i="2" s="1"/>
  <c r="AZ164" i="5"/>
  <c r="BA164" i="5" s="1"/>
  <c r="BN163" i="2" s="1"/>
  <c r="BO163" i="2" s="1"/>
  <c r="BP163" i="2" s="1"/>
  <c r="AZ74" i="5"/>
  <c r="BA74" i="5" s="1"/>
  <c r="BN73" i="2" s="1"/>
  <c r="BO73" i="2" s="1"/>
  <c r="BP73" i="2" s="1"/>
  <c r="AZ118" i="5"/>
  <c r="BA118" i="5" s="1"/>
  <c r="BN117" i="2" s="1"/>
  <c r="BO117" i="2" s="1"/>
  <c r="BP117" i="2" s="1"/>
  <c r="AZ53" i="5"/>
  <c r="BA53" i="5" s="1"/>
  <c r="BN52" i="2" s="1"/>
  <c r="BO52" i="2" s="1"/>
  <c r="BP52" i="2" s="1"/>
  <c r="AZ44" i="5"/>
  <c r="BA44" i="5" s="1"/>
  <c r="BN43" i="2" s="1"/>
  <c r="BO43" i="2" s="1"/>
  <c r="BP43" i="2" s="1"/>
  <c r="AB30" i="5"/>
  <c r="T29" i="16" s="1"/>
  <c r="U29" i="16" s="1"/>
  <c r="AB14" i="5"/>
  <c r="T13" i="16" s="1"/>
  <c r="U13" i="16" s="1"/>
  <c r="AZ136" i="5"/>
  <c r="BA136" i="5" s="1"/>
  <c r="BN135" i="2" s="1"/>
  <c r="BO135" i="2" s="1"/>
  <c r="BP135" i="2" s="1"/>
  <c r="AZ230" i="5"/>
  <c r="BA230" i="5" s="1"/>
  <c r="BN229" i="2" s="1"/>
  <c r="BO229" i="2" s="1"/>
  <c r="BP229" i="2" s="1"/>
  <c r="AZ198" i="5"/>
  <c r="BA198" i="5" s="1"/>
  <c r="BN197" i="2" s="1"/>
  <c r="BO197" i="2" s="1"/>
  <c r="BP197" i="2" s="1"/>
  <c r="AZ166" i="5"/>
  <c r="BA166" i="5" s="1"/>
  <c r="BN165" i="2" s="1"/>
  <c r="BO165" i="2" s="1"/>
  <c r="BP165" i="2" s="1"/>
  <c r="AZ49" i="5"/>
  <c r="BA49" i="5" s="1"/>
  <c r="BN48" i="2" s="1"/>
  <c r="BO48" i="2" s="1"/>
  <c r="BP48" i="2" s="1"/>
  <c r="BN113" i="2"/>
  <c r="BO113" i="2" s="1"/>
  <c r="BP113" i="2" s="1"/>
  <c r="BB114" i="5"/>
  <c r="AP113" i="16" s="1"/>
  <c r="AQ113" i="16" s="1"/>
  <c r="AZ28" i="5"/>
  <c r="BA28" i="5" s="1"/>
  <c r="BN27" i="2" s="1"/>
  <c r="BO27" i="2" s="1"/>
  <c r="BP27" i="2" s="1"/>
  <c r="AB24" i="5"/>
  <c r="T23" i="16" s="1"/>
  <c r="U23" i="16" s="1"/>
  <c r="AB8" i="5"/>
  <c r="T7" i="16" s="1"/>
  <c r="U7" i="16" s="1"/>
  <c r="BB40" i="5"/>
  <c r="AP39" i="16" s="1"/>
  <c r="AQ39" i="16" s="1"/>
  <c r="BN120" i="2"/>
  <c r="BO120" i="2" s="1"/>
  <c r="BP120" i="2" s="1"/>
  <c r="BB121" i="5"/>
  <c r="AP120" i="16" s="1"/>
  <c r="AQ120" i="16" s="1"/>
  <c r="AZ153" i="5"/>
  <c r="BA153" i="5" s="1"/>
  <c r="BN152" i="2" s="1"/>
  <c r="BO152" i="2" s="1"/>
  <c r="BP152" i="2" s="1"/>
  <c r="AZ217" i="5"/>
  <c r="BA217" i="5" s="1"/>
  <c r="BN216" i="2" s="1"/>
  <c r="BO216" i="2" s="1"/>
  <c r="BP216" i="2" s="1"/>
  <c r="AZ170" i="5"/>
  <c r="BA170" i="5" s="1"/>
  <c r="BN169" i="2" s="1"/>
  <c r="BO169" i="2" s="1"/>
  <c r="BP169" i="2" s="1"/>
  <c r="AZ143" i="5"/>
  <c r="BA143" i="5" s="1"/>
  <c r="BN142" i="2" s="1"/>
  <c r="BO142" i="2" s="1"/>
  <c r="BP142" i="2" s="1"/>
  <c r="AZ67" i="5"/>
  <c r="BA67" i="5" s="1"/>
  <c r="BN66" i="2" s="1"/>
  <c r="BO66" i="2" s="1"/>
  <c r="BP66" i="2" s="1"/>
  <c r="AZ17" i="5"/>
  <c r="BA17" i="5" s="1"/>
  <c r="BN16" i="2" s="1"/>
  <c r="BO16" i="2" s="1"/>
  <c r="BP16" i="2" s="1"/>
  <c r="AZ224" i="5"/>
  <c r="BA224" i="5" s="1"/>
  <c r="BN223" i="2" s="1"/>
  <c r="BO223" i="2" s="1"/>
  <c r="BP223" i="2" s="1"/>
  <c r="AZ192" i="5"/>
  <c r="BA192" i="5" s="1"/>
  <c r="BN191" i="2" s="1"/>
  <c r="BO191" i="2" s="1"/>
  <c r="BP191" i="2" s="1"/>
  <c r="BB38" i="5"/>
  <c r="AP37" i="16" s="1"/>
  <c r="AQ37" i="16" s="1"/>
  <c r="AB27" i="5"/>
  <c r="T26" i="16" s="1"/>
  <c r="U26" i="16" s="1"/>
  <c r="AB11" i="5"/>
  <c r="T10" i="16" s="1"/>
  <c r="U10" i="16" s="1"/>
  <c r="AZ102" i="5"/>
  <c r="BA102" i="5" s="1"/>
  <c r="BN101" i="2" s="1"/>
  <c r="BO101" i="2" s="1"/>
  <c r="BP101" i="2" s="1"/>
  <c r="AZ50" i="5"/>
  <c r="BA50" i="5" s="1"/>
  <c r="BN49" i="2" s="1"/>
  <c r="BO49" i="2" s="1"/>
  <c r="BP49" i="2" s="1"/>
  <c r="AO178" i="5"/>
  <c r="AE177" i="16" s="1"/>
  <c r="AF177" i="16" s="1"/>
  <c r="AB222" i="5"/>
  <c r="T221" i="16" s="1"/>
  <c r="U221" i="16" s="1"/>
  <c r="AB206" i="5"/>
  <c r="T205" i="16" s="1"/>
  <c r="U205" i="16" s="1"/>
  <c r="AB190" i="5"/>
  <c r="T189" i="16" s="1"/>
  <c r="U189" i="16" s="1"/>
  <c r="AB174" i="5"/>
  <c r="T173" i="16" s="1"/>
  <c r="U173" i="16" s="1"/>
  <c r="AB134" i="5"/>
  <c r="T133" i="16" s="1"/>
  <c r="U133" i="16" s="1"/>
  <c r="AB118" i="5"/>
  <c r="T117" i="16" s="1"/>
  <c r="U117" i="16" s="1"/>
  <c r="AB90" i="5"/>
  <c r="T89" i="16" s="1"/>
  <c r="U89" i="16" s="1"/>
  <c r="AB74" i="5"/>
  <c r="T73" i="16" s="1"/>
  <c r="U73" i="16" s="1"/>
  <c r="AB58" i="5"/>
  <c r="T57" i="16" s="1"/>
  <c r="U57" i="16" s="1"/>
  <c r="AB42" i="5"/>
  <c r="T41" i="16" s="1"/>
  <c r="U41" i="16" s="1"/>
  <c r="AZ144" i="5"/>
  <c r="BA144" i="5" s="1"/>
  <c r="BN143" i="2" s="1"/>
  <c r="BO143" i="2" s="1"/>
  <c r="BP143" i="2" s="1"/>
  <c r="AZ41" i="5"/>
  <c r="BA41" i="5" s="1"/>
  <c r="BN40" i="2" s="1"/>
  <c r="BO40" i="2" s="1"/>
  <c r="BP40" i="2" s="1"/>
  <c r="AZ128" i="5"/>
  <c r="BA128" i="5" s="1"/>
  <c r="BN127" i="2" s="1"/>
  <c r="BO127" i="2" s="1"/>
  <c r="BP127" i="2" s="1"/>
  <c r="AZ58" i="5"/>
  <c r="BA58" i="5" s="1"/>
  <c r="BN57" i="2" s="1"/>
  <c r="BO57" i="2" s="1"/>
  <c r="BP57" i="2" s="1"/>
  <c r="AO149" i="5"/>
  <c r="AE148" i="16" s="1"/>
  <c r="AF148" i="16" s="1"/>
  <c r="AB217" i="5"/>
  <c r="T216" i="16" s="1"/>
  <c r="U216" i="16" s="1"/>
  <c r="AB201" i="5"/>
  <c r="T200" i="16" s="1"/>
  <c r="U200" i="16" s="1"/>
  <c r="AB185" i="5"/>
  <c r="T184" i="16" s="1"/>
  <c r="U184" i="16" s="1"/>
  <c r="AB165" i="5"/>
  <c r="T164" i="16" s="1"/>
  <c r="U164" i="16" s="1"/>
  <c r="AB149" i="5"/>
  <c r="T148" i="16" s="1"/>
  <c r="U148" i="16" s="1"/>
  <c r="AB121" i="5"/>
  <c r="T120" i="16" s="1"/>
  <c r="U120" i="16" s="1"/>
  <c r="AB97" i="5"/>
  <c r="T96" i="16" s="1"/>
  <c r="U96" i="16" s="1"/>
  <c r="AB73" i="5"/>
  <c r="T72" i="16" s="1"/>
  <c r="U72" i="16" s="1"/>
  <c r="AB57" i="5"/>
  <c r="T56" i="16" s="1"/>
  <c r="U56" i="16" s="1"/>
  <c r="AB41" i="5"/>
  <c r="T40" i="16" s="1"/>
  <c r="U40" i="16" s="1"/>
  <c r="AZ226" i="5"/>
  <c r="BA226" i="5" s="1"/>
  <c r="BN225" i="2" s="1"/>
  <c r="BO225" i="2" s="1"/>
  <c r="BP225" i="2" s="1"/>
  <c r="AZ194" i="5"/>
  <c r="BA194" i="5" s="1"/>
  <c r="BN193" i="2" s="1"/>
  <c r="BO193" i="2" s="1"/>
  <c r="BP193" i="2" s="1"/>
  <c r="AZ160" i="5"/>
  <c r="BA160" i="5" s="1"/>
  <c r="BN159" i="2" s="1"/>
  <c r="BO159" i="2" s="1"/>
  <c r="BP159" i="2" s="1"/>
  <c r="AZ104" i="5"/>
  <c r="BA104" i="5" s="1"/>
  <c r="BN103" i="2" s="1"/>
  <c r="BO103" i="2" s="1"/>
  <c r="BP103" i="2" s="1"/>
  <c r="AZ46" i="5"/>
  <c r="BA46" i="5" s="1"/>
  <c r="BN45" i="2" s="1"/>
  <c r="BO45" i="2" s="1"/>
  <c r="BP45" i="2" s="1"/>
  <c r="BB68" i="5"/>
  <c r="AP67" i="16" s="1"/>
  <c r="AQ67" i="16" s="1"/>
  <c r="AZ106" i="5"/>
  <c r="BA106" i="5" s="1"/>
  <c r="BN105" i="2" s="1"/>
  <c r="BO105" i="2" s="1"/>
  <c r="BP105" i="2" s="1"/>
  <c r="AZ20" i="5"/>
  <c r="BA20" i="5" s="1"/>
  <c r="BN19" i="2" s="1"/>
  <c r="BO19" i="2" s="1"/>
  <c r="BP19" i="2" s="1"/>
  <c r="AO156" i="5"/>
  <c r="AE155" i="16" s="1"/>
  <c r="AZ87" i="5"/>
  <c r="BA87" i="5" s="1"/>
  <c r="BN86" i="2" s="1"/>
  <c r="BO86" i="2" s="1"/>
  <c r="BP86" i="2" s="1"/>
  <c r="AZ119" i="5"/>
  <c r="BA119" i="5" s="1"/>
  <c r="BN118" i="2" s="1"/>
  <c r="BO118" i="2" s="1"/>
  <c r="BP118" i="2" s="1"/>
  <c r="AZ183" i="5"/>
  <c r="BA183" i="5" s="1"/>
  <c r="BN182" i="2" s="1"/>
  <c r="BO182" i="2" s="1"/>
  <c r="BP182" i="2" s="1"/>
  <c r="AZ215" i="5"/>
  <c r="BA215" i="5" s="1"/>
  <c r="BN214" i="2" s="1"/>
  <c r="BO214" i="2" s="1"/>
  <c r="BP214" i="2" s="1"/>
  <c r="AZ7" i="5"/>
  <c r="BA7" i="5" s="1"/>
  <c r="BN6" i="2" s="1"/>
  <c r="BO6" i="2" s="1"/>
  <c r="BP6" i="2" s="1"/>
  <c r="AZ56" i="5"/>
  <c r="BA56" i="5" s="1"/>
  <c r="BN55" i="2" s="1"/>
  <c r="BO55" i="2" s="1"/>
  <c r="BP55" i="2" s="1"/>
  <c r="AF171" i="16"/>
  <c r="BB47" i="5"/>
  <c r="AP46" i="16" s="1"/>
  <c r="AQ46" i="16" s="1"/>
  <c r="AZ9" i="5"/>
  <c r="BA9" i="5" s="1"/>
  <c r="BN8" i="2" s="1"/>
  <c r="BO8" i="2" s="1"/>
  <c r="BP8" i="2" s="1"/>
  <c r="AZ220" i="5"/>
  <c r="BA220" i="5" s="1"/>
  <c r="BN219" i="2" s="1"/>
  <c r="BO219" i="2" s="1"/>
  <c r="BP219" i="2" s="1"/>
  <c r="AZ188" i="5"/>
  <c r="BA188" i="5" s="1"/>
  <c r="BN187" i="2" s="1"/>
  <c r="BO187" i="2" s="1"/>
  <c r="BP187" i="2" s="1"/>
  <c r="BN141" i="2"/>
  <c r="BO141" i="2" s="1"/>
  <c r="BP141" i="2" s="1"/>
  <c r="BB142" i="5"/>
  <c r="AP141" i="16" s="1"/>
  <c r="AZ30" i="5"/>
  <c r="BA30" i="5" s="1"/>
  <c r="BN29" i="2" s="1"/>
  <c r="BO29" i="2" s="1"/>
  <c r="BP29" i="2" s="1"/>
  <c r="AZ35" i="5"/>
  <c r="BA35" i="5" s="1"/>
  <c r="BN34" i="2" s="1"/>
  <c r="BO34" i="2" s="1"/>
  <c r="BP34" i="2" s="1"/>
  <c r="AZ115" i="5"/>
  <c r="BA115" i="5" s="1"/>
  <c r="BN114" i="2" s="1"/>
  <c r="BO114" i="2" s="1"/>
  <c r="BP114" i="2" s="1"/>
  <c r="BN106" i="2"/>
  <c r="BO106" i="2" s="1"/>
  <c r="BP106" i="2" s="1"/>
  <c r="BB107" i="5"/>
  <c r="AP106" i="16" s="1"/>
  <c r="AQ106" i="16" s="1"/>
  <c r="AZ29" i="5"/>
  <c r="BA29" i="5" s="1"/>
  <c r="BN28" i="2" s="1"/>
  <c r="BO28" i="2" s="1"/>
  <c r="AZ222" i="5"/>
  <c r="BA222" i="5" s="1"/>
  <c r="BN221" i="2" s="1"/>
  <c r="BO221" i="2" s="1"/>
  <c r="BP221" i="2" s="1"/>
  <c r="AZ190" i="5"/>
  <c r="BA190" i="5" s="1"/>
  <c r="BN189" i="2" s="1"/>
  <c r="BO189" i="2" s="1"/>
  <c r="BP189" i="2" s="1"/>
  <c r="AZ152" i="5"/>
  <c r="BA152" i="5" s="1"/>
  <c r="BN151" i="2" s="1"/>
  <c r="BO151" i="2" s="1"/>
  <c r="BP151" i="2" s="1"/>
  <c r="AZ101" i="5"/>
  <c r="BA101" i="5" s="1"/>
  <c r="BN100" i="2" s="1"/>
  <c r="BO100" i="2" s="1"/>
  <c r="BP100" i="2" s="1"/>
  <c r="AZ34" i="5"/>
  <c r="BA34" i="5" s="1"/>
  <c r="BN33" i="2" s="1"/>
  <c r="BO33" i="2" s="1"/>
  <c r="BP33" i="2" s="1"/>
  <c r="AZ12" i="5"/>
  <c r="BA12" i="5" s="1"/>
  <c r="BN11" i="2" s="1"/>
  <c r="BO11" i="2" s="1"/>
  <c r="BP11" i="2" s="1"/>
  <c r="AZ15" i="5"/>
  <c r="BA15" i="5" s="1"/>
  <c r="BN14" i="2" s="1"/>
  <c r="BO14" i="2" s="1"/>
  <c r="BP14" i="2" s="1"/>
  <c r="AZ97" i="5"/>
  <c r="BA97" i="5" s="1"/>
  <c r="BN96" i="2" s="1"/>
  <c r="BO96" i="2" s="1"/>
  <c r="BP96" i="2" s="1"/>
  <c r="AZ129" i="5"/>
  <c r="BA129" i="5" s="1"/>
  <c r="BN128" i="2" s="1"/>
  <c r="BO128" i="2" s="1"/>
  <c r="BP128" i="2" s="1"/>
  <c r="AZ193" i="5"/>
  <c r="BA193" i="5" s="1"/>
  <c r="BN192" i="2" s="1"/>
  <c r="BO192" i="2" s="1"/>
  <c r="BP192" i="2" s="1"/>
  <c r="AZ225" i="5"/>
  <c r="BA225" i="5" s="1"/>
  <c r="BN224" i="2" s="1"/>
  <c r="BO224" i="2" s="1"/>
  <c r="BP224" i="2" s="1"/>
  <c r="BB205" i="5"/>
  <c r="AP204" i="16" s="1"/>
  <c r="AQ204" i="16" s="1"/>
  <c r="BB86" i="5"/>
  <c r="AP85" i="16" s="1"/>
  <c r="AQ85" i="16" s="1"/>
  <c r="AF195" i="16"/>
  <c r="AZ148" i="5"/>
  <c r="BA148" i="5" s="1"/>
  <c r="BN147" i="2" s="1"/>
  <c r="BO147" i="2" s="1"/>
  <c r="BP147" i="2" s="1"/>
  <c r="AZ48" i="5"/>
  <c r="BA48" i="5" s="1"/>
  <c r="BN47" i="2" s="1"/>
  <c r="BO47" i="2" s="1"/>
  <c r="BP47" i="2" s="1"/>
  <c r="AZ216" i="5"/>
  <c r="BA216" i="5" s="1"/>
  <c r="BN215" i="2" s="1"/>
  <c r="BO215" i="2" s="1"/>
  <c r="BP215" i="2" s="1"/>
  <c r="AZ184" i="5"/>
  <c r="BA184" i="5" s="1"/>
  <c r="BN183" i="2" s="1"/>
  <c r="BO183" i="2" s="1"/>
  <c r="BP183" i="2" s="1"/>
  <c r="AZ139" i="5"/>
  <c r="BA139" i="5" s="1"/>
  <c r="BN138" i="2" s="1"/>
  <c r="BO138" i="2" s="1"/>
  <c r="BP138" i="2" s="1"/>
  <c r="AZ22" i="5"/>
  <c r="BA22" i="5" s="1"/>
  <c r="BN21" i="2" s="1"/>
  <c r="BO21" i="2" s="1"/>
  <c r="BP21" i="2" s="1"/>
  <c r="AB23" i="5"/>
  <c r="T22" i="16" s="1"/>
  <c r="U22" i="16" s="1"/>
  <c r="AB7" i="5"/>
  <c r="T6" i="16" s="1"/>
  <c r="U6" i="16" s="1"/>
  <c r="AZ27" i="5"/>
  <c r="BA27" i="5" s="1"/>
  <c r="BN26" i="2" s="1"/>
  <c r="BO26" i="2" s="1"/>
  <c r="BP26" i="2" s="1"/>
  <c r="AO174" i="5"/>
  <c r="AE173" i="16" s="1"/>
  <c r="AF173" i="16" s="1"/>
  <c r="AB218" i="5"/>
  <c r="T217" i="16" s="1"/>
  <c r="U217" i="16" s="1"/>
  <c r="AB202" i="5"/>
  <c r="T201" i="16" s="1"/>
  <c r="U201" i="16" s="1"/>
  <c r="AB186" i="5"/>
  <c r="T185" i="16" s="1"/>
  <c r="U185" i="16" s="1"/>
  <c r="AB170" i="5"/>
  <c r="T169" i="16" s="1"/>
  <c r="U169" i="16" s="1"/>
  <c r="AB130" i="5"/>
  <c r="T129" i="16" s="1"/>
  <c r="U129" i="16" s="1"/>
  <c r="AB114" i="5"/>
  <c r="T113" i="16" s="1"/>
  <c r="U113" i="16" s="1"/>
  <c r="AB86" i="5"/>
  <c r="T85" i="16" s="1"/>
  <c r="U85" i="16" s="1"/>
  <c r="AB70" i="5"/>
  <c r="T69" i="16" s="1"/>
  <c r="U69" i="16" s="1"/>
  <c r="AB54" i="5"/>
  <c r="T53" i="16" s="1"/>
  <c r="U53" i="16" s="1"/>
  <c r="AB38" i="5"/>
  <c r="T37" i="16" s="1"/>
  <c r="U37" i="16" s="1"/>
  <c r="BN109" i="2"/>
  <c r="BO109" i="2" s="1"/>
  <c r="BP109" i="2" s="1"/>
  <c r="BB110" i="5"/>
  <c r="AP109" i="16" s="1"/>
  <c r="AZ32" i="5"/>
  <c r="BA32" i="5" s="1"/>
  <c r="BN31" i="2" s="1"/>
  <c r="BO31" i="2" s="1"/>
  <c r="BP31" i="2" s="1"/>
  <c r="BN87" i="2"/>
  <c r="BO87" i="2" s="1"/>
  <c r="BP87" i="2" s="1"/>
  <c r="BB88" i="5"/>
  <c r="AP87" i="16" s="1"/>
  <c r="AQ87" i="16" s="1"/>
  <c r="AZ21" i="5"/>
  <c r="BA21" i="5" s="1"/>
  <c r="BN20" i="2" s="1"/>
  <c r="BO20" i="2" s="1"/>
  <c r="BP20" i="2" s="1"/>
  <c r="AB229" i="5"/>
  <c r="T228" i="16" s="1"/>
  <c r="U228" i="16" s="1"/>
  <c r="AB213" i="5"/>
  <c r="T212" i="16" s="1"/>
  <c r="U212" i="16" s="1"/>
  <c r="AB197" i="5"/>
  <c r="T196" i="16" s="1"/>
  <c r="U196" i="16" s="1"/>
  <c r="AB181" i="5"/>
  <c r="T180" i="16" s="1"/>
  <c r="U180" i="16" s="1"/>
  <c r="AB161" i="5"/>
  <c r="T160" i="16" s="1"/>
  <c r="U160" i="16" s="1"/>
  <c r="AB145" i="5"/>
  <c r="T144" i="16" s="1"/>
  <c r="U144" i="16" s="1"/>
  <c r="AB113" i="5"/>
  <c r="T112" i="16" s="1"/>
  <c r="U112" i="16" s="1"/>
  <c r="AB93" i="5"/>
  <c r="T92" i="16" s="1"/>
  <c r="U92" i="16" s="1"/>
  <c r="AB69" i="5"/>
  <c r="T68" i="16" s="1"/>
  <c r="U68" i="16" s="1"/>
  <c r="AB53" i="5"/>
  <c r="T52" i="16" s="1"/>
  <c r="U52" i="16" s="1"/>
  <c r="AB37" i="5"/>
  <c r="T36" i="16" s="1"/>
  <c r="U36" i="16" s="1"/>
  <c r="AZ218" i="5"/>
  <c r="BA218" i="5" s="1"/>
  <c r="BN217" i="2" s="1"/>
  <c r="BO217" i="2" s="1"/>
  <c r="BP217" i="2" s="1"/>
  <c r="AZ186" i="5"/>
  <c r="BA186" i="5" s="1"/>
  <c r="BN185" i="2" s="1"/>
  <c r="BO185" i="2" s="1"/>
  <c r="BP185" i="2" s="1"/>
  <c r="AZ146" i="5"/>
  <c r="BA146" i="5" s="1"/>
  <c r="BN145" i="2" s="1"/>
  <c r="BO145" i="2" s="1"/>
  <c r="BP145" i="2" s="1"/>
  <c r="AZ98" i="5"/>
  <c r="BA98" i="5" s="1"/>
  <c r="BN97" i="2" s="1"/>
  <c r="BO97" i="2" s="1"/>
  <c r="BP97" i="2" s="1"/>
  <c r="AZ26" i="5"/>
  <c r="BA26" i="5" s="1"/>
  <c r="BN25" i="2" s="1"/>
  <c r="BO25" i="2" s="1"/>
  <c r="BP25" i="2" s="1"/>
  <c r="BB64" i="5"/>
  <c r="AP63" i="16" s="1"/>
  <c r="AQ63" i="16" s="1"/>
  <c r="AZ90" i="5"/>
  <c r="BA90" i="5" s="1"/>
  <c r="BN89" i="2" s="1"/>
  <c r="BO89" i="2" s="1"/>
  <c r="BP89" i="2" s="1"/>
  <c r="AO120" i="5"/>
  <c r="AE119" i="16" s="1"/>
  <c r="AF119" i="16" s="1"/>
  <c r="AZ31" i="5"/>
  <c r="BA31" i="5" s="1"/>
  <c r="BN30" i="2" s="1"/>
  <c r="BO30" i="2" s="1"/>
  <c r="BP30" i="2" s="1"/>
  <c r="AZ95" i="5"/>
  <c r="BA95" i="5" s="1"/>
  <c r="BN94" i="2" s="1"/>
  <c r="BO94" i="2" s="1"/>
  <c r="BP94" i="2" s="1"/>
  <c r="AZ127" i="5"/>
  <c r="BA127" i="5" s="1"/>
  <c r="BN126" i="2" s="1"/>
  <c r="BO126" i="2" s="1"/>
  <c r="BP126" i="2" s="1"/>
  <c r="AZ159" i="5"/>
  <c r="BA159" i="5" s="1"/>
  <c r="BN158" i="2" s="1"/>
  <c r="BO158" i="2" s="1"/>
  <c r="BP158" i="2" s="1"/>
  <c r="AZ191" i="5"/>
  <c r="BA191" i="5" s="1"/>
  <c r="BN190" i="2" s="1"/>
  <c r="BO190" i="2" s="1"/>
  <c r="BP190" i="2" s="1"/>
  <c r="AZ223" i="5"/>
  <c r="BA223" i="5" s="1"/>
  <c r="BN222" i="2" s="1"/>
  <c r="BO222" i="2" s="1"/>
  <c r="BP222" i="2" s="1"/>
  <c r="BB149" i="5"/>
  <c r="AP148" i="16" s="1"/>
  <c r="AQ148" i="16" s="1"/>
  <c r="AZ200" i="5"/>
  <c r="BA200" i="5" s="1"/>
  <c r="BN199" i="2" s="1"/>
  <c r="BO199" i="2" s="1"/>
  <c r="BP199" i="2" s="1"/>
  <c r="AZ150" i="5"/>
  <c r="BA150" i="5" s="1"/>
  <c r="BN149" i="2" s="1"/>
  <c r="BO149" i="2" s="1"/>
  <c r="BP149" i="2" s="1"/>
  <c r="AZ141" i="5"/>
  <c r="BA141" i="5" s="1"/>
  <c r="BN140" i="2" s="1"/>
  <c r="BO140" i="2" s="1"/>
  <c r="BP140" i="2" s="1"/>
  <c r="AZ120" i="5"/>
  <c r="BA120" i="5" s="1"/>
  <c r="BN119" i="2" s="1"/>
  <c r="BO119" i="2" s="1"/>
  <c r="BP119" i="2" s="1"/>
  <c r="AZ54" i="5"/>
  <c r="BA54" i="5" s="1"/>
  <c r="BN53" i="2" s="1"/>
  <c r="BO53" i="2" s="1"/>
  <c r="BP53" i="2" s="1"/>
  <c r="AZ207" i="5"/>
  <c r="BA207" i="5" s="1"/>
  <c r="BN206" i="2" s="1"/>
  <c r="BO206" i="2" s="1"/>
  <c r="BP206" i="2" s="1"/>
  <c r="AZ45" i="5"/>
  <c r="BA45" i="5" s="1"/>
  <c r="BN44" i="2" s="1"/>
  <c r="BO44" i="2" s="1"/>
  <c r="BP44" i="2" s="1"/>
  <c r="AZ212" i="5"/>
  <c r="BA212" i="5" s="1"/>
  <c r="BN211" i="2" s="1"/>
  <c r="BO211" i="2" s="1"/>
  <c r="BP211" i="2" s="1"/>
  <c r="AZ180" i="5"/>
  <c r="BA180" i="5" s="1"/>
  <c r="BN179" i="2" s="1"/>
  <c r="BO179" i="2" s="1"/>
  <c r="BP179" i="2" s="1"/>
  <c r="AZ14" i="5"/>
  <c r="BA14" i="5" s="1"/>
  <c r="BN13" i="2" s="1"/>
  <c r="BO13" i="2" s="1"/>
  <c r="BP13" i="2" s="1"/>
  <c r="BN133" i="2"/>
  <c r="BO133" i="2" s="1"/>
  <c r="BP133" i="2" s="1"/>
  <c r="BB134" i="5"/>
  <c r="AP133" i="16" s="1"/>
  <c r="AQ133" i="16" s="1"/>
  <c r="AZ66" i="5"/>
  <c r="BA66" i="5" s="1"/>
  <c r="BN65" i="2" s="1"/>
  <c r="BO65" i="2" s="1"/>
  <c r="BP65" i="2" s="1"/>
  <c r="AZ19" i="5"/>
  <c r="BA19" i="5" s="1"/>
  <c r="BN18" i="2" s="1"/>
  <c r="BO18" i="2" s="1"/>
  <c r="BP18" i="2" s="1"/>
  <c r="AZ99" i="5"/>
  <c r="BA99" i="5" s="1"/>
  <c r="BN98" i="2" s="1"/>
  <c r="BO98" i="2" s="1"/>
  <c r="BP98" i="2" s="1"/>
  <c r="AZ24" i="5"/>
  <c r="BA24" i="5" s="1"/>
  <c r="BN23" i="2" s="1"/>
  <c r="BO23" i="2" s="1"/>
  <c r="BP23" i="2" s="1"/>
  <c r="AZ84" i="5"/>
  <c r="BA84" i="5" s="1"/>
  <c r="BN83" i="2" s="1"/>
  <c r="BO83" i="2" s="1"/>
  <c r="BP83" i="2" s="1"/>
  <c r="AZ13" i="5"/>
  <c r="BA13" i="5" s="1"/>
  <c r="BN12" i="2" s="1"/>
  <c r="BO12" i="2" s="1"/>
  <c r="BP12" i="2" s="1"/>
  <c r="AZ214" i="5"/>
  <c r="BA214" i="5" s="1"/>
  <c r="BN213" i="2" s="1"/>
  <c r="BO213" i="2" s="1"/>
  <c r="BP213" i="2" s="1"/>
  <c r="AZ182" i="5"/>
  <c r="BA182" i="5" s="1"/>
  <c r="BN181" i="2" s="1"/>
  <c r="BO181" i="2" s="1"/>
  <c r="BP181" i="2" s="1"/>
  <c r="BN137" i="2"/>
  <c r="BO137" i="2" s="1"/>
  <c r="BP137" i="2" s="1"/>
  <c r="BB138" i="5"/>
  <c r="AP137" i="16" s="1"/>
  <c r="AQ137" i="16" s="1"/>
  <c r="AZ91" i="5"/>
  <c r="BA91" i="5" s="1"/>
  <c r="BN90" i="2" s="1"/>
  <c r="BO90" i="2" s="1"/>
  <c r="BP90" i="2" s="1"/>
  <c r="AZ18" i="5"/>
  <c r="BA18" i="5" s="1"/>
  <c r="BN17" i="2" s="1"/>
  <c r="BO17" i="2" s="1"/>
  <c r="BP17" i="2" s="1"/>
  <c r="AZ229" i="5"/>
  <c r="BA229" i="5" s="1"/>
  <c r="BN228" i="2" s="1"/>
  <c r="BO228" i="2" s="1"/>
  <c r="BP228" i="2" s="1"/>
  <c r="AZ75" i="5"/>
  <c r="BA75" i="5" s="1"/>
  <c r="BN74" i="2" s="1"/>
  <c r="BO74" i="2" s="1"/>
  <c r="BP74" i="2" s="1"/>
  <c r="AZ105" i="5"/>
  <c r="BA105" i="5" s="1"/>
  <c r="BN104" i="2" s="1"/>
  <c r="BO104" i="2" s="1"/>
  <c r="BP104" i="2" s="1"/>
  <c r="BN136" i="2"/>
  <c r="BO136" i="2" s="1"/>
  <c r="BP136" i="2" s="1"/>
  <c r="BB137" i="5"/>
  <c r="AP136" i="16" s="1"/>
  <c r="AQ136" i="16" s="1"/>
  <c r="AZ201" i="5"/>
  <c r="BA201" i="5" s="1"/>
  <c r="BN200" i="2" s="1"/>
  <c r="BO200" i="2" s="1"/>
  <c r="BP200" i="2" s="1"/>
  <c r="AZ168" i="5"/>
  <c r="BA168" i="5" s="1"/>
  <c r="BN167" i="2" s="1"/>
  <c r="BO167" i="2" s="1"/>
  <c r="BP167" i="2" s="1"/>
  <c r="AZ219" i="5"/>
  <c r="BA219" i="5" s="1"/>
  <c r="BN218" i="2" s="1"/>
  <c r="BO218" i="2" s="1"/>
  <c r="BP218" i="2" s="1"/>
  <c r="BB78" i="5"/>
  <c r="AP77" i="16" s="1"/>
  <c r="AZ42" i="5"/>
  <c r="BA42" i="5" s="1"/>
  <c r="BN41" i="2" s="1"/>
  <c r="BO41" i="2" s="1"/>
  <c r="BP41" i="2" s="1"/>
  <c r="AZ208" i="5"/>
  <c r="BA208" i="5" s="1"/>
  <c r="BN207" i="2" s="1"/>
  <c r="BO207" i="2" s="1"/>
  <c r="BP207" i="2" s="1"/>
  <c r="AZ176" i="5"/>
  <c r="BA176" i="5" s="1"/>
  <c r="BN175" i="2" s="1"/>
  <c r="BO175" i="2" s="1"/>
  <c r="BP175" i="2" s="1"/>
  <c r="AZ6" i="5"/>
  <c r="BA6" i="5" s="1"/>
  <c r="BN5" i="2" s="1"/>
  <c r="BO5" i="2" s="1"/>
  <c r="BP5" i="2" s="1"/>
  <c r="AB19" i="5"/>
  <c r="T18" i="16" s="1"/>
  <c r="U18" i="16" s="1"/>
  <c r="AZ131" i="5"/>
  <c r="BA131" i="5" s="1"/>
  <c r="BN130" i="2" s="1"/>
  <c r="BO130" i="2" s="1"/>
  <c r="BP130" i="2" s="1"/>
  <c r="AZ11" i="5"/>
  <c r="BA11" i="5" s="1"/>
  <c r="BN10" i="2" s="1"/>
  <c r="BO10" i="2" s="1"/>
  <c r="BP10" i="2" s="1"/>
  <c r="AB230" i="5"/>
  <c r="T229" i="16" s="1"/>
  <c r="U229" i="16" s="1"/>
  <c r="AB214" i="5"/>
  <c r="T213" i="16" s="1"/>
  <c r="U213" i="16" s="1"/>
  <c r="AB198" i="5"/>
  <c r="T197" i="16" s="1"/>
  <c r="U197" i="16" s="1"/>
  <c r="AB182" i="5"/>
  <c r="T181" i="16" s="1"/>
  <c r="U181" i="16" s="1"/>
  <c r="AB162" i="5"/>
  <c r="T161" i="16" s="1"/>
  <c r="U161" i="16" s="1"/>
  <c r="AB126" i="5"/>
  <c r="T125" i="16" s="1"/>
  <c r="U125" i="16" s="1"/>
  <c r="AB110" i="5"/>
  <c r="T109" i="16" s="1"/>
  <c r="U109" i="16" s="1"/>
  <c r="AB82" i="5"/>
  <c r="T81" i="16" s="1"/>
  <c r="U81" i="16" s="1"/>
  <c r="AB66" i="5"/>
  <c r="T65" i="16" s="1"/>
  <c r="U65" i="16" s="1"/>
  <c r="AB50" i="5"/>
  <c r="T49" i="16" s="1"/>
  <c r="U49" i="16" s="1"/>
  <c r="AB34" i="5"/>
  <c r="T33" i="16" s="1"/>
  <c r="U33" i="16" s="1"/>
  <c r="AZ96" i="5"/>
  <c r="BA96" i="5" s="1"/>
  <c r="BN95" i="2" s="1"/>
  <c r="BO95" i="2" s="1"/>
  <c r="BP95" i="2" s="1"/>
  <c r="AZ16" i="5"/>
  <c r="BA16" i="5" s="1"/>
  <c r="BN15" i="2" s="1"/>
  <c r="BO15" i="2" s="1"/>
  <c r="BP15" i="2" s="1"/>
  <c r="AZ158" i="5"/>
  <c r="BA158" i="5" s="1"/>
  <c r="BN157" i="2" s="1"/>
  <c r="BO157" i="2" s="1"/>
  <c r="BP157" i="2" s="1"/>
  <c r="AZ5" i="5"/>
  <c r="BA5" i="5" s="1"/>
  <c r="BN4" i="2" s="1"/>
  <c r="BO4" i="2" s="1"/>
  <c r="BP4" i="2" s="1"/>
  <c r="AB225" i="5"/>
  <c r="T224" i="16" s="1"/>
  <c r="U224" i="16" s="1"/>
  <c r="AB209" i="5"/>
  <c r="T208" i="16" s="1"/>
  <c r="U208" i="16" s="1"/>
  <c r="AB193" i="5"/>
  <c r="T192" i="16" s="1"/>
  <c r="U192" i="16" s="1"/>
  <c r="AB173" i="5"/>
  <c r="T172" i="16" s="1"/>
  <c r="U172" i="16" s="1"/>
  <c r="AB157" i="5"/>
  <c r="T156" i="16" s="1"/>
  <c r="U156" i="16" s="1"/>
  <c r="AB137" i="5"/>
  <c r="T136" i="16" s="1"/>
  <c r="U136" i="16" s="1"/>
  <c r="AB105" i="5"/>
  <c r="T104" i="16" s="1"/>
  <c r="U104" i="16" s="1"/>
  <c r="AB89" i="5"/>
  <c r="T88" i="16" s="1"/>
  <c r="U88" i="16" s="1"/>
  <c r="AB65" i="5"/>
  <c r="T64" i="16" s="1"/>
  <c r="U64" i="16" s="1"/>
  <c r="AB49" i="5"/>
  <c r="T48" i="16" s="1"/>
  <c r="U48" i="16" s="1"/>
  <c r="AB33" i="5"/>
  <c r="T32" i="16" s="1"/>
  <c r="U32" i="16" s="1"/>
  <c r="AZ210" i="5"/>
  <c r="BA210" i="5" s="1"/>
  <c r="BN209" i="2" s="1"/>
  <c r="BO209" i="2" s="1"/>
  <c r="BP209" i="2" s="1"/>
  <c r="AZ178" i="5"/>
  <c r="BA178" i="5" s="1"/>
  <c r="BN177" i="2" s="1"/>
  <c r="BO177" i="2" s="1"/>
  <c r="BP177" i="2" s="1"/>
  <c r="AZ133" i="5"/>
  <c r="BA133" i="5" s="1"/>
  <c r="BN132" i="2" s="1"/>
  <c r="BO132" i="2" s="1"/>
  <c r="BP132" i="2" s="1"/>
  <c r="BN79" i="2"/>
  <c r="BO79" i="2" s="1"/>
  <c r="BP79" i="2" s="1"/>
  <c r="BB80" i="5"/>
  <c r="AP79" i="16" s="1"/>
  <c r="AQ79" i="16" s="1"/>
  <c r="AZ10" i="5"/>
  <c r="BA10" i="5" s="1"/>
  <c r="BN9" i="2" s="1"/>
  <c r="BO9" i="2" s="1"/>
  <c r="BP9" i="2" s="1"/>
  <c r="AZ221" i="5"/>
  <c r="BA221" i="5" s="1"/>
  <c r="BN220" i="2" s="1"/>
  <c r="BO220" i="2" s="1"/>
  <c r="BP220" i="2" s="1"/>
  <c r="AZ60" i="5"/>
  <c r="BA60" i="5" s="1"/>
  <c r="BN59" i="2" s="1"/>
  <c r="BO59" i="2" s="1"/>
  <c r="BP59" i="2" s="1"/>
  <c r="AZ23" i="5"/>
  <c r="BA23" i="5" s="1"/>
  <c r="BN22" i="2" s="1"/>
  <c r="BO22" i="2" s="1"/>
  <c r="BP22" i="2" s="1"/>
  <c r="AZ39" i="5"/>
  <c r="BA39" i="5" s="1"/>
  <c r="BN38" i="2" s="1"/>
  <c r="BO38" i="2" s="1"/>
  <c r="BP38" i="2" s="1"/>
  <c r="AZ103" i="5"/>
  <c r="BA103" i="5" s="1"/>
  <c r="BN102" i="2" s="1"/>
  <c r="BO102" i="2" s="1"/>
  <c r="BP102" i="2" s="1"/>
  <c r="AZ135" i="5"/>
  <c r="BA135" i="5" s="1"/>
  <c r="BN134" i="2" s="1"/>
  <c r="BO134" i="2" s="1"/>
  <c r="BP134" i="2" s="1"/>
  <c r="AZ167" i="5"/>
  <c r="BA167" i="5" s="1"/>
  <c r="BN166" i="2" s="1"/>
  <c r="BO166" i="2" s="1"/>
  <c r="BP166" i="2" s="1"/>
  <c r="AZ199" i="5"/>
  <c r="BA199" i="5" s="1"/>
  <c r="BN198" i="2" s="1"/>
  <c r="BO198" i="2" s="1"/>
  <c r="BP198" i="2" s="1"/>
  <c r="AZ231" i="5"/>
  <c r="BA231" i="5" s="1"/>
  <c r="BN230" i="2" s="1"/>
  <c r="BO230" i="2" s="1"/>
  <c r="BP230" i="2" s="1"/>
  <c r="BB162" i="5"/>
  <c r="AP161" i="16" s="1"/>
  <c r="AQ161" i="16" s="1"/>
  <c r="AO162" i="5"/>
  <c r="AE161" i="16" s="1"/>
  <c r="AF161" i="16" s="1"/>
  <c r="AO209" i="5"/>
  <c r="AE208" i="16" s="1"/>
  <c r="AF208" i="16" s="1"/>
  <c r="AO187" i="5"/>
  <c r="AE186" i="16" s="1"/>
  <c r="AF186" i="16" s="1"/>
  <c r="AO165" i="5"/>
  <c r="AE164" i="16" s="1"/>
  <c r="AF164" i="16" s="1"/>
  <c r="AO195" i="5"/>
  <c r="AE194" i="16" s="1"/>
  <c r="AF194" i="16" s="1"/>
  <c r="AO207" i="5"/>
  <c r="AE206" i="16" s="1"/>
  <c r="AF206" i="16" s="1"/>
  <c r="AO189" i="5"/>
  <c r="AE188" i="16" s="1"/>
  <c r="AF188" i="16" s="1"/>
  <c r="AO125" i="5"/>
  <c r="AE124" i="16" s="1"/>
  <c r="AF124" i="16" s="1"/>
  <c r="AO205" i="5"/>
  <c r="AE204" i="16" s="1"/>
  <c r="AF204" i="16" s="1"/>
  <c r="AO191" i="5"/>
  <c r="AE190" i="16" s="1"/>
  <c r="AF190" i="16" s="1"/>
  <c r="AO96" i="5"/>
  <c r="AE95" i="16" s="1"/>
  <c r="AF95" i="16" s="1"/>
  <c r="AO203" i="5"/>
  <c r="AE202" i="16" s="1"/>
  <c r="AF202" i="16" s="1"/>
  <c r="AO179" i="5"/>
  <c r="AE178" i="16" s="1"/>
  <c r="AF178" i="16" s="1"/>
  <c r="AO117" i="5"/>
  <c r="AE116" i="16" s="1"/>
  <c r="AF116" i="16" s="1"/>
  <c r="AO217" i="5"/>
  <c r="AE216" i="16" s="1"/>
  <c r="AF216" i="16" s="1"/>
  <c r="AO201" i="5"/>
  <c r="AE200" i="16" s="1"/>
  <c r="AF200" i="16" s="1"/>
  <c r="AO177" i="5"/>
  <c r="AE176" i="16" s="1"/>
  <c r="AF176" i="16" s="1"/>
  <c r="AO109" i="5"/>
  <c r="AE108" i="16" s="1"/>
  <c r="AF108" i="16" s="1"/>
  <c r="AO199" i="5"/>
  <c r="AE198" i="16" s="1"/>
  <c r="AF198" i="16" s="1"/>
  <c r="AO175" i="5"/>
  <c r="AE174" i="16" s="1"/>
  <c r="AF174" i="16" s="1"/>
  <c r="AO131" i="5"/>
  <c r="AE130" i="16" s="1"/>
  <c r="AF130" i="16" s="1"/>
  <c r="AO211" i="5"/>
  <c r="AE210" i="16" s="1"/>
  <c r="AF210" i="16" s="1"/>
  <c r="AO215" i="5"/>
  <c r="AE214" i="16" s="1"/>
  <c r="AF214" i="16" s="1"/>
  <c r="AO213" i="5"/>
  <c r="AE212" i="16" s="1"/>
  <c r="AF212" i="16" s="1"/>
  <c r="AO197" i="5"/>
  <c r="AE196" i="16" s="1"/>
  <c r="AF196" i="16" s="1"/>
  <c r="AO173" i="5"/>
  <c r="AE172" i="16" s="1"/>
  <c r="AF172" i="16" s="1"/>
  <c r="R5" i="3"/>
  <c r="BB144" i="5" l="1"/>
  <c r="AP143" i="16" s="1"/>
  <c r="AQ143" i="16" s="1"/>
  <c r="BB104" i="5"/>
  <c r="AP103" i="16" s="1"/>
  <c r="AQ103" i="16" s="1"/>
  <c r="BB207" i="5"/>
  <c r="AP206" i="16" s="1"/>
  <c r="AQ206" i="16" s="1"/>
  <c r="BB84" i="5"/>
  <c r="AP83" i="16" s="1"/>
  <c r="AQ83" i="16" s="1"/>
  <c r="BB186" i="5"/>
  <c r="AP185" i="16" s="1"/>
  <c r="AQ185" i="16" s="1"/>
  <c r="BB220" i="5"/>
  <c r="AP219" i="16" s="1"/>
  <c r="AQ219" i="16" s="1"/>
  <c r="BB215" i="5"/>
  <c r="AP214" i="16" s="1"/>
  <c r="AQ214" i="16" s="1"/>
  <c r="BB176" i="5"/>
  <c r="AP175" i="16" s="1"/>
  <c r="AQ175" i="16" s="1"/>
  <c r="BB99" i="5"/>
  <c r="AP98" i="16" s="1"/>
  <c r="AQ98" i="16" s="1"/>
  <c r="BB125" i="5"/>
  <c r="AP124" i="16" s="1"/>
  <c r="AQ124" i="16" s="1"/>
  <c r="BB75" i="5"/>
  <c r="AP74" i="16" s="1"/>
  <c r="AQ74" i="16" s="1"/>
  <c r="BB95" i="5"/>
  <c r="AP94" i="16" s="1"/>
  <c r="AQ94" i="16" s="1"/>
  <c r="BB148" i="5"/>
  <c r="AP147" i="16" s="1"/>
  <c r="AQ147" i="16" s="1"/>
  <c r="BB67" i="5"/>
  <c r="AP66" i="16" s="1"/>
  <c r="AQ66" i="16" s="1"/>
  <c r="BB11" i="5"/>
  <c r="AP10" i="16" s="1"/>
  <c r="AQ10" i="16" s="1"/>
  <c r="BB158" i="5"/>
  <c r="AP157" i="16" s="1"/>
  <c r="AQ157" i="16" s="1"/>
  <c r="BB45" i="5"/>
  <c r="AP44" i="16" s="1"/>
  <c r="AQ44" i="16" s="1"/>
  <c r="BB188" i="5"/>
  <c r="AP187" i="16" s="1"/>
  <c r="AQ187" i="16" s="1"/>
  <c r="BB7" i="5"/>
  <c r="AP6" i="16" s="1"/>
  <c r="AQ6" i="16" s="1"/>
  <c r="BB226" i="5"/>
  <c r="AP225" i="16" s="1"/>
  <c r="AQ225" i="16" s="1"/>
  <c r="BB143" i="5"/>
  <c r="AP142" i="16" s="1"/>
  <c r="AQ142" i="16" s="1"/>
  <c r="BB152" i="5"/>
  <c r="AP151" i="16" s="1"/>
  <c r="AQ151" i="16" s="1"/>
  <c r="BB217" i="5"/>
  <c r="AP216" i="16" s="1"/>
  <c r="AQ216" i="16" s="1"/>
  <c r="BB23" i="5"/>
  <c r="AP22" i="16" s="1"/>
  <c r="AQ22" i="16" s="1"/>
  <c r="BB190" i="5"/>
  <c r="AP189" i="16" s="1"/>
  <c r="AQ189" i="16" s="1"/>
  <c r="BB58" i="5"/>
  <c r="AP57" i="16" s="1"/>
  <c r="AQ57" i="16" s="1"/>
  <c r="BB24" i="5"/>
  <c r="AP23" i="16" s="1"/>
  <c r="AQ23" i="16" s="1"/>
  <c r="BB223" i="5"/>
  <c r="AP222" i="16" s="1"/>
  <c r="AQ222" i="16" s="1"/>
  <c r="BB146" i="5"/>
  <c r="AP145" i="16" s="1"/>
  <c r="AQ145" i="16" s="1"/>
  <c r="BB184" i="5"/>
  <c r="AP183" i="16" s="1"/>
  <c r="AQ183" i="16" s="1"/>
  <c r="BB222" i="5"/>
  <c r="AP221" i="16" s="1"/>
  <c r="AQ221" i="16" s="1"/>
  <c r="BB140" i="5"/>
  <c r="AP139" i="16" s="1"/>
  <c r="AQ139" i="16" s="1"/>
  <c r="BB174" i="5"/>
  <c r="AP173" i="16" s="1"/>
  <c r="AQ173" i="16" s="1"/>
  <c r="BB60" i="5"/>
  <c r="AP59" i="16" s="1"/>
  <c r="AQ59" i="16" s="1"/>
  <c r="BB16" i="5"/>
  <c r="AP15" i="16" s="1"/>
  <c r="AQ15" i="16" s="1"/>
  <c r="BB131" i="5"/>
  <c r="AP130" i="16" s="1"/>
  <c r="AQ130" i="16" s="1"/>
  <c r="BB120" i="5"/>
  <c r="AP119" i="16" s="1"/>
  <c r="AQ119" i="16" s="1"/>
  <c r="BB27" i="5"/>
  <c r="AP26" i="16" s="1"/>
  <c r="AQ26" i="16" s="1"/>
  <c r="BB225" i="5"/>
  <c r="AP224" i="16" s="1"/>
  <c r="AQ224" i="16" s="1"/>
  <c r="BB34" i="5"/>
  <c r="AP33" i="16" s="1"/>
  <c r="AQ33" i="16" s="1"/>
  <c r="BB128" i="5"/>
  <c r="AP127" i="16" s="1"/>
  <c r="AQ127" i="16" s="1"/>
  <c r="BB50" i="5"/>
  <c r="AP49" i="16" s="1"/>
  <c r="AQ49" i="16" s="1"/>
  <c r="BB153" i="5"/>
  <c r="AP152" i="16" s="1"/>
  <c r="AQ152" i="16" s="1"/>
  <c r="BB196" i="5"/>
  <c r="AP195" i="16" s="1"/>
  <c r="AQ195" i="16" s="1"/>
  <c r="BB141" i="5"/>
  <c r="AP140" i="16" s="1"/>
  <c r="AQ140" i="16" s="1"/>
  <c r="BB159" i="5"/>
  <c r="AP158" i="16" s="1"/>
  <c r="AQ158" i="16" s="1"/>
  <c r="BB193" i="5"/>
  <c r="AP192" i="16" s="1"/>
  <c r="AQ192" i="16" s="1"/>
  <c r="BB53" i="5"/>
  <c r="AP52" i="16" s="1"/>
  <c r="AQ52" i="16" s="1"/>
  <c r="BB123" i="5"/>
  <c r="AP122" i="16" s="1"/>
  <c r="AQ122" i="16" s="1"/>
  <c r="BB155" i="5"/>
  <c r="AP154" i="16" s="1"/>
  <c r="AQ154" i="16" s="1"/>
  <c r="BB204" i="5"/>
  <c r="AP203" i="16" s="1"/>
  <c r="AQ203" i="16" s="1"/>
  <c r="BB214" i="5"/>
  <c r="AP213" i="16" s="1"/>
  <c r="AQ213" i="16" s="1"/>
  <c r="BB10" i="5"/>
  <c r="AP9" i="16" s="1"/>
  <c r="AQ9" i="16" s="1"/>
  <c r="BB229" i="5"/>
  <c r="AP228" i="16" s="1"/>
  <c r="AQ228" i="16" s="1"/>
  <c r="BB6" i="5"/>
  <c r="AP5" i="16" s="1"/>
  <c r="AQ5" i="16" s="1"/>
  <c r="BB201" i="5"/>
  <c r="AP200" i="16" s="1"/>
  <c r="AQ200" i="16" s="1"/>
  <c r="BB66" i="5"/>
  <c r="AP65" i="16" s="1"/>
  <c r="AQ65" i="16" s="1"/>
  <c r="BB127" i="5"/>
  <c r="AP126" i="16" s="1"/>
  <c r="AQ126" i="16" s="1"/>
  <c r="BB26" i="5"/>
  <c r="AP25" i="16" s="1"/>
  <c r="AQ25" i="16" s="1"/>
  <c r="BB22" i="5"/>
  <c r="AP21" i="16" s="1"/>
  <c r="AQ21" i="16" s="1"/>
  <c r="BB118" i="5"/>
  <c r="AP117" i="16" s="1"/>
  <c r="AQ117" i="16" s="1"/>
  <c r="BB33" i="5"/>
  <c r="AP32" i="16" s="1"/>
  <c r="AQ32" i="16" s="1"/>
  <c r="BB167" i="5"/>
  <c r="AP166" i="16" s="1"/>
  <c r="AQ166" i="16" s="1"/>
  <c r="BB133" i="5"/>
  <c r="AP132" i="16" s="1"/>
  <c r="AQ132" i="16" s="1"/>
  <c r="BB5" i="5"/>
  <c r="AP4" i="16" s="1"/>
  <c r="AQ4" i="16" s="1"/>
  <c r="BB168" i="5"/>
  <c r="AP167" i="16" s="1"/>
  <c r="AQ167" i="16" s="1"/>
  <c r="BB182" i="5"/>
  <c r="AP181" i="16" s="1"/>
  <c r="AQ181" i="16" s="1"/>
  <c r="BB14" i="5"/>
  <c r="AP13" i="16" s="1"/>
  <c r="AQ13" i="16" s="1"/>
  <c r="BB48" i="5"/>
  <c r="AP47" i="16" s="1"/>
  <c r="AQ47" i="16" s="1"/>
  <c r="BB12" i="5"/>
  <c r="AP11" i="16" s="1"/>
  <c r="AQ11" i="16" s="1"/>
  <c r="BB35" i="5"/>
  <c r="AP34" i="16" s="1"/>
  <c r="AQ34" i="16" s="1"/>
  <c r="BB106" i="5"/>
  <c r="AP105" i="16" s="1"/>
  <c r="AQ105" i="16" s="1"/>
  <c r="BB194" i="5"/>
  <c r="AP193" i="16" s="1"/>
  <c r="AQ193" i="16" s="1"/>
  <c r="BB192" i="5"/>
  <c r="AP191" i="16" s="1"/>
  <c r="AQ191" i="16" s="1"/>
  <c r="BB166" i="5"/>
  <c r="AP165" i="16" s="1"/>
  <c r="AQ165" i="16" s="1"/>
  <c r="BB111" i="5"/>
  <c r="AP110" i="16" s="1"/>
  <c r="AQ110" i="16" s="1"/>
  <c r="BB57" i="5"/>
  <c r="AP56" i="16" s="1"/>
  <c r="AQ56" i="16" s="1"/>
  <c r="BB92" i="5"/>
  <c r="AP91" i="16" s="1"/>
  <c r="AQ91" i="16" s="1"/>
  <c r="BB232" i="5"/>
  <c r="AP231" i="16" s="1"/>
  <c r="AQ231" i="16" s="1"/>
  <c r="BB79" i="5"/>
  <c r="AP78" i="16" s="1"/>
  <c r="AQ78" i="16" s="1"/>
  <c r="BB154" i="5"/>
  <c r="AP153" i="16" s="1"/>
  <c r="AQ153" i="16" s="1"/>
  <c r="BB100" i="5"/>
  <c r="AP99" i="16" s="1"/>
  <c r="AQ99" i="16" s="1"/>
  <c r="BB210" i="5"/>
  <c r="AP209" i="16" s="1"/>
  <c r="AQ209" i="16" s="1"/>
  <c r="BB208" i="5"/>
  <c r="AP207" i="16" s="1"/>
  <c r="AQ207" i="16" s="1"/>
  <c r="BB18" i="5"/>
  <c r="AP17" i="16" s="1"/>
  <c r="AQ17" i="16" s="1"/>
  <c r="BB212" i="5"/>
  <c r="AP211" i="16" s="1"/>
  <c r="AQ211" i="16" s="1"/>
  <c r="BB139" i="5"/>
  <c r="AP138" i="16" s="1"/>
  <c r="AQ138" i="16" s="1"/>
  <c r="BB129" i="5"/>
  <c r="AP128" i="16" s="1"/>
  <c r="AQ128" i="16" s="1"/>
  <c r="BB87" i="5"/>
  <c r="AP86" i="16" s="1"/>
  <c r="AQ86" i="16" s="1"/>
  <c r="BB46" i="5"/>
  <c r="AP45" i="16" s="1"/>
  <c r="AQ45" i="16" s="1"/>
  <c r="BB102" i="5"/>
  <c r="AP101" i="16" s="1"/>
  <c r="AQ101" i="16" s="1"/>
  <c r="BB17" i="5"/>
  <c r="AP16" i="16" s="1"/>
  <c r="AQ16" i="16" s="1"/>
  <c r="BB230" i="5"/>
  <c r="AP229" i="16" s="1"/>
  <c r="AQ229" i="16" s="1"/>
  <c r="BB228" i="5"/>
  <c r="AP227" i="16" s="1"/>
  <c r="AQ227" i="16" s="1"/>
  <c r="BB209" i="5"/>
  <c r="AP208" i="16" s="1"/>
  <c r="AQ208" i="16" s="1"/>
  <c r="BB39" i="5"/>
  <c r="AP38" i="16" s="1"/>
  <c r="AQ38" i="16" s="1"/>
  <c r="BB136" i="5"/>
  <c r="AP135" i="16" s="1"/>
  <c r="AQ135" i="16" s="1"/>
  <c r="BB25" i="5"/>
  <c r="AP24" i="16" s="1"/>
  <c r="AQ24" i="16" s="1"/>
  <c r="BB76" i="5"/>
  <c r="AP75" i="16" s="1"/>
  <c r="AQ75" i="16" s="1"/>
  <c r="BB172" i="5"/>
  <c r="AP171" i="16" s="1"/>
  <c r="AQ171" i="16" s="1"/>
  <c r="BB175" i="5"/>
  <c r="AP174" i="16" s="1"/>
  <c r="AQ174" i="16" s="1"/>
  <c r="BB135" i="5"/>
  <c r="AP134" i="16" s="1"/>
  <c r="AQ134" i="16" s="1"/>
  <c r="BB199" i="5"/>
  <c r="AP198" i="16" s="1"/>
  <c r="AQ198" i="16" s="1"/>
  <c r="BB150" i="5"/>
  <c r="AP149" i="16" s="1"/>
  <c r="AQ149" i="16" s="1"/>
  <c r="BB218" i="5"/>
  <c r="AP217" i="16" s="1"/>
  <c r="AQ217" i="16" s="1"/>
  <c r="BB32" i="5"/>
  <c r="AP31" i="16" s="1"/>
  <c r="AQ31" i="16" s="1"/>
  <c r="BB15" i="5"/>
  <c r="AP14" i="16" s="1"/>
  <c r="AQ14" i="16" s="1"/>
  <c r="BB115" i="5"/>
  <c r="AP114" i="16" s="1"/>
  <c r="AQ114" i="16" s="1"/>
  <c r="BB20" i="5"/>
  <c r="AP19" i="16" s="1"/>
  <c r="AQ19" i="16" s="1"/>
  <c r="BB49" i="5"/>
  <c r="AP48" i="16" s="1"/>
  <c r="AQ48" i="16" s="1"/>
  <c r="BB74" i="5"/>
  <c r="AP73" i="16" s="1"/>
  <c r="AQ73" i="16" s="1"/>
  <c r="BB113" i="5"/>
  <c r="AP112" i="16" s="1"/>
  <c r="AQ112" i="16" s="1"/>
  <c r="BB8" i="5"/>
  <c r="AP7" i="16" s="1"/>
  <c r="AQ7" i="16" s="1"/>
  <c r="BB96" i="5"/>
  <c r="AP95" i="16" s="1"/>
  <c r="AQ95" i="16" s="1"/>
  <c r="BB42" i="5"/>
  <c r="AP41" i="16" s="1"/>
  <c r="AQ41" i="16" s="1"/>
  <c r="BB191" i="5"/>
  <c r="AP190" i="16" s="1"/>
  <c r="AQ190" i="16" s="1"/>
  <c r="BB31" i="5"/>
  <c r="AP30" i="16" s="1"/>
  <c r="AQ30" i="16" s="1"/>
  <c r="BB98" i="5"/>
  <c r="AP97" i="16" s="1"/>
  <c r="AQ97" i="16" s="1"/>
  <c r="AQ109" i="16"/>
  <c r="BB216" i="5"/>
  <c r="AP215" i="16" s="1"/>
  <c r="AQ215" i="16" s="1"/>
  <c r="BB97" i="5"/>
  <c r="AP96" i="16" s="1"/>
  <c r="AQ96" i="16" s="1"/>
  <c r="BB101" i="5"/>
  <c r="AP100" i="16" s="1"/>
  <c r="AQ100" i="16" s="1"/>
  <c r="BB29" i="5"/>
  <c r="AP28" i="16" s="1"/>
  <c r="AQ28" i="16" s="1"/>
  <c r="BB30" i="5"/>
  <c r="AP29" i="16" s="1"/>
  <c r="AQ29" i="16" s="1"/>
  <c r="BB9" i="5"/>
  <c r="AP8" i="16" s="1"/>
  <c r="AQ8" i="16" s="1"/>
  <c r="AF155" i="16"/>
  <c r="BB41" i="5"/>
  <c r="AP40" i="16" s="1"/>
  <c r="AQ40" i="16" s="1"/>
  <c r="BB224" i="5"/>
  <c r="AP223" i="16" s="1"/>
  <c r="AQ223" i="16" s="1"/>
  <c r="BB170" i="5"/>
  <c r="AP169" i="16" s="1"/>
  <c r="AQ169" i="16" s="1"/>
  <c r="AQ77" i="16"/>
  <c r="AQ141" i="16"/>
  <c r="BB231" i="5"/>
  <c r="AP230" i="16" s="1"/>
  <c r="AQ230" i="16" s="1"/>
  <c r="BB103" i="5"/>
  <c r="AP102" i="16" s="1"/>
  <c r="AQ102" i="16" s="1"/>
  <c r="BB221" i="5"/>
  <c r="AP220" i="16" s="1"/>
  <c r="AQ220" i="16" s="1"/>
  <c r="BB178" i="5"/>
  <c r="AP177" i="16" s="1"/>
  <c r="AQ177" i="16" s="1"/>
  <c r="BB219" i="5"/>
  <c r="AP218" i="16" s="1"/>
  <c r="AQ218" i="16" s="1"/>
  <c r="BB105" i="5"/>
  <c r="AP104" i="16" s="1"/>
  <c r="AQ104" i="16" s="1"/>
  <c r="BB91" i="5"/>
  <c r="AP90" i="16" s="1"/>
  <c r="AQ90" i="16" s="1"/>
  <c r="BB13" i="5"/>
  <c r="AP12" i="16" s="1"/>
  <c r="AQ12" i="16" s="1"/>
  <c r="BB19" i="5"/>
  <c r="AP18" i="16" s="1"/>
  <c r="AQ18" i="16" s="1"/>
  <c r="BB180" i="5"/>
  <c r="AP179" i="16" s="1"/>
  <c r="AQ179" i="16" s="1"/>
  <c r="BB54" i="5"/>
  <c r="AP53" i="16" s="1"/>
  <c r="AQ53" i="16" s="1"/>
  <c r="BB200" i="5"/>
  <c r="AP199" i="16" s="1"/>
  <c r="AQ199" i="16" s="1"/>
  <c r="BB90" i="5"/>
  <c r="AP89" i="16" s="1"/>
  <c r="AQ89" i="16" s="1"/>
  <c r="BB21" i="5"/>
  <c r="AP20" i="16" s="1"/>
  <c r="AQ20" i="16" s="1"/>
  <c r="BB183" i="5"/>
  <c r="AP182" i="16" s="1"/>
  <c r="AQ182" i="16" s="1"/>
  <c r="BB160" i="5"/>
  <c r="AP159" i="16" s="1"/>
  <c r="AQ159" i="16" s="1"/>
  <c r="BB28" i="5"/>
  <c r="AP27" i="16" s="1"/>
  <c r="AQ27" i="16" s="1"/>
  <c r="BB198" i="5"/>
  <c r="AP197" i="16" s="1"/>
  <c r="AQ197" i="16" s="1"/>
  <c r="BB44" i="5"/>
  <c r="AP43" i="16" s="1"/>
  <c r="AQ43" i="16" s="1"/>
  <c r="BB164" i="5"/>
  <c r="AP163" i="16" s="1"/>
  <c r="AQ163" i="16" s="1"/>
  <c r="BB82" i="5"/>
  <c r="AP81" i="16" s="1"/>
  <c r="AQ81" i="16" s="1"/>
  <c r="BB202" i="5"/>
  <c r="AP201" i="16" s="1"/>
  <c r="AQ201" i="16" s="1"/>
  <c r="BB145" i="5"/>
  <c r="AP144" i="16" s="1"/>
  <c r="AQ144" i="16" s="1"/>
  <c r="BB213" i="5"/>
  <c r="AP212" i="16" s="1"/>
  <c r="AQ212" i="16" s="1"/>
  <c r="BB206" i="5"/>
  <c r="AP205" i="16" s="1"/>
  <c r="BB227" i="5"/>
  <c r="AP226" i="16" s="1"/>
  <c r="AQ226" i="16" s="1"/>
  <c r="BB36" i="5"/>
  <c r="AP35" i="16" s="1"/>
  <c r="AQ35" i="16" s="1"/>
  <c r="BB52" i="5"/>
  <c r="AP51" i="16" s="1"/>
  <c r="AQ51" i="16" s="1"/>
  <c r="BB56" i="5"/>
  <c r="AP55" i="16" s="1"/>
  <c r="AQ55" i="16" s="1"/>
  <c r="BB119" i="5"/>
  <c r="AP118" i="16" s="1"/>
  <c r="AQ118" i="16" s="1"/>
  <c r="Z4" i="6"/>
  <c r="AC5" i="1" s="1"/>
  <c r="AJ4" i="6"/>
  <c r="AK4" i="6" s="1"/>
  <c r="AQ205" i="16" l="1"/>
  <c r="AL4" i="6"/>
  <c r="AU4" i="6"/>
  <c r="AV4" i="6" s="1"/>
  <c r="AW4" i="6" l="1"/>
  <c r="BC5" i="1"/>
  <c r="AZ5" i="1"/>
  <c r="BA5" i="1" s="1"/>
  <c r="BB5" i="1" s="1"/>
  <c r="BD5" i="1" s="1"/>
  <c r="CA232" i="3" l="1"/>
  <c r="CA231" i="3"/>
  <c r="CA230" i="3"/>
  <c r="CA229" i="3"/>
  <c r="CA228" i="3"/>
  <c r="CA227" i="3"/>
  <c r="CA226" i="3"/>
  <c r="CA225" i="3"/>
  <c r="CA224" i="3"/>
  <c r="CA223" i="3"/>
  <c r="CA222" i="3"/>
  <c r="CA221" i="3"/>
  <c r="CA220" i="3"/>
  <c r="CA219" i="3"/>
  <c r="CA218" i="3"/>
  <c r="CA217" i="3"/>
  <c r="CA216" i="3"/>
  <c r="CA215" i="3"/>
  <c r="CA214" i="3"/>
  <c r="CA213" i="3"/>
  <c r="CA212" i="3"/>
  <c r="CA211" i="3"/>
  <c r="CA210" i="3"/>
  <c r="CA209" i="3"/>
  <c r="CA208" i="3"/>
  <c r="CA207" i="3"/>
  <c r="CA206" i="3"/>
  <c r="CA205" i="3"/>
  <c r="CA204" i="3"/>
  <c r="CA203" i="3"/>
  <c r="CA202" i="3"/>
  <c r="CA201" i="3"/>
  <c r="CA200" i="3"/>
  <c r="CA199" i="3"/>
  <c r="CA198" i="3"/>
  <c r="CA197" i="3"/>
  <c r="CA196" i="3"/>
  <c r="CA195" i="3"/>
  <c r="CA194" i="3"/>
  <c r="CA193" i="3"/>
  <c r="CA192" i="3"/>
  <c r="CA191" i="3"/>
  <c r="CA190" i="3"/>
  <c r="CA189" i="3"/>
  <c r="CA188" i="3"/>
  <c r="CA187" i="3"/>
  <c r="CA186" i="3"/>
  <c r="CA185" i="3"/>
  <c r="CA184" i="3"/>
  <c r="CA183" i="3"/>
  <c r="CA182" i="3"/>
  <c r="CA181" i="3"/>
  <c r="CA180" i="3"/>
  <c r="CA179" i="3"/>
  <c r="CA178" i="3"/>
  <c r="CA177" i="3"/>
  <c r="CA176" i="3"/>
  <c r="CA175" i="3"/>
  <c r="CA174" i="3"/>
  <c r="CA173" i="3"/>
  <c r="CA172" i="3"/>
  <c r="CA171" i="3"/>
  <c r="CA170" i="3"/>
  <c r="CA169" i="3"/>
  <c r="CA168" i="3"/>
  <c r="CA167" i="3"/>
  <c r="CA166" i="3"/>
  <c r="CA165" i="3"/>
  <c r="CA164" i="3"/>
  <c r="CA163" i="3"/>
  <c r="CA162" i="3"/>
  <c r="CA161" i="3"/>
  <c r="CA160" i="3"/>
  <c r="CA159" i="3"/>
  <c r="CA158" i="3"/>
  <c r="CA157" i="3"/>
  <c r="CA156" i="3"/>
  <c r="CA155" i="3"/>
  <c r="CA154" i="3"/>
  <c r="CA153" i="3"/>
  <c r="CA152" i="3"/>
  <c r="CA151" i="3"/>
  <c r="CA150" i="3"/>
  <c r="CA149" i="3"/>
  <c r="CA148" i="3"/>
  <c r="CA147" i="3"/>
  <c r="CA146" i="3"/>
  <c r="CA145" i="3"/>
  <c r="CA144" i="3"/>
  <c r="CA143" i="3"/>
  <c r="CA142" i="3"/>
  <c r="CA141" i="3"/>
  <c r="CA140" i="3"/>
  <c r="CA139" i="3"/>
  <c r="CA138" i="3"/>
  <c r="CA137" i="3"/>
  <c r="CA136" i="3"/>
  <c r="CA135" i="3"/>
  <c r="CA134" i="3"/>
  <c r="CA133" i="3"/>
  <c r="CA132" i="3"/>
  <c r="CA131" i="3"/>
  <c r="CA130" i="3"/>
  <c r="CA129" i="3"/>
  <c r="CA128" i="3"/>
  <c r="CA127" i="3"/>
  <c r="CA126" i="3"/>
  <c r="CA125" i="3"/>
  <c r="CA124" i="3"/>
  <c r="CA123" i="3"/>
  <c r="CA122" i="3"/>
  <c r="CA121" i="3"/>
  <c r="CA120" i="3"/>
  <c r="CA119" i="3"/>
  <c r="CA118" i="3"/>
  <c r="CA117" i="3"/>
  <c r="CA116" i="3"/>
  <c r="CA115" i="3"/>
  <c r="CA114" i="3"/>
  <c r="CA113" i="3"/>
  <c r="CA112" i="3"/>
  <c r="CA111" i="3"/>
  <c r="CA110" i="3"/>
  <c r="CA109" i="3"/>
  <c r="CA108" i="3"/>
  <c r="CA107" i="3"/>
  <c r="CA106" i="3"/>
  <c r="CA105" i="3"/>
  <c r="CA104" i="3"/>
  <c r="CA103" i="3"/>
  <c r="CA102" i="3"/>
  <c r="CA101" i="3"/>
  <c r="CA100" i="3"/>
  <c r="CA99" i="3"/>
  <c r="CA98" i="3"/>
  <c r="CA97" i="3"/>
  <c r="CA96" i="3"/>
  <c r="CA95" i="3"/>
  <c r="CA94" i="3"/>
  <c r="CA93" i="3"/>
  <c r="CA92" i="3"/>
  <c r="CA91" i="3"/>
  <c r="CA90" i="3"/>
  <c r="CA89" i="3"/>
  <c r="CA88" i="3"/>
  <c r="CA87" i="3"/>
  <c r="CA86" i="3"/>
  <c r="CA85" i="3"/>
  <c r="CA84" i="3"/>
  <c r="CA83" i="3"/>
  <c r="CA82" i="3"/>
  <c r="CA81" i="3"/>
  <c r="CA80" i="3"/>
  <c r="CA79" i="3"/>
  <c r="CA78" i="3"/>
  <c r="CA77" i="3"/>
  <c r="CA76" i="3"/>
  <c r="CA75" i="3"/>
  <c r="CA74" i="3"/>
  <c r="CA73" i="3"/>
  <c r="CA72" i="3"/>
  <c r="CA71" i="3"/>
  <c r="CA70" i="3"/>
  <c r="CA69" i="3"/>
  <c r="CA68" i="3"/>
  <c r="CA67" i="3"/>
  <c r="CA66" i="3"/>
  <c r="CA65" i="3"/>
  <c r="CA64" i="3"/>
  <c r="CA63" i="3"/>
  <c r="CA62" i="3"/>
  <c r="CA61" i="3"/>
  <c r="CA60" i="3"/>
  <c r="CA59" i="3"/>
  <c r="CA58" i="3"/>
  <c r="CA57" i="3"/>
  <c r="CA56" i="3"/>
  <c r="CA55" i="3"/>
  <c r="CA54" i="3"/>
  <c r="CA53" i="3"/>
  <c r="CA52" i="3"/>
  <c r="CA51" i="3"/>
  <c r="CA50" i="3"/>
  <c r="CA49" i="3"/>
  <c r="CA48" i="3"/>
  <c r="CA47" i="3"/>
  <c r="CA46" i="3"/>
  <c r="CA45" i="3"/>
  <c r="CA44" i="3"/>
  <c r="CA43" i="3"/>
  <c r="CA42" i="3"/>
  <c r="CA41" i="3"/>
  <c r="CA40" i="3"/>
  <c r="CA39" i="3"/>
  <c r="CA38" i="3"/>
  <c r="CA37" i="3"/>
  <c r="CA36" i="3"/>
  <c r="CA35" i="3"/>
  <c r="CA34" i="3"/>
  <c r="CA33" i="3"/>
  <c r="CA32" i="3"/>
  <c r="CA31" i="3"/>
  <c r="CA30" i="3"/>
  <c r="CA29" i="3"/>
  <c r="CA28" i="3"/>
  <c r="CA27" i="3"/>
  <c r="CA26" i="3"/>
  <c r="CA25" i="3"/>
  <c r="CA24" i="3"/>
  <c r="CA23" i="3"/>
  <c r="CA22" i="3"/>
  <c r="CA21" i="3"/>
  <c r="CA20" i="3"/>
  <c r="CA19" i="3"/>
  <c r="CA18" i="3"/>
  <c r="CA17" i="3"/>
  <c r="CA16" i="3"/>
  <c r="CA15" i="3"/>
  <c r="CA14" i="3"/>
  <c r="CA13" i="3"/>
  <c r="CA12" i="3"/>
  <c r="CA11" i="3"/>
  <c r="CA10" i="3"/>
  <c r="CA9" i="3"/>
  <c r="CA8" i="3"/>
  <c r="CA7" i="3"/>
  <c r="CA6" i="3"/>
  <c r="CA5" i="3"/>
  <c r="BF232" i="3"/>
  <c r="BG232" i="3" s="1"/>
  <c r="BF231" i="3"/>
  <c r="BG231" i="3" s="1"/>
  <c r="BF230" i="3"/>
  <c r="BG230" i="3" s="1"/>
  <c r="BF229" i="3"/>
  <c r="BG229" i="3" s="1"/>
  <c r="BF228" i="3"/>
  <c r="BG228" i="3" s="1"/>
  <c r="BF227" i="3"/>
  <c r="BG227" i="3" s="1"/>
  <c r="BF226" i="3"/>
  <c r="BG226" i="3" s="1"/>
  <c r="BF225" i="3"/>
  <c r="BG225" i="3" s="1"/>
  <c r="BF224" i="3"/>
  <c r="BG224" i="3" s="1"/>
  <c r="BF223" i="3"/>
  <c r="BG223" i="3" s="1"/>
  <c r="BF222" i="3"/>
  <c r="BG222" i="3" s="1"/>
  <c r="BF221" i="3"/>
  <c r="BG221" i="3" s="1"/>
  <c r="BF220" i="3"/>
  <c r="BG220" i="3" s="1"/>
  <c r="BF219" i="3"/>
  <c r="BG219" i="3" s="1"/>
  <c r="BF218" i="3"/>
  <c r="BG218" i="3" s="1"/>
  <c r="BF217" i="3"/>
  <c r="BG217" i="3" s="1"/>
  <c r="BF216" i="3"/>
  <c r="BG216" i="3" s="1"/>
  <c r="BF215" i="3"/>
  <c r="BG215" i="3" s="1"/>
  <c r="BF214" i="3"/>
  <c r="BG214" i="3" s="1"/>
  <c r="BF213" i="3"/>
  <c r="BG213" i="3" s="1"/>
  <c r="BF212" i="3"/>
  <c r="BG212" i="3" s="1"/>
  <c r="BF211" i="3"/>
  <c r="BG211" i="3" s="1"/>
  <c r="BF210" i="3"/>
  <c r="BG210" i="3" s="1"/>
  <c r="BF209" i="3"/>
  <c r="BG209" i="3" s="1"/>
  <c r="BF208" i="3"/>
  <c r="BG208" i="3" s="1"/>
  <c r="BF207" i="3"/>
  <c r="BG207" i="3" s="1"/>
  <c r="BF206" i="3"/>
  <c r="BG206" i="3" s="1"/>
  <c r="BF205" i="3"/>
  <c r="BG205" i="3" s="1"/>
  <c r="BF204" i="3"/>
  <c r="BG204" i="3" s="1"/>
  <c r="BF203" i="3"/>
  <c r="BG203" i="3" s="1"/>
  <c r="BF202" i="3"/>
  <c r="BG202" i="3" s="1"/>
  <c r="BF201" i="3"/>
  <c r="BG201" i="3" s="1"/>
  <c r="BF200" i="3"/>
  <c r="BG200" i="3" s="1"/>
  <c r="BF199" i="3"/>
  <c r="BG199" i="3" s="1"/>
  <c r="BF198" i="3"/>
  <c r="BG198" i="3" s="1"/>
  <c r="BF197" i="3"/>
  <c r="BG197" i="3" s="1"/>
  <c r="BF196" i="3"/>
  <c r="BG196" i="3" s="1"/>
  <c r="BF195" i="3"/>
  <c r="BG195" i="3" s="1"/>
  <c r="BF194" i="3"/>
  <c r="BG194" i="3" s="1"/>
  <c r="BF193" i="3"/>
  <c r="BG193" i="3" s="1"/>
  <c r="BF192" i="3"/>
  <c r="BG192" i="3" s="1"/>
  <c r="BF191" i="3"/>
  <c r="BG191" i="3" s="1"/>
  <c r="BF190" i="3"/>
  <c r="BG190" i="3" s="1"/>
  <c r="BF189" i="3"/>
  <c r="BG189" i="3" s="1"/>
  <c r="BF188" i="3"/>
  <c r="BG188" i="3" s="1"/>
  <c r="BF187" i="3"/>
  <c r="BG187" i="3" s="1"/>
  <c r="BF186" i="3"/>
  <c r="BG186" i="3" s="1"/>
  <c r="BF185" i="3"/>
  <c r="BG185" i="3" s="1"/>
  <c r="BF184" i="3"/>
  <c r="BG184" i="3" s="1"/>
  <c r="BF183" i="3"/>
  <c r="BG183" i="3" s="1"/>
  <c r="BF182" i="3"/>
  <c r="BG182" i="3" s="1"/>
  <c r="BF181" i="3"/>
  <c r="BG181" i="3" s="1"/>
  <c r="BF180" i="3"/>
  <c r="BG180" i="3" s="1"/>
  <c r="BF179" i="3"/>
  <c r="BG179" i="3" s="1"/>
  <c r="BF178" i="3"/>
  <c r="BG178" i="3" s="1"/>
  <c r="BF177" i="3"/>
  <c r="BG177" i="3" s="1"/>
  <c r="BF176" i="3"/>
  <c r="BG176" i="3" s="1"/>
  <c r="BF175" i="3"/>
  <c r="BG175" i="3" s="1"/>
  <c r="BF174" i="3"/>
  <c r="BG174" i="3" s="1"/>
  <c r="BF173" i="3"/>
  <c r="BG173" i="3" s="1"/>
  <c r="BF172" i="3"/>
  <c r="BG172" i="3" s="1"/>
  <c r="BF171" i="3"/>
  <c r="BG171" i="3" s="1"/>
  <c r="BF170" i="3"/>
  <c r="BG170" i="3" s="1"/>
  <c r="BF169" i="3"/>
  <c r="BG169" i="3" s="1"/>
  <c r="BF168" i="3"/>
  <c r="BG168" i="3" s="1"/>
  <c r="BF167" i="3"/>
  <c r="BG167" i="3" s="1"/>
  <c r="BF166" i="3"/>
  <c r="BG166" i="3" s="1"/>
  <c r="BF165" i="3"/>
  <c r="BG165" i="3" s="1"/>
  <c r="BF164" i="3"/>
  <c r="BG164" i="3" s="1"/>
  <c r="BF163" i="3"/>
  <c r="BG163" i="3" s="1"/>
  <c r="BF162" i="3"/>
  <c r="BG162" i="3" s="1"/>
  <c r="BF161" i="3"/>
  <c r="BG161" i="3" s="1"/>
  <c r="BF160" i="3"/>
  <c r="BG160" i="3" s="1"/>
  <c r="BF159" i="3"/>
  <c r="BG159" i="3" s="1"/>
  <c r="BF158" i="3"/>
  <c r="BG158" i="3" s="1"/>
  <c r="BF157" i="3"/>
  <c r="BG157" i="3" s="1"/>
  <c r="BF156" i="3"/>
  <c r="BG156" i="3" s="1"/>
  <c r="BF155" i="3"/>
  <c r="BG155" i="3" s="1"/>
  <c r="BF154" i="3"/>
  <c r="BG154" i="3" s="1"/>
  <c r="BF153" i="3"/>
  <c r="BG153" i="3" s="1"/>
  <c r="BF152" i="3"/>
  <c r="BG152" i="3" s="1"/>
  <c r="BF151" i="3"/>
  <c r="BG151" i="3" s="1"/>
  <c r="BF150" i="3"/>
  <c r="BG150" i="3" s="1"/>
  <c r="BF149" i="3"/>
  <c r="BG149" i="3" s="1"/>
  <c r="BF148" i="3"/>
  <c r="BG148" i="3" s="1"/>
  <c r="BF147" i="3"/>
  <c r="BG147" i="3" s="1"/>
  <c r="BF146" i="3"/>
  <c r="BG146" i="3" s="1"/>
  <c r="BF145" i="3"/>
  <c r="BG145" i="3" s="1"/>
  <c r="BF144" i="3"/>
  <c r="BG144" i="3" s="1"/>
  <c r="BF143" i="3"/>
  <c r="BG143" i="3" s="1"/>
  <c r="BF142" i="3"/>
  <c r="BG142" i="3" s="1"/>
  <c r="BF141" i="3"/>
  <c r="BG141" i="3" s="1"/>
  <c r="BF140" i="3"/>
  <c r="BG140" i="3" s="1"/>
  <c r="BF139" i="3"/>
  <c r="BG139" i="3" s="1"/>
  <c r="BF138" i="3"/>
  <c r="BG138" i="3" s="1"/>
  <c r="BF137" i="3"/>
  <c r="BG137" i="3" s="1"/>
  <c r="BF136" i="3"/>
  <c r="BG136" i="3" s="1"/>
  <c r="BF135" i="3"/>
  <c r="BG135" i="3" s="1"/>
  <c r="BF134" i="3"/>
  <c r="BG134" i="3" s="1"/>
  <c r="BF133" i="3"/>
  <c r="BG133" i="3" s="1"/>
  <c r="BF132" i="3"/>
  <c r="BG132" i="3" s="1"/>
  <c r="BF131" i="3"/>
  <c r="BG131" i="3" s="1"/>
  <c r="BF130" i="3"/>
  <c r="BG130" i="3" s="1"/>
  <c r="BF129" i="3"/>
  <c r="BG129" i="3" s="1"/>
  <c r="BF128" i="3"/>
  <c r="BG128" i="3" s="1"/>
  <c r="BF127" i="3"/>
  <c r="BG127" i="3" s="1"/>
  <c r="BF126" i="3"/>
  <c r="BG126" i="3" s="1"/>
  <c r="BF125" i="3"/>
  <c r="BG125" i="3" s="1"/>
  <c r="BF124" i="3"/>
  <c r="BG124" i="3" s="1"/>
  <c r="BF123" i="3"/>
  <c r="BG123" i="3" s="1"/>
  <c r="BF122" i="3"/>
  <c r="BG122" i="3" s="1"/>
  <c r="BF121" i="3"/>
  <c r="BG121" i="3" s="1"/>
  <c r="BF120" i="3"/>
  <c r="BG120" i="3" s="1"/>
  <c r="BF119" i="3"/>
  <c r="BG119" i="3" s="1"/>
  <c r="BF118" i="3"/>
  <c r="BG118" i="3" s="1"/>
  <c r="BF117" i="3"/>
  <c r="BG117" i="3" s="1"/>
  <c r="BF116" i="3"/>
  <c r="BG116" i="3" s="1"/>
  <c r="BF115" i="3"/>
  <c r="BG115" i="3" s="1"/>
  <c r="BF114" i="3"/>
  <c r="BG114" i="3" s="1"/>
  <c r="BF113" i="3"/>
  <c r="BG113" i="3" s="1"/>
  <c r="BF112" i="3"/>
  <c r="BG112" i="3" s="1"/>
  <c r="BF111" i="3"/>
  <c r="BG111" i="3" s="1"/>
  <c r="BF110" i="3"/>
  <c r="BG110" i="3" s="1"/>
  <c r="BF109" i="3"/>
  <c r="BG109" i="3" s="1"/>
  <c r="BF108" i="3"/>
  <c r="BG108" i="3" s="1"/>
  <c r="BF107" i="3"/>
  <c r="BG107" i="3" s="1"/>
  <c r="BF106" i="3"/>
  <c r="BG106" i="3" s="1"/>
  <c r="BF105" i="3"/>
  <c r="BG105" i="3" s="1"/>
  <c r="BF104" i="3"/>
  <c r="BG104" i="3" s="1"/>
  <c r="BF103" i="3"/>
  <c r="BG103" i="3" s="1"/>
  <c r="BF102" i="3"/>
  <c r="BG102" i="3" s="1"/>
  <c r="BF101" i="3"/>
  <c r="BG101" i="3" s="1"/>
  <c r="BF100" i="3"/>
  <c r="BG100" i="3" s="1"/>
  <c r="BF99" i="3"/>
  <c r="BG99" i="3" s="1"/>
  <c r="BF98" i="3"/>
  <c r="BG98" i="3" s="1"/>
  <c r="BF97" i="3"/>
  <c r="BG97" i="3" s="1"/>
  <c r="BF96" i="3"/>
  <c r="BG96" i="3" s="1"/>
  <c r="BF95" i="3"/>
  <c r="BG95" i="3" s="1"/>
  <c r="BF94" i="3"/>
  <c r="BG94" i="3" s="1"/>
  <c r="BF93" i="3"/>
  <c r="BG93" i="3" s="1"/>
  <c r="BF92" i="3"/>
  <c r="BG92" i="3" s="1"/>
  <c r="BF91" i="3"/>
  <c r="BG91" i="3" s="1"/>
  <c r="BF90" i="3"/>
  <c r="BG90" i="3" s="1"/>
  <c r="BF89" i="3"/>
  <c r="BG89" i="3" s="1"/>
  <c r="BF88" i="3"/>
  <c r="BG88" i="3" s="1"/>
  <c r="BF87" i="3"/>
  <c r="BG87" i="3" s="1"/>
  <c r="BF86" i="3"/>
  <c r="BG86" i="3" s="1"/>
  <c r="BF85" i="3"/>
  <c r="BG85" i="3" s="1"/>
  <c r="BF84" i="3"/>
  <c r="BG84" i="3" s="1"/>
  <c r="BF83" i="3"/>
  <c r="BG83" i="3" s="1"/>
  <c r="BF82" i="3"/>
  <c r="BG82" i="3" s="1"/>
  <c r="BF81" i="3"/>
  <c r="BG81" i="3" s="1"/>
  <c r="BF80" i="3"/>
  <c r="BG80" i="3" s="1"/>
  <c r="BF79" i="3"/>
  <c r="BG79" i="3" s="1"/>
  <c r="BF78" i="3"/>
  <c r="BG78" i="3" s="1"/>
  <c r="BF77" i="3"/>
  <c r="BG77" i="3" s="1"/>
  <c r="BF76" i="3"/>
  <c r="BG76" i="3" s="1"/>
  <c r="BF75" i="3"/>
  <c r="BG75" i="3" s="1"/>
  <c r="BF74" i="3"/>
  <c r="BG74" i="3" s="1"/>
  <c r="BF73" i="3"/>
  <c r="BG73" i="3" s="1"/>
  <c r="BF72" i="3"/>
  <c r="BG72" i="3" s="1"/>
  <c r="BF71" i="3"/>
  <c r="BG71" i="3" s="1"/>
  <c r="BF70" i="3"/>
  <c r="BG70" i="3" s="1"/>
  <c r="BF69" i="3"/>
  <c r="BG69" i="3" s="1"/>
  <c r="BF68" i="3"/>
  <c r="BG68" i="3" s="1"/>
  <c r="BF67" i="3"/>
  <c r="BG67" i="3" s="1"/>
  <c r="BF66" i="3"/>
  <c r="BG66" i="3" s="1"/>
  <c r="BF65" i="3"/>
  <c r="BG65" i="3" s="1"/>
  <c r="BF64" i="3"/>
  <c r="BG64" i="3" s="1"/>
  <c r="BF63" i="3"/>
  <c r="BG63" i="3" s="1"/>
  <c r="BF62" i="3"/>
  <c r="BG62" i="3" s="1"/>
  <c r="BF61" i="3"/>
  <c r="BG61" i="3" s="1"/>
  <c r="BF60" i="3"/>
  <c r="BG60" i="3" s="1"/>
  <c r="BF59" i="3"/>
  <c r="BG59" i="3" s="1"/>
  <c r="BF58" i="3"/>
  <c r="BG58" i="3" s="1"/>
  <c r="BF57" i="3"/>
  <c r="BG57" i="3" s="1"/>
  <c r="BF56" i="3"/>
  <c r="BG56" i="3" s="1"/>
  <c r="BF55" i="3"/>
  <c r="BG55" i="3" s="1"/>
  <c r="BF54" i="3"/>
  <c r="BG54" i="3" s="1"/>
  <c r="BF53" i="3"/>
  <c r="BG53" i="3" s="1"/>
  <c r="BF52" i="3"/>
  <c r="BG52" i="3" s="1"/>
  <c r="BF51" i="3"/>
  <c r="BG51" i="3" s="1"/>
  <c r="BF50" i="3"/>
  <c r="BG50" i="3" s="1"/>
  <c r="BF49" i="3"/>
  <c r="BG49" i="3" s="1"/>
  <c r="BF48" i="3"/>
  <c r="BG48" i="3" s="1"/>
  <c r="BF47" i="3"/>
  <c r="BG47" i="3" s="1"/>
  <c r="BF46" i="3"/>
  <c r="BG46" i="3" s="1"/>
  <c r="BF45" i="3"/>
  <c r="BG45" i="3" s="1"/>
  <c r="BF44" i="3"/>
  <c r="BG44" i="3" s="1"/>
  <c r="BF43" i="3"/>
  <c r="BG43" i="3" s="1"/>
  <c r="BF42" i="3"/>
  <c r="BG42" i="3" s="1"/>
  <c r="BF41" i="3"/>
  <c r="BG41" i="3" s="1"/>
  <c r="BF40" i="3"/>
  <c r="BG40" i="3" s="1"/>
  <c r="BF39" i="3"/>
  <c r="BG39" i="3" s="1"/>
  <c r="BF38" i="3"/>
  <c r="BG38" i="3" s="1"/>
  <c r="BF37" i="3"/>
  <c r="BG37" i="3" s="1"/>
  <c r="BF36" i="3"/>
  <c r="BG36" i="3" s="1"/>
  <c r="BF35" i="3"/>
  <c r="BG35" i="3" s="1"/>
  <c r="BF34" i="3"/>
  <c r="BG34" i="3" s="1"/>
  <c r="BF33" i="3"/>
  <c r="BG33" i="3" s="1"/>
  <c r="BF32" i="3"/>
  <c r="BG32" i="3" s="1"/>
  <c r="BF31" i="3"/>
  <c r="BG31" i="3" s="1"/>
  <c r="BF30" i="3"/>
  <c r="BG30" i="3" s="1"/>
  <c r="BF29" i="3"/>
  <c r="BG29" i="3" s="1"/>
  <c r="BF28" i="3"/>
  <c r="BG28" i="3" s="1"/>
  <c r="BF27" i="3"/>
  <c r="BG27" i="3" s="1"/>
  <c r="BF26" i="3"/>
  <c r="BG26" i="3" s="1"/>
  <c r="BF25" i="3"/>
  <c r="BG25" i="3" s="1"/>
  <c r="BF24" i="3"/>
  <c r="BG24" i="3" s="1"/>
  <c r="BF23" i="3"/>
  <c r="BG23" i="3" s="1"/>
  <c r="BF22" i="3"/>
  <c r="BG22" i="3" s="1"/>
  <c r="BF21" i="3"/>
  <c r="BG21" i="3" s="1"/>
  <c r="BF20" i="3"/>
  <c r="BG20" i="3" s="1"/>
  <c r="BF19" i="3"/>
  <c r="BG19" i="3" s="1"/>
  <c r="BF18" i="3"/>
  <c r="BG18" i="3" s="1"/>
  <c r="BF17" i="3"/>
  <c r="BG17" i="3" s="1"/>
  <c r="BF16" i="3"/>
  <c r="BG16" i="3" s="1"/>
  <c r="BF15" i="3"/>
  <c r="BG15" i="3" s="1"/>
  <c r="BF14" i="3"/>
  <c r="BG14" i="3" s="1"/>
  <c r="BF13" i="3"/>
  <c r="BG13" i="3" s="1"/>
  <c r="BF12" i="3"/>
  <c r="BG12" i="3" s="1"/>
  <c r="BF11" i="3"/>
  <c r="BG11" i="3" s="1"/>
  <c r="BF10" i="3"/>
  <c r="BG10" i="3" s="1"/>
  <c r="BF9" i="3"/>
  <c r="BG9" i="3" s="1"/>
  <c r="BF8" i="3"/>
  <c r="BG8" i="3" s="1"/>
  <c r="BF7" i="3"/>
  <c r="BG7" i="3" s="1"/>
  <c r="BF6" i="3"/>
  <c r="BG6" i="3" s="1"/>
  <c r="BF5" i="3"/>
  <c r="BG5" i="3" s="1"/>
  <c r="AL232" i="3"/>
  <c r="AM232" i="3" s="1"/>
  <c r="AL231" i="3"/>
  <c r="AM231" i="3" s="1"/>
  <c r="AL230" i="3"/>
  <c r="AM230" i="3" s="1"/>
  <c r="AL229" i="3"/>
  <c r="AM229" i="3" s="1"/>
  <c r="AL228" i="3"/>
  <c r="AM228" i="3" s="1"/>
  <c r="AL227" i="3"/>
  <c r="AM227" i="3" s="1"/>
  <c r="AL226" i="3"/>
  <c r="AM226" i="3" s="1"/>
  <c r="AL225" i="3"/>
  <c r="AM225" i="3" s="1"/>
  <c r="AL224" i="3"/>
  <c r="AM224" i="3" s="1"/>
  <c r="AL223" i="3"/>
  <c r="AM223" i="3" s="1"/>
  <c r="AL222" i="3"/>
  <c r="AM222" i="3" s="1"/>
  <c r="AL221" i="3"/>
  <c r="AM221" i="3" s="1"/>
  <c r="AL220" i="3"/>
  <c r="AM220" i="3" s="1"/>
  <c r="AL219" i="3"/>
  <c r="AM219" i="3" s="1"/>
  <c r="AL218" i="3"/>
  <c r="AM218" i="3" s="1"/>
  <c r="AL217" i="3"/>
  <c r="AM217" i="3" s="1"/>
  <c r="AL216" i="3"/>
  <c r="AM216" i="3" s="1"/>
  <c r="AL215" i="3"/>
  <c r="AM215" i="3" s="1"/>
  <c r="AL214" i="3"/>
  <c r="AM214" i="3" s="1"/>
  <c r="AL213" i="3"/>
  <c r="AM213" i="3" s="1"/>
  <c r="AL212" i="3"/>
  <c r="AM212" i="3" s="1"/>
  <c r="AL211" i="3"/>
  <c r="AM211" i="3" s="1"/>
  <c r="AL210" i="3"/>
  <c r="AM210" i="3" s="1"/>
  <c r="AL209" i="3"/>
  <c r="AM209" i="3" s="1"/>
  <c r="AL208" i="3"/>
  <c r="AM208" i="3" s="1"/>
  <c r="AL207" i="3"/>
  <c r="AM207" i="3" s="1"/>
  <c r="AL206" i="3"/>
  <c r="AM206" i="3" s="1"/>
  <c r="AL205" i="3"/>
  <c r="AM205" i="3" s="1"/>
  <c r="AL204" i="3"/>
  <c r="AM204" i="3" s="1"/>
  <c r="AL203" i="3"/>
  <c r="AM203" i="3" s="1"/>
  <c r="AL202" i="3"/>
  <c r="AM202" i="3" s="1"/>
  <c r="AL201" i="3"/>
  <c r="AM201" i="3" s="1"/>
  <c r="AL200" i="3"/>
  <c r="AM200" i="3" s="1"/>
  <c r="AL199" i="3"/>
  <c r="AM199" i="3" s="1"/>
  <c r="AL198" i="3"/>
  <c r="AM198" i="3" s="1"/>
  <c r="AL197" i="3"/>
  <c r="AM197" i="3" s="1"/>
  <c r="AL196" i="3"/>
  <c r="AM196" i="3" s="1"/>
  <c r="AL195" i="3"/>
  <c r="AM195" i="3" s="1"/>
  <c r="AL194" i="3"/>
  <c r="AM194" i="3" s="1"/>
  <c r="AL193" i="3"/>
  <c r="AM193" i="3" s="1"/>
  <c r="AL192" i="3"/>
  <c r="AM192" i="3" s="1"/>
  <c r="AL191" i="3"/>
  <c r="AM191" i="3" s="1"/>
  <c r="AL190" i="3"/>
  <c r="AM190" i="3" s="1"/>
  <c r="AL189" i="3"/>
  <c r="AM189" i="3" s="1"/>
  <c r="AL188" i="3"/>
  <c r="AM188" i="3" s="1"/>
  <c r="AL187" i="3"/>
  <c r="AM187" i="3" s="1"/>
  <c r="AL186" i="3"/>
  <c r="AM186" i="3" s="1"/>
  <c r="AL185" i="3"/>
  <c r="AM185" i="3" s="1"/>
  <c r="AL184" i="3"/>
  <c r="AM184" i="3" s="1"/>
  <c r="AL183" i="3"/>
  <c r="AM183" i="3" s="1"/>
  <c r="AL182" i="3"/>
  <c r="AM182" i="3" s="1"/>
  <c r="AL181" i="3"/>
  <c r="AM181" i="3" s="1"/>
  <c r="AL180" i="3"/>
  <c r="AM180" i="3" s="1"/>
  <c r="AL179" i="3"/>
  <c r="AM179" i="3" s="1"/>
  <c r="AL178" i="3"/>
  <c r="AM178" i="3" s="1"/>
  <c r="AL177" i="3"/>
  <c r="AM177" i="3" s="1"/>
  <c r="AL176" i="3"/>
  <c r="AM176" i="3" s="1"/>
  <c r="AL175" i="3"/>
  <c r="AM175" i="3" s="1"/>
  <c r="AL174" i="3"/>
  <c r="AM174" i="3" s="1"/>
  <c r="AL173" i="3"/>
  <c r="AM173" i="3" s="1"/>
  <c r="AL172" i="3"/>
  <c r="AM172" i="3" s="1"/>
  <c r="AL171" i="3"/>
  <c r="AM171" i="3" s="1"/>
  <c r="AL170" i="3"/>
  <c r="AM170" i="3" s="1"/>
  <c r="AL169" i="3"/>
  <c r="AM169" i="3" s="1"/>
  <c r="AL168" i="3"/>
  <c r="AM168" i="3" s="1"/>
  <c r="AL167" i="3"/>
  <c r="AM167" i="3" s="1"/>
  <c r="AL166" i="3"/>
  <c r="AM166" i="3" s="1"/>
  <c r="AL165" i="3"/>
  <c r="AM165" i="3" s="1"/>
  <c r="AL164" i="3"/>
  <c r="AM164" i="3" s="1"/>
  <c r="AL163" i="3"/>
  <c r="AM163" i="3" s="1"/>
  <c r="AL162" i="3"/>
  <c r="AM162" i="3" s="1"/>
  <c r="AL161" i="3"/>
  <c r="AM161" i="3" s="1"/>
  <c r="AL160" i="3"/>
  <c r="AM160" i="3" s="1"/>
  <c r="AL159" i="3"/>
  <c r="AM159" i="3" s="1"/>
  <c r="AL158" i="3"/>
  <c r="AM158" i="3" s="1"/>
  <c r="AL157" i="3"/>
  <c r="AM157" i="3" s="1"/>
  <c r="AL156" i="3"/>
  <c r="AM156" i="3" s="1"/>
  <c r="AL155" i="3"/>
  <c r="AM155" i="3" s="1"/>
  <c r="AL154" i="3"/>
  <c r="AM154" i="3" s="1"/>
  <c r="AL153" i="3"/>
  <c r="AM153" i="3" s="1"/>
  <c r="AL152" i="3"/>
  <c r="AM152" i="3" s="1"/>
  <c r="AL151" i="3"/>
  <c r="AM151" i="3" s="1"/>
  <c r="AL150" i="3"/>
  <c r="AM150" i="3" s="1"/>
  <c r="AL149" i="3"/>
  <c r="AM149" i="3" s="1"/>
  <c r="AL148" i="3"/>
  <c r="AM148" i="3" s="1"/>
  <c r="AL147" i="3"/>
  <c r="AM147" i="3" s="1"/>
  <c r="AL146" i="3"/>
  <c r="AM146" i="3" s="1"/>
  <c r="AL145" i="3"/>
  <c r="AM145" i="3" s="1"/>
  <c r="AL144" i="3"/>
  <c r="AM144" i="3" s="1"/>
  <c r="AL143" i="3"/>
  <c r="AM143" i="3" s="1"/>
  <c r="AL142" i="3"/>
  <c r="AM142" i="3" s="1"/>
  <c r="AL141" i="3"/>
  <c r="AM141" i="3" s="1"/>
  <c r="AL140" i="3"/>
  <c r="AM140" i="3" s="1"/>
  <c r="AL139" i="3"/>
  <c r="AM139" i="3" s="1"/>
  <c r="AL138" i="3"/>
  <c r="AM138" i="3" s="1"/>
  <c r="AL137" i="3"/>
  <c r="AM137" i="3" s="1"/>
  <c r="AL136" i="3"/>
  <c r="AM136" i="3" s="1"/>
  <c r="AL135" i="3"/>
  <c r="AM135" i="3" s="1"/>
  <c r="AL134" i="3"/>
  <c r="AM134" i="3" s="1"/>
  <c r="AL133" i="3"/>
  <c r="AM133" i="3" s="1"/>
  <c r="AL132" i="3"/>
  <c r="AM132" i="3" s="1"/>
  <c r="AL131" i="3"/>
  <c r="AM131" i="3" s="1"/>
  <c r="AL130" i="3"/>
  <c r="AM130" i="3" s="1"/>
  <c r="AL129" i="3"/>
  <c r="AM129" i="3" s="1"/>
  <c r="AL128" i="3"/>
  <c r="AM128" i="3" s="1"/>
  <c r="AL127" i="3"/>
  <c r="AM127" i="3" s="1"/>
  <c r="AL126" i="3"/>
  <c r="AM126" i="3" s="1"/>
  <c r="AL125" i="3"/>
  <c r="AM125" i="3" s="1"/>
  <c r="AL124" i="3"/>
  <c r="AM124" i="3" s="1"/>
  <c r="AL123" i="3"/>
  <c r="AM123" i="3" s="1"/>
  <c r="AL122" i="3"/>
  <c r="AM122" i="3" s="1"/>
  <c r="AL121" i="3"/>
  <c r="AM121" i="3" s="1"/>
  <c r="AL120" i="3"/>
  <c r="AM120" i="3" s="1"/>
  <c r="AL119" i="3"/>
  <c r="AM119" i="3" s="1"/>
  <c r="AL118" i="3"/>
  <c r="AM118" i="3" s="1"/>
  <c r="AL117" i="3"/>
  <c r="AM117" i="3" s="1"/>
  <c r="AL116" i="3"/>
  <c r="AM116" i="3" s="1"/>
  <c r="AL115" i="3"/>
  <c r="AM115" i="3" s="1"/>
  <c r="AL114" i="3"/>
  <c r="AM114" i="3" s="1"/>
  <c r="AL113" i="3"/>
  <c r="AM113" i="3" s="1"/>
  <c r="AL112" i="3"/>
  <c r="AM112" i="3" s="1"/>
  <c r="AL111" i="3"/>
  <c r="AM111" i="3" s="1"/>
  <c r="AL110" i="3"/>
  <c r="AM110" i="3" s="1"/>
  <c r="AL109" i="3"/>
  <c r="AM109" i="3" s="1"/>
  <c r="AL108" i="3"/>
  <c r="AM108" i="3" s="1"/>
  <c r="AL107" i="3"/>
  <c r="AM107" i="3" s="1"/>
  <c r="AL106" i="3"/>
  <c r="AM106" i="3" s="1"/>
  <c r="AL105" i="3"/>
  <c r="AM105" i="3" s="1"/>
  <c r="AL104" i="3"/>
  <c r="AM104" i="3" s="1"/>
  <c r="AL103" i="3"/>
  <c r="AM103" i="3" s="1"/>
  <c r="AL102" i="3"/>
  <c r="AM102" i="3" s="1"/>
  <c r="AL101" i="3"/>
  <c r="AM101" i="3" s="1"/>
  <c r="AL100" i="3"/>
  <c r="AM100" i="3" s="1"/>
  <c r="AL99" i="3"/>
  <c r="AM99" i="3" s="1"/>
  <c r="AL98" i="3"/>
  <c r="AM98" i="3" s="1"/>
  <c r="AL97" i="3"/>
  <c r="AM97" i="3" s="1"/>
  <c r="AL96" i="3"/>
  <c r="AM96" i="3" s="1"/>
  <c r="AL95" i="3"/>
  <c r="AM95" i="3" s="1"/>
  <c r="AL94" i="3"/>
  <c r="AM94" i="3" s="1"/>
  <c r="AL93" i="3"/>
  <c r="AM93" i="3" s="1"/>
  <c r="AL92" i="3"/>
  <c r="AM92" i="3" s="1"/>
  <c r="AL91" i="3"/>
  <c r="AM91" i="3" s="1"/>
  <c r="AL90" i="3"/>
  <c r="AM90" i="3" s="1"/>
  <c r="AL89" i="3"/>
  <c r="AM89" i="3" s="1"/>
  <c r="AL88" i="3"/>
  <c r="AM88" i="3" s="1"/>
  <c r="AL87" i="3"/>
  <c r="AM87" i="3" s="1"/>
  <c r="AL86" i="3"/>
  <c r="AM86" i="3" s="1"/>
  <c r="AL85" i="3"/>
  <c r="AM85" i="3" s="1"/>
  <c r="AL84" i="3"/>
  <c r="AM84" i="3" s="1"/>
  <c r="AL83" i="3"/>
  <c r="AM83" i="3" s="1"/>
  <c r="AL82" i="3"/>
  <c r="AM82" i="3" s="1"/>
  <c r="AL81" i="3"/>
  <c r="AM81" i="3" s="1"/>
  <c r="AL80" i="3"/>
  <c r="AM80" i="3" s="1"/>
  <c r="AL79" i="3"/>
  <c r="AM79" i="3" s="1"/>
  <c r="AL78" i="3"/>
  <c r="AM78" i="3" s="1"/>
  <c r="AL77" i="3"/>
  <c r="AM77" i="3" s="1"/>
  <c r="AL76" i="3"/>
  <c r="AM76" i="3" s="1"/>
  <c r="AL75" i="3"/>
  <c r="AM75" i="3" s="1"/>
  <c r="AL74" i="3"/>
  <c r="AM74" i="3" s="1"/>
  <c r="AL73" i="3"/>
  <c r="AM73" i="3" s="1"/>
  <c r="AL72" i="3"/>
  <c r="AM72" i="3" s="1"/>
  <c r="AL71" i="3"/>
  <c r="AM71" i="3" s="1"/>
  <c r="AL70" i="3"/>
  <c r="AM70" i="3" s="1"/>
  <c r="AL69" i="3"/>
  <c r="AM69" i="3" s="1"/>
  <c r="AL68" i="3"/>
  <c r="AM68" i="3" s="1"/>
  <c r="AL67" i="3"/>
  <c r="AM67" i="3" s="1"/>
  <c r="AL66" i="3"/>
  <c r="AM66" i="3" s="1"/>
  <c r="AL65" i="3"/>
  <c r="AM65" i="3" s="1"/>
  <c r="AL64" i="3"/>
  <c r="AM64" i="3" s="1"/>
  <c r="AL63" i="3"/>
  <c r="AM63" i="3" s="1"/>
  <c r="AL62" i="3"/>
  <c r="AM62" i="3" s="1"/>
  <c r="AL61" i="3"/>
  <c r="AM61" i="3" s="1"/>
  <c r="AL60" i="3"/>
  <c r="AM60" i="3" s="1"/>
  <c r="AL59" i="3"/>
  <c r="AM59" i="3" s="1"/>
  <c r="AL58" i="3"/>
  <c r="AM58" i="3" s="1"/>
  <c r="AL57" i="3"/>
  <c r="AM57" i="3" s="1"/>
  <c r="AL56" i="3"/>
  <c r="AM56" i="3" s="1"/>
  <c r="AL55" i="3"/>
  <c r="AM55" i="3" s="1"/>
  <c r="AL54" i="3"/>
  <c r="AM54" i="3" s="1"/>
  <c r="AL53" i="3"/>
  <c r="AM53" i="3" s="1"/>
  <c r="AL52" i="3"/>
  <c r="AM52" i="3" s="1"/>
  <c r="AL51" i="3"/>
  <c r="AM51" i="3" s="1"/>
  <c r="AL50" i="3"/>
  <c r="AM50" i="3" s="1"/>
  <c r="AL49" i="3"/>
  <c r="AM49" i="3" s="1"/>
  <c r="AL48" i="3"/>
  <c r="AM48" i="3" s="1"/>
  <c r="AL47" i="3"/>
  <c r="AM47" i="3" s="1"/>
  <c r="AL46" i="3"/>
  <c r="AM46" i="3" s="1"/>
  <c r="AL45" i="3"/>
  <c r="AM45" i="3" s="1"/>
  <c r="AL44" i="3"/>
  <c r="AM44" i="3" s="1"/>
  <c r="AL43" i="3"/>
  <c r="AM43" i="3" s="1"/>
  <c r="AL42" i="3"/>
  <c r="AM42" i="3" s="1"/>
  <c r="AL41" i="3"/>
  <c r="AM41" i="3" s="1"/>
  <c r="AL40" i="3"/>
  <c r="AM40" i="3" s="1"/>
  <c r="AL39" i="3"/>
  <c r="AM39" i="3" s="1"/>
  <c r="AL38" i="3"/>
  <c r="AM38" i="3" s="1"/>
  <c r="AL37" i="3"/>
  <c r="AM37" i="3" s="1"/>
  <c r="AL36" i="3"/>
  <c r="AM36" i="3" s="1"/>
  <c r="AL35" i="3"/>
  <c r="AM35" i="3" s="1"/>
  <c r="AL34" i="3"/>
  <c r="AM34" i="3" s="1"/>
  <c r="AL33" i="3"/>
  <c r="AM33" i="3" s="1"/>
  <c r="AL32" i="3"/>
  <c r="AM32" i="3" s="1"/>
  <c r="AL31" i="3"/>
  <c r="AM31" i="3" s="1"/>
  <c r="AL30" i="3"/>
  <c r="AM30" i="3" s="1"/>
  <c r="AL29" i="3"/>
  <c r="AM29" i="3" s="1"/>
  <c r="AL28" i="3"/>
  <c r="AM28" i="3" s="1"/>
  <c r="AL27" i="3"/>
  <c r="AM27" i="3" s="1"/>
  <c r="AL26" i="3"/>
  <c r="AM26" i="3" s="1"/>
  <c r="AL25" i="3"/>
  <c r="AM25" i="3" s="1"/>
  <c r="AL24" i="3"/>
  <c r="AM24" i="3" s="1"/>
  <c r="AL23" i="3"/>
  <c r="AM23" i="3" s="1"/>
  <c r="AL22" i="3"/>
  <c r="AM22" i="3" s="1"/>
  <c r="AL21" i="3"/>
  <c r="AM21" i="3" s="1"/>
  <c r="AL20" i="3"/>
  <c r="AM20" i="3" s="1"/>
  <c r="AL19" i="3"/>
  <c r="AM19" i="3" s="1"/>
  <c r="AL18" i="3"/>
  <c r="AM18" i="3" s="1"/>
  <c r="AL17" i="3"/>
  <c r="AM17" i="3" s="1"/>
  <c r="AL16" i="3"/>
  <c r="AM16" i="3" s="1"/>
  <c r="AL15" i="3"/>
  <c r="AM15" i="3" s="1"/>
  <c r="AL14" i="3"/>
  <c r="AM14" i="3" s="1"/>
  <c r="AL13" i="3"/>
  <c r="AM13" i="3" s="1"/>
  <c r="AL12" i="3"/>
  <c r="AM12" i="3" s="1"/>
  <c r="AL11" i="3"/>
  <c r="AM11" i="3" s="1"/>
  <c r="AL10" i="3"/>
  <c r="AM10" i="3" s="1"/>
  <c r="AL9" i="3"/>
  <c r="AM9" i="3" s="1"/>
  <c r="AL8" i="3"/>
  <c r="AM8" i="3" s="1"/>
  <c r="AL7" i="3"/>
  <c r="AM7" i="3" s="1"/>
  <c r="AL6" i="3"/>
  <c r="AM6" i="3" s="1"/>
  <c r="AL5" i="3"/>
  <c r="AM5" i="3" s="1"/>
  <c r="AN18" i="3" l="1"/>
  <c r="AD17" i="2"/>
  <c r="AN66" i="3"/>
  <c r="AD65" i="2"/>
  <c r="AN106" i="3"/>
  <c r="AD105" i="2"/>
  <c r="AN162" i="3"/>
  <c r="AD161" i="2"/>
  <c r="AN218" i="3"/>
  <c r="AD217" i="2"/>
  <c r="BH30" i="3"/>
  <c r="AT29" i="2"/>
  <c r="BH78" i="3"/>
  <c r="AT77" i="2"/>
  <c r="BH134" i="3"/>
  <c r="AT133" i="2"/>
  <c r="CB10" i="3"/>
  <c r="BI9" i="2"/>
  <c r="BJ9" i="2" s="1"/>
  <c r="AN29" i="3"/>
  <c r="AD28" i="2"/>
  <c r="AN15" i="3"/>
  <c r="AD14" i="2"/>
  <c r="AN31" i="3"/>
  <c r="AD30" i="2"/>
  <c r="AN47" i="3"/>
  <c r="AD46" i="2"/>
  <c r="AN71" i="3"/>
  <c r="AD70" i="2"/>
  <c r="AN87" i="3"/>
  <c r="AD86" i="2"/>
  <c r="AN111" i="3"/>
  <c r="AD110" i="2"/>
  <c r="AN135" i="3"/>
  <c r="AD134" i="2"/>
  <c r="AN159" i="3"/>
  <c r="AD158" i="2"/>
  <c r="AN183" i="3"/>
  <c r="AD182" i="2"/>
  <c r="AN215" i="3"/>
  <c r="AD214" i="2"/>
  <c r="AN8" i="3"/>
  <c r="AD7" i="2"/>
  <c r="AN16" i="3"/>
  <c r="AD15" i="2"/>
  <c r="AN32" i="3"/>
  <c r="AD31" i="2"/>
  <c r="AN48" i="3"/>
  <c r="AD47" i="2"/>
  <c r="AN64" i="3"/>
  <c r="AD63" i="2"/>
  <c r="AN80" i="3"/>
  <c r="AD79" i="2"/>
  <c r="AN96" i="3"/>
  <c r="AD95" i="2"/>
  <c r="AN112" i="3"/>
  <c r="AD111" i="2"/>
  <c r="AN136" i="3"/>
  <c r="AD135" i="2"/>
  <c r="AN9" i="3"/>
  <c r="AD8" i="2"/>
  <c r="AN17" i="3"/>
  <c r="AD16" i="2"/>
  <c r="AN25" i="3"/>
  <c r="AD24" i="2"/>
  <c r="AN33" i="3"/>
  <c r="AD32" i="2"/>
  <c r="AN41" i="3"/>
  <c r="AD40" i="2"/>
  <c r="AN49" i="3"/>
  <c r="AD48" i="2"/>
  <c r="AN57" i="3"/>
  <c r="AD56" i="2"/>
  <c r="AN65" i="3"/>
  <c r="AD64" i="2"/>
  <c r="AN73" i="3"/>
  <c r="AD72" i="2"/>
  <c r="AN81" i="3"/>
  <c r="AD80" i="2"/>
  <c r="AN89" i="3"/>
  <c r="AD88" i="2"/>
  <c r="AN97" i="3"/>
  <c r="AD96" i="2"/>
  <c r="AN105" i="3"/>
  <c r="AD104" i="2"/>
  <c r="AN113" i="3"/>
  <c r="AD112" i="2"/>
  <c r="AN121" i="3"/>
  <c r="AD120" i="2"/>
  <c r="AN129" i="3"/>
  <c r="AD128" i="2"/>
  <c r="AN137" i="3"/>
  <c r="AD136" i="2"/>
  <c r="AN145" i="3"/>
  <c r="AD144" i="2"/>
  <c r="AN153" i="3"/>
  <c r="AD152" i="2"/>
  <c r="AN161" i="3"/>
  <c r="AD160" i="2"/>
  <c r="AN169" i="3"/>
  <c r="AD168" i="2"/>
  <c r="AN177" i="3"/>
  <c r="AD176" i="2"/>
  <c r="AN185" i="3"/>
  <c r="AD184" i="2"/>
  <c r="AN193" i="3"/>
  <c r="AD192" i="2"/>
  <c r="AN201" i="3"/>
  <c r="AD200" i="2"/>
  <c r="AN209" i="3"/>
  <c r="AD208" i="2"/>
  <c r="AN217" i="3"/>
  <c r="AD216" i="2"/>
  <c r="AN225" i="3"/>
  <c r="AD224" i="2"/>
  <c r="BH5" i="3"/>
  <c r="AS4" i="2"/>
  <c r="AT4" i="2" s="1"/>
  <c r="BH13" i="3"/>
  <c r="AT12" i="2"/>
  <c r="BH21" i="3"/>
  <c r="AT20" i="2"/>
  <c r="BH29" i="3"/>
  <c r="AT28" i="2"/>
  <c r="BH37" i="3"/>
  <c r="AT36" i="2"/>
  <c r="BH45" i="3"/>
  <c r="AT44" i="2"/>
  <c r="BH53" i="3"/>
  <c r="AT52" i="2"/>
  <c r="BH61" i="3"/>
  <c r="AT60" i="2"/>
  <c r="BH69" i="3"/>
  <c r="AT68" i="2"/>
  <c r="BH77" i="3"/>
  <c r="AT76" i="2"/>
  <c r="BH85" i="3"/>
  <c r="AT84" i="2"/>
  <c r="BH93" i="3"/>
  <c r="AT92" i="2"/>
  <c r="BH101" i="3"/>
  <c r="AT100" i="2"/>
  <c r="BH109" i="3"/>
  <c r="AT108" i="2"/>
  <c r="BH117" i="3"/>
  <c r="AT116" i="2"/>
  <c r="BH125" i="3"/>
  <c r="AT124" i="2"/>
  <c r="BH133" i="3"/>
  <c r="AT132" i="2"/>
  <c r="BH141" i="3"/>
  <c r="AT140" i="2"/>
  <c r="BH149" i="3"/>
  <c r="AT148" i="2"/>
  <c r="BH157" i="3"/>
  <c r="AT156" i="2"/>
  <c r="BH165" i="3"/>
  <c r="AT164" i="2"/>
  <c r="BH173" i="3"/>
  <c r="AT172" i="2"/>
  <c r="BH181" i="3"/>
  <c r="AT180" i="2"/>
  <c r="BH189" i="3"/>
  <c r="AT188" i="2"/>
  <c r="BH197" i="3"/>
  <c r="AT196" i="2"/>
  <c r="BH205" i="3"/>
  <c r="AT204" i="2"/>
  <c r="BH213" i="3"/>
  <c r="AT212" i="2"/>
  <c r="BH221" i="3"/>
  <c r="AT220" i="2"/>
  <c r="BH229" i="3"/>
  <c r="AT228" i="2"/>
  <c r="CB9" i="3"/>
  <c r="BI8" i="2"/>
  <c r="BJ8" i="2" s="1"/>
  <c r="CB17" i="3"/>
  <c r="BI16" i="2"/>
  <c r="BJ16" i="2" s="1"/>
  <c r="CB25" i="3"/>
  <c r="BI24" i="2"/>
  <c r="BJ24" i="2" s="1"/>
  <c r="CB33" i="3"/>
  <c r="BI32" i="2"/>
  <c r="BJ32" i="2" s="1"/>
  <c r="CB41" i="3"/>
  <c r="BI40" i="2"/>
  <c r="BJ40" i="2" s="1"/>
  <c r="CB49" i="3"/>
  <c r="BI48" i="2"/>
  <c r="BJ48" i="2" s="1"/>
  <c r="CB57" i="3"/>
  <c r="BI56" i="2"/>
  <c r="BJ56" i="2" s="1"/>
  <c r="CB65" i="3"/>
  <c r="BI64" i="2"/>
  <c r="BJ64" i="2" s="1"/>
  <c r="CB73" i="3"/>
  <c r="BI72" i="2"/>
  <c r="BJ72" i="2" s="1"/>
  <c r="CB81" i="3"/>
  <c r="BI80" i="2"/>
  <c r="BJ80" i="2" s="1"/>
  <c r="CB89" i="3"/>
  <c r="BI88" i="2"/>
  <c r="BJ88" i="2" s="1"/>
  <c r="CB97" i="3"/>
  <c r="BI96" i="2"/>
  <c r="BJ96" i="2" s="1"/>
  <c r="CB105" i="3"/>
  <c r="BI104" i="2"/>
  <c r="BJ104" i="2" s="1"/>
  <c r="CB113" i="3"/>
  <c r="BI112" i="2"/>
  <c r="BJ112" i="2" s="1"/>
  <c r="CB121" i="3"/>
  <c r="BI120" i="2"/>
  <c r="BJ120" i="2" s="1"/>
  <c r="CB129" i="3"/>
  <c r="BI128" i="2"/>
  <c r="BJ128" i="2" s="1"/>
  <c r="CB137" i="3"/>
  <c r="BI136" i="2"/>
  <c r="BJ136" i="2" s="1"/>
  <c r="CB145" i="3"/>
  <c r="BI144" i="2"/>
  <c r="BJ144" i="2" s="1"/>
  <c r="CB153" i="3"/>
  <c r="BI152" i="2"/>
  <c r="BJ152" i="2" s="1"/>
  <c r="CB161" i="3"/>
  <c r="BI160" i="2"/>
  <c r="BJ160" i="2" s="1"/>
  <c r="CB169" i="3"/>
  <c r="BI168" i="2"/>
  <c r="BJ168" i="2" s="1"/>
  <c r="CB177" i="3"/>
  <c r="BI176" i="2"/>
  <c r="BJ176" i="2" s="1"/>
  <c r="CB185" i="3"/>
  <c r="BI184" i="2"/>
  <c r="BJ184" i="2" s="1"/>
  <c r="CB193" i="3"/>
  <c r="BI192" i="2"/>
  <c r="BJ192" i="2" s="1"/>
  <c r="CB201" i="3"/>
  <c r="BI200" i="2"/>
  <c r="BJ200" i="2" s="1"/>
  <c r="CB209" i="3"/>
  <c r="BI208" i="2"/>
  <c r="BJ208" i="2" s="1"/>
  <c r="CB217" i="3"/>
  <c r="BI216" i="2"/>
  <c r="BJ216" i="2" s="1"/>
  <c r="CB225" i="3"/>
  <c r="BI224" i="2"/>
  <c r="BJ224" i="2" s="1"/>
  <c r="AN34" i="3"/>
  <c r="AD33" i="2"/>
  <c r="AN90" i="3"/>
  <c r="AD89" i="2"/>
  <c r="AN130" i="3"/>
  <c r="AD129" i="2"/>
  <c r="AN170" i="3"/>
  <c r="AD169" i="2"/>
  <c r="AN226" i="3"/>
  <c r="AD225" i="2"/>
  <c r="BH54" i="3"/>
  <c r="AT53" i="2"/>
  <c r="BH86" i="3"/>
  <c r="AT85" i="2"/>
  <c r="BH126" i="3"/>
  <c r="AT125" i="2"/>
  <c r="BH150" i="3"/>
  <c r="AT149" i="2"/>
  <c r="BH166" i="3"/>
  <c r="AT165" i="2"/>
  <c r="BH182" i="3"/>
  <c r="AT181" i="2"/>
  <c r="BH222" i="3"/>
  <c r="AT221" i="2"/>
  <c r="CB26" i="3"/>
  <c r="BI25" i="2"/>
  <c r="BJ25" i="2" s="1"/>
  <c r="CB42" i="3"/>
  <c r="BI41" i="2"/>
  <c r="BJ41" i="2" s="1"/>
  <c r="CB58" i="3"/>
  <c r="BI57" i="2"/>
  <c r="BJ57" i="2" s="1"/>
  <c r="CB74" i="3"/>
  <c r="BI73" i="2"/>
  <c r="BJ73" i="2" s="1"/>
  <c r="CB90" i="3"/>
  <c r="BI89" i="2"/>
  <c r="BJ89" i="2" s="1"/>
  <c r="CB106" i="3"/>
  <c r="BI105" i="2"/>
  <c r="BJ105" i="2" s="1"/>
  <c r="CB114" i="3"/>
  <c r="BI113" i="2"/>
  <c r="BJ113" i="2" s="1"/>
  <c r="CB130" i="3"/>
  <c r="BI129" i="2"/>
  <c r="BJ129" i="2" s="1"/>
  <c r="CB146" i="3"/>
  <c r="BI145" i="2"/>
  <c r="BJ145" i="2" s="1"/>
  <c r="CB162" i="3"/>
  <c r="BI161" i="2"/>
  <c r="BJ161" i="2" s="1"/>
  <c r="CB178" i="3"/>
  <c r="BI177" i="2"/>
  <c r="BJ177" i="2" s="1"/>
  <c r="CB194" i="3"/>
  <c r="BI193" i="2"/>
  <c r="BJ193" i="2" s="1"/>
  <c r="CB202" i="3"/>
  <c r="BI201" i="2"/>
  <c r="BJ201" i="2" s="1"/>
  <c r="CB226" i="3"/>
  <c r="BI225" i="2"/>
  <c r="BJ225" i="2" s="1"/>
  <c r="AN27" i="3"/>
  <c r="AD26" i="2"/>
  <c r="AN43" i="3"/>
  <c r="AD42" i="2"/>
  <c r="AN59" i="3"/>
  <c r="AD58" i="2"/>
  <c r="AN75" i="3"/>
  <c r="AD74" i="2"/>
  <c r="AN91" i="3"/>
  <c r="AD90" i="2"/>
  <c r="AN107" i="3"/>
  <c r="AD106" i="2"/>
  <c r="AN123" i="3"/>
  <c r="AD122" i="2"/>
  <c r="AN131" i="3"/>
  <c r="AD130" i="2"/>
  <c r="AN147" i="3"/>
  <c r="AD146" i="2"/>
  <c r="AN155" i="3"/>
  <c r="AD154" i="2"/>
  <c r="AN163" i="3"/>
  <c r="AD162" i="2"/>
  <c r="AN171" i="3"/>
  <c r="AD170" i="2"/>
  <c r="AN179" i="3"/>
  <c r="AD178" i="2"/>
  <c r="AN187" i="3"/>
  <c r="AD186" i="2"/>
  <c r="AN195" i="3"/>
  <c r="AD194" i="2"/>
  <c r="AN203" i="3"/>
  <c r="AD202" i="2"/>
  <c r="AN211" i="3"/>
  <c r="AD210" i="2"/>
  <c r="AN219" i="3"/>
  <c r="AD218" i="2"/>
  <c r="AN227" i="3"/>
  <c r="AD226" i="2"/>
  <c r="BH7" i="3"/>
  <c r="AT6" i="2"/>
  <c r="BH15" i="3"/>
  <c r="AT14" i="2"/>
  <c r="BH23" i="3"/>
  <c r="AT22" i="2"/>
  <c r="BH31" i="3"/>
  <c r="AT30" i="2"/>
  <c r="BH39" i="3"/>
  <c r="AT38" i="2"/>
  <c r="BH47" i="3"/>
  <c r="AT46" i="2"/>
  <c r="BH55" i="3"/>
  <c r="AT54" i="2"/>
  <c r="BH63" i="3"/>
  <c r="AT62" i="2"/>
  <c r="BH71" i="3"/>
  <c r="AT70" i="2"/>
  <c r="BH79" i="3"/>
  <c r="AT78" i="2"/>
  <c r="BH87" i="3"/>
  <c r="AT86" i="2"/>
  <c r="BH95" i="3"/>
  <c r="AT94" i="2"/>
  <c r="BH103" i="3"/>
  <c r="AT102" i="2"/>
  <c r="BH111" i="3"/>
  <c r="AT110" i="2"/>
  <c r="BH119" i="3"/>
  <c r="AT118" i="2"/>
  <c r="BH127" i="3"/>
  <c r="AT126" i="2"/>
  <c r="BH135" i="3"/>
  <c r="AT134" i="2"/>
  <c r="BH143" i="3"/>
  <c r="AT142" i="2"/>
  <c r="BH151" i="3"/>
  <c r="AT150" i="2"/>
  <c r="BH159" i="3"/>
  <c r="AT158" i="2"/>
  <c r="BH167" i="3"/>
  <c r="AT166" i="2"/>
  <c r="BH175" i="3"/>
  <c r="AT174" i="2"/>
  <c r="BH183" i="3"/>
  <c r="AT182" i="2"/>
  <c r="BH191" i="3"/>
  <c r="AT190" i="2"/>
  <c r="BH199" i="3"/>
  <c r="AT198" i="2"/>
  <c r="BH207" i="3"/>
  <c r="AT206" i="2"/>
  <c r="BH215" i="3"/>
  <c r="AT214" i="2"/>
  <c r="BH223" i="3"/>
  <c r="AT222" i="2"/>
  <c r="BH231" i="3"/>
  <c r="AT230" i="2"/>
  <c r="CB11" i="3"/>
  <c r="BI10" i="2"/>
  <c r="BJ10" i="2" s="1"/>
  <c r="CB19" i="3"/>
  <c r="BI18" i="2"/>
  <c r="BJ18" i="2" s="1"/>
  <c r="CB27" i="3"/>
  <c r="BI26" i="2"/>
  <c r="BJ26" i="2" s="1"/>
  <c r="CB35" i="3"/>
  <c r="BI34" i="2"/>
  <c r="BJ34" i="2" s="1"/>
  <c r="CB43" i="3"/>
  <c r="BI42" i="2"/>
  <c r="BJ42" i="2" s="1"/>
  <c r="CB51" i="3"/>
  <c r="BI50" i="2"/>
  <c r="BJ50" i="2" s="1"/>
  <c r="CB59" i="3"/>
  <c r="BI58" i="2"/>
  <c r="BJ58" i="2" s="1"/>
  <c r="CB67" i="3"/>
  <c r="BI66" i="2"/>
  <c r="BJ66" i="2" s="1"/>
  <c r="CB75" i="3"/>
  <c r="BI74" i="2"/>
  <c r="BJ74" i="2" s="1"/>
  <c r="CB83" i="3"/>
  <c r="BI82" i="2"/>
  <c r="BJ82" i="2" s="1"/>
  <c r="CB91" i="3"/>
  <c r="BI90" i="2"/>
  <c r="BJ90" i="2" s="1"/>
  <c r="CB99" i="3"/>
  <c r="BI98" i="2"/>
  <c r="BJ98" i="2" s="1"/>
  <c r="CB107" i="3"/>
  <c r="BI106" i="2"/>
  <c r="BJ106" i="2" s="1"/>
  <c r="CB115" i="3"/>
  <c r="BI114" i="2"/>
  <c r="BJ114" i="2" s="1"/>
  <c r="CB123" i="3"/>
  <c r="BI122" i="2"/>
  <c r="BJ122" i="2" s="1"/>
  <c r="CB131" i="3"/>
  <c r="BI130" i="2"/>
  <c r="BJ130" i="2" s="1"/>
  <c r="CB139" i="3"/>
  <c r="BI138" i="2"/>
  <c r="BJ138" i="2" s="1"/>
  <c r="CB147" i="3"/>
  <c r="BI146" i="2"/>
  <c r="BJ146" i="2" s="1"/>
  <c r="CB155" i="3"/>
  <c r="BI154" i="2"/>
  <c r="BJ154" i="2" s="1"/>
  <c r="CB163" i="3"/>
  <c r="BI162" i="2"/>
  <c r="BJ162" i="2" s="1"/>
  <c r="CB171" i="3"/>
  <c r="BI170" i="2"/>
  <c r="BJ170" i="2" s="1"/>
  <c r="CB179" i="3"/>
  <c r="BI178" i="2"/>
  <c r="BJ178" i="2" s="1"/>
  <c r="CB187" i="3"/>
  <c r="BI186" i="2"/>
  <c r="BJ186" i="2" s="1"/>
  <c r="CB195" i="3"/>
  <c r="BI194" i="2"/>
  <c r="BJ194" i="2" s="1"/>
  <c r="CB203" i="3"/>
  <c r="BI202" i="2"/>
  <c r="BJ202" i="2" s="1"/>
  <c r="CB211" i="3"/>
  <c r="BI210" i="2"/>
  <c r="BJ210" i="2" s="1"/>
  <c r="CB219" i="3"/>
  <c r="BI218" i="2"/>
  <c r="BJ218" i="2" s="1"/>
  <c r="CB227" i="3"/>
  <c r="BI226" i="2"/>
  <c r="BJ226" i="2" s="1"/>
  <c r="AN50" i="3"/>
  <c r="AD49" i="2"/>
  <c r="AN98" i="3"/>
  <c r="AD97" i="2"/>
  <c r="AN154" i="3"/>
  <c r="AD153" i="2"/>
  <c r="AN210" i="3"/>
  <c r="AD209" i="2"/>
  <c r="BH22" i="3"/>
  <c r="AT21" i="2"/>
  <c r="BH70" i="3"/>
  <c r="AT69" i="2"/>
  <c r="BH110" i="3"/>
  <c r="AT109" i="2"/>
  <c r="BH142" i="3"/>
  <c r="AT141" i="2"/>
  <c r="BH158" i="3"/>
  <c r="AT157" i="2"/>
  <c r="BH174" i="3"/>
  <c r="AT173" i="2"/>
  <c r="BH214" i="3"/>
  <c r="AT213" i="2"/>
  <c r="CB18" i="3"/>
  <c r="BI17" i="2"/>
  <c r="BJ17" i="2" s="1"/>
  <c r="CB34" i="3"/>
  <c r="BI33" i="2"/>
  <c r="BJ33" i="2" s="1"/>
  <c r="CB50" i="3"/>
  <c r="BI49" i="2"/>
  <c r="BJ49" i="2" s="1"/>
  <c r="CB66" i="3"/>
  <c r="BI65" i="2"/>
  <c r="BJ65" i="2" s="1"/>
  <c r="CB82" i="3"/>
  <c r="BI81" i="2"/>
  <c r="BJ81" i="2" s="1"/>
  <c r="CB98" i="3"/>
  <c r="BI97" i="2"/>
  <c r="BJ97" i="2" s="1"/>
  <c r="CB122" i="3"/>
  <c r="BI121" i="2"/>
  <c r="BJ121" i="2" s="1"/>
  <c r="CB138" i="3"/>
  <c r="BI137" i="2"/>
  <c r="BJ137" i="2" s="1"/>
  <c r="CB154" i="3"/>
  <c r="BI153" i="2"/>
  <c r="BJ153" i="2" s="1"/>
  <c r="CB170" i="3"/>
  <c r="BI169" i="2"/>
  <c r="BJ169" i="2" s="1"/>
  <c r="CB186" i="3"/>
  <c r="BI185" i="2"/>
  <c r="BJ185" i="2" s="1"/>
  <c r="CB210" i="3"/>
  <c r="BI209" i="2"/>
  <c r="BJ209" i="2" s="1"/>
  <c r="CB218" i="3"/>
  <c r="BI217" i="2"/>
  <c r="BJ217" i="2" s="1"/>
  <c r="AN11" i="3"/>
  <c r="AD10" i="2"/>
  <c r="AN19" i="3"/>
  <c r="AD18" i="2"/>
  <c r="AN35" i="3"/>
  <c r="AD34" i="2"/>
  <c r="AN51" i="3"/>
  <c r="AD50" i="2"/>
  <c r="AN67" i="3"/>
  <c r="AD66" i="2"/>
  <c r="AN83" i="3"/>
  <c r="AD82" i="2"/>
  <c r="AN99" i="3"/>
  <c r="AD98" i="2"/>
  <c r="AN115" i="3"/>
  <c r="AD114" i="2"/>
  <c r="AN139" i="3"/>
  <c r="AD138" i="2"/>
  <c r="AN12" i="3"/>
  <c r="AD11" i="2"/>
  <c r="AN20" i="3"/>
  <c r="AD19" i="2"/>
  <c r="AN28" i="3"/>
  <c r="AD27" i="2"/>
  <c r="AN36" i="3"/>
  <c r="AD35" i="2"/>
  <c r="AN44" i="3"/>
  <c r="AD43" i="2"/>
  <c r="AN52" i="3"/>
  <c r="AD51" i="2"/>
  <c r="AN60" i="3"/>
  <c r="AD59" i="2"/>
  <c r="AN68" i="3"/>
  <c r="AD67" i="2"/>
  <c r="AN76" i="3"/>
  <c r="AD75" i="2"/>
  <c r="AN84" i="3"/>
  <c r="AD83" i="2"/>
  <c r="AN92" i="3"/>
  <c r="AD91" i="2"/>
  <c r="AN100" i="3"/>
  <c r="AD99" i="2"/>
  <c r="AN108" i="3"/>
  <c r="AD107" i="2"/>
  <c r="AN116" i="3"/>
  <c r="AD115" i="2"/>
  <c r="AN124" i="3"/>
  <c r="AD123" i="2"/>
  <c r="AN132" i="3"/>
  <c r="AD131" i="2"/>
  <c r="AN140" i="3"/>
  <c r="AD139" i="2"/>
  <c r="AN148" i="3"/>
  <c r="AD147" i="2"/>
  <c r="AN156" i="3"/>
  <c r="AD155" i="2"/>
  <c r="AN164" i="3"/>
  <c r="AD163" i="2"/>
  <c r="AN172" i="3"/>
  <c r="AD171" i="2"/>
  <c r="AN180" i="3"/>
  <c r="AD179" i="2"/>
  <c r="AN188" i="3"/>
  <c r="AD187" i="2"/>
  <c r="AN196" i="3"/>
  <c r="AD195" i="2"/>
  <c r="AN204" i="3"/>
  <c r="AD203" i="2"/>
  <c r="AN212" i="3"/>
  <c r="AD211" i="2"/>
  <c r="AN220" i="3"/>
  <c r="AD219" i="2"/>
  <c r="AN228" i="3"/>
  <c r="AD227" i="2"/>
  <c r="BH8" i="3"/>
  <c r="AT7" i="2"/>
  <c r="BH16" i="3"/>
  <c r="AT15" i="2"/>
  <c r="BH24" i="3"/>
  <c r="AT23" i="2"/>
  <c r="BH32" i="3"/>
  <c r="AT31" i="2"/>
  <c r="BH40" i="3"/>
  <c r="AT39" i="2"/>
  <c r="BH48" i="3"/>
  <c r="AT47" i="2"/>
  <c r="BH56" i="3"/>
  <c r="AT55" i="2"/>
  <c r="BH64" i="3"/>
  <c r="AT63" i="2"/>
  <c r="BH72" i="3"/>
  <c r="AT71" i="2"/>
  <c r="BH80" i="3"/>
  <c r="AT79" i="2"/>
  <c r="BH88" i="3"/>
  <c r="AT87" i="2"/>
  <c r="BH96" i="3"/>
  <c r="AT95" i="2"/>
  <c r="BH104" i="3"/>
  <c r="AT103" i="2"/>
  <c r="BH112" i="3"/>
  <c r="AT111" i="2"/>
  <c r="BH120" i="3"/>
  <c r="AT119" i="2"/>
  <c r="BH128" i="3"/>
  <c r="AT127" i="2"/>
  <c r="BH136" i="3"/>
  <c r="AT135" i="2"/>
  <c r="BH144" i="3"/>
  <c r="AT143" i="2"/>
  <c r="BH152" i="3"/>
  <c r="AT151" i="2"/>
  <c r="BH160" i="3"/>
  <c r="AT159" i="2"/>
  <c r="BH168" i="3"/>
  <c r="AT167" i="2"/>
  <c r="BH176" i="3"/>
  <c r="AT175" i="2"/>
  <c r="BH184" i="3"/>
  <c r="AT183" i="2"/>
  <c r="BH192" i="3"/>
  <c r="AT191" i="2"/>
  <c r="BH200" i="3"/>
  <c r="AT199" i="2"/>
  <c r="BH208" i="3"/>
  <c r="AT207" i="2"/>
  <c r="BH216" i="3"/>
  <c r="AT215" i="2"/>
  <c r="BH224" i="3"/>
  <c r="AT223" i="2"/>
  <c r="BH232" i="3"/>
  <c r="AT231" i="2"/>
  <c r="CB12" i="3"/>
  <c r="BI11" i="2"/>
  <c r="BJ11" i="2" s="1"/>
  <c r="CB20" i="3"/>
  <c r="BI19" i="2"/>
  <c r="BJ19" i="2" s="1"/>
  <c r="CB28" i="3"/>
  <c r="BI27" i="2"/>
  <c r="BJ27" i="2" s="1"/>
  <c r="CB36" i="3"/>
  <c r="BI35" i="2"/>
  <c r="BJ35" i="2" s="1"/>
  <c r="CB44" i="3"/>
  <c r="BI43" i="2"/>
  <c r="BJ43" i="2" s="1"/>
  <c r="CB52" i="3"/>
  <c r="BI51" i="2"/>
  <c r="BJ51" i="2" s="1"/>
  <c r="CB60" i="3"/>
  <c r="BI59" i="2"/>
  <c r="BJ59" i="2" s="1"/>
  <c r="CB68" i="3"/>
  <c r="BI67" i="2"/>
  <c r="BJ67" i="2" s="1"/>
  <c r="CB76" i="3"/>
  <c r="BI75" i="2"/>
  <c r="BJ75" i="2" s="1"/>
  <c r="CB84" i="3"/>
  <c r="BI83" i="2"/>
  <c r="BJ83" i="2" s="1"/>
  <c r="CB92" i="3"/>
  <c r="BI91" i="2"/>
  <c r="BJ91" i="2" s="1"/>
  <c r="CB100" i="3"/>
  <c r="BI99" i="2"/>
  <c r="BJ99" i="2" s="1"/>
  <c r="CB108" i="3"/>
  <c r="BI107" i="2"/>
  <c r="BJ107" i="2" s="1"/>
  <c r="CB116" i="3"/>
  <c r="BI115" i="2"/>
  <c r="BJ115" i="2" s="1"/>
  <c r="CB124" i="3"/>
  <c r="BI123" i="2"/>
  <c r="BJ123" i="2" s="1"/>
  <c r="CB132" i="3"/>
  <c r="BI131" i="2"/>
  <c r="BJ131" i="2" s="1"/>
  <c r="CB140" i="3"/>
  <c r="BI139" i="2"/>
  <c r="BJ139" i="2" s="1"/>
  <c r="CB148" i="3"/>
  <c r="BI147" i="2"/>
  <c r="BJ147" i="2" s="1"/>
  <c r="CB156" i="3"/>
  <c r="BI155" i="2"/>
  <c r="BJ155" i="2" s="1"/>
  <c r="CB164" i="3"/>
  <c r="BI163" i="2"/>
  <c r="BJ163" i="2" s="1"/>
  <c r="CB172" i="3"/>
  <c r="BI171" i="2"/>
  <c r="BJ171" i="2" s="1"/>
  <c r="CB180" i="3"/>
  <c r="BI179" i="2"/>
  <c r="BJ179" i="2" s="1"/>
  <c r="CB188" i="3"/>
  <c r="BI187" i="2"/>
  <c r="BJ187" i="2" s="1"/>
  <c r="CB196" i="3"/>
  <c r="BI195" i="2"/>
  <c r="BJ195" i="2" s="1"/>
  <c r="CB204" i="3"/>
  <c r="BI203" i="2"/>
  <c r="BJ203" i="2" s="1"/>
  <c r="CB212" i="3"/>
  <c r="BI211" i="2"/>
  <c r="BJ211" i="2" s="1"/>
  <c r="CB220" i="3"/>
  <c r="BI219" i="2"/>
  <c r="BJ219" i="2" s="1"/>
  <c r="CB228" i="3"/>
  <c r="BI227" i="2"/>
  <c r="BJ227" i="2" s="1"/>
  <c r="AN58" i="3"/>
  <c r="AD57" i="2"/>
  <c r="AN138" i="3"/>
  <c r="AD137" i="2"/>
  <c r="AN202" i="3"/>
  <c r="AD201" i="2"/>
  <c r="BH46" i="3"/>
  <c r="AT45" i="2"/>
  <c r="BH102" i="3"/>
  <c r="AT101" i="2"/>
  <c r="BH190" i="3"/>
  <c r="AT189" i="2"/>
  <c r="AN5" i="3"/>
  <c r="AD4" i="2"/>
  <c r="AN45" i="3"/>
  <c r="AD44" i="2"/>
  <c r="AN61" i="3"/>
  <c r="AD60" i="2"/>
  <c r="AN85" i="3"/>
  <c r="AD84" i="2"/>
  <c r="AN101" i="3"/>
  <c r="AD100" i="2"/>
  <c r="AN117" i="3"/>
  <c r="AD116" i="2"/>
  <c r="AN141" i="3"/>
  <c r="AD140" i="2"/>
  <c r="AN157" i="3"/>
  <c r="AD156" i="2"/>
  <c r="AN181" i="3"/>
  <c r="AD180" i="2"/>
  <c r="AN197" i="3"/>
  <c r="AD196" i="2"/>
  <c r="AN213" i="3"/>
  <c r="AD212" i="2"/>
  <c r="AN229" i="3"/>
  <c r="AD228" i="2"/>
  <c r="BH9" i="3"/>
  <c r="AT8" i="2"/>
  <c r="BH17" i="3"/>
  <c r="AT16" i="2"/>
  <c r="BH25" i="3"/>
  <c r="AT24" i="2"/>
  <c r="BH41" i="3"/>
  <c r="AT40" i="2"/>
  <c r="BH49" i="3"/>
  <c r="AT48" i="2"/>
  <c r="BH57" i="3"/>
  <c r="AT56" i="2"/>
  <c r="BH65" i="3"/>
  <c r="AT64" i="2"/>
  <c r="BH73" i="3"/>
  <c r="AT72" i="2"/>
  <c r="BH81" i="3"/>
  <c r="AT80" i="2"/>
  <c r="BH89" i="3"/>
  <c r="AT88" i="2"/>
  <c r="BH97" i="3"/>
  <c r="AT96" i="2"/>
  <c r="BH105" i="3"/>
  <c r="AT104" i="2"/>
  <c r="BH113" i="3"/>
  <c r="AT112" i="2"/>
  <c r="BH121" i="3"/>
  <c r="AT120" i="2"/>
  <c r="BH129" i="3"/>
  <c r="AT128" i="2"/>
  <c r="BH137" i="3"/>
  <c r="AT136" i="2"/>
  <c r="BH145" i="3"/>
  <c r="AT144" i="2"/>
  <c r="BH153" i="3"/>
  <c r="AT152" i="2"/>
  <c r="BH161" i="3"/>
  <c r="AT160" i="2"/>
  <c r="BH169" i="3"/>
  <c r="AT168" i="2"/>
  <c r="BH177" i="3"/>
  <c r="AT176" i="2"/>
  <c r="BH185" i="3"/>
  <c r="AT184" i="2"/>
  <c r="BH193" i="3"/>
  <c r="AT192" i="2"/>
  <c r="BH201" i="3"/>
  <c r="AT200" i="2"/>
  <c r="BH209" i="3"/>
  <c r="AT208" i="2"/>
  <c r="BH217" i="3"/>
  <c r="AT216" i="2"/>
  <c r="BH225" i="3"/>
  <c r="AT224" i="2"/>
  <c r="CB5" i="3"/>
  <c r="BI4" i="2"/>
  <c r="BJ4" i="2" s="1"/>
  <c r="CB13" i="3"/>
  <c r="BI12" i="2"/>
  <c r="BJ12" i="2" s="1"/>
  <c r="CB21" i="3"/>
  <c r="BI20" i="2"/>
  <c r="BJ20" i="2" s="1"/>
  <c r="CB29" i="3"/>
  <c r="BI28" i="2"/>
  <c r="BJ28" i="2" s="1"/>
  <c r="CB37" i="3"/>
  <c r="BI36" i="2"/>
  <c r="BJ36" i="2" s="1"/>
  <c r="CB45" i="3"/>
  <c r="BI44" i="2"/>
  <c r="BJ44" i="2" s="1"/>
  <c r="CB53" i="3"/>
  <c r="BI52" i="2"/>
  <c r="BJ52" i="2" s="1"/>
  <c r="CB61" i="3"/>
  <c r="BI60" i="2"/>
  <c r="BJ60" i="2" s="1"/>
  <c r="CB69" i="3"/>
  <c r="BI68" i="2"/>
  <c r="BJ68" i="2" s="1"/>
  <c r="CB77" i="3"/>
  <c r="BI76" i="2"/>
  <c r="BJ76" i="2" s="1"/>
  <c r="CB85" i="3"/>
  <c r="BI84" i="2"/>
  <c r="BJ84" i="2" s="1"/>
  <c r="CB93" i="3"/>
  <c r="BI92" i="2"/>
  <c r="BJ92" i="2" s="1"/>
  <c r="CB101" i="3"/>
  <c r="BI100" i="2"/>
  <c r="BJ100" i="2" s="1"/>
  <c r="CB109" i="3"/>
  <c r="BI108" i="2"/>
  <c r="BJ108" i="2" s="1"/>
  <c r="CB117" i="3"/>
  <c r="BI116" i="2"/>
  <c r="BJ116" i="2" s="1"/>
  <c r="CB125" i="3"/>
  <c r="BI124" i="2"/>
  <c r="BJ124" i="2" s="1"/>
  <c r="CB133" i="3"/>
  <c r="BI132" i="2"/>
  <c r="BJ132" i="2" s="1"/>
  <c r="CB141" i="3"/>
  <c r="BI140" i="2"/>
  <c r="BJ140" i="2" s="1"/>
  <c r="CB149" i="3"/>
  <c r="BI148" i="2"/>
  <c r="BJ148" i="2" s="1"/>
  <c r="CB157" i="3"/>
  <c r="BI156" i="2"/>
  <c r="BJ156" i="2" s="1"/>
  <c r="CB165" i="3"/>
  <c r="BI164" i="2"/>
  <c r="BJ164" i="2" s="1"/>
  <c r="CB173" i="3"/>
  <c r="BI172" i="2"/>
  <c r="BJ172" i="2" s="1"/>
  <c r="CB181" i="3"/>
  <c r="BI180" i="2"/>
  <c r="BJ180" i="2" s="1"/>
  <c r="CB189" i="3"/>
  <c r="BI188" i="2"/>
  <c r="BJ188" i="2" s="1"/>
  <c r="CB197" i="3"/>
  <c r="BI196" i="2"/>
  <c r="BJ196" i="2" s="1"/>
  <c r="CB205" i="3"/>
  <c r="BI204" i="2"/>
  <c r="BJ204" i="2" s="1"/>
  <c r="CB213" i="3"/>
  <c r="BI212" i="2"/>
  <c r="BJ212" i="2" s="1"/>
  <c r="CB221" i="3"/>
  <c r="BI220" i="2"/>
  <c r="BJ220" i="2" s="1"/>
  <c r="CB229" i="3"/>
  <c r="BI228" i="2"/>
  <c r="BJ228" i="2" s="1"/>
  <c r="AN10" i="3"/>
  <c r="AD9" i="2"/>
  <c r="AN82" i="3"/>
  <c r="AD81" i="2"/>
  <c r="AN146" i="3"/>
  <c r="AD145" i="2"/>
  <c r="AN194" i="3"/>
  <c r="AD193" i="2"/>
  <c r="BH38" i="3"/>
  <c r="AT37" i="2"/>
  <c r="BH198" i="3"/>
  <c r="AT197" i="2"/>
  <c r="AN21" i="3"/>
  <c r="AD20" i="2"/>
  <c r="AN53" i="3"/>
  <c r="AD52" i="2"/>
  <c r="AN69" i="3"/>
  <c r="AD68" i="2"/>
  <c r="AN77" i="3"/>
  <c r="AD76" i="2"/>
  <c r="AN93" i="3"/>
  <c r="AD92" i="2"/>
  <c r="AN109" i="3"/>
  <c r="AD108" i="2"/>
  <c r="AN125" i="3"/>
  <c r="AD124" i="2"/>
  <c r="AN133" i="3"/>
  <c r="AD132" i="2"/>
  <c r="AN149" i="3"/>
  <c r="AD148" i="2"/>
  <c r="AN165" i="3"/>
  <c r="AD164" i="2"/>
  <c r="AN173" i="3"/>
  <c r="AD172" i="2"/>
  <c r="AN189" i="3"/>
  <c r="AD188" i="2"/>
  <c r="AN205" i="3"/>
  <c r="AD204" i="2"/>
  <c r="AN221" i="3"/>
  <c r="AD220" i="2"/>
  <c r="BH33" i="3"/>
  <c r="AT32" i="2"/>
  <c r="AN6" i="3"/>
  <c r="AD5" i="2"/>
  <c r="AN14" i="3"/>
  <c r="AD13" i="2"/>
  <c r="AN22" i="3"/>
  <c r="AD21" i="2"/>
  <c r="AN30" i="3"/>
  <c r="AD29" i="2"/>
  <c r="AN38" i="3"/>
  <c r="AD37" i="2"/>
  <c r="AN46" i="3"/>
  <c r="AD45" i="2"/>
  <c r="AN54" i="3"/>
  <c r="AD53" i="2"/>
  <c r="AN62" i="3"/>
  <c r="AD61" i="2"/>
  <c r="AN70" i="3"/>
  <c r="AD69" i="2"/>
  <c r="AN78" i="3"/>
  <c r="AD77" i="2"/>
  <c r="AN86" i="3"/>
  <c r="AD85" i="2"/>
  <c r="AN94" i="3"/>
  <c r="AD93" i="2"/>
  <c r="AN102" i="3"/>
  <c r="AD101" i="2"/>
  <c r="AN110" i="3"/>
  <c r="AD109" i="2"/>
  <c r="AN118" i="3"/>
  <c r="AD117" i="2"/>
  <c r="AN126" i="3"/>
  <c r="AD125" i="2"/>
  <c r="AN134" i="3"/>
  <c r="AD133" i="2"/>
  <c r="AN142" i="3"/>
  <c r="AD141" i="2"/>
  <c r="AN150" i="3"/>
  <c r="AD149" i="2"/>
  <c r="AN158" i="3"/>
  <c r="AD157" i="2"/>
  <c r="AN166" i="3"/>
  <c r="AD165" i="2"/>
  <c r="AN174" i="3"/>
  <c r="AD173" i="2"/>
  <c r="AN182" i="3"/>
  <c r="AD181" i="2"/>
  <c r="AN190" i="3"/>
  <c r="AD189" i="2"/>
  <c r="AN198" i="3"/>
  <c r="AD197" i="2"/>
  <c r="AN206" i="3"/>
  <c r="AD205" i="2"/>
  <c r="AN214" i="3"/>
  <c r="AD213" i="2"/>
  <c r="AN222" i="3"/>
  <c r="AD221" i="2"/>
  <c r="AN230" i="3"/>
  <c r="AD229" i="2"/>
  <c r="BH10" i="3"/>
  <c r="AT9" i="2"/>
  <c r="BH18" i="3"/>
  <c r="AT17" i="2"/>
  <c r="BH26" i="3"/>
  <c r="AT25" i="2"/>
  <c r="BH34" i="3"/>
  <c r="AT33" i="2"/>
  <c r="BH42" i="3"/>
  <c r="AT41" i="2"/>
  <c r="BH50" i="3"/>
  <c r="AT49" i="2"/>
  <c r="BH58" i="3"/>
  <c r="AT57" i="2"/>
  <c r="BH66" i="3"/>
  <c r="AT65" i="2"/>
  <c r="BH74" i="3"/>
  <c r="AT73" i="2"/>
  <c r="BH82" i="3"/>
  <c r="AT81" i="2"/>
  <c r="BH90" i="3"/>
  <c r="AT89" i="2"/>
  <c r="BH98" i="3"/>
  <c r="AT97" i="2"/>
  <c r="BH106" i="3"/>
  <c r="AT105" i="2"/>
  <c r="BH114" i="3"/>
  <c r="AT113" i="2"/>
  <c r="BH122" i="3"/>
  <c r="AT121" i="2"/>
  <c r="BH130" i="3"/>
  <c r="AT129" i="2"/>
  <c r="BH138" i="3"/>
  <c r="AT137" i="2"/>
  <c r="BH146" i="3"/>
  <c r="AT145" i="2"/>
  <c r="BH154" i="3"/>
  <c r="AT153" i="2"/>
  <c r="BH162" i="3"/>
  <c r="AT161" i="2"/>
  <c r="BH170" i="3"/>
  <c r="AT169" i="2"/>
  <c r="BH178" i="3"/>
  <c r="AT177" i="2"/>
  <c r="BH186" i="3"/>
  <c r="AT185" i="2"/>
  <c r="BH194" i="3"/>
  <c r="AT193" i="2"/>
  <c r="BH202" i="3"/>
  <c r="AT201" i="2"/>
  <c r="BH210" i="3"/>
  <c r="AT209" i="2"/>
  <c r="BH218" i="3"/>
  <c r="AT217" i="2"/>
  <c r="BH226" i="3"/>
  <c r="AT225" i="2"/>
  <c r="CB6" i="3"/>
  <c r="BI5" i="2"/>
  <c r="BJ5" i="2" s="1"/>
  <c r="CB14" i="3"/>
  <c r="BI13" i="2"/>
  <c r="BJ13" i="2" s="1"/>
  <c r="CB22" i="3"/>
  <c r="BI21" i="2"/>
  <c r="BJ21" i="2" s="1"/>
  <c r="CB30" i="3"/>
  <c r="BI29" i="2"/>
  <c r="BJ29" i="2" s="1"/>
  <c r="CB38" i="3"/>
  <c r="BI37" i="2"/>
  <c r="BJ37" i="2" s="1"/>
  <c r="CB46" i="3"/>
  <c r="BI45" i="2"/>
  <c r="BJ45" i="2" s="1"/>
  <c r="CB54" i="3"/>
  <c r="BI53" i="2"/>
  <c r="BJ53" i="2" s="1"/>
  <c r="CB62" i="3"/>
  <c r="BI61" i="2"/>
  <c r="BJ61" i="2" s="1"/>
  <c r="CB70" i="3"/>
  <c r="BI69" i="2"/>
  <c r="BJ69" i="2" s="1"/>
  <c r="CB78" i="3"/>
  <c r="BI77" i="2"/>
  <c r="BJ77" i="2" s="1"/>
  <c r="CB86" i="3"/>
  <c r="BI85" i="2"/>
  <c r="BJ85" i="2" s="1"/>
  <c r="CB94" i="3"/>
  <c r="BI93" i="2"/>
  <c r="BJ93" i="2" s="1"/>
  <c r="CB102" i="3"/>
  <c r="BI101" i="2"/>
  <c r="BJ101" i="2" s="1"/>
  <c r="CB110" i="3"/>
  <c r="BI109" i="2"/>
  <c r="BJ109" i="2" s="1"/>
  <c r="CB118" i="3"/>
  <c r="BI117" i="2"/>
  <c r="BJ117" i="2" s="1"/>
  <c r="CB126" i="3"/>
  <c r="BI125" i="2"/>
  <c r="BJ125" i="2" s="1"/>
  <c r="CB134" i="3"/>
  <c r="BI133" i="2"/>
  <c r="BJ133" i="2" s="1"/>
  <c r="CB142" i="3"/>
  <c r="BI141" i="2"/>
  <c r="BJ141" i="2" s="1"/>
  <c r="CB150" i="3"/>
  <c r="BI149" i="2"/>
  <c r="BJ149" i="2" s="1"/>
  <c r="CB158" i="3"/>
  <c r="BI157" i="2"/>
  <c r="BJ157" i="2" s="1"/>
  <c r="CB166" i="3"/>
  <c r="BI165" i="2"/>
  <c r="BJ165" i="2" s="1"/>
  <c r="CB174" i="3"/>
  <c r="BI173" i="2"/>
  <c r="BJ173" i="2" s="1"/>
  <c r="CB182" i="3"/>
  <c r="BI181" i="2"/>
  <c r="BJ181" i="2" s="1"/>
  <c r="CB190" i="3"/>
  <c r="BI189" i="2"/>
  <c r="BJ189" i="2" s="1"/>
  <c r="CB198" i="3"/>
  <c r="BI197" i="2"/>
  <c r="BJ197" i="2" s="1"/>
  <c r="CB206" i="3"/>
  <c r="BI205" i="2"/>
  <c r="BJ205" i="2" s="1"/>
  <c r="CB214" i="3"/>
  <c r="BI213" i="2"/>
  <c r="BJ213" i="2" s="1"/>
  <c r="CB222" i="3"/>
  <c r="BI221" i="2"/>
  <c r="BJ221" i="2" s="1"/>
  <c r="CB230" i="3"/>
  <c r="BI229" i="2"/>
  <c r="BJ229" i="2" s="1"/>
  <c r="AN42" i="3"/>
  <c r="AD41" i="2"/>
  <c r="AN122" i="3"/>
  <c r="AD121" i="2"/>
  <c r="AN186" i="3"/>
  <c r="AD185" i="2"/>
  <c r="BH14" i="3"/>
  <c r="AT13" i="2"/>
  <c r="BH94" i="3"/>
  <c r="AT93" i="2"/>
  <c r="BH206" i="3"/>
  <c r="AT205" i="2"/>
  <c r="AN37" i="3"/>
  <c r="AD36" i="2"/>
  <c r="AN23" i="3"/>
  <c r="AD22" i="2"/>
  <c r="AN63" i="3"/>
  <c r="AD62" i="2"/>
  <c r="AN103" i="3"/>
  <c r="AD102" i="2"/>
  <c r="AN127" i="3"/>
  <c r="AD126" i="2"/>
  <c r="AN151" i="3"/>
  <c r="AD150" i="2"/>
  <c r="AN191" i="3"/>
  <c r="AD190" i="2"/>
  <c r="AN207" i="3"/>
  <c r="AD206" i="2"/>
  <c r="AN223" i="3"/>
  <c r="AD222" i="2"/>
  <c r="BH11" i="3"/>
  <c r="AT10" i="2"/>
  <c r="BH19" i="3"/>
  <c r="AT18" i="2"/>
  <c r="BH27" i="3"/>
  <c r="AT26" i="2"/>
  <c r="BH35" i="3"/>
  <c r="AT34" i="2"/>
  <c r="BH43" i="3"/>
  <c r="AT42" i="2"/>
  <c r="BH51" i="3"/>
  <c r="AT50" i="2"/>
  <c r="BH59" i="3"/>
  <c r="AT58" i="2"/>
  <c r="BH67" i="3"/>
  <c r="AT66" i="2"/>
  <c r="BH75" i="3"/>
  <c r="AT74" i="2"/>
  <c r="BH83" i="3"/>
  <c r="AT82" i="2"/>
  <c r="BH91" i="3"/>
  <c r="AT90" i="2"/>
  <c r="BH99" i="3"/>
  <c r="AT98" i="2"/>
  <c r="BH107" i="3"/>
  <c r="AT106" i="2"/>
  <c r="BH115" i="3"/>
  <c r="AT114" i="2"/>
  <c r="BH123" i="3"/>
  <c r="AT122" i="2"/>
  <c r="BH131" i="3"/>
  <c r="AT130" i="2"/>
  <c r="BH139" i="3"/>
  <c r="AT138" i="2"/>
  <c r="BH147" i="3"/>
  <c r="AT146" i="2"/>
  <c r="BH155" i="3"/>
  <c r="AT154" i="2"/>
  <c r="BH163" i="3"/>
  <c r="AT162" i="2"/>
  <c r="BH171" i="3"/>
  <c r="AT170" i="2"/>
  <c r="BH179" i="3"/>
  <c r="AT178" i="2"/>
  <c r="BH187" i="3"/>
  <c r="AT186" i="2"/>
  <c r="BH195" i="3"/>
  <c r="AT194" i="2"/>
  <c r="BH203" i="3"/>
  <c r="AT202" i="2"/>
  <c r="BH211" i="3"/>
  <c r="AT210" i="2"/>
  <c r="BH219" i="3"/>
  <c r="AT218" i="2"/>
  <c r="BH227" i="3"/>
  <c r="AT226" i="2"/>
  <c r="CB7" i="3"/>
  <c r="BI6" i="2"/>
  <c r="BJ6" i="2" s="1"/>
  <c r="CB15" i="3"/>
  <c r="BI14" i="2"/>
  <c r="BJ14" i="2" s="1"/>
  <c r="CB23" i="3"/>
  <c r="BI22" i="2"/>
  <c r="BJ22" i="2" s="1"/>
  <c r="CB31" i="3"/>
  <c r="BI30" i="2"/>
  <c r="BJ30" i="2" s="1"/>
  <c r="CB39" i="3"/>
  <c r="BI38" i="2"/>
  <c r="BJ38" i="2" s="1"/>
  <c r="CB47" i="3"/>
  <c r="BI46" i="2"/>
  <c r="BJ46" i="2" s="1"/>
  <c r="CB55" i="3"/>
  <c r="BI54" i="2"/>
  <c r="BJ54" i="2" s="1"/>
  <c r="CB63" i="3"/>
  <c r="BI62" i="2"/>
  <c r="BJ62" i="2" s="1"/>
  <c r="CB71" i="3"/>
  <c r="BI70" i="2"/>
  <c r="BJ70" i="2" s="1"/>
  <c r="CB79" i="3"/>
  <c r="BI78" i="2"/>
  <c r="BJ78" i="2" s="1"/>
  <c r="CB87" i="3"/>
  <c r="BI86" i="2"/>
  <c r="BJ86" i="2" s="1"/>
  <c r="CB95" i="3"/>
  <c r="BI94" i="2"/>
  <c r="BJ94" i="2" s="1"/>
  <c r="CB103" i="3"/>
  <c r="BI102" i="2"/>
  <c r="BJ102" i="2" s="1"/>
  <c r="CB111" i="3"/>
  <c r="BI110" i="2"/>
  <c r="BJ110" i="2" s="1"/>
  <c r="CB119" i="3"/>
  <c r="BI118" i="2"/>
  <c r="BJ118" i="2" s="1"/>
  <c r="CB127" i="3"/>
  <c r="BI126" i="2"/>
  <c r="BJ126" i="2" s="1"/>
  <c r="CB135" i="3"/>
  <c r="BI134" i="2"/>
  <c r="BJ134" i="2" s="1"/>
  <c r="CB143" i="3"/>
  <c r="BI142" i="2"/>
  <c r="BJ142" i="2" s="1"/>
  <c r="CB151" i="3"/>
  <c r="BI150" i="2"/>
  <c r="BJ150" i="2" s="1"/>
  <c r="CB159" i="3"/>
  <c r="BI158" i="2"/>
  <c r="BJ158" i="2" s="1"/>
  <c r="CB167" i="3"/>
  <c r="BI166" i="2"/>
  <c r="BJ166" i="2" s="1"/>
  <c r="CB175" i="3"/>
  <c r="BI174" i="2"/>
  <c r="BJ174" i="2" s="1"/>
  <c r="CB183" i="3"/>
  <c r="BI182" i="2"/>
  <c r="BJ182" i="2" s="1"/>
  <c r="CB191" i="3"/>
  <c r="BI190" i="2"/>
  <c r="BJ190" i="2" s="1"/>
  <c r="CB199" i="3"/>
  <c r="BI198" i="2"/>
  <c r="BJ198" i="2" s="1"/>
  <c r="CB207" i="3"/>
  <c r="BI206" i="2"/>
  <c r="BJ206" i="2" s="1"/>
  <c r="CB215" i="3"/>
  <c r="BI214" i="2"/>
  <c r="BJ214" i="2" s="1"/>
  <c r="CB223" i="3"/>
  <c r="BI222" i="2"/>
  <c r="BJ222" i="2" s="1"/>
  <c r="CB231" i="3"/>
  <c r="BI230" i="2"/>
  <c r="BJ230" i="2" s="1"/>
  <c r="AN26" i="3"/>
  <c r="AD25" i="2"/>
  <c r="AN74" i="3"/>
  <c r="AD73" i="2"/>
  <c r="AN114" i="3"/>
  <c r="AD113" i="2"/>
  <c r="AN178" i="3"/>
  <c r="AD177" i="2"/>
  <c r="BH6" i="3"/>
  <c r="AT5" i="2"/>
  <c r="BH62" i="3"/>
  <c r="AT61" i="2"/>
  <c r="BH118" i="3"/>
  <c r="AT117" i="2"/>
  <c r="BH230" i="3"/>
  <c r="AT229" i="2"/>
  <c r="AN13" i="3"/>
  <c r="AD12" i="2"/>
  <c r="AN7" i="3"/>
  <c r="AD6" i="2"/>
  <c r="AN39" i="3"/>
  <c r="AD38" i="2"/>
  <c r="AN55" i="3"/>
  <c r="AD54" i="2"/>
  <c r="AN79" i="3"/>
  <c r="AD78" i="2"/>
  <c r="AN95" i="3"/>
  <c r="AD94" i="2"/>
  <c r="AN119" i="3"/>
  <c r="AD118" i="2"/>
  <c r="AN143" i="3"/>
  <c r="AD142" i="2"/>
  <c r="AN167" i="3"/>
  <c r="AD166" i="2"/>
  <c r="AN175" i="3"/>
  <c r="AD174" i="2"/>
  <c r="AN199" i="3"/>
  <c r="AD198" i="2"/>
  <c r="AN231" i="3"/>
  <c r="AD230" i="2"/>
  <c r="AN24" i="3"/>
  <c r="AD23" i="2"/>
  <c r="AN40" i="3"/>
  <c r="AD39" i="2"/>
  <c r="AN56" i="3"/>
  <c r="AD55" i="2"/>
  <c r="AN72" i="3"/>
  <c r="AD71" i="2"/>
  <c r="AN88" i="3"/>
  <c r="AD87" i="2"/>
  <c r="AN104" i="3"/>
  <c r="AD103" i="2"/>
  <c r="AN120" i="3"/>
  <c r="AD119" i="2"/>
  <c r="AN128" i="3"/>
  <c r="AD127" i="2"/>
  <c r="AN144" i="3"/>
  <c r="AD143" i="2"/>
  <c r="AN152" i="3"/>
  <c r="AD151" i="2"/>
  <c r="AN160" i="3"/>
  <c r="AD159" i="2"/>
  <c r="AN168" i="3"/>
  <c r="AD167" i="2"/>
  <c r="AN176" i="3"/>
  <c r="AD175" i="2"/>
  <c r="AN184" i="3"/>
  <c r="AD183" i="2"/>
  <c r="AN192" i="3"/>
  <c r="AD191" i="2"/>
  <c r="AN200" i="3"/>
  <c r="AD199" i="2"/>
  <c r="AN208" i="3"/>
  <c r="AD207" i="2"/>
  <c r="AN216" i="3"/>
  <c r="AD215" i="2"/>
  <c r="AN224" i="3"/>
  <c r="AD223" i="2"/>
  <c r="AN232" i="3"/>
  <c r="AD231" i="2"/>
  <c r="BH12" i="3"/>
  <c r="AT11" i="2"/>
  <c r="BH20" i="3"/>
  <c r="AT19" i="2"/>
  <c r="BH28" i="3"/>
  <c r="AT27" i="2"/>
  <c r="BH36" i="3"/>
  <c r="AT35" i="2"/>
  <c r="BH44" i="3"/>
  <c r="AT43" i="2"/>
  <c r="BH52" i="3"/>
  <c r="AT51" i="2"/>
  <c r="BH60" i="3"/>
  <c r="AT59" i="2"/>
  <c r="BH68" i="3"/>
  <c r="AT67" i="2"/>
  <c r="BH76" i="3"/>
  <c r="AT75" i="2"/>
  <c r="BH84" i="3"/>
  <c r="AT83" i="2"/>
  <c r="BH92" i="3"/>
  <c r="AT91" i="2"/>
  <c r="BH100" i="3"/>
  <c r="AT99" i="2"/>
  <c r="BH108" i="3"/>
  <c r="AT107" i="2"/>
  <c r="BH116" i="3"/>
  <c r="AT115" i="2"/>
  <c r="BH124" i="3"/>
  <c r="AT123" i="2"/>
  <c r="BH132" i="3"/>
  <c r="AT131" i="2"/>
  <c r="BH140" i="3"/>
  <c r="AT139" i="2"/>
  <c r="BH148" i="3"/>
  <c r="AT147" i="2"/>
  <c r="BH156" i="3"/>
  <c r="AT155" i="2"/>
  <c r="BH164" i="3"/>
  <c r="AT163" i="2"/>
  <c r="BH172" i="3"/>
  <c r="AT171" i="2"/>
  <c r="BH180" i="3"/>
  <c r="AT179" i="2"/>
  <c r="BH188" i="3"/>
  <c r="AT187" i="2"/>
  <c r="BH196" i="3"/>
  <c r="AT195" i="2"/>
  <c r="BH204" i="3"/>
  <c r="AT203" i="2"/>
  <c r="BH212" i="3"/>
  <c r="AT211" i="2"/>
  <c r="BH220" i="3"/>
  <c r="AT219" i="2"/>
  <c r="BH228" i="3"/>
  <c r="AT227" i="2"/>
  <c r="CB8" i="3"/>
  <c r="BI7" i="2"/>
  <c r="BJ7" i="2" s="1"/>
  <c r="CB16" i="3"/>
  <c r="BI15" i="2"/>
  <c r="BJ15" i="2" s="1"/>
  <c r="CB24" i="3"/>
  <c r="BI23" i="2"/>
  <c r="BJ23" i="2" s="1"/>
  <c r="CB32" i="3"/>
  <c r="BI31" i="2"/>
  <c r="BJ31" i="2" s="1"/>
  <c r="CB40" i="3"/>
  <c r="BI39" i="2"/>
  <c r="BJ39" i="2" s="1"/>
  <c r="CB48" i="3"/>
  <c r="BI47" i="2"/>
  <c r="BJ47" i="2" s="1"/>
  <c r="CB56" i="3"/>
  <c r="BI55" i="2"/>
  <c r="BJ55" i="2" s="1"/>
  <c r="CB64" i="3"/>
  <c r="BI63" i="2"/>
  <c r="BJ63" i="2" s="1"/>
  <c r="CB72" i="3"/>
  <c r="BI71" i="2"/>
  <c r="BJ71" i="2" s="1"/>
  <c r="CB80" i="3"/>
  <c r="BI79" i="2"/>
  <c r="BJ79" i="2" s="1"/>
  <c r="CB88" i="3"/>
  <c r="BI87" i="2"/>
  <c r="BJ87" i="2" s="1"/>
  <c r="CB96" i="3"/>
  <c r="BI95" i="2"/>
  <c r="BJ95" i="2" s="1"/>
  <c r="CB104" i="3"/>
  <c r="BI103" i="2"/>
  <c r="BJ103" i="2" s="1"/>
  <c r="CB112" i="3"/>
  <c r="BI111" i="2"/>
  <c r="BJ111" i="2" s="1"/>
  <c r="CB120" i="3"/>
  <c r="BI119" i="2"/>
  <c r="BJ119" i="2" s="1"/>
  <c r="CB128" i="3"/>
  <c r="BI127" i="2"/>
  <c r="BJ127" i="2" s="1"/>
  <c r="CB136" i="3"/>
  <c r="BI135" i="2"/>
  <c r="BJ135" i="2" s="1"/>
  <c r="CB144" i="3"/>
  <c r="BI143" i="2"/>
  <c r="BJ143" i="2" s="1"/>
  <c r="CB152" i="3"/>
  <c r="BI151" i="2"/>
  <c r="BJ151" i="2" s="1"/>
  <c r="CB160" i="3"/>
  <c r="BI159" i="2"/>
  <c r="BJ159" i="2" s="1"/>
  <c r="CB168" i="3"/>
  <c r="BI167" i="2"/>
  <c r="BJ167" i="2" s="1"/>
  <c r="CB176" i="3"/>
  <c r="BI175" i="2"/>
  <c r="BJ175" i="2" s="1"/>
  <c r="CB184" i="3"/>
  <c r="BI183" i="2"/>
  <c r="BJ183" i="2" s="1"/>
  <c r="CB192" i="3"/>
  <c r="BI191" i="2"/>
  <c r="BJ191" i="2" s="1"/>
  <c r="CB200" i="3"/>
  <c r="BI199" i="2"/>
  <c r="BJ199" i="2" s="1"/>
  <c r="CB208" i="3"/>
  <c r="BI207" i="2"/>
  <c r="BJ207" i="2" s="1"/>
  <c r="CB216" i="3"/>
  <c r="BI215" i="2"/>
  <c r="BJ215" i="2" s="1"/>
  <c r="CB224" i="3"/>
  <c r="BI223" i="2"/>
  <c r="BJ223" i="2" s="1"/>
  <c r="CB232" i="3"/>
  <c r="BI231" i="2"/>
  <c r="BJ231" i="2" s="1"/>
  <c r="BK221" i="2"/>
  <c r="BK226" i="2"/>
  <c r="BK231" i="2"/>
  <c r="AG6" i="4"/>
  <c r="BK5" i="2" s="1"/>
  <c r="AG7" i="4"/>
  <c r="BK6" i="2" s="1"/>
  <c r="AG8" i="4"/>
  <c r="BK7" i="2" s="1"/>
  <c r="AG9" i="4"/>
  <c r="BK8" i="2" s="1"/>
  <c r="AG10" i="4"/>
  <c r="BK9" i="2" s="1"/>
  <c r="AG11" i="4"/>
  <c r="BK10" i="2" s="1"/>
  <c r="AG12" i="4"/>
  <c r="BK11" i="2" s="1"/>
  <c r="AG13" i="4"/>
  <c r="BK12" i="2" s="1"/>
  <c r="AG14" i="4"/>
  <c r="BK13" i="2" s="1"/>
  <c r="AG15" i="4"/>
  <c r="BK14" i="2" s="1"/>
  <c r="AG16" i="4"/>
  <c r="BK15" i="2" s="1"/>
  <c r="AG17" i="4"/>
  <c r="BK16" i="2" s="1"/>
  <c r="AG18" i="4"/>
  <c r="BK17" i="2" s="1"/>
  <c r="AG19" i="4"/>
  <c r="BK18" i="2" s="1"/>
  <c r="AG20" i="4"/>
  <c r="BK19" i="2" s="1"/>
  <c r="AG21" i="4"/>
  <c r="BK20" i="2" s="1"/>
  <c r="AG22" i="4"/>
  <c r="BK21" i="2" s="1"/>
  <c r="AG23" i="4"/>
  <c r="BK22" i="2" s="1"/>
  <c r="AG24" i="4"/>
  <c r="BK23" i="2" s="1"/>
  <c r="AG25" i="4"/>
  <c r="BK24" i="2" s="1"/>
  <c r="AG26" i="4"/>
  <c r="BK25" i="2" s="1"/>
  <c r="AG27" i="4"/>
  <c r="BK26" i="2" s="1"/>
  <c r="AG28" i="4"/>
  <c r="BK27" i="2" s="1"/>
  <c r="AG29" i="4"/>
  <c r="BK28" i="2" s="1"/>
  <c r="AG30" i="4"/>
  <c r="BK29" i="2" s="1"/>
  <c r="AG31" i="4"/>
  <c r="BK30" i="2" s="1"/>
  <c r="AG32" i="4"/>
  <c r="BK31" i="2" s="1"/>
  <c r="AG33" i="4"/>
  <c r="BK32" i="2" s="1"/>
  <c r="AG34" i="4"/>
  <c r="BK33" i="2" s="1"/>
  <c r="AG35" i="4"/>
  <c r="BK34" i="2" s="1"/>
  <c r="AG36" i="4"/>
  <c r="BK35" i="2" s="1"/>
  <c r="AG37" i="4"/>
  <c r="BK36" i="2" s="1"/>
  <c r="AG38" i="4"/>
  <c r="BK37" i="2" s="1"/>
  <c r="AG39" i="4"/>
  <c r="BK38" i="2" s="1"/>
  <c r="AG40" i="4"/>
  <c r="BK39" i="2" s="1"/>
  <c r="AG41" i="4"/>
  <c r="BK40" i="2" s="1"/>
  <c r="AG42" i="4"/>
  <c r="BK41" i="2" s="1"/>
  <c r="AG43" i="4"/>
  <c r="BK42" i="2" s="1"/>
  <c r="AG44" i="4"/>
  <c r="BK43" i="2" s="1"/>
  <c r="AG45" i="4"/>
  <c r="BK44" i="2" s="1"/>
  <c r="AG46" i="4"/>
  <c r="BK45" i="2" s="1"/>
  <c r="AG47" i="4"/>
  <c r="BK46" i="2" s="1"/>
  <c r="AG48" i="4"/>
  <c r="BK47" i="2" s="1"/>
  <c r="AG49" i="4"/>
  <c r="BK48" i="2" s="1"/>
  <c r="AG50" i="4"/>
  <c r="BK49" i="2" s="1"/>
  <c r="AG51" i="4"/>
  <c r="BK50" i="2" s="1"/>
  <c r="AG52" i="4"/>
  <c r="BK51" i="2" s="1"/>
  <c r="AG53" i="4"/>
  <c r="BK52" i="2" s="1"/>
  <c r="AG54" i="4"/>
  <c r="BK53" i="2" s="1"/>
  <c r="AG55" i="4"/>
  <c r="BK54" i="2" s="1"/>
  <c r="AG56" i="4"/>
  <c r="BK55" i="2" s="1"/>
  <c r="AG57" i="4"/>
  <c r="BK56" i="2" s="1"/>
  <c r="AG58" i="4"/>
  <c r="BK57" i="2" s="1"/>
  <c r="AG59" i="4"/>
  <c r="BK58" i="2" s="1"/>
  <c r="AG60" i="4"/>
  <c r="BK59" i="2" s="1"/>
  <c r="AG61" i="4"/>
  <c r="BK60" i="2" s="1"/>
  <c r="AG62" i="4"/>
  <c r="BK61" i="2" s="1"/>
  <c r="AG63" i="4"/>
  <c r="BK62" i="2" s="1"/>
  <c r="AG64" i="4"/>
  <c r="BK63" i="2" s="1"/>
  <c r="AG65" i="4"/>
  <c r="BK64" i="2" s="1"/>
  <c r="AG66" i="4"/>
  <c r="BK65" i="2" s="1"/>
  <c r="AG67" i="4"/>
  <c r="BK66" i="2" s="1"/>
  <c r="AG68" i="4"/>
  <c r="BK67" i="2" s="1"/>
  <c r="AG69" i="4"/>
  <c r="BK68" i="2" s="1"/>
  <c r="AG70" i="4"/>
  <c r="BK69" i="2" s="1"/>
  <c r="AG71" i="4"/>
  <c r="BK70" i="2" s="1"/>
  <c r="AG72" i="4"/>
  <c r="BK71" i="2" s="1"/>
  <c r="AG73" i="4"/>
  <c r="BK72" i="2" s="1"/>
  <c r="AG74" i="4"/>
  <c r="BK73" i="2" s="1"/>
  <c r="AG75" i="4"/>
  <c r="BK74" i="2" s="1"/>
  <c r="AG76" i="4"/>
  <c r="BK75" i="2" s="1"/>
  <c r="AG77" i="4"/>
  <c r="BK76" i="2" s="1"/>
  <c r="AG78" i="4"/>
  <c r="BK77" i="2" s="1"/>
  <c r="AG79" i="4"/>
  <c r="BK78" i="2" s="1"/>
  <c r="AG80" i="4"/>
  <c r="BK79" i="2" s="1"/>
  <c r="AG81" i="4"/>
  <c r="BK80" i="2" s="1"/>
  <c r="AG82" i="4"/>
  <c r="BK81" i="2" s="1"/>
  <c r="AG83" i="4"/>
  <c r="BK82" i="2" s="1"/>
  <c r="AG84" i="4"/>
  <c r="BK83" i="2" s="1"/>
  <c r="AG85" i="4"/>
  <c r="BK84" i="2" s="1"/>
  <c r="AG86" i="4"/>
  <c r="BK85" i="2" s="1"/>
  <c r="AG87" i="4"/>
  <c r="BK86" i="2" s="1"/>
  <c r="AG88" i="4"/>
  <c r="BK87" i="2" s="1"/>
  <c r="AG89" i="4"/>
  <c r="BK88" i="2" s="1"/>
  <c r="AG90" i="4"/>
  <c r="BK89" i="2" s="1"/>
  <c r="AG91" i="4"/>
  <c r="BK90" i="2" s="1"/>
  <c r="AG92" i="4"/>
  <c r="BK91" i="2" s="1"/>
  <c r="AG93" i="4"/>
  <c r="BK92" i="2" s="1"/>
  <c r="AG94" i="4"/>
  <c r="BK93" i="2" s="1"/>
  <c r="AG95" i="4"/>
  <c r="BK94" i="2" s="1"/>
  <c r="AG96" i="4"/>
  <c r="BK95" i="2" s="1"/>
  <c r="AG97" i="4"/>
  <c r="BK96" i="2" s="1"/>
  <c r="AG98" i="4"/>
  <c r="BK97" i="2" s="1"/>
  <c r="AG99" i="4"/>
  <c r="BK98" i="2" s="1"/>
  <c r="AG100" i="4"/>
  <c r="BK99" i="2" s="1"/>
  <c r="AG101" i="4"/>
  <c r="BK100" i="2" s="1"/>
  <c r="AG102" i="4"/>
  <c r="BK101" i="2" s="1"/>
  <c r="AG103" i="4"/>
  <c r="BK102" i="2" s="1"/>
  <c r="AG104" i="4"/>
  <c r="BK103" i="2" s="1"/>
  <c r="AG105" i="4"/>
  <c r="BK104" i="2" s="1"/>
  <c r="AG106" i="4"/>
  <c r="BK105" i="2" s="1"/>
  <c r="AG107" i="4"/>
  <c r="BK106" i="2" s="1"/>
  <c r="AG108" i="4"/>
  <c r="BK107" i="2" s="1"/>
  <c r="AG109" i="4"/>
  <c r="BK108" i="2" s="1"/>
  <c r="AG110" i="4"/>
  <c r="BK109" i="2" s="1"/>
  <c r="AG111" i="4"/>
  <c r="BK110" i="2" s="1"/>
  <c r="AG112" i="4"/>
  <c r="BK111" i="2" s="1"/>
  <c r="AG113" i="4"/>
  <c r="BK112" i="2" s="1"/>
  <c r="AG114" i="4"/>
  <c r="BK113" i="2" s="1"/>
  <c r="AG115" i="4"/>
  <c r="BK114" i="2" s="1"/>
  <c r="AG116" i="4"/>
  <c r="BK115" i="2" s="1"/>
  <c r="AG117" i="4"/>
  <c r="BK116" i="2" s="1"/>
  <c r="AG118" i="4"/>
  <c r="BK117" i="2" s="1"/>
  <c r="AG119" i="4"/>
  <c r="BK118" i="2" s="1"/>
  <c r="AG120" i="4"/>
  <c r="BK119" i="2" s="1"/>
  <c r="AG121" i="4"/>
  <c r="BK120" i="2" s="1"/>
  <c r="AG122" i="4"/>
  <c r="BK121" i="2" s="1"/>
  <c r="AG123" i="4"/>
  <c r="BK122" i="2" s="1"/>
  <c r="AG124" i="4"/>
  <c r="BK123" i="2" s="1"/>
  <c r="AG125" i="4"/>
  <c r="BK124" i="2" s="1"/>
  <c r="AG126" i="4"/>
  <c r="BK125" i="2" s="1"/>
  <c r="AG127" i="4"/>
  <c r="BK126" i="2" s="1"/>
  <c r="AG128" i="4"/>
  <c r="BK127" i="2" s="1"/>
  <c r="AG129" i="4"/>
  <c r="BK128" i="2" s="1"/>
  <c r="AG130" i="4"/>
  <c r="BK129" i="2" s="1"/>
  <c r="AG131" i="4"/>
  <c r="BK130" i="2" s="1"/>
  <c r="AG132" i="4"/>
  <c r="BK131" i="2" s="1"/>
  <c r="AG133" i="4"/>
  <c r="BK132" i="2" s="1"/>
  <c r="AG134" i="4"/>
  <c r="BK133" i="2" s="1"/>
  <c r="AG135" i="4"/>
  <c r="BK134" i="2" s="1"/>
  <c r="AG136" i="4"/>
  <c r="BK135" i="2" s="1"/>
  <c r="AG137" i="4"/>
  <c r="BK136" i="2" s="1"/>
  <c r="AG138" i="4"/>
  <c r="BK137" i="2" s="1"/>
  <c r="AG139" i="4"/>
  <c r="BK138" i="2" s="1"/>
  <c r="AG140" i="4"/>
  <c r="BK139" i="2" s="1"/>
  <c r="AG141" i="4"/>
  <c r="BK140" i="2" s="1"/>
  <c r="AG142" i="4"/>
  <c r="BK141" i="2" s="1"/>
  <c r="AG143" i="4"/>
  <c r="BK142" i="2" s="1"/>
  <c r="AG144" i="4"/>
  <c r="BK143" i="2" s="1"/>
  <c r="AG145" i="4"/>
  <c r="BK144" i="2" s="1"/>
  <c r="AG146" i="4"/>
  <c r="BK145" i="2" s="1"/>
  <c r="AG147" i="4"/>
  <c r="BK146" i="2" s="1"/>
  <c r="AG148" i="4"/>
  <c r="BK147" i="2" s="1"/>
  <c r="AG149" i="4"/>
  <c r="BK148" i="2" s="1"/>
  <c r="AG150" i="4"/>
  <c r="BK149" i="2" s="1"/>
  <c r="AG151" i="4"/>
  <c r="BK150" i="2" s="1"/>
  <c r="AG152" i="4"/>
  <c r="BK151" i="2" s="1"/>
  <c r="AG153" i="4"/>
  <c r="BK152" i="2" s="1"/>
  <c r="AG154" i="4"/>
  <c r="BK153" i="2" s="1"/>
  <c r="AG155" i="4"/>
  <c r="BK154" i="2" s="1"/>
  <c r="AG156" i="4"/>
  <c r="BK155" i="2" s="1"/>
  <c r="AG157" i="4"/>
  <c r="BK156" i="2" s="1"/>
  <c r="AG158" i="4"/>
  <c r="BK157" i="2" s="1"/>
  <c r="AG159" i="4"/>
  <c r="BK158" i="2" s="1"/>
  <c r="AG160" i="4"/>
  <c r="BK159" i="2" s="1"/>
  <c r="AG161" i="4"/>
  <c r="BK160" i="2" s="1"/>
  <c r="AG162" i="4"/>
  <c r="BK161" i="2" s="1"/>
  <c r="AG163" i="4"/>
  <c r="BK162" i="2" s="1"/>
  <c r="AG164" i="4"/>
  <c r="BK163" i="2" s="1"/>
  <c r="AG165" i="4"/>
  <c r="BK164" i="2" s="1"/>
  <c r="AG166" i="4"/>
  <c r="BK165" i="2" s="1"/>
  <c r="AG167" i="4"/>
  <c r="BK166" i="2" s="1"/>
  <c r="AG168" i="4"/>
  <c r="BK167" i="2" s="1"/>
  <c r="AG169" i="4"/>
  <c r="BK168" i="2" s="1"/>
  <c r="AG170" i="4"/>
  <c r="BK169" i="2" s="1"/>
  <c r="AG171" i="4"/>
  <c r="BK170" i="2" s="1"/>
  <c r="AG172" i="4"/>
  <c r="BK171" i="2" s="1"/>
  <c r="AG173" i="4"/>
  <c r="BK172" i="2" s="1"/>
  <c r="AG174" i="4"/>
  <c r="BK173" i="2" s="1"/>
  <c r="AG175" i="4"/>
  <c r="BK174" i="2" s="1"/>
  <c r="AG176" i="4"/>
  <c r="BK175" i="2" s="1"/>
  <c r="AG177" i="4"/>
  <c r="BK176" i="2" s="1"/>
  <c r="AG178" i="4"/>
  <c r="BK177" i="2" s="1"/>
  <c r="AG179" i="4"/>
  <c r="BK178" i="2" s="1"/>
  <c r="AG180" i="4"/>
  <c r="BK179" i="2" s="1"/>
  <c r="AG181" i="4"/>
  <c r="BK180" i="2" s="1"/>
  <c r="AG182" i="4"/>
  <c r="BK181" i="2" s="1"/>
  <c r="AG183" i="4"/>
  <c r="BK182" i="2" s="1"/>
  <c r="AG184" i="4"/>
  <c r="BK183" i="2" s="1"/>
  <c r="AG185" i="4"/>
  <c r="BK184" i="2" s="1"/>
  <c r="AG186" i="4"/>
  <c r="BK185" i="2" s="1"/>
  <c r="AG187" i="4"/>
  <c r="BK186" i="2" s="1"/>
  <c r="AG188" i="4"/>
  <c r="BK187" i="2" s="1"/>
  <c r="AG189" i="4"/>
  <c r="BK188" i="2" s="1"/>
  <c r="AG190" i="4"/>
  <c r="BK189" i="2" s="1"/>
  <c r="AG191" i="4"/>
  <c r="BK190" i="2" s="1"/>
  <c r="AG192" i="4"/>
  <c r="BK191" i="2" s="1"/>
  <c r="AG193" i="4"/>
  <c r="BK192" i="2" s="1"/>
  <c r="AG194" i="4"/>
  <c r="BK193" i="2" s="1"/>
  <c r="AG195" i="4"/>
  <c r="BK194" i="2" s="1"/>
  <c r="AG196" i="4"/>
  <c r="BK195" i="2" s="1"/>
  <c r="AG197" i="4"/>
  <c r="BK196" i="2" s="1"/>
  <c r="AG198" i="4"/>
  <c r="BK197" i="2" s="1"/>
  <c r="AG199" i="4"/>
  <c r="BK198" i="2" s="1"/>
  <c r="AG200" i="4"/>
  <c r="BK199" i="2" s="1"/>
  <c r="AG201" i="4"/>
  <c r="BK200" i="2" s="1"/>
  <c r="AG202" i="4"/>
  <c r="BK201" i="2" s="1"/>
  <c r="AG203" i="4"/>
  <c r="BK202" i="2" s="1"/>
  <c r="AG204" i="4"/>
  <c r="BK203" i="2" s="1"/>
  <c r="AG205" i="4"/>
  <c r="BK204" i="2" s="1"/>
  <c r="AG206" i="4"/>
  <c r="BK205" i="2" s="1"/>
  <c r="AG207" i="4"/>
  <c r="BK206" i="2" s="1"/>
  <c r="AG208" i="4"/>
  <c r="BK207" i="2" s="1"/>
  <c r="AG209" i="4"/>
  <c r="BK208" i="2" s="1"/>
  <c r="AG210" i="4"/>
  <c r="BK209" i="2" s="1"/>
  <c r="AG211" i="4"/>
  <c r="BK210" i="2" s="1"/>
  <c r="AG212" i="4"/>
  <c r="BK211" i="2" s="1"/>
  <c r="AG213" i="4"/>
  <c r="BK212" i="2" s="1"/>
  <c r="AG214" i="4"/>
  <c r="BK213" i="2" s="1"/>
  <c r="AG215" i="4"/>
  <c r="BK214" i="2" s="1"/>
  <c r="AG216" i="4"/>
  <c r="BK215" i="2" s="1"/>
  <c r="AG217" i="4"/>
  <c r="BK216" i="2" s="1"/>
  <c r="AG218" i="4"/>
  <c r="BK217" i="2" s="1"/>
  <c r="AG219" i="4"/>
  <c r="BK218" i="2" s="1"/>
  <c r="AG220" i="4"/>
  <c r="BK219" i="2" s="1"/>
  <c r="AG221" i="4"/>
  <c r="BK220" i="2" s="1"/>
  <c r="AG222" i="4"/>
  <c r="AG223" i="4"/>
  <c r="BK222" i="2" s="1"/>
  <c r="AG224" i="4"/>
  <c r="BK223" i="2" s="1"/>
  <c r="AG225" i="4"/>
  <c r="BK224" i="2" s="1"/>
  <c r="AG226" i="4"/>
  <c r="BK225" i="2" s="1"/>
  <c r="AG227" i="4"/>
  <c r="AG228" i="4"/>
  <c r="BK227" i="2" s="1"/>
  <c r="AG229" i="4"/>
  <c r="BK228" i="2" s="1"/>
  <c r="AG230" i="4"/>
  <c r="BK229" i="2" s="1"/>
  <c r="AG231" i="4"/>
  <c r="BK230" i="2" s="1"/>
  <c r="AG232" i="4"/>
  <c r="AG5" i="4"/>
  <c r="BK4" i="2" s="1"/>
  <c r="AL135" i="16" l="1"/>
  <c r="AR135" i="16" s="1"/>
  <c r="CC136" i="3"/>
  <c r="AA75" i="16"/>
  <c r="AG75" i="16" s="1"/>
  <c r="BI76" i="3"/>
  <c r="AO24" i="3"/>
  <c r="P23" i="16"/>
  <c r="V23" i="16" s="1"/>
  <c r="AL174" i="16"/>
  <c r="AR174" i="16" s="1"/>
  <c r="CC175" i="3"/>
  <c r="CE175" i="3" s="1"/>
  <c r="AS174" i="16" s="1"/>
  <c r="AA114" i="16"/>
  <c r="AG114" i="16" s="1"/>
  <c r="BI115" i="3"/>
  <c r="AL205" i="16"/>
  <c r="AR205" i="16" s="1"/>
  <c r="CC206" i="3"/>
  <c r="AA145" i="16"/>
  <c r="AG145" i="16" s="1"/>
  <c r="BI146" i="3"/>
  <c r="AO86" i="3"/>
  <c r="P85" i="16"/>
  <c r="V85" i="16" s="1"/>
  <c r="AL228" i="16"/>
  <c r="AR228" i="16" s="1"/>
  <c r="CC229" i="3"/>
  <c r="AA168" i="16"/>
  <c r="AG168" i="16" s="1"/>
  <c r="BI169" i="3"/>
  <c r="BK169" i="3" s="1"/>
  <c r="AA189" i="16"/>
  <c r="AG189" i="16" s="1"/>
  <c r="BI190" i="3"/>
  <c r="BK190" i="3" s="1"/>
  <c r="AO138" i="3"/>
  <c r="P137" i="16"/>
  <c r="V137" i="16" s="1"/>
  <c r="AL211" i="16"/>
  <c r="AR211" i="16" s="1"/>
  <c r="CC212" i="3"/>
  <c r="AL179" i="16"/>
  <c r="AR179" i="16" s="1"/>
  <c r="CC180" i="3"/>
  <c r="CE180" i="3" s="1"/>
  <c r="AS179" i="16" s="1"/>
  <c r="AL147" i="16"/>
  <c r="AR147" i="16" s="1"/>
  <c r="CC148" i="3"/>
  <c r="CE148" i="3" s="1"/>
  <c r="AS147" i="16" s="1"/>
  <c r="AL115" i="16"/>
  <c r="AR115" i="16" s="1"/>
  <c r="CC116" i="3"/>
  <c r="AL83" i="16"/>
  <c r="AR83" i="16" s="1"/>
  <c r="CC84" i="3"/>
  <c r="AL51" i="16"/>
  <c r="AR51" i="16" s="1"/>
  <c r="CC52" i="3"/>
  <c r="AL19" i="16"/>
  <c r="AR19" i="16" s="1"/>
  <c r="CC20" i="3"/>
  <c r="CE20" i="3" s="1"/>
  <c r="AS19" i="16" s="1"/>
  <c r="AA215" i="16"/>
  <c r="AG215" i="16" s="1"/>
  <c r="BI216" i="3"/>
  <c r="AA183" i="16"/>
  <c r="AG183" i="16" s="1"/>
  <c r="BI184" i="3"/>
  <c r="AA151" i="16"/>
  <c r="AG151" i="16" s="1"/>
  <c r="BI152" i="3"/>
  <c r="BK152" i="3" s="1"/>
  <c r="AA119" i="16"/>
  <c r="AG119" i="16" s="1"/>
  <c r="BI120" i="3"/>
  <c r="AA87" i="16"/>
  <c r="AG87" i="16" s="1"/>
  <c r="BI88" i="3"/>
  <c r="AA55" i="16"/>
  <c r="AG55" i="16" s="1"/>
  <c r="BI56" i="3"/>
  <c r="BK56" i="3" s="1"/>
  <c r="AA23" i="16"/>
  <c r="AG23" i="16" s="1"/>
  <c r="BI24" i="3"/>
  <c r="BK24" i="3" s="1"/>
  <c r="AO220" i="3"/>
  <c r="P219" i="16"/>
  <c r="V219" i="16" s="1"/>
  <c r="AO188" i="3"/>
  <c r="P187" i="16"/>
  <c r="V187" i="16" s="1"/>
  <c r="AO156" i="3"/>
  <c r="P155" i="16"/>
  <c r="V155" i="16" s="1"/>
  <c r="AO124" i="3"/>
  <c r="P123" i="16"/>
  <c r="V123" i="16" s="1"/>
  <c r="AO92" i="3"/>
  <c r="P91" i="16"/>
  <c r="V91" i="16" s="1"/>
  <c r="AO60" i="3"/>
  <c r="P59" i="16"/>
  <c r="V59" i="16" s="1"/>
  <c r="AO28" i="3"/>
  <c r="P27" i="16"/>
  <c r="V27" i="16" s="1"/>
  <c r="AO115" i="3"/>
  <c r="P114" i="16"/>
  <c r="V114" i="16" s="1"/>
  <c r="AO51" i="3"/>
  <c r="P50" i="16"/>
  <c r="V50" i="16" s="1"/>
  <c r="AL217" i="16"/>
  <c r="AR217" i="16" s="1"/>
  <c r="CC218" i="3"/>
  <c r="AL153" i="16"/>
  <c r="AR153" i="16" s="1"/>
  <c r="CC154" i="3"/>
  <c r="CE154" i="3" s="1"/>
  <c r="AS153" i="16" s="1"/>
  <c r="AL81" i="16"/>
  <c r="AR81" i="16" s="1"/>
  <c r="CC82" i="3"/>
  <c r="CE82" i="3" s="1"/>
  <c r="AS81" i="16" s="1"/>
  <c r="AL17" i="16"/>
  <c r="AR17" i="16" s="1"/>
  <c r="CC18" i="3"/>
  <c r="AA141" i="16"/>
  <c r="AG141" i="16" s="1"/>
  <c r="BI142" i="3"/>
  <c r="AO210" i="3"/>
  <c r="P209" i="16"/>
  <c r="V209" i="16" s="1"/>
  <c r="AL226" i="16"/>
  <c r="AR226" i="16" s="1"/>
  <c r="CC227" i="3"/>
  <c r="AL194" i="16"/>
  <c r="AR194" i="16" s="1"/>
  <c r="CC195" i="3"/>
  <c r="AL162" i="16"/>
  <c r="AR162" i="16" s="1"/>
  <c r="CC163" i="3"/>
  <c r="AL130" i="16"/>
  <c r="AR130" i="16" s="1"/>
  <c r="CC131" i="3"/>
  <c r="AL98" i="16"/>
  <c r="AR98" i="16" s="1"/>
  <c r="CC99" i="3"/>
  <c r="AL66" i="16"/>
  <c r="AR66" i="16" s="1"/>
  <c r="CC67" i="3"/>
  <c r="CE67" i="3" s="1"/>
  <c r="AS66" i="16" s="1"/>
  <c r="AL34" i="16"/>
  <c r="AR34" i="16" s="1"/>
  <c r="CC35" i="3"/>
  <c r="CE35" i="3" s="1"/>
  <c r="AS34" i="16" s="1"/>
  <c r="AA230" i="16"/>
  <c r="AG230" i="16" s="1"/>
  <c r="BI231" i="3"/>
  <c r="BK231" i="3" s="1"/>
  <c r="AA198" i="16"/>
  <c r="AG198" i="16" s="1"/>
  <c r="BI199" i="3"/>
  <c r="AA166" i="16"/>
  <c r="AG166" i="16" s="1"/>
  <c r="BI167" i="3"/>
  <c r="BK167" i="3" s="1"/>
  <c r="AA134" i="16"/>
  <c r="AG134" i="16" s="1"/>
  <c r="BI135" i="3"/>
  <c r="BK135" i="3" s="1"/>
  <c r="AA102" i="16"/>
  <c r="AG102" i="16" s="1"/>
  <c r="BI103" i="3"/>
  <c r="AA70" i="16"/>
  <c r="AG70" i="16" s="1"/>
  <c r="BI71" i="3"/>
  <c r="AA38" i="16"/>
  <c r="AG38" i="16" s="1"/>
  <c r="BI39" i="3"/>
  <c r="BK39" i="3" s="1"/>
  <c r="AA6" i="16"/>
  <c r="AG6" i="16" s="1"/>
  <c r="BI7" i="3"/>
  <c r="BK7" i="3" s="1"/>
  <c r="AO203" i="3"/>
  <c r="P202" i="16"/>
  <c r="V202" i="16" s="1"/>
  <c r="AO171" i="3"/>
  <c r="P170" i="16"/>
  <c r="V170" i="16" s="1"/>
  <c r="AO131" i="3"/>
  <c r="P130" i="16"/>
  <c r="V130" i="16" s="1"/>
  <c r="AO75" i="3"/>
  <c r="P74" i="16"/>
  <c r="V74" i="16" s="1"/>
  <c r="AL225" i="16"/>
  <c r="AR225" i="16" s="1"/>
  <c r="CC226" i="3"/>
  <c r="AL161" i="16"/>
  <c r="AR161" i="16" s="1"/>
  <c r="CC162" i="3"/>
  <c r="CE162" i="3" s="1"/>
  <c r="AS161" i="16" s="1"/>
  <c r="AL105" i="16"/>
  <c r="AR105" i="16" s="1"/>
  <c r="CC106" i="3"/>
  <c r="AL41" i="16"/>
  <c r="AR41" i="16" s="1"/>
  <c r="CC42" i="3"/>
  <c r="AA165" i="16"/>
  <c r="AG165" i="16" s="1"/>
  <c r="BI166" i="3"/>
  <c r="AA53" i="16"/>
  <c r="AG53" i="16" s="1"/>
  <c r="BI54" i="3"/>
  <c r="BK54" i="3" s="1"/>
  <c r="P89" i="16"/>
  <c r="V89" i="16" s="1"/>
  <c r="AO90" i="3"/>
  <c r="AL208" i="16"/>
  <c r="AR208" i="16" s="1"/>
  <c r="CC209" i="3"/>
  <c r="AL176" i="16"/>
  <c r="AR176" i="16" s="1"/>
  <c r="CC177" i="3"/>
  <c r="AL144" i="16"/>
  <c r="AR144" i="16" s="1"/>
  <c r="CC145" i="3"/>
  <c r="AL112" i="16"/>
  <c r="AR112" i="16" s="1"/>
  <c r="CC113" i="3"/>
  <c r="CE113" i="3" s="1"/>
  <c r="AS112" i="16" s="1"/>
  <c r="AL80" i="16"/>
  <c r="AR80" i="16" s="1"/>
  <c r="CC81" i="3"/>
  <c r="AL48" i="16"/>
  <c r="AR48" i="16" s="1"/>
  <c r="CC49" i="3"/>
  <c r="CE49" i="3" s="1"/>
  <c r="AS48" i="16" s="1"/>
  <c r="AL16" i="16"/>
  <c r="AR16" i="16" s="1"/>
  <c r="CC17" i="3"/>
  <c r="AA212" i="16"/>
  <c r="AG212" i="16" s="1"/>
  <c r="BI213" i="3"/>
  <c r="AA180" i="16"/>
  <c r="AG180" i="16" s="1"/>
  <c r="BI181" i="3"/>
  <c r="AA148" i="16"/>
  <c r="AG148" i="16" s="1"/>
  <c r="BI149" i="3"/>
  <c r="AA116" i="16"/>
  <c r="AG116" i="16" s="1"/>
  <c r="BI117" i="3"/>
  <c r="AA84" i="16"/>
  <c r="AG84" i="16" s="1"/>
  <c r="BI85" i="3"/>
  <c r="BK85" i="3" s="1"/>
  <c r="AA52" i="16"/>
  <c r="AG52" i="16" s="1"/>
  <c r="BI53" i="3"/>
  <c r="BK53" i="3" s="1"/>
  <c r="AA20" i="16"/>
  <c r="AG20" i="16" s="1"/>
  <c r="BI21" i="3"/>
  <c r="P216" i="16"/>
  <c r="V216" i="16" s="1"/>
  <c r="AO217" i="3"/>
  <c r="P184" i="16"/>
  <c r="V184" i="16" s="1"/>
  <c r="AO185" i="3"/>
  <c r="P152" i="16"/>
  <c r="V152" i="16" s="1"/>
  <c r="AO153" i="3"/>
  <c r="P120" i="16"/>
  <c r="V120" i="16" s="1"/>
  <c r="AO121" i="3"/>
  <c r="P88" i="16"/>
  <c r="V88" i="16" s="1"/>
  <c r="AO89" i="3"/>
  <c r="P56" i="16"/>
  <c r="V56" i="16" s="1"/>
  <c r="AO57" i="3"/>
  <c r="P24" i="16"/>
  <c r="V24" i="16" s="1"/>
  <c r="AO25" i="3"/>
  <c r="AO112" i="3"/>
  <c r="P111" i="16"/>
  <c r="V111" i="16" s="1"/>
  <c r="AO48" i="3"/>
  <c r="P47" i="16"/>
  <c r="V47" i="16" s="1"/>
  <c r="AO215" i="3"/>
  <c r="P214" i="16"/>
  <c r="V214" i="16" s="1"/>
  <c r="AO111" i="3"/>
  <c r="P110" i="16"/>
  <c r="V110" i="16" s="1"/>
  <c r="AO31" i="3"/>
  <c r="P30" i="16"/>
  <c r="V30" i="16" s="1"/>
  <c r="AA133" i="16"/>
  <c r="AG133" i="16" s="1"/>
  <c r="BI134" i="3"/>
  <c r="AO162" i="3"/>
  <c r="P161" i="16"/>
  <c r="V161" i="16" s="1"/>
  <c r="AA203" i="16"/>
  <c r="AG203" i="16" s="1"/>
  <c r="BI204" i="3"/>
  <c r="AO208" i="3"/>
  <c r="P207" i="16"/>
  <c r="V207" i="16" s="1"/>
  <c r="AO13" i="3"/>
  <c r="P12" i="16"/>
  <c r="V12" i="16" s="1"/>
  <c r="AL78" i="16"/>
  <c r="AR78" i="16" s="1"/>
  <c r="CC79" i="3"/>
  <c r="AA50" i="16"/>
  <c r="AG50" i="16" s="1"/>
  <c r="BI51" i="3"/>
  <c r="AL141" i="16"/>
  <c r="AR141" i="16" s="1"/>
  <c r="CC142" i="3"/>
  <c r="AA113" i="16"/>
  <c r="AG113" i="16" s="1"/>
  <c r="BI114" i="3"/>
  <c r="AO54" i="3"/>
  <c r="P53" i="16"/>
  <c r="V53" i="16" s="1"/>
  <c r="AL196" i="16"/>
  <c r="AR196" i="16" s="1"/>
  <c r="CC197" i="3"/>
  <c r="AA104" i="16"/>
  <c r="AG104" i="16" s="1"/>
  <c r="BI105" i="3"/>
  <c r="BK105" i="3" s="1"/>
  <c r="AL223" i="16"/>
  <c r="AR223" i="16" s="1"/>
  <c r="CC224" i="3"/>
  <c r="AL159" i="16"/>
  <c r="AR159" i="16" s="1"/>
  <c r="CC160" i="3"/>
  <c r="CE160" i="3" s="1"/>
  <c r="AS159" i="16" s="1"/>
  <c r="AL127" i="16"/>
  <c r="AR127" i="16" s="1"/>
  <c r="CC128" i="3"/>
  <c r="AL63" i="16"/>
  <c r="AR63" i="16" s="1"/>
  <c r="CC64" i="3"/>
  <c r="AL31" i="16"/>
  <c r="AR31" i="16" s="1"/>
  <c r="CC32" i="3"/>
  <c r="CE32" i="3" s="1"/>
  <c r="AS31" i="16" s="1"/>
  <c r="AA227" i="16"/>
  <c r="AG227" i="16" s="1"/>
  <c r="BI228" i="3"/>
  <c r="AA195" i="16"/>
  <c r="AG195" i="16" s="1"/>
  <c r="BI196" i="3"/>
  <c r="AA163" i="16"/>
  <c r="AG163" i="16" s="1"/>
  <c r="BI164" i="3"/>
  <c r="BK164" i="3" s="1"/>
  <c r="AA131" i="16"/>
  <c r="AG131" i="16" s="1"/>
  <c r="BI132" i="3"/>
  <c r="BK132" i="3" s="1"/>
  <c r="AA99" i="16"/>
  <c r="AG99" i="16" s="1"/>
  <c r="BI100" i="3"/>
  <c r="AA67" i="16"/>
  <c r="AG67" i="16" s="1"/>
  <c r="BI68" i="3"/>
  <c r="BK68" i="3" s="1"/>
  <c r="AA35" i="16"/>
  <c r="AG35" i="16" s="1"/>
  <c r="BI36" i="3"/>
  <c r="BK36" i="3" s="1"/>
  <c r="AO232" i="3"/>
  <c r="P231" i="16"/>
  <c r="V231" i="16" s="1"/>
  <c r="AO200" i="3"/>
  <c r="P199" i="16"/>
  <c r="V199" i="16" s="1"/>
  <c r="AO168" i="3"/>
  <c r="P167" i="16"/>
  <c r="V167" i="16" s="1"/>
  <c r="AO128" i="3"/>
  <c r="P127" i="16"/>
  <c r="V127" i="16" s="1"/>
  <c r="AO72" i="3"/>
  <c r="P71" i="16"/>
  <c r="V71" i="16" s="1"/>
  <c r="AO231" i="3"/>
  <c r="P230" i="16"/>
  <c r="V230" i="16" s="1"/>
  <c r="AO143" i="3"/>
  <c r="P142" i="16"/>
  <c r="V142" i="16" s="1"/>
  <c r="AO55" i="3"/>
  <c r="P54" i="16"/>
  <c r="V54" i="16" s="1"/>
  <c r="AA229" i="16"/>
  <c r="AG229" i="16" s="1"/>
  <c r="BI230" i="3"/>
  <c r="P177" i="16"/>
  <c r="V177" i="16" s="1"/>
  <c r="AO178" i="3"/>
  <c r="AL230" i="16"/>
  <c r="AR230" i="16" s="1"/>
  <c r="CC231" i="3"/>
  <c r="CE231" i="3" s="1"/>
  <c r="AS230" i="16" s="1"/>
  <c r="AL198" i="16"/>
  <c r="AR198" i="16" s="1"/>
  <c r="CC199" i="3"/>
  <c r="AL166" i="16"/>
  <c r="AR166" i="16" s="1"/>
  <c r="CC167" i="3"/>
  <c r="CE167" i="3" s="1"/>
  <c r="AS166" i="16" s="1"/>
  <c r="AL134" i="16"/>
  <c r="AR134" i="16" s="1"/>
  <c r="CC135" i="3"/>
  <c r="AL102" i="16"/>
  <c r="AR102" i="16" s="1"/>
  <c r="CC103" i="3"/>
  <c r="AL70" i="16"/>
  <c r="AR70" i="16" s="1"/>
  <c r="CC71" i="3"/>
  <c r="AL38" i="16"/>
  <c r="AR38" i="16" s="1"/>
  <c r="CC39" i="3"/>
  <c r="CE39" i="3" s="1"/>
  <c r="AS38" i="16" s="1"/>
  <c r="AL6" i="16"/>
  <c r="AR6" i="16" s="1"/>
  <c r="CC7" i="3"/>
  <c r="CE7" i="3" s="1"/>
  <c r="AS6" i="16" s="1"/>
  <c r="AA202" i="16"/>
  <c r="AG202" i="16" s="1"/>
  <c r="BI203" i="3"/>
  <c r="BK203" i="3" s="1"/>
  <c r="AA170" i="16"/>
  <c r="AG170" i="16" s="1"/>
  <c r="BI171" i="3"/>
  <c r="AA138" i="16"/>
  <c r="AG138" i="16" s="1"/>
  <c r="BI139" i="3"/>
  <c r="BK139" i="3" s="1"/>
  <c r="AA106" i="16"/>
  <c r="AG106" i="16" s="1"/>
  <c r="BI107" i="3"/>
  <c r="AA74" i="16"/>
  <c r="AG74" i="16" s="1"/>
  <c r="BI75" i="3"/>
  <c r="BK75" i="3" s="1"/>
  <c r="AA42" i="16"/>
  <c r="AG42" i="16" s="1"/>
  <c r="BI43" i="3"/>
  <c r="AA10" i="16"/>
  <c r="AG10" i="16" s="1"/>
  <c r="BI11" i="3"/>
  <c r="BK11" i="3" s="1"/>
  <c r="AO151" i="3"/>
  <c r="P150" i="16"/>
  <c r="V150" i="16" s="1"/>
  <c r="AO23" i="3"/>
  <c r="P22" i="16"/>
  <c r="V22" i="16" s="1"/>
  <c r="AA13" i="16"/>
  <c r="AG13" i="16" s="1"/>
  <c r="BI14" i="3"/>
  <c r="AL229" i="16"/>
  <c r="AR229" i="16" s="1"/>
  <c r="CC230" i="3"/>
  <c r="AL197" i="16"/>
  <c r="AR197" i="16" s="1"/>
  <c r="CC198" i="3"/>
  <c r="AL165" i="16"/>
  <c r="AR165" i="16" s="1"/>
  <c r="CC166" i="3"/>
  <c r="AL133" i="16"/>
  <c r="AR133" i="16" s="1"/>
  <c r="CC134" i="3"/>
  <c r="AL101" i="16"/>
  <c r="AR101" i="16" s="1"/>
  <c r="CC102" i="3"/>
  <c r="AL69" i="16"/>
  <c r="AR69" i="16" s="1"/>
  <c r="CC70" i="3"/>
  <c r="CE70" i="3" s="1"/>
  <c r="AS69" i="16" s="1"/>
  <c r="AL37" i="16"/>
  <c r="AR37" i="16" s="1"/>
  <c r="CC38" i="3"/>
  <c r="AL5" i="16"/>
  <c r="AR5" i="16" s="1"/>
  <c r="CC6" i="3"/>
  <c r="AA201" i="16"/>
  <c r="AG201" i="16" s="1"/>
  <c r="BI202" i="3"/>
  <c r="BK202" i="3" s="1"/>
  <c r="AA169" i="16"/>
  <c r="AG169" i="16" s="1"/>
  <c r="BI170" i="3"/>
  <c r="AA137" i="16"/>
  <c r="AG137" i="16" s="1"/>
  <c r="BI138" i="3"/>
  <c r="BK138" i="3" s="1"/>
  <c r="AA105" i="16"/>
  <c r="AG105" i="16" s="1"/>
  <c r="BI106" i="3"/>
  <c r="AA73" i="16"/>
  <c r="AG73" i="16" s="1"/>
  <c r="BI74" i="3"/>
  <c r="AA41" i="16"/>
  <c r="AG41" i="16" s="1"/>
  <c r="BI42" i="3"/>
  <c r="BK42" i="3" s="1"/>
  <c r="AA9" i="16"/>
  <c r="AG9" i="16" s="1"/>
  <c r="BI10" i="3"/>
  <c r="AO206" i="3"/>
  <c r="P205" i="16"/>
  <c r="V205" i="16" s="1"/>
  <c r="AO174" i="3"/>
  <c r="P173" i="16"/>
  <c r="V173" i="16" s="1"/>
  <c r="AO142" i="3"/>
  <c r="P141" i="16"/>
  <c r="V141" i="16" s="1"/>
  <c r="AO110" i="3"/>
  <c r="P109" i="16"/>
  <c r="V109" i="16" s="1"/>
  <c r="AO78" i="3"/>
  <c r="P77" i="16"/>
  <c r="V77" i="16" s="1"/>
  <c r="AO46" i="3"/>
  <c r="P45" i="16"/>
  <c r="V45" i="16" s="1"/>
  <c r="AO14" i="3"/>
  <c r="P13" i="16"/>
  <c r="V13" i="16" s="1"/>
  <c r="AO205" i="3"/>
  <c r="P204" i="16"/>
  <c r="V204" i="16" s="1"/>
  <c r="AO149" i="3"/>
  <c r="P148" i="16"/>
  <c r="V148" i="16" s="1"/>
  <c r="AO93" i="3"/>
  <c r="P92" i="16"/>
  <c r="V92" i="16" s="1"/>
  <c r="AO21" i="3"/>
  <c r="P20" i="16"/>
  <c r="V20" i="16" s="1"/>
  <c r="AO146" i="3"/>
  <c r="P145" i="16"/>
  <c r="V145" i="16" s="1"/>
  <c r="AL220" i="16"/>
  <c r="AR220" i="16" s="1"/>
  <c r="CC221" i="3"/>
  <c r="AL188" i="16"/>
  <c r="AR188" i="16" s="1"/>
  <c r="CC189" i="3"/>
  <c r="CE189" i="3" s="1"/>
  <c r="AS188" i="16" s="1"/>
  <c r="AL156" i="16"/>
  <c r="AR156" i="16" s="1"/>
  <c r="CC157" i="3"/>
  <c r="AL124" i="16"/>
  <c r="AR124" i="16" s="1"/>
  <c r="CC125" i="3"/>
  <c r="AL92" i="16"/>
  <c r="AR92" i="16" s="1"/>
  <c r="CC93" i="3"/>
  <c r="CE93" i="3" s="1"/>
  <c r="AS92" i="16" s="1"/>
  <c r="AL60" i="16"/>
  <c r="AR60" i="16" s="1"/>
  <c r="CC61" i="3"/>
  <c r="AL28" i="16"/>
  <c r="AR28" i="16" s="1"/>
  <c r="CC29" i="3"/>
  <c r="AA224" i="16"/>
  <c r="AG224" i="16" s="1"/>
  <c r="BI225" i="3"/>
  <c r="AA192" i="16"/>
  <c r="AG192" i="16" s="1"/>
  <c r="BI193" i="3"/>
  <c r="AA160" i="16"/>
  <c r="AG160" i="16" s="1"/>
  <c r="BI161" i="3"/>
  <c r="BK161" i="3" s="1"/>
  <c r="AA128" i="16"/>
  <c r="AG128" i="16" s="1"/>
  <c r="BI129" i="3"/>
  <c r="AA96" i="16"/>
  <c r="AG96" i="16" s="1"/>
  <c r="BI97" i="3"/>
  <c r="BK97" i="3" s="1"/>
  <c r="AA64" i="16"/>
  <c r="AG64" i="16" s="1"/>
  <c r="BI65" i="3"/>
  <c r="BK65" i="3" s="1"/>
  <c r="AA24" i="16"/>
  <c r="AG24" i="16" s="1"/>
  <c r="BI25" i="3"/>
  <c r="AO213" i="3"/>
  <c r="P212" i="16"/>
  <c r="V212" i="16" s="1"/>
  <c r="AO141" i="3"/>
  <c r="P140" i="16"/>
  <c r="V140" i="16" s="1"/>
  <c r="AO61" i="3"/>
  <c r="P60" i="16"/>
  <c r="V60" i="16" s="1"/>
  <c r="AL231" i="16"/>
  <c r="AR231" i="16" s="1"/>
  <c r="CC232" i="3"/>
  <c r="AL7" i="16"/>
  <c r="AR7" i="16" s="1"/>
  <c r="CC8" i="3"/>
  <c r="CE8" i="3" s="1"/>
  <c r="AS7" i="16" s="1"/>
  <c r="AA11" i="16"/>
  <c r="AG11" i="16" s="1"/>
  <c r="BI12" i="3"/>
  <c r="AO79" i="3"/>
  <c r="P78" i="16"/>
  <c r="V78" i="16" s="1"/>
  <c r="AL142" i="16"/>
  <c r="AR142" i="16" s="1"/>
  <c r="CC143" i="3"/>
  <c r="AA178" i="16"/>
  <c r="AG178" i="16" s="1"/>
  <c r="BI179" i="3"/>
  <c r="AO191" i="3"/>
  <c r="P190" i="16"/>
  <c r="V190" i="16" s="1"/>
  <c r="AL173" i="16"/>
  <c r="AR173" i="16" s="1"/>
  <c r="CC174" i="3"/>
  <c r="AA177" i="16"/>
  <c r="AG177" i="16" s="1"/>
  <c r="BI178" i="3"/>
  <c r="BK178" i="3" s="1"/>
  <c r="AO182" i="3"/>
  <c r="P181" i="16"/>
  <c r="V181" i="16" s="1"/>
  <c r="AO109" i="3"/>
  <c r="P108" i="16"/>
  <c r="V108" i="16" s="1"/>
  <c r="AL68" i="16"/>
  <c r="AR68" i="16" s="1"/>
  <c r="CC69" i="3"/>
  <c r="CE69" i="3" s="1"/>
  <c r="AS68" i="16" s="1"/>
  <c r="AO229" i="3"/>
  <c r="P228" i="16"/>
  <c r="V228" i="16" s="1"/>
  <c r="AA101" i="16"/>
  <c r="AG101" i="16" s="1"/>
  <c r="BI102" i="3"/>
  <c r="AO58" i="3"/>
  <c r="P57" i="16"/>
  <c r="V57" i="16" s="1"/>
  <c r="AL203" i="16"/>
  <c r="AR203" i="16" s="1"/>
  <c r="CC204" i="3"/>
  <c r="CE204" i="3" s="1"/>
  <c r="AS203" i="16" s="1"/>
  <c r="AL171" i="16"/>
  <c r="AR171" i="16" s="1"/>
  <c r="CC172" i="3"/>
  <c r="AL139" i="16"/>
  <c r="AR139" i="16" s="1"/>
  <c r="CC140" i="3"/>
  <c r="AL107" i="16"/>
  <c r="AR107" i="16" s="1"/>
  <c r="CC108" i="3"/>
  <c r="AL75" i="16"/>
  <c r="AR75" i="16" s="1"/>
  <c r="CC76" i="3"/>
  <c r="AL43" i="16"/>
  <c r="AR43" i="16" s="1"/>
  <c r="CC44" i="3"/>
  <c r="AL11" i="16"/>
  <c r="AR11" i="16" s="1"/>
  <c r="CC12" i="3"/>
  <c r="AA207" i="16"/>
  <c r="AG207" i="16" s="1"/>
  <c r="BI208" i="3"/>
  <c r="AA175" i="16"/>
  <c r="AG175" i="16" s="1"/>
  <c r="BI176" i="3"/>
  <c r="AA143" i="16"/>
  <c r="AG143" i="16" s="1"/>
  <c r="BI144" i="3"/>
  <c r="BK144" i="3" s="1"/>
  <c r="AA111" i="16"/>
  <c r="AG111" i="16" s="1"/>
  <c r="BI112" i="3"/>
  <c r="AA79" i="16"/>
  <c r="AG79" i="16" s="1"/>
  <c r="BI80" i="3"/>
  <c r="AA47" i="16"/>
  <c r="AG47" i="16" s="1"/>
  <c r="BI48" i="3"/>
  <c r="AA15" i="16"/>
  <c r="AG15" i="16" s="1"/>
  <c r="BI16" i="3"/>
  <c r="AO212" i="3"/>
  <c r="P211" i="16"/>
  <c r="V211" i="16" s="1"/>
  <c r="AO180" i="3"/>
  <c r="P179" i="16"/>
  <c r="V179" i="16" s="1"/>
  <c r="AO148" i="3"/>
  <c r="P147" i="16"/>
  <c r="V147" i="16" s="1"/>
  <c r="AO116" i="3"/>
  <c r="P115" i="16"/>
  <c r="V115" i="16" s="1"/>
  <c r="AO84" i="3"/>
  <c r="P83" i="16"/>
  <c r="V83" i="16" s="1"/>
  <c r="AO52" i="3"/>
  <c r="P51" i="16"/>
  <c r="V51" i="16" s="1"/>
  <c r="AO20" i="3"/>
  <c r="P19" i="16"/>
  <c r="V19" i="16" s="1"/>
  <c r="AO99" i="3"/>
  <c r="P98" i="16"/>
  <c r="V98" i="16" s="1"/>
  <c r="AO35" i="3"/>
  <c r="P34" i="16"/>
  <c r="V34" i="16" s="1"/>
  <c r="AL209" i="16"/>
  <c r="AR209" i="16" s="1"/>
  <c r="CC210" i="3"/>
  <c r="CE210" i="3" s="1"/>
  <c r="AS209" i="16" s="1"/>
  <c r="AL137" i="16"/>
  <c r="AR137" i="16" s="1"/>
  <c r="CC138" i="3"/>
  <c r="CE138" i="3" s="1"/>
  <c r="AS137" i="16" s="1"/>
  <c r="AL65" i="16"/>
  <c r="AR65" i="16" s="1"/>
  <c r="CC66" i="3"/>
  <c r="AA213" i="16"/>
  <c r="AG213" i="16" s="1"/>
  <c r="BI214" i="3"/>
  <c r="AA109" i="16"/>
  <c r="AG109" i="16" s="1"/>
  <c r="BI110" i="3"/>
  <c r="P153" i="16"/>
  <c r="V153" i="16" s="1"/>
  <c r="AO154" i="3"/>
  <c r="AL218" i="16"/>
  <c r="AR218" i="16" s="1"/>
  <c r="CC219" i="3"/>
  <c r="AL186" i="16"/>
  <c r="AR186" i="16" s="1"/>
  <c r="CC187" i="3"/>
  <c r="AL154" i="16"/>
  <c r="AR154" i="16" s="1"/>
  <c r="CC155" i="3"/>
  <c r="AL122" i="16"/>
  <c r="AR122" i="16" s="1"/>
  <c r="CC123" i="3"/>
  <c r="CE123" i="3" s="1"/>
  <c r="AS122" i="16" s="1"/>
  <c r="AL90" i="16"/>
  <c r="AR90" i="16" s="1"/>
  <c r="CC91" i="3"/>
  <c r="AL58" i="16"/>
  <c r="AR58" i="16" s="1"/>
  <c r="CC59" i="3"/>
  <c r="AL26" i="16"/>
  <c r="AR26" i="16" s="1"/>
  <c r="CC27" i="3"/>
  <c r="AA222" i="16"/>
  <c r="AG222" i="16" s="1"/>
  <c r="BI223" i="3"/>
  <c r="AA190" i="16"/>
  <c r="AG190" i="16" s="1"/>
  <c r="BI191" i="3"/>
  <c r="AA158" i="16"/>
  <c r="AG158" i="16" s="1"/>
  <c r="BI159" i="3"/>
  <c r="BK159" i="3" s="1"/>
  <c r="AA126" i="16"/>
  <c r="AG126" i="16" s="1"/>
  <c r="BI127" i="3"/>
  <c r="AA94" i="16"/>
  <c r="AG94" i="16" s="1"/>
  <c r="BI95" i="3"/>
  <c r="BK95" i="3" s="1"/>
  <c r="AA62" i="16"/>
  <c r="AG62" i="16" s="1"/>
  <c r="BI63" i="3"/>
  <c r="BK63" i="3" s="1"/>
  <c r="AA30" i="16"/>
  <c r="AG30" i="16" s="1"/>
  <c r="BI31" i="3"/>
  <c r="AO227" i="3"/>
  <c r="P226" i="16"/>
  <c r="V226" i="16" s="1"/>
  <c r="AO195" i="3"/>
  <c r="P194" i="16"/>
  <c r="V194" i="16" s="1"/>
  <c r="AO163" i="3"/>
  <c r="P162" i="16"/>
  <c r="V162" i="16" s="1"/>
  <c r="AO123" i="3"/>
  <c r="P122" i="16"/>
  <c r="V122" i="16" s="1"/>
  <c r="AO59" i="3"/>
  <c r="P58" i="16"/>
  <c r="V58" i="16" s="1"/>
  <c r="AL201" i="16"/>
  <c r="AR201" i="16" s="1"/>
  <c r="CC202" i="3"/>
  <c r="CE202" i="3" s="1"/>
  <c r="AS201" i="16" s="1"/>
  <c r="AL145" i="16"/>
  <c r="AR145" i="16" s="1"/>
  <c r="CC146" i="3"/>
  <c r="AL89" i="16"/>
  <c r="AR89" i="16" s="1"/>
  <c r="CC90" i="3"/>
  <c r="AL25" i="16"/>
  <c r="AR25" i="16" s="1"/>
  <c r="CC26" i="3"/>
  <c r="CE26" i="3" s="1"/>
  <c r="AS25" i="16" s="1"/>
  <c r="AA149" i="16"/>
  <c r="AG149" i="16" s="1"/>
  <c r="BI150" i="3"/>
  <c r="AO226" i="3"/>
  <c r="P225" i="16"/>
  <c r="V225" i="16" s="1"/>
  <c r="AO34" i="3"/>
  <c r="P33" i="16"/>
  <c r="V33" i="16" s="1"/>
  <c r="AL200" i="16"/>
  <c r="AR200" i="16" s="1"/>
  <c r="CC201" i="3"/>
  <c r="CE201" i="3" s="1"/>
  <c r="AS200" i="16" s="1"/>
  <c r="AL168" i="16"/>
  <c r="AR168" i="16" s="1"/>
  <c r="CC169" i="3"/>
  <c r="CE169" i="3" s="1"/>
  <c r="AS168" i="16" s="1"/>
  <c r="AL136" i="16"/>
  <c r="AR136" i="16" s="1"/>
  <c r="CC137" i="3"/>
  <c r="AL104" i="16"/>
  <c r="AR104" i="16" s="1"/>
  <c r="CC105" i="3"/>
  <c r="AL72" i="16"/>
  <c r="AR72" i="16" s="1"/>
  <c r="CC73" i="3"/>
  <c r="CE73" i="3" s="1"/>
  <c r="AS72" i="16" s="1"/>
  <c r="AL40" i="16"/>
  <c r="AR40" i="16" s="1"/>
  <c r="CC41" i="3"/>
  <c r="CE41" i="3" s="1"/>
  <c r="AS40" i="16" s="1"/>
  <c r="AL8" i="16"/>
  <c r="AR8" i="16" s="1"/>
  <c r="CC9" i="3"/>
  <c r="CE9" i="3" s="1"/>
  <c r="AS8" i="16" s="1"/>
  <c r="AA204" i="16"/>
  <c r="AG204" i="16" s="1"/>
  <c r="BI205" i="3"/>
  <c r="BK205" i="3" s="1"/>
  <c r="AA172" i="16"/>
  <c r="AG172" i="16" s="1"/>
  <c r="BI173" i="3"/>
  <c r="AA140" i="16"/>
  <c r="AG140" i="16" s="1"/>
  <c r="BI141" i="3"/>
  <c r="BK141" i="3" s="1"/>
  <c r="AA108" i="16"/>
  <c r="AG108" i="16" s="1"/>
  <c r="BI109" i="3"/>
  <c r="AA76" i="16"/>
  <c r="AG76" i="16" s="1"/>
  <c r="BI77" i="3"/>
  <c r="AA44" i="16"/>
  <c r="AG44" i="16" s="1"/>
  <c r="BI45" i="3"/>
  <c r="AA12" i="16"/>
  <c r="AG12" i="16" s="1"/>
  <c r="BI13" i="3"/>
  <c r="AO209" i="3"/>
  <c r="P208" i="16"/>
  <c r="V208" i="16" s="1"/>
  <c r="AO177" i="3"/>
  <c r="P176" i="16"/>
  <c r="V176" i="16" s="1"/>
  <c r="AO145" i="3"/>
  <c r="P144" i="16"/>
  <c r="V144" i="16" s="1"/>
  <c r="AO113" i="3"/>
  <c r="P112" i="16"/>
  <c r="V112" i="16" s="1"/>
  <c r="AO81" i="3"/>
  <c r="P80" i="16"/>
  <c r="V80" i="16" s="1"/>
  <c r="AO49" i="3"/>
  <c r="P48" i="16"/>
  <c r="V48" i="16" s="1"/>
  <c r="AO17" i="3"/>
  <c r="P16" i="16"/>
  <c r="V16" i="16" s="1"/>
  <c r="AO96" i="3"/>
  <c r="P95" i="16"/>
  <c r="V95" i="16" s="1"/>
  <c r="AO32" i="3"/>
  <c r="P31" i="16"/>
  <c r="V31" i="16" s="1"/>
  <c r="AO183" i="3"/>
  <c r="P182" i="16"/>
  <c r="V182" i="16" s="1"/>
  <c r="AO87" i="3"/>
  <c r="P86" i="16"/>
  <c r="V86" i="16" s="1"/>
  <c r="AO15" i="3"/>
  <c r="P14" i="16"/>
  <c r="V14" i="16" s="1"/>
  <c r="AA77" i="16"/>
  <c r="AG77" i="16" s="1"/>
  <c r="BI78" i="3"/>
  <c r="AO106" i="3"/>
  <c r="P105" i="16"/>
  <c r="V105" i="16" s="1"/>
  <c r="AL199" i="16"/>
  <c r="AR199" i="16" s="1"/>
  <c r="CC200" i="3"/>
  <c r="CE200" i="3" s="1"/>
  <c r="AS199" i="16" s="1"/>
  <c r="AL39" i="16"/>
  <c r="AR39" i="16" s="1"/>
  <c r="CC40" i="3"/>
  <c r="AA107" i="16"/>
  <c r="AG107" i="16" s="1"/>
  <c r="BI108" i="3"/>
  <c r="AO176" i="3"/>
  <c r="P175" i="16"/>
  <c r="V175" i="16" s="1"/>
  <c r="AO167" i="3"/>
  <c r="P166" i="16"/>
  <c r="V166" i="16" s="1"/>
  <c r="AL206" i="16"/>
  <c r="AR206" i="16" s="1"/>
  <c r="CC207" i="3"/>
  <c r="AL14" i="16"/>
  <c r="AR14" i="16" s="1"/>
  <c r="CC15" i="3"/>
  <c r="AA18" i="16"/>
  <c r="AG18" i="16" s="1"/>
  <c r="BI19" i="3"/>
  <c r="BK19" i="3" s="1"/>
  <c r="AA93" i="16"/>
  <c r="AG93" i="16" s="1"/>
  <c r="BI94" i="3"/>
  <c r="BK94" i="3" s="1"/>
  <c r="AL109" i="16"/>
  <c r="AR109" i="16" s="1"/>
  <c r="CC110" i="3"/>
  <c r="AL13" i="16"/>
  <c r="AR13" i="16" s="1"/>
  <c r="CC14" i="3"/>
  <c r="AA81" i="16"/>
  <c r="AG81" i="16" s="1"/>
  <c r="BI82" i="3"/>
  <c r="BK82" i="3" s="1"/>
  <c r="AO150" i="3"/>
  <c r="P149" i="16"/>
  <c r="V149" i="16" s="1"/>
  <c r="AO22" i="3"/>
  <c r="P21" i="16"/>
  <c r="V21" i="16" s="1"/>
  <c r="AO53" i="3"/>
  <c r="P52" i="16"/>
  <c r="V52" i="16" s="1"/>
  <c r="AL164" i="16"/>
  <c r="AR164" i="16" s="1"/>
  <c r="CC165" i="3"/>
  <c r="AL100" i="16"/>
  <c r="AR100" i="16" s="1"/>
  <c r="CC101" i="3"/>
  <c r="AL36" i="16"/>
  <c r="AR36" i="16" s="1"/>
  <c r="CC37" i="3"/>
  <c r="AA200" i="16"/>
  <c r="AG200" i="16" s="1"/>
  <c r="BI201" i="3"/>
  <c r="BK201" i="3" s="1"/>
  <c r="AA72" i="16"/>
  <c r="AG72" i="16" s="1"/>
  <c r="BI73" i="3"/>
  <c r="BK73" i="3" s="1"/>
  <c r="AO157" i="3"/>
  <c r="P156" i="16"/>
  <c r="V156" i="16" s="1"/>
  <c r="AL191" i="16"/>
  <c r="AR191" i="16" s="1"/>
  <c r="CC192" i="3"/>
  <c r="CE192" i="3" s="1"/>
  <c r="AS191" i="16" s="1"/>
  <c r="AL215" i="16"/>
  <c r="AR215" i="16" s="1"/>
  <c r="CC216" i="3"/>
  <c r="AL183" i="16"/>
  <c r="AR183" i="16" s="1"/>
  <c r="CC184" i="3"/>
  <c r="AL151" i="16"/>
  <c r="AR151" i="16" s="1"/>
  <c r="CC152" i="3"/>
  <c r="CE152" i="3" s="1"/>
  <c r="AS151" i="16" s="1"/>
  <c r="AL119" i="16"/>
  <c r="AR119" i="16" s="1"/>
  <c r="CC120" i="3"/>
  <c r="AL87" i="16"/>
  <c r="AR87" i="16" s="1"/>
  <c r="CC88" i="3"/>
  <c r="AL55" i="16"/>
  <c r="AR55" i="16" s="1"/>
  <c r="CC56" i="3"/>
  <c r="CE56" i="3" s="1"/>
  <c r="AS55" i="16" s="1"/>
  <c r="AL23" i="16"/>
  <c r="AR23" i="16" s="1"/>
  <c r="CC24" i="3"/>
  <c r="CE24" i="3" s="1"/>
  <c r="AS23" i="16" s="1"/>
  <c r="AA219" i="16"/>
  <c r="AG219" i="16" s="1"/>
  <c r="BI220" i="3"/>
  <c r="AA187" i="16"/>
  <c r="AG187" i="16" s="1"/>
  <c r="BI188" i="3"/>
  <c r="BK188" i="3" s="1"/>
  <c r="AA155" i="16"/>
  <c r="AG155" i="16" s="1"/>
  <c r="BI156" i="3"/>
  <c r="BK156" i="3" s="1"/>
  <c r="AA123" i="16"/>
  <c r="AG123" i="16" s="1"/>
  <c r="BI124" i="3"/>
  <c r="AA91" i="16"/>
  <c r="AG91" i="16" s="1"/>
  <c r="BI92" i="3"/>
  <c r="AA59" i="16"/>
  <c r="AG59" i="16" s="1"/>
  <c r="BI60" i="3"/>
  <c r="BK60" i="3" s="1"/>
  <c r="AA27" i="16"/>
  <c r="AG27" i="16" s="1"/>
  <c r="BI28" i="3"/>
  <c r="BK28" i="3" s="1"/>
  <c r="AO224" i="3"/>
  <c r="P223" i="16"/>
  <c r="V223" i="16" s="1"/>
  <c r="AO192" i="3"/>
  <c r="P191" i="16"/>
  <c r="V191" i="16" s="1"/>
  <c r="AO160" i="3"/>
  <c r="P159" i="16"/>
  <c r="V159" i="16" s="1"/>
  <c r="AO120" i="3"/>
  <c r="P119" i="16"/>
  <c r="V119" i="16" s="1"/>
  <c r="AO56" i="3"/>
  <c r="P55" i="16"/>
  <c r="V55" i="16" s="1"/>
  <c r="AO199" i="3"/>
  <c r="P198" i="16"/>
  <c r="V198" i="16" s="1"/>
  <c r="AO119" i="3"/>
  <c r="P118" i="16"/>
  <c r="V118" i="16" s="1"/>
  <c r="AO39" i="3"/>
  <c r="P38" i="16"/>
  <c r="V38" i="16" s="1"/>
  <c r="AA117" i="16"/>
  <c r="AG117" i="16" s="1"/>
  <c r="BI118" i="3"/>
  <c r="P113" i="16"/>
  <c r="V113" i="16" s="1"/>
  <c r="AO114" i="3"/>
  <c r="AL222" i="16"/>
  <c r="AR222" i="16" s="1"/>
  <c r="CC223" i="3"/>
  <c r="CE223" i="3" s="1"/>
  <c r="AS222" i="16" s="1"/>
  <c r="AL190" i="16"/>
  <c r="AR190" i="16" s="1"/>
  <c r="CC191" i="3"/>
  <c r="AL158" i="16"/>
  <c r="AR158" i="16" s="1"/>
  <c r="CC159" i="3"/>
  <c r="AL126" i="16"/>
  <c r="AR126" i="16" s="1"/>
  <c r="CC127" i="3"/>
  <c r="AL94" i="16"/>
  <c r="AR94" i="16" s="1"/>
  <c r="CC95" i="3"/>
  <c r="CE95" i="3" s="1"/>
  <c r="AS94" i="16" s="1"/>
  <c r="AL62" i="16"/>
  <c r="AR62" i="16" s="1"/>
  <c r="CC63" i="3"/>
  <c r="CE63" i="3" s="1"/>
  <c r="AS62" i="16" s="1"/>
  <c r="AL30" i="16"/>
  <c r="AR30" i="16" s="1"/>
  <c r="CC31" i="3"/>
  <c r="AA226" i="16"/>
  <c r="AG226" i="16" s="1"/>
  <c r="BI227" i="3"/>
  <c r="AA194" i="16"/>
  <c r="AG194" i="16" s="1"/>
  <c r="BI195" i="3"/>
  <c r="AA162" i="16"/>
  <c r="AG162" i="16" s="1"/>
  <c r="BI163" i="3"/>
  <c r="AA130" i="16"/>
  <c r="AG130" i="16" s="1"/>
  <c r="BI131" i="3"/>
  <c r="AA98" i="16"/>
  <c r="AG98" i="16" s="1"/>
  <c r="BI99" i="3"/>
  <c r="AA66" i="16"/>
  <c r="AG66" i="16" s="1"/>
  <c r="BI67" i="3"/>
  <c r="BK67" i="3" s="1"/>
  <c r="AA34" i="16"/>
  <c r="AG34" i="16" s="1"/>
  <c r="BI35" i="3"/>
  <c r="BK35" i="3" s="1"/>
  <c r="AO223" i="3"/>
  <c r="P222" i="16"/>
  <c r="V222" i="16" s="1"/>
  <c r="AO127" i="3"/>
  <c r="P126" i="16"/>
  <c r="V126" i="16" s="1"/>
  <c r="AO37" i="3"/>
  <c r="P36" i="16"/>
  <c r="V36" i="16" s="1"/>
  <c r="AO186" i="3"/>
  <c r="P185" i="16"/>
  <c r="V185" i="16" s="1"/>
  <c r="AL221" i="16"/>
  <c r="AR221" i="16" s="1"/>
  <c r="CC222" i="3"/>
  <c r="AL189" i="16"/>
  <c r="AR189" i="16" s="1"/>
  <c r="CC190" i="3"/>
  <c r="CE190" i="3" s="1"/>
  <c r="AS189" i="16" s="1"/>
  <c r="AL157" i="16"/>
  <c r="AR157" i="16" s="1"/>
  <c r="CC158" i="3"/>
  <c r="CE158" i="3" s="1"/>
  <c r="AS157" i="16" s="1"/>
  <c r="AL125" i="16"/>
  <c r="AR125" i="16" s="1"/>
  <c r="CC126" i="3"/>
  <c r="CE126" i="3" s="1"/>
  <c r="AS125" i="16" s="1"/>
  <c r="AL93" i="16"/>
  <c r="AR93" i="16" s="1"/>
  <c r="CC94" i="3"/>
  <c r="AL61" i="16"/>
  <c r="AR61" i="16" s="1"/>
  <c r="CC62" i="3"/>
  <c r="AL29" i="16"/>
  <c r="AR29" i="16" s="1"/>
  <c r="CC30" i="3"/>
  <c r="AA225" i="16"/>
  <c r="AG225" i="16" s="1"/>
  <c r="BI226" i="3"/>
  <c r="AA193" i="16"/>
  <c r="AG193" i="16" s="1"/>
  <c r="BI194" i="3"/>
  <c r="AA161" i="16"/>
  <c r="AG161" i="16" s="1"/>
  <c r="BI162" i="3"/>
  <c r="BK162" i="3" s="1"/>
  <c r="AA129" i="16"/>
  <c r="AG129" i="16" s="1"/>
  <c r="BI130" i="3"/>
  <c r="BK130" i="3" s="1"/>
  <c r="AA97" i="16"/>
  <c r="AG97" i="16" s="1"/>
  <c r="BI98" i="3"/>
  <c r="AA65" i="16"/>
  <c r="AG65" i="16" s="1"/>
  <c r="BI66" i="3"/>
  <c r="AA33" i="16"/>
  <c r="AG33" i="16" s="1"/>
  <c r="BI34" i="3"/>
  <c r="AO230" i="3"/>
  <c r="P229" i="16"/>
  <c r="V229" i="16" s="1"/>
  <c r="AO198" i="3"/>
  <c r="P197" i="16"/>
  <c r="V197" i="16" s="1"/>
  <c r="AO166" i="3"/>
  <c r="P165" i="16"/>
  <c r="V165" i="16" s="1"/>
  <c r="AO134" i="3"/>
  <c r="P133" i="16"/>
  <c r="V133" i="16" s="1"/>
  <c r="AO102" i="3"/>
  <c r="P101" i="16"/>
  <c r="V101" i="16" s="1"/>
  <c r="AO70" i="3"/>
  <c r="P69" i="16"/>
  <c r="V69" i="16" s="1"/>
  <c r="AO38" i="3"/>
  <c r="P37" i="16"/>
  <c r="V37" i="16" s="1"/>
  <c r="AO6" i="3"/>
  <c r="P5" i="16"/>
  <c r="V5" i="16" s="1"/>
  <c r="AO189" i="3"/>
  <c r="P188" i="16"/>
  <c r="V188" i="16" s="1"/>
  <c r="AO133" i="3"/>
  <c r="P132" i="16"/>
  <c r="V132" i="16" s="1"/>
  <c r="AO77" i="3"/>
  <c r="P76" i="16"/>
  <c r="V76" i="16" s="1"/>
  <c r="AA197" i="16"/>
  <c r="AG197" i="16" s="1"/>
  <c r="BI198" i="3"/>
  <c r="AO82" i="3"/>
  <c r="P81" i="16"/>
  <c r="V81" i="16" s="1"/>
  <c r="AL212" i="16"/>
  <c r="AR212" i="16" s="1"/>
  <c r="CC213" i="3"/>
  <c r="AL180" i="16"/>
  <c r="AR180" i="16" s="1"/>
  <c r="CC181" i="3"/>
  <c r="AL148" i="16"/>
  <c r="AR148" i="16" s="1"/>
  <c r="CC149" i="3"/>
  <c r="AL116" i="16"/>
  <c r="AR116" i="16" s="1"/>
  <c r="CC117" i="3"/>
  <c r="CE117" i="3" s="1"/>
  <c r="AS116" i="16" s="1"/>
  <c r="AL84" i="16"/>
  <c r="AR84" i="16" s="1"/>
  <c r="CC85" i="3"/>
  <c r="CE85" i="3" s="1"/>
  <c r="AS84" i="16" s="1"/>
  <c r="AL52" i="16"/>
  <c r="AR52" i="16" s="1"/>
  <c r="CC53" i="3"/>
  <c r="AL20" i="16"/>
  <c r="AR20" i="16" s="1"/>
  <c r="CC21" i="3"/>
  <c r="AA216" i="16"/>
  <c r="AG216" i="16" s="1"/>
  <c r="BI217" i="3"/>
  <c r="AA184" i="16"/>
  <c r="AG184" i="16" s="1"/>
  <c r="BI185" i="3"/>
  <c r="BK185" i="3" s="1"/>
  <c r="AA152" i="16"/>
  <c r="AG152" i="16" s="1"/>
  <c r="BI153" i="3"/>
  <c r="BK153" i="3" s="1"/>
  <c r="AA120" i="16"/>
  <c r="AG120" i="16" s="1"/>
  <c r="BI121" i="3"/>
  <c r="AA88" i="16"/>
  <c r="AG88" i="16" s="1"/>
  <c r="BI89" i="3"/>
  <c r="AA56" i="16"/>
  <c r="AG56" i="16" s="1"/>
  <c r="BI57" i="3"/>
  <c r="AA16" i="16"/>
  <c r="AG16" i="16" s="1"/>
  <c r="BI17" i="3"/>
  <c r="AO197" i="3"/>
  <c r="P196" i="16"/>
  <c r="V196" i="16" s="1"/>
  <c r="AO117" i="3"/>
  <c r="P116" i="16"/>
  <c r="V116" i="16" s="1"/>
  <c r="AO45" i="3"/>
  <c r="P44" i="16"/>
  <c r="V44" i="16" s="1"/>
  <c r="AL71" i="16"/>
  <c r="AR71" i="16" s="1"/>
  <c r="CC72" i="3"/>
  <c r="CE72" i="3" s="1"/>
  <c r="AS71" i="16" s="1"/>
  <c r="AA210" i="16"/>
  <c r="AG210" i="16" s="1"/>
  <c r="BI211" i="3"/>
  <c r="AO214" i="3"/>
  <c r="P213" i="16"/>
  <c r="V213" i="16" s="1"/>
  <c r="AA136" i="16"/>
  <c r="AG136" i="16" s="1"/>
  <c r="BI137" i="3"/>
  <c r="AA45" i="16"/>
  <c r="AG45" i="16" s="1"/>
  <c r="BI46" i="3"/>
  <c r="AL227" i="16"/>
  <c r="AR227" i="16" s="1"/>
  <c r="CC228" i="3"/>
  <c r="AL195" i="16"/>
  <c r="AR195" i="16" s="1"/>
  <c r="CC196" i="3"/>
  <c r="AL163" i="16"/>
  <c r="AR163" i="16" s="1"/>
  <c r="CC164" i="3"/>
  <c r="CE164" i="3" s="1"/>
  <c r="AS163" i="16" s="1"/>
  <c r="AL131" i="16"/>
  <c r="AR131" i="16" s="1"/>
  <c r="CC132" i="3"/>
  <c r="CE132" i="3" s="1"/>
  <c r="AS131" i="16" s="1"/>
  <c r="AL99" i="16"/>
  <c r="AR99" i="16" s="1"/>
  <c r="CC100" i="3"/>
  <c r="AL67" i="16"/>
  <c r="AR67" i="16" s="1"/>
  <c r="CC68" i="3"/>
  <c r="CE68" i="3" s="1"/>
  <c r="AS67" i="16" s="1"/>
  <c r="AL35" i="16"/>
  <c r="AR35" i="16" s="1"/>
  <c r="CC36" i="3"/>
  <c r="CE36" i="3" s="1"/>
  <c r="AS35" i="16" s="1"/>
  <c r="AA231" i="16"/>
  <c r="AG231" i="16" s="1"/>
  <c r="BI232" i="3"/>
  <c r="AA199" i="16"/>
  <c r="AG199" i="16" s="1"/>
  <c r="BI200" i="3"/>
  <c r="BK200" i="3" s="1"/>
  <c r="AA167" i="16"/>
  <c r="AG167" i="16" s="1"/>
  <c r="BI168" i="3"/>
  <c r="AA135" i="16"/>
  <c r="AG135" i="16" s="1"/>
  <c r="BI136" i="3"/>
  <c r="BK136" i="3" s="1"/>
  <c r="AA103" i="16"/>
  <c r="AG103" i="16" s="1"/>
  <c r="BI104" i="3"/>
  <c r="AA71" i="16"/>
  <c r="AG71" i="16" s="1"/>
  <c r="BI72" i="3"/>
  <c r="BK72" i="3" s="1"/>
  <c r="AA39" i="16"/>
  <c r="AG39" i="16" s="1"/>
  <c r="BI40" i="3"/>
  <c r="AA7" i="16"/>
  <c r="AG7" i="16" s="1"/>
  <c r="BI8" i="3"/>
  <c r="BK8" i="3" s="1"/>
  <c r="AO204" i="3"/>
  <c r="P203" i="16"/>
  <c r="V203" i="16" s="1"/>
  <c r="AO172" i="3"/>
  <c r="P171" i="16"/>
  <c r="V171" i="16" s="1"/>
  <c r="AO140" i="3"/>
  <c r="P139" i="16"/>
  <c r="V139" i="16" s="1"/>
  <c r="AO108" i="3"/>
  <c r="P107" i="16"/>
  <c r="V107" i="16" s="1"/>
  <c r="AO76" i="3"/>
  <c r="P75" i="16"/>
  <c r="V75" i="16" s="1"/>
  <c r="AO44" i="3"/>
  <c r="P43" i="16"/>
  <c r="V43" i="16" s="1"/>
  <c r="AO12" i="3"/>
  <c r="P11" i="16"/>
  <c r="V11" i="16" s="1"/>
  <c r="AO83" i="3"/>
  <c r="P82" i="16"/>
  <c r="V82" i="16" s="1"/>
  <c r="AO19" i="3"/>
  <c r="P18" i="16"/>
  <c r="V18" i="16" s="1"/>
  <c r="AL185" i="16"/>
  <c r="AR185" i="16" s="1"/>
  <c r="CC186" i="3"/>
  <c r="AL121" i="16"/>
  <c r="AR121" i="16" s="1"/>
  <c r="CC122" i="3"/>
  <c r="CE122" i="3" s="1"/>
  <c r="AS121" i="16" s="1"/>
  <c r="AL49" i="16"/>
  <c r="AR49" i="16" s="1"/>
  <c r="CC50" i="3"/>
  <c r="CE50" i="3" s="1"/>
  <c r="AS49" i="16" s="1"/>
  <c r="AA173" i="16"/>
  <c r="AG173" i="16" s="1"/>
  <c r="BI174" i="3"/>
  <c r="AA69" i="16"/>
  <c r="AG69" i="16" s="1"/>
  <c r="BI70" i="3"/>
  <c r="BK70" i="3" s="1"/>
  <c r="AO98" i="3"/>
  <c r="P97" i="16"/>
  <c r="V97" i="16" s="1"/>
  <c r="AL210" i="16"/>
  <c r="AR210" i="16" s="1"/>
  <c r="CC211" i="3"/>
  <c r="AL178" i="16"/>
  <c r="AR178" i="16" s="1"/>
  <c r="CC179" i="3"/>
  <c r="AL146" i="16"/>
  <c r="AR146" i="16" s="1"/>
  <c r="CC147" i="3"/>
  <c r="CE147" i="3" s="1"/>
  <c r="AS146" i="16" s="1"/>
  <c r="AL114" i="16"/>
  <c r="AR114" i="16" s="1"/>
  <c r="CC115" i="3"/>
  <c r="AL82" i="16"/>
  <c r="AR82" i="16" s="1"/>
  <c r="CC83" i="3"/>
  <c r="CE83" i="3" s="1"/>
  <c r="AS82" i="16" s="1"/>
  <c r="AL50" i="16"/>
  <c r="AR50" i="16" s="1"/>
  <c r="CC51" i="3"/>
  <c r="AL18" i="16"/>
  <c r="AR18" i="16" s="1"/>
  <c r="CC19" i="3"/>
  <c r="CE19" i="3" s="1"/>
  <c r="AS18" i="16" s="1"/>
  <c r="AA214" i="16"/>
  <c r="AG214" i="16" s="1"/>
  <c r="BI215" i="3"/>
  <c r="AA182" i="16"/>
  <c r="AG182" i="16" s="1"/>
  <c r="BI183" i="3"/>
  <c r="BK183" i="3" s="1"/>
  <c r="AA150" i="16"/>
  <c r="AG150" i="16" s="1"/>
  <c r="BI151" i="3"/>
  <c r="BK151" i="3" s="1"/>
  <c r="AA118" i="16"/>
  <c r="AG118" i="16" s="1"/>
  <c r="BI119" i="3"/>
  <c r="BK119" i="3" s="1"/>
  <c r="AA86" i="16"/>
  <c r="AG86" i="16" s="1"/>
  <c r="BI87" i="3"/>
  <c r="BK87" i="3" s="1"/>
  <c r="AA54" i="16"/>
  <c r="AG54" i="16" s="1"/>
  <c r="BI55" i="3"/>
  <c r="AA22" i="16"/>
  <c r="AG22" i="16" s="1"/>
  <c r="BI23" i="3"/>
  <c r="AO219" i="3"/>
  <c r="P218" i="16"/>
  <c r="V218" i="16" s="1"/>
  <c r="AO187" i="3"/>
  <c r="P186" i="16"/>
  <c r="V186" i="16" s="1"/>
  <c r="AO155" i="3"/>
  <c r="P154" i="16"/>
  <c r="V154" i="16" s="1"/>
  <c r="AO107" i="3"/>
  <c r="P106" i="16"/>
  <c r="V106" i="16" s="1"/>
  <c r="AO43" i="3"/>
  <c r="P42" i="16"/>
  <c r="V42" i="16" s="1"/>
  <c r="AL193" i="16"/>
  <c r="AR193" i="16" s="1"/>
  <c r="CC194" i="3"/>
  <c r="AL129" i="16"/>
  <c r="AR129" i="16" s="1"/>
  <c r="CC130" i="3"/>
  <c r="CE130" i="3" s="1"/>
  <c r="AS129" i="16" s="1"/>
  <c r="AL73" i="16"/>
  <c r="AR73" i="16" s="1"/>
  <c r="CC74" i="3"/>
  <c r="AA221" i="16"/>
  <c r="AG221" i="16" s="1"/>
  <c r="BI222" i="3"/>
  <c r="AA125" i="16"/>
  <c r="AG125" i="16" s="1"/>
  <c r="BI126" i="3"/>
  <c r="BK126" i="3" s="1"/>
  <c r="AO170" i="3"/>
  <c r="P169" i="16"/>
  <c r="V169" i="16" s="1"/>
  <c r="AL224" i="16"/>
  <c r="AR224" i="16" s="1"/>
  <c r="CC225" i="3"/>
  <c r="AL192" i="16"/>
  <c r="AR192" i="16" s="1"/>
  <c r="CC193" i="3"/>
  <c r="AL160" i="16"/>
  <c r="AR160" i="16" s="1"/>
  <c r="CC161" i="3"/>
  <c r="AL128" i="16"/>
  <c r="AR128" i="16" s="1"/>
  <c r="CC129" i="3"/>
  <c r="AL96" i="16"/>
  <c r="AR96" i="16" s="1"/>
  <c r="CC97" i="3"/>
  <c r="CE97" i="3" s="1"/>
  <c r="AS96" i="16" s="1"/>
  <c r="AL64" i="16"/>
  <c r="AR64" i="16" s="1"/>
  <c r="CC65" i="3"/>
  <c r="CE65" i="3" s="1"/>
  <c r="AS64" i="16" s="1"/>
  <c r="AL32" i="16"/>
  <c r="AR32" i="16" s="1"/>
  <c r="CC33" i="3"/>
  <c r="AA228" i="16"/>
  <c r="AG228" i="16" s="1"/>
  <c r="BI229" i="3"/>
  <c r="AA196" i="16"/>
  <c r="AG196" i="16" s="1"/>
  <c r="BI197" i="3"/>
  <c r="AA164" i="16"/>
  <c r="AG164" i="16" s="1"/>
  <c r="BI165" i="3"/>
  <c r="AA132" i="16"/>
  <c r="AG132" i="16" s="1"/>
  <c r="BI133" i="3"/>
  <c r="AA100" i="16"/>
  <c r="AG100" i="16" s="1"/>
  <c r="BI101" i="3"/>
  <c r="AA68" i="16"/>
  <c r="AG68" i="16" s="1"/>
  <c r="BI69" i="3"/>
  <c r="BK69" i="3" s="1"/>
  <c r="AA36" i="16"/>
  <c r="AG36" i="16" s="1"/>
  <c r="BI37" i="3"/>
  <c r="AA4" i="16"/>
  <c r="AG4" i="16" s="1"/>
  <c r="BI5" i="3"/>
  <c r="AO201" i="3"/>
  <c r="P200" i="16"/>
  <c r="V200" i="16" s="1"/>
  <c r="AO169" i="3"/>
  <c r="P168" i="16"/>
  <c r="V168" i="16" s="1"/>
  <c r="AO137" i="3"/>
  <c r="P136" i="16"/>
  <c r="V136" i="16" s="1"/>
  <c r="AO105" i="3"/>
  <c r="P104" i="16"/>
  <c r="V104" i="16" s="1"/>
  <c r="AO73" i="3"/>
  <c r="P72" i="16"/>
  <c r="V72" i="16" s="1"/>
  <c r="AO41" i="3"/>
  <c r="P40" i="16"/>
  <c r="V40" i="16" s="1"/>
  <c r="AO9" i="3"/>
  <c r="P8" i="16"/>
  <c r="V8" i="16" s="1"/>
  <c r="AO80" i="3"/>
  <c r="P79" i="16"/>
  <c r="V79" i="16" s="1"/>
  <c r="AO16" i="3"/>
  <c r="P15" i="16"/>
  <c r="V15" i="16" s="1"/>
  <c r="AO159" i="3"/>
  <c r="P158" i="16"/>
  <c r="V158" i="16" s="1"/>
  <c r="AO71" i="3"/>
  <c r="P70" i="16"/>
  <c r="V70" i="16" s="1"/>
  <c r="AO29" i="3"/>
  <c r="P28" i="16"/>
  <c r="V28" i="16" s="1"/>
  <c r="AA29" i="16"/>
  <c r="AG29" i="16" s="1"/>
  <c r="BI30" i="3"/>
  <c r="AO66" i="3"/>
  <c r="P65" i="16"/>
  <c r="V65" i="16" s="1"/>
  <c r="AL103" i="16"/>
  <c r="AR103" i="16" s="1"/>
  <c r="CC104" i="3"/>
  <c r="AA171" i="16"/>
  <c r="AG171" i="16" s="1"/>
  <c r="BI172" i="3"/>
  <c r="AA43" i="16"/>
  <c r="AG43" i="16" s="1"/>
  <c r="BI44" i="3"/>
  <c r="AO88" i="3"/>
  <c r="P87" i="16"/>
  <c r="V87" i="16" s="1"/>
  <c r="P25" i="16"/>
  <c r="V25" i="16" s="1"/>
  <c r="AO26" i="3"/>
  <c r="AL46" i="16"/>
  <c r="AR46" i="16" s="1"/>
  <c r="CC47" i="3"/>
  <c r="AA82" i="16"/>
  <c r="AG82" i="16" s="1"/>
  <c r="BI83" i="3"/>
  <c r="BK83" i="3" s="1"/>
  <c r="AO42" i="3"/>
  <c r="P41" i="16"/>
  <c r="V41" i="16" s="1"/>
  <c r="AL77" i="16"/>
  <c r="AR77" i="16" s="1"/>
  <c r="CC78" i="3"/>
  <c r="AA209" i="16"/>
  <c r="AG209" i="16" s="1"/>
  <c r="BI210" i="3"/>
  <c r="BK210" i="3" s="1"/>
  <c r="AA49" i="16"/>
  <c r="AG49" i="16" s="1"/>
  <c r="BI50" i="3"/>
  <c r="BK50" i="3" s="1"/>
  <c r="AO118" i="3"/>
  <c r="P117" i="16"/>
  <c r="V117" i="16" s="1"/>
  <c r="AO221" i="3"/>
  <c r="P220" i="16"/>
  <c r="V220" i="16" s="1"/>
  <c r="AO194" i="3"/>
  <c r="P193" i="16"/>
  <c r="V193" i="16" s="1"/>
  <c r="AL132" i="16"/>
  <c r="AR132" i="16" s="1"/>
  <c r="CC133" i="3"/>
  <c r="AL4" i="16"/>
  <c r="AR4" i="16" s="1"/>
  <c r="CC5" i="3"/>
  <c r="AO85" i="3"/>
  <c r="P84" i="16"/>
  <c r="V84" i="16" s="1"/>
  <c r="AL95" i="16"/>
  <c r="AR95" i="16" s="1"/>
  <c r="CC96" i="3"/>
  <c r="AL207" i="16"/>
  <c r="AR207" i="16" s="1"/>
  <c r="CC208" i="3"/>
  <c r="AL175" i="16"/>
  <c r="AR175" i="16" s="1"/>
  <c r="CC176" i="3"/>
  <c r="AL143" i="16"/>
  <c r="AR143" i="16" s="1"/>
  <c r="CC144" i="3"/>
  <c r="CE144" i="3" s="1"/>
  <c r="AS143" i="16" s="1"/>
  <c r="AL111" i="16"/>
  <c r="AR111" i="16" s="1"/>
  <c r="CC112" i="3"/>
  <c r="AL79" i="16"/>
  <c r="AR79" i="16" s="1"/>
  <c r="CC80" i="3"/>
  <c r="AL47" i="16"/>
  <c r="AR47" i="16" s="1"/>
  <c r="CC48" i="3"/>
  <c r="CE48" i="3" s="1"/>
  <c r="AS47" i="16" s="1"/>
  <c r="AL15" i="16"/>
  <c r="AR15" i="16" s="1"/>
  <c r="CC16" i="3"/>
  <c r="AA211" i="16"/>
  <c r="AG211" i="16" s="1"/>
  <c r="BI212" i="3"/>
  <c r="AA179" i="16"/>
  <c r="AG179" i="16" s="1"/>
  <c r="BI180" i="3"/>
  <c r="BK180" i="3" s="1"/>
  <c r="AA147" i="16"/>
  <c r="AG147" i="16" s="1"/>
  <c r="BI148" i="3"/>
  <c r="BK148" i="3" s="1"/>
  <c r="AA115" i="16"/>
  <c r="AG115" i="16" s="1"/>
  <c r="BI116" i="3"/>
  <c r="AA83" i="16"/>
  <c r="AG83" i="16" s="1"/>
  <c r="BI84" i="3"/>
  <c r="AA51" i="16"/>
  <c r="AG51" i="16" s="1"/>
  <c r="BI52" i="3"/>
  <c r="AA19" i="16"/>
  <c r="AG19" i="16" s="1"/>
  <c r="BI20" i="3"/>
  <c r="BK20" i="3" s="1"/>
  <c r="AO216" i="3"/>
  <c r="P215" i="16"/>
  <c r="V215" i="16" s="1"/>
  <c r="AO184" i="3"/>
  <c r="P183" i="16"/>
  <c r="V183" i="16" s="1"/>
  <c r="AO152" i="3"/>
  <c r="P151" i="16"/>
  <c r="V151" i="16" s="1"/>
  <c r="AO104" i="3"/>
  <c r="P103" i="16"/>
  <c r="V103" i="16" s="1"/>
  <c r="AO40" i="3"/>
  <c r="P39" i="16"/>
  <c r="V39" i="16" s="1"/>
  <c r="AO175" i="3"/>
  <c r="P174" i="16"/>
  <c r="V174" i="16" s="1"/>
  <c r="AO95" i="3"/>
  <c r="P94" i="16"/>
  <c r="V94" i="16" s="1"/>
  <c r="AO7" i="3"/>
  <c r="P6" i="16"/>
  <c r="V6" i="16" s="1"/>
  <c r="AA61" i="16"/>
  <c r="AG61" i="16" s="1"/>
  <c r="BI62" i="3"/>
  <c r="AO74" i="3"/>
  <c r="P73" i="16"/>
  <c r="V73" i="16" s="1"/>
  <c r="AL214" i="16"/>
  <c r="AR214" i="16" s="1"/>
  <c r="CC215" i="3"/>
  <c r="AL182" i="16"/>
  <c r="AR182" i="16" s="1"/>
  <c r="CC183" i="3"/>
  <c r="CE183" i="3" s="1"/>
  <c r="AS182" i="16" s="1"/>
  <c r="AL150" i="16"/>
  <c r="AR150" i="16" s="1"/>
  <c r="CC151" i="3"/>
  <c r="CE151" i="3" s="1"/>
  <c r="AS150" i="16" s="1"/>
  <c r="AL118" i="16"/>
  <c r="AR118" i="16" s="1"/>
  <c r="CC119" i="3"/>
  <c r="CE119" i="3" s="1"/>
  <c r="AS118" i="16" s="1"/>
  <c r="AL86" i="16"/>
  <c r="AR86" i="16" s="1"/>
  <c r="CC87" i="3"/>
  <c r="CE87" i="3" s="1"/>
  <c r="AS86" i="16" s="1"/>
  <c r="AL54" i="16"/>
  <c r="AR54" i="16" s="1"/>
  <c r="CC55" i="3"/>
  <c r="AL22" i="16"/>
  <c r="AR22" i="16" s="1"/>
  <c r="CC23" i="3"/>
  <c r="AA218" i="16"/>
  <c r="AG218" i="16" s="1"/>
  <c r="BI219" i="3"/>
  <c r="AA186" i="16"/>
  <c r="AG186" i="16" s="1"/>
  <c r="BI187" i="3"/>
  <c r="AA154" i="16"/>
  <c r="AG154" i="16" s="1"/>
  <c r="BI155" i="3"/>
  <c r="AA122" i="16"/>
  <c r="AG122" i="16" s="1"/>
  <c r="BI123" i="3"/>
  <c r="BK123" i="3" s="1"/>
  <c r="AA90" i="16"/>
  <c r="AG90" i="16" s="1"/>
  <c r="BI91" i="3"/>
  <c r="AA58" i="16"/>
  <c r="AG58" i="16" s="1"/>
  <c r="BI59" i="3"/>
  <c r="AA26" i="16"/>
  <c r="AG26" i="16" s="1"/>
  <c r="BI27" i="3"/>
  <c r="AO207" i="3"/>
  <c r="P206" i="16"/>
  <c r="V206" i="16" s="1"/>
  <c r="AO103" i="3"/>
  <c r="P102" i="16"/>
  <c r="V102" i="16" s="1"/>
  <c r="AA205" i="16"/>
  <c r="AG205" i="16" s="1"/>
  <c r="BI206" i="3"/>
  <c r="BK206" i="3" s="1"/>
  <c r="AO122" i="3"/>
  <c r="P121" i="16"/>
  <c r="V121" i="16" s="1"/>
  <c r="AL213" i="16"/>
  <c r="AR213" i="16" s="1"/>
  <c r="CC214" i="3"/>
  <c r="AL181" i="16"/>
  <c r="AR181" i="16" s="1"/>
  <c r="CC182" i="3"/>
  <c r="AL149" i="16"/>
  <c r="AR149" i="16" s="1"/>
  <c r="CC150" i="3"/>
  <c r="AL117" i="16"/>
  <c r="AR117" i="16" s="1"/>
  <c r="CC118" i="3"/>
  <c r="AL85" i="16"/>
  <c r="AR85" i="16" s="1"/>
  <c r="CC86" i="3"/>
  <c r="CE86" i="3" s="1"/>
  <c r="AS85" i="16" s="1"/>
  <c r="AL53" i="16"/>
  <c r="AR53" i="16" s="1"/>
  <c r="CC54" i="3"/>
  <c r="CE54" i="3" s="1"/>
  <c r="AS53" i="16" s="1"/>
  <c r="AL21" i="16"/>
  <c r="AR21" i="16" s="1"/>
  <c r="CC22" i="3"/>
  <c r="CE22" i="3" s="1"/>
  <c r="AS21" i="16" s="1"/>
  <c r="AA217" i="16"/>
  <c r="AG217" i="16" s="1"/>
  <c r="BI218" i="3"/>
  <c r="AA185" i="16"/>
  <c r="AG185" i="16" s="1"/>
  <c r="BI186" i="3"/>
  <c r="AA153" i="16"/>
  <c r="AG153" i="16" s="1"/>
  <c r="BI154" i="3"/>
  <c r="BK154" i="3" s="1"/>
  <c r="AA121" i="16"/>
  <c r="AG121" i="16" s="1"/>
  <c r="BI122" i="3"/>
  <c r="BK122" i="3" s="1"/>
  <c r="AA89" i="16"/>
  <c r="AG89" i="16" s="1"/>
  <c r="BI90" i="3"/>
  <c r="AA57" i="16"/>
  <c r="AG57" i="16" s="1"/>
  <c r="BI58" i="3"/>
  <c r="AA25" i="16"/>
  <c r="AG25" i="16" s="1"/>
  <c r="BI26" i="3"/>
  <c r="AO222" i="3"/>
  <c r="P221" i="16"/>
  <c r="V221" i="16" s="1"/>
  <c r="AO190" i="3"/>
  <c r="P189" i="16"/>
  <c r="V189" i="16" s="1"/>
  <c r="AO158" i="3"/>
  <c r="P157" i="16"/>
  <c r="V157" i="16" s="1"/>
  <c r="AO126" i="3"/>
  <c r="P125" i="16"/>
  <c r="V125" i="16" s="1"/>
  <c r="AO94" i="3"/>
  <c r="P93" i="16"/>
  <c r="V93" i="16" s="1"/>
  <c r="AO62" i="3"/>
  <c r="P61" i="16"/>
  <c r="V61" i="16" s="1"/>
  <c r="AO30" i="3"/>
  <c r="P29" i="16"/>
  <c r="V29" i="16" s="1"/>
  <c r="AA32" i="16"/>
  <c r="AG32" i="16" s="1"/>
  <c r="BI33" i="3"/>
  <c r="AO173" i="3"/>
  <c r="P172" i="16"/>
  <c r="V172" i="16" s="1"/>
  <c r="AO125" i="3"/>
  <c r="P124" i="16"/>
  <c r="V124" i="16" s="1"/>
  <c r="AO69" i="3"/>
  <c r="P68" i="16"/>
  <c r="V68" i="16" s="1"/>
  <c r="AA37" i="16"/>
  <c r="AG37" i="16" s="1"/>
  <c r="BI38" i="3"/>
  <c r="AO10" i="3"/>
  <c r="P9" i="16"/>
  <c r="V9" i="16" s="1"/>
  <c r="AL204" i="16"/>
  <c r="AR204" i="16" s="1"/>
  <c r="CC205" i="3"/>
  <c r="CE205" i="3" s="1"/>
  <c r="AS204" i="16" s="1"/>
  <c r="AL172" i="16"/>
  <c r="AR172" i="16" s="1"/>
  <c r="CC173" i="3"/>
  <c r="AL140" i="16"/>
  <c r="AR140" i="16" s="1"/>
  <c r="CC141" i="3"/>
  <c r="CE141" i="3" s="1"/>
  <c r="AS140" i="16" s="1"/>
  <c r="AL108" i="16"/>
  <c r="AR108" i="16" s="1"/>
  <c r="CC109" i="3"/>
  <c r="CE109" i="3" s="1"/>
  <c r="AS108" i="16" s="1"/>
  <c r="AL76" i="16"/>
  <c r="AR76" i="16" s="1"/>
  <c r="CC77" i="3"/>
  <c r="AL44" i="16"/>
  <c r="AR44" i="16" s="1"/>
  <c r="CC45" i="3"/>
  <c r="AL12" i="16"/>
  <c r="AR12" i="16" s="1"/>
  <c r="CC13" i="3"/>
  <c r="AA208" i="16"/>
  <c r="AG208" i="16" s="1"/>
  <c r="BI209" i="3"/>
  <c r="AA176" i="16"/>
  <c r="AG176" i="16" s="1"/>
  <c r="BI177" i="3"/>
  <c r="BK177" i="3" s="1"/>
  <c r="AA144" i="16"/>
  <c r="AG144" i="16" s="1"/>
  <c r="BI145" i="3"/>
  <c r="AA112" i="16"/>
  <c r="AG112" i="16" s="1"/>
  <c r="BI113" i="3"/>
  <c r="BK113" i="3" s="1"/>
  <c r="AA80" i="16"/>
  <c r="AG80" i="16" s="1"/>
  <c r="BI81" i="3"/>
  <c r="AA48" i="16"/>
  <c r="AG48" i="16" s="1"/>
  <c r="BI49" i="3"/>
  <c r="BK49" i="3" s="1"/>
  <c r="AA8" i="16"/>
  <c r="AG8" i="16" s="1"/>
  <c r="BI9" i="3"/>
  <c r="BK9" i="3" s="1"/>
  <c r="AO181" i="3"/>
  <c r="P180" i="16"/>
  <c r="V180" i="16" s="1"/>
  <c r="AO101" i="3"/>
  <c r="P100" i="16"/>
  <c r="V100" i="16" s="1"/>
  <c r="AL167" i="16"/>
  <c r="AR167" i="16" s="1"/>
  <c r="CC168" i="3"/>
  <c r="AA139" i="16"/>
  <c r="AG139" i="16" s="1"/>
  <c r="BI140" i="3"/>
  <c r="AO144" i="3"/>
  <c r="P143" i="16"/>
  <c r="V143" i="16" s="1"/>
  <c r="AA5" i="16"/>
  <c r="AG5" i="16" s="1"/>
  <c r="BI6" i="3"/>
  <c r="AL110" i="16"/>
  <c r="AR110" i="16" s="1"/>
  <c r="CC111" i="3"/>
  <c r="AA146" i="16"/>
  <c r="AG146" i="16" s="1"/>
  <c r="BI147" i="3"/>
  <c r="BK147" i="3" s="1"/>
  <c r="AO63" i="3"/>
  <c r="P62" i="16"/>
  <c r="V62" i="16" s="1"/>
  <c r="AL45" i="16"/>
  <c r="AR45" i="16" s="1"/>
  <c r="CC46" i="3"/>
  <c r="AA17" i="16"/>
  <c r="AG17" i="16" s="1"/>
  <c r="BI18" i="3"/>
  <c r="BK18" i="3" s="1"/>
  <c r="AO165" i="3"/>
  <c r="P164" i="16"/>
  <c r="V164" i="16" s="1"/>
  <c r="AA40" i="16"/>
  <c r="AG40" i="16" s="1"/>
  <c r="BI41" i="3"/>
  <c r="AO5" i="3"/>
  <c r="P4" i="16"/>
  <c r="V4" i="16" s="1"/>
  <c r="AO202" i="3"/>
  <c r="P201" i="16"/>
  <c r="V201" i="16" s="1"/>
  <c r="AL219" i="16"/>
  <c r="AR219" i="16" s="1"/>
  <c r="CC220" i="3"/>
  <c r="AL187" i="16"/>
  <c r="AR187" i="16" s="1"/>
  <c r="CC188" i="3"/>
  <c r="AL155" i="16"/>
  <c r="AR155" i="16" s="1"/>
  <c r="CC156" i="3"/>
  <c r="AL123" i="16"/>
  <c r="AR123" i="16" s="1"/>
  <c r="CC124" i="3"/>
  <c r="AL91" i="16"/>
  <c r="AR91" i="16" s="1"/>
  <c r="CC92" i="3"/>
  <c r="AL59" i="16"/>
  <c r="AR59" i="16" s="1"/>
  <c r="CC60" i="3"/>
  <c r="CE60" i="3" s="1"/>
  <c r="AS59" i="16" s="1"/>
  <c r="AL27" i="16"/>
  <c r="AR27" i="16" s="1"/>
  <c r="CC28" i="3"/>
  <c r="CE28" i="3" s="1"/>
  <c r="AS27" i="16" s="1"/>
  <c r="AA223" i="16"/>
  <c r="AG223" i="16" s="1"/>
  <c r="BI224" i="3"/>
  <c r="AA191" i="16"/>
  <c r="AG191" i="16" s="1"/>
  <c r="BI192" i="3"/>
  <c r="BK192" i="3" s="1"/>
  <c r="AA159" i="16"/>
  <c r="AG159" i="16" s="1"/>
  <c r="BI160" i="3"/>
  <c r="BK160" i="3" s="1"/>
  <c r="AA127" i="16"/>
  <c r="AG127" i="16" s="1"/>
  <c r="BI128" i="3"/>
  <c r="AA95" i="16"/>
  <c r="AG95" i="16" s="1"/>
  <c r="BI96" i="3"/>
  <c r="AA63" i="16"/>
  <c r="AG63" i="16" s="1"/>
  <c r="BI64" i="3"/>
  <c r="AA31" i="16"/>
  <c r="AG31" i="16" s="1"/>
  <c r="BI32" i="3"/>
  <c r="BK32" i="3" s="1"/>
  <c r="AO228" i="3"/>
  <c r="P227" i="16"/>
  <c r="V227" i="16" s="1"/>
  <c r="AO196" i="3"/>
  <c r="P195" i="16"/>
  <c r="V195" i="16" s="1"/>
  <c r="AO164" i="3"/>
  <c r="P163" i="16"/>
  <c r="V163" i="16" s="1"/>
  <c r="AO132" i="3"/>
  <c r="P131" i="16"/>
  <c r="V131" i="16" s="1"/>
  <c r="AO100" i="3"/>
  <c r="P99" i="16"/>
  <c r="V99" i="16" s="1"/>
  <c r="AO68" i="3"/>
  <c r="P67" i="16"/>
  <c r="V67" i="16" s="1"/>
  <c r="AO36" i="3"/>
  <c r="P35" i="16"/>
  <c r="V35" i="16" s="1"/>
  <c r="AO139" i="3"/>
  <c r="P138" i="16"/>
  <c r="V138" i="16" s="1"/>
  <c r="AO67" i="3"/>
  <c r="P66" i="16"/>
  <c r="V66" i="16" s="1"/>
  <c r="AO11" i="3"/>
  <c r="P10" i="16"/>
  <c r="V10" i="16" s="1"/>
  <c r="AL169" i="16"/>
  <c r="AR169" i="16" s="1"/>
  <c r="CC170" i="3"/>
  <c r="AL97" i="16"/>
  <c r="AR97" i="16" s="1"/>
  <c r="CC98" i="3"/>
  <c r="AL33" i="16"/>
  <c r="AR33" i="16" s="1"/>
  <c r="CC34" i="3"/>
  <c r="AA157" i="16"/>
  <c r="AG157" i="16" s="1"/>
  <c r="BI158" i="3"/>
  <c r="BK158" i="3" s="1"/>
  <c r="AA21" i="16"/>
  <c r="AG21" i="16" s="1"/>
  <c r="BI22" i="3"/>
  <c r="BK22" i="3" s="1"/>
  <c r="P49" i="16"/>
  <c r="V49" i="16" s="1"/>
  <c r="AO50" i="3"/>
  <c r="AL202" i="16"/>
  <c r="AR202" i="16" s="1"/>
  <c r="CC203" i="3"/>
  <c r="CE203" i="3" s="1"/>
  <c r="AS202" i="16" s="1"/>
  <c r="AL170" i="16"/>
  <c r="AR170" i="16" s="1"/>
  <c r="CC171" i="3"/>
  <c r="AL138" i="16"/>
  <c r="AR138" i="16" s="1"/>
  <c r="CC139" i="3"/>
  <c r="AL106" i="16"/>
  <c r="AR106" i="16" s="1"/>
  <c r="CC107" i="3"/>
  <c r="AL74" i="16"/>
  <c r="AR74" i="16" s="1"/>
  <c r="CC75" i="3"/>
  <c r="CE75" i="3" s="1"/>
  <c r="AS74" i="16" s="1"/>
  <c r="AL42" i="16"/>
  <c r="AR42" i="16" s="1"/>
  <c r="CC43" i="3"/>
  <c r="AL10" i="16"/>
  <c r="AR10" i="16" s="1"/>
  <c r="CC11" i="3"/>
  <c r="CE11" i="3" s="1"/>
  <c r="AS10" i="16" s="1"/>
  <c r="AA206" i="16"/>
  <c r="AG206" i="16" s="1"/>
  <c r="BI207" i="3"/>
  <c r="AA174" i="16"/>
  <c r="AG174" i="16" s="1"/>
  <c r="BI175" i="3"/>
  <c r="BK175" i="3" s="1"/>
  <c r="AA142" i="16"/>
  <c r="AG142" i="16" s="1"/>
  <c r="BI143" i="3"/>
  <c r="AA110" i="16"/>
  <c r="AG110" i="16" s="1"/>
  <c r="BI111" i="3"/>
  <c r="AA78" i="16"/>
  <c r="AG78" i="16" s="1"/>
  <c r="BI79" i="3"/>
  <c r="AA46" i="16"/>
  <c r="AG46" i="16" s="1"/>
  <c r="BI47" i="3"/>
  <c r="AA14" i="16"/>
  <c r="AG14" i="16" s="1"/>
  <c r="BI15" i="3"/>
  <c r="AO211" i="3"/>
  <c r="P210" i="16"/>
  <c r="V210" i="16" s="1"/>
  <c r="AO179" i="3"/>
  <c r="P178" i="16"/>
  <c r="V178" i="16" s="1"/>
  <c r="AO147" i="3"/>
  <c r="P146" i="16"/>
  <c r="V146" i="16" s="1"/>
  <c r="AO91" i="3"/>
  <c r="P90" i="16"/>
  <c r="V90" i="16" s="1"/>
  <c r="AO27" i="3"/>
  <c r="P26" i="16"/>
  <c r="V26" i="16" s="1"/>
  <c r="AL177" i="16"/>
  <c r="AR177" i="16" s="1"/>
  <c r="CC178" i="3"/>
  <c r="CE178" i="3" s="1"/>
  <c r="AS177" i="16" s="1"/>
  <c r="AL113" i="16"/>
  <c r="AR113" i="16" s="1"/>
  <c r="CC114" i="3"/>
  <c r="AL57" i="16"/>
  <c r="AR57" i="16" s="1"/>
  <c r="CC58" i="3"/>
  <c r="AA181" i="16"/>
  <c r="AG181" i="16" s="1"/>
  <c r="BI182" i="3"/>
  <c r="AA85" i="16"/>
  <c r="AG85" i="16" s="1"/>
  <c r="BI86" i="3"/>
  <c r="BK86" i="3" s="1"/>
  <c r="AO130" i="3"/>
  <c r="P129" i="16"/>
  <c r="V129" i="16" s="1"/>
  <c r="AL216" i="16"/>
  <c r="AR216" i="16" s="1"/>
  <c r="CC217" i="3"/>
  <c r="CE217" i="3" s="1"/>
  <c r="AS216" i="16" s="1"/>
  <c r="AL184" i="16"/>
  <c r="AR184" i="16" s="1"/>
  <c r="CC185" i="3"/>
  <c r="CE185" i="3" s="1"/>
  <c r="AS184" i="16" s="1"/>
  <c r="AL152" i="16"/>
  <c r="AR152" i="16" s="1"/>
  <c r="CC153" i="3"/>
  <c r="AL120" i="16"/>
  <c r="AR120" i="16" s="1"/>
  <c r="CC121" i="3"/>
  <c r="AL88" i="16"/>
  <c r="AR88" i="16" s="1"/>
  <c r="CC89" i="3"/>
  <c r="AL56" i="16"/>
  <c r="AR56" i="16" s="1"/>
  <c r="CC57" i="3"/>
  <c r="CE57" i="3" s="1"/>
  <c r="AS56" i="16" s="1"/>
  <c r="AL24" i="16"/>
  <c r="AR24" i="16" s="1"/>
  <c r="CC25" i="3"/>
  <c r="AA220" i="16"/>
  <c r="AG220" i="16" s="1"/>
  <c r="BI221" i="3"/>
  <c r="AA188" i="16"/>
  <c r="AG188" i="16" s="1"/>
  <c r="BI189" i="3"/>
  <c r="BK189" i="3" s="1"/>
  <c r="AA156" i="16"/>
  <c r="AG156" i="16" s="1"/>
  <c r="BI157" i="3"/>
  <c r="AA124" i="16"/>
  <c r="AG124" i="16" s="1"/>
  <c r="BI125" i="3"/>
  <c r="AA92" i="16"/>
  <c r="AG92" i="16" s="1"/>
  <c r="BI93" i="3"/>
  <c r="BK93" i="3" s="1"/>
  <c r="AA60" i="16"/>
  <c r="AG60" i="16" s="1"/>
  <c r="BI61" i="3"/>
  <c r="AA28" i="16"/>
  <c r="AG28" i="16" s="1"/>
  <c r="BI29" i="3"/>
  <c r="BK29" i="3" s="1"/>
  <c r="AO225" i="3"/>
  <c r="P224" i="16"/>
  <c r="V224" i="16" s="1"/>
  <c r="AO193" i="3"/>
  <c r="P192" i="16"/>
  <c r="V192" i="16" s="1"/>
  <c r="AO161" i="3"/>
  <c r="P160" i="16"/>
  <c r="V160" i="16" s="1"/>
  <c r="AO129" i="3"/>
  <c r="P128" i="16"/>
  <c r="V128" i="16" s="1"/>
  <c r="AO97" i="3"/>
  <c r="P96" i="16"/>
  <c r="V96" i="16" s="1"/>
  <c r="AO65" i="3"/>
  <c r="P64" i="16"/>
  <c r="V64" i="16" s="1"/>
  <c r="AO33" i="3"/>
  <c r="P32" i="16"/>
  <c r="V32" i="16" s="1"/>
  <c r="AO136" i="3"/>
  <c r="P135" i="16"/>
  <c r="V135" i="16" s="1"/>
  <c r="AO64" i="3"/>
  <c r="P63" i="16"/>
  <c r="V63" i="16" s="1"/>
  <c r="AO8" i="3"/>
  <c r="P7" i="16"/>
  <c r="V7" i="16" s="1"/>
  <c r="AO135" i="3"/>
  <c r="P134" i="16"/>
  <c r="V134" i="16" s="1"/>
  <c r="AO47" i="3"/>
  <c r="P46" i="16"/>
  <c r="V46" i="16" s="1"/>
  <c r="AL9" i="16"/>
  <c r="AR9" i="16" s="1"/>
  <c r="CC10" i="3"/>
  <c r="P217" i="16"/>
  <c r="V217" i="16" s="1"/>
  <c r="AO218" i="3"/>
  <c r="AO18" i="3"/>
  <c r="P17" i="16"/>
  <c r="V17" i="16" s="1"/>
  <c r="AU231" i="2"/>
  <c r="AH231" i="4"/>
  <c r="BL230" i="2" s="1"/>
  <c r="BM230" i="2" s="1"/>
  <c r="AU229" i="2"/>
  <c r="AH229" i="4"/>
  <c r="AH228" i="4"/>
  <c r="BL227" i="2" s="1"/>
  <c r="BM227" i="2" s="1"/>
  <c r="AH227" i="4"/>
  <c r="BL226" i="2" s="1"/>
  <c r="BM226" i="2" s="1"/>
  <c r="AU225" i="2"/>
  <c r="AH225" i="4"/>
  <c r="AU223" i="2"/>
  <c r="AH223" i="4"/>
  <c r="BL222" i="2" s="1"/>
  <c r="BM222" i="2" s="1"/>
  <c r="AU221" i="2"/>
  <c r="AH221" i="4"/>
  <c r="AH220" i="4"/>
  <c r="BL219" i="2" s="1"/>
  <c r="BM219" i="2" s="1"/>
  <c r="AH219" i="4"/>
  <c r="BL218" i="2" s="1"/>
  <c r="BM218" i="2" s="1"/>
  <c r="AU217" i="2"/>
  <c r="AH217" i="4"/>
  <c r="AU215" i="2"/>
  <c r="AH215" i="4"/>
  <c r="BL214" i="2" s="1"/>
  <c r="BM214" i="2" s="1"/>
  <c r="AU213" i="2"/>
  <c r="AH213" i="4"/>
  <c r="AH212" i="4"/>
  <c r="BL211" i="2" s="1"/>
  <c r="BM211" i="2" s="1"/>
  <c r="AH211" i="4"/>
  <c r="BL210" i="2" s="1"/>
  <c r="BM210" i="2" s="1"/>
  <c r="AU209" i="2"/>
  <c r="AH209" i="4"/>
  <c r="AU207" i="2"/>
  <c r="AH207" i="4"/>
  <c r="BL206" i="2" s="1"/>
  <c r="BM206" i="2" s="1"/>
  <c r="AU205" i="2"/>
  <c r="AH205" i="4"/>
  <c r="AU203" i="2"/>
  <c r="AH203" i="4"/>
  <c r="BL202" i="2" s="1"/>
  <c r="BM202" i="2" s="1"/>
  <c r="AU201" i="2"/>
  <c r="AH201" i="4"/>
  <c r="AU199" i="2"/>
  <c r="AH199" i="4"/>
  <c r="BL198" i="2" s="1"/>
  <c r="BM198" i="2" s="1"/>
  <c r="AU197" i="2"/>
  <c r="AH197" i="4"/>
  <c r="AH196" i="4"/>
  <c r="BL195" i="2" s="1"/>
  <c r="BM195" i="2" s="1"/>
  <c r="AH195" i="4"/>
  <c r="BL194" i="2" s="1"/>
  <c r="BM194" i="2" s="1"/>
  <c r="AU193" i="2"/>
  <c r="AU191" i="2"/>
  <c r="AH191" i="4"/>
  <c r="BL190" i="2" s="1"/>
  <c r="BM190" i="2" s="1"/>
  <c r="AU189" i="2"/>
  <c r="AU187" i="2"/>
  <c r="AH187" i="4"/>
  <c r="BL186" i="2" s="1"/>
  <c r="BM186" i="2" s="1"/>
  <c r="AU185" i="2"/>
  <c r="AU183" i="2"/>
  <c r="AU182" i="2"/>
  <c r="AU181" i="2"/>
  <c r="AU179" i="2"/>
  <c r="AH179" i="4"/>
  <c r="BL178" i="2" s="1"/>
  <c r="BM178" i="2" s="1"/>
  <c r="AU177" i="2"/>
  <c r="AU175" i="2"/>
  <c r="AU174" i="2"/>
  <c r="AU173" i="2"/>
  <c r="AU171" i="2"/>
  <c r="AH171" i="4"/>
  <c r="BL170" i="2" s="1"/>
  <c r="BM170" i="2" s="1"/>
  <c r="AU169" i="2"/>
  <c r="AU167" i="2"/>
  <c r="AU166" i="2"/>
  <c r="AU165" i="2"/>
  <c r="AU163" i="2"/>
  <c r="AH163" i="4"/>
  <c r="BL162" i="2" s="1"/>
  <c r="BM162" i="2" s="1"/>
  <c r="AU161" i="2"/>
  <c r="AU159" i="2"/>
  <c r="AU158" i="2"/>
  <c r="AU157" i="2"/>
  <c r="AU155" i="2"/>
  <c r="AH155" i="4"/>
  <c r="BL154" i="2" s="1"/>
  <c r="BM154" i="2" s="1"/>
  <c r="AU153" i="2"/>
  <c r="AU151" i="2"/>
  <c r="AU150" i="2"/>
  <c r="AU149" i="2"/>
  <c r="AU147" i="2"/>
  <c r="AH147" i="4"/>
  <c r="BL146" i="2" s="1"/>
  <c r="BM146" i="2" s="1"/>
  <c r="AU145" i="2"/>
  <c r="AU143" i="2"/>
  <c r="AH143" i="4"/>
  <c r="BL142" i="2" s="1"/>
  <c r="BM142" i="2" s="1"/>
  <c r="AU141" i="2"/>
  <c r="AU139" i="2"/>
  <c r="AH139" i="4"/>
  <c r="BL138" i="2" s="1"/>
  <c r="BM138" i="2" s="1"/>
  <c r="AU137" i="2"/>
  <c r="AU135" i="2"/>
  <c r="AH135" i="4"/>
  <c r="BL134" i="2" s="1"/>
  <c r="BM134" i="2" s="1"/>
  <c r="AU133" i="2"/>
  <c r="AU131" i="2"/>
  <c r="AH131" i="4"/>
  <c r="BL130" i="2" s="1"/>
  <c r="BM130" i="2" s="1"/>
  <c r="AU129" i="2"/>
  <c r="AU127" i="2"/>
  <c r="AU126" i="2"/>
  <c r="AU125" i="2"/>
  <c r="AU123" i="2"/>
  <c r="AH123" i="4"/>
  <c r="BL122" i="2" s="1"/>
  <c r="BM122" i="2" s="1"/>
  <c r="AU121" i="2"/>
  <c r="AU119" i="2"/>
  <c r="AU118" i="2"/>
  <c r="AU117" i="2"/>
  <c r="AU115" i="2"/>
  <c r="AH115" i="4"/>
  <c r="BL114" i="2" s="1"/>
  <c r="BM114" i="2" s="1"/>
  <c r="AU113" i="2"/>
  <c r="AU111" i="2"/>
  <c r="AU110" i="2"/>
  <c r="AU109" i="2"/>
  <c r="AU107" i="2"/>
  <c r="AH107" i="4"/>
  <c r="BL106" i="2" s="1"/>
  <c r="BM106" i="2" s="1"/>
  <c r="AU105" i="2"/>
  <c r="AU103" i="2"/>
  <c r="AU102" i="2"/>
  <c r="AU101" i="2"/>
  <c r="AU99" i="2"/>
  <c r="AH99" i="4"/>
  <c r="BL98" i="2" s="1"/>
  <c r="BM98" i="2" s="1"/>
  <c r="AU97" i="2"/>
  <c r="AU95" i="2"/>
  <c r="AU94" i="2"/>
  <c r="AU93" i="2"/>
  <c r="AU91" i="2"/>
  <c r="AH91" i="4"/>
  <c r="BL90" i="2" s="1"/>
  <c r="BM90" i="2" s="1"/>
  <c r="AU89" i="2"/>
  <c r="AU87" i="2"/>
  <c r="AU86" i="2"/>
  <c r="AU85" i="2"/>
  <c r="AU83" i="2"/>
  <c r="AH83" i="4"/>
  <c r="BL82" i="2" s="1"/>
  <c r="BM82" i="2" s="1"/>
  <c r="AU81" i="2"/>
  <c r="AU79" i="2"/>
  <c r="AH79" i="4"/>
  <c r="BL78" i="2" s="1"/>
  <c r="BM78" i="2" s="1"/>
  <c r="AU77" i="2"/>
  <c r="AU75" i="2"/>
  <c r="AH75" i="4"/>
  <c r="BL74" i="2" s="1"/>
  <c r="BM74" i="2" s="1"/>
  <c r="AU73" i="2"/>
  <c r="AU71" i="2"/>
  <c r="AU70" i="2"/>
  <c r="AU69" i="2"/>
  <c r="AU67" i="2"/>
  <c r="AH67" i="4"/>
  <c r="BL66" i="2" s="1"/>
  <c r="BM66" i="2" s="1"/>
  <c r="AU65" i="2"/>
  <c r="AU63" i="2"/>
  <c r="AH63" i="4"/>
  <c r="BL62" i="2" s="1"/>
  <c r="BM62" i="2" s="1"/>
  <c r="AU61" i="2"/>
  <c r="AU59" i="2"/>
  <c r="AH59" i="4"/>
  <c r="BL58" i="2" s="1"/>
  <c r="BM58" i="2" s="1"/>
  <c r="AU57" i="2"/>
  <c r="AU55" i="2"/>
  <c r="AU54" i="2"/>
  <c r="AU53" i="2"/>
  <c r="AU51" i="2"/>
  <c r="AH51" i="4"/>
  <c r="BL50" i="2" s="1"/>
  <c r="BM50" i="2" s="1"/>
  <c r="AU49" i="2"/>
  <c r="AU47" i="2"/>
  <c r="AU46" i="2"/>
  <c r="AU45" i="2"/>
  <c r="AU43" i="2"/>
  <c r="AH43" i="4"/>
  <c r="BL42" i="2" s="1"/>
  <c r="BM42" i="2" s="1"/>
  <c r="AU41" i="2"/>
  <c r="AU39" i="2"/>
  <c r="AU38" i="2"/>
  <c r="AU37" i="2"/>
  <c r="AU35" i="2"/>
  <c r="AH35" i="4"/>
  <c r="BL34" i="2" s="1"/>
  <c r="BM34" i="2" s="1"/>
  <c r="AU33" i="2"/>
  <c r="AU31" i="2"/>
  <c r="AU30" i="2"/>
  <c r="AU29" i="2"/>
  <c r="AU27" i="2"/>
  <c r="AH27" i="4"/>
  <c r="BL26" i="2" s="1"/>
  <c r="BM26" i="2" s="1"/>
  <c r="AU25" i="2"/>
  <c r="AU23" i="2"/>
  <c r="AU22" i="2"/>
  <c r="AU21" i="2"/>
  <c r="AU19" i="2"/>
  <c r="AH19" i="4"/>
  <c r="BL18" i="2" s="1"/>
  <c r="BM18" i="2" s="1"/>
  <c r="AU17" i="2"/>
  <c r="AU15" i="2"/>
  <c r="AH15" i="4"/>
  <c r="BL14" i="2" s="1"/>
  <c r="BM14" i="2" s="1"/>
  <c r="AU13" i="2"/>
  <c r="AH11" i="4"/>
  <c r="BL10" i="2" s="1"/>
  <c r="BM10" i="2" s="1"/>
  <c r="AU9" i="2"/>
  <c r="AU7" i="2"/>
  <c r="AU6" i="2"/>
  <c r="AU5" i="2"/>
  <c r="AH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5" i="4"/>
  <c r="Y5" i="4"/>
  <c r="Y7" i="4"/>
  <c r="Z7" i="4" s="1"/>
  <c r="Y15" i="4"/>
  <c r="Z15" i="4" s="1"/>
  <c r="Y23" i="4"/>
  <c r="Z23" i="4" s="1"/>
  <c r="Y31" i="4"/>
  <c r="Z31" i="4" s="1"/>
  <c r="Y39" i="4"/>
  <c r="Z39" i="4" s="1"/>
  <c r="Y47" i="4"/>
  <c r="Z47" i="4" s="1"/>
  <c r="Y55" i="4"/>
  <c r="Z55" i="4" s="1"/>
  <c r="Y63" i="4"/>
  <c r="Z63" i="4" s="1"/>
  <c r="Y71" i="4"/>
  <c r="Z71" i="4" s="1"/>
  <c r="Y90" i="4"/>
  <c r="Z90" i="4" s="1"/>
  <c r="Y98" i="4"/>
  <c r="Z98" i="4" s="1"/>
  <c r="Y103" i="4"/>
  <c r="Z103" i="4" s="1"/>
  <c r="Y111" i="4"/>
  <c r="Z111" i="4" s="1"/>
  <c r="Y114" i="4"/>
  <c r="Z114" i="4" s="1"/>
  <c r="Y119" i="4"/>
  <c r="Z119" i="4" s="1"/>
  <c r="Y127" i="4"/>
  <c r="Z127" i="4" s="1"/>
  <c r="Y130" i="4"/>
  <c r="Z130" i="4" s="1"/>
  <c r="Y135" i="4"/>
  <c r="Z135" i="4" s="1"/>
  <c r="Y143" i="4"/>
  <c r="Z143" i="4" s="1"/>
  <c r="Y146" i="4"/>
  <c r="Z146" i="4" s="1"/>
  <c r="Y151" i="4"/>
  <c r="Z151" i="4" s="1"/>
  <c r="Y159" i="4"/>
  <c r="Z159" i="4" s="1"/>
  <c r="Y160" i="4"/>
  <c r="Z160" i="4" s="1"/>
  <c r="Y167" i="4"/>
  <c r="Z167" i="4" s="1"/>
  <c r="Y168" i="4"/>
  <c r="Z168" i="4" s="1"/>
  <c r="Y172" i="4"/>
  <c r="Z172" i="4" s="1"/>
  <c r="Y175" i="4"/>
  <c r="Z175" i="4" s="1"/>
  <c r="Y176" i="4"/>
  <c r="Z176" i="4" s="1"/>
  <c r="Y184" i="4"/>
  <c r="Z184" i="4" s="1"/>
  <c r="Y200" i="4"/>
  <c r="Z200" i="4" s="1"/>
  <c r="Y208" i="4"/>
  <c r="Z208" i="4" s="1"/>
  <c r="Y216" i="4"/>
  <c r="Z216" i="4" s="1"/>
  <c r="Y222" i="4"/>
  <c r="Z222" i="4" s="1"/>
  <c r="Y224" i="4"/>
  <c r="Z224" i="4" s="1"/>
  <c r="Y232" i="4"/>
  <c r="Z232" i="4" s="1"/>
  <c r="Y230" i="4"/>
  <c r="Z230" i="4" s="1"/>
  <c r="Y214" i="4"/>
  <c r="Z214" i="4" s="1"/>
  <c r="Y206" i="4"/>
  <c r="Z206" i="4" s="1"/>
  <c r="Y198" i="4"/>
  <c r="Z198" i="4" s="1"/>
  <c r="Y192" i="4"/>
  <c r="Z192" i="4" s="1"/>
  <c r="Y190" i="4"/>
  <c r="Z190" i="4" s="1"/>
  <c r="Y182" i="4"/>
  <c r="Z182" i="4" s="1"/>
  <c r="Y174" i="4"/>
  <c r="Z174" i="4" s="1"/>
  <c r="Y171" i="4"/>
  <c r="Z171" i="4" s="1"/>
  <c r="Y166" i="4"/>
  <c r="Z166" i="4" s="1"/>
  <c r="Y163" i="4"/>
  <c r="Z163" i="4" s="1"/>
  <c r="Y158" i="4"/>
  <c r="Z158" i="4" s="1"/>
  <c r="Y155" i="4"/>
  <c r="Z155" i="4" s="1"/>
  <c r="Y150" i="4"/>
  <c r="Z150" i="4" s="1"/>
  <c r="Y147" i="4"/>
  <c r="Z147" i="4" s="1"/>
  <c r="Y142" i="4"/>
  <c r="Z142" i="4" s="1"/>
  <c r="Y139" i="4"/>
  <c r="Z139" i="4" s="1"/>
  <c r="Y138" i="4"/>
  <c r="Z138" i="4" s="1"/>
  <c r="Y134" i="4"/>
  <c r="Z134" i="4" s="1"/>
  <c r="Y131" i="4"/>
  <c r="Z131" i="4" s="1"/>
  <c r="Y126" i="4"/>
  <c r="Z126" i="4" s="1"/>
  <c r="Y123" i="4"/>
  <c r="Z123" i="4" s="1"/>
  <c r="Y122" i="4"/>
  <c r="Z122" i="4" s="1"/>
  <c r="Y118" i="4"/>
  <c r="Z118" i="4" s="1"/>
  <c r="Y115" i="4"/>
  <c r="Z115" i="4" s="1"/>
  <c r="Y110" i="4"/>
  <c r="Z110" i="4" s="1"/>
  <c r="Y107" i="4"/>
  <c r="Z107" i="4" s="1"/>
  <c r="Y106" i="4"/>
  <c r="Z106" i="4" s="1"/>
  <c r="Y102" i="4"/>
  <c r="Z102" i="4" s="1"/>
  <c r="Y94" i="4"/>
  <c r="Z94" i="4" s="1"/>
  <c r="Y86" i="4"/>
  <c r="Z86" i="4" s="1"/>
  <c r="Y78" i="4"/>
  <c r="Z78" i="4" s="1"/>
  <c r="Y75" i="4"/>
  <c r="Z75" i="4" s="1"/>
  <c r="Y67" i="4"/>
  <c r="Z67" i="4" s="1"/>
  <c r="Y59" i="4"/>
  <c r="Z59" i="4" s="1"/>
  <c r="Y51" i="4"/>
  <c r="Z51" i="4" s="1"/>
  <c r="Y43" i="4"/>
  <c r="Z43" i="4" s="1"/>
  <c r="Y35" i="4"/>
  <c r="Z35" i="4" s="1"/>
  <c r="Y27" i="4"/>
  <c r="Z27" i="4" s="1"/>
  <c r="Y19" i="4"/>
  <c r="Z19" i="4" s="1"/>
  <c r="Y11" i="4"/>
  <c r="Z11" i="4" s="1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5" i="4"/>
  <c r="CE89" i="3" l="1"/>
  <c r="AS88" i="16" s="1"/>
  <c r="CE58" i="3"/>
  <c r="AS57" i="16" s="1"/>
  <c r="CE43" i="3"/>
  <c r="AS42" i="16" s="1"/>
  <c r="CE171" i="3"/>
  <c r="AS170" i="16" s="1"/>
  <c r="CE124" i="3"/>
  <c r="AS123" i="16" s="1"/>
  <c r="CE111" i="3"/>
  <c r="AS110" i="16" s="1"/>
  <c r="CE168" i="3"/>
  <c r="AS167" i="16" s="1"/>
  <c r="CE77" i="3"/>
  <c r="AS76" i="16" s="1"/>
  <c r="CE118" i="3"/>
  <c r="AS117" i="16" s="1"/>
  <c r="CE55" i="3"/>
  <c r="AS54" i="16" s="1"/>
  <c r="CE176" i="3"/>
  <c r="AS175" i="16" s="1"/>
  <c r="CE5" i="3"/>
  <c r="AM4" i="16" s="1"/>
  <c r="AZ16" i="16" s="1"/>
  <c r="CE225" i="3"/>
  <c r="AS224" i="16" s="1"/>
  <c r="CE74" i="3"/>
  <c r="AS73" i="16" s="1"/>
  <c r="CE51" i="3"/>
  <c r="AS50" i="16" s="1"/>
  <c r="CE179" i="3"/>
  <c r="AS178" i="16" s="1"/>
  <c r="CE53" i="3"/>
  <c r="AS52" i="16" s="1"/>
  <c r="CE181" i="3"/>
  <c r="AS180" i="16" s="1"/>
  <c r="CE94" i="3"/>
  <c r="AS93" i="16" s="1"/>
  <c r="CE222" i="3"/>
  <c r="AS221" i="16" s="1"/>
  <c r="CE31" i="3"/>
  <c r="AS30" i="16" s="1"/>
  <c r="CE159" i="3"/>
  <c r="AS158" i="16" s="1"/>
  <c r="CE101" i="3"/>
  <c r="AS100" i="16" s="1"/>
  <c r="CE27" i="3"/>
  <c r="AS26" i="16" s="1"/>
  <c r="CE155" i="3"/>
  <c r="AS154" i="16" s="1"/>
  <c r="CE108" i="3"/>
  <c r="AS107" i="16" s="1"/>
  <c r="CE125" i="3"/>
  <c r="AS124" i="16" s="1"/>
  <c r="CE38" i="3"/>
  <c r="AS37" i="16" s="1"/>
  <c r="CE166" i="3"/>
  <c r="AS165" i="16" s="1"/>
  <c r="CE103" i="3"/>
  <c r="AS102" i="16" s="1"/>
  <c r="CE128" i="3"/>
  <c r="AS127" i="16" s="1"/>
  <c r="CE197" i="3"/>
  <c r="AS196" i="16" s="1"/>
  <c r="CE81" i="3"/>
  <c r="AS80" i="16" s="1"/>
  <c r="CE209" i="3"/>
  <c r="AS208" i="16" s="1"/>
  <c r="CE42" i="3"/>
  <c r="AS41" i="16" s="1"/>
  <c r="CE163" i="3"/>
  <c r="AS162" i="16" s="1"/>
  <c r="CE218" i="3"/>
  <c r="AS217" i="16" s="1"/>
  <c r="CE116" i="3"/>
  <c r="AS115" i="16" s="1"/>
  <c r="CE150" i="3"/>
  <c r="AS149" i="16" s="1"/>
  <c r="CE215" i="3"/>
  <c r="AS214" i="16" s="1"/>
  <c r="CE80" i="3"/>
  <c r="AS79" i="16" s="1"/>
  <c r="CE208" i="3"/>
  <c r="AS207" i="16" s="1"/>
  <c r="CE133" i="3"/>
  <c r="AS132" i="16" s="1"/>
  <c r="CE129" i="3"/>
  <c r="AS128" i="16" s="1"/>
  <c r="CE211" i="3"/>
  <c r="AS210" i="16" s="1"/>
  <c r="CE213" i="3"/>
  <c r="AS212" i="16" s="1"/>
  <c r="CE191" i="3"/>
  <c r="AS190" i="16" s="1"/>
  <c r="CE184" i="3"/>
  <c r="AS183" i="16" s="1"/>
  <c r="CE165" i="3"/>
  <c r="AS164" i="16" s="1"/>
  <c r="CE105" i="3"/>
  <c r="AS104" i="16" s="1"/>
  <c r="CE90" i="3"/>
  <c r="AS89" i="16" s="1"/>
  <c r="CE59" i="3"/>
  <c r="AS58" i="16" s="1"/>
  <c r="CE187" i="3"/>
  <c r="AS186" i="16" s="1"/>
  <c r="CE12" i="3"/>
  <c r="AS11" i="16" s="1"/>
  <c r="CE140" i="3"/>
  <c r="AS139" i="16" s="1"/>
  <c r="CE29" i="3"/>
  <c r="AS28" i="16" s="1"/>
  <c r="CE157" i="3"/>
  <c r="AS156" i="16" s="1"/>
  <c r="CE198" i="3"/>
  <c r="AS197" i="16" s="1"/>
  <c r="CE135" i="3"/>
  <c r="AS134" i="16" s="1"/>
  <c r="CE79" i="3"/>
  <c r="AS78" i="16" s="1"/>
  <c r="CE106" i="3"/>
  <c r="AS105" i="16" s="1"/>
  <c r="CE195" i="3"/>
  <c r="AS194" i="16" s="1"/>
  <c r="CE18" i="3"/>
  <c r="AS17" i="16" s="1"/>
  <c r="CE121" i="3"/>
  <c r="AS120" i="16" s="1"/>
  <c r="CE114" i="3"/>
  <c r="AS113" i="16" s="1"/>
  <c r="CE34" i="3"/>
  <c r="AS33" i="16" s="1"/>
  <c r="CE156" i="3"/>
  <c r="AS155" i="16" s="1"/>
  <c r="CE46" i="3"/>
  <c r="AS45" i="16" s="1"/>
  <c r="CE25" i="3"/>
  <c r="AS24" i="16" s="1"/>
  <c r="CE153" i="3"/>
  <c r="AS152" i="16" s="1"/>
  <c r="CE107" i="3"/>
  <c r="AS106" i="16" s="1"/>
  <c r="CE98" i="3"/>
  <c r="AS97" i="16" s="1"/>
  <c r="CE188" i="3"/>
  <c r="AS187" i="16" s="1"/>
  <c r="CE182" i="3"/>
  <c r="AS181" i="16" s="1"/>
  <c r="CE112" i="3"/>
  <c r="AS111" i="16" s="1"/>
  <c r="CE96" i="3"/>
  <c r="AS95" i="16" s="1"/>
  <c r="CE47" i="3"/>
  <c r="AS46" i="16" s="1"/>
  <c r="CE33" i="3"/>
  <c r="AS32" i="16" s="1"/>
  <c r="CE161" i="3"/>
  <c r="AS160" i="16" s="1"/>
  <c r="CE194" i="3"/>
  <c r="AS193" i="16" s="1"/>
  <c r="CE115" i="3"/>
  <c r="AS114" i="16" s="1"/>
  <c r="CE196" i="3"/>
  <c r="AS195" i="16" s="1"/>
  <c r="CE30" i="3"/>
  <c r="AS29" i="16" s="1"/>
  <c r="CE88" i="3"/>
  <c r="AS87" i="16" s="1"/>
  <c r="CE216" i="3"/>
  <c r="AS215" i="16" s="1"/>
  <c r="CE14" i="3"/>
  <c r="AS13" i="16" s="1"/>
  <c r="CE15" i="3"/>
  <c r="AS14" i="16" s="1"/>
  <c r="CE137" i="3"/>
  <c r="AS136" i="16" s="1"/>
  <c r="CE146" i="3"/>
  <c r="AS145" i="16" s="1"/>
  <c r="CE91" i="3"/>
  <c r="AS90" i="16" s="1"/>
  <c r="CE219" i="3"/>
  <c r="AS218" i="16" s="1"/>
  <c r="CE66" i="3"/>
  <c r="AS65" i="16" s="1"/>
  <c r="CE44" i="3"/>
  <c r="AS43" i="16" s="1"/>
  <c r="CE172" i="3"/>
  <c r="AS171" i="16" s="1"/>
  <c r="CE143" i="3"/>
  <c r="AS142" i="16" s="1"/>
  <c r="CE232" i="3"/>
  <c r="AS231" i="16" s="1"/>
  <c r="CE61" i="3"/>
  <c r="AS60" i="16" s="1"/>
  <c r="CE102" i="3"/>
  <c r="AS101" i="16" s="1"/>
  <c r="CE230" i="3"/>
  <c r="AS229" i="16" s="1"/>
  <c r="CE224" i="3"/>
  <c r="AS223" i="16" s="1"/>
  <c r="CE17" i="3"/>
  <c r="AS16" i="16" s="1"/>
  <c r="CE145" i="3"/>
  <c r="AS144" i="16" s="1"/>
  <c r="CE99" i="3"/>
  <c r="AS98" i="16" s="1"/>
  <c r="CE227" i="3"/>
  <c r="AS226" i="16" s="1"/>
  <c r="CE52" i="3"/>
  <c r="AS51" i="16" s="1"/>
  <c r="CE206" i="3"/>
  <c r="AS205" i="16" s="1"/>
  <c r="CE10" i="3"/>
  <c r="AS9" i="16" s="1"/>
  <c r="CE13" i="3"/>
  <c r="AS12" i="16" s="1"/>
  <c r="CE139" i="3"/>
  <c r="AS138" i="16" s="1"/>
  <c r="CE170" i="3"/>
  <c r="AS169" i="16" s="1"/>
  <c r="CE92" i="3"/>
  <c r="AS91" i="16" s="1"/>
  <c r="CE220" i="3"/>
  <c r="AS219" i="16" s="1"/>
  <c r="CE45" i="3"/>
  <c r="AS44" i="16" s="1"/>
  <c r="CE173" i="3"/>
  <c r="AS172" i="16" s="1"/>
  <c r="CE214" i="3"/>
  <c r="AS213" i="16" s="1"/>
  <c r="CE23" i="3"/>
  <c r="AS22" i="16" s="1"/>
  <c r="CE16" i="3"/>
  <c r="AS15" i="16" s="1"/>
  <c r="CE78" i="3"/>
  <c r="AS77" i="16" s="1"/>
  <c r="CE104" i="3"/>
  <c r="AS103" i="16" s="1"/>
  <c r="CE193" i="3"/>
  <c r="AS192" i="16" s="1"/>
  <c r="CE186" i="3"/>
  <c r="AS185" i="16" s="1"/>
  <c r="CE100" i="3"/>
  <c r="AS99" i="16" s="1"/>
  <c r="CE228" i="3"/>
  <c r="AS227" i="16" s="1"/>
  <c r="CE21" i="3"/>
  <c r="AS20" i="16" s="1"/>
  <c r="CE149" i="3"/>
  <c r="AS148" i="16" s="1"/>
  <c r="CE62" i="3"/>
  <c r="AS61" i="16" s="1"/>
  <c r="CE127" i="3"/>
  <c r="AS126" i="16" s="1"/>
  <c r="CE120" i="3"/>
  <c r="AS119" i="16" s="1"/>
  <c r="CE37" i="3"/>
  <c r="AS36" i="16" s="1"/>
  <c r="CE110" i="3"/>
  <c r="AS109" i="16" s="1"/>
  <c r="CE207" i="3"/>
  <c r="AS206" i="16" s="1"/>
  <c r="CE40" i="3"/>
  <c r="AS39" i="16" s="1"/>
  <c r="CE76" i="3"/>
  <c r="AS75" i="16" s="1"/>
  <c r="CE174" i="3"/>
  <c r="AS173" i="16" s="1"/>
  <c r="CE221" i="3"/>
  <c r="AS220" i="16" s="1"/>
  <c r="CE6" i="3"/>
  <c r="AS5" i="16" s="1"/>
  <c r="CE134" i="3"/>
  <c r="AS133" i="16" s="1"/>
  <c r="CE71" i="3"/>
  <c r="AS70" i="16" s="1"/>
  <c r="CE199" i="3"/>
  <c r="AS198" i="16" s="1"/>
  <c r="CE64" i="3"/>
  <c r="AS63" i="16" s="1"/>
  <c r="CE142" i="3"/>
  <c r="AS141" i="16" s="1"/>
  <c r="CE177" i="3"/>
  <c r="AS176" i="16" s="1"/>
  <c r="CE226" i="3"/>
  <c r="AS225" i="16" s="1"/>
  <c r="CE131" i="3"/>
  <c r="AS130" i="16" s="1"/>
  <c r="CE84" i="3"/>
  <c r="AS83" i="16" s="1"/>
  <c r="CE212" i="3"/>
  <c r="AS211" i="16" s="1"/>
  <c r="CE229" i="3"/>
  <c r="AS228" i="16" s="1"/>
  <c r="CE136" i="3"/>
  <c r="AS135" i="16" s="1"/>
  <c r="BK15" i="3"/>
  <c r="AH14" i="16" s="1"/>
  <c r="BK143" i="3"/>
  <c r="BK96" i="3"/>
  <c r="BK224" i="3"/>
  <c r="BK90" i="3"/>
  <c r="AH89" i="16" s="1"/>
  <c r="BK218" i="3"/>
  <c r="AH217" i="16" s="1"/>
  <c r="BK27" i="3"/>
  <c r="AH26" i="16" s="1"/>
  <c r="BK155" i="3"/>
  <c r="BK197" i="3"/>
  <c r="BK23" i="3"/>
  <c r="AH22" i="16" s="1"/>
  <c r="BK174" i="3"/>
  <c r="AH173" i="16" s="1"/>
  <c r="BK104" i="3"/>
  <c r="BK232" i="3"/>
  <c r="AH231" i="16" s="1"/>
  <c r="BK46" i="3"/>
  <c r="BK17" i="3"/>
  <c r="BK66" i="3"/>
  <c r="BK194" i="3"/>
  <c r="AH193" i="16" s="1"/>
  <c r="BK131" i="3"/>
  <c r="BK118" i="3"/>
  <c r="AH117" i="16" s="1"/>
  <c r="BK124" i="3"/>
  <c r="BK45" i="3"/>
  <c r="AH44" i="16" s="1"/>
  <c r="BK173" i="3"/>
  <c r="BK127" i="3"/>
  <c r="AH126" i="16" s="1"/>
  <c r="BK110" i="3"/>
  <c r="BK80" i="3"/>
  <c r="AH79" i="16" s="1"/>
  <c r="BK208" i="3"/>
  <c r="AH207" i="16" s="1"/>
  <c r="BK12" i="3"/>
  <c r="AH11" i="16" s="1"/>
  <c r="BK225" i="3"/>
  <c r="AH224" i="16" s="1"/>
  <c r="BK10" i="3"/>
  <c r="BK196" i="3"/>
  <c r="BK51" i="3"/>
  <c r="BK204" i="3"/>
  <c r="AH203" i="16" s="1"/>
  <c r="BK181" i="3"/>
  <c r="BK142" i="3"/>
  <c r="AH141" i="16" s="1"/>
  <c r="BK88" i="3"/>
  <c r="AH87" i="16" s="1"/>
  <c r="BK216" i="3"/>
  <c r="BK47" i="3"/>
  <c r="BK81" i="3"/>
  <c r="BK209" i="3"/>
  <c r="AH208" i="16" s="1"/>
  <c r="BK44" i="3"/>
  <c r="BK57" i="3"/>
  <c r="BK77" i="3"/>
  <c r="BK31" i="3"/>
  <c r="BK214" i="3"/>
  <c r="BK112" i="3"/>
  <c r="AH111" i="16" s="1"/>
  <c r="BK102" i="3"/>
  <c r="AH101" i="16" s="1"/>
  <c r="BK179" i="3"/>
  <c r="BK129" i="3"/>
  <c r="BK170" i="3"/>
  <c r="BK107" i="3"/>
  <c r="BK100" i="3"/>
  <c r="BK228" i="3"/>
  <c r="AH227" i="16" s="1"/>
  <c r="BK213" i="3"/>
  <c r="BK120" i="3"/>
  <c r="AH119" i="16" s="1"/>
  <c r="BK146" i="3"/>
  <c r="BK221" i="3"/>
  <c r="BK128" i="3"/>
  <c r="BK6" i="3"/>
  <c r="AH5" i="16" s="1"/>
  <c r="BK59" i="3"/>
  <c r="BK187" i="3"/>
  <c r="BK52" i="3"/>
  <c r="BK30" i="3"/>
  <c r="BK101" i="3"/>
  <c r="BK229" i="3"/>
  <c r="AH228" i="16" s="1"/>
  <c r="BK55" i="3"/>
  <c r="AH54" i="16" s="1"/>
  <c r="BK137" i="3"/>
  <c r="BK98" i="3"/>
  <c r="AH97" i="16" s="1"/>
  <c r="BK226" i="3"/>
  <c r="BK163" i="3"/>
  <c r="BK79" i="3"/>
  <c r="BK207" i="3"/>
  <c r="BK41" i="3"/>
  <c r="BK38" i="3"/>
  <c r="BK33" i="3"/>
  <c r="BK26" i="3"/>
  <c r="BK91" i="3"/>
  <c r="AH90" i="16" s="1"/>
  <c r="BK219" i="3"/>
  <c r="BK84" i="3"/>
  <c r="BK133" i="3"/>
  <c r="BK40" i="3"/>
  <c r="BK168" i="3"/>
  <c r="BK89" i="3"/>
  <c r="BK217" i="3"/>
  <c r="BK195" i="3"/>
  <c r="BK108" i="3"/>
  <c r="BK78" i="3"/>
  <c r="BK109" i="3"/>
  <c r="BK191" i="3"/>
  <c r="BK16" i="3"/>
  <c r="BK25" i="3"/>
  <c r="BK74" i="3"/>
  <c r="BK230" i="3"/>
  <c r="BK114" i="3"/>
  <c r="BK134" i="3"/>
  <c r="BK117" i="3"/>
  <c r="BK71" i="3"/>
  <c r="BK199" i="3"/>
  <c r="BK76" i="3"/>
  <c r="BK125" i="3"/>
  <c r="BK212" i="3"/>
  <c r="BK172" i="3"/>
  <c r="AH171" i="16" s="1"/>
  <c r="BK5" i="3"/>
  <c r="AB4" i="16" s="1"/>
  <c r="BK215" i="3"/>
  <c r="AH214" i="16" s="1"/>
  <c r="BK61" i="3"/>
  <c r="AH60" i="16" s="1"/>
  <c r="BK182" i="3"/>
  <c r="BK140" i="3"/>
  <c r="BK58" i="3"/>
  <c r="BK186" i="3"/>
  <c r="BK62" i="3"/>
  <c r="BK211" i="3"/>
  <c r="BK121" i="3"/>
  <c r="BK198" i="3"/>
  <c r="BK99" i="3"/>
  <c r="AH98" i="16" s="1"/>
  <c r="BK227" i="3"/>
  <c r="BK92" i="3"/>
  <c r="BK220" i="3"/>
  <c r="BK13" i="3"/>
  <c r="BK150" i="3"/>
  <c r="BK223" i="3"/>
  <c r="BK48" i="3"/>
  <c r="BK176" i="3"/>
  <c r="BK193" i="3"/>
  <c r="BK106" i="3"/>
  <c r="BK14" i="3"/>
  <c r="BK43" i="3"/>
  <c r="BK171" i="3"/>
  <c r="AH170" i="16" s="1"/>
  <c r="BK21" i="3"/>
  <c r="BK149" i="3"/>
  <c r="AH148" i="16" s="1"/>
  <c r="BK166" i="3"/>
  <c r="BK103" i="3"/>
  <c r="BK184" i="3"/>
  <c r="BK115" i="3"/>
  <c r="AH114" i="16" s="1"/>
  <c r="BK157" i="3"/>
  <c r="BK111" i="3"/>
  <c r="BK64" i="3"/>
  <c r="AH63" i="16" s="1"/>
  <c r="BK145" i="3"/>
  <c r="AH144" i="16" s="1"/>
  <c r="BK116" i="3"/>
  <c r="BK37" i="3"/>
  <c r="BK165" i="3"/>
  <c r="BK222" i="3"/>
  <c r="AH221" i="16" s="1"/>
  <c r="BK34" i="3"/>
  <c r="AH33" i="16" s="1"/>
  <c r="AH176" i="16"/>
  <c r="AH147" i="16"/>
  <c r="AH196" i="16"/>
  <c r="AH150" i="16"/>
  <c r="AH93" i="16"/>
  <c r="AH172" i="16"/>
  <c r="AH96" i="16"/>
  <c r="AH137" i="16"/>
  <c r="AH74" i="16"/>
  <c r="AH202" i="16"/>
  <c r="AH67" i="16"/>
  <c r="AH195" i="16"/>
  <c r="AH50" i="16"/>
  <c r="AQ25" i="3"/>
  <c r="Q24" i="16" s="1"/>
  <c r="W24" i="16" s="1"/>
  <c r="AQ153" i="3"/>
  <c r="AH52" i="16"/>
  <c r="AH180" i="16"/>
  <c r="AH6" i="16"/>
  <c r="AH134" i="16"/>
  <c r="AQ18" i="3"/>
  <c r="AQ135" i="3"/>
  <c r="AQ33" i="3"/>
  <c r="AQ161" i="3"/>
  <c r="AQ91" i="3"/>
  <c r="AQ11" i="3"/>
  <c r="AQ68" i="3"/>
  <c r="AQ196" i="3"/>
  <c r="Q195" i="16" s="1"/>
  <c r="W195" i="16" s="1"/>
  <c r="AQ202" i="3"/>
  <c r="AQ125" i="3"/>
  <c r="AQ62" i="3"/>
  <c r="AQ190" i="3"/>
  <c r="Q189" i="16" s="1"/>
  <c r="W189" i="16" s="1"/>
  <c r="AQ122" i="3"/>
  <c r="AQ7" i="3"/>
  <c r="AQ104" i="3"/>
  <c r="AQ118" i="3"/>
  <c r="Q117" i="16" s="1"/>
  <c r="W117" i="16" s="1"/>
  <c r="AQ42" i="3"/>
  <c r="AQ88" i="3"/>
  <c r="AQ66" i="3"/>
  <c r="AQ159" i="3"/>
  <c r="AQ41" i="3"/>
  <c r="AQ169" i="3"/>
  <c r="AQ107" i="3"/>
  <c r="AQ19" i="3"/>
  <c r="AQ76" i="3"/>
  <c r="AQ204" i="3"/>
  <c r="AQ77" i="3"/>
  <c r="AQ38" i="3"/>
  <c r="Q37" i="16" s="1"/>
  <c r="W37" i="16" s="1"/>
  <c r="AQ166" i="3"/>
  <c r="AQ223" i="3"/>
  <c r="AQ56" i="3"/>
  <c r="AQ224" i="3"/>
  <c r="Q223" i="16" s="1"/>
  <c r="W223" i="16" s="1"/>
  <c r="AQ157" i="3"/>
  <c r="AQ150" i="3"/>
  <c r="AQ167" i="3"/>
  <c r="AQ87" i="3"/>
  <c r="AQ17" i="3"/>
  <c r="AQ145" i="3"/>
  <c r="AQ59" i="3"/>
  <c r="AQ227" i="3"/>
  <c r="Q226" i="16" s="1"/>
  <c r="W226" i="16" s="1"/>
  <c r="AQ52" i="3"/>
  <c r="AQ180" i="3"/>
  <c r="AQ58" i="3"/>
  <c r="AQ109" i="3"/>
  <c r="Q108" i="16" s="1"/>
  <c r="W108" i="16" s="1"/>
  <c r="AQ191" i="3"/>
  <c r="AQ141" i="3"/>
  <c r="AQ146" i="3"/>
  <c r="AQ205" i="3"/>
  <c r="Q204" i="16" s="1"/>
  <c r="W204" i="16" s="1"/>
  <c r="AQ110" i="3"/>
  <c r="AQ23" i="3"/>
  <c r="AQ143" i="3"/>
  <c r="AQ168" i="3"/>
  <c r="Q167" i="16" s="1"/>
  <c r="W167" i="16" s="1"/>
  <c r="AQ111" i="3"/>
  <c r="AQ75" i="3"/>
  <c r="AQ60" i="3"/>
  <c r="AQ188" i="3"/>
  <c r="AQ138" i="3"/>
  <c r="AQ86" i="3"/>
  <c r="AH188" i="16"/>
  <c r="AH17" i="16"/>
  <c r="AH68" i="16"/>
  <c r="AH205" i="16"/>
  <c r="AH179" i="16"/>
  <c r="AH82" i="16"/>
  <c r="AH100" i="16"/>
  <c r="AH182" i="16"/>
  <c r="AH7" i="16"/>
  <c r="AH27" i="16"/>
  <c r="AH155" i="16"/>
  <c r="AH18" i="16"/>
  <c r="AH76" i="16"/>
  <c r="AH204" i="16"/>
  <c r="AH30" i="16"/>
  <c r="AH178" i="16"/>
  <c r="AH41" i="16"/>
  <c r="AH169" i="16"/>
  <c r="AH106" i="16"/>
  <c r="AQ178" i="3"/>
  <c r="AH99" i="16"/>
  <c r="AQ57" i="3"/>
  <c r="AQ185" i="3"/>
  <c r="AH84" i="16"/>
  <c r="AH212" i="16"/>
  <c r="AQ90" i="3"/>
  <c r="Q89" i="16" s="1"/>
  <c r="W89" i="16" s="1"/>
  <c r="AH38" i="16"/>
  <c r="AH166" i="16"/>
  <c r="AH189" i="16"/>
  <c r="AH145" i="16"/>
  <c r="AH95" i="16"/>
  <c r="AH45" i="16"/>
  <c r="AH16" i="16"/>
  <c r="AH152" i="16"/>
  <c r="AH130" i="16"/>
  <c r="AQ218" i="3"/>
  <c r="AH92" i="16"/>
  <c r="AH220" i="16"/>
  <c r="AH46" i="16"/>
  <c r="AH174" i="16"/>
  <c r="AH127" i="16"/>
  <c r="AH80" i="16"/>
  <c r="AH121" i="16"/>
  <c r="AH58" i="16"/>
  <c r="AH51" i="16"/>
  <c r="AH49" i="16"/>
  <c r="AH29" i="16"/>
  <c r="AH135" i="16"/>
  <c r="AH136" i="16"/>
  <c r="AH56" i="16"/>
  <c r="AH184" i="16"/>
  <c r="AH34" i="16"/>
  <c r="AH162" i="16"/>
  <c r="AH72" i="16"/>
  <c r="AH81" i="16"/>
  <c r="AH158" i="16"/>
  <c r="AQ8" i="3"/>
  <c r="AQ65" i="3"/>
  <c r="Q64" i="16" s="1"/>
  <c r="W64" i="16" s="1"/>
  <c r="AQ193" i="3"/>
  <c r="AQ130" i="3"/>
  <c r="AQ147" i="3"/>
  <c r="Q146" i="16" s="1"/>
  <c r="W146" i="16" s="1"/>
  <c r="AQ67" i="3"/>
  <c r="Q66" i="16" s="1"/>
  <c r="W66" i="16" s="1"/>
  <c r="AQ100" i="3"/>
  <c r="AQ228" i="3"/>
  <c r="AQ5" i="3"/>
  <c r="AQ101" i="3"/>
  <c r="Q100" i="16" s="1"/>
  <c r="W100" i="16" s="1"/>
  <c r="AQ10" i="3"/>
  <c r="AQ173" i="3"/>
  <c r="AQ94" i="3"/>
  <c r="Q93" i="16" s="1"/>
  <c r="W93" i="16" s="1"/>
  <c r="AQ222" i="3"/>
  <c r="Q221" i="16" s="1"/>
  <c r="W221" i="16" s="1"/>
  <c r="AQ95" i="3"/>
  <c r="AQ152" i="3"/>
  <c r="AQ16" i="3"/>
  <c r="AQ73" i="3"/>
  <c r="Q72" i="16" s="1"/>
  <c r="W72" i="16" s="1"/>
  <c r="AQ201" i="3"/>
  <c r="AQ170" i="3"/>
  <c r="AQ155" i="3"/>
  <c r="Q154" i="16" s="1"/>
  <c r="W154" i="16" s="1"/>
  <c r="AQ83" i="3"/>
  <c r="Q82" i="16" s="1"/>
  <c r="W82" i="16" s="1"/>
  <c r="AQ108" i="3"/>
  <c r="AQ45" i="3"/>
  <c r="AQ133" i="3"/>
  <c r="AQ70" i="3"/>
  <c r="Q69" i="16" s="1"/>
  <c r="W69" i="16" s="1"/>
  <c r="AQ198" i="3"/>
  <c r="AQ186" i="3"/>
  <c r="AQ39" i="3"/>
  <c r="Q38" i="16" s="1"/>
  <c r="W38" i="16" s="1"/>
  <c r="AQ120" i="3"/>
  <c r="Q119" i="16" s="1"/>
  <c r="W119" i="16" s="1"/>
  <c r="AQ176" i="3"/>
  <c r="AQ106" i="3"/>
  <c r="AQ183" i="3"/>
  <c r="AQ49" i="3"/>
  <c r="Q48" i="16" s="1"/>
  <c r="W48" i="16" s="1"/>
  <c r="AQ177" i="3"/>
  <c r="AQ34" i="3"/>
  <c r="AQ123" i="3"/>
  <c r="Q122" i="16" s="1"/>
  <c r="W122" i="16" s="1"/>
  <c r="AQ35" i="3"/>
  <c r="AQ84" i="3"/>
  <c r="AQ212" i="3"/>
  <c r="AQ182" i="3"/>
  <c r="AQ213" i="3"/>
  <c r="Q212" i="16" s="1"/>
  <c r="W212" i="16" s="1"/>
  <c r="AQ21" i="3"/>
  <c r="AQ14" i="3"/>
  <c r="AQ142" i="3"/>
  <c r="Q141" i="16" s="1"/>
  <c r="W141" i="16" s="1"/>
  <c r="AQ151" i="3"/>
  <c r="Q150" i="16" s="1"/>
  <c r="W150" i="16" s="1"/>
  <c r="AQ231" i="3"/>
  <c r="AQ200" i="3"/>
  <c r="AQ54" i="3"/>
  <c r="AQ162" i="3"/>
  <c r="Q161" i="16" s="1"/>
  <c r="W161" i="16" s="1"/>
  <c r="AQ215" i="3"/>
  <c r="AQ131" i="3"/>
  <c r="AQ51" i="3"/>
  <c r="Q50" i="16" s="1"/>
  <c r="W50" i="16" s="1"/>
  <c r="AQ92" i="3"/>
  <c r="Q91" i="16" s="1"/>
  <c r="W91" i="16" s="1"/>
  <c r="AQ220" i="3"/>
  <c r="AQ24" i="3"/>
  <c r="AH124" i="16"/>
  <c r="AH85" i="16"/>
  <c r="AQ50" i="3"/>
  <c r="AH31" i="16"/>
  <c r="AH112" i="16"/>
  <c r="AH32" i="16"/>
  <c r="AH25" i="16"/>
  <c r="AH218" i="16"/>
  <c r="AH88" i="16"/>
  <c r="AH216" i="16"/>
  <c r="AH59" i="16"/>
  <c r="AH200" i="16"/>
  <c r="AH77" i="16"/>
  <c r="AH62" i="16"/>
  <c r="AH15" i="16"/>
  <c r="AH143" i="16"/>
  <c r="AH177" i="16"/>
  <c r="AH24" i="16"/>
  <c r="AH160" i="16"/>
  <c r="AH73" i="16"/>
  <c r="AH201" i="16"/>
  <c r="AH10" i="16"/>
  <c r="AH138" i="16"/>
  <c r="AH131" i="16"/>
  <c r="AH113" i="16"/>
  <c r="AH133" i="16"/>
  <c r="AQ89" i="3"/>
  <c r="AQ217" i="3"/>
  <c r="AH116" i="16"/>
  <c r="AH53" i="16"/>
  <c r="AH198" i="16"/>
  <c r="AH23" i="16"/>
  <c r="AH151" i="16"/>
  <c r="AH168" i="16"/>
  <c r="AH75" i="16"/>
  <c r="AH142" i="16"/>
  <c r="AH19" i="16"/>
  <c r="AH78" i="16"/>
  <c r="AH206" i="16"/>
  <c r="AH159" i="16"/>
  <c r="AH37" i="16"/>
  <c r="AH153" i="16"/>
  <c r="AH83" i="16"/>
  <c r="AH209" i="16"/>
  <c r="T4" i="7"/>
  <c r="AH132" i="16"/>
  <c r="AH125" i="16"/>
  <c r="AH86" i="16"/>
  <c r="AH167" i="16"/>
  <c r="AH129" i="16"/>
  <c r="AH66" i="16"/>
  <c r="AH187" i="16"/>
  <c r="AH107" i="16"/>
  <c r="AH108" i="16"/>
  <c r="AQ64" i="3"/>
  <c r="AQ97" i="3"/>
  <c r="Q96" i="16" s="1"/>
  <c r="W96" i="16" s="1"/>
  <c r="AQ225" i="3"/>
  <c r="Q224" i="16" s="1"/>
  <c r="W224" i="16" s="1"/>
  <c r="AQ179" i="3"/>
  <c r="AQ139" i="3"/>
  <c r="Q138" i="16" s="1"/>
  <c r="W138" i="16" s="1"/>
  <c r="AQ132" i="3"/>
  <c r="AQ63" i="3"/>
  <c r="AQ144" i="3"/>
  <c r="AQ181" i="3"/>
  <c r="AQ126" i="3"/>
  <c r="Q125" i="16" s="1"/>
  <c r="W125" i="16" s="1"/>
  <c r="AQ103" i="3"/>
  <c r="AQ74" i="3"/>
  <c r="AQ175" i="3"/>
  <c r="AQ184" i="3"/>
  <c r="AQ194" i="3"/>
  <c r="AQ29" i="3"/>
  <c r="AQ80" i="3"/>
  <c r="AQ105" i="3"/>
  <c r="Q104" i="16" s="1"/>
  <c r="W104" i="16" s="1"/>
  <c r="AQ187" i="3"/>
  <c r="AQ98" i="3"/>
  <c r="AQ12" i="3"/>
  <c r="Q11" i="16" s="1"/>
  <c r="W11" i="16" s="1"/>
  <c r="AQ140" i="3"/>
  <c r="AQ214" i="3"/>
  <c r="Q213" i="16" s="1"/>
  <c r="W213" i="16" s="1"/>
  <c r="AQ117" i="3"/>
  <c r="AQ82" i="3"/>
  <c r="Q81" i="16" s="1"/>
  <c r="W81" i="16" s="1"/>
  <c r="AQ189" i="3"/>
  <c r="Q188" i="16" s="1"/>
  <c r="W188" i="16" s="1"/>
  <c r="AQ102" i="3"/>
  <c r="AQ230" i="3"/>
  <c r="AQ37" i="3"/>
  <c r="AQ119" i="3"/>
  <c r="AQ160" i="3"/>
  <c r="AQ53" i="3"/>
  <c r="Q52" i="16" s="1"/>
  <c r="W52" i="16" s="1"/>
  <c r="AQ32" i="3"/>
  <c r="Q31" i="16" s="1"/>
  <c r="W31" i="16" s="1"/>
  <c r="AQ81" i="3"/>
  <c r="Q80" i="16" s="1"/>
  <c r="W80" i="16" s="1"/>
  <c r="AQ209" i="3"/>
  <c r="AQ226" i="3"/>
  <c r="AQ163" i="3"/>
  <c r="AQ99" i="3"/>
  <c r="AQ116" i="3"/>
  <c r="AQ229" i="3"/>
  <c r="Q228" i="16" s="1"/>
  <c r="W228" i="16" s="1"/>
  <c r="AQ93" i="3"/>
  <c r="Q92" i="16" s="1"/>
  <c r="W92" i="16" s="1"/>
  <c r="AQ46" i="3"/>
  <c r="Q45" i="16" s="1"/>
  <c r="W45" i="16" s="1"/>
  <c r="AQ174" i="3"/>
  <c r="Q173" i="16" s="1"/>
  <c r="W173" i="16" s="1"/>
  <c r="AQ72" i="3"/>
  <c r="AQ232" i="3"/>
  <c r="Q231" i="16" s="1"/>
  <c r="W231" i="16" s="1"/>
  <c r="AQ13" i="3"/>
  <c r="AQ48" i="3"/>
  <c r="AQ171" i="3"/>
  <c r="AQ115" i="3"/>
  <c r="Q114" i="16" s="1"/>
  <c r="W114" i="16" s="1"/>
  <c r="AQ124" i="3"/>
  <c r="Q123" i="16" s="1"/>
  <c r="W123" i="16" s="1"/>
  <c r="AH157" i="16"/>
  <c r="AH48" i="16"/>
  <c r="AH28" i="16"/>
  <c r="AH156" i="16"/>
  <c r="AH181" i="16"/>
  <c r="AH110" i="16"/>
  <c r="AH21" i="16"/>
  <c r="AH191" i="16"/>
  <c r="AH146" i="16"/>
  <c r="AH139" i="16"/>
  <c r="AH8" i="16"/>
  <c r="AH57" i="16"/>
  <c r="AH122" i="16"/>
  <c r="AH61" i="16"/>
  <c r="AH115" i="16"/>
  <c r="AQ26" i="3"/>
  <c r="AH36" i="16"/>
  <c r="AH199" i="16"/>
  <c r="AH210" i="16"/>
  <c r="AH120" i="16"/>
  <c r="AH91" i="16"/>
  <c r="AH140" i="16"/>
  <c r="AH149" i="16"/>
  <c r="AH94" i="16"/>
  <c r="AH222" i="16"/>
  <c r="AQ154" i="3"/>
  <c r="AH175" i="16"/>
  <c r="AH64" i="16"/>
  <c r="AH192" i="16"/>
  <c r="AH105" i="16"/>
  <c r="AH42" i="16"/>
  <c r="AH35" i="16"/>
  <c r="AH163" i="16"/>
  <c r="AH104" i="16"/>
  <c r="AQ121" i="3"/>
  <c r="Q120" i="16" s="1"/>
  <c r="W120" i="16" s="1"/>
  <c r="AH20" i="16"/>
  <c r="AH165" i="16"/>
  <c r="AH102" i="16"/>
  <c r="AH230" i="16"/>
  <c r="AH55" i="16"/>
  <c r="AH183" i="16"/>
  <c r="AH164" i="16"/>
  <c r="AH118" i="16"/>
  <c r="AH69" i="16"/>
  <c r="AH71" i="16"/>
  <c r="AH161" i="16"/>
  <c r="AH226" i="16"/>
  <c r="AQ114" i="3"/>
  <c r="Q113" i="16" s="1"/>
  <c r="W113" i="16" s="1"/>
  <c r="AH12" i="16"/>
  <c r="AQ47" i="3"/>
  <c r="Q46" i="16" s="1"/>
  <c r="W46" i="16" s="1"/>
  <c r="AQ136" i="3"/>
  <c r="Q135" i="16" s="1"/>
  <c r="W135" i="16" s="1"/>
  <c r="AQ129" i="3"/>
  <c r="Q128" i="16" s="1"/>
  <c r="W128" i="16" s="1"/>
  <c r="AQ27" i="3"/>
  <c r="Q26" i="16" s="1"/>
  <c r="W26" i="16" s="1"/>
  <c r="AQ211" i="3"/>
  <c r="Q210" i="16" s="1"/>
  <c r="W210" i="16" s="1"/>
  <c r="AQ36" i="3"/>
  <c r="Q35" i="16" s="1"/>
  <c r="W35" i="16" s="1"/>
  <c r="AQ164" i="3"/>
  <c r="AQ165" i="3"/>
  <c r="AQ69" i="3"/>
  <c r="Q68" i="16" s="1"/>
  <c r="W68" i="16" s="1"/>
  <c r="AQ30" i="3"/>
  <c r="Q29" i="16" s="1"/>
  <c r="W29" i="16" s="1"/>
  <c r="AQ158" i="3"/>
  <c r="Q157" i="16" s="1"/>
  <c r="W157" i="16" s="1"/>
  <c r="AQ207" i="3"/>
  <c r="Q206" i="16" s="1"/>
  <c r="W206" i="16" s="1"/>
  <c r="AQ40" i="3"/>
  <c r="Q39" i="16" s="1"/>
  <c r="W39" i="16" s="1"/>
  <c r="AQ216" i="3"/>
  <c r="Q215" i="16" s="1"/>
  <c r="W215" i="16" s="1"/>
  <c r="AQ85" i="3"/>
  <c r="AQ221" i="3"/>
  <c r="Q220" i="16" s="1"/>
  <c r="W220" i="16" s="1"/>
  <c r="AQ71" i="3"/>
  <c r="Q70" i="16" s="1"/>
  <c r="W70" i="16" s="1"/>
  <c r="AQ9" i="3"/>
  <c r="Q8" i="16" s="1"/>
  <c r="W8" i="16" s="1"/>
  <c r="AQ137" i="3"/>
  <c r="AQ43" i="3"/>
  <c r="Q42" i="16" s="1"/>
  <c r="W42" i="16" s="1"/>
  <c r="AQ219" i="3"/>
  <c r="Q218" i="16" s="1"/>
  <c r="W218" i="16" s="1"/>
  <c r="AQ44" i="3"/>
  <c r="Q43" i="16" s="1"/>
  <c r="W43" i="16" s="1"/>
  <c r="AQ172" i="3"/>
  <c r="Q171" i="16" s="1"/>
  <c r="W171" i="16" s="1"/>
  <c r="AQ197" i="3"/>
  <c r="AQ6" i="3"/>
  <c r="Q5" i="16" s="1"/>
  <c r="W5" i="16" s="1"/>
  <c r="AQ134" i="3"/>
  <c r="Q133" i="16" s="1"/>
  <c r="W133" i="16" s="1"/>
  <c r="AQ127" i="3"/>
  <c r="AQ199" i="3"/>
  <c r="Q198" i="16" s="1"/>
  <c r="W198" i="16" s="1"/>
  <c r="AQ192" i="3"/>
  <c r="Q191" i="16" s="1"/>
  <c r="W191" i="16" s="1"/>
  <c r="AQ22" i="3"/>
  <c r="Q21" i="16" s="1"/>
  <c r="W21" i="16" s="1"/>
  <c r="AQ15" i="3"/>
  <c r="Q14" i="16" s="1"/>
  <c r="W14" i="16" s="1"/>
  <c r="AQ96" i="3"/>
  <c r="AQ113" i="3"/>
  <c r="AQ195" i="3"/>
  <c r="Q194" i="16" s="1"/>
  <c r="W194" i="16" s="1"/>
  <c r="AQ20" i="3"/>
  <c r="Q19" i="16" s="1"/>
  <c r="W19" i="16" s="1"/>
  <c r="AQ148" i="3"/>
  <c r="Q147" i="16" s="1"/>
  <c r="W147" i="16" s="1"/>
  <c r="AQ79" i="3"/>
  <c r="Q78" i="16" s="1"/>
  <c r="W78" i="16" s="1"/>
  <c r="AQ61" i="3"/>
  <c r="Q60" i="16" s="1"/>
  <c r="W60" i="16" s="1"/>
  <c r="AQ149" i="3"/>
  <c r="Q148" i="16" s="1"/>
  <c r="W148" i="16" s="1"/>
  <c r="AQ78" i="3"/>
  <c r="Q77" i="16" s="1"/>
  <c r="W77" i="16" s="1"/>
  <c r="AQ206" i="3"/>
  <c r="Q205" i="16" s="1"/>
  <c r="W205" i="16" s="1"/>
  <c r="AQ55" i="3"/>
  <c r="Q54" i="16" s="1"/>
  <c r="W54" i="16" s="1"/>
  <c r="AQ128" i="3"/>
  <c r="Q127" i="16" s="1"/>
  <c r="W127" i="16" s="1"/>
  <c r="AQ208" i="3"/>
  <c r="Q207" i="16" s="1"/>
  <c r="W207" i="16" s="1"/>
  <c r="AQ31" i="3"/>
  <c r="Q30" i="16" s="1"/>
  <c r="W30" i="16" s="1"/>
  <c r="AQ112" i="3"/>
  <c r="Q111" i="16" s="1"/>
  <c r="W111" i="16" s="1"/>
  <c r="AQ203" i="3"/>
  <c r="AQ210" i="3"/>
  <c r="Q209" i="16" s="1"/>
  <c r="W209" i="16" s="1"/>
  <c r="AQ28" i="3"/>
  <c r="Q27" i="16" s="1"/>
  <c r="W27" i="16" s="1"/>
  <c r="AQ156" i="3"/>
  <c r="Q155" i="16" s="1"/>
  <c r="W155" i="16" s="1"/>
  <c r="G133" i="18"/>
  <c r="G66" i="18"/>
  <c r="G123" i="18"/>
  <c r="G5" i="18"/>
  <c r="G40" i="18"/>
  <c r="G39" i="18"/>
  <c r="G17" i="18"/>
  <c r="G221" i="18"/>
  <c r="G165" i="18"/>
  <c r="G225" i="18"/>
  <c r="G107" i="18"/>
  <c r="G144" i="18"/>
  <c r="G166" i="18"/>
  <c r="G186" i="18"/>
  <c r="H59" i="18"/>
  <c r="H13" i="18"/>
  <c r="H94" i="18"/>
  <c r="H47" i="18"/>
  <c r="I116" i="18"/>
  <c r="I181" i="18"/>
  <c r="I174" i="18"/>
  <c r="I223" i="18"/>
  <c r="I49" i="18"/>
  <c r="H44" i="18"/>
  <c r="I179" i="18"/>
  <c r="H129" i="18"/>
  <c r="I99" i="18"/>
  <c r="H43" i="18"/>
  <c r="I25" i="18"/>
  <c r="I106" i="18"/>
  <c r="H223" i="18"/>
  <c r="H73" i="18"/>
  <c r="H66" i="18"/>
  <c r="H202" i="18"/>
  <c r="G151" i="18"/>
  <c r="I79" i="18"/>
  <c r="I40" i="18"/>
  <c r="H133" i="18"/>
  <c r="I161" i="18"/>
  <c r="I216" i="18"/>
  <c r="H86" i="18"/>
  <c r="I173" i="18"/>
  <c r="G6" i="18"/>
  <c r="G63" i="18"/>
  <c r="G191" i="18"/>
  <c r="G128" i="18"/>
  <c r="G145" i="18"/>
  <c r="G65" i="18"/>
  <c r="G98" i="18"/>
  <c r="G226" i="18"/>
  <c r="G3" i="18"/>
  <c r="G99" i="18"/>
  <c r="G8" i="18"/>
  <c r="G171" i="18"/>
  <c r="G92" i="18"/>
  <c r="G220" i="18"/>
  <c r="G93" i="18"/>
  <c r="G150" i="18"/>
  <c r="G14" i="18"/>
  <c r="G71" i="18"/>
  <c r="G199" i="18"/>
  <c r="G168" i="18"/>
  <c r="G153" i="18"/>
  <c r="G81" i="18"/>
  <c r="G106" i="18"/>
  <c r="G43" i="18"/>
  <c r="G131" i="18"/>
  <c r="G68" i="18"/>
  <c r="G196" i="18"/>
  <c r="G184" i="18"/>
  <c r="G37" i="18"/>
  <c r="G118" i="18"/>
  <c r="G174" i="18"/>
  <c r="G104" i="18"/>
  <c r="G181" i="18"/>
  <c r="G47" i="18"/>
  <c r="G175" i="18"/>
  <c r="G32" i="18"/>
  <c r="G121" i="18"/>
  <c r="G33" i="18"/>
  <c r="G82" i="18"/>
  <c r="G210" i="18"/>
  <c r="G180" i="18"/>
  <c r="G211" i="18"/>
  <c r="G19" i="18"/>
  <c r="G12" i="18"/>
  <c r="G140" i="18"/>
  <c r="G149" i="18"/>
  <c r="G229" i="18"/>
  <c r="G198" i="18"/>
  <c r="G52" i="18"/>
  <c r="G160" i="18"/>
  <c r="G213" i="18"/>
  <c r="G129" i="18"/>
  <c r="G49" i="18"/>
  <c r="G90" i="18"/>
  <c r="G218" i="18"/>
  <c r="G22" i="18"/>
  <c r="G16" i="18"/>
  <c r="G9" i="18"/>
  <c r="G188" i="18"/>
  <c r="G86" i="18"/>
  <c r="G105" i="18"/>
  <c r="G75" i="18"/>
  <c r="G54" i="18"/>
  <c r="G15" i="18"/>
  <c r="G178" i="18"/>
  <c r="G139" i="18"/>
  <c r="G141" i="18"/>
  <c r="G84" i="18"/>
  <c r="I56" i="18"/>
  <c r="I169" i="18"/>
  <c r="H222" i="18"/>
  <c r="H175" i="18"/>
  <c r="H25" i="18"/>
  <c r="I3" i="18"/>
  <c r="I72" i="18"/>
  <c r="H172" i="18"/>
  <c r="H230" i="18"/>
  <c r="H151" i="18"/>
  <c r="I220" i="18"/>
  <c r="H116" i="18"/>
  <c r="H92" i="18"/>
  <c r="I24" i="18"/>
  <c r="H108" i="18"/>
  <c r="H10" i="18"/>
  <c r="H136" i="18"/>
  <c r="I101" i="18"/>
  <c r="I126" i="18"/>
  <c r="I114" i="18"/>
  <c r="G216" i="18"/>
  <c r="H91" i="18"/>
  <c r="H219" i="18"/>
  <c r="I119" i="18"/>
  <c r="I112" i="18"/>
  <c r="H45" i="18"/>
  <c r="H173" i="18"/>
  <c r="I73" i="18"/>
  <c r="I201" i="18"/>
  <c r="I32" i="18"/>
  <c r="H126" i="18"/>
  <c r="I26" i="18"/>
  <c r="I154" i="18"/>
  <c r="I44" i="18"/>
  <c r="H4" i="18"/>
  <c r="H79" i="18"/>
  <c r="H207" i="18"/>
  <c r="I107" i="18"/>
  <c r="H120" i="18"/>
  <c r="I20" i="18"/>
  <c r="I148" i="18"/>
  <c r="H204" i="18"/>
  <c r="H57" i="18"/>
  <c r="H185" i="18"/>
  <c r="I85" i="18"/>
  <c r="I213" i="18"/>
  <c r="H50" i="18"/>
  <c r="H178" i="18"/>
  <c r="I78" i="18"/>
  <c r="I206" i="18"/>
  <c r="I131" i="18"/>
  <c r="H48" i="18"/>
  <c r="H81" i="18"/>
  <c r="H42" i="18"/>
  <c r="H28" i="18"/>
  <c r="H99" i="18"/>
  <c r="H227" i="18"/>
  <c r="I127" i="18"/>
  <c r="I128" i="18"/>
  <c r="H53" i="18"/>
  <c r="H181" i="18"/>
  <c r="I81" i="18"/>
  <c r="I209" i="18"/>
  <c r="I48" i="18"/>
  <c r="H6" i="18"/>
  <c r="H134" i="18"/>
  <c r="I34" i="18"/>
  <c r="I162" i="18"/>
  <c r="H135" i="18"/>
  <c r="H55" i="18"/>
  <c r="H183" i="18"/>
  <c r="I83" i="18"/>
  <c r="I211" i="18"/>
  <c r="H96" i="18"/>
  <c r="H224" i="18"/>
  <c r="I124" i="18"/>
  <c r="H33" i="18"/>
  <c r="H161" i="18"/>
  <c r="I61" i="18"/>
  <c r="I189" i="18"/>
  <c r="H26" i="18"/>
  <c r="H154" i="18"/>
  <c r="I54" i="18"/>
  <c r="I182" i="18"/>
  <c r="H71" i="18"/>
  <c r="I163" i="18"/>
  <c r="H80" i="18"/>
  <c r="H17" i="18"/>
  <c r="H75" i="18"/>
  <c r="H203" i="18"/>
  <c r="I103" i="18"/>
  <c r="I88" i="18"/>
  <c r="H29" i="18"/>
  <c r="H157" i="18"/>
  <c r="I57" i="18"/>
  <c r="I185" i="18"/>
  <c r="H212" i="18"/>
  <c r="H110" i="18"/>
  <c r="I10" i="18"/>
  <c r="I138" i="18"/>
  <c r="H100" i="18"/>
  <c r="H177" i="18"/>
  <c r="I6" i="18"/>
  <c r="H127" i="18"/>
  <c r="I27" i="18"/>
  <c r="I155" i="18"/>
  <c r="H40" i="18"/>
  <c r="H168" i="18"/>
  <c r="I68" i="18"/>
  <c r="I196" i="18"/>
  <c r="H105" i="18"/>
  <c r="I5" i="18"/>
  <c r="I133" i="18"/>
  <c r="G176" i="18"/>
  <c r="H98" i="18"/>
  <c r="H226" i="18"/>
  <c r="I158" i="18"/>
  <c r="I77" i="18"/>
  <c r="G55" i="18"/>
  <c r="G183" i="18"/>
  <c r="H83" i="18"/>
  <c r="H211" i="18"/>
  <c r="I111" i="18"/>
  <c r="G88" i="18"/>
  <c r="I104" i="18"/>
  <c r="H37" i="18"/>
  <c r="H165" i="18"/>
  <c r="I65" i="18"/>
  <c r="I193" i="18"/>
  <c r="I16" i="18"/>
  <c r="H118" i="18"/>
  <c r="I18" i="18"/>
  <c r="I146" i="18"/>
  <c r="H188" i="18"/>
  <c r="H144" i="18"/>
  <c r="G89" i="18"/>
  <c r="G120" i="18"/>
  <c r="G167" i="18"/>
  <c r="G164" i="18"/>
  <c r="G143" i="18"/>
  <c r="G203" i="18"/>
  <c r="G136" i="18"/>
  <c r="H187" i="18"/>
  <c r="H141" i="18"/>
  <c r="I166" i="18"/>
  <c r="H88" i="18"/>
  <c r="H18" i="18"/>
  <c r="H195" i="18"/>
  <c r="I177" i="18"/>
  <c r="H15" i="18"/>
  <c r="I92" i="18"/>
  <c r="H122" i="18"/>
  <c r="H171" i="18"/>
  <c r="I153" i="18"/>
  <c r="H206" i="18"/>
  <c r="I164" i="18"/>
  <c r="H194" i="18"/>
  <c r="H51" i="18"/>
  <c r="G62" i="18"/>
  <c r="G95" i="18"/>
  <c r="G223" i="18"/>
  <c r="G177" i="18"/>
  <c r="G137" i="18"/>
  <c r="G130" i="18"/>
  <c r="G61" i="18"/>
  <c r="G142" i="18"/>
  <c r="G179" i="18"/>
  <c r="G124" i="18"/>
  <c r="G101" i="18"/>
  <c r="G72" i="18"/>
  <c r="G173" i="18"/>
  <c r="G182" i="18"/>
  <c r="G192" i="18"/>
  <c r="G27" i="18"/>
  <c r="G78" i="18"/>
  <c r="G103" i="18"/>
  <c r="G185" i="18"/>
  <c r="G96" i="18"/>
  <c r="G10" i="18"/>
  <c r="G138" i="18"/>
  <c r="G212" i="18"/>
  <c r="G115" i="18"/>
  <c r="G80" i="18"/>
  <c r="G187" i="18"/>
  <c r="G100" i="18"/>
  <c r="G228" i="18"/>
  <c r="G35" i="18"/>
  <c r="G117" i="18"/>
  <c r="G158" i="18"/>
  <c r="G51" i="18"/>
  <c r="G30" i="18"/>
  <c r="G79" i="18"/>
  <c r="G207" i="18"/>
  <c r="G224" i="18"/>
  <c r="G161" i="18"/>
  <c r="G97" i="18"/>
  <c r="G114" i="18"/>
  <c r="G227" i="18"/>
  <c r="G91" i="18"/>
  <c r="G44" i="18"/>
  <c r="G172" i="18"/>
  <c r="G70" i="18"/>
  <c r="G230" i="18"/>
  <c r="G11" i="18"/>
  <c r="G46" i="18"/>
  <c r="G169" i="18"/>
  <c r="G113" i="18"/>
  <c r="G122" i="18"/>
  <c r="G159" i="18"/>
  <c r="G200" i="18"/>
  <c r="G60" i="18"/>
  <c r="G102" i="18"/>
  <c r="G64" i="18"/>
  <c r="G74" i="18"/>
  <c r="G36" i="18"/>
  <c r="G155" i="18"/>
  <c r="G85" i="18"/>
  <c r="G57" i="18"/>
  <c r="G56" i="18"/>
  <c r="G21" i="18"/>
  <c r="G73" i="18"/>
  <c r="I215" i="18"/>
  <c r="H156" i="18"/>
  <c r="H16" i="18"/>
  <c r="I203" i="18"/>
  <c r="H153" i="18"/>
  <c r="I46" i="18"/>
  <c r="I95" i="18"/>
  <c r="H149" i="18"/>
  <c r="I130" i="18"/>
  <c r="I51" i="18"/>
  <c r="H192" i="18"/>
  <c r="I157" i="18"/>
  <c r="I22" i="18"/>
  <c r="I71" i="18"/>
  <c r="H125" i="18"/>
  <c r="H78" i="18"/>
  <c r="I123" i="18"/>
  <c r="H201" i="18"/>
  <c r="H49" i="18"/>
  <c r="H214" i="18"/>
  <c r="I8" i="18"/>
  <c r="I23" i="18"/>
  <c r="I151" i="18"/>
  <c r="H84" i="18"/>
  <c r="I176" i="18"/>
  <c r="H77" i="18"/>
  <c r="H205" i="18"/>
  <c r="I105" i="18"/>
  <c r="G48" i="18"/>
  <c r="I96" i="18"/>
  <c r="H30" i="18"/>
  <c r="H158" i="18"/>
  <c r="I58" i="18"/>
  <c r="I186" i="18"/>
  <c r="H39" i="18"/>
  <c r="H111" i="18"/>
  <c r="I11" i="18"/>
  <c r="I139" i="18"/>
  <c r="H36" i="18"/>
  <c r="H31" i="18"/>
  <c r="H24" i="18"/>
  <c r="H152" i="18"/>
  <c r="I52" i="18"/>
  <c r="I180" i="18"/>
  <c r="H89" i="18"/>
  <c r="H217" i="18"/>
  <c r="I117" i="18"/>
  <c r="H82" i="18"/>
  <c r="H210" i="18"/>
  <c r="I110" i="18"/>
  <c r="I94" i="18"/>
  <c r="H208" i="18"/>
  <c r="I45" i="18"/>
  <c r="H170" i="18"/>
  <c r="H3" i="18"/>
  <c r="H131" i="18"/>
  <c r="I31" i="18"/>
  <c r="I159" i="18"/>
  <c r="H124" i="18"/>
  <c r="I192" i="18"/>
  <c r="H85" i="18"/>
  <c r="H213" i="18"/>
  <c r="I113" i="18"/>
  <c r="I120" i="18"/>
  <c r="H38" i="18"/>
  <c r="H166" i="18"/>
  <c r="I66" i="18"/>
  <c r="I194" i="18"/>
  <c r="H87" i="18"/>
  <c r="H215" i="18"/>
  <c r="I115" i="18"/>
  <c r="H128" i="18"/>
  <c r="I28" i="18"/>
  <c r="I156" i="18"/>
  <c r="H65" i="18"/>
  <c r="H193" i="18"/>
  <c r="I93" i="18"/>
  <c r="I221" i="18"/>
  <c r="H58" i="18"/>
  <c r="H186" i="18"/>
  <c r="I86" i="18"/>
  <c r="I214" i="18"/>
  <c r="H199" i="18"/>
  <c r="I12" i="18"/>
  <c r="I13" i="18"/>
  <c r="H106" i="18"/>
  <c r="H76" i="18"/>
  <c r="H107" i="18"/>
  <c r="I7" i="18"/>
  <c r="I135" i="18"/>
  <c r="I144" i="18"/>
  <c r="H61" i="18"/>
  <c r="H189" i="18"/>
  <c r="I89" i="18"/>
  <c r="I217" i="18"/>
  <c r="I64" i="18"/>
  <c r="H14" i="18"/>
  <c r="H142" i="18"/>
  <c r="I42" i="18"/>
  <c r="I170" i="18"/>
  <c r="H176" i="18"/>
  <c r="I141" i="18"/>
  <c r="I230" i="18"/>
  <c r="H23" i="18"/>
  <c r="H159" i="18"/>
  <c r="I59" i="18"/>
  <c r="I187" i="18"/>
  <c r="H72" i="18"/>
  <c r="H200" i="18"/>
  <c r="I100" i="18"/>
  <c r="I228" i="18"/>
  <c r="H9" i="18"/>
  <c r="H137" i="18"/>
  <c r="I37" i="18"/>
  <c r="I165" i="18"/>
  <c r="H228" i="18"/>
  <c r="H130" i="18"/>
  <c r="I30" i="18"/>
  <c r="I222" i="18"/>
  <c r="H112" i="18"/>
  <c r="H132" i="18"/>
  <c r="G87" i="18"/>
  <c r="G215" i="18"/>
  <c r="H115" i="18"/>
  <c r="I15" i="18"/>
  <c r="I143" i="18"/>
  <c r="H52" i="18"/>
  <c r="I160" i="18"/>
  <c r="H69" i="18"/>
  <c r="H197" i="18"/>
  <c r="I97" i="18"/>
  <c r="I225" i="18"/>
  <c r="I80" i="18"/>
  <c r="H22" i="18"/>
  <c r="H150" i="18"/>
  <c r="I50" i="18"/>
  <c r="I178" i="18"/>
  <c r="H167" i="18"/>
  <c r="I204" i="18"/>
  <c r="H74" i="18"/>
  <c r="G31" i="18"/>
  <c r="G194" i="18"/>
  <c r="G116" i="18"/>
  <c r="G157" i="18"/>
  <c r="G202" i="18"/>
  <c r="G222" i="18"/>
  <c r="G148" i="18"/>
  <c r="G50" i="18"/>
  <c r="G189" i="18"/>
  <c r="G108" i="18"/>
  <c r="G109" i="18"/>
  <c r="G58" i="18"/>
  <c r="I87" i="18"/>
  <c r="I41" i="18"/>
  <c r="I122" i="18"/>
  <c r="I75" i="18"/>
  <c r="H216" i="18"/>
  <c r="I53" i="18"/>
  <c r="H146" i="18"/>
  <c r="H67" i="18"/>
  <c r="H21" i="18"/>
  <c r="H102" i="18"/>
  <c r="I70" i="18"/>
  <c r="H64" i="18"/>
  <c r="I29" i="18"/>
  <c r="I150" i="18"/>
  <c r="I198" i="18"/>
  <c r="I199" i="18"/>
  <c r="I208" i="18"/>
  <c r="H95" i="18"/>
  <c r="I36" i="18"/>
  <c r="I229" i="18"/>
  <c r="I195" i="18"/>
  <c r="G23" i="18"/>
  <c r="H179" i="18"/>
  <c r="I207" i="18"/>
  <c r="H5" i="18"/>
  <c r="I33" i="18"/>
  <c r="H140" i="18"/>
  <c r="H123" i="18"/>
  <c r="G45" i="18"/>
  <c r="G134" i="18"/>
  <c r="G127" i="18"/>
  <c r="G25" i="18"/>
  <c r="G209" i="18"/>
  <c r="G34" i="18"/>
  <c r="G162" i="18"/>
  <c r="G163" i="18"/>
  <c r="G67" i="18"/>
  <c r="G28" i="18"/>
  <c r="G156" i="18"/>
  <c r="G205" i="18"/>
  <c r="G38" i="18"/>
  <c r="G214" i="18"/>
  <c r="G83" i="18"/>
  <c r="G219" i="18"/>
  <c r="G69" i="18"/>
  <c r="G7" i="18"/>
  <c r="G135" i="18"/>
  <c r="G41" i="18"/>
  <c r="G217" i="18"/>
  <c r="G42" i="18"/>
  <c r="G170" i="18"/>
  <c r="G195" i="18"/>
  <c r="G4" i="18"/>
  <c r="G132" i="18"/>
  <c r="G125" i="18"/>
  <c r="G197" i="18"/>
  <c r="G190" i="18"/>
  <c r="G20" i="18"/>
  <c r="G13" i="18"/>
  <c r="G94" i="18"/>
  <c r="G111" i="18"/>
  <c r="G193" i="18"/>
  <c r="G18" i="18"/>
  <c r="G146" i="18"/>
  <c r="G77" i="18"/>
  <c r="G59" i="18"/>
  <c r="G147" i="18"/>
  <c r="G76" i="18"/>
  <c r="G204" i="18"/>
  <c r="G53" i="18"/>
  <c r="G126" i="18"/>
  <c r="G206" i="18"/>
  <c r="G29" i="18"/>
  <c r="G110" i="18"/>
  <c r="G201" i="18"/>
  <c r="G208" i="18"/>
  <c r="G26" i="18"/>
  <c r="G154" i="18"/>
  <c r="I109" i="18"/>
  <c r="H8" i="18"/>
  <c r="H27" i="18"/>
  <c r="H155" i="18"/>
  <c r="I55" i="18"/>
  <c r="I183" i="18"/>
  <c r="H180" i="18"/>
  <c r="H109" i="18"/>
  <c r="I9" i="18"/>
  <c r="I137" i="18"/>
  <c r="H20" i="18"/>
  <c r="I168" i="18"/>
  <c r="H62" i="18"/>
  <c r="H190" i="18"/>
  <c r="I90" i="18"/>
  <c r="I218" i="18"/>
  <c r="H145" i="18"/>
  <c r="H138" i="18"/>
  <c r="H7" i="18"/>
  <c r="H143" i="18"/>
  <c r="I43" i="18"/>
  <c r="I171" i="18"/>
  <c r="H56" i="18"/>
  <c r="H184" i="18"/>
  <c r="I84" i="18"/>
  <c r="I212" i="18"/>
  <c r="H121" i="18"/>
  <c r="I21" i="18"/>
  <c r="I149" i="18"/>
  <c r="H60" i="18"/>
  <c r="H114" i="18"/>
  <c r="I14" i="18"/>
  <c r="I142" i="18"/>
  <c r="I76" i="18"/>
  <c r="G24" i="18"/>
  <c r="I102" i="18"/>
  <c r="H35" i="18"/>
  <c r="H163" i="18"/>
  <c r="I63" i="18"/>
  <c r="I191" i="18"/>
  <c r="H220" i="18"/>
  <c r="H117" i="18"/>
  <c r="I17" i="18"/>
  <c r="I145" i="18"/>
  <c r="H68" i="18"/>
  <c r="I184" i="18"/>
  <c r="H70" i="18"/>
  <c r="H198" i="18"/>
  <c r="I98" i="18"/>
  <c r="I226" i="18"/>
  <c r="H209" i="18"/>
  <c r="H119" i="18"/>
  <c r="I19" i="18"/>
  <c r="I147" i="18"/>
  <c r="H196" i="18"/>
  <c r="H32" i="18"/>
  <c r="H160" i="18"/>
  <c r="I60" i="18"/>
  <c r="I188" i="18"/>
  <c r="H97" i="18"/>
  <c r="H225" i="18"/>
  <c r="I125" i="18"/>
  <c r="G112" i="18"/>
  <c r="H90" i="18"/>
  <c r="H218" i="18"/>
  <c r="I118" i="18"/>
  <c r="I190" i="18"/>
  <c r="I35" i="18"/>
  <c r="I108" i="18"/>
  <c r="I205" i="18"/>
  <c r="I38" i="18"/>
  <c r="H11" i="18"/>
  <c r="H139" i="18"/>
  <c r="I39" i="18"/>
  <c r="I167" i="18"/>
  <c r="H148" i="18"/>
  <c r="I200" i="18"/>
  <c r="H93" i="18"/>
  <c r="H221" i="18"/>
  <c r="I121" i="18"/>
  <c r="G152" i="18"/>
  <c r="I136" i="18"/>
  <c r="H46" i="18"/>
  <c r="H174" i="18"/>
  <c r="I74" i="18"/>
  <c r="I202" i="18"/>
  <c r="I67" i="18"/>
  <c r="I172" i="18"/>
  <c r="H63" i="18"/>
  <c r="H191" i="18"/>
  <c r="I91" i="18"/>
  <c r="I219" i="18"/>
  <c r="H104" i="18"/>
  <c r="I4" i="18"/>
  <c r="I132" i="18"/>
  <c r="H12" i="18"/>
  <c r="H41" i="18"/>
  <c r="H169" i="18"/>
  <c r="I69" i="18"/>
  <c r="I197" i="18"/>
  <c r="H34" i="18"/>
  <c r="H162" i="18"/>
  <c r="I62" i="18"/>
  <c r="H103" i="18"/>
  <c r="I140" i="18"/>
  <c r="G119" i="18"/>
  <c r="H19" i="18"/>
  <c r="H147" i="18"/>
  <c r="I47" i="18"/>
  <c r="I175" i="18"/>
  <c r="H164" i="18"/>
  <c r="I224" i="18"/>
  <c r="H101" i="18"/>
  <c r="H229" i="18"/>
  <c r="I129" i="18"/>
  <c r="I152" i="18"/>
  <c r="H54" i="18"/>
  <c r="H182" i="18"/>
  <c r="I82" i="18"/>
  <c r="I210" i="18"/>
  <c r="I227" i="18"/>
  <c r="H113" i="18"/>
  <c r="I134" i="18"/>
  <c r="Q17" i="16"/>
  <c r="W17" i="16" s="1"/>
  <c r="Q67" i="16"/>
  <c r="W67" i="16" s="1"/>
  <c r="Q87" i="16"/>
  <c r="W87" i="16" s="1"/>
  <c r="Q168" i="16"/>
  <c r="W168" i="16" s="1"/>
  <c r="Q203" i="16"/>
  <c r="W203" i="16" s="1"/>
  <c r="Q165" i="16"/>
  <c r="W165" i="16" s="1"/>
  <c r="Q55" i="16"/>
  <c r="W55" i="16" s="1"/>
  <c r="Q51" i="16"/>
  <c r="W51" i="16" s="1"/>
  <c r="Q22" i="16"/>
  <c r="W22" i="16" s="1"/>
  <c r="Q110" i="16"/>
  <c r="W110" i="16" s="1"/>
  <c r="Q187" i="16"/>
  <c r="W187" i="16" s="1"/>
  <c r="Q152" i="16"/>
  <c r="W152" i="16" s="1"/>
  <c r="Q61" i="16"/>
  <c r="W61" i="16" s="1"/>
  <c r="Q65" i="16"/>
  <c r="W65" i="16" s="1"/>
  <c r="Q16" i="16"/>
  <c r="W16" i="16" s="1"/>
  <c r="Q140" i="16"/>
  <c r="W140" i="16" s="1"/>
  <c r="Q177" i="16"/>
  <c r="W177" i="16" s="1"/>
  <c r="Q56" i="16"/>
  <c r="W56" i="16" s="1"/>
  <c r="Q184" i="16"/>
  <c r="W184" i="16" s="1"/>
  <c r="Q7" i="16"/>
  <c r="W7" i="16" s="1"/>
  <c r="Q192" i="16"/>
  <c r="W192" i="16" s="1"/>
  <c r="Q129" i="16"/>
  <c r="W129" i="16" s="1"/>
  <c r="Q99" i="16"/>
  <c r="W99" i="16" s="1"/>
  <c r="Q227" i="16"/>
  <c r="W227" i="16" s="1"/>
  <c r="Q4" i="16"/>
  <c r="Q9" i="16"/>
  <c r="W9" i="16" s="1"/>
  <c r="Q172" i="16"/>
  <c r="W172" i="16" s="1"/>
  <c r="Q94" i="16"/>
  <c r="W94" i="16" s="1"/>
  <c r="Q151" i="16"/>
  <c r="W151" i="16" s="1"/>
  <c r="Q15" i="16"/>
  <c r="W15" i="16" s="1"/>
  <c r="Q200" i="16"/>
  <c r="W200" i="16" s="1"/>
  <c r="Q169" i="16"/>
  <c r="W169" i="16" s="1"/>
  <c r="Q107" i="16"/>
  <c r="W107" i="16" s="1"/>
  <c r="Q44" i="16"/>
  <c r="W44" i="16" s="1"/>
  <c r="Q132" i="16"/>
  <c r="W132" i="16" s="1"/>
  <c r="Q197" i="16"/>
  <c r="W197" i="16" s="1"/>
  <c r="Q185" i="16"/>
  <c r="W185" i="16" s="1"/>
  <c r="Q175" i="16"/>
  <c r="W175" i="16" s="1"/>
  <c r="Q105" i="16"/>
  <c r="W105" i="16" s="1"/>
  <c r="Q182" i="16"/>
  <c r="W182" i="16" s="1"/>
  <c r="Q176" i="16"/>
  <c r="W176" i="16" s="1"/>
  <c r="Q33" i="16"/>
  <c r="W33" i="16" s="1"/>
  <c r="Q34" i="16"/>
  <c r="W34" i="16" s="1"/>
  <c r="Q83" i="16"/>
  <c r="W83" i="16" s="1"/>
  <c r="Q211" i="16"/>
  <c r="W211" i="16" s="1"/>
  <c r="Q181" i="16"/>
  <c r="W181" i="16" s="1"/>
  <c r="Q20" i="16"/>
  <c r="W20" i="16" s="1"/>
  <c r="Q13" i="16"/>
  <c r="W13" i="16" s="1"/>
  <c r="Q230" i="16"/>
  <c r="W230" i="16" s="1"/>
  <c r="Q199" i="16"/>
  <c r="W199" i="16" s="1"/>
  <c r="Q53" i="16"/>
  <c r="W53" i="16" s="1"/>
  <c r="Q214" i="16"/>
  <c r="W214" i="16" s="1"/>
  <c r="Q130" i="16"/>
  <c r="W130" i="16" s="1"/>
  <c r="Q219" i="16"/>
  <c r="W219" i="16" s="1"/>
  <c r="Q23" i="16"/>
  <c r="W23" i="16" s="1"/>
  <c r="Q160" i="16"/>
  <c r="W160" i="16" s="1"/>
  <c r="Q40" i="16"/>
  <c r="W40" i="16" s="1"/>
  <c r="Q76" i="16"/>
  <c r="W76" i="16" s="1"/>
  <c r="Q86" i="16"/>
  <c r="W86" i="16" s="1"/>
  <c r="Q57" i="16"/>
  <c r="W57" i="16" s="1"/>
  <c r="Q59" i="16"/>
  <c r="W59" i="16" s="1"/>
  <c r="Q85" i="16"/>
  <c r="W85" i="16" s="1"/>
  <c r="Q88" i="16"/>
  <c r="W88" i="16" s="1"/>
  <c r="Q216" i="16"/>
  <c r="W216" i="16" s="1"/>
  <c r="Q32" i="16"/>
  <c r="W32" i="16" s="1"/>
  <c r="Q121" i="16"/>
  <c r="W121" i="16" s="1"/>
  <c r="Q103" i="16"/>
  <c r="W103" i="16" s="1"/>
  <c r="Q41" i="16"/>
  <c r="W41" i="16" s="1"/>
  <c r="Q18" i="16"/>
  <c r="W18" i="16" s="1"/>
  <c r="Q149" i="16"/>
  <c r="W149" i="16" s="1"/>
  <c r="Q179" i="16"/>
  <c r="W179" i="16" s="1"/>
  <c r="Q63" i="16"/>
  <c r="W63" i="16" s="1"/>
  <c r="Q178" i="16"/>
  <c r="W178" i="16" s="1"/>
  <c r="Q131" i="16"/>
  <c r="W131" i="16" s="1"/>
  <c r="Q62" i="16"/>
  <c r="W62" i="16" s="1"/>
  <c r="Q143" i="16"/>
  <c r="W143" i="16" s="1"/>
  <c r="Q180" i="16"/>
  <c r="W180" i="16" s="1"/>
  <c r="Q102" i="16"/>
  <c r="W102" i="16" s="1"/>
  <c r="Q73" i="16"/>
  <c r="W73" i="16" s="1"/>
  <c r="Q174" i="16"/>
  <c r="W174" i="16" s="1"/>
  <c r="Q183" i="16"/>
  <c r="W183" i="16" s="1"/>
  <c r="Q193" i="16"/>
  <c r="W193" i="16" s="1"/>
  <c r="Q28" i="16"/>
  <c r="W28" i="16" s="1"/>
  <c r="Q79" i="16"/>
  <c r="W79" i="16" s="1"/>
  <c r="Q186" i="16"/>
  <c r="W186" i="16" s="1"/>
  <c r="Q97" i="16"/>
  <c r="W97" i="16" s="1"/>
  <c r="Q139" i="16"/>
  <c r="W139" i="16" s="1"/>
  <c r="Q116" i="16"/>
  <c r="W116" i="16" s="1"/>
  <c r="Q101" i="16"/>
  <c r="W101" i="16" s="1"/>
  <c r="Q229" i="16"/>
  <c r="W229" i="16" s="1"/>
  <c r="Q36" i="16"/>
  <c r="W36" i="16" s="1"/>
  <c r="Q118" i="16"/>
  <c r="W118" i="16" s="1"/>
  <c r="Q159" i="16"/>
  <c r="W159" i="16" s="1"/>
  <c r="Q208" i="16"/>
  <c r="W208" i="16" s="1"/>
  <c r="Q225" i="16"/>
  <c r="W225" i="16" s="1"/>
  <c r="Q162" i="16"/>
  <c r="W162" i="16" s="1"/>
  <c r="Q98" i="16"/>
  <c r="W98" i="16" s="1"/>
  <c r="Q115" i="16"/>
  <c r="W115" i="16" s="1"/>
  <c r="Q71" i="16"/>
  <c r="W71" i="16" s="1"/>
  <c r="Q12" i="16"/>
  <c r="W12" i="16" s="1"/>
  <c r="Q47" i="16"/>
  <c r="W47" i="16" s="1"/>
  <c r="Q170" i="16"/>
  <c r="W170" i="16" s="1"/>
  <c r="Q90" i="16"/>
  <c r="W90" i="16" s="1"/>
  <c r="Q10" i="16"/>
  <c r="W10" i="16" s="1"/>
  <c r="Q124" i="16"/>
  <c r="W124" i="16" s="1"/>
  <c r="Q158" i="16"/>
  <c r="W158" i="16" s="1"/>
  <c r="Q156" i="16"/>
  <c r="W156" i="16" s="1"/>
  <c r="Q145" i="16"/>
  <c r="W145" i="16" s="1"/>
  <c r="Q25" i="16"/>
  <c r="W25" i="16" s="1"/>
  <c r="Q153" i="16"/>
  <c r="W153" i="16" s="1"/>
  <c r="Q134" i="16"/>
  <c r="W134" i="16" s="1"/>
  <c r="Q201" i="16"/>
  <c r="W201" i="16" s="1"/>
  <c r="Q6" i="16"/>
  <c r="W6" i="16" s="1"/>
  <c r="Q106" i="16"/>
  <c r="W106" i="16" s="1"/>
  <c r="Q75" i="16"/>
  <c r="W75" i="16" s="1"/>
  <c r="Q222" i="16"/>
  <c r="W222" i="16" s="1"/>
  <c r="Q166" i="16"/>
  <c r="W166" i="16" s="1"/>
  <c r="Q144" i="16"/>
  <c r="W144" i="16" s="1"/>
  <c r="Q58" i="16"/>
  <c r="W58" i="16" s="1"/>
  <c r="Q190" i="16"/>
  <c r="W190" i="16" s="1"/>
  <c r="Q109" i="16"/>
  <c r="W109" i="16" s="1"/>
  <c r="Q142" i="16"/>
  <c r="W142" i="16" s="1"/>
  <c r="Q74" i="16"/>
  <c r="W74" i="16" s="1"/>
  <c r="Q137" i="16"/>
  <c r="W137" i="16" s="1"/>
  <c r="Q217" i="16"/>
  <c r="W217" i="16" s="1"/>
  <c r="Q49" i="16"/>
  <c r="W49" i="16" s="1"/>
  <c r="Q163" i="16"/>
  <c r="W163" i="16" s="1"/>
  <c r="Q164" i="16"/>
  <c r="W164" i="16" s="1"/>
  <c r="Q84" i="16"/>
  <c r="W84" i="16" s="1"/>
  <c r="Q136" i="16"/>
  <c r="W136" i="16" s="1"/>
  <c r="Q196" i="16"/>
  <c r="W196" i="16" s="1"/>
  <c r="Q126" i="16"/>
  <c r="W126" i="16" s="1"/>
  <c r="Q95" i="16"/>
  <c r="W95" i="16" s="1"/>
  <c r="Q112" i="16"/>
  <c r="W112" i="16" s="1"/>
  <c r="Q202" i="16"/>
  <c r="W202" i="16" s="1"/>
  <c r="BL196" i="2"/>
  <c r="BM196" i="2" s="1"/>
  <c r="BL204" i="2"/>
  <c r="BM204" i="2" s="1"/>
  <c r="BL212" i="2"/>
  <c r="BM212" i="2" s="1"/>
  <c r="BL220" i="2"/>
  <c r="BM220" i="2" s="1"/>
  <c r="BL228" i="2"/>
  <c r="BM228" i="2" s="1"/>
  <c r="BL4" i="2"/>
  <c r="BM4" i="2" s="1"/>
  <c r="BL200" i="2"/>
  <c r="BM200" i="2" s="1"/>
  <c r="BL208" i="2"/>
  <c r="BM208" i="2" s="1"/>
  <c r="BL216" i="2"/>
  <c r="BM216" i="2" s="1"/>
  <c r="BL224" i="2"/>
  <c r="BM224" i="2" s="1"/>
  <c r="AH114" i="4"/>
  <c r="BL113" i="2" s="1"/>
  <c r="BM113" i="2" s="1"/>
  <c r="AH108" i="4"/>
  <c r="AH111" i="4"/>
  <c r="AH56" i="4"/>
  <c r="AH7" i="4"/>
  <c r="AH98" i="4"/>
  <c r="AH8" i="4"/>
  <c r="AH30" i="4"/>
  <c r="AH127" i="4"/>
  <c r="AH32" i="4"/>
  <c r="AH158" i="4"/>
  <c r="AH95" i="4"/>
  <c r="AU170" i="2"/>
  <c r="AU138" i="2"/>
  <c r="AH14" i="4"/>
  <c r="AH58" i="4"/>
  <c r="AH20" i="4"/>
  <c r="AH78" i="4"/>
  <c r="AH226" i="4"/>
  <c r="AH6" i="4"/>
  <c r="AH10" i="4"/>
  <c r="AH16" i="4"/>
  <c r="AH34" i="4"/>
  <c r="AH60" i="4"/>
  <c r="AH162" i="4"/>
  <c r="AH175" i="4"/>
  <c r="AH214" i="4"/>
  <c r="AU227" i="2"/>
  <c r="AU106" i="2"/>
  <c r="AH72" i="4"/>
  <c r="AH186" i="4"/>
  <c r="AH218" i="4"/>
  <c r="AH142" i="4"/>
  <c r="AH168" i="4"/>
  <c r="AH232" i="4"/>
  <c r="AH124" i="4"/>
  <c r="AH188" i="4"/>
  <c r="BL187" i="2" s="1"/>
  <c r="BM187" i="2" s="1"/>
  <c r="AU216" i="2"/>
  <c r="AU74" i="2"/>
  <c r="AH84" i="4"/>
  <c r="BL83" i="2" s="1"/>
  <c r="BM83" i="2" s="1"/>
  <c r="AH136" i="4"/>
  <c r="AU211" i="2"/>
  <c r="AU42" i="2"/>
  <c r="AH47" i="4"/>
  <c r="AH18" i="4"/>
  <c r="AH31" i="4"/>
  <c r="AH44" i="4"/>
  <c r="AH76" i="4"/>
  <c r="AH82" i="4"/>
  <c r="AH94" i="4"/>
  <c r="AH152" i="4"/>
  <c r="AH184" i="4"/>
  <c r="AH210" i="4"/>
  <c r="AH216" i="4"/>
  <c r="AU200" i="2"/>
  <c r="AU10" i="2"/>
  <c r="AH192" i="4"/>
  <c r="AH54" i="4"/>
  <c r="AH96" i="4"/>
  <c r="AH200" i="4"/>
  <c r="AH71" i="4"/>
  <c r="AH88" i="4"/>
  <c r="AH120" i="4"/>
  <c r="AH140" i="4"/>
  <c r="AH146" i="4"/>
  <c r="AH159" i="4"/>
  <c r="AH172" i="4"/>
  <c r="AH178" i="4"/>
  <c r="AH204" i="4"/>
  <c r="AH230" i="4"/>
  <c r="AU195" i="2"/>
  <c r="AV134" i="2"/>
  <c r="AW134" i="2" s="1"/>
  <c r="AV211" i="2"/>
  <c r="AW211" i="2" s="1"/>
  <c r="AV142" i="2"/>
  <c r="AW142" i="2" s="1"/>
  <c r="AV219" i="2"/>
  <c r="AW219" i="2" s="1"/>
  <c r="AV227" i="2"/>
  <c r="AW227" i="2" s="1"/>
  <c r="AV78" i="2"/>
  <c r="AW78" i="2" s="1"/>
  <c r="AV195" i="2"/>
  <c r="AW195" i="2" s="1"/>
  <c r="AV62" i="2"/>
  <c r="AW62" i="2" s="1"/>
  <c r="AV14" i="2"/>
  <c r="AW14" i="2" s="1"/>
  <c r="AV90" i="2"/>
  <c r="AW90" i="2" s="1"/>
  <c r="AH129" i="4"/>
  <c r="BL128" i="2" s="1"/>
  <c r="BM128" i="2" s="1"/>
  <c r="AU128" i="2"/>
  <c r="AV210" i="2"/>
  <c r="AW210" i="2" s="1"/>
  <c r="AH22" i="4"/>
  <c r="BL21" i="2" s="1"/>
  <c r="BM21" i="2" s="1"/>
  <c r="AH26" i="4"/>
  <c r="BL25" i="2" s="1"/>
  <c r="BM25" i="2" s="1"/>
  <c r="AV34" i="2"/>
  <c r="AW34" i="2" s="1"/>
  <c r="AH39" i="4"/>
  <c r="BL38" i="2" s="1"/>
  <c r="BM38" i="2" s="1"/>
  <c r="AH52" i="4"/>
  <c r="BL51" i="2" s="1"/>
  <c r="BM51" i="2" s="1"/>
  <c r="AH64" i="4"/>
  <c r="BL63" i="2" s="1"/>
  <c r="BM63" i="2" s="1"/>
  <c r="AH69" i="4"/>
  <c r="BL68" i="2" s="1"/>
  <c r="BM68" i="2" s="1"/>
  <c r="AU68" i="2"/>
  <c r="AH73" i="4"/>
  <c r="BL72" i="2" s="1"/>
  <c r="BM72" i="2" s="1"/>
  <c r="AU72" i="2"/>
  <c r="AH86" i="4"/>
  <c r="BL85" i="2" s="1"/>
  <c r="BM85" i="2" s="1"/>
  <c r="AH90" i="4"/>
  <c r="BL89" i="2" s="1"/>
  <c r="BM89" i="2" s="1"/>
  <c r="AV98" i="2"/>
  <c r="AW98" i="2" s="1"/>
  <c r="AH103" i="4"/>
  <c r="BL102" i="2" s="1"/>
  <c r="BM102" i="2" s="1"/>
  <c r="AH116" i="4"/>
  <c r="BL115" i="2" s="1"/>
  <c r="BM115" i="2" s="1"/>
  <c r="AH128" i="4"/>
  <c r="BL127" i="2" s="1"/>
  <c r="BM127" i="2" s="1"/>
  <c r="AH133" i="4"/>
  <c r="BL132" i="2" s="1"/>
  <c r="BM132" i="2" s="1"/>
  <c r="AU132" i="2"/>
  <c r="AH137" i="4"/>
  <c r="BL136" i="2" s="1"/>
  <c r="BM136" i="2" s="1"/>
  <c r="AU136" i="2"/>
  <c r="AH150" i="4"/>
  <c r="BL149" i="2" s="1"/>
  <c r="BM149" i="2" s="1"/>
  <c r="AH154" i="4"/>
  <c r="BL153" i="2" s="1"/>
  <c r="BM153" i="2" s="1"/>
  <c r="AV162" i="2"/>
  <c r="AW162" i="2" s="1"/>
  <c r="AH167" i="4"/>
  <c r="BL166" i="2" s="1"/>
  <c r="BM166" i="2" s="1"/>
  <c r="AH180" i="4"/>
  <c r="BL179" i="2" s="1"/>
  <c r="BM179" i="2" s="1"/>
  <c r="AH189" i="4"/>
  <c r="BL188" i="2" s="1"/>
  <c r="BM188" i="2" s="1"/>
  <c r="AU188" i="2"/>
  <c r="AH194" i="4"/>
  <c r="BL193" i="2" s="1"/>
  <c r="BM193" i="2" s="1"/>
  <c r="AU222" i="2"/>
  <c r="AV216" i="2"/>
  <c r="AW216" i="2" s="1"/>
  <c r="AU206" i="2"/>
  <c r="AV200" i="2"/>
  <c r="AW200" i="2" s="1"/>
  <c r="AU142" i="2"/>
  <c r="AU78" i="2"/>
  <c r="AU14" i="2"/>
  <c r="AV18" i="2"/>
  <c r="AW18" i="2" s="1"/>
  <c r="AH48" i="4"/>
  <c r="BL47" i="2" s="1"/>
  <c r="BM47" i="2" s="1"/>
  <c r="AH53" i="4"/>
  <c r="BL52" i="2" s="1"/>
  <c r="BM52" i="2" s="1"/>
  <c r="AU52" i="2"/>
  <c r="AH57" i="4"/>
  <c r="BL56" i="2" s="1"/>
  <c r="BM56" i="2" s="1"/>
  <c r="AU56" i="2"/>
  <c r="AH70" i="4"/>
  <c r="BL69" i="2" s="1"/>
  <c r="BM69" i="2" s="1"/>
  <c r="AH74" i="4"/>
  <c r="BL73" i="2" s="1"/>
  <c r="BM73" i="2" s="1"/>
  <c r="AV82" i="2"/>
  <c r="AW82" i="2" s="1"/>
  <c r="AH87" i="4"/>
  <c r="BL86" i="2" s="1"/>
  <c r="BM86" i="2" s="1"/>
  <c r="AH100" i="4"/>
  <c r="BL99" i="2" s="1"/>
  <c r="BM99" i="2" s="1"/>
  <c r="AH112" i="4"/>
  <c r="BL111" i="2" s="1"/>
  <c r="BM111" i="2" s="1"/>
  <c r="AH117" i="4"/>
  <c r="BL116" i="2" s="1"/>
  <c r="BM116" i="2" s="1"/>
  <c r="AU116" i="2"/>
  <c r="AH121" i="4"/>
  <c r="BL120" i="2" s="1"/>
  <c r="BM120" i="2" s="1"/>
  <c r="AU120" i="2"/>
  <c r="AH134" i="4"/>
  <c r="BL133" i="2" s="1"/>
  <c r="BM133" i="2" s="1"/>
  <c r="AH138" i="4"/>
  <c r="BL137" i="2" s="1"/>
  <c r="BM137" i="2" s="1"/>
  <c r="AV146" i="2"/>
  <c r="AW146" i="2" s="1"/>
  <c r="AH151" i="4"/>
  <c r="BL150" i="2" s="1"/>
  <c r="BM150" i="2" s="1"/>
  <c r="AH164" i="4"/>
  <c r="BL163" i="2" s="1"/>
  <c r="BM163" i="2" s="1"/>
  <c r="AH176" i="4"/>
  <c r="BL175" i="2" s="1"/>
  <c r="BM175" i="2" s="1"/>
  <c r="AH181" i="4"/>
  <c r="BL180" i="2" s="1"/>
  <c r="BM180" i="2" s="1"/>
  <c r="AU180" i="2"/>
  <c r="AH185" i="4"/>
  <c r="BL184" i="2" s="1"/>
  <c r="BM184" i="2" s="1"/>
  <c r="AU184" i="2"/>
  <c r="AH190" i="4"/>
  <c r="BL189" i="2" s="1"/>
  <c r="BM189" i="2" s="1"/>
  <c r="AH206" i="4"/>
  <c r="BL205" i="2" s="1"/>
  <c r="BM205" i="2" s="1"/>
  <c r="AH222" i="4"/>
  <c r="BL221" i="2" s="1"/>
  <c r="BM221" i="2" s="1"/>
  <c r="AU226" i="2"/>
  <c r="AV220" i="2"/>
  <c r="AW220" i="2" s="1"/>
  <c r="AU210" i="2"/>
  <c r="AV204" i="2"/>
  <c r="AW204" i="2" s="1"/>
  <c r="AU194" i="2"/>
  <c r="AU186" i="2"/>
  <c r="AU178" i="2"/>
  <c r="AU134" i="2"/>
  <c r="AH125" i="4"/>
  <c r="BL124" i="2" s="1"/>
  <c r="BM124" i="2" s="1"/>
  <c r="AU124" i="2"/>
  <c r="AV226" i="2"/>
  <c r="AW226" i="2" s="1"/>
  <c r="AH9" i="4"/>
  <c r="BL8" i="2" s="1"/>
  <c r="BM8" i="2" s="1"/>
  <c r="AU8" i="2"/>
  <c r="AH23" i="4"/>
  <c r="BL22" i="2" s="1"/>
  <c r="BM22" i="2" s="1"/>
  <c r="AH36" i="4"/>
  <c r="BL35" i="2" s="1"/>
  <c r="BM35" i="2" s="1"/>
  <c r="AH28" i="4"/>
  <c r="BL27" i="2" s="1"/>
  <c r="BM27" i="2" s="1"/>
  <c r="AH40" i="4"/>
  <c r="BL39" i="2" s="1"/>
  <c r="BM39" i="2" s="1"/>
  <c r="AH45" i="4"/>
  <c r="BL44" i="2" s="1"/>
  <c r="BM44" i="2" s="1"/>
  <c r="AU44" i="2"/>
  <c r="AH49" i="4"/>
  <c r="BL48" i="2" s="1"/>
  <c r="BM48" i="2" s="1"/>
  <c r="AU48" i="2"/>
  <c r="AH62" i="4"/>
  <c r="BL61" i="2" s="1"/>
  <c r="BM61" i="2" s="1"/>
  <c r="AH66" i="4"/>
  <c r="BL65" i="2" s="1"/>
  <c r="BM65" i="2" s="1"/>
  <c r="AV74" i="2"/>
  <c r="AW74" i="2" s="1"/>
  <c r="AH92" i="4"/>
  <c r="BL91" i="2" s="1"/>
  <c r="BM91" i="2" s="1"/>
  <c r="AH104" i="4"/>
  <c r="BL103" i="2" s="1"/>
  <c r="BM103" i="2" s="1"/>
  <c r="AH109" i="4"/>
  <c r="BL108" i="2" s="1"/>
  <c r="BM108" i="2" s="1"/>
  <c r="AU108" i="2"/>
  <c r="AH113" i="4"/>
  <c r="BL112" i="2" s="1"/>
  <c r="BM112" i="2" s="1"/>
  <c r="AU112" i="2"/>
  <c r="AH126" i="4"/>
  <c r="BL125" i="2" s="1"/>
  <c r="BM125" i="2" s="1"/>
  <c r="AH130" i="4"/>
  <c r="BL129" i="2" s="1"/>
  <c r="BM129" i="2" s="1"/>
  <c r="AV138" i="2"/>
  <c r="AW138" i="2" s="1"/>
  <c r="AH156" i="4"/>
  <c r="BL155" i="2" s="1"/>
  <c r="BM155" i="2" s="1"/>
  <c r="AH173" i="4"/>
  <c r="BL172" i="2" s="1"/>
  <c r="BM172" i="2" s="1"/>
  <c r="AU172" i="2"/>
  <c r="AH177" i="4"/>
  <c r="BL176" i="2" s="1"/>
  <c r="BM176" i="2" s="1"/>
  <c r="AU176" i="2"/>
  <c r="AV190" i="2"/>
  <c r="AW190" i="2" s="1"/>
  <c r="AV206" i="2"/>
  <c r="AW206" i="2" s="1"/>
  <c r="AV222" i="2"/>
  <c r="AW222" i="2" s="1"/>
  <c r="AU220" i="2"/>
  <c r="AU204" i="2"/>
  <c r="AU162" i="2"/>
  <c r="AU130" i="2"/>
  <c r="AU98" i="2"/>
  <c r="AU66" i="2"/>
  <c r="AU34" i="2"/>
  <c r="AH61" i="4"/>
  <c r="BL60" i="2" s="1"/>
  <c r="BM60" i="2" s="1"/>
  <c r="AU60" i="2"/>
  <c r="AH37" i="4"/>
  <c r="BL36" i="2" s="1"/>
  <c r="BM36" i="2" s="1"/>
  <c r="AU36" i="2"/>
  <c r="AH41" i="4"/>
  <c r="BL40" i="2" s="1"/>
  <c r="BM40" i="2" s="1"/>
  <c r="AU40" i="2"/>
  <c r="AV66" i="2"/>
  <c r="AW66" i="2" s="1"/>
  <c r="AH101" i="4"/>
  <c r="BL100" i="2" s="1"/>
  <c r="BM100" i="2" s="1"/>
  <c r="AU100" i="2"/>
  <c r="AH105" i="4"/>
  <c r="BL104" i="2" s="1"/>
  <c r="BM104" i="2" s="1"/>
  <c r="AU104" i="2"/>
  <c r="AH118" i="4"/>
  <c r="BL117" i="2" s="1"/>
  <c r="BM117" i="2" s="1"/>
  <c r="AH122" i="4"/>
  <c r="BL121" i="2" s="1"/>
  <c r="BM121" i="2" s="1"/>
  <c r="AV130" i="2"/>
  <c r="AW130" i="2" s="1"/>
  <c r="AH148" i="4"/>
  <c r="BL147" i="2" s="1"/>
  <c r="BM147" i="2" s="1"/>
  <c r="AH160" i="4"/>
  <c r="BL159" i="2" s="1"/>
  <c r="BM159" i="2" s="1"/>
  <c r="AH165" i="4"/>
  <c r="BL164" i="2" s="1"/>
  <c r="BM164" i="2" s="1"/>
  <c r="AU164" i="2"/>
  <c r="AH169" i="4"/>
  <c r="BL168" i="2" s="1"/>
  <c r="BM168" i="2" s="1"/>
  <c r="AU168" i="2"/>
  <c r="AH182" i="4"/>
  <c r="BL181" i="2" s="1"/>
  <c r="BM181" i="2" s="1"/>
  <c r="AH202" i="4"/>
  <c r="BL201" i="2" s="1"/>
  <c r="BM201" i="2" s="1"/>
  <c r="AU230" i="2"/>
  <c r="AV224" i="2"/>
  <c r="AW224" i="2" s="1"/>
  <c r="AU214" i="2"/>
  <c r="AV208" i="2"/>
  <c r="AW208" i="2" s="1"/>
  <c r="AU198" i="2"/>
  <c r="AU62" i="2"/>
  <c r="AV17" i="2"/>
  <c r="AW17" i="2" s="1"/>
  <c r="AV26" i="2"/>
  <c r="AW26" i="2" s="1"/>
  <c r="AV10" i="2"/>
  <c r="AW10" i="2" s="1"/>
  <c r="AH24" i="4"/>
  <c r="BL23" i="2" s="1"/>
  <c r="BM23" i="2" s="1"/>
  <c r="AH29" i="4"/>
  <c r="BL28" i="2" s="1"/>
  <c r="BM28" i="2" s="1"/>
  <c r="AU28" i="2"/>
  <c r="AH33" i="4"/>
  <c r="BL32" i="2" s="1"/>
  <c r="BM32" i="2" s="1"/>
  <c r="AU32" i="2"/>
  <c r="AH46" i="4"/>
  <c r="BL45" i="2" s="1"/>
  <c r="BM45" i="2" s="1"/>
  <c r="AH50" i="4"/>
  <c r="BL49" i="2" s="1"/>
  <c r="BM49" i="2" s="1"/>
  <c r="AV58" i="2"/>
  <c r="AW58" i="2" s="1"/>
  <c r="AH93" i="4"/>
  <c r="BL92" i="2" s="1"/>
  <c r="BM92" i="2" s="1"/>
  <c r="AU92" i="2"/>
  <c r="AH97" i="4"/>
  <c r="BL96" i="2" s="1"/>
  <c r="BM96" i="2" s="1"/>
  <c r="AU96" i="2"/>
  <c r="AH110" i="4"/>
  <c r="BL109" i="2" s="1"/>
  <c r="BM109" i="2" s="1"/>
  <c r="AV113" i="2"/>
  <c r="AW113" i="2" s="1"/>
  <c r="AV122" i="2"/>
  <c r="AW122" i="2" s="1"/>
  <c r="AH157" i="4"/>
  <c r="BL156" i="2" s="1"/>
  <c r="BM156" i="2" s="1"/>
  <c r="AU156" i="2"/>
  <c r="AH161" i="4"/>
  <c r="BL160" i="2" s="1"/>
  <c r="BM160" i="2" s="1"/>
  <c r="AU160" i="2"/>
  <c r="AH174" i="4"/>
  <c r="BL173" i="2" s="1"/>
  <c r="BM173" i="2" s="1"/>
  <c r="AV186" i="2"/>
  <c r="AW186" i="2" s="1"/>
  <c r="AV202" i="2"/>
  <c r="AW202" i="2" s="1"/>
  <c r="AH208" i="4"/>
  <c r="BL207" i="2" s="1"/>
  <c r="BM207" i="2" s="1"/>
  <c r="AV218" i="2"/>
  <c r="AW218" i="2" s="1"/>
  <c r="AH224" i="4"/>
  <c r="BL223" i="2" s="1"/>
  <c r="BM223" i="2" s="1"/>
  <c r="AU224" i="2"/>
  <c r="AU219" i="2"/>
  <c r="AU208" i="2"/>
  <c r="AU154" i="2"/>
  <c r="AU122" i="2"/>
  <c r="AU90" i="2"/>
  <c r="AU58" i="2"/>
  <c r="AU26" i="2"/>
  <c r="AV154" i="2"/>
  <c r="AW154" i="2" s="1"/>
  <c r="AH12" i="4"/>
  <c r="BL11" i="2" s="1"/>
  <c r="BM11" i="2" s="1"/>
  <c r="AU11" i="2"/>
  <c r="AH21" i="4"/>
  <c r="BL20" i="2" s="1"/>
  <c r="BM20" i="2" s="1"/>
  <c r="AU20" i="2"/>
  <c r="AH25" i="4"/>
  <c r="BL24" i="2" s="1"/>
  <c r="BM24" i="2" s="1"/>
  <c r="AU24" i="2"/>
  <c r="AH38" i="4"/>
  <c r="BL37" i="2" s="1"/>
  <c r="BM37" i="2" s="1"/>
  <c r="AH42" i="4"/>
  <c r="BL41" i="2" s="1"/>
  <c r="BM41" i="2" s="1"/>
  <c r="AV50" i="2"/>
  <c r="AW50" i="2" s="1"/>
  <c r="AH55" i="4"/>
  <c r="BL54" i="2" s="1"/>
  <c r="BM54" i="2" s="1"/>
  <c r="AH68" i="4"/>
  <c r="BL67" i="2" s="1"/>
  <c r="BM67" i="2" s="1"/>
  <c r="AH80" i="4"/>
  <c r="BL79" i="2" s="1"/>
  <c r="BM79" i="2" s="1"/>
  <c r="AH85" i="4"/>
  <c r="BL84" i="2" s="1"/>
  <c r="BM84" i="2" s="1"/>
  <c r="AU84" i="2"/>
  <c r="AH89" i="4"/>
  <c r="BL88" i="2" s="1"/>
  <c r="BM88" i="2" s="1"/>
  <c r="AU88" i="2"/>
  <c r="AH102" i="4"/>
  <c r="BL101" i="2" s="1"/>
  <c r="BM101" i="2" s="1"/>
  <c r="AH106" i="4"/>
  <c r="BL105" i="2" s="1"/>
  <c r="BM105" i="2" s="1"/>
  <c r="AV114" i="2"/>
  <c r="AW114" i="2" s="1"/>
  <c r="AH119" i="4"/>
  <c r="BL118" i="2" s="1"/>
  <c r="BM118" i="2" s="1"/>
  <c r="AH132" i="4"/>
  <c r="BL131" i="2" s="1"/>
  <c r="BM131" i="2" s="1"/>
  <c r="AH144" i="4"/>
  <c r="BL143" i="2" s="1"/>
  <c r="BM143" i="2" s="1"/>
  <c r="AH149" i="4"/>
  <c r="BL148" i="2" s="1"/>
  <c r="BM148" i="2" s="1"/>
  <c r="AU148" i="2"/>
  <c r="AH153" i="4"/>
  <c r="BL152" i="2" s="1"/>
  <c r="BM152" i="2" s="1"/>
  <c r="AU152" i="2"/>
  <c r="AH166" i="4"/>
  <c r="BL165" i="2" s="1"/>
  <c r="BM165" i="2" s="1"/>
  <c r="AH170" i="4"/>
  <c r="BL169" i="2" s="1"/>
  <c r="BM169" i="2" s="1"/>
  <c r="AV178" i="2"/>
  <c r="AW178" i="2" s="1"/>
  <c r="AH183" i="4"/>
  <c r="BL182" i="2" s="1"/>
  <c r="BM182" i="2" s="1"/>
  <c r="AH193" i="4"/>
  <c r="BL192" i="2" s="1"/>
  <c r="BM192" i="2" s="1"/>
  <c r="AU192" i="2"/>
  <c r="AH198" i="4"/>
  <c r="BL197" i="2" s="1"/>
  <c r="BM197" i="2" s="1"/>
  <c r="AV228" i="2"/>
  <c r="AW228" i="2" s="1"/>
  <c r="AU218" i="2"/>
  <c r="AV212" i="2"/>
  <c r="AW212" i="2" s="1"/>
  <c r="AU202" i="2"/>
  <c r="AV196" i="2"/>
  <c r="AW196" i="2" s="1"/>
  <c r="AU190" i="2"/>
  <c r="AH65" i="4"/>
  <c r="BL64" i="2" s="1"/>
  <c r="BM64" i="2" s="1"/>
  <c r="AU64" i="2"/>
  <c r="AV194" i="2"/>
  <c r="AW194" i="2" s="1"/>
  <c r="AH13" i="4"/>
  <c r="BL12" i="2" s="1"/>
  <c r="BM12" i="2" s="1"/>
  <c r="AU12" i="2"/>
  <c r="AH17" i="4"/>
  <c r="BL16" i="2" s="1"/>
  <c r="BM16" i="2" s="1"/>
  <c r="AU16" i="2"/>
  <c r="AV42" i="2"/>
  <c r="AW42" i="2" s="1"/>
  <c r="AH77" i="4"/>
  <c r="BL76" i="2" s="1"/>
  <c r="BM76" i="2" s="1"/>
  <c r="AU76" i="2"/>
  <c r="AH81" i="4"/>
  <c r="BL80" i="2" s="1"/>
  <c r="BM80" i="2" s="1"/>
  <c r="AU80" i="2"/>
  <c r="AV106" i="2"/>
  <c r="AW106" i="2" s="1"/>
  <c r="AH141" i="4"/>
  <c r="BL140" i="2" s="1"/>
  <c r="BM140" i="2" s="1"/>
  <c r="AU140" i="2"/>
  <c r="AH145" i="4"/>
  <c r="BL144" i="2" s="1"/>
  <c r="BM144" i="2" s="1"/>
  <c r="AU144" i="2"/>
  <c r="AV170" i="2"/>
  <c r="AW170" i="2" s="1"/>
  <c r="AV198" i="2"/>
  <c r="AW198" i="2" s="1"/>
  <c r="AV214" i="2"/>
  <c r="AW214" i="2" s="1"/>
  <c r="AV230" i="2"/>
  <c r="AW230" i="2" s="1"/>
  <c r="AU228" i="2"/>
  <c r="AU212" i="2"/>
  <c r="AU196" i="2"/>
  <c r="AU146" i="2"/>
  <c r="AU114" i="2"/>
  <c r="AU82" i="2"/>
  <c r="AU50" i="2"/>
  <c r="AU18" i="2"/>
  <c r="AU4" i="2"/>
  <c r="AV4" i="2"/>
  <c r="AW4" i="2" s="1"/>
  <c r="Z5" i="4"/>
  <c r="Y8" i="4"/>
  <c r="Z8" i="4" s="1"/>
  <c r="Y16" i="4"/>
  <c r="Z16" i="4" s="1"/>
  <c r="Y81" i="4"/>
  <c r="Z81" i="4" s="1"/>
  <c r="Y89" i="4"/>
  <c r="Z89" i="4" s="1"/>
  <c r="Y97" i="4"/>
  <c r="Z97" i="4" s="1"/>
  <c r="Y105" i="4"/>
  <c r="Z105" i="4" s="1"/>
  <c r="Y113" i="4"/>
  <c r="Z113" i="4" s="1"/>
  <c r="Y121" i="4"/>
  <c r="Z121" i="4" s="1"/>
  <c r="Y129" i="4"/>
  <c r="Z129" i="4" s="1"/>
  <c r="Y137" i="4"/>
  <c r="Z137" i="4" s="1"/>
  <c r="Y145" i="4"/>
  <c r="Z145" i="4" s="1"/>
  <c r="Y153" i="4"/>
  <c r="Z153" i="4" s="1"/>
  <c r="Y161" i="4"/>
  <c r="Z161" i="4" s="1"/>
  <c r="Y169" i="4"/>
  <c r="Z169" i="4" s="1"/>
  <c r="Y177" i="4"/>
  <c r="Z177" i="4" s="1"/>
  <c r="Y83" i="4"/>
  <c r="Z83" i="4" s="1"/>
  <c r="Y91" i="4"/>
  <c r="Z91" i="4" s="1"/>
  <c r="Y99" i="4"/>
  <c r="Z99" i="4" s="1"/>
  <c r="Y6" i="4"/>
  <c r="Z6" i="4" s="1"/>
  <c r="Y14" i="4"/>
  <c r="Z14" i="4" s="1"/>
  <c r="Y22" i="4"/>
  <c r="Z22" i="4" s="1"/>
  <c r="Y30" i="4"/>
  <c r="Z30" i="4" s="1"/>
  <c r="Y34" i="4"/>
  <c r="Z34" i="4" s="1"/>
  <c r="Y38" i="4"/>
  <c r="Z38" i="4" s="1"/>
  <c r="Y42" i="4"/>
  <c r="Z42" i="4" s="1"/>
  <c r="Y46" i="4"/>
  <c r="Z46" i="4" s="1"/>
  <c r="Y50" i="4"/>
  <c r="Z50" i="4" s="1"/>
  <c r="Y54" i="4"/>
  <c r="Z54" i="4" s="1"/>
  <c r="Y58" i="4"/>
  <c r="Z58" i="4" s="1"/>
  <c r="Y62" i="4"/>
  <c r="Z62" i="4" s="1"/>
  <c r="Y66" i="4"/>
  <c r="Z66" i="4" s="1"/>
  <c r="Y70" i="4"/>
  <c r="Z70" i="4" s="1"/>
  <c r="Y74" i="4"/>
  <c r="Z74" i="4" s="1"/>
  <c r="Y80" i="4"/>
  <c r="Z80" i="4" s="1"/>
  <c r="Y88" i="4"/>
  <c r="Z88" i="4" s="1"/>
  <c r="Y96" i="4"/>
  <c r="Z96" i="4" s="1"/>
  <c r="Y104" i="4"/>
  <c r="Z104" i="4" s="1"/>
  <c r="Y112" i="4"/>
  <c r="Z112" i="4" s="1"/>
  <c r="Y120" i="4"/>
  <c r="Z120" i="4" s="1"/>
  <c r="Y128" i="4"/>
  <c r="Z128" i="4" s="1"/>
  <c r="Y136" i="4"/>
  <c r="Z136" i="4" s="1"/>
  <c r="Y144" i="4"/>
  <c r="Z144" i="4" s="1"/>
  <c r="Y152" i="4"/>
  <c r="Z152" i="4" s="1"/>
  <c r="Y10" i="4"/>
  <c r="Z10" i="4" s="1"/>
  <c r="Y18" i="4"/>
  <c r="Z18" i="4" s="1"/>
  <c r="Y26" i="4"/>
  <c r="Z26" i="4" s="1"/>
  <c r="Y77" i="4"/>
  <c r="Z77" i="4" s="1"/>
  <c r="Y85" i="4"/>
  <c r="Z85" i="4" s="1"/>
  <c r="Y93" i="4"/>
  <c r="Z93" i="4" s="1"/>
  <c r="Y101" i="4"/>
  <c r="Z101" i="4" s="1"/>
  <c r="Y109" i="4"/>
  <c r="Z109" i="4" s="1"/>
  <c r="Y117" i="4"/>
  <c r="Z117" i="4" s="1"/>
  <c r="Y125" i="4"/>
  <c r="Z125" i="4" s="1"/>
  <c r="Y133" i="4"/>
  <c r="Z133" i="4" s="1"/>
  <c r="Y141" i="4"/>
  <c r="Z141" i="4" s="1"/>
  <c r="Y149" i="4"/>
  <c r="Z149" i="4" s="1"/>
  <c r="Y157" i="4"/>
  <c r="Z157" i="4" s="1"/>
  <c r="Y165" i="4"/>
  <c r="Z165" i="4" s="1"/>
  <c r="Y173" i="4"/>
  <c r="Z173" i="4" s="1"/>
  <c r="Y21" i="4"/>
  <c r="Z21" i="4" s="1"/>
  <c r="Y29" i="4"/>
  <c r="Z29" i="4" s="1"/>
  <c r="Y33" i="4"/>
  <c r="Z33" i="4" s="1"/>
  <c r="Y37" i="4"/>
  <c r="Z37" i="4" s="1"/>
  <c r="Y41" i="4"/>
  <c r="Z41" i="4" s="1"/>
  <c r="Y45" i="4"/>
  <c r="Z45" i="4" s="1"/>
  <c r="Y49" i="4"/>
  <c r="Z49" i="4" s="1"/>
  <c r="Y53" i="4"/>
  <c r="Z53" i="4" s="1"/>
  <c r="Y57" i="4"/>
  <c r="Z57" i="4" s="1"/>
  <c r="Y61" i="4"/>
  <c r="Z61" i="4" s="1"/>
  <c r="Y65" i="4"/>
  <c r="Z65" i="4" s="1"/>
  <c r="Y69" i="4"/>
  <c r="Z69" i="4" s="1"/>
  <c r="Y73" i="4"/>
  <c r="Z73" i="4" s="1"/>
  <c r="Y82" i="4"/>
  <c r="Z82" i="4" s="1"/>
  <c r="Y154" i="4"/>
  <c r="Z154" i="4" s="1"/>
  <c r="Y162" i="4"/>
  <c r="Z162" i="4" s="1"/>
  <c r="Y170" i="4"/>
  <c r="Z170" i="4" s="1"/>
  <c r="Y79" i="4"/>
  <c r="Z79" i="4" s="1"/>
  <c r="Y87" i="4"/>
  <c r="Z87" i="4" s="1"/>
  <c r="Y95" i="4"/>
  <c r="Z95" i="4" s="1"/>
  <c r="Y9" i="4"/>
  <c r="Z9" i="4" s="1"/>
  <c r="Y13" i="4"/>
  <c r="Z13" i="4" s="1"/>
  <c r="Y17" i="4"/>
  <c r="Z17" i="4" s="1"/>
  <c r="Y25" i="4"/>
  <c r="Z25" i="4" s="1"/>
  <c r="Y12" i="4"/>
  <c r="Z12" i="4" s="1"/>
  <c r="Y20" i="4"/>
  <c r="Z20" i="4" s="1"/>
  <c r="Y24" i="4"/>
  <c r="Z24" i="4" s="1"/>
  <c r="Y28" i="4"/>
  <c r="Z28" i="4" s="1"/>
  <c r="Y32" i="4"/>
  <c r="Z32" i="4" s="1"/>
  <c r="Y36" i="4"/>
  <c r="Z36" i="4" s="1"/>
  <c r="Y40" i="4"/>
  <c r="Z40" i="4" s="1"/>
  <c r="Y44" i="4"/>
  <c r="Z44" i="4" s="1"/>
  <c r="Y48" i="4"/>
  <c r="Z48" i="4" s="1"/>
  <c r="Y52" i="4"/>
  <c r="Z52" i="4" s="1"/>
  <c r="Y56" i="4"/>
  <c r="Z56" i="4" s="1"/>
  <c r="Y60" i="4"/>
  <c r="Z60" i="4" s="1"/>
  <c r="Y64" i="4"/>
  <c r="Z64" i="4" s="1"/>
  <c r="Y68" i="4"/>
  <c r="Z68" i="4" s="1"/>
  <c r="Y72" i="4"/>
  <c r="Z72" i="4" s="1"/>
  <c r="Y76" i="4"/>
  <c r="Z76" i="4" s="1"/>
  <c r="Y84" i="4"/>
  <c r="Z84" i="4" s="1"/>
  <c r="Y92" i="4"/>
  <c r="Z92" i="4" s="1"/>
  <c r="Y100" i="4"/>
  <c r="Z100" i="4" s="1"/>
  <c r="Y108" i="4"/>
  <c r="Z108" i="4" s="1"/>
  <c r="Y116" i="4"/>
  <c r="Z116" i="4" s="1"/>
  <c r="Y124" i="4"/>
  <c r="Z124" i="4" s="1"/>
  <c r="Y132" i="4"/>
  <c r="Z132" i="4" s="1"/>
  <c r="Y140" i="4"/>
  <c r="Z140" i="4" s="1"/>
  <c r="Y148" i="4"/>
  <c r="Z148" i="4" s="1"/>
  <c r="Y156" i="4"/>
  <c r="Z156" i="4" s="1"/>
  <c r="Y164" i="4"/>
  <c r="Z164" i="4" s="1"/>
  <c r="Y185" i="4"/>
  <c r="Z185" i="4" s="1"/>
  <c r="Y193" i="4"/>
  <c r="Z193" i="4" s="1"/>
  <c r="Y201" i="4"/>
  <c r="Z201" i="4" s="1"/>
  <c r="Y209" i="4"/>
  <c r="Z209" i="4" s="1"/>
  <c r="Y217" i="4"/>
  <c r="Z217" i="4" s="1"/>
  <c r="Y225" i="4"/>
  <c r="Z225" i="4" s="1"/>
  <c r="Y179" i="4"/>
  <c r="Z179" i="4" s="1"/>
  <c r="Y187" i="4"/>
  <c r="Z187" i="4" s="1"/>
  <c r="Y195" i="4"/>
  <c r="Z195" i="4" s="1"/>
  <c r="Y203" i="4"/>
  <c r="Z203" i="4" s="1"/>
  <c r="Y211" i="4"/>
  <c r="Z211" i="4" s="1"/>
  <c r="Y219" i="4"/>
  <c r="Z219" i="4" s="1"/>
  <c r="Y227" i="4"/>
  <c r="Z227" i="4" s="1"/>
  <c r="Y181" i="4"/>
  <c r="Z181" i="4" s="1"/>
  <c r="Y189" i="4"/>
  <c r="Z189" i="4" s="1"/>
  <c r="Y197" i="4"/>
  <c r="Z197" i="4" s="1"/>
  <c r="Y205" i="4"/>
  <c r="Z205" i="4" s="1"/>
  <c r="Y213" i="4"/>
  <c r="Z213" i="4" s="1"/>
  <c r="Y221" i="4"/>
  <c r="Z221" i="4" s="1"/>
  <c r="Y229" i="4"/>
  <c r="Z229" i="4" s="1"/>
  <c r="Y178" i="4"/>
  <c r="Z178" i="4" s="1"/>
  <c r="Y186" i="4"/>
  <c r="Z186" i="4" s="1"/>
  <c r="Y194" i="4"/>
  <c r="Z194" i="4" s="1"/>
  <c r="Y202" i="4"/>
  <c r="Z202" i="4" s="1"/>
  <c r="Y210" i="4"/>
  <c r="Z210" i="4" s="1"/>
  <c r="Y218" i="4"/>
  <c r="Z218" i="4" s="1"/>
  <c r="Y226" i="4"/>
  <c r="Z226" i="4" s="1"/>
  <c r="Y183" i="4"/>
  <c r="Z183" i="4" s="1"/>
  <c r="Y191" i="4"/>
  <c r="Z191" i="4" s="1"/>
  <c r="Y199" i="4"/>
  <c r="Z199" i="4" s="1"/>
  <c r="Y207" i="4"/>
  <c r="Z207" i="4" s="1"/>
  <c r="Y215" i="4"/>
  <c r="Z215" i="4" s="1"/>
  <c r="Y223" i="4"/>
  <c r="Z223" i="4" s="1"/>
  <c r="Y231" i="4"/>
  <c r="Z231" i="4" s="1"/>
  <c r="Y180" i="4"/>
  <c r="Z180" i="4" s="1"/>
  <c r="Y188" i="4"/>
  <c r="Z188" i="4" s="1"/>
  <c r="Y196" i="4"/>
  <c r="Z196" i="4" s="1"/>
  <c r="Y204" i="4"/>
  <c r="Z204" i="4" s="1"/>
  <c r="Y212" i="4"/>
  <c r="Z212" i="4" s="1"/>
  <c r="Y220" i="4"/>
  <c r="Z220" i="4" s="1"/>
  <c r="Y228" i="4"/>
  <c r="Z228" i="4" s="1"/>
  <c r="AH9" i="16" l="1"/>
  <c r="AS4" i="16"/>
  <c r="AZ14" i="16"/>
  <c r="AH128" i="16"/>
  <c r="AZ15" i="16"/>
  <c r="AH219" i="16"/>
  <c r="AH70" i="16"/>
  <c r="AH229" i="16"/>
  <c r="AH103" i="16"/>
  <c r="AH225" i="16"/>
  <c r="AH186" i="16"/>
  <c r="AH109" i="16"/>
  <c r="AH213" i="16"/>
  <c r="AH13" i="16"/>
  <c r="AH185" i="16"/>
  <c r="AH194" i="16"/>
  <c r="AH39" i="16"/>
  <c r="AH211" i="16"/>
  <c r="AH40" i="16"/>
  <c r="AH197" i="16"/>
  <c r="AH47" i="16"/>
  <c r="AH190" i="16"/>
  <c r="AH154" i="16"/>
  <c r="AH43" i="16"/>
  <c r="AY10" i="16" s="1"/>
  <c r="AH123" i="16"/>
  <c r="AH223" i="16"/>
  <c r="AH215" i="16"/>
  <c r="AH65" i="16"/>
  <c r="AH4" i="16"/>
  <c r="AX14" i="16"/>
  <c r="AX16" i="16"/>
  <c r="AX15" i="16"/>
  <c r="W4" i="16"/>
  <c r="AX9" i="16" s="1"/>
  <c r="BL177" i="2"/>
  <c r="BM177" i="2" s="1"/>
  <c r="BL199" i="2"/>
  <c r="BM199" i="2" s="1"/>
  <c r="BL183" i="2"/>
  <c r="BM183" i="2" s="1"/>
  <c r="AV46" i="2"/>
  <c r="AW46" i="2" s="1"/>
  <c r="BL46" i="2"/>
  <c r="BM46" i="2" s="1"/>
  <c r="AV123" i="2"/>
  <c r="AW123" i="2" s="1"/>
  <c r="BL123" i="2"/>
  <c r="BM123" i="2" s="1"/>
  <c r="BL5" i="2"/>
  <c r="BM5" i="2" s="1"/>
  <c r="AV94" i="2"/>
  <c r="AW94" i="2" s="1"/>
  <c r="BL94" i="2"/>
  <c r="BM94" i="2" s="1"/>
  <c r="AV55" i="2"/>
  <c r="AW55" i="2" s="1"/>
  <c r="BL55" i="2"/>
  <c r="BM55" i="2" s="1"/>
  <c r="AV171" i="2"/>
  <c r="AW171" i="2" s="1"/>
  <c r="BL171" i="2"/>
  <c r="BM171" i="2" s="1"/>
  <c r="AV95" i="2"/>
  <c r="AW95" i="2" s="1"/>
  <c r="BL95" i="2"/>
  <c r="BM95" i="2" s="1"/>
  <c r="BL151" i="2"/>
  <c r="BM151" i="2" s="1"/>
  <c r="BL231" i="2"/>
  <c r="BM231" i="2" s="1"/>
  <c r="BL213" i="2"/>
  <c r="BM213" i="2" s="1"/>
  <c r="BL225" i="2"/>
  <c r="BM225" i="2" s="1"/>
  <c r="AV157" i="2"/>
  <c r="AW157" i="2" s="1"/>
  <c r="BL157" i="2"/>
  <c r="BM157" i="2" s="1"/>
  <c r="AV110" i="2"/>
  <c r="AW110" i="2" s="1"/>
  <c r="BL110" i="2"/>
  <c r="BM110" i="2" s="1"/>
  <c r="AV158" i="2"/>
  <c r="AW158" i="2" s="1"/>
  <c r="BL158" i="2"/>
  <c r="BM158" i="2" s="1"/>
  <c r="BL53" i="2"/>
  <c r="BM53" i="2" s="1"/>
  <c r="BL93" i="2"/>
  <c r="BM93" i="2" s="1"/>
  <c r="BL167" i="2"/>
  <c r="BM167" i="2" s="1"/>
  <c r="AV174" i="2"/>
  <c r="AW174" i="2" s="1"/>
  <c r="BL174" i="2"/>
  <c r="BM174" i="2" s="1"/>
  <c r="BL77" i="2"/>
  <c r="BM77" i="2" s="1"/>
  <c r="BL31" i="2"/>
  <c r="BM31" i="2" s="1"/>
  <c r="AV107" i="2"/>
  <c r="AW107" i="2" s="1"/>
  <c r="BL107" i="2"/>
  <c r="BM107" i="2" s="1"/>
  <c r="BL145" i="2"/>
  <c r="BM145" i="2" s="1"/>
  <c r="BL191" i="2"/>
  <c r="BM191" i="2" s="1"/>
  <c r="BL81" i="2"/>
  <c r="BM81" i="2" s="1"/>
  <c r="BL135" i="2"/>
  <c r="BM135" i="2" s="1"/>
  <c r="BL141" i="2"/>
  <c r="BM141" i="2" s="1"/>
  <c r="BL161" i="2"/>
  <c r="BM161" i="2" s="1"/>
  <c r="AV19" i="2"/>
  <c r="AW19" i="2" s="1"/>
  <c r="BL19" i="2"/>
  <c r="BM19" i="2" s="1"/>
  <c r="AV126" i="2"/>
  <c r="AW126" i="2" s="1"/>
  <c r="BL126" i="2"/>
  <c r="BM126" i="2" s="1"/>
  <c r="AV139" i="2"/>
  <c r="AW139" i="2" s="1"/>
  <c r="BL139" i="2"/>
  <c r="BM139" i="2" s="1"/>
  <c r="AV75" i="2"/>
  <c r="AW75" i="2" s="1"/>
  <c r="BL75" i="2"/>
  <c r="BM75" i="2" s="1"/>
  <c r="BL217" i="2"/>
  <c r="BM217" i="2" s="1"/>
  <c r="AV59" i="2"/>
  <c r="AW59" i="2" s="1"/>
  <c r="BL59" i="2"/>
  <c r="BM59" i="2" s="1"/>
  <c r="BL57" i="2"/>
  <c r="BM57" i="2" s="1"/>
  <c r="BL29" i="2"/>
  <c r="BM29" i="2" s="1"/>
  <c r="BL119" i="2"/>
  <c r="BM119" i="2" s="1"/>
  <c r="AV43" i="2"/>
  <c r="AW43" i="2" s="1"/>
  <c r="BL43" i="2"/>
  <c r="BM43" i="2" s="1"/>
  <c r="BL185" i="2"/>
  <c r="BM185" i="2" s="1"/>
  <c r="BL33" i="2"/>
  <c r="BM33" i="2" s="1"/>
  <c r="AV13" i="2"/>
  <c r="AW13" i="2" s="1"/>
  <c r="BL13" i="2"/>
  <c r="BM13" i="2" s="1"/>
  <c r="BL7" i="2"/>
  <c r="BM7" i="2" s="1"/>
  <c r="BL229" i="2"/>
  <c r="BM229" i="2" s="1"/>
  <c r="BL87" i="2"/>
  <c r="BM87" i="2" s="1"/>
  <c r="BL215" i="2"/>
  <c r="BM215" i="2" s="1"/>
  <c r="AV30" i="2"/>
  <c r="AW30" i="2" s="1"/>
  <c r="BL30" i="2"/>
  <c r="BM30" i="2" s="1"/>
  <c r="BL71" i="2"/>
  <c r="BM71" i="2" s="1"/>
  <c r="BL15" i="2"/>
  <c r="BM15" i="2" s="1"/>
  <c r="BL97" i="2"/>
  <c r="BM97" i="2" s="1"/>
  <c r="BL203" i="2"/>
  <c r="BM203" i="2" s="1"/>
  <c r="AV70" i="2"/>
  <c r="AW70" i="2" s="1"/>
  <c r="BL70" i="2"/>
  <c r="BM70" i="2" s="1"/>
  <c r="BL209" i="2"/>
  <c r="BM209" i="2" s="1"/>
  <c r="BL17" i="2"/>
  <c r="BM17" i="2" s="1"/>
  <c r="BL9" i="2"/>
  <c r="BM9" i="2" s="1"/>
  <c r="AV6" i="2"/>
  <c r="AW6" i="2" s="1"/>
  <c r="BL6" i="2"/>
  <c r="BM6" i="2" s="1"/>
  <c r="AV97" i="2"/>
  <c r="AW97" i="2" s="1"/>
  <c r="AV141" i="2"/>
  <c r="AW141" i="2" s="1"/>
  <c r="AV215" i="2"/>
  <c r="AW215" i="2" s="1"/>
  <c r="AV7" i="2"/>
  <c r="AW7" i="2" s="1"/>
  <c r="AV33" i="2"/>
  <c r="AW33" i="2" s="1"/>
  <c r="AV29" i="2"/>
  <c r="AW29" i="2" s="1"/>
  <c r="AV57" i="2"/>
  <c r="AW57" i="2" s="1"/>
  <c r="AV87" i="2"/>
  <c r="AW87" i="2" s="1"/>
  <c r="AV191" i="2"/>
  <c r="AW191" i="2" s="1"/>
  <c r="AV93" i="2"/>
  <c r="AW93" i="2" s="1"/>
  <c r="AV199" i="2"/>
  <c r="AW199" i="2" s="1"/>
  <c r="AV77" i="2"/>
  <c r="AW77" i="2" s="1"/>
  <c r="AV81" i="2"/>
  <c r="AW81" i="2" s="1"/>
  <c r="AV225" i="2"/>
  <c r="AW225" i="2" s="1"/>
  <c r="AV145" i="2"/>
  <c r="AW145" i="2" s="1"/>
  <c r="AV31" i="2"/>
  <c r="AW31" i="2" s="1"/>
  <c r="AV167" i="2"/>
  <c r="AW167" i="2" s="1"/>
  <c r="AV213" i="2"/>
  <c r="AW213" i="2" s="1"/>
  <c r="AV151" i="2"/>
  <c r="AW151" i="2" s="1"/>
  <c r="AV5" i="2"/>
  <c r="AW5" i="2" s="1"/>
  <c r="AV161" i="2"/>
  <c r="AW161" i="2" s="1"/>
  <c r="AV135" i="2"/>
  <c r="AW135" i="2" s="1"/>
  <c r="AV53" i="2"/>
  <c r="AW53" i="2" s="1"/>
  <c r="AV15" i="2"/>
  <c r="AW15" i="2" s="1"/>
  <c r="AV71" i="2"/>
  <c r="AW71" i="2" s="1"/>
  <c r="AV177" i="2"/>
  <c r="AW177" i="2" s="1"/>
  <c r="AV203" i="2"/>
  <c r="AW203" i="2" s="1"/>
  <c r="AV209" i="2"/>
  <c r="AW209" i="2" s="1"/>
  <c r="AV231" i="2"/>
  <c r="AW231" i="2" s="1"/>
  <c r="AV183" i="2"/>
  <c r="AW183" i="2" s="1"/>
  <c r="AV185" i="2"/>
  <c r="AW185" i="2" s="1"/>
  <c r="AV119" i="2"/>
  <c r="AW119" i="2" s="1"/>
  <c r="AV9" i="2"/>
  <c r="AW9" i="2" s="1"/>
  <c r="AV187" i="2"/>
  <c r="AW187" i="2" s="1"/>
  <c r="AV83" i="2"/>
  <c r="AW83" i="2" s="1"/>
  <c r="AV217" i="2"/>
  <c r="AW217" i="2" s="1"/>
  <c r="AV229" i="2"/>
  <c r="AW229" i="2" s="1"/>
  <c r="AV223" i="2"/>
  <c r="AW223" i="2" s="1"/>
  <c r="AV32" i="2"/>
  <c r="AW32" i="2" s="1"/>
  <c r="AV121" i="2"/>
  <c r="AW121" i="2" s="1"/>
  <c r="AV65" i="2"/>
  <c r="AW65" i="2" s="1"/>
  <c r="AV35" i="2"/>
  <c r="AW35" i="2" s="1"/>
  <c r="AV205" i="2"/>
  <c r="AW205" i="2" s="1"/>
  <c r="AV47" i="2"/>
  <c r="AW47" i="2" s="1"/>
  <c r="AV24" i="2"/>
  <c r="AW24" i="2" s="1"/>
  <c r="AV168" i="2"/>
  <c r="AW168" i="2" s="1"/>
  <c r="AV117" i="2"/>
  <c r="AW117" i="2" s="1"/>
  <c r="AV36" i="2"/>
  <c r="AW36" i="2" s="1"/>
  <c r="AV60" i="2"/>
  <c r="AW60" i="2" s="1"/>
  <c r="AV61" i="2"/>
  <c r="AW61" i="2" s="1"/>
  <c r="AV132" i="2"/>
  <c r="AW132" i="2" s="1"/>
  <c r="AV148" i="2"/>
  <c r="AW148" i="2" s="1"/>
  <c r="AV150" i="2"/>
  <c r="AW150" i="2" s="1"/>
  <c r="AV116" i="2"/>
  <c r="AW116" i="2" s="1"/>
  <c r="AV73" i="2"/>
  <c r="AW73" i="2" s="1"/>
  <c r="AV127" i="2"/>
  <c r="AW127" i="2" s="1"/>
  <c r="AV143" i="2"/>
  <c r="AW143" i="2" s="1"/>
  <c r="AV101" i="2"/>
  <c r="AW101" i="2" s="1"/>
  <c r="AV54" i="2"/>
  <c r="AW54" i="2" s="1"/>
  <c r="AV20" i="2"/>
  <c r="AW20" i="2" s="1"/>
  <c r="AV207" i="2"/>
  <c r="AW207" i="2" s="1"/>
  <c r="AV109" i="2"/>
  <c r="AW109" i="2" s="1"/>
  <c r="AV23" i="2"/>
  <c r="AW23" i="2" s="1"/>
  <c r="AV164" i="2"/>
  <c r="AW164" i="2" s="1"/>
  <c r="AV104" i="2"/>
  <c r="AW104" i="2" s="1"/>
  <c r="AV155" i="2"/>
  <c r="AW155" i="2" s="1"/>
  <c r="AV108" i="2"/>
  <c r="AW108" i="2" s="1"/>
  <c r="AV48" i="2"/>
  <c r="AW48" i="2" s="1"/>
  <c r="AV8" i="2"/>
  <c r="AW8" i="2" s="1"/>
  <c r="AV184" i="2"/>
  <c r="AW184" i="2" s="1"/>
  <c r="AV111" i="2"/>
  <c r="AW111" i="2" s="1"/>
  <c r="AV69" i="2"/>
  <c r="AW69" i="2" s="1"/>
  <c r="AV38" i="2"/>
  <c r="AW38" i="2" s="1"/>
  <c r="AV128" i="2"/>
  <c r="AW128" i="2" s="1"/>
  <c r="AV89" i="2"/>
  <c r="AW89" i="2" s="1"/>
  <c r="AV80" i="2"/>
  <c r="AW80" i="2" s="1"/>
  <c r="AV76" i="2"/>
  <c r="AW76" i="2" s="1"/>
  <c r="AV156" i="2"/>
  <c r="AW156" i="2" s="1"/>
  <c r="AV159" i="2"/>
  <c r="AW159" i="2" s="1"/>
  <c r="AV103" i="2"/>
  <c r="AW103" i="2" s="1"/>
  <c r="AV193" i="2"/>
  <c r="AW193" i="2" s="1"/>
  <c r="AV153" i="2"/>
  <c r="AW153" i="2" s="1"/>
  <c r="AV115" i="2"/>
  <c r="AW115" i="2" s="1"/>
  <c r="AV72" i="2"/>
  <c r="AW72" i="2" s="1"/>
  <c r="AV152" i="2"/>
  <c r="AW152" i="2" s="1"/>
  <c r="AV163" i="2"/>
  <c r="AW163" i="2" s="1"/>
  <c r="AV120" i="2"/>
  <c r="AW120" i="2" s="1"/>
  <c r="AV192" i="2"/>
  <c r="AW192" i="2" s="1"/>
  <c r="AV22" i="2"/>
  <c r="AW22" i="2" s="1"/>
  <c r="AV124" i="2"/>
  <c r="AW124" i="2" s="1"/>
  <c r="AV189" i="2"/>
  <c r="AW189" i="2" s="1"/>
  <c r="AV166" i="2"/>
  <c r="AW166" i="2" s="1"/>
  <c r="AV182" i="2"/>
  <c r="AW182" i="2" s="1"/>
  <c r="AV67" i="2"/>
  <c r="AW67" i="2" s="1"/>
  <c r="AV160" i="2"/>
  <c r="AW160" i="2" s="1"/>
  <c r="AV169" i="2"/>
  <c r="AW169" i="2" s="1"/>
  <c r="AV131" i="2"/>
  <c r="AW131" i="2" s="1"/>
  <c r="AV88" i="2"/>
  <c r="AW88" i="2" s="1"/>
  <c r="AV96" i="2"/>
  <c r="AW96" i="2" s="1"/>
  <c r="AV49" i="2"/>
  <c r="AW49" i="2" s="1"/>
  <c r="AV147" i="2"/>
  <c r="AW147" i="2" s="1"/>
  <c r="AV100" i="2"/>
  <c r="AW100" i="2" s="1"/>
  <c r="AV91" i="2"/>
  <c r="AW91" i="2" s="1"/>
  <c r="AV44" i="2"/>
  <c r="AW44" i="2" s="1"/>
  <c r="AV180" i="2"/>
  <c r="AW180" i="2" s="1"/>
  <c r="AV137" i="2"/>
  <c r="AW137" i="2" s="1"/>
  <c r="AV99" i="2"/>
  <c r="AW99" i="2" s="1"/>
  <c r="AV56" i="2"/>
  <c r="AW56" i="2" s="1"/>
  <c r="AV149" i="2"/>
  <c r="AW149" i="2" s="1"/>
  <c r="AV140" i="2"/>
  <c r="AW140" i="2" s="1"/>
  <c r="AV12" i="2"/>
  <c r="AW12" i="2" s="1"/>
  <c r="AV172" i="2"/>
  <c r="AW172" i="2" s="1"/>
  <c r="AV51" i="2"/>
  <c r="AW51" i="2" s="1"/>
  <c r="AV28" i="2"/>
  <c r="AW28" i="2" s="1"/>
  <c r="AV85" i="2"/>
  <c r="AW85" i="2" s="1"/>
  <c r="AV144" i="2"/>
  <c r="AW144" i="2" s="1"/>
  <c r="AV16" i="2"/>
  <c r="AW16" i="2" s="1"/>
  <c r="AV64" i="2"/>
  <c r="AW64" i="2" s="1"/>
  <c r="AV165" i="2"/>
  <c r="AW165" i="2" s="1"/>
  <c r="AV41" i="2"/>
  <c r="AW41" i="2" s="1"/>
  <c r="AV45" i="2"/>
  <c r="AW45" i="2" s="1"/>
  <c r="AV201" i="2"/>
  <c r="AW201" i="2" s="1"/>
  <c r="AV176" i="2"/>
  <c r="AW176" i="2" s="1"/>
  <c r="AV129" i="2"/>
  <c r="AW129" i="2" s="1"/>
  <c r="AV39" i="2"/>
  <c r="AW39" i="2" s="1"/>
  <c r="AV175" i="2"/>
  <c r="AW175" i="2" s="1"/>
  <c r="AV133" i="2"/>
  <c r="AW133" i="2" s="1"/>
  <c r="AV188" i="2"/>
  <c r="AW188" i="2" s="1"/>
  <c r="AV102" i="2"/>
  <c r="AW102" i="2" s="1"/>
  <c r="AV68" i="2"/>
  <c r="AW68" i="2" s="1"/>
  <c r="AV25" i="2"/>
  <c r="AW25" i="2" s="1"/>
  <c r="AV79" i="2"/>
  <c r="AW79" i="2" s="1"/>
  <c r="AV173" i="2"/>
  <c r="AW173" i="2" s="1"/>
  <c r="AV112" i="2"/>
  <c r="AW112" i="2" s="1"/>
  <c r="AV105" i="2"/>
  <c r="AW105" i="2" s="1"/>
  <c r="AV197" i="2"/>
  <c r="AW197" i="2" s="1"/>
  <c r="AV118" i="2"/>
  <c r="AW118" i="2" s="1"/>
  <c r="AV84" i="2"/>
  <c r="AW84" i="2" s="1"/>
  <c r="AV37" i="2"/>
  <c r="AW37" i="2" s="1"/>
  <c r="AV11" i="2"/>
  <c r="AW11" i="2" s="1"/>
  <c r="AV92" i="2"/>
  <c r="AW92" i="2" s="1"/>
  <c r="AV181" i="2"/>
  <c r="AW181" i="2" s="1"/>
  <c r="AV40" i="2"/>
  <c r="AW40" i="2" s="1"/>
  <c r="AV125" i="2"/>
  <c r="AW125" i="2" s="1"/>
  <c r="AV27" i="2"/>
  <c r="AW27" i="2" s="1"/>
  <c r="AV221" i="2"/>
  <c r="AW221" i="2" s="1"/>
  <c r="AV86" i="2"/>
  <c r="AW86" i="2" s="1"/>
  <c r="AV52" i="2"/>
  <c r="AW52" i="2" s="1"/>
  <c r="AV179" i="2"/>
  <c r="AW179" i="2" s="1"/>
  <c r="AV136" i="2"/>
  <c r="AW136" i="2" s="1"/>
  <c r="AV63" i="2"/>
  <c r="AW63" i="2" s="1"/>
  <c r="AV21" i="2"/>
  <c r="AW21" i="2" s="1"/>
  <c r="AY9" i="16" l="1"/>
  <c r="AZ9" i="16"/>
  <c r="AZ8" i="16"/>
  <c r="AZ10" i="16"/>
  <c r="AZ7" i="16"/>
  <c r="AY15" i="16"/>
  <c r="AY8" i="16"/>
  <c r="AY14" i="16"/>
  <c r="AY7" i="16"/>
  <c r="AY11" i="16" s="1"/>
  <c r="AY16" i="16"/>
  <c r="AX10" i="16"/>
  <c r="AX8" i="16"/>
  <c r="AX7" i="16"/>
  <c r="Z5" i="1"/>
  <c r="AA5" i="1" s="1"/>
  <c r="BP28" i="2"/>
  <c r="AN231" i="1"/>
  <c r="AO231" i="1" s="1"/>
  <c r="AQ231" i="1" s="1"/>
  <c r="AN232" i="1"/>
  <c r="AO232" i="1" s="1"/>
  <c r="AQ232" i="1" s="1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AZ11" i="16" l="1"/>
  <c r="AX11" i="16"/>
  <c r="P229" i="2"/>
  <c r="P221" i="2"/>
  <c r="P213" i="2"/>
  <c r="P205" i="2"/>
  <c r="Q205" i="2" s="1"/>
  <c r="P197" i="2"/>
  <c r="Q197" i="2" s="1"/>
  <c r="P189" i="2"/>
  <c r="Q189" i="2" s="1"/>
  <c r="P181" i="2"/>
  <c r="P173" i="2"/>
  <c r="Q173" i="2" s="1"/>
  <c r="P165" i="2"/>
  <c r="Q165" i="2" s="1"/>
  <c r="P157" i="2"/>
  <c r="Q157" i="2" s="1"/>
  <c r="P149" i="2"/>
  <c r="P141" i="2"/>
  <c r="Q141" i="2" s="1"/>
  <c r="P133" i="2"/>
  <c r="Q133" i="2" s="1"/>
  <c r="P125" i="2"/>
  <c r="Q125" i="2" s="1"/>
  <c r="P117" i="2"/>
  <c r="P109" i="2"/>
  <c r="Q109" i="2" s="1"/>
  <c r="P101" i="2"/>
  <c r="Q101" i="2" s="1"/>
  <c r="P93" i="2"/>
  <c r="Q93" i="2" s="1"/>
  <c r="P85" i="2"/>
  <c r="Q85" i="2" s="1"/>
  <c r="P77" i="2"/>
  <c r="P69" i="2"/>
  <c r="Q69" i="2" s="1"/>
  <c r="P61" i="2"/>
  <c r="Q61" i="2" s="1"/>
  <c r="P53" i="2"/>
  <c r="P45" i="2"/>
  <c r="Q45" i="2" s="1"/>
  <c r="P37" i="2"/>
  <c r="P29" i="2"/>
  <c r="Q29" i="2" s="1"/>
  <c r="P21" i="2"/>
  <c r="Q21" i="2" s="1"/>
  <c r="P13" i="2"/>
  <c r="Q13" i="2" s="1"/>
  <c r="P4" i="2"/>
  <c r="Q4" i="2" s="1"/>
  <c r="P226" i="2"/>
  <c r="Q226" i="2" s="1"/>
  <c r="P218" i="2"/>
  <c r="Q218" i="2" s="1"/>
  <c r="P210" i="2"/>
  <c r="Q210" i="2" s="1"/>
  <c r="P202" i="2"/>
  <c r="Q202" i="2" s="1"/>
  <c r="P194" i="2"/>
  <c r="P186" i="2"/>
  <c r="Q186" i="2" s="1"/>
  <c r="P178" i="2"/>
  <c r="Q178" i="2" s="1"/>
  <c r="P170" i="2"/>
  <c r="P162" i="2"/>
  <c r="Q162" i="2" s="1"/>
  <c r="P154" i="2"/>
  <c r="Q154" i="2" s="1"/>
  <c r="P146" i="2"/>
  <c r="Q146" i="2" s="1"/>
  <c r="P138" i="2"/>
  <c r="Q138" i="2" s="1"/>
  <c r="P130" i="2"/>
  <c r="Q130" i="2" s="1"/>
  <c r="P114" i="2"/>
  <c r="P98" i="2"/>
  <c r="Q98" i="2" s="1"/>
  <c r="P90" i="2"/>
  <c r="Q90" i="2" s="1"/>
  <c r="P82" i="2"/>
  <c r="Q82" i="2" s="1"/>
  <c r="P74" i="2"/>
  <c r="Q74" i="2" s="1"/>
  <c r="P66" i="2"/>
  <c r="Q66" i="2" s="1"/>
  <c r="P58" i="2"/>
  <c r="Q58" i="2" s="1"/>
  <c r="P50" i="2"/>
  <c r="Q50" i="2" s="1"/>
  <c r="P42" i="2"/>
  <c r="P34" i="2"/>
  <c r="Q34" i="2" s="1"/>
  <c r="P26" i="2"/>
  <c r="Q26" i="2" s="1"/>
  <c r="P18" i="2"/>
  <c r="P10" i="2"/>
  <c r="Q10" i="2" s="1"/>
  <c r="P185" i="2"/>
  <c r="Q185" i="2" s="1"/>
  <c r="P177" i="2"/>
  <c r="Q177" i="2" s="1"/>
  <c r="P169" i="2"/>
  <c r="P161" i="2"/>
  <c r="Q161" i="2" s="1"/>
  <c r="P153" i="2"/>
  <c r="Q153" i="2" s="1"/>
  <c r="P145" i="2"/>
  <c r="P137" i="2"/>
  <c r="P129" i="2"/>
  <c r="P121" i="2"/>
  <c r="Q121" i="2" s="1"/>
  <c r="P113" i="2"/>
  <c r="Q113" i="2" s="1"/>
  <c r="P105" i="2"/>
  <c r="P97" i="2"/>
  <c r="Q97" i="2" s="1"/>
  <c r="P89" i="2"/>
  <c r="P81" i="2"/>
  <c r="Q81" i="2" s="1"/>
  <c r="P73" i="2"/>
  <c r="P65" i="2"/>
  <c r="P57" i="2"/>
  <c r="Q57" i="2" s="1"/>
  <c r="P49" i="2"/>
  <c r="Q49" i="2" s="1"/>
  <c r="P41" i="2"/>
  <c r="P33" i="2"/>
  <c r="Q33" i="2" s="1"/>
  <c r="P25" i="2"/>
  <c r="Q25" i="2" s="1"/>
  <c r="P17" i="2"/>
  <c r="Q17" i="2" s="1"/>
  <c r="P9" i="2"/>
  <c r="P224" i="2"/>
  <c r="Q224" i="2" s="1"/>
  <c r="P216" i="2"/>
  <c r="Q216" i="2" s="1"/>
  <c r="P208" i="2"/>
  <c r="Q208" i="2" s="1"/>
  <c r="P200" i="2"/>
  <c r="Q200" i="2" s="1"/>
  <c r="P192" i="2"/>
  <c r="Q192" i="2" s="1"/>
  <c r="P184" i="2"/>
  <c r="Q184" i="2" s="1"/>
  <c r="P176" i="2"/>
  <c r="Q176" i="2" s="1"/>
  <c r="P168" i="2"/>
  <c r="Q168" i="2" s="1"/>
  <c r="P160" i="2"/>
  <c r="Q160" i="2" s="1"/>
  <c r="P152" i="2"/>
  <c r="Q152" i="2" s="1"/>
  <c r="P144" i="2"/>
  <c r="Q144" i="2" s="1"/>
  <c r="P136" i="2"/>
  <c r="Q136" i="2" s="1"/>
  <c r="P128" i="2"/>
  <c r="Q128" i="2" s="1"/>
  <c r="P120" i="2"/>
  <c r="Q120" i="2" s="1"/>
  <c r="P112" i="2"/>
  <c r="Q112" i="2" s="1"/>
  <c r="P104" i="2"/>
  <c r="Q104" i="2" s="1"/>
  <c r="P96" i="2"/>
  <c r="Q96" i="2" s="1"/>
  <c r="P88" i="2"/>
  <c r="Q88" i="2" s="1"/>
  <c r="P80" i="2"/>
  <c r="Q80" i="2" s="1"/>
  <c r="P72" i="2"/>
  <c r="Q72" i="2" s="1"/>
  <c r="P64" i="2"/>
  <c r="Q64" i="2" s="1"/>
  <c r="P56" i="2"/>
  <c r="Q56" i="2" s="1"/>
  <c r="P48" i="2"/>
  <c r="P40" i="2"/>
  <c r="Q40" i="2" s="1"/>
  <c r="P32" i="2"/>
  <c r="Q32" i="2" s="1"/>
  <c r="P16" i="2"/>
  <c r="Q16" i="2" s="1"/>
  <c r="P231" i="2"/>
  <c r="Q231" i="2" s="1"/>
  <c r="P223" i="2"/>
  <c r="Q223" i="2" s="1"/>
  <c r="P215" i="2"/>
  <c r="Q215" i="2" s="1"/>
  <c r="P207" i="2"/>
  <c r="Q207" i="2" s="1"/>
  <c r="P199" i="2"/>
  <c r="Q199" i="2" s="1"/>
  <c r="P191" i="2"/>
  <c r="Q191" i="2" s="1"/>
  <c r="P183" i="2"/>
  <c r="Q183" i="2" s="1"/>
  <c r="P175" i="2"/>
  <c r="Q175" i="2" s="1"/>
  <c r="P167" i="2"/>
  <c r="Q167" i="2" s="1"/>
  <c r="P159" i="2"/>
  <c r="Q159" i="2" s="1"/>
  <c r="P151" i="2"/>
  <c r="Q151" i="2" s="1"/>
  <c r="P143" i="2"/>
  <c r="Q143" i="2" s="1"/>
  <c r="P135" i="2"/>
  <c r="Q135" i="2" s="1"/>
  <c r="P127" i="2"/>
  <c r="Q127" i="2" s="1"/>
  <c r="P119" i="2"/>
  <c r="Q119" i="2" s="1"/>
  <c r="P111" i="2"/>
  <c r="P103" i="2"/>
  <c r="Q103" i="2" s="1"/>
  <c r="P87" i="2"/>
  <c r="Q87" i="2" s="1"/>
  <c r="P79" i="2"/>
  <c r="Q79" i="2" s="1"/>
  <c r="P71" i="2"/>
  <c r="Q71" i="2" s="1"/>
  <c r="P63" i="2"/>
  <c r="Q63" i="2" s="1"/>
  <c r="P55" i="2"/>
  <c r="Q55" i="2" s="1"/>
  <c r="P47" i="2"/>
  <c r="Q47" i="2" s="1"/>
  <c r="P39" i="2"/>
  <c r="Q39" i="2" s="1"/>
  <c r="P31" i="2"/>
  <c r="Q31" i="2" s="1"/>
  <c r="P23" i="2"/>
  <c r="Q23" i="2" s="1"/>
  <c r="P15" i="2"/>
  <c r="Q15" i="2" s="1"/>
  <c r="P7" i="2"/>
  <c r="Q7" i="2" s="1"/>
  <c r="Q48" i="2"/>
  <c r="Q221" i="2"/>
  <c r="Q181" i="2"/>
  <c r="Q149" i="2"/>
  <c r="Q117" i="2"/>
  <c r="Q77" i="2"/>
  <c r="Q53" i="2"/>
  <c r="Q37" i="2"/>
  <c r="Q194" i="2"/>
  <c r="Q170" i="2"/>
  <c r="Q114" i="2"/>
  <c r="Q42" i="2"/>
  <c r="Q169" i="2"/>
  <c r="Q145" i="2"/>
  <c r="Q137" i="2"/>
  <c r="Q129" i="2"/>
  <c r="Q105" i="2"/>
  <c r="Q73" i="2"/>
  <c r="Q41" i="2"/>
  <c r="Q9" i="2"/>
  <c r="P122" i="2"/>
  <c r="P106" i="2"/>
  <c r="P225" i="2"/>
  <c r="P217" i="2"/>
  <c r="P209" i="2"/>
  <c r="P201" i="2"/>
  <c r="P193" i="2"/>
  <c r="P230" i="2"/>
  <c r="P222" i="2"/>
  <c r="P214" i="2"/>
  <c r="P206" i="2"/>
  <c r="P198" i="2"/>
  <c r="P190" i="2"/>
  <c r="P182" i="2"/>
  <c r="P174" i="2"/>
  <c r="P166" i="2"/>
  <c r="P158" i="2"/>
  <c r="P150" i="2"/>
  <c r="P142" i="2"/>
  <c r="P134" i="2"/>
  <c r="P126" i="2"/>
  <c r="P118" i="2"/>
  <c r="P110" i="2"/>
  <c r="P102" i="2"/>
  <c r="P94" i="2"/>
  <c r="P86" i="2"/>
  <c r="P78" i="2"/>
  <c r="P70" i="2"/>
  <c r="P62" i="2"/>
  <c r="P54" i="2"/>
  <c r="P46" i="2"/>
  <c r="P38" i="2"/>
  <c r="P30" i="2"/>
  <c r="P22" i="2"/>
  <c r="P14" i="2"/>
  <c r="P6" i="2"/>
  <c r="P24" i="2"/>
  <c r="P8" i="2"/>
  <c r="P95" i="2"/>
  <c r="P5" i="2"/>
  <c r="P228" i="2"/>
  <c r="P220" i="2"/>
  <c r="P212" i="2"/>
  <c r="P204" i="2"/>
  <c r="P196" i="2"/>
  <c r="P188" i="2"/>
  <c r="P180" i="2"/>
  <c r="P172" i="2"/>
  <c r="P164" i="2"/>
  <c r="P156" i="2"/>
  <c r="P148" i="2"/>
  <c r="P140" i="2"/>
  <c r="P132" i="2"/>
  <c r="P124" i="2"/>
  <c r="P116" i="2"/>
  <c r="P108" i="2"/>
  <c r="P100" i="2"/>
  <c r="P92" i="2"/>
  <c r="P84" i="2"/>
  <c r="P76" i="2"/>
  <c r="P68" i="2"/>
  <c r="P60" i="2"/>
  <c r="P52" i="2"/>
  <c r="P44" i="2"/>
  <c r="P36" i="2"/>
  <c r="P28" i="2"/>
  <c r="P20" i="2"/>
  <c r="P12" i="2"/>
  <c r="P227" i="2"/>
  <c r="P219" i="2"/>
  <c r="P211" i="2"/>
  <c r="P203" i="2"/>
  <c r="P195" i="2"/>
  <c r="P187" i="2"/>
  <c r="P179" i="2"/>
  <c r="P171" i="2"/>
  <c r="P163" i="2"/>
  <c r="P155" i="2"/>
  <c r="P147" i="2"/>
  <c r="P139" i="2"/>
  <c r="P131" i="2"/>
  <c r="P123" i="2"/>
  <c r="P115" i="2"/>
  <c r="P107" i="2"/>
  <c r="P99" i="2"/>
  <c r="P91" i="2"/>
  <c r="P83" i="2"/>
  <c r="P75" i="2"/>
  <c r="P67" i="2"/>
  <c r="P59" i="2"/>
  <c r="P51" i="2"/>
  <c r="P43" i="2"/>
  <c r="P35" i="2"/>
  <c r="P27" i="2"/>
  <c r="P19" i="2"/>
  <c r="P11" i="2"/>
  <c r="Q213" i="2" l="1"/>
  <c r="Q229" i="2"/>
  <c r="Q111" i="2"/>
  <c r="Q65" i="2"/>
  <c r="Q89" i="2"/>
  <c r="Q18" i="2"/>
  <c r="Q220" i="2"/>
  <c r="Q19" i="2"/>
  <c r="Q83" i="2"/>
  <c r="Q147" i="2"/>
  <c r="Q211" i="2"/>
  <c r="Q20" i="2"/>
  <c r="Q84" i="2"/>
  <c r="Q148" i="2"/>
  <c r="Q212" i="2"/>
  <c r="Q30" i="2"/>
  <c r="Q94" i="2"/>
  <c r="Q158" i="2"/>
  <c r="Q156" i="2"/>
  <c r="Q230" i="2"/>
  <c r="Q35" i="2"/>
  <c r="Q99" i="2"/>
  <c r="Q163" i="2"/>
  <c r="Q227" i="2"/>
  <c r="Q36" i="2"/>
  <c r="Q100" i="2"/>
  <c r="Q164" i="2"/>
  <c r="Q228" i="2"/>
  <c r="Q5" i="2"/>
  <c r="Q8" i="2"/>
  <c r="Q46" i="2"/>
  <c r="Q38" i="2"/>
  <c r="Q43" i="2"/>
  <c r="Q107" i="2"/>
  <c r="Q171" i="2"/>
  <c r="Q44" i="2"/>
  <c r="Q108" i="2"/>
  <c r="Q172" i="2"/>
  <c r="Q24" i="2"/>
  <c r="Q54" i="2"/>
  <c r="Q118" i="2"/>
  <c r="Q182" i="2"/>
  <c r="Q193" i="2"/>
  <c r="Q155" i="2"/>
  <c r="Q102" i="2"/>
  <c r="Q51" i="2"/>
  <c r="Q115" i="2"/>
  <c r="Q179" i="2"/>
  <c r="Q52" i="2"/>
  <c r="Q116" i="2"/>
  <c r="Q180" i="2"/>
  <c r="Q62" i="2"/>
  <c r="Q126" i="2"/>
  <c r="Q201" i="2"/>
  <c r="Q27" i="2"/>
  <c r="Q59" i="2"/>
  <c r="Q123" i="2"/>
  <c r="Q187" i="2"/>
  <c r="Q60" i="2"/>
  <c r="Q124" i="2"/>
  <c r="Q188" i="2"/>
  <c r="Q6" i="2"/>
  <c r="Q134" i="2"/>
  <c r="Q198" i="2"/>
  <c r="Q209" i="2"/>
  <c r="Q219" i="2"/>
  <c r="Q92" i="2"/>
  <c r="Q67" i="2"/>
  <c r="Q131" i="2"/>
  <c r="Q195" i="2"/>
  <c r="Q68" i="2"/>
  <c r="Q132" i="2"/>
  <c r="Q196" i="2"/>
  <c r="Q95" i="2"/>
  <c r="Q14" i="2"/>
  <c r="Q78" i="2"/>
  <c r="Q217" i="2"/>
  <c r="Q106" i="2"/>
  <c r="Q91" i="2"/>
  <c r="Q28" i="2"/>
  <c r="Q11" i="2"/>
  <c r="Q75" i="2"/>
  <c r="Q139" i="2"/>
  <c r="Q203" i="2"/>
  <c r="Q12" i="2"/>
  <c r="Q76" i="2"/>
  <c r="Q140" i="2"/>
  <c r="Q204" i="2"/>
  <c r="Q22" i="2"/>
  <c r="Q86" i="2"/>
  <c r="Q150" i="2"/>
  <c r="Q214" i="2"/>
  <c r="Q225" i="2"/>
  <c r="Q122" i="2"/>
  <c r="Q110" i="2"/>
  <c r="Q174" i="2"/>
  <c r="Q166" i="2"/>
  <c r="Q190" i="2"/>
  <c r="Q70" i="2"/>
  <c r="Q142" i="2"/>
  <c r="Q206" i="2"/>
  <c r="Q222" i="2"/>
  <c r="O4" i="6"/>
  <c r="P4" i="6" s="1"/>
  <c r="N5" i="6"/>
  <c r="O5" i="6" s="1"/>
  <c r="N6" i="6"/>
  <c r="O6" i="6" s="1"/>
  <c r="N7" i="6"/>
  <c r="O7" i="6" s="1"/>
  <c r="P8" i="1" s="1"/>
  <c r="N8" i="6"/>
  <c r="O8" i="6" s="1"/>
  <c r="P9" i="1" s="1"/>
  <c r="N9" i="6"/>
  <c r="O9" i="6" s="1"/>
  <c r="N10" i="6"/>
  <c r="O10" i="6" s="1"/>
  <c r="N11" i="6"/>
  <c r="O11" i="6" s="1"/>
  <c r="N12" i="6"/>
  <c r="O12" i="6" s="1"/>
  <c r="P12" i="6" s="1"/>
  <c r="N13" i="6"/>
  <c r="O13" i="6" s="1"/>
  <c r="N14" i="6"/>
  <c r="O14" i="6" s="1"/>
  <c r="N15" i="6"/>
  <c r="O15" i="6" s="1"/>
  <c r="P16" i="1" s="1"/>
  <c r="N16" i="6"/>
  <c r="O16" i="6" s="1"/>
  <c r="P17" i="1" s="1"/>
  <c r="N17" i="6"/>
  <c r="O17" i="6" s="1"/>
  <c r="N18" i="6"/>
  <c r="O18" i="6" s="1"/>
  <c r="N19" i="6"/>
  <c r="O19" i="6" s="1"/>
  <c r="N20" i="6"/>
  <c r="O20" i="6" s="1"/>
  <c r="P20" i="6" s="1"/>
  <c r="N21" i="6"/>
  <c r="O21" i="6" s="1"/>
  <c r="N22" i="6"/>
  <c r="O22" i="6" s="1"/>
  <c r="N23" i="6"/>
  <c r="O23" i="6" s="1"/>
  <c r="N24" i="6"/>
  <c r="O24" i="6" s="1"/>
  <c r="P25" i="1" s="1"/>
  <c r="N25" i="6"/>
  <c r="O25" i="6" s="1"/>
  <c r="P26" i="1" s="1"/>
  <c r="N26" i="6"/>
  <c r="O26" i="6" s="1"/>
  <c r="N27" i="6"/>
  <c r="O27" i="6" s="1"/>
  <c r="N28" i="6"/>
  <c r="O28" i="6" s="1"/>
  <c r="P28" i="6" s="1"/>
  <c r="N29" i="6"/>
  <c r="O29" i="6" s="1"/>
  <c r="N30" i="6"/>
  <c r="O30" i="6" s="1"/>
  <c r="N31" i="6"/>
  <c r="O31" i="6" s="1"/>
  <c r="N32" i="6"/>
  <c r="O32" i="6" s="1"/>
  <c r="P33" i="1" s="1"/>
  <c r="N33" i="6"/>
  <c r="O33" i="6" s="1"/>
  <c r="P34" i="1" s="1"/>
  <c r="N34" i="6"/>
  <c r="O34" i="6" s="1"/>
  <c r="N35" i="6"/>
  <c r="O35" i="6" s="1"/>
  <c r="N36" i="6"/>
  <c r="O36" i="6" s="1"/>
  <c r="P36" i="6" s="1"/>
  <c r="N37" i="6"/>
  <c r="O37" i="6" s="1"/>
  <c r="N38" i="6"/>
  <c r="O38" i="6" s="1"/>
  <c r="N39" i="6"/>
  <c r="O39" i="6" s="1"/>
  <c r="N40" i="6"/>
  <c r="O40" i="6" s="1"/>
  <c r="P41" i="1" s="1"/>
  <c r="N41" i="6"/>
  <c r="O41" i="6" s="1"/>
  <c r="P42" i="1" s="1"/>
  <c r="N42" i="6"/>
  <c r="O42" i="6" s="1"/>
  <c r="N43" i="6"/>
  <c r="O43" i="6" s="1"/>
  <c r="N44" i="6"/>
  <c r="O44" i="6" s="1"/>
  <c r="P44" i="6" s="1"/>
  <c r="N45" i="6"/>
  <c r="O45" i="6" s="1"/>
  <c r="N46" i="6"/>
  <c r="O46" i="6" s="1"/>
  <c r="N47" i="6"/>
  <c r="O47" i="6" s="1"/>
  <c r="N48" i="6"/>
  <c r="O48" i="6" s="1"/>
  <c r="P49" i="1" s="1"/>
  <c r="N49" i="6"/>
  <c r="O49" i="6" s="1"/>
  <c r="P50" i="1" s="1"/>
  <c r="N50" i="6"/>
  <c r="O50" i="6" s="1"/>
  <c r="N51" i="6"/>
  <c r="O51" i="6" s="1"/>
  <c r="N52" i="6"/>
  <c r="O52" i="6" s="1"/>
  <c r="P52" i="6" s="1"/>
  <c r="N53" i="6"/>
  <c r="O53" i="6" s="1"/>
  <c r="N54" i="6"/>
  <c r="O54" i="6" s="1"/>
  <c r="N55" i="6"/>
  <c r="O55" i="6" s="1"/>
  <c r="N56" i="6"/>
  <c r="O56" i="6" s="1"/>
  <c r="P57" i="1" s="1"/>
  <c r="N57" i="6"/>
  <c r="O57" i="6" s="1"/>
  <c r="P58" i="1" s="1"/>
  <c r="N58" i="6"/>
  <c r="O58" i="6" s="1"/>
  <c r="N59" i="6"/>
  <c r="O59" i="6" s="1"/>
  <c r="N60" i="6"/>
  <c r="O60" i="6" s="1"/>
  <c r="P60" i="6" s="1"/>
  <c r="N61" i="6"/>
  <c r="O61" i="6" s="1"/>
  <c r="N62" i="6"/>
  <c r="O62" i="6" s="1"/>
  <c r="N63" i="6"/>
  <c r="O63" i="6" s="1"/>
  <c r="N64" i="6"/>
  <c r="O64" i="6" s="1"/>
  <c r="P65" i="1" s="1"/>
  <c r="N65" i="6"/>
  <c r="O65" i="6" s="1"/>
  <c r="P66" i="1" s="1"/>
  <c r="N66" i="6"/>
  <c r="O66" i="6" s="1"/>
  <c r="N67" i="6"/>
  <c r="O67" i="6" s="1"/>
  <c r="N68" i="6"/>
  <c r="O68" i="6" s="1"/>
  <c r="P68" i="6" s="1"/>
  <c r="N69" i="6"/>
  <c r="O69" i="6" s="1"/>
  <c r="N70" i="6"/>
  <c r="O70" i="6" s="1"/>
  <c r="N71" i="6"/>
  <c r="O71" i="6" s="1"/>
  <c r="N72" i="6"/>
  <c r="O72" i="6" s="1"/>
  <c r="P73" i="1" s="1"/>
  <c r="N73" i="6"/>
  <c r="O73" i="6" s="1"/>
  <c r="P74" i="1" s="1"/>
  <c r="N74" i="6"/>
  <c r="O74" i="6" s="1"/>
  <c r="N75" i="6"/>
  <c r="O75" i="6" s="1"/>
  <c r="N76" i="6"/>
  <c r="O76" i="6" s="1"/>
  <c r="P76" i="6" s="1"/>
  <c r="N77" i="6"/>
  <c r="O77" i="6" s="1"/>
  <c r="N78" i="6"/>
  <c r="O78" i="6" s="1"/>
  <c r="N79" i="6"/>
  <c r="O79" i="6" s="1"/>
  <c r="N80" i="6"/>
  <c r="O80" i="6" s="1"/>
  <c r="P81" i="1" s="1"/>
  <c r="N81" i="6"/>
  <c r="O81" i="6" s="1"/>
  <c r="P82" i="1" s="1"/>
  <c r="N82" i="6"/>
  <c r="O82" i="6" s="1"/>
  <c r="N83" i="6"/>
  <c r="O83" i="6" s="1"/>
  <c r="N84" i="6"/>
  <c r="O84" i="6" s="1"/>
  <c r="P84" i="6" s="1"/>
  <c r="N85" i="6"/>
  <c r="O85" i="6" s="1"/>
  <c r="N86" i="6"/>
  <c r="O86" i="6" s="1"/>
  <c r="N87" i="6"/>
  <c r="O87" i="6" s="1"/>
  <c r="N88" i="6"/>
  <c r="O88" i="6" s="1"/>
  <c r="P89" i="1" s="1"/>
  <c r="N89" i="6"/>
  <c r="O89" i="6" s="1"/>
  <c r="P90" i="1" s="1"/>
  <c r="N90" i="6"/>
  <c r="O90" i="6" s="1"/>
  <c r="N91" i="6"/>
  <c r="O91" i="6" s="1"/>
  <c r="N92" i="6"/>
  <c r="O92" i="6" s="1"/>
  <c r="P92" i="6" s="1"/>
  <c r="N93" i="6"/>
  <c r="O93" i="6" s="1"/>
  <c r="N94" i="6"/>
  <c r="O94" i="6" s="1"/>
  <c r="N95" i="6"/>
  <c r="O95" i="6" s="1"/>
  <c r="N96" i="6"/>
  <c r="O96" i="6" s="1"/>
  <c r="P97" i="1" s="1"/>
  <c r="N97" i="6"/>
  <c r="O97" i="6" s="1"/>
  <c r="P98" i="1" s="1"/>
  <c r="N98" i="6"/>
  <c r="O98" i="6" s="1"/>
  <c r="N99" i="6"/>
  <c r="O99" i="6" s="1"/>
  <c r="N100" i="6"/>
  <c r="O100" i="6" s="1"/>
  <c r="P100" i="6" s="1"/>
  <c r="N101" i="6"/>
  <c r="O101" i="6" s="1"/>
  <c r="N102" i="6"/>
  <c r="O102" i="6" s="1"/>
  <c r="N103" i="6"/>
  <c r="O103" i="6" s="1"/>
  <c r="N104" i="6"/>
  <c r="O104" i="6" s="1"/>
  <c r="P105" i="1" s="1"/>
  <c r="N105" i="6"/>
  <c r="O105" i="6" s="1"/>
  <c r="P106" i="1" s="1"/>
  <c r="N106" i="6"/>
  <c r="O106" i="6" s="1"/>
  <c r="N107" i="6"/>
  <c r="O107" i="6" s="1"/>
  <c r="N108" i="6"/>
  <c r="O108" i="6" s="1"/>
  <c r="P108" i="6" s="1"/>
  <c r="N109" i="6"/>
  <c r="O109" i="6" s="1"/>
  <c r="N110" i="6"/>
  <c r="O110" i="6" s="1"/>
  <c r="N111" i="6"/>
  <c r="O111" i="6" s="1"/>
  <c r="N112" i="6"/>
  <c r="O112" i="6" s="1"/>
  <c r="P113" i="1" s="1"/>
  <c r="N113" i="6"/>
  <c r="O113" i="6" s="1"/>
  <c r="P114" i="1" s="1"/>
  <c r="N114" i="6"/>
  <c r="O114" i="6" s="1"/>
  <c r="N115" i="6"/>
  <c r="O115" i="6" s="1"/>
  <c r="N116" i="6"/>
  <c r="O116" i="6" s="1"/>
  <c r="P116" i="6" s="1"/>
  <c r="N117" i="6"/>
  <c r="O117" i="6" s="1"/>
  <c r="N118" i="6"/>
  <c r="O118" i="6" s="1"/>
  <c r="N119" i="6"/>
  <c r="O119" i="6" s="1"/>
  <c r="N120" i="6"/>
  <c r="O120" i="6" s="1"/>
  <c r="P121" i="1" s="1"/>
  <c r="N121" i="6"/>
  <c r="O121" i="6" s="1"/>
  <c r="P122" i="1" s="1"/>
  <c r="N122" i="6"/>
  <c r="O122" i="6" s="1"/>
  <c r="N123" i="6"/>
  <c r="O123" i="6" s="1"/>
  <c r="N124" i="6"/>
  <c r="O124" i="6" s="1"/>
  <c r="P124" i="6" s="1"/>
  <c r="N125" i="6"/>
  <c r="O125" i="6" s="1"/>
  <c r="N126" i="6"/>
  <c r="O126" i="6" s="1"/>
  <c r="N127" i="6"/>
  <c r="O127" i="6" s="1"/>
  <c r="N128" i="6"/>
  <c r="O128" i="6" s="1"/>
  <c r="P129" i="1" s="1"/>
  <c r="N129" i="6"/>
  <c r="O129" i="6" s="1"/>
  <c r="P130" i="1" s="1"/>
  <c r="N130" i="6"/>
  <c r="O130" i="6" s="1"/>
  <c r="N131" i="6"/>
  <c r="O131" i="6" s="1"/>
  <c r="N132" i="6"/>
  <c r="O132" i="6" s="1"/>
  <c r="P132" i="6" s="1"/>
  <c r="N133" i="6"/>
  <c r="O133" i="6" s="1"/>
  <c r="N134" i="6"/>
  <c r="O134" i="6" s="1"/>
  <c r="N135" i="6"/>
  <c r="O135" i="6" s="1"/>
  <c r="N136" i="6"/>
  <c r="O136" i="6" s="1"/>
  <c r="P137" i="1" s="1"/>
  <c r="N137" i="6"/>
  <c r="O137" i="6" s="1"/>
  <c r="P138" i="1" s="1"/>
  <c r="N138" i="6"/>
  <c r="O138" i="6" s="1"/>
  <c r="N139" i="6"/>
  <c r="O139" i="6" s="1"/>
  <c r="N140" i="6"/>
  <c r="O140" i="6" s="1"/>
  <c r="P140" i="6" s="1"/>
  <c r="N141" i="6"/>
  <c r="O141" i="6" s="1"/>
  <c r="N142" i="6"/>
  <c r="O142" i="6" s="1"/>
  <c r="N143" i="6"/>
  <c r="O143" i="6" s="1"/>
  <c r="N144" i="6"/>
  <c r="O144" i="6" s="1"/>
  <c r="P145" i="1" s="1"/>
  <c r="N145" i="6"/>
  <c r="O145" i="6" s="1"/>
  <c r="P146" i="1" s="1"/>
  <c r="N146" i="6"/>
  <c r="O146" i="6" s="1"/>
  <c r="N147" i="6"/>
  <c r="O147" i="6" s="1"/>
  <c r="N148" i="6"/>
  <c r="O148" i="6" s="1"/>
  <c r="P148" i="6" s="1"/>
  <c r="N149" i="6"/>
  <c r="O149" i="6" s="1"/>
  <c r="N150" i="6"/>
  <c r="O150" i="6" s="1"/>
  <c r="N151" i="6"/>
  <c r="O151" i="6" s="1"/>
  <c r="N152" i="6"/>
  <c r="O152" i="6" s="1"/>
  <c r="P153" i="1" s="1"/>
  <c r="N153" i="6"/>
  <c r="O153" i="6" s="1"/>
  <c r="P154" i="1" s="1"/>
  <c r="N154" i="6"/>
  <c r="O154" i="6" s="1"/>
  <c r="N155" i="6"/>
  <c r="O155" i="6" s="1"/>
  <c r="N156" i="6"/>
  <c r="O156" i="6" s="1"/>
  <c r="P156" i="6" s="1"/>
  <c r="N157" i="6"/>
  <c r="O157" i="6" s="1"/>
  <c r="N158" i="6"/>
  <c r="O158" i="6" s="1"/>
  <c r="N159" i="6"/>
  <c r="O159" i="6" s="1"/>
  <c r="N160" i="6"/>
  <c r="O160" i="6" s="1"/>
  <c r="P161" i="1" s="1"/>
  <c r="N161" i="6"/>
  <c r="O161" i="6" s="1"/>
  <c r="P162" i="1" s="1"/>
  <c r="N162" i="6"/>
  <c r="O162" i="6" s="1"/>
  <c r="N163" i="6"/>
  <c r="O163" i="6" s="1"/>
  <c r="N164" i="6"/>
  <c r="O164" i="6" s="1"/>
  <c r="P165" i="1" s="1"/>
  <c r="N165" i="6"/>
  <c r="O165" i="6" s="1"/>
  <c r="N166" i="6"/>
  <c r="O166" i="6" s="1"/>
  <c r="N167" i="6"/>
  <c r="O167" i="6" s="1"/>
  <c r="N168" i="6"/>
  <c r="O168" i="6" s="1"/>
  <c r="P169" i="1" s="1"/>
  <c r="N169" i="6"/>
  <c r="O169" i="6" s="1"/>
  <c r="P170" i="1" s="1"/>
  <c r="N170" i="6"/>
  <c r="O170" i="6" s="1"/>
  <c r="N171" i="6"/>
  <c r="O171" i="6" s="1"/>
  <c r="N172" i="6"/>
  <c r="O172" i="6" s="1"/>
  <c r="P172" i="6" s="1"/>
  <c r="N173" i="6"/>
  <c r="O173" i="6" s="1"/>
  <c r="N174" i="6"/>
  <c r="O174" i="6" s="1"/>
  <c r="N175" i="6"/>
  <c r="O175" i="6" s="1"/>
  <c r="N176" i="6"/>
  <c r="O176" i="6" s="1"/>
  <c r="P177" i="1" s="1"/>
  <c r="N177" i="6"/>
  <c r="O177" i="6" s="1"/>
  <c r="P178" i="1" s="1"/>
  <c r="N178" i="6"/>
  <c r="O178" i="6" s="1"/>
  <c r="N179" i="6"/>
  <c r="O179" i="6" s="1"/>
  <c r="N180" i="6"/>
  <c r="O180" i="6" s="1"/>
  <c r="P181" i="1" s="1"/>
  <c r="N181" i="6"/>
  <c r="O181" i="6" s="1"/>
  <c r="N182" i="6"/>
  <c r="O182" i="6" s="1"/>
  <c r="P183" i="1" s="1"/>
  <c r="N183" i="6"/>
  <c r="O183" i="6" s="1"/>
  <c r="N184" i="6"/>
  <c r="O184" i="6" s="1"/>
  <c r="P185" i="1" s="1"/>
  <c r="N185" i="6"/>
  <c r="O185" i="6" s="1"/>
  <c r="P186" i="1" s="1"/>
  <c r="N186" i="6"/>
  <c r="O186" i="6" s="1"/>
  <c r="N187" i="6"/>
  <c r="O187" i="6" s="1"/>
  <c r="P188" i="1" s="1"/>
  <c r="N188" i="6"/>
  <c r="O188" i="6" s="1"/>
  <c r="P189" i="1" s="1"/>
  <c r="N189" i="6"/>
  <c r="O189" i="6" s="1"/>
  <c r="P190" i="1" s="1"/>
  <c r="N190" i="6"/>
  <c r="O190" i="6" s="1"/>
  <c r="P191" i="1" s="1"/>
  <c r="N191" i="6"/>
  <c r="O191" i="6" s="1"/>
  <c r="N192" i="6"/>
  <c r="O192" i="6" s="1"/>
  <c r="P193" i="1" s="1"/>
  <c r="N193" i="6"/>
  <c r="O193" i="6" s="1"/>
  <c r="P194" i="1" s="1"/>
  <c r="N194" i="6"/>
  <c r="O194" i="6" s="1"/>
  <c r="N195" i="6"/>
  <c r="O195" i="6" s="1"/>
  <c r="P196" i="1" s="1"/>
  <c r="N196" i="6"/>
  <c r="O196" i="6" s="1"/>
  <c r="P196" i="6" s="1"/>
  <c r="N197" i="6"/>
  <c r="O197" i="6" s="1"/>
  <c r="P198" i="1" s="1"/>
  <c r="N198" i="6"/>
  <c r="O198" i="6" s="1"/>
  <c r="P199" i="1" s="1"/>
  <c r="N199" i="6"/>
  <c r="O199" i="6" s="1"/>
  <c r="N200" i="6"/>
  <c r="O200" i="6" s="1"/>
  <c r="P201" i="1" s="1"/>
  <c r="N201" i="6"/>
  <c r="O201" i="6" s="1"/>
  <c r="P202" i="1" s="1"/>
  <c r="N202" i="6"/>
  <c r="O202" i="6" s="1"/>
  <c r="P203" i="1" s="1"/>
  <c r="N203" i="6"/>
  <c r="O203" i="6" s="1"/>
  <c r="P204" i="1" s="1"/>
  <c r="N204" i="6"/>
  <c r="O204" i="6" s="1"/>
  <c r="P205" i="1" s="1"/>
  <c r="N205" i="6"/>
  <c r="O205" i="6" s="1"/>
  <c r="P206" i="1" s="1"/>
  <c r="N206" i="6"/>
  <c r="O206" i="6" s="1"/>
  <c r="P207" i="1" s="1"/>
  <c r="N207" i="6"/>
  <c r="O207" i="6" s="1"/>
  <c r="P208" i="1" s="1"/>
  <c r="N208" i="6"/>
  <c r="O208" i="6" s="1"/>
  <c r="P209" i="1" s="1"/>
  <c r="N209" i="6"/>
  <c r="O209" i="6" s="1"/>
  <c r="P210" i="1" s="1"/>
  <c r="N210" i="6"/>
  <c r="O210" i="6" s="1"/>
  <c r="P211" i="1" s="1"/>
  <c r="N211" i="6"/>
  <c r="O211" i="6" s="1"/>
  <c r="P212" i="1" s="1"/>
  <c r="N212" i="6"/>
  <c r="O212" i="6" s="1"/>
  <c r="P212" i="6" s="1"/>
  <c r="N213" i="6"/>
  <c r="O213" i="6" s="1"/>
  <c r="P214" i="1" s="1"/>
  <c r="N214" i="6"/>
  <c r="O214" i="6" s="1"/>
  <c r="P215" i="1" s="1"/>
  <c r="N215" i="6"/>
  <c r="O215" i="6" s="1"/>
  <c r="P216" i="1" s="1"/>
  <c r="N216" i="6"/>
  <c r="O216" i="6" s="1"/>
  <c r="P217" i="1" s="1"/>
  <c r="N217" i="6"/>
  <c r="O217" i="6" s="1"/>
  <c r="P218" i="1" s="1"/>
  <c r="N218" i="6"/>
  <c r="O218" i="6" s="1"/>
  <c r="P219" i="1" s="1"/>
  <c r="N219" i="6"/>
  <c r="O219" i="6" s="1"/>
  <c r="P220" i="1" s="1"/>
  <c r="N220" i="6"/>
  <c r="O220" i="6" s="1"/>
  <c r="P220" i="6" s="1"/>
  <c r="N221" i="6"/>
  <c r="O221" i="6" s="1"/>
  <c r="P222" i="1" s="1"/>
  <c r="N222" i="6"/>
  <c r="O222" i="6" s="1"/>
  <c r="P223" i="1" s="1"/>
  <c r="N223" i="6"/>
  <c r="O223" i="6" s="1"/>
  <c r="P224" i="1" s="1"/>
  <c r="N224" i="6"/>
  <c r="O224" i="6" s="1"/>
  <c r="P225" i="1" s="1"/>
  <c r="N225" i="6"/>
  <c r="O225" i="6" s="1"/>
  <c r="P226" i="1" s="1"/>
  <c r="N226" i="6"/>
  <c r="O226" i="6" s="1"/>
  <c r="P227" i="1" s="1"/>
  <c r="N227" i="6"/>
  <c r="O227" i="6" s="1"/>
  <c r="P228" i="1" s="1"/>
  <c r="N228" i="6"/>
  <c r="O228" i="6" s="1"/>
  <c r="P229" i="1" s="1"/>
  <c r="N229" i="6"/>
  <c r="O229" i="6" s="1"/>
  <c r="P230" i="1" s="1"/>
  <c r="N230" i="6"/>
  <c r="O230" i="6" s="1"/>
  <c r="P231" i="1" s="1"/>
  <c r="N231" i="6"/>
  <c r="O231" i="6" s="1"/>
  <c r="P232" i="1" s="1"/>
  <c r="O231" i="5"/>
  <c r="I230" i="16" s="1"/>
  <c r="J230" i="16" s="1"/>
  <c r="O230" i="5"/>
  <c r="I229" i="16" s="1"/>
  <c r="J229" i="16" s="1"/>
  <c r="O227" i="5"/>
  <c r="I226" i="16" s="1"/>
  <c r="J226" i="16" s="1"/>
  <c r="O221" i="5"/>
  <c r="I220" i="16" s="1"/>
  <c r="J220" i="16" s="1"/>
  <c r="O220" i="5"/>
  <c r="I219" i="16" s="1"/>
  <c r="J219" i="16" s="1"/>
  <c r="O205" i="5"/>
  <c r="I204" i="16" s="1"/>
  <c r="J204" i="16" s="1"/>
  <c r="O203" i="5"/>
  <c r="I202" i="16" s="1"/>
  <c r="J202" i="16" s="1"/>
  <c r="O201" i="5"/>
  <c r="I200" i="16" s="1"/>
  <c r="J200" i="16" s="1"/>
  <c r="O198" i="5"/>
  <c r="I197" i="16" s="1"/>
  <c r="J197" i="16" s="1"/>
  <c r="O195" i="5"/>
  <c r="I194" i="16" s="1"/>
  <c r="J194" i="16" s="1"/>
  <c r="O193" i="5"/>
  <c r="I192" i="16" s="1"/>
  <c r="J192" i="16" s="1"/>
  <c r="O187" i="5"/>
  <c r="I186" i="16" s="1"/>
  <c r="J186" i="16" s="1"/>
  <c r="O183" i="5"/>
  <c r="I182" i="16" s="1"/>
  <c r="J182" i="16" s="1"/>
  <c r="O176" i="5"/>
  <c r="I175" i="16" s="1"/>
  <c r="J175" i="16" s="1"/>
  <c r="O175" i="5"/>
  <c r="I174" i="16" s="1"/>
  <c r="J174" i="16" s="1"/>
  <c r="O174" i="5"/>
  <c r="I173" i="16" s="1"/>
  <c r="J173" i="16" s="1"/>
  <c r="O170" i="5"/>
  <c r="I169" i="16" s="1"/>
  <c r="J169" i="16" s="1"/>
  <c r="O168" i="5"/>
  <c r="I167" i="16" s="1"/>
  <c r="J167" i="16" s="1"/>
  <c r="O167" i="5"/>
  <c r="I166" i="16" s="1"/>
  <c r="J166" i="16" s="1"/>
  <c r="O166" i="5"/>
  <c r="I165" i="16" s="1"/>
  <c r="J165" i="16" s="1"/>
  <c r="O164" i="5"/>
  <c r="I163" i="16" s="1"/>
  <c r="J163" i="16" s="1"/>
  <c r="O163" i="5"/>
  <c r="I162" i="16" s="1"/>
  <c r="J162" i="16" s="1"/>
  <c r="O159" i="5"/>
  <c r="I158" i="16" s="1"/>
  <c r="J158" i="16" s="1"/>
  <c r="O156" i="5"/>
  <c r="I155" i="16" s="1"/>
  <c r="J155" i="16" s="1"/>
  <c r="O155" i="5"/>
  <c r="I154" i="16" s="1"/>
  <c r="J154" i="16" s="1"/>
  <c r="O139" i="5"/>
  <c r="I138" i="16" s="1"/>
  <c r="J138" i="16" s="1"/>
  <c r="O131" i="5"/>
  <c r="I130" i="16" s="1"/>
  <c r="J130" i="16" s="1"/>
  <c r="O127" i="5"/>
  <c r="I126" i="16" s="1"/>
  <c r="J126" i="16" s="1"/>
  <c r="O119" i="5"/>
  <c r="I118" i="16" s="1"/>
  <c r="J118" i="16" s="1"/>
  <c r="O104" i="5"/>
  <c r="I103" i="16" s="1"/>
  <c r="J103" i="16" s="1"/>
  <c r="O102" i="5"/>
  <c r="I101" i="16" s="1"/>
  <c r="J101" i="16" s="1"/>
  <c r="O96" i="5"/>
  <c r="I95" i="16" s="1"/>
  <c r="J95" i="16" s="1"/>
  <c r="O95" i="5"/>
  <c r="I94" i="16" s="1"/>
  <c r="J94" i="16" s="1"/>
  <c r="O91" i="5"/>
  <c r="I90" i="16" s="1"/>
  <c r="J90" i="16" s="1"/>
  <c r="O88" i="5"/>
  <c r="I87" i="16" s="1"/>
  <c r="J87" i="16" s="1"/>
  <c r="O80" i="5"/>
  <c r="I79" i="16" s="1"/>
  <c r="J79" i="16" s="1"/>
  <c r="O62" i="5"/>
  <c r="I61" i="16" s="1"/>
  <c r="J61" i="16" s="1"/>
  <c r="O60" i="5"/>
  <c r="I59" i="16" s="1"/>
  <c r="J59" i="16" s="1"/>
  <c r="O58" i="5"/>
  <c r="I57" i="16" s="1"/>
  <c r="J57" i="16" s="1"/>
  <c r="O55" i="5"/>
  <c r="I54" i="16" s="1"/>
  <c r="J54" i="16" s="1"/>
  <c r="O52" i="5"/>
  <c r="I51" i="16" s="1"/>
  <c r="J51" i="16" s="1"/>
  <c r="O51" i="5"/>
  <c r="I50" i="16" s="1"/>
  <c r="J50" i="16" s="1"/>
  <c r="O50" i="5"/>
  <c r="I49" i="16" s="1"/>
  <c r="J49" i="16" s="1"/>
  <c r="O48" i="5"/>
  <c r="I47" i="16" s="1"/>
  <c r="J47" i="16" s="1"/>
  <c r="O46" i="5"/>
  <c r="I45" i="16" s="1"/>
  <c r="J45" i="16" s="1"/>
  <c r="O44" i="5"/>
  <c r="I43" i="16" s="1"/>
  <c r="J43" i="16" s="1"/>
  <c r="O41" i="5"/>
  <c r="I40" i="16" s="1"/>
  <c r="J40" i="16" s="1"/>
  <c r="O40" i="5"/>
  <c r="I39" i="16" s="1"/>
  <c r="J39" i="16" s="1"/>
  <c r="O39" i="5"/>
  <c r="I38" i="16" s="1"/>
  <c r="J38" i="16" s="1"/>
  <c r="O33" i="5"/>
  <c r="I32" i="16" s="1"/>
  <c r="J32" i="16" s="1"/>
  <c r="O29" i="5"/>
  <c r="I28" i="16" s="1"/>
  <c r="J28" i="16" s="1"/>
  <c r="O24" i="5"/>
  <c r="I23" i="16" s="1"/>
  <c r="J23" i="16" s="1"/>
  <c r="O20" i="5"/>
  <c r="I19" i="16" s="1"/>
  <c r="J19" i="16" s="1"/>
  <c r="O15" i="5"/>
  <c r="I14" i="16" s="1"/>
  <c r="J14" i="16" s="1"/>
  <c r="O13" i="5"/>
  <c r="I12" i="16" s="1"/>
  <c r="J12" i="16" s="1"/>
  <c r="O12" i="5"/>
  <c r="I11" i="16" s="1"/>
  <c r="J11" i="16" s="1"/>
  <c r="O11" i="5"/>
  <c r="I10" i="16" s="1"/>
  <c r="J10" i="16" s="1"/>
  <c r="O9" i="5"/>
  <c r="I8" i="16" s="1"/>
  <c r="J8" i="16" s="1"/>
  <c r="O8" i="5"/>
  <c r="I7" i="16" s="1"/>
  <c r="J7" i="16" s="1"/>
  <c r="O6" i="5"/>
  <c r="I5" i="16" s="1"/>
  <c r="J5" i="16" s="1"/>
  <c r="J232" i="4"/>
  <c r="J231" i="4"/>
  <c r="J230" i="4"/>
  <c r="J229" i="4"/>
  <c r="J228" i="4"/>
  <c r="J227" i="4"/>
  <c r="J226" i="4"/>
  <c r="J225" i="4"/>
  <c r="J224" i="4"/>
  <c r="J223" i="4"/>
  <c r="J222" i="4"/>
  <c r="J221" i="4"/>
  <c r="J220" i="4"/>
  <c r="J219" i="4"/>
  <c r="J218" i="4"/>
  <c r="J217" i="4"/>
  <c r="J216" i="4"/>
  <c r="J215" i="4"/>
  <c r="J214" i="4"/>
  <c r="J213" i="4"/>
  <c r="J212" i="4"/>
  <c r="J211" i="4"/>
  <c r="J210" i="4"/>
  <c r="J209" i="4"/>
  <c r="J208" i="4"/>
  <c r="J207" i="4"/>
  <c r="J206" i="4"/>
  <c r="J205" i="4"/>
  <c r="J204" i="4"/>
  <c r="J203" i="4"/>
  <c r="J202" i="4"/>
  <c r="J201" i="4"/>
  <c r="J200" i="4"/>
  <c r="J199" i="4"/>
  <c r="J198" i="4"/>
  <c r="J197" i="4"/>
  <c r="J196" i="4"/>
  <c r="J195" i="4"/>
  <c r="J194" i="4"/>
  <c r="J193" i="4"/>
  <c r="J192" i="4"/>
  <c r="J191" i="4"/>
  <c r="J190" i="4"/>
  <c r="J189" i="4"/>
  <c r="J188" i="4"/>
  <c r="J187" i="4"/>
  <c r="J186" i="4"/>
  <c r="J185" i="4"/>
  <c r="J184" i="4"/>
  <c r="J183" i="4"/>
  <c r="J182" i="4"/>
  <c r="J181" i="4"/>
  <c r="J180" i="4"/>
  <c r="J179" i="4"/>
  <c r="J178" i="4"/>
  <c r="J177" i="4"/>
  <c r="J176" i="4"/>
  <c r="J175" i="4"/>
  <c r="J174" i="4"/>
  <c r="J173" i="4"/>
  <c r="J172" i="4"/>
  <c r="J171" i="4"/>
  <c r="J170" i="4"/>
  <c r="J169" i="4"/>
  <c r="J168" i="4"/>
  <c r="J167" i="4"/>
  <c r="J166" i="4"/>
  <c r="J165" i="4"/>
  <c r="J164" i="4"/>
  <c r="J163" i="4"/>
  <c r="J162" i="4"/>
  <c r="J161" i="4"/>
  <c r="J160" i="4"/>
  <c r="J159" i="4"/>
  <c r="J158" i="4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J127" i="4"/>
  <c r="J126" i="4"/>
  <c r="J125" i="4"/>
  <c r="J124" i="4"/>
  <c r="J123" i="4"/>
  <c r="J122" i="4"/>
  <c r="J121" i="4"/>
  <c r="J120" i="4"/>
  <c r="J119" i="4"/>
  <c r="J118" i="4"/>
  <c r="J117" i="4"/>
  <c r="J116" i="4"/>
  <c r="J115" i="4"/>
  <c r="J114" i="4"/>
  <c r="J113" i="4"/>
  <c r="J112" i="4"/>
  <c r="J111" i="4"/>
  <c r="J110" i="4"/>
  <c r="J109" i="4"/>
  <c r="J108" i="4"/>
  <c r="J107" i="4"/>
  <c r="J106" i="4"/>
  <c r="J105" i="4"/>
  <c r="J104" i="4"/>
  <c r="J103" i="4"/>
  <c r="J102" i="4"/>
  <c r="J101" i="4"/>
  <c r="J100" i="4"/>
  <c r="J99" i="4"/>
  <c r="J98" i="4"/>
  <c r="J97" i="4"/>
  <c r="J96" i="4"/>
  <c r="J95" i="4"/>
  <c r="J94" i="4"/>
  <c r="J93" i="4"/>
  <c r="J92" i="4"/>
  <c r="J91" i="4"/>
  <c r="J90" i="4"/>
  <c r="J89" i="4"/>
  <c r="J88" i="4"/>
  <c r="J87" i="4"/>
  <c r="J86" i="4"/>
  <c r="J85" i="4"/>
  <c r="J84" i="4"/>
  <c r="J83" i="4"/>
  <c r="J82" i="4"/>
  <c r="J81" i="4"/>
  <c r="J80" i="4"/>
  <c r="J79" i="4"/>
  <c r="J78" i="4"/>
  <c r="J77" i="4"/>
  <c r="J76" i="4"/>
  <c r="J75" i="4"/>
  <c r="J74" i="4"/>
  <c r="J73" i="4"/>
  <c r="J72" i="4"/>
  <c r="J71" i="4"/>
  <c r="J70" i="4"/>
  <c r="J69" i="4"/>
  <c r="J68" i="4"/>
  <c r="J67" i="4"/>
  <c r="J66" i="4"/>
  <c r="J65" i="4"/>
  <c r="J64" i="4"/>
  <c r="J63" i="4"/>
  <c r="J62" i="4"/>
  <c r="J61" i="4"/>
  <c r="J60" i="4"/>
  <c r="J59" i="4"/>
  <c r="J58" i="4"/>
  <c r="J57" i="4"/>
  <c r="J56" i="4"/>
  <c r="J55" i="4"/>
  <c r="J54" i="4"/>
  <c r="J53" i="4"/>
  <c r="J52" i="4"/>
  <c r="J51" i="4"/>
  <c r="J50" i="4"/>
  <c r="J49" i="4"/>
  <c r="J48" i="4"/>
  <c r="J47" i="4"/>
  <c r="J46" i="4"/>
  <c r="J45" i="4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R232" i="3"/>
  <c r="S232" i="3" s="1"/>
  <c r="N231" i="2" s="1"/>
  <c r="R231" i="3"/>
  <c r="S231" i="3" s="1"/>
  <c r="N230" i="2" s="1"/>
  <c r="R230" i="3"/>
  <c r="S230" i="3" s="1"/>
  <c r="N229" i="2" s="1"/>
  <c r="R229" i="3"/>
  <c r="S229" i="3" s="1"/>
  <c r="N228" i="2" s="1"/>
  <c r="R228" i="3"/>
  <c r="S228" i="3" s="1"/>
  <c r="N227" i="2" s="1"/>
  <c r="R227" i="3"/>
  <c r="S227" i="3" s="1"/>
  <c r="N226" i="2" s="1"/>
  <c r="R226" i="3"/>
  <c r="S226" i="3" s="1"/>
  <c r="N225" i="2" s="1"/>
  <c r="R225" i="3"/>
  <c r="S225" i="3" s="1"/>
  <c r="N224" i="2" s="1"/>
  <c r="R224" i="3"/>
  <c r="S224" i="3" s="1"/>
  <c r="N223" i="2" s="1"/>
  <c r="R223" i="3"/>
  <c r="S223" i="3" s="1"/>
  <c r="N222" i="2" s="1"/>
  <c r="R222" i="3"/>
  <c r="S222" i="3" s="1"/>
  <c r="N221" i="2" s="1"/>
  <c r="R221" i="3"/>
  <c r="S221" i="3" s="1"/>
  <c r="N220" i="2" s="1"/>
  <c r="R220" i="3"/>
  <c r="S220" i="3" s="1"/>
  <c r="N219" i="2" s="1"/>
  <c r="R219" i="3"/>
  <c r="S219" i="3" s="1"/>
  <c r="N218" i="2" s="1"/>
  <c r="R218" i="3"/>
  <c r="S218" i="3" s="1"/>
  <c r="N217" i="2" s="1"/>
  <c r="R217" i="3"/>
  <c r="S217" i="3" s="1"/>
  <c r="N216" i="2" s="1"/>
  <c r="R216" i="3"/>
  <c r="S216" i="3" s="1"/>
  <c r="N215" i="2" s="1"/>
  <c r="R215" i="3"/>
  <c r="S215" i="3" s="1"/>
  <c r="N214" i="2" s="1"/>
  <c r="R214" i="3"/>
  <c r="S214" i="3" s="1"/>
  <c r="N213" i="2" s="1"/>
  <c r="R213" i="3"/>
  <c r="S213" i="3" s="1"/>
  <c r="N212" i="2" s="1"/>
  <c r="R212" i="3"/>
  <c r="S212" i="3" s="1"/>
  <c r="N211" i="2" s="1"/>
  <c r="R211" i="3"/>
  <c r="S211" i="3" s="1"/>
  <c r="N210" i="2" s="1"/>
  <c r="R210" i="3"/>
  <c r="S210" i="3" s="1"/>
  <c r="N209" i="2" s="1"/>
  <c r="R209" i="3"/>
  <c r="S209" i="3" s="1"/>
  <c r="N208" i="2" s="1"/>
  <c r="R208" i="3"/>
  <c r="S208" i="3" s="1"/>
  <c r="N207" i="2" s="1"/>
  <c r="R207" i="3"/>
  <c r="S207" i="3" s="1"/>
  <c r="N206" i="2" s="1"/>
  <c r="R206" i="3"/>
  <c r="S206" i="3" s="1"/>
  <c r="N205" i="2" s="1"/>
  <c r="R205" i="3"/>
  <c r="S205" i="3" s="1"/>
  <c r="N204" i="2" s="1"/>
  <c r="R204" i="3"/>
  <c r="S204" i="3" s="1"/>
  <c r="N203" i="2" s="1"/>
  <c r="R203" i="3"/>
  <c r="S203" i="3" s="1"/>
  <c r="N202" i="2" s="1"/>
  <c r="R202" i="3"/>
  <c r="S202" i="3" s="1"/>
  <c r="N201" i="2" s="1"/>
  <c r="R201" i="3"/>
  <c r="S201" i="3" s="1"/>
  <c r="N200" i="2" s="1"/>
  <c r="R200" i="3"/>
  <c r="S200" i="3" s="1"/>
  <c r="N199" i="2" s="1"/>
  <c r="R199" i="3"/>
  <c r="S199" i="3" s="1"/>
  <c r="N198" i="2" s="1"/>
  <c r="R198" i="3"/>
  <c r="S198" i="3" s="1"/>
  <c r="N197" i="2" s="1"/>
  <c r="R197" i="3"/>
  <c r="S197" i="3" s="1"/>
  <c r="N196" i="2" s="1"/>
  <c r="R196" i="3"/>
  <c r="S196" i="3" s="1"/>
  <c r="N195" i="2" s="1"/>
  <c r="R195" i="3"/>
  <c r="S195" i="3" s="1"/>
  <c r="N194" i="2" s="1"/>
  <c r="R194" i="3"/>
  <c r="S194" i="3" s="1"/>
  <c r="N193" i="2" s="1"/>
  <c r="R193" i="3"/>
  <c r="S193" i="3" s="1"/>
  <c r="N192" i="2" s="1"/>
  <c r="R192" i="3"/>
  <c r="S192" i="3" s="1"/>
  <c r="N191" i="2" s="1"/>
  <c r="R191" i="3"/>
  <c r="S191" i="3" s="1"/>
  <c r="N190" i="2" s="1"/>
  <c r="R190" i="3"/>
  <c r="S190" i="3" s="1"/>
  <c r="N189" i="2" s="1"/>
  <c r="R189" i="3"/>
  <c r="S189" i="3" s="1"/>
  <c r="N188" i="2" s="1"/>
  <c r="R188" i="3"/>
  <c r="S188" i="3" s="1"/>
  <c r="N187" i="2" s="1"/>
  <c r="R187" i="3"/>
  <c r="S187" i="3" s="1"/>
  <c r="N186" i="2" s="1"/>
  <c r="R186" i="3"/>
  <c r="S186" i="3" s="1"/>
  <c r="N185" i="2" s="1"/>
  <c r="R185" i="3"/>
  <c r="S185" i="3" s="1"/>
  <c r="N184" i="2" s="1"/>
  <c r="R184" i="3"/>
  <c r="S184" i="3" s="1"/>
  <c r="N183" i="2" s="1"/>
  <c r="R183" i="3"/>
  <c r="S183" i="3" s="1"/>
  <c r="N182" i="2" s="1"/>
  <c r="R182" i="3"/>
  <c r="S182" i="3" s="1"/>
  <c r="N181" i="2" s="1"/>
  <c r="R181" i="3"/>
  <c r="S181" i="3" s="1"/>
  <c r="N180" i="2" s="1"/>
  <c r="R180" i="3"/>
  <c r="S180" i="3" s="1"/>
  <c r="N179" i="2" s="1"/>
  <c r="R179" i="3"/>
  <c r="S179" i="3" s="1"/>
  <c r="N178" i="2" s="1"/>
  <c r="R178" i="3"/>
  <c r="S178" i="3" s="1"/>
  <c r="N177" i="2" s="1"/>
  <c r="R177" i="3"/>
  <c r="S177" i="3" s="1"/>
  <c r="N176" i="2" s="1"/>
  <c r="R176" i="3"/>
  <c r="S176" i="3" s="1"/>
  <c r="N175" i="2" s="1"/>
  <c r="R175" i="3"/>
  <c r="S175" i="3" s="1"/>
  <c r="N174" i="2" s="1"/>
  <c r="R174" i="3"/>
  <c r="S174" i="3" s="1"/>
  <c r="N173" i="2" s="1"/>
  <c r="R173" i="3"/>
  <c r="S173" i="3" s="1"/>
  <c r="N172" i="2" s="1"/>
  <c r="R172" i="3"/>
  <c r="S172" i="3" s="1"/>
  <c r="N171" i="2" s="1"/>
  <c r="R171" i="3"/>
  <c r="S171" i="3" s="1"/>
  <c r="N170" i="2" s="1"/>
  <c r="R170" i="3"/>
  <c r="S170" i="3" s="1"/>
  <c r="N169" i="2" s="1"/>
  <c r="R169" i="3"/>
  <c r="S169" i="3" s="1"/>
  <c r="N168" i="2" s="1"/>
  <c r="R168" i="3"/>
  <c r="S168" i="3" s="1"/>
  <c r="N167" i="2" s="1"/>
  <c r="R167" i="3"/>
  <c r="S167" i="3" s="1"/>
  <c r="N166" i="2" s="1"/>
  <c r="R166" i="3"/>
  <c r="S166" i="3" s="1"/>
  <c r="N165" i="2" s="1"/>
  <c r="R165" i="3"/>
  <c r="S165" i="3" s="1"/>
  <c r="N164" i="2" s="1"/>
  <c r="R164" i="3"/>
  <c r="S164" i="3" s="1"/>
  <c r="N163" i="2" s="1"/>
  <c r="R163" i="3"/>
  <c r="S163" i="3" s="1"/>
  <c r="N162" i="2" s="1"/>
  <c r="R162" i="3"/>
  <c r="S162" i="3" s="1"/>
  <c r="N161" i="2" s="1"/>
  <c r="R161" i="3"/>
  <c r="S161" i="3" s="1"/>
  <c r="N160" i="2" s="1"/>
  <c r="R160" i="3"/>
  <c r="S160" i="3" s="1"/>
  <c r="N159" i="2" s="1"/>
  <c r="R159" i="3"/>
  <c r="S159" i="3" s="1"/>
  <c r="N158" i="2" s="1"/>
  <c r="R158" i="3"/>
  <c r="S158" i="3" s="1"/>
  <c r="N157" i="2" s="1"/>
  <c r="R157" i="3"/>
  <c r="S157" i="3" s="1"/>
  <c r="N156" i="2" s="1"/>
  <c r="R156" i="3"/>
  <c r="S156" i="3" s="1"/>
  <c r="N155" i="2" s="1"/>
  <c r="R155" i="3"/>
  <c r="S155" i="3" s="1"/>
  <c r="N154" i="2" s="1"/>
  <c r="R154" i="3"/>
  <c r="S154" i="3" s="1"/>
  <c r="N153" i="2" s="1"/>
  <c r="R153" i="3"/>
  <c r="S153" i="3" s="1"/>
  <c r="N152" i="2" s="1"/>
  <c r="R152" i="3"/>
  <c r="S152" i="3" s="1"/>
  <c r="N151" i="2" s="1"/>
  <c r="R151" i="3"/>
  <c r="S151" i="3" s="1"/>
  <c r="N150" i="2" s="1"/>
  <c r="R150" i="3"/>
  <c r="S150" i="3" s="1"/>
  <c r="N149" i="2" s="1"/>
  <c r="R149" i="3"/>
  <c r="S149" i="3" s="1"/>
  <c r="N148" i="2" s="1"/>
  <c r="R148" i="3"/>
  <c r="S148" i="3" s="1"/>
  <c r="N147" i="2" s="1"/>
  <c r="R147" i="3"/>
  <c r="S147" i="3" s="1"/>
  <c r="N146" i="2" s="1"/>
  <c r="R146" i="3"/>
  <c r="S146" i="3" s="1"/>
  <c r="N145" i="2" s="1"/>
  <c r="R145" i="3"/>
  <c r="S145" i="3" s="1"/>
  <c r="N144" i="2" s="1"/>
  <c r="R144" i="3"/>
  <c r="S144" i="3" s="1"/>
  <c r="N143" i="2" s="1"/>
  <c r="R143" i="3"/>
  <c r="S143" i="3" s="1"/>
  <c r="N142" i="2" s="1"/>
  <c r="R142" i="3"/>
  <c r="S142" i="3" s="1"/>
  <c r="N141" i="2" s="1"/>
  <c r="R141" i="3"/>
  <c r="S141" i="3" s="1"/>
  <c r="N140" i="2" s="1"/>
  <c r="R140" i="3"/>
  <c r="S140" i="3" s="1"/>
  <c r="N139" i="2" s="1"/>
  <c r="R139" i="3"/>
  <c r="S139" i="3" s="1"/>
  <c r="N138" i="2" s="1"/>
  <c r="R138" i="3"/>
  <c r="S138" i="3" s="1"/>
  <c r="N137" i="2" s="1"/>
  <c r="R137" i="3"/>
  <c r="S137" i="3" s="1"/>
  <c r="N136" i="2" s="1"/>
  <c r="R136" i="3"/>
  <c r="S136" i="3" s="1"/>
  <c r="N135" i="2" s="1"/>
  <c r="R135" i="3"/>
  <c r="S135" i="3" s="1"/>
  <c r="N134" i="2" s="1"/>
  <c r="R134" i="3"/>
  <c r="S134" i="3" s="1"/>
  <c r="N133" i="2" s="1"/>
  <c r="R133" i="3"/>
  <c r="S133" i="3" s="1"/>
  <c r="N132" i="2" s="1"/>
  <c r="R132" i="3"/>
  <c r="S132" i="3" s="1"/>
  <c r="N131" i="2" s="1"/>
  <c r="R131" i="3"/>
  <c r="S131" i="3" s="1"/>
  <c r="N130" i="2" s="1"/>
  <c r="R130" i="3"/>
  <c r="S130" i="3" s="1"/>
  <c r="N129" i="2" s="1"/>
  <c r="R129" i="3"/>
  <c r="S129" i="3" s="1"/>
  <c r="N128" i="2" s="1"/>
  <c r="R128" i="3"/>
  <c r="S128" i="3" s="1"/>
  <c r="N127" i="2" s="1"/>
  <c r="R127" i="3"/>
  <c r="S127" i="3" s="1"/>
  <c r="N126" i="2" s="1"/>
  <c r="R126" i="3"/>
  <c r="S126" i="3" s="1"/>
  <c r="N125" i="2" s="1"/>
  <c r="R125" i="3"/>
  <c r="S125" i="3" s="1"/>
  <c r="N124" i="2" s="1"/>
  <c r="R124" i="3"/>
  <c r="S124" i="3" s="1"/>
  <c r="N123" i="2" s="1"/>
  <c r="R123" i="3"/>
  <c r="S123" i="3" s="1"/>
  <c r="N122" i="2" s="1"/>
  <c r="R122" i="3"/>
  <c r="S122" i="3" s="1"/>
  <c r="N121" i="2" s="1"/>
  <c r="R121" i="3"/>
  <c r="S121" i="3" s="1"/>
  <c r="N120" i="2" s="1"/>
  <c r="R120" i="3"/>
  <c r="S120" i="3" s="1"/>
  <c r="N119" i="2" s="1"/>
  <c r="R119" i="3"/>
  <c r="S119" i="3" s="1"/>
  <c r="N118" i="2" s="1"/>
  <c r="R118" i="3"/>
  <c r="S118" i="3" s="1"/>
  <c r="N117" i="2" s="1"/>
  <c r="R117" i="3"/>
  <c r="S117" i="3" s="1"/>
  <c r="N116" i="2" s="1"/>
  <c r="R116" i="3"/>
  <c r="S116" i="3" s="1"/>
  <c r="N115" i="2" s="1"/>
  <c r="R115" i="3"/>
  <c r="S115" i="3" s="1"/>
  <c r="N114" i="2" s="1"/>
  <c r="R114" i="3"/>
  <c r="S114" i="3" s="1"/>
  <c r="N113" i="2" s="1"/>
  <c r="R113" i="3"/>
  <c r="S113" i="3" s="1"/>
  <c r="N112" i="2" s="1"/>
  <c r="R112" i="3"/>
  <c r="S112" i="3" s="1"/>
  <c r="N111" i="2" s="1"/>
  <c r="R111" i="3"/>
  <c r="S111" i="3" s="1"/>
  <c r="N110" i="2" s="1"/>
  <c r="R110" i="3"/>
  <c r="S110" i="3" s="1"/>
  <c r="N109" i="2" s="1"/>
  <c r="R109" i="3"/>
  <c r="S109" i="3" s="1"/>
  <c r="N108" i="2" s="1"/>
  <c r="R108" i="3"/>
  <c r="S108" i="3" s="1"/>
  <c r="N107" i="2" s="1"/>
  <c r="R107" i="3"/>
  <c r="S107" i="3" s="1"/>
  <c r="N106" i="2" s="1"/>
  <c r="R106" i="3"/>
  <c r="S106" i="3" s="1"/>
  <c r="N105" i="2" s="1"/>
  <c r="R105" i="3"/>
  <c r="S105" i="3" s="1"/>
  <c r="N104" i="2" s="1"/>
  <c r="R104" i="3"/>
  <c r="S104" i="3" s="1"/>
  <c r="N103" i="2" s="1"/>
  <c r="R103" i="3"/>
  <c r="S103" i="3" s="1"/>
  <c r="N102" i="2" s="1"/>
  <c r="R102" i="3"/>
  <c r="S102" i="3" s="1"/>
  <c r="N101" i="2" s="1"/>
  <c r="R101" i="3"/>
  <c r="S101" i="3" s="1"/>
  <c r="N100" i="2" s="1"/>
  <c r="R100" i="3"/>
  <c r="S100" i="3" s="1"/>
  <c r="N99" i="2" s="1"/>
  <c r="R99" i="3"/>
  <c r="S99" i="3" s="1"/>
  <c r="N98" i="2" s="1"/>
  <c r="R98" i="3"/>
  <c r="S98" i="3" s="1"/>
  <c r="N97" i="2" s="1"/>
  <c r="R97" i="3"/>
  <c r="S97" i="3" s="1"/>
  <c r="N96" i="2" s="1"/>
  <c r="R96" i="3"/>
  <c r="S96" i="3" s="1"/>
  <c r="N95" i="2" s="1"/>
  <c r="R95" i="3"/>
  <c r="S95" i="3" s="1"/>
  <c r="N94" i="2" s="1"/>
  <c r="R94" i="3"/>
  <c r="S94" i="3" s="1"/>
  <c r="N93" i="2" s="1"/>
  <c r="R93" i="3"/>
  <c r="S93" i="3" s="1"/>
  <c r="N92" i="2" s="1"/>
  <c r="R92" i="3"/>
  <c r="S92" i="3" s="1"/>
  <c r="N91" i="2" s="1"/>
  <c r="R91" i="3"/>
  <c r="S91" i="3" s="1"/>
  <c r="N90" i="2" s="1"/>
  <c r="R90" i="3"/>
  <c r="S90" i="3" s="1"/>
  <c r="N89" i="2" s="1"/>
  <c r="R89" i="3"/>
  <c r="S89" i="3" s="1"/>
  <c r="N88" i="2" s="1"/>
  <c r="R88" i="3"/>
  <c r="S88" i="3" s="1"/>
  <c r="N87" i="2" s="1"/>
  <c r="R87" i="3"/>
  <c r="S87" i="3" s="1"/>
  <c r="N86" i="2" s="1"/>
  <c r="R86" i="3"/>
  <c r="S86" i="3" s="1"/>
  <c r="N85" i="2" s="1"/>
  <c r="R85" i="3"/>
  <c r="S85" i="3" s="1"/>
  <c r="N84" i="2" s="1"/>
  <c r="R84" i="3"/>
  <c r="S84" i="3" s="1"/>
  <c r="N83" i="2" s="1"/>
  <c r="R83" i="3"/>
  <c r="S83" i="3" s="1"/>
  <c r="N82" i="2" s="1"/>
  <c r="R82" i="3"/>
  <c r="S82" i="3" s="1"/>
  <c r="N81" i="2" s="1"/>
  <c r="R81" i="3"/>
  <c r="S81" i="3" s="1"/>
  <c r="N80" i="2" s="1"/>
  <c r="R80" i="3"/>
  <c r="S80" i="3" s="1"/>
  <c r="N79" i="2" s="1"/>
  <c r="R79" i="3"/>
  <c r="S79" i="3" s="1"/>
  <c r="N78" i="2" s="1"/>
  <c r="R78" i="3"/>
  <c r="S78" i="3" s="1"/>
  <c r="N77" i="2" s="1"/>
  <c r="R77" i="3"/>
  <c r="S77" i="3" s="1"/>
  <c r="N76" i="2" s="1"/>
  <c r="R76" i="3"/>
  <c r="S76" i="3" s="1"/>
  <c r="N75" i="2" s="1"/>
  <c r="R75" i="3"/>
  <c r="S75" i="3" s="1"/>
  <c r="N74" i="2" s="1"/>
  <c r="R74" i="3"/>
  <c r="S74" i="3" s="1"/>
  <c r="N73" i="2" s="1"/>
  <c r="R73" i="3"/>
  <c r="S73" i="3" s="1"/>
  <c r="N72" i="2" s="1"/>
  <c r="R72" i="3"/>
  <c r="S72" i="3" s="1"/>
  <c r="N71" i="2" s="1"/>
  <c r="R71" i="3"/>
  <c r="S71" i="3" s="1"/>
  <c r="N70" i="2" s="1"/>
  <c r="R70" i="3"/>
  <c r="S70" i="3" s="1"/>
  <c r="N69" i="2" s="1"/>
  <c r="R69" i="3"/>
  <c r="S69" i="3" s="1"/>
  <c r="N68" i="2" s="1"/>
  <c r="R68" i="3"/>
  <c r="S68" i="3" s="1"/>
  <c r="N67" i="2" s="1"/>
  <c r="R67" i="3"/>
  <c r="S67" i="3" s="1"/>
  <c r="N66" i="2" s="1"/>
  <c r="R66" i="3"/>
  <c r="S66" i="3" s="1"/>
  <c r="N65" i="2" s="1"/>
  <c r="R65" i="3"/>
  <c r="S65" i="3" s="1"/>
  <c r="N64" i="2" s="1"/>
  <c r="R64" i="3"/>
  <c r="S64" i="3" s="1"/>
  <c r="N63" i="2" s="1"/>
  <c r="R63" i="3"/>
  <c r="S63" i="3" s="1"/>
  <c r="N62" i="2" s="1"/>
  <c r="R62" i="3"/>
  <c r="S62" i="3" s="1"/>
  <c r="N61" i="2" s="1"/>
  <c r="R61" i="3"/>
  <c r="S61" i="3" s="1"/>
  <c r="N60" i="2" s="1"/>
  <c r="R60" i="3"/>
  <c r="S60" i="3" s="1"/>
  <c r="N59" i="2" s="1"/>
  <c r="R59" i="3"/>
  <c r="S59" i="3" s="1"/>
  <c r="N58" i="2" s="1"/>
  <c r="R58" i="3"/>
  <c r="S58" i="3" s="1"/>
  <c r="N57" i="2" s="1"/>
  <c r="R57" i="3"/>
  <c r="S57" i="3" s="1"/>
  <c r="N56" i="2" s="1"/>
  <c r="R56" i="3"/>
  <c r="S56" i="3" s="1"/>
  <c r="N55" i="2" s="1"/>
  <c r="R55" i="3"/>
  <c r="S55" i="3" s="1"/>
  <c r="N54" i="2" s="1"/>
  <c r="R54" i="3"/>
  <c r="S54" i="3" s="1"/>
  <c r="N53" i="2" s="1"/>
  <c r="R53" i="3"/>
  <c r="S53" i="3" s="1"/>
  <c r="N52" i="2" s="1"/>
  <c r="R52" i="3"/>
  <c r="S52" i="3" s="1"/>
  <c r="N51" i="2" s="1"/>
  <c r="R51" i="3"/>
  <c r="S51" i="3" s="1"/>
  <c r="N50" i="2" s="1"/>
  <c r="R50" i="3"/>
  <c r="S50" i="3" s="1"/>
  <c r="N49" i="2" s="1"/>
  <c r="R49" i="3"/>
  <c r="S49" i="3" s="1"/>
  <c r="N48" i="2" s="1"/>
  <c r="R48" i="3"/>
  <c r="S48" i="3" s="1"/>
  <c r="N47" i="2" s="1"/>
  <c r="R47" i="3"/>
  <c r="S47" i="3" s="1"/>
  <c r="N46" i="2" s="1"/>
  <c r="R46" i="3"/>
  <c r="S46" i="3" s="1"/>
  <c r="N45" i="2" s="1"/>
  <c r="R45" i="3"/>
  <c r="S45" i="3" s="1"/>
  <c r="N44" i="2" s="1"/>
  <c r="R44" i="3"/>
  <c r="S44" i="3" s="1"/>
  <c r="N43" i="2" s="1"/>
  <c r="R43" i="3"/>
  <c r="S43" i="3" s="1"/>
  <c r="N42" i="2" s="1"/>
  <c r="R42" i="3"/>
  <c r="S42" i="3" s="1"/>
  <c r="N41" i="2" s="1"/>
  <c r="R41" i="3"/>
  <c r="S41" i="3" s="1"/>
  <c r="N40" i="2" s="1"/>
  <c r="R40" i="3"/>
  <c r="S40" i="3" s="1"/>
  <c r="N39" i="2" s="1"/>
  <c r="R39" i="3"/>
  <c r="S39" i="3" s="1"/>
  <c r="N38" i="2" s="1"/>
  <c r="R38" i="3"/>
  <c r="S38" i="3" s="1"/>
  <c r="N37" i="2" s="1"/>
  <c r="R37" i="3"/>
  <c r="S37" i="3" s="1"/>
  <c r="N36" i="2" s="1"/>
  <c r="R36" i="3"/>
  <c r="S36" i="3" s="1"/>
  <c r="N35" i="2" s="1"/>
  <c r="R35" i="3"/>
  <c r="S35" i="3" s="1"/>
  <c r="N34" i="2" s="1"/>
  <c r="R34" i="3"/>
  <c r="S34" i="3" s="1"/>
  <c r="N33" i="2" s="1"/>
  <c r="R33" i="3"/>
  <c r="S33" i="3" s="1"/>
  <c r="N32" i="2" s="1"/>
  <c r="R32" i="3"/>
  <c r="S32" i="3" s="1"/>
  <c r="N31" i="2" s="1"/>
  <c r="R31" i="3"/>
  <c r="S31" i="3" s="1"/>
  <c r="N30" i="2" s="1"/>
  <c r="R30" i="3"/>
  <c r="S30" i="3" s="1"/>
  <c r="N29" i="2" s="1"/>
  <c r="R29" i="3"/>
  <c r="S29" i="3" s="1"/>
  <c r="N28" i="2" s="1"/>
  <c r="R28" i="3"/>
  <c r="S28" i="3" s="1"/>
  <c r="N27" i="2" s="1"/>
  <c r="R27" i="3"/>
  <c r="S27" i="3" s="1"/>
  <c r="N26" i="2" s="1"/>
  <c r="R26" i="3"/>
  <c r="S26" i="3" s="1"/>
  <c r="N25" i="2" s="1"/>
  <c r="R25" i="3"/>
  <c r="S25" i="3" s="1"/>
  <c r="N24" i="2" s="1"/>
  <c r="R24" i="3"/>
  <c r="S24" i="3" s="1"/>
  <c r="N23" i="2" s="1"/>
  <c r="R23" i="3"/>
  <c r="S23" i="3" s="1"/>
  <c r="N22" i="2" s="1"/>
  <c r="R22" i="3"/>
  <c r="S22" i="3" s="1"/>
  <c r="N21" i="2" s="1"/>
  <c r="R21" i="3"/>
  <c r="S21" i="3" s="1"/>
  <c r="N20" i="2" s="1"/>
  <c r="R20" i="3"/>
  <c r="S20" i="3" s="1"/>
  <c r="N19" i="2" s="1"/>
  <c r="R19" i="3"/>
  <c r="S19" i="3" s="1"/>
  <c r="N18" i="2" s="1"/>
  <c r="R18" i="3"/>
  <c r="S18" i="3" s="1"/>
  <c r="N17" i="2" s="1"/>
  <c r="R17" i="3"/>
  <c r="S17" i="3" s="1"/>
  <c r="N16" i="2" s="1"/>
  <c r="R16" i="3"/>
  <c r="S16" i="3" s="1"/>
  <c r="N15" i="2" s="1"/>
  <c r="R15" i="3"/>
  <c r="S15" i="3" s="1"/>
  <c r="N14" i="2" s="1"/>
  <c r="R14" i="3"/>
  <c r="S14" i="3" s="1"/>
  <c r="N13" i="2" s="1"/>
  <c r="R13" i="3"/>
  <c r="S13" i="3" s="1"/>
  <c r="N12" i="2" s="1"/>
  <c r="R12" i="3"/>
  <c r="S12" i="3" s="1"/>
  <c r="R11" i="3"/>
  <c r="S11" i="3" s="1"/>
  <c r="N10" i="2" s="1"/>
  <c r="R10" i="3"/>
  <c r="S10" i="3" s="1"/>
  <c r="N9" i="2" s="1"/>
  <c r="R9" i="3"/>
  <c r="S9" i="3" s="1"/>
  <c r="N8" i="2" s="1"/>
  <c r="R8" i="3"/>
  <c r="S8" i="3" s="1"/>
  <c r="N7" i="2" s="1"/>
  <c r="R7" i="3"/>
  <c r="S7" i="3" s="1"/>
  <c r="N6" i="2" s="1"/>
  <c r="R6" i="3"/>
  <c r="S6" i="3" s="1"/>
  <c r="N5" i="2" s="1"/>
  <c r="T12" i="3" l="1"/>
  <c r="U12" i="3" s="1"/>
  <c r="N11" i="2"/>
  <c r="P33" i="6"/>
  <c r="P7" i="6"/>
  <c r="P195" i="6"/>
  <c r="P184" i="6"/>
  <c r="P136" i="6"/>
  <c r="P104" i="6"/>
  <c r="P72" i="6"/>
  <c r="P40" i="6"/>
  <c r="P228" i="6"/>
  <c r="P164" i="6"/>
  <c r="P117" i="1"/>
  <c r="P179" i="6"/>
  <c r="P180" i="1"/>
  <c r="P171" i="6"/>
  <c r="P172" i="1"/>
  <c r="P163" i="6"/>
  <c r="P164" i="1"/>
  <c r="P155" i="6"/>
  <c r="P156" i="1"/>
  <c r="P147" i="6"/>
  <c r="P148" i="1"/>
  <c r="P139" i="6"/>
  <c r="P140" i="1"/>
  <c r="P131" i="6"/>
  <c r="P132" i="1"/>
  <c r="P123" i="6"/>
  <c r="P124" i="1"/>
  <c r="P115" i="6"/>
  <c r="P116" i="1"/>
  <c r="P107" i="6"/>
  <c r="P108" i="1"/>
  <c r="P99" i="6"/>
  <c r="P100" i="1"/>
  <c r="P91" i="6"/>
  <c r="P92" i="1"/>
  <c r="P83" i="6"/>
  <c r="P84" i="1"/>
  <c r="P75" i="6"/>
  <c r="P76" i="1"/>
  <c r="P67" i="6"/>
  <c r="P68" i="1"/>
  <c r="P59" i="6"/>
  <c r="P60" i="1"/>
  <c r="P51" i="6"/>
  <c r="P52" i="1"/>
  <c r="P43" i="6"/>
  <c r="P44" i="1"/>
  <c r="P35" i="6"/>
  <c r="P36" i="1"/>
  <c r="P27" i="6"/>
  <c r="P28" i="1"/>
  <c r="P19" i="6"/>
  <c r="P20" i="1"/>
  <c r="P11" i="6"/>
  <c r="P12" i="1"/>
  <c r="P227" i="6"/>
  <c r="P219" i="6"/>
  <c r="P211" i="6"/>
  <c r="P203" i="6"/>
  <c r="P193" i="6"/>
  <c r="P182" i="6"/>
  <c r="P161" i="6"/>
  <c r="P129" i="6"/>
  <c r="P97" i="6"/>
  <c r="P65" i="6"/>
  <c r="AA4" i="6"/>
  <c r="P173" i="1"/>
  <c r="P109" i="1"/>
  <c r="P45" i="1"/>
  <c r="P53" i="1"/>
  <c r="P195" i="1"/>
  <c r="P194" i="6"/>
  <c r="P187" i="1"/>
  <c r="P186" i="6"/>
  <c r="P179" i="1"/>
  <c r="P178" i="6"/>
  <c r="P171" i="1"/>
  <c r="P170" i="6"/>
  <c r="P163" i="1"/>
  <c r="P162" i="6"/>
  <c r="P155" i="1"/>
  <c r="P154" i="6"/>
  <c r="P147" i="1"/>
  <c r="P146" i="6"/>
  <c r="P139" i="1"/>
  <c r="P138" i="6"/>
  <c r="P131" i="1"/>
  <c r="P130" i="6"/>
  <c r="P123" i="1"/>
  <c r="P122" i="6"/>
  <c r="P115" i="1"/>
  <c r="P114" i="6"/>
  <c r="P107" i="1"/>
  <c r="P106" i="6"/>
  <c r="P99" i="1"/>
  <c r="P98" i="6"/>
  <c r="P91" i="1"/>
  <c r="P90" i="6"/>
  <c r="P83" i="1"/>
  <c r="P82" i="6"/>
  <c r="P75" i="1"/>
  <c r="P74" i="6"/>
  <c r="P67" i="1"/>
  <c r="P66" i="6"/>
  <c r="P59" i="1"/>
  <c r="P58" i="6"/>
  <c r="P51" i="1"/>
  <c r="P50" i="6"/>
  <c r="P43" i="1"/>
  <c r="P42" i="6"/>
  <c r="P35" i="1"/>
  <c r="P34" i="6"/>
  <c r="P27" i="1"/>
  <c r="P26" i="6"/>
  <c r="P19" i="1"/>
  <c r="P18" i="6"/>
  <c r="P10" i="6"/>
  <c r="P11" i="1"/>
  <c r="P226" i="6"/>
  <c r="P218" i="6"/>
  <c r="P210" i="6"/>
  <c r="P202" i="6"/>
  <c r="P192" i="6"/>
  <c r="P180" i="6"/>
  <c r="P160" i="6"/>
  <c r="P128" i="6"/>
  <c r="P96" i="6"/>
  <c r="P64" i="6"/>
  <c r="P32" i="6"/>
  <c r="P101" i="1"/>
  <c r="P37" i="1"/>
  <c r="P204" i="6"/>
  <c r="P17" i="6"/>
  <c r="P18" i="1"/>
  <c r="P10" i="1"/>
  <c r="P9" i="6"/>
  <c r="P225" i="6"/>
  <c r="P217" i="6"/>
  <c r="P209" i="6"/>
  <c r="P201" i="6"/>
  <c r="P190" i="6"/>
  <c r="P177" i="6"/>
  <c r="P153" i="6"/>
  <c r="P121" i="6"/>
  <c r="P89" i="6"/>
  <c r="P57" i="6"/>
  <c r="P25" i="6"/>
  <c r="P221" i="1"/>
  <c r="P157" i="1"/>
  <c r="P93" i="1"/>
  <c r="P29" i="1"/>
  <c r="P224" i="6"/>
  <c r="P216" i="6"/>
  <c r="P208" i="6"/>
  <c r="P200" i="6"/>
  <c r="P189" i="6"/>
  <c r="P176" i="6"/>
  <c r="P152" i="6"/>
  <c r="P120" i="6"/>
  <c r="P88" i="6"/>
  <c r="P56" i="6"/>
  <c r="P24" i="6"/>
  <c r="P213" i="1"/>
  <c r="P149" i="1"/>
  <c r="P85" i="1"/>
  <c r="P21" i="1"/>
  <c r="P200" i="1"/>
  <c r="P199" i="6"/>
  <c r="P192" i="1"/>
  <c r="P191" i="6"/>
  <c r="P184" i="1"/>
  <c r="P183" i="6"/>
  <c r="P176" i="1"/>
  <c r="P175" i="6"/>
  <c r="P168" i="1"/>
  <c r="P167" i="6"/>
  <c r="P160" i="1"/>
  <c r="P159" i="6"/>
  <c r="P152" i="1"/>
  <c r="P151" i="6"/>
  <c r="P144" i="1"/>
  <c r="P143" i="6"/>
  <c r="P136" i="1"/>
  <c r="P135" i="6"/>
  <c r="P128" i="1"/>
  <c r="P127" i="6"/>
  <c r="P120" i="1"/>
  <c r="P119" i="6"/>
  <c r="P112" i="1"/>
  <c r="P111" i="6"/>
  <c r="P104" i="1"/>
  <c r="P103" i="6"/>
  <c r="P96" i="1"/>
  <c r="P95" i="6"/>
  <c r="P88" i="1"/>
  <c r="P87" i="6"/>
  <c r="P80" i="1"/>
  <c r="P79" i="6"/>
  <c r="P72" i="1"/>
  <c r="P71" i="6"/>
  <c r="P64" i="1"/>
  <c r="P63" i="6"/>
  <c r="P56" i="1"/>
  <c r="P55" i="6"/>
  <c r="P48" i="1"/>
  <c r="P47" i="6"/>
  <c r="P40" i="1"/>
  <c r="P39" i="6"/>
  <c r="P32" i="1"/>
  <c r="P31" i="6"/>
  <c r="P24" i="1"/>
  <c r="P23" i="6"/>
  <c r="P231" i="6"/>
  <c r="P223" i="6"/>
  <c r="P215" i="6"/>
  <c r="P207" i="6"/>
  <c r="P198" i="6"/>
  <c r="P188" i="6"/>
  <c r="P145" i="6"/>
  <c r="P113" i="6"/>
  <c r="P81" i="6"/>
  <c r="P49" i="6"/>
  <c r="P16" i="6"/>
  <c r="P141" i="1"/>
  <c r="P77" i="1"/>
  <c r="P13" i="1"/>
  <c r="P175" i="1"/>
  <c r="P174" i="6"/>
  <c r="P167" i="1"/>
  <c r="P166" i="6"/>
  <c r="P159" i="1"/>
  <c r="P158" i="6"/>
  <c r="P151" i="1"/>
  <c r="P150" i="6"/>
  <c r="P143" i="1"/>
  <c r="P142" i="6"/>
  <c r="P135" i="1"/>
  <c r="P134" i="6"/>
  <c r="P127" i="1"/>
  <c r="P126" i="6"/>
  <c r="P119" i="1"/>
  <c r="P118" i="6"/>
  <c r="P111" i="1"/>
  <c r="P110" i="6"/>
  <c r="P103" i="1"/>
  <c r="P102" i="6"/>
  <c r="P95" i="1"/>
  <c r="P94" i="6"/>
  <c r="P87" i="1"/>
  <c r="P86" i="6"/>
  <c r="P79" i="1"/>
  <c r="P78" i="6"/>
  <c r="P71" i="1"/>
  <c r="P70" i="6"/>
  <c r="P63" i="1"/>
  <c r="P62" i="6"/>
  <c r="P55" i="1"/>
  <c r="P54" i="6"/>
  <c r="P47" i="1"/>
  <c r="P46" i="6"/>
  <c r="P39" i="1"/>
  <c r="P38" i="6"/>
  <c r="P31" i="1"/>
  <c r="P30" i="6"/>
  <c r="P23" i="1"/>
  <c r="P22" i="6"/>
  <c r="P15" i="1"/>
  <c r="P14" i="6"/>
  <c r="P7" i="1"/>
  <c r="P6" i="6"/>
  <c r="P230" i="6"/>
  <c r="P222" i="6"/>
  <c r="P214" i="6"/>
  <c r="P206" i="6"/>
  <c r="P197" i="6"/>
  <c r="P187" i="6"/>
  <c r="P169" i="6"/>
  <c r="P144" i="6"/>
  <c r="P112" i="6"/>
  <c r="P80" i="6"/>
  <c r="P48" i="6"/>
  <c r="P15" i="6"/>
  <c r="P197" i="1"/>
  <c r="P133" i="1"/>
  <c r="P69" i="1"/>
  <c r="P5" i="1"/>
  <c r="P181" i="6"/>
  <c r="P182" i="1"/>
  <c r="P173" i="6"/>
  <c r="P174" i="1"/>
  <c r="P165" i="6"/>
  <c r="P166" i="1"/>
  <c r="P157" i="6"/>
  <c r="P158" i="1"/>
  <c r="P149" i="6"/>
  <c r="P150" i="1"/>
  <c r="P141" i="6"/>
  <c r="P142" i="1"/>
  <c r="P133" i="6"/>
  <c r="P134" i="1"/>
  <c r="P125" i="6"/>
  <c r="P126" i="1"/>
  <c r="P117" i="6"/>
  <c r="P118" i="1"/>
  <c r="P109" i="6"/>
  <c r="P110" i="1"/>
  <c r="P101" i="6"/>
  <c r="P102" i="1"/>
  <c r="P93" i="6"/>
  <c r="P94" i="1"/>
  <c r="P85" i="6"/>
  <c r="P86" i="1"/>
  <c r="P77" i="6"/>
  <c r="P78" i="1"/>
  <c r="P69" i="6"/>
  <c r="P70" i="1"/>
  <c r="P61" i="6"/>
  <c r="P62" i="1"/>
  <c r="P53" i="6"/>
  <c r="P54" i="1"/>
  <c r="P45" i="6"/>
  <c r="P46" i="1"/>
  <c r="P37" i="6"/>
  <c r="P38" i="1"/>
  <c r="P29" i="6"/>
  <c r="P30" i="1"/>
  <c r="P21" i="6"/>
  <c r="P22" i="1"/>
  <c r="P13" i="6"/>
  <c r="P14" i="1"/>
  <c r="P5" i="6"/>
  <c r="P6" i="1"/>
  <c r="P229" i="6"/>
  <c r="P221" i="6"/>
  <c r="P213" i="6"/>
  <c r="P205" i="6"/>
  <c r="P185" i="6"/>
  <c r="P168" i="6"/>
  <c r="P137" i="6"/>
  <c r="P105" i="6"/>
  <c r="P73" i="6"/>
  <c r="P41" i="6"/>
  <c r="P8" i="6"/>
  <c r="P125" i="1"/>
  <c r="P61" i="1"/>
  <c r="T134" i="3"/>
  <c r="U134" i="3" s="1"/>
  <c r="T100" i="3"/>
  <c r="U100" i="3" s="1"/>
  <c r="T13" i="3"/>
  <c r="U13" i="3" s="1"/>
  <c r="T19" i="3"/>
  <c r="U19" i="3" s="1"/>
  <c r="T27" i="3"/>
  <c r="U27" i="3" s="1"/>
  <c r="T33" i="3"/>
  <c r="U33" i="3" s="1"/>
  <c r="T43" i="3"/>
  <c r="U43" i="3" s="1"/>
  <c r="T46" i="3"/>
  <c r="U46" i="3" s="1"/>
  <c r="T59" i="3"/>
  <c r="U59" i="3" s="1"/>
  <c r="T69" i="3"/>
  <c r="U69" i="3" s="1"/>
  <c r="T76" i="3"/>
  <c r="U76" i="3" s="1"/>
  <c r="T82" i="3"/>
  <c r="U82" i="3" s="1"/>
  <c r="T85" i="3"/>
  <c r="U85" i="3" s="1"/>
  <c r="T88" i="3"/>
  <c r="U88" i="3" s="1"/>
  <c r="T95" i="3"/>
  <c r="U95" i="3" s="1"/>
  <c r="T99" i="3"/>
  <c r="U99" i="3" s="1"/>
  <c r="T104" i="3"/>
  <c r="U104" i="3" s="1"/>
  <c r="T113" i="3"/>
  <c r="U113" i="3" s="1"/>
  <c r="T145" i="3"/>
  <c r="U145" i="3" s="1"/>
  <c r="T162" i="3"/>
  <c r="U162" i="3" s="1"/>
  <c r="T176" i="3"/>
  <c r="U176" i="3" s="1"/>
  <c r="T179" i="3"/>
  <c r="U179" i="3" s="1"/>
  <c r="T182" i="3"/>
  <c r="U182" i="3" s="1"/>
  <c r="T192" i="3"/>
  <c r="U192" i="3" s="1"/>
  <c r="T207" i="3"/>
  <c r="U207" i="3" s="1"/>
  <c r="T215" i="3"/>
  <c r="U215" i="3" s="1"/>
  <c r="T223" i="3"/>
  <c r="U223" i="3" s="1"/>
  <c r="T231" i="3"/>
  <c r="U231" i="3" s="1"/>
  <c r="T36" i="3"/>
  <c r="U36" i="3" s="1"/>
  <c r="T49" i="3"/>
  <c r="U49" i="3" s="1"/>
  <c r="T52" i="3"/>
  <c r="U52" i="3" s="1"/>
  <c r="T62" i="3"/>
  <c r="U62" i="3" s="1"/>
  <c r="T65" i="3"/>
  <c r="U65" i="3" s="1"/>
  <c r="T72" i="3"/>
  <c r="U72" i="3" s="1"/>
  <c r="T91" i="3"/>
  <c r="U91" i="3" s="1"/>
  <c r="T98" i="3"/>
  <c r="U98" i="3" s="1"/>
  <c r="T109" i="3"/>
  <c r="U109" i="3" s="1"/>
  <c r="T116" i="3"/>
  <c r="U116" i="3" s="1"/>
  <c r="T119" i="3"/>
  <c r="U119" i="3" s="1"/>
  <c r="T125" i="3"/>
  <c r="U125" i="3" s="1"/>
  <c r="T129" i="3"/>
  <c r="U129" i="3" s="1"/>
  <c r="T133" i="3"/>
  <c r="U133" i="3" s="1"/>
  <c r="T141" i="3"/>
  <c r="U141" i="3" s="1"/>
  <c r="T150" i="3"/>
  <c r="U150" i="3" s="1"/>
  <c r="T153" i="3"/>
  <c r="U153" i="3" s="1"/>
  <c r="T156" i="3"/>
  <c r="U156" i="3" s="1"/>
  <c r="T159" i="3"/>
  <c r="U159" i="3" s="1"/>
  <c r="T167" i="3"/>
  <c r="U167" i="3" s="1"/>
  <c r="T172" i="3"/>
  <c r="U172" i="3" s="1"/>
  <c r="T185" i="3"/>
  <c r="U185" i="3" s="1"/>
  <c r="T188" i="3"/>
  <c r="U188" i="3" s="1"/>
  <c r="T195" i="3"/>
  <c r="U195" i="3" s="1"/>
  <c r="T204" i="3"/>
  <c r="U204" i="3" s="1"/>
  <c r="T212" i="3"/>
  <c r="U212" i="3" s="1"/>
  <c r="T220" i="3"/>
  <c r="U220" i="3" s="1"/>
  <c r="T228" i="3"/>
  <c r="U228" i="3" s="1"/>
  <c r="T29" i="3"/>
  <c r="U29" i="3" s="1"/>
  <c r="T55" i="3"/>
  <c r="U55" i="3" s="1"/>
  <c r="T58" i="3"/>
  <c r="U58" i="3" s="1"/>
  <c r="T75" i="3"/>
  <c r="U75" i="3" s="1"/>
  <c r="T78" i="3"/>
  <c r="U78" i="3" s="1"/>
  <c r="T84" i="3"/>
  <c r="U84" i="3" s="1"/>
  <c r="T94" i="3"/>
  <c r="U94" i="3" s="1"/>
  <c r="T103" i="3"/>
  <c r="U103" i="3" s="1"/>
  <c r="T108" i="3"/>
  <c r="U108" i="3" s="1"/>
  <c r="T112" i="3"/>
  <c r="U112" i="3" s="1"/>
  <c r="T122" i="3"/>
  <c r="U122" i="3" s="1"/>
  <c r="T136" i="3"/>
  <c r="U136" i="3" s="1"/>
  <c r="T144" i="3"/>
  <c r="U144" i="3" s="1"/>
  <c r="T147" i="3"/>
  <c r="U147" i="3" s="1"/>
  <c r="T164" i="3"/>
  <c r="U164" i="3" s="1"/>
  <c r="T168" i="3"/>
  <c r="U168" i="3" s="1"/>
  <c r="T175" i="3"/>
  <c r="U175" i="3" s="1"/>
  <c r="T181" i="3"/>
  <c r="U181" i="3" s="1"/>
  <c r="T191" i="3"/>
  <c r="U191" i="3" s="1"/>
  <c r="T198" i="3"/>
  <c r="U198" i="3" s="1"/>
  <c r="T201" i="3"/>
  <c r="U201" i="3" s="1"/>
  <c r="T209" i="3"/>
  <c r="U209" i="3" s="1"/>
  <c r="T217" i="3"/>
  <c r="U217" i="3" s="1"/>
  <c r="T225" i="3"/>
  <c r="U225" i="3" s="1"/>
  <c r="T8" i="3"/>
  <c r="U8" i="3" s="1"/>
  <c r="T24" i="3"/>
  <c r="U24" i="3" s="1"/>
  <c r="T21" i="3"/>
  <c r="U21" i="3" s="1"/>
  <c r="T18" i="3"/>
  <c r="U18" i="3" s="1"/>
  <c r="T26" i="3"/>
  <c r="U26" i="3" s="1"/>
  <c r="T35" i="3"/>
  <c r="U35" i="3" s="1"/>
  <c r="T42" i="3"/>
  <c r="U42" i="3" s="1"/>
  <c r="T45" i="3"/>
  <c r="U45" i="3" s="1"/>
  <c r="T48" i="3"/>
  <c r="U48" i="3" s="1"/>
  <c r="T61" i="3"/>
  <c r="U61" i="3" s="1"/>
  <c r="T68" i="3"/>
  <c r="U68" i="3" s="1"/>
  <c r="T71" i="3"/>
  <c r="U71" i="3" s="1"/>
  <c r="T81" i="3"/>
  <c r="U81" i="3" s="1"/>
  <c r="T87" i="3"/>
  <c r="U87" i="3" s="1"/>
  <c r="T90" i="3"/>
  <c r="U90" i="3" s="1"/>
  <c r="T118" i="3"/>
  <c r="U118" i="3" s="1"/>
  <c r="T128" i="3"/>
  <c r="U128" i="3" s="1"/>
  <c r="T132" i="3"/>
  <c r="U132" i="3" s="1"/>
  <c r="T137" i="3"/>
  <c r="U137" i="3" s="1"/>
  <c r="T138" i="3"/>
  <c r="U138" i="3" s="1"/>
  <c r="T155" i="3"/>
  <c r="U155" i="3" s="1"/>
  <c r="T161" i="3"/>
  <c r="U161" i="3" s="1"/>
  <c r="T171" i="3"/>
  <c r="U171" i="3" s="1"/>
  <c r="T178" i="3"/>
  <c r="U178" i="3" s="1"/>
  <c r="T184" i="3"/>
  <c r="U184" i="3" s="1"/>
  <c r="T206" i="3"/>
  <c r="U206" i="3" s="1"/>
  <c r="T214" i="3"/>
  <c r="U214" i="3" s="1"/>
  <c r="T222" i="3"/>
  <c r="U222" i="3" s="1"/>
  <c r="T230" i="3"/>
  <c r="U230" i="3" s="1"/>
  <c r="T15" i="3"/>
  <c r="U15" i="3" s="1"/>
  <c r="T23" i="3"/>
  <c r="U23" i="3" s="1"/>
  <c r="T38" i="3"/>
  <c r="U38" i="3" s="1"/>
  <c r="T51" i="3"/>
  <c r="U51" i="3" s="1"/>
  <c r="T54" i="3"/>
  <c r="U54" i="3" s="1"/>
  <c r="T64" i="3"/>
  <c r="U64" i="3" s="1"/>
  <c r="T93" i="3"/>
  <c r="U93" i="3" s="1"/>
  <c r="T97" i="3"/>
  <c r="U97" i="3" s="1"/>
  <c r="T102" i="3"/>
  <c r="U102" i="3" s="1"/>
  <c r="T107" i="3"/>
  <c r="U107" i="3" s="1"/>
  <c r="T111" i="3"/>
  <c r="U111" i="3" s="1"/>
  <c r="T115" i="3"/>
  <c r="U115" i="3" s="1"/>
  <c r="T124" i="3"/>
  <c r="U124" i="3" s="1"/>
  <c r="T127" i="3"/>
  <c r="U127" i="3" s="1"/>
  <c r="T135" i="3"/>
  <c r="U135" i="3" s="1"/>
  <c r="T139" i="3"/>
  <c r="U139" i="3" s="1"/>
  <c r="T140" i="3"/>
  <c r="U140" i="3" s="1"/>
  <c r="T143" i="3"/>
  <c r="U143" i="3" s="1"/>
  <c r="T149" i="3"/>
  <c r="U149" i="3" s="1"/>
  <c r="T152" i="3"/>
  <c r="U152" i="3" s="1"/>
  <c r="T158" i="3"/>
  <c r="U158" i="3" s="1"/>
  <c r="T166" i="3"/>
  <c r="U166" i="3" s="1"/>
  <c r="T174" i="3"/>
  <c r="U174" i="3" s="1"/>
  <c r="T187" i="3"/>
  <c r="U187" i="3" s="1"/>
  <c r="T190" i="3"/>
  <c r="U190" i="3" s="1"/>
  <c r="T194" i="3"/>
  <c r="U194" i="3" s="1"/>
  <c r="T203" i="3"/>
  <c r="U203" i="3" s="1"/>
  <c r="T211" i="3"/>
  <c r="U211" i="3" s="1"/>
  <c r="T219" i="3"/>
  <c r="U219" i="3" s="1"/>
  <c r="T227" i="3"/>
  <c r="U227" i="3" s="1"/>
  <c r="T7" i="3"/>
  <c r="U7" i="3" s="1"/>
  <c r="T10" i="3"/>
  <c r="U10" i="3" s="1"/>
  <c r="T20" i="3"/>
  <c r="U20" i="3" s="1"/>
  <c r="T28" i="3"/>
  <c r="U28" i="3" s="1"/>
  <c r="T31" i="3"/>
  <c r="U31" i="3" s="1"/>
  <c r="T41" i="3"/>
  <c r="U41" i="3" s="1"/>
  <c r="T57" i="3"/>
  <c r="U57" i="3" s="1"/>
  <c r="T60" i="3"/>
  <c r="U60" i="3" s="1"/>
  <c r="T67" i="3"/>
  <c r="U67" i="3" s="1"/>
  <c r="T74" i="3"/>
  <c r="U74" i="3" s="1"/>
  <c r="T77" i="3"/>
  <c r="U77" i="3" s="1"/>
  <c r="T80" i="3"/>
  <c r="U80" i="3" s="1"/>
  <c r="T83" i="3"/>
  <c r="U83" i="3" s="1"/>
  <c r="T86" i="3"/>
  <c r="U86" i="3" s="1"/>
  <c r="T96" i="3"/>
  <c r="U96" i="3" s="1"/>
  <c r="T106" i="3"/>
  <c r="U106" i="3" s="1"/>
  <c r="T121" i="3"/>
  <c r="U121" i="3" s="1"/>
  <c r="T131" i="3"/>
  <c r="U131" i="3" s="1"/>
  <c r="T146" i="3"/>
  <c r="U146" i="3" s="1"/>
  <c r="T163" i="3"/>
  <c r="U163" i="3" s="1"/>
  <c r="T170" i="3"/>
  <c r="U170" i="3" s="1"/>
  <c r="T180" i="3"/>
  <c r="U180" i="3" s="1"/>
  <c r="T197" i="3"/>
  <c r="U197" i="3" s="1"/>
  <c r="T200" i="3"/>
  <c r="U200" i="3" s="1"/>
  <c r="T208" i="3"/>
  <c r="U208" i="3" s="1"/>
  <c r="T216" i="3"/>
  <c r="U216" i="3" s="1"/>
  <c r="T224" i="3"/>
  <c r="U224" i="3" s="1"/>
  <c r="T232" i="3"/>
  <c r="U232" i="3" s="1"/>
  <c r="T14" i="3"/>
  <c r="U14" i="3" s="1"/>
  <c r="T17" i="3"/>
  <c r="U17" i="3" s="1"/>
  <c r="T25" i="3"/>
  <c r="U25" i="3" s="1"/>
  <c r="T34" i="3"/>
  <c r="U34" i="3" s="1"/>
  <c r="T44" i="3"/>
  <c r="U44" i="3" s="1"/>
  <c r="T47" i="3"/>
  <c r="U47" i="3" s="1"/>
  <c r="T70" i="3"/>
  <c r="U70" i="3" s="1"/>
  <c r="T73" i="3"/>
  <c r="U73" i="3" s="1"/>
  <c r="T89" i="3"/>
  <c r="U89" i="3" s="1"/>
  <c r="T92" i="3"/>
  <c r="U92" i="3" s="1"/>
  <c r="T101" i="3"/>
  <c r="U101" i="3" s="1"/>
  <c r="T105" i="3"/>
  <c r="U105" i="3" s="1"/>
  <c r="T117" i="3"/>
  <c r="U117" i="3" s="1"/>
  <c r="T130" i="3"/>
  <c r="U130" i="3" s="1"/>
  <c r="T151" i="3"/>
  <c r="U151" i="3" s="1"/>
  <c r="T154" i="3"/>
  <c r="U154" i="3" s="1"/>
  <c r="T157" i="3"/>
  <c r="U157" i="3" s="1"/>
  <c r="T160" i="3"/>
  <c r="U160" i="3" s="1"/>
  <c r="T177" i="3"/>
  <c r="U177" i="3" s="1"/>
  <c r="T183" i="3"/>
  <c r="U183" i="3" s="1"/>
  <c r="T186" i="3"/>
  <c r="U186" i="3" s="1"/>
  <c r="T193" i="3"/>
  <c r="U193" i="3" s="1"/>
  <c r="T205" i="3"/>
  <c r="U205" i="3" s="1"/>
  <c r="T213" i="3"/>
  <c r="U213" i="3" s="1"/>
  <c r="T221" i="3"/>
  <c r="U221" i="3" s="1"/>
  <c r="T229" i="3"/>
  <c r="U229" i="3" s="1"/>
  <c r="T16" i="3"/>
  <c r="U16" i="3" s="1"/>
  <c r="T32" i="3"/>
  <c r="U32" i="3" s="1"/>
  <c r="T39" i="3"/>
  <c r="U39" i="3" s="1"/>
  <c r="T11" i="3"/>
  <c r="U11" i="3" s="1"/>
  <c r="T6" i="3"/>
  <c r="U6" i="3" s="1"/>
  <c r="S5" i="3"/>
  <c r="T9" i="3"/>
  <c r="U9" i="3" s="1"/>
  <c r="T22" i="3"/>
  <c r="U22" i="3" s="1"/>
  <c r="T30" i="3"/>
  <c r="U30" i="3" s="1"/>
  <c r="T37" i="3"/>
  <c r="U37" i="3" s="1"/>
  <c r="T40" i="3"/>
  <c r="U40" i="3" s="1"/>
  <c r="T50" i="3"/>
  <c r="U50" i="3" s="1"/>
  <c r="T53" i="3"/>
  <c r="U53" i="3" s="1"/>
  <c r="T56" i="3"/>
  <c r="U56" i="3" s="1"/>
  <c r="T63" i="3"/>
  <c r="U63" i="3" s="1"/>
  <c r="T66" i="3"/>
  <c r="U66" i="3" s="1"/>
  <c r="T79" i="3"/>
  <c r="U79" i="3" s="1"/>
  <c r="T110" i="3"/>
  <c r="U110" i="3" s="1"/>
  <c r="T114" i="3"/>
  <c r="U114" i="3" s="1"/>
  <c r="T120" i="3"/>
  <c r="U120" i="3" s="1"/>
  <c r="T123" i="3"/>
  <c r="U123" i="3" s="1"/>
  <c r="T126" i="3"/>
  <c r="U126" i="3" s="1"/>
  <c r="T142" i="3"/>
  <c r="U142" i="3" s="1"/>
  <c r="T148" i="3"/>
  <c r="U148" i="3" s="1"/>
  <c r="T165" i="3"/>
  <c r="U165" i="3" s="1"/>
  <c r="T169" i="3"/>
  <c r="U169" i="3" s="1"/>
  <c r="T173" i="3"/>
  <c r="U173" i="3" s="1"/>
  <c r="T189" i="3"/>
  <c r="U189" i="3" s="1"/>
  <c r="T196" i="3"/>
  <c r="U196" i="3" s="1"/>
  <c r="T199" i="3"/>
  <c r="U199" i="3" s="1"/>
  <c r="T202" i="3"/>
  <c r="U202" i="3" s="1"/>
  <c r="T210" i="3"/>
  <c r="U210" i="3" s="1"/>
  <c r="T218" i="3"/>
  <c r="U218" i="3" s="1"/>
  <c r="T226" i="3"/>
  <c r="U226" i="3" s="1"/>
  <c r="O232" i="5"/>
  <c r="I231" i="16" s="1"/>
  <c r="J231" i="16" s="1"/>
  <c r="R56" i="4"/>
  <c r="AE55" i="2"/>
  <c r="R112" i="4"/>
  <c r="AE111" i="2"/>
  <c r="R126" i="4"/>
  <c r="AE125" i="2"/>
  <c r="R202" i="4"/>
  <c r="AE201" i="2"/>
  <c r="R88" i="4"/>
  <c r="AE87" i="2"/>
  <c r="R170" i="4"/>
  <c r="AE169" i="2"/>
  <c r="R178" i="4"/>
  <c r="AE177" i="2"/>
  <c r="R40" i="4"/>
  <c r="AE39" i="2"/>
  <c r="R117" i="4"/>
  <c r="AE116" i="2"/>
  <c r="R14" i="4"/>
  <c r="AE13" i="2"/>
  <c r="R166" i="4"/>
  <c r="AE165" i="2"/>
  <c r="R48" i="4"/>
  <c r="AE47" i="2"/>
  <c r="R124" i="4"/>
  <c r="AE123" i="2"/>
  <c r="R5" i="4"/>
  <c r="AE4" i="2"/>
  <c r="O79" i="5"/>
  <c r="I78" i="16" s="1"/>
  <c r="J78" i="16" s="1"/>
  <c r="O10" i="5"/>
  <c r="I9" i="16" s="1"/>
  <c r="J9" i="16" s="1"/>
  <c r="O160" i="5"/>
  <c r="I159" i="16" s="1"/>
  <c r="J159" i="16" s="1"/>
  <c r="O76" i="5"/>
  <c r="I75" i="16" s="1"/>
  <c r="J75" i="16" s="1"/>
  <c r="O103" i="5"/>
  <c r="I102" i="16" s="1"/>
  <c r="J102" i="16" s="1"/>
  <c r="O34" i="5"/>
  <c r="I33" i="16" s="1"/>
  <c r="J33" i="16" s="1"/>
  <c r="O146" i="5"/>
  <c r="I145" i="16" s="1"/>
  <c r="J145" i="16" s="1"/>
  <c r="O83" i="5"/>
  <c r="I82" i="16" s="1"/>
  <c r="J82" i="16" s="1"/>
  <c r="O115" i="5"/>
  <c r="I114" i="16" s="1"/>
  <c r="J114" i="16" s="1"/>
  <c r="O208" i="5"/>
  <c r="I207" i="16" s="1"/>
  <c r="J207" i="16" s="1"/>
  <c r="O216" i="5"/>
  <c r="I215" i="16" s="1"/>
  <c r="J215" i="16" s="1"/>
  <c r="O124" i="5"/>
  <c r="I123" i="16" s="1"/>
  <c r="J123" i="16" s="1"/>
  <c r="O16" i="5"/>
  <c r="I15" i="16" s="1"/>
  <c r="J15" i="16" s="1"/>
  <c r="O25" i="5"/>
  <c r="I24" i="16" s="1"/>
  <c r="J24" i="16" s="1"/>
  <c r="O147" i="5"/>
  <c r="I146" i="16" s="1"/>
  <c r="J146" i="16" s="1"/>
  <c r="O178" i="5"/>
  <c r="I177" i="16" s="1"/>
  <c r="J177" i="16" s="1"/>
  <c r="O45" i="5"/>
  <c r="I44" i="16" s="1"/>
  <c r="J44" i="16" s="1"/>
  <c r="O53" i="5"/>
  <c r="I52" i="16" s="1"/>
  <c r="J52" i="16" s="1"/>
  <c r="O78" i="5"/>
  <c r="I77" i="16" s="1"/>
  <c r="J77" i="16" s="1"/>
  <c r="O94" i="5"/>
  <c r="I93" i="16" s="1"/>
  <c r="J93" i="16" s="1"/>
  <c r="O99" i="5"/>
  <c r="I98" i="16" s="1"/>
  <c r="J98" i="16" s="1"/>
  <c r="O189" i="5"/>
  <c r="I188" i="16" s="1"/>
  <c r="J188" i="16" s="1"/>
  <c r="O154" i="5"/>
  <c r="I153" i="16" s="1"/>
  <c r="J153" i="16" s="1"/>
  <c r="O171" i="5"/>
  <c r="I170" i="16" s="1"/>
  <c r="J170" i="16" s="1"/>
  <c r="O192" i="5"/>
  <c r="I191" i="16" s="1"/>
  <c r="J191" i="16" s="1"/>
  <c r="O213" i="5"/>
  <c r="I212" i="16" s="1"/>
  <c r="J212" i="16" s="1"/>
  <c r="O21" i="5"/>
  <c r="I20" i="16" s="1"/>
  <c r="J20" i="16" s="1"/>
  <c r="O42" i="5"/>
  <c r="I41" i="16" s="1"/>
  <c r="J41" i="16" s="1"/>
  <c r="O84" i="5"/>
  <c r="I83" i="16" s="1"/>
  <c r="J83" i="16" s="1"/>
  <c r="O92" i="5"/>
  <c r="I91" i="16" s="1"/>
  <c r="J91" i="16" s="1"/>
  <c r="O90" i="5"/>
  <c r="I89" i="16" s="1"/>
  <c r="J89" i="16" s="1"/>
  <c r="O152" i="5"/>
  <c r="I151" i="16" s="1"/>
  <c r="J151" i="16" s="1"/>
  <c r="O57" i="5"/>
  <c r="I56" i="16" s="1"/>
  <c r="J56" i="16" s="1"/>
  <c r="O59" i="5"/>
  <c r="I58" i="16" s="1"/>
  <c r="J58" i="16" s="1"/>
  <c r="O101" i="5"/>
  <c r="I100" i="16" s="1"/>
  <c r="J100" i="16" s="1"/>
  <c r="O134" i="5"/>
  <c r="I133" i="16" s="1"/>
  <c r="J133" i="16" s="1"/>
  <c r="O49" i="5"/>
  <c r="I48" i="16" s="1"/>
  <c r="J48" i="16" s="1"/>
  <c r="O75" i="5"/>
  <c r="I74" i="16" s="1"/>
  <c r="J74" i="16" s="1"/>
  <c r="O109" i="5"/>
  <c r="I108" i="16" s="1"/>
  <c r="J108" i="16" s="1"/>
  <c r="O122" i="5"/>
  <c r="I121" i="16" s="1"/>
  <c r="J121" i="16" s="1"/>
  <c r="O130" i="5"/>
  <c r="I129" i="16" s="1"/>
  <c r="J129" i="16" s="1"/>
  <c r="O185" i="5"/>
  <c r="I184" i="16" s="1"/>
  <c r="J184" i="16" s="1"/>
  <c r="O196" i="5"/>
  <c r="I195" i="16" s="1"/>
  <c r="J195" i="16" s="1"/>
  <c r="O214" i="5"/>
  <c r="I213" i="16" s="1"/>
  <c r="J213" i="16" s="1"/>
  <c r="O18" i="5"/>
  <c r="I17" i="16" s="1"/>
  <c r="J17" i="16" s="1"/>
  <c r="O27" i="5"/>
  <c r="I26" i="16" s="1"/>
  <c r="J26" i="16" s="1"/>
  <c r="O37" i="5"/>
  <c r="I36" i="16" s="1"/>
  <c r="J36" i="16" s="1"/>
  <c r="O72" i="5"/>
  <c r="I71" i="16" s="1"/>
  <c r="J71" i="16" s="1"/>
  <c r="O116" i="5"/>
  <c r="I115" i="16" s="1"/>
  <c r="J115" i="16" s="1"/>
  <c r="O143" i="5"/>
  <c r="I142" i="16" s="1"/>
  <c r="J142" i="16" s="1"/>
  <c r="O184" i="5"/>
  <c r="I183" i="16" s="1"/>
  <c r="J183" i="16" s="1"/>
  <c r="O202" i="5"/>
  <c r="I201" i="16" s="1"/>
  <c r="J201" i="16" s="1"/>
  <c r="O226" i="5"/>
  <c r="I225" i="16" s="1"/>
  <c r="J225" i="16" s="1"/>
  <c r="O17" i="5"/>
  <c r="I16" i="16" s="1"/>
  <c r="J16" i="16" s="1"/>
  <c r="O26" i="5"/>
  <c r="I25" i="16" s="1"/>
  <c r="J25" i="16" s="1"/>
  <c r="O71" i="5"/>
  <c r="I70" i="16" s="1"/>
  <c r="J70" i="16" s="1"/>
  <c r="O87" i="5"/>
  <c r="I86" i="16" s="1"/>
  <c r="J86" i="16" s="1"/>
  <c r="O98" i="5"/>
  <c r="I97" i="16" s="1"/>
  <c r="J97" i="16" s="1"/>
  <c r="O108" i="5"/>
  <c r="I107" i="16" s="1"/>
  <c r="J107" i="16" s="1"/>
  <c r="O110" i="5"/>
  <c r="I109" i="16" s="1"/>
  <c r="J109" i="16" s="1"/>
  <c r="O112" i="5"/>
  <c r="I111" i="16" s="1"/>
  <c r="J111" i="16" s="1"/>
  <c r="O113" i="5"/>
  <c r="I112" i="16" s="1"/>
  <c r="J112" i="16" s="1"/>
  <c r="O133" i="5"/>
  <c r="I132" i="16" s="1"/>
  <c r="J132" i="16" s="1"/>
  <c r="O148" i="5"/>
  <c r="I147" i="16" s="1"/>
  <c r="J147" i="16" s="1"/>
  <c r="O207" i="5"/>
  <c r="I206" i="16" s="1"/>
  <c r="J206" i="16" s="1"/>
  <c r="O43" i="5"/>
  <c r="I42" i="16" s="1"/>
  <c r="J42" i="16" s="1"/>
  <c r="O179" i="5"/>
  <c r="I178" i="16" s="1"/>
  <c r="J178" i="16" s="1"/>
  <c r="O30" i="5"/>
  <c r="I29" i="16" s="1"/>
  <c r="J29" i="16" s="1"/>
  <c r="O86" i="5"/>
  <c r="I85" i="16" s="1"/>
  <c r="J85" i="16" s="1"/>
  <c r="O111" i="5"/>
  <c r="I110" i="16" s="1"/>
  <c r="J110" i="16" s="1"/>
  <c r="O123" i="5"/>
  <c r="I122" i="16" s="1"/>
  <c r="J122" i="16" s="1"/>
  <c r="O217" i="5"/>
  <c r="I216" i="16" s="1"/>
  <c r="J216" i="16" s="1"/>
  <c r="O23" i="5"/>
  <c r="I22" i="16" s="1"/>
  <c r="J22" i="16" s="1"/>
  <c r="O28" i="5"/>
  <c r="I27" i="16" s="1"/>
  <c r="J27" i="16" s="1"/>
  <c r="O32" i="5"/>
  <c r="I31" i="16" s="1"/>
  <c r="J31" i="16" s="1"/>
  <c r="O36" i="5"/>
  <c r="I35" i="16" s="1"/>
  <c r="J35" i="16" s="1"/>
  <c r="O47" i="5"/>
  <c r="I46" i="16" s="1"/>
  <c r="J46" i="16" s="1"/>
  <c r="O61" i="5"/>
  <c r="I60" i="16" s="1"/>
  <c r="J60" i="16" s="1"/>
  <c r="O74" i="5"/>
  <c r="I73" i="16" s="1"/>
  <c r="J73" i="16" s="1"/>
  <c r="O114" i="5"/>
  <c r="I113" i="16" s="1"/>
  <c r="J113" i="16" s="1"/>
  <c r="O206" i="5"/>
  <c r="I205" i="16" s="1"/>
  <c r="J205" i="16" s="1"/>
  <c r="O31" i="5"/>
  <c r="I30" i="16" s="1"/>
  <c r="J30" i="16" s="1"/>
  <c r="O35" i="5"/>
  <c r="I34" i="16" s="1"/>
  <c r="J34" i="16" s="1"/>
  <c r="O67" i="5"/>
  <c r="I66" i="16" s="1"/>
  <c r="J66" i="16" s="1"/>
  <c r="O100" i="5"/>
  <c r="I99" i="16" s="1"/>
  <c r="J99" i="16" s="1"/>
  <c r="O162" i="5"/>
  <c r="I161" i="16" s="1"/>
  <c r="J161" i="16" s="1"/>
  <c r="O125" i="5"/>
  <c r="I124" i="16" s="1"/>
  <c r="J124" i="16" s="1"/>
  <c r="O118" i="5"/>
  <c r="I117" i="16" s="1"/>
  <c r="J117" i="16" s="1"/>
  <c r="O172" i="5"/>
  <c r="I171" i="16" s="1"/>
  <c r="J171" i="16" s="1"/>
  <c r="O188" i="5"/>
  <c r="I187" i="16" s="1"/>
  <c r="J187" i="16" s="1"/>
  <c r="O120" i="5"/>
  <c r="I119" i="16" s="1"/>
  <c r="J119" i="16" s="1"/>
  <c r="O54" i="5"/>
  <c r="I53" i="16" s="1"/>
  <c r="J53" i="16" s="1"/>
  <c r="O22" i="5"/>
  <c r="I21" i="16" s="1"/>
  <c r="J21" i="16" s="1"/>
  <c r="O38" i="5"/>
  <c r="I37" i="16" s="1"/>
  <c r="J37" i="16" s="1"/>
  <c r="O63" i="5"/>
  <c r="I62" i="16" s="1"/>
  <c r="J62" i="16" s="1"/>
  <c r="O68" i="5"/>
  <c r="I67" i="16" s="1"/>
  <c r="J67" i="16" s="1"/>
  <c r="O126" i="5"/>
  <c r="I125" i="16" s="1"/>
  <c r="J125" i="16" s="1"/>
  <c r="O136" i="5"/>
  <c r="I135" i="16" s="1"/>
  <c r="J135" i="16" s="1"/>
  <c r="O180" i="5"/>
  <c r="I179" i="16" s="1"/>
  <c r="J179" i="16" s="1"/>
  <c r="O200" i="5"/>
  <c r="I199" i="16" s="1"/>
  <c r="J199" i="16" s="1"/>
  <c r="O210" i="5"/>
  <c r="I209" i="16" s="1"/>
  <c r="J209" i="16" s="1"/>
  <c r="O82" i="5"/>
  <c r="I81" i="16" s="1"/>
  <c r="J81" i="16" s="1"/>
  <c r="O215" i="5"/>
  <c r="I214" i="16" s="1"/>
  <c r="J214" i="16" s="1"/>
  <c r="O121" i="5"/>
  <c r="I120" i="16" s="1"/>
  <c r="J120" i="16" s="1"/>
  <c r="O128" i="5"/>
  <c r="I127" i="16" s="1"/>
  <c r="J127" i="16" s="1"/>
  <c r="O140" i="5"/>
  <c r="I139" i="16" s="1"/>
  <c r="J139" i="16" s="1"/>
  <c r="O142" i="5"/>
  <c r="I141" i="16" s="1"/>
  <c r="J141" i="16" s="1"/>
  <c r="O144" i="5"/>
  <c r="I143" i="16" s="1"/>
  <c r="J143" i="16" s="1"/>
  <c r="O150" i="5"/>
  <c r="I149" i="16" s="1"/>
  <c r="J149" i="16" s="1"/>
  <c r="O158" i="5"/>
  <c r="I157" i="16" s="1"/>
  <c r="J157" i="16" s="1"/>
  <c r="O132" i="5"/>
  <c r="I131" i="16" s="1"/>
  <c r="J131" i="16" s="1"/>
  <c r="O135" i="5"/>
  <c r="I134" i="16" s="1"/>
  <c r="J134" i="16" s="1"/>
  <c r="O151" i="5"/>
  <c r="I150" i="16" s="1"/>
  <c r="J150" i="16" s="1"/>
  <c r="O197" i="5"/>
  <c r="I196" i="16" s="1"/>
  <c r="J196" i="16" s="1"/>
  <c r="O204" i="5"/>
  <c r="I203" i="16" s="1"/>
  <c r="J203" i="16" s="1"/>
  <c r="O138" i="5"/>
  <c r="I137" i="16" s="1"/>
  <c r="J137" i="16" s="1"/>
  <c r="O194" i="5"/>
  <c r="I193" i="16" s="1"/>
  <c r="J193" i="16" s="1"/>
  <c r="O219" i="5"/>
  <c r="I218" i="16" s="1"/>
  <c r="J218" i="16" s="1"/>
  <c r="O7" i="5"/>
  <c r="I6" i="16" s="1"/>
  <c r="J6" i="16" s="1"/>
  <c r="O14" i="5"/>
  <c r="I13" i="16" s="1"/>
  <c r="J13" i="16" s="1"/>
  <c r="O19" i="5"/>
  <c r="I18" i="16" s="1"/>
  <c r="J18" i="16" s="1"/>
  <c r="O56" i="5"/>
  <c r="I55" i="16" s="1"/>
  <c r="J55" i="16" s="1"/>
  <c r="O97" i="5"/>
  <c r="I96" i="16" s="1"/>
  <c r="J96" i="16" s="1"/>
  <c r="O64" i="5"/>
  <c r="I63" i="16" s="1"/>
  <c r="J63" i="16" s="1"/>
  <c r="O70" i="5"/>
  <c r="I69" i="16" s="1"/>
  <c r="J69" i="16" s="1"/>
  <c r="O66" i="5"/>
  <c r="I65" i="16" s="1"/>
  <c r="J65" i="16" s="1"/>
  <c r="O65" i="5"/>
  <c r="I64" i="16" s="1"/>
  <c r="J64" i="16" s="1"/>
  <c r="O69" i="5"/>
  <c r="I68" i="16" s="1"/>
  <c r="J68" i="16" s="1"/>
  <c r="O107" i="5"/>
  <c r="I106" i="16" s="1"/>
  <c r="J106" i="16" s="1"/>
  <c r="O73" i="5"/>
  <c r="I72" i="16" s="1"/>
  <c r="J72" i="16" s="1"/>
  <c r="O117" i="5"/>
  <c r="I116" i="16" s="1"/>
  <c r="J116" i="16" s="1"/>
  <c r="O157" i="5"/>
  <c r="I156" i="16" s="1"/>
  <c r="J156" i="16" s="1"/>
  <c r="O106" i="5"/>
  <c r="I105" i="16" s="1"/>
  <c r="J105" i="16" s="1"/>
  <c r="O77" i="5"/>
  <c r="I76" i="16" s="1"/>
  <c r="J76" i="16" s="1"/>
  <c r="O81" i="5"/>
  <c r="I80" i="16" s="1"/>
  <c r="J80" i="16" s="1"/>
  <c r="O85" i="5"/>
  <c r="I84" i="16" s="1"/>
  <c r="J84" i="16" s="1"/>
  <c r="O89" i="5"/>
  <c r="I88" i="16" s="1"/>
  <c r="J88" i="16" s="1"/>
  <c r="O93" i="5"/>
  <c r="I92" i="16" s="1"/>
  <c r="J92" i="16" s="1"/>
  <c r="O105" i="5"/>
  <c r="I104" i="16" s="1"/>
  <c r="J104" i="16" s="1"/>
  <c r="O149" i="5"/>
  <c r="I148" i="16" s="1"/>
  <c r="J148" i="16" s="1"/>
  <c r="O153" i="5"/>
  <c r="I152" i="16" s="1"/>
  <c r="J152" i="16" s="1"/>
  <c r="O161" i="5"/>
  <c r="I160" i="16" s="1"/>
  <c r="J160" i="16" s="1"/>
  <c r="O165" i="5"/>
  <c r="I164" i="16" s="1"/>
  <c r="J164" i="16" s="1"/>
  <c r="O141" i="5"/>
  <c r="I140" i="16" s="1"/>
  <c r="J140" i="16" s="1"/>
  <c r="O145" i="5"/>
  <c r="I144" i="16" s="1"/>
  <c r="J144" i="16" s="1"/>
  <c r="O137" i="5"/>
  <c r="I136" i="16" s="1"/>
  <c r="J136" i="16" s="1"/>
  <c r="O129" i="5"/>
  <c r="I128" i="16" s="1"/>
  <c r="J128" i="16" s="1"/>
  <c r="O182" i="5"/>
  <c r="I181" i="16" s="1"/>
  <c r="J181" i="16" s="1"/>
  <c r="O190" i="5"/>
  <c r="I189" i="16" s="1"/>
  <c r="J189" i="16" s="1"/>
  <c r="O209" i="5"/>
  <c r="I208" i="16" s="1"/>
  <c r="J208" i="16" s="1"/>
  <c r="O229" i="5"/>
  <c r="I228" i="16" s="1"/>
  <c r="J228" i="16" s="1"/>
  <c r="O169" i="5"/>
  <c r="I168" i="16" s="1"/>
  <c r="J168" i="16" s="1"/>
  <c r="O173" i="5"/>
  <c r="I172" i="16" s="1"/>
  <c r="J172" i="16" s="1"/>
  <c r="O199" i="5"/>
  <c r="I198" i="16" s="1"/>
  <c r="J198" i="16" s="1"/>
  <c r="O177" i="5"/>
  <c r="I176" i="16" s="1"/>
  <c r="J176" i="16" s="1"/>
  <c r="O181" i="5"/>
  <c r="I180" i="16" s="1"/>
  <c r="J180" i="16" s="1"/>
  <c r="O186" i="5"/>
  <c r="I185" i="16" s="1"/>
  <c r="J185" i="16" s="1"/>
  <c r="O222" i="5"/>
  <c r="I221" i="16" s="1"/>
  <c r="J221" i="16" s="1"/>
  <c r="O191" i="5"/>
  <c r="I190" i="16" s="1"/>
  <c r="J190" i="16" s="1"/>
  <c r="O211" i="5"/>
  <c r="I210" i="16" s="1"/>
  <c r="J210" i="16" s="1"/>
  <c r="O225" i="5"/>
  <c r="I224" i="16" s="1"/>
  <c r="J224" i="16" s="1"/>
  <c r="O228" i="5"/>
  <c r="I227" i="16" s="1"/>
  <c r="J227" i="16" s="1"/>
  <c r="O223" i="5"/>
  <c r="I222" i="16" s="1"/>
  <c r="J222" i="16" s="1"/>
  <c r="O212" i="5"/>
  <c r="I211" i="16" s="1"/>
  <c r="J211" i="16" s="1"/>
  <c r="O218" i="5"/>
  <c r="I217" i="16" s="1"/>
  <c r="J217" i="16" s="1"/>
  <c r="O224" i="5"/>
  <c r="I223" i="16" s="1"/>
  <c r="J223" i="16" s="1"/>
  <c r="J217" i="7" l="1"/>
  <c r="W218" i="3"/>
  <c r="L217" i="16" s="1"/>
  <c r="J15" i="7"/>
  <c r="W16" i="3"/>
  <c r="L15" i="16" s="1"/>
  <c r="J24" i="7"/>
  <c r="W25" i="3"/>
  <c r="L24" i="16" s="1"/>
  <c r="L218" i="16"/>
  <c r="J218" i="7"/>
  <c r="W219" i="3"/>
  <c r="J205" i="7"/>
  <c r="W206" i="3"/>
  <c r="L205" i="16" s="1"/>
  <c r="W112" i="3"/>
  <c r="L111" i="16" s="1"/>
  <c r="L71" i="16"/>
  <c r="J71" i="7"/>
  <c r="W72" i="3"/>
  <c r="J112" i="7"/>
  <c r="W113" i="3"/>
  <c r="L112" i="16" s="1"/>
  <c r="J209" i="7"/>
  <c r="W210" i="3"/>
  <c r="L209" i="16" s="1"/>
  <c r="J147" i="7"/>
  <c r="W148" i="3"/>
  <c r="L147" i="16" s="1"/>
  <c r="W66" i="3"/>
  <c r="L65" i="16" s="1"/>
  <c r="J21" i="7"/>
  <c r="W22" i="3"/>
  <c r="L21" i="16" s="1"/>
  <c r="W229" i="3"/>
  <c r="L228" i="16" s="1"/>
  <c r="W160" i="3"/>
  <c r="L159" i="16" s="1"/>
  <c r="W92" i="3"/>
  <c r="L91" i="16" s="1"/>
  <c r="J16" i="7"/>
  <c r="W17" i="3"/>
  <c r="L16" i="16" s="1"/>
  <c r="J179" i="7"/>
  <c r="W180" i="3"/>
  <c r="L179" i="16" s="1"/>
  <c r="J85" i="7"/>
  <c r="W86" i="3"/>
  <c r="L85" i="16" s="1"/>
  <c r="J40" i="7"/>
  <c r="W41" i="3"/>
  <c r="L40" i="16" s="1"/>
  <c r="J210" i="7"/>
  <c r="W211" i="3"/>
  <c r="L210" i="16" s="1"/>
  <c r="J151" i="7"/>
  <c r="W152" i="3"/>
  <c r="L151" i="16" s="1"/>
  <c r="W115" i="3"/>
  <c r="L114" i="16" s="1"/>
  <c r="J50" i="7"/>
  <c r="W51" i="3"/>
  <c r="L50" i="16" s="1"/>
  <c r="J183" i="7"/>
  <c r="W184" i="3"/>
  <c r="L183" i="16" s="1"/>
  <c r="W128" i="3"/>
  <c r="L127" i="16" s="1"/>
  <c r="J47" i="7"/>
  <c r="W48" i="3"/>
  <c r="L47" i="16" s="1"/>
  <c r="J7" i="7"/>
  <c r="W8" i="3"/>
  <c r="L7" i="16" s="1"/>
  <c r="J174" i="7"/>
  <c r="W175" i="3"/>
  <c r="L174" i="16" s="1"/>
  <c r="J107" i="7"/>
  <c r="W108" i="3"/>
  <c r="L107" i="16" s="1"/>
  <c r="J28" i="7"/>
  <c r="W29" i="3"/>
  <c r="L28" i="16" s="1"/>
  <c r="J171" i="7"/>
  <c r="W172" i="3"/>
  <c r="L171" i="16" s="1"/>
  <c r="J128" i="7"/>
  <c r="W129" i="3"/>
  <c r="L128" i="16" s="1"/>
  <c r="W65" i="3"/>
  <c r="L64" i="16" s="1"/>
  <c r="J206" i="7"/>
  <c r="W207" i="3"/>
  <c r="L206" i="16" s="1"/>
  <c r="W104" i="3"/>
  <c r="L103" i="16" s="1"/>
  <c r="J58" i="7"/>
  <c r="W59" i="3"/>
  <c r="L58" i="16" s="1"/>
  <c r="W134" i="3"/>
  <c r="L133" i="16" s="1"/>
  <c r="J78" i="7"/>
  <c r="W79" i="3"/>
  <c r="L78" i="16" s="1"/>
  <c r="J176" i="7"/>
  <c r="W177" i="3"/>
  <c r="L176" i="16" s="1"/>
  <c r="J196" i="7"/>
  <c r="W197" i="3"/>
  <c r="L196" i="16" s="1"/>
  <c r="W158" i="3"/>
  <c r="L157" i="16" s="1"/>
  <c r="J131" i="7"/>
  <c r="W132" i="3"/>
  <c r="L131" i="16" s="1"/>
  <c r="J180" i="7"/>
  <c r="W181" i="3"/>
  <c r="L180" i="16" s="1"/>
  <c r="W185" i="3"/>
  <c r="L184" i="16" s="1"/>
  <c r="J214" i="7"/>
  <c r="W215" i="3"/>
  <c r="L214" i="16" s="1"/>
  <c r="J68" i="7"/>
  <c r="W69" i="3"/>
  <c r="L68" i="16" s="1"/>
  <c r="J201" i="7"/>
  <c r="W202" i="3"/>
  <c r="L201" i="16" s="1"/>
  <c r="J141" i="7"/>
  <c r="W142" i="3"/>
  <c r="L141" i="16" s="1"/>
  <c r="J62" i="7"/>
  <c r="W63" i="3"/>
  <c r="L62" i="16" s="1"/>
  <c r="W9" i="3"/>
  <c r="L8" i="16" s="1"/>
  <c r="J220" i="7"/>
  <c r="W221" i="3"/>
  <c r="L220" i="16" s="1"/>
  <c r="J156" i="7"/>
  <c r="W157" i="3"/>
  <c r="L156" i="16" s="1"/>
  <c r="W89" i="3"/>
  <c r="L88" i="16" s="1"/>
  <c r="L13" i="16"/>
  <c r="J13" i="7"/>
  <c r="W14" i="3"/>
  <c r="L169" i="16"/>
  <c r="W170" i="3"/>
  <c r="W83" i="3"/>
  <c r="L82" i="16" s="1"/>
  <c r="L30" i="16"/>
  <c r="J30" i="7"/>
  <c r="W31" i="3"/>
  <c r="J202" i="7"/>
  <c r="W203" i="3"/>
  <c r="L202" i="16" s="1"/>
  <c r="J148" i="7"/>
  <c r="W149" i="3"/>
  <c r="L148" i="16" s="1"/>
  <c r="J110" i="7"/>
  <c r="W111" i="3"/>
  <c r="L110" i="16" s="1"/>
  <c r="J37" i="7"/>
  <c r="W38" i="3"/>
  <c r="L37" i="16" s="1"/>
  <c r="W178" i="3"/>
  <c r="L177" i="16" s="1"/>
  <c r="J117" i="7"/>
  <c r="W118" i="3"/>
  <c r="L117" i="16" s="1"/>
  <c r="J44" i="7"/>
  <c r="W45" i="3"/>
  <c r="L44" i="16" s="1"/>
  <c r="J224" i="7"/>
  <c r="W225" i="3"/>
  <c r="L224" i="16" s="1"/>
  <c r="J167" i="7"/>
  <c r="W168" i="3"/>
  <c r="L167" i="16" s="1"/>
  <c r="W103" i="3"/>
  <c r="L102" i="16" s="1"/>
  <c r="J227" i="7"/>
  <c r="W228" i="3"/>
  <c r="L227" i="16" s="1"/>
  <c r="W167" i="3"/>
  <c r="L166" i="16" s="1"/>
  <c r="J124" i="7"/>
  <c r="W125" i="3"/>
  <c r="L124" i="16" s="1"/>
  <c r="J61" i="7"/>
  <c r="W62" i="3"/>
  <c r="L61" i="16" s="1"/>
  <c r="W192" i="3"/>
  <c r="L191" i="16" s="1"/>
  <c r="W99" i="3"/>
  <c r="L98" i="16" s="1"/>
  <c r="W46" i="3"/>
  <c r="L45" i="16" s="1"/>
  <c r="J164" i="7"/>
  <c r="W165" i="3"/>
  <c r="L164" i="16" s="1"/>
  <c r="W57" i="3"/>
  <c r="L56" i="16" s="1"/>
  <c r="W55" i="3"/>
  <c r="L54" i="16" s="1"/>
  <c r="J198" i="7"/>
  <c r="W199" i="3"/>
  <c r="L198" i="16" s="1"/>
  <c r="J125" i="7"/>
  <c r="W126" i="3"/>
  <c r="L125" i="16" s="1"/>
  <c r="J55" i="7"/>
  <c r="W56" i="3"/>
  <c r="L55" i="16" s="1"/>
  <c r="J212" i="7"/>
  <c r="W213" i="3"/>
  <c r="L212" i="16" s="1"/>
  <c r="J153" i="7"/>
  <c r="W154" i="3"/>
  <c r="L153" i="16" s="1"/>
  <c r="J72" i="7"/>
  <c r="W73" i="3"/>
  <c r="L72" i="16" s="1"/>
  <c r="L231" i="16"/>
  <c r="W232" i="3"/>
  <c r="J162" i="7"/>
  <c r="W163" i="3"/>
  <c r="L162" i="16" s="1"/>
  <c r="J79" i="7"/>
  <c r="W80" i="3"/>
  <c r="L79" i="16" s="1"/>
  <c r="J27" i="7"/>
  <c r="W28" i="3"/>
  <c r="L27" i="16" s="1"/>
  <c r="J193" i="7"/>
  <c r="W194" i="3"/>
  <c r="L193" i="16" s="1"/>
  <c r="L142" i="16"/>
  <c r="W143" i="3"/>
  <c r="W107" i="3"/>
  <c r="L106" i="16" s="1"/>
  <c r="J22" i="7"/>
  <c r="W23" i="3"/>
  <c r="L22" i="16" s="1"/>
  <c r="J170" i="7"/>
  <c r="W171" i="3"/>
  <c r="L170" i="16" s="1"/>
  <c r="J89" i="7"/>
  <c r="W90" i="3"/>
  <c r="L89" i="16" s="1"/>
  <c r="W42" i="3"/>
  <c r="L41" i="16" s="1"/>
  <c r="W217" i="3"/>
  <c r="L216" i="16" s="1"/>
  <c r="W164" i="3"/>
  <c r="L163" i="16" s="1"/>
  <c r="W94" i="3"/>
  <c r="L93" i="16" s="1"/>
  <c r="J219" i="7"/>
  <c r="W220" i="3"/>
  <c r="L219" i="16" s="1"/>
  <c r="J158" i="7"/>
  <c r="W159" i="3"/>
  <c r="L158" i="16" s="1"/>
  <c r="L118" i="16"/>
  <c r="J118" i="7"/>
  <c r="W119" i="3"/>
  <c r="W52" i="3"/>
  <c r="L51" i="16" s="1"/>
  <c r="J181" i="7"/>
  <c r="W182" i="3"/>
  <c r="L181" i="16" s="1"/>
  <c r="W95" i="3"/>
  <c r="L94" i="16" s="1"/>
  <c r="J42" i="7"/>
  <c r="W43" i="3"/>
  <c r="L42" i="16" s="1"/>
  <c r="J60" i="7"/>
  <c r="W61" i="3"/>
  <c r="L60" i="16" s="1"/>
  <c r="J195" i="7"/>
  <c r="W196" i="3"/>
  <c r="L195" i="16" s="1"/>
  <c r="J122" i="7"/>
  <c r="W123" i="3"/>
  <c r="L122" i="16" s="1"/>
  <c r="J52" i="7"/>
  <c r="W53" i="3"/>
  <c r="L52" i="16" s="1"/>
  <c r="W6" i="3"/>
  <c r="L5" i="16" s="1"/>
  <c r="W205" i="3"/>
  <c r="L204" i="16" s="1"/>
  <c r="W151" i="3"/>
  <c r="L150" i="16" s="1"/>
  <c r="J69" i="7"/>
  <c r="W70" i="3"/>
  <c r="L69" i="16" s="1"/>
  <c r="J223" i="7"/>
  <c r="W224" i="3"/>
  <c r="L223" i="16" s="1"/>
  <c r="J145" i="7"/>
  <c r="W146" i="3"/>
  <c r="L145" i="16" s="1"/>
  <c r="J76" i="7"/>
  <c r="W77" i="3"/>
  <c r="L76" i="16" s="1"/>
  <c r="J19" i="7"/>
  <c r="W20" i="3"/>
  <c r="L19" i="16" s="1"/>
  <c r="J189" i="7"/>
  <c r="W190" i="3"/>
  <c r="L189" i="16" s="1"/>
  <c r="W140" i="3"/>
  <c r="L139" i="16" s="1"/>
  <c r="J101" i="7"/>
  <c r="W102" i="3"/>
  <c r="L101" i="16" s="1"/>
  <c r="J14" i="7"/>
  <c r="W15" i="3"/>
  <c r="L14" i="16" s="1"/>
  <c r="W161" i="3"/>
  <c r="L160" i="16" s="1"/>
  <c r="W87" i="3"/>
  <c r="L86" i="16" s="1"/>
  <c r="W35" i="3"/>
  <c r="L34" i="16" s="1"/>
  <c r="J208" i="7"/>
  <c r="W209" i="3"/>
  <c r="L208" i="16" s="1"/>
  <c r="J146" i="7"/>
  <c r="W147" i="3"/>
  <c r="L146" i="16" s="1"/>
  <c r="J83" i="7"/>
  <c r="W84" i="3"/>
  <c r="L83" i="16" s="1"/>
  <c r="J211" i="7"/>
  <c r="W212" i="3"/>
  <c r="L211" i="16" s="1"/>
  <c r="J155" i="7"/>
  <c r="W156" i="3"/>
  <c r="L155" i="16" s="1"/>
  <c r="W116" i="3"/>
  <c r="L115" i="16" s="1"/>
  <c r="J48" i="7"/>
  <c r="W49" i="3"/>
  <c r="L48" i="16" s="1"/>
  <c r="W179" i="3"/>
  <c r="L178" i="16" s="1"/>
  <c r="J87" i="7"/>
  <c r="W88" i="3"/>
  <c r="L87" i="16" s="1"/>
  <c r="J32" i="7"/>
  <c r="W33" i="3"/>
  <c r="L32" i="16" s="1"/>
  <c r="J29" i="7"/>
  <c r="W30" i="3"/>
  <c r="L29" i="16" s="1"/>
  <c r="J100" i="7"/>
  <c r="W101" i="3"/>
  <c r="L100" i="16" s="1"/>
  <c r="W96" i="3"/>
  <c r="L95" i="16" s="1"/>
  <c r="J53" i="7"/>
  <c r="W54" i="3"/>
  <c r="L53" i="16" s="1"/>
  <c r="J23" i="7"/>
  <c r="W24" i="3"/>
  <c r="L23" i="16" s="1"/>
  <c r="J132" i="7"/>
  <c r="W133" i="3"/>
  <c r="L132" i="16" s="1"/>
  <c r="J99" i="7"/>
  <c r="W100" i="3"/>
  <c r="L99" i="16" s="1"/>
  <c r="J188" i="7"/>
  <c r="W189" i="3"/>
  <c r="L188" i="16" s="1"/>
  <c r="J119" i="7"/>
  <c r="W120" i="3"/>
  <c r="L119" i="16" s="1"/>
  <c r="J49" i="7"/>
  <c r="W50" i="3"/>
  <c r="L49" i="16" s="1"/>
  <c r="J10" i="7"/>
  <c r="W11" i="3"/>
  <c r="L10" i="16" s="1"/>
  <c r="J192" i="7"/>
  <c r="W193" i="3"/>
  <c r="L192" i="16" s="1"/>
  <c r="J129" i="7"/>
  <c r="W130" i="3"/>
  <c r="L129" i="16" s="1"/>
  <c r="J46" i="7"/>
  <c r="W47" i="3"/>
  <c r="L46" i="16" s="1"/>
  <c r="L215" i="16"/>
  <c r="J215" i="7"/>
  <c r="W216" i="3"/>
  <c r="J130" i="7"/>
  <c r="W131" i="3"/>
  <c r="L130" i="16" s="1"/>
  <c r="J73" i="7"/>
  <c r="W74" i="3"/>
  <c r="L73" i="16" s="1"/>
  <c r="J9" i="7"/>
  <c r="W10" i="3"/>
  <c r="L9" i="16" s="1"/>
  <c r="J186" i="7"/>
  <c r="W187" i="3"/>
  <c r="L186" i="16" s="1"/>
  <c r="J138" i="7"/>
  <c r="W139" i="3"/>
  <c r="L138" i="16" s="1"/>
  <c r="W97" i="3"/>
  <c r="L96" i="16" s="1"/>
  <c r="J229" i="7"/>
  <c r="W230" i="3"/>
  <c r="L229" i="16" s="1"/>
  <c r="W155" i="3"/>
  <c r="L154" i="16" s="1"/>
  <c r="L80" i="16"/>
  <c r="J80" i="7"/>
  <c r="W81" i="3"/>
  <c r="J25" i="7"/>
  <c r="W26" i="3"/>
  <c r="L25" i="16" s="1"/>
  <c r="W201" i="3"/>
  <c r="L200" i="16" s="1"/>
  <c r="W144" i="3"/>
  <c r="L143" i="16" s="1"/>
  <c r="J77" i="7"/>
  <c r="W78" i="3"/>
  <c r="L77" i="16" s="1"/>
  <c r="J203" i="7"/>
  <c r="W204" i="3"/>
  <c r="L203" i="16" s="1"/>
  <c r="W153" i="3"/>
  <c r="L152" i="16" s="1"/>
  <c r="J108" i="7"/>
  <c r="W109" i="3"/>
  <c r="L108" i="16" s="1"/>
  <c r="W36" i="3"/>
  <c r="L35" i="16" s="1"/>
  <c r="J175" i="7"/>
  <c r="W176" i="3"/>
  <c r="L175" i="16" s="1"/>
  <c r="J84" i="7"/>
  <c r="W85" i="3"/>
  <c r="L84" i="16" s="1"/>
  <c r="W27" i="3"/>
  <c r="L26" i="16" s="1"/>
  <c r="J172" i="7"/>
  <c r="W173" i="3"/>
  <c r="L172" i="16" s="1"/>
  <c r="J113" i="7"/>
  <c r="W114" i="3"/>
  <c r="L113" i="16" s="1"/>
  <c r="J39" i="7"/>
  <c r="W40" i="3"/>
  <c r="L39" i="16" s="1"/>
  <c r="J38" i="7"/>
  <c r="W39" i="3"/>
  <c r="L38" i="16" s="1"/>
  <c r="J185" i="7"/>
  <c r="W186" i="3"/>
  <c r="L185" i="16" s="1"/>
  <c r="J116" i="7"/>
  <c r="W117" i="3"/>
  <c r="L116" i="16" s="1"/>
  <c r="J43" i="7"/>
  <c r="W44" i="3"/>
  <c r="L43" i="16" s="1"/>
  <c r="J207" i="7"/>
  <c r="W208" i="3"/>
  <c r="L207" i="16" s="1"/>
  <c r="J120" i="7"/>
  <c r="W121" i="3"/>
  <c r="L120" i="16" s="1"/>
  <c r="J66" i="7"/>
  <c r="W67" i="3"/>
  <c r="L66" i="16" s="1"/>
  <c r="J6" i="7"/>
  <c r="W7" i="3"/>
  <c r="L6" i="16" s="1"/>
  <c r="J173" i="7"/>
  <c r="W174" i="3"/>
  <c r="L173" i="16" s="1"/>
  <c r="J134" i="7"/>
  <c r="W135" i="3"/>
  <c r="L134" i="16" s="1"/>
  <c r="W93" i="3"/>
  <c r="L92" i="16" s="1"/>
  <c r="J221" i="7"/>
  <c r="W222" i="3"/>
  <c r="L221" i="16" s="1"/>
  <c r="J137" i="7"/>
  <c r="W138" i="3"/>
  <c r="L137" i="16" s="1"/>
  <c r="J70" i="7"/>
  <c r="W71" i="3"/>
  <c r="L70" i="16" s="1"/>
  <c r="J17" i="7"/>
  <c r="W18" i="3"/>
  <c r="L17" i="16" s="1"/>
  <c r="J197" i="7"/>
  <c r="W198" i="3"/>
  <c r="L197" i="16" s="1"/>
  <c r="W136" i="3"/>
  <c r="L135" i="16" s="1"/>
  <c r="J74" i="7"/>
  <c r="W75" i="3"/>
  <c r="L74" i="16" s="1"/>
  <c r="J194" i="7"/>
  <c r="W195" i="3"/>
  <c r="L194" i="16" s="1"/>
  <c r="J149" i="7"/>
  <c r="W150" i="3"/>
  <c r="L149" i="16" s="1"/>
  <c r="W98" i="3"/>
  <c r="L97" i="16" s="1"/>
  <c r="W231" i="3"/>
  <c r="L230" i="16" s="1"/>
  <c r="W162" i="3"/>
  <c r="L161" i="16" s="1"/>
  <c r="J81" i="7"/>
  <c r="W82" i="3"/>
  <c r="L81" i="16" s="1"/>
  <c r="J18" i="7"/>
  <c r="W19" i="3"/>
  <c r="L18" i="16" s="1"/>
  <c r="W124" i="3"/>
  <c r="L123" i="16" s="1"/>
  <c r="W226" i="3"/>
  <c r="L225" i="16" s="1"/>
  <c r="W169" i="3"/>
  <c r="L168" i="16" s="1"/>
  <c r="J109" i="7"/>
  <c r="W110" i="3"/>
  <c r="L109" i="16" s="1"/>
  <c r="W37" i="3"/>
  <c r="L36" i="16" s="1"/>
  <c r="J31" i="7"/>
  <c r="W32" i="3"/>
  <c r="L31" i="16" s="1"/>
  <c r="J182" i="7"/>
  <c r="W183" i="3"/>
  <c r="L182" i="16" s="1"/>
  <c r="J104" i="7"/>
  <c r="W105" i="3"/>
  <c r="L104" i="16" s="1"/>
  <c r="L33" i="16"/>
  <c r="W34" i="3"/>
  <c r="J199" i="7"/>
  <c r="W200" i="3"/>
  <c r="L199" i="16" s="1"/>
  <c r="J105" i="7"/>
  <c r="W106" i="3"/>
  <c r="L105" i="16" s="1"/>
  <c r="W60" i="3"/>
  <c r="L59" i="16" s="1"/>
  <c r="W227" i="3"/>
  <c r="L226" i="16" s="1"/>
  <c r="J165" i="7"/>
  <c r="W166" i="3"/>
  <c r="L165" i="16" s="1"/>
  <c r="J126" i="7"/>
  <c r="W127" i="3"/>
  <c r="L126" i="16" s="1"/>
  <c r="J63" i="7"/>
  <c r="W64" i="3"/>
  <c r="L63" i="16" s="1"/>
  <c r="W214" i="3"/>
  <c r="L213" i="16" s="1"/>
  <c r="W137" i="3"/>
  <c r="L136" i="16" s="1"/>
  <c r="J67" i="7"/>
  <c r="W68" i="3"/>
  <c r="L67" i="16" s="1"/>
  <c r="J20" i="7"/>
  <c r="W21" i="3"/>
  <c r="L20" i="16" s="1"/>
  <c r="J190" i="7"/>
  <c r="W191" i="3"/>
  <c r="L190" i="16" s="1"/>
  <c r="J121" i="7"/>
  <c r="W122" i="3"/>
  <c r="L121" i="16" s="1"/>
  <c r="J57" i="7"/>
  <c r="W58" i="3"/>
  <c r="L57" i="16" s="1"/>
  <c r="J187" i="7"/>
  <c r="W188" i="3"/>
  <c r="L187" i="16" s="1"/>
  <c r="J140" i="7"/>
  <c r="W141" i="3"/>
  <c r="L140" i="16" s="1"/>
  <c r="J90" i="7"/>
  <c r="W91" i="3"/>
  <c r="L90" i="16" s="1"/>
  <c r="J222" i="7"/>
  <c r="W223" i="3"/>
  <c r="L222" i="16" s="1"/>
  <c r="J144" i="7"/>
  <c r="W145" i="3"/>
  <c r="L144" i="16" s="1"/>
  <c r="W76" i="3"/>
  <c r="L75" i="16" s="1"/>
  <c r="J12" i="7"/>
  <c r="W13" i="3"/>
  <c r="L12" i="16" s="1"/>
  <c r="J11" i="7"/>
  <c r="W12" i="3"/>
  <c r="L11" i="16" s="1"/>
  <c r="E147" i="16"/>
  <c r="K147" i="16" s="1"/>
  <c r="E179" i="16"/>
  <c r="K179" i="16" s="1"/>
  <c r="E151" i="16"/>
  <c r="K151" i="16" s="1"/>
  <c r="E47" i="16"/>
  <c r="K47" i="16" s="1"/>
  <c r="E107" i="16"/>
  <c r="K107" i="16" s="1"/>
  <c r="E128" i="16"/>
  <c r="K128" i="16" s="1"/>
  <c r="E103" i="16"/>
  <c r="K103" i="16" s="1"/>
  <c r="E220" i="16"/>
  <c r="K220" i="16" s="1"/>
  <c r="E30" i="16"/>
  <c r="K30" i="16" s="1"/>
  <c r="E37" i="16"/>
  <c r="K37" i="16" s="1"/>
  <c r="E224" i="16"/>
  <c r="K224" i="16" s="1"/>
  <c r="E45" i="16"/>
  <c r="K45" i="16" s="1"/>
  <c r="E217" i="16"/>
  <c r="K217" i="16" s="1"/>
  <c r="E164" i="16"/>
  <c r="K164" i="16" s="1"/>
  <c r="E78" i="16"/>
  <c r="K78" i="16" s="1"/>
  <c r="E29" i="16"/>
  <c r="K29" i="16" s="1"/>
  <c r="E15" i="16"/>
  <c r="K15" i="16" s="1"/>
  <c r="E176" i="16"/>
  <c r="K176" i="16" s="1"/>
  <c r="E100" i="16"/>
  <c r="K100" i="16" s="1"/>
  <c r="E24" i="16"/>
  <c r="K24" i="16" s="1"/>
  <c r="E196" i="16"/>
  <c r="K196" i="16" s="1"/>
  <c r="E95" i="16"/>
  <c r="K95" i="16" s="1"/>
  <c r="E56" i="16"/>
  <c r="K56" i="16" s="1"/>
  <c r="E218" i="16"/>
  <c r="K218" i="16" s="1"/>
  <c r="E157" i="16"/>
  <c r="K157" i="16" s="1"/>
  <c r="E123" i="16"/>
  <c r="K123" i="16" s="1"/>
  <c r="E53" i="16"/>
  <c r="K53" i="16" s="1"/>
  <c r="E205" i="16"/>
  <c r="K205" i="16" s="1"/>
  <c r="E131" i="16"/>
  <c r="K131" i="16" s="1"/>
  <c r="E60" i="16"/>
  <c r="K60" i="16" s="1"/>
  <c r="E23" i="16"/>
  <c r="K23" i="16" s="1"/>
  <c r="E180" i="16"/>
  <c r="K180" i="16" s="1"/>
  <c r="E111" i="16"/>
  <c r="K111" i="16" s="1"/>
  <c r="E54" i="16"/>
  <c r="K54" i="16" s="1"/>
  <c r="E184" i="16"/>
  <c r="K184" i="16" s="1"/>
  <c r="E132" i="16"/>
  <c r="K132" i="16" s="1"/>
  <c r="E71" i="16"/>
  <c r="K71" i="16" s="1"/>
  <c r="E214" i="16"/>
  <c r="K214" i="16" s="1"/>
  <c r="E112" i="16"/>
  <c r="K112" i="16" s="1"/>
  <c r="E68" i="16"/>
  <c r="K68" i="16" s="1"/>
  <c r="E99" i="16"/>
  <c r="K99" i="16" s="1"/>
  <c r="E65" i="16"/>
  <c r="K65" i="16" s="1"/>
  <c r="E16" i="16"/>
  <c r="K16" i="16" s="1"/>
  <c r="E210" i="16"/>
  <c r="K210" i="16" s="1"/>
  <c r="E7" i="16"/>
  <c r="K7" i="16" s="1"/>
  <c r="E206" i="16"/>
  <c r="K206" i="16" s="1"/>
  <c r="E8" i="16"/>
  <c r="K8" i="16" s="1"/>
  <c r="E169" i="16"/>
  <c r="K169" i="16" s="1"/>
  <c r="E110" i="16"/>
  <c r="K110" i="16" s="1"/>
  <c r="E117" i="16"/>
  <c r="K117" i="16" s="1"/>
  <c r="E102" i="16"/>
  <c r="K102" i="16" s="1"/>
  <c r="E124" i="16"/>
  <c r="K124" i="16" s="1"/>
  <c r="E98" i="16"/>
  <c r="K98" i="16" s="1"/>
  <c r="E198" i="16"/>
  <c r="K198" i="16" s="1"/>
  <c r="E125" i="16"/>
  <c r="K125" i="16" s="1"/>
  <c r="E55" i="16"/>
  <c r="K55" i="16" s="1"/>
  <c r="T5" i="3"/>
  <c r="U5" i="3" s="1"/>
  <c r="N4" i="2"/>
  <c r="E212" i="16"/>
  <c r="K212" i="16" s="1"/>
  <c r="E153" i="16"/>
  <c r="K153" i="16" s="1"/>
  <c r="E72" i="16"/>
  <c r="K72" i="16" s="1"/>
  <c r="E231" i="16"/>
  <c r="K231" i="16" s="1"/>
  <c r="E162" i="16"/>
  <c r="K162" i="16" s="1"/>
  <c r="E79" i="16"/>
  <c r="K79" i="16" s="1"/>
  <c r="E27" i="16"/>
  <c r="K27" i="16" s="1"/>
  <c r="E193" i="16"/>
  <c r="K193" i="16" s="1"/>
  <c r="E142" i="16"/>
  <c r="K142" i="16" s="1"/>
  <c r="E106" i="16"/>
  <c r="K106" i="16" s="1"/>
  <c r="E22" i="16"/>
  <c r="K22" i="16" s="1"/>
  <c r="E170" i="16"/>
  <c r="K170" i="16" s="1"/>
  <c r="E89" i="16"/>
  <c r="K89" i="16" s="1"/>
  <c r="E41" i="16"/>
  <c r="K41" i="16" s="1"/>
  <c r="E216" i="16"/>
  <c r="K216" i="16" s="1"/>
  <c r="E163" i="16"/>
  <c r="K163" i="16" s="1"/>
  <c r="E93" i="16"/>
  <c r="K93" i="16" s="1"/>
  <c r="E219" i="16"/>
  <c r="K219" i="16" s="1"/>
  <c r="E158" i="16"/>
  <c r="K158" i="16" s="1"/>
  <c r="E118" i="16"/>
  <c r="K118" i="16" s="1"/>
  <c r="E51" i="16"/>
  <c r="K51" i="16" s="1"/>
  <c r="E181" i="16"/>
  <c r="K181" i="16" s="1"/>
  <c r="E94" i="16"/>
  <c r="K94" i="16" s="1"/>
  <c r="E42" i="16"/>
  <c r="K42" i="16" s="1"/>
  <c r="E209" i="16"/>
  <c r="K209" i="16" s="1"/>
  <c r="E21" i="16"/>
  <c r="K21" i="16" s="1"/>
  <c r="E159" i="16"/>
  <c r="K159" i="16" s="1"/>
  <c r="E40" i="16"/>
  <c r="K40" i="16" s="1"/>
  <c r="E183" i="16"/>
  <c r="K183" i="16" s="1"/>
  <c r="E28" i="16"/>
  <c r="K28" i="16" s="1"/>
  <c r="E133" i="16"/>
  <c r="K133" i="16" s="1"/>
  <c r="E201" i="16"/>
  <c r="K201" i="16" s="1"/>
  <c r="E88" i="16"/>
  <c r="K88" i="16" s="1"/>
  <c r="E82" i="16"/>
  <c r="K82" i="16" s="1"/>
  <c r="E148" i="16"/>
  <c r="K148" i="16" s="1"/>
  <c r="E44" i="16"/>
  <c r="K44" i="16" s="1"/>
  <c r="E227" i="16"/>
  <c r="K227" i="16" s="1"/>
  <c r="E61" i="16"/>
  <c r="K61" i="16" s="1"/>
  <c r="E195" i="16"/>
  <c r="K195" i="16" s="1"/>
  <c r="E122" i="16"/>
  <c r="K122" i="16" s="1"/>
  <c r="E52" i="16"/>
  <c r="K52" i="16" s="1"/>
  <c r="E5" i="16"/>
  <c r="K5" i="16" s="1"/>
  <c r="E204" i="16"/>
  <c r="K204" i="16" s="1"/>
  <c r="E150" i="16"/>
  <c r="K150" i="16" s="1"/>
  <c r="E69" i="16"/>
  <c r="K69" i="16" s="1"/>
  <c r="E223" i="16"/>
  <c r="K223" i="16" s="1"/>
  <c r="E145" i="16"/>
  <c r="K145" i="16" s="1"/>
  <c r="E76" i="16"/>
  <c r="K76" i="16" s="1"/>
  <c r="E19" i="16"/>
  <c r="K19" i="16" s="1"/>
  <c r="E189" i="16"/>
  <c r="K189" i="16" s="1"/>
  <c r="E139" i="16"/>
  <c r="K139" i="16" s="1"/>
  <c r="E101" i="16"/>
  <c r="K101" i="16" s="1"/>
  <c r="E14" i="16"/>
  <c r="K14" i="16" s="1"/>
  <c r="E160" i="16"/>
  <c r="K160" i="16" s="1"/>
  <c r="E86" i="16"/>
  <c r="K86" i="16" s="1"/>
  <c r="E34" i="16"/>
  <c r="K34" i="16" s="1"/>
  <c r="E208" i="16"/>
  <c r="K208" i="16" s="1"/>
  <c r="E146" i="16"/>
  <c r="K146" i="16" s="1"/>
  <c r="E83" i="16"/>
  <c r="K83" i="16" s="1"/>
  <c r="E211" i="16"/>
  <c r="K211" i="16" s="1"/>
  <c r="E155" i="16"/>
  <c r="K155" i="16" s="1"/>
  <c r="E115" i="16"/>
  <c r="K115" i="16" s="1"/>
  <c r="E48" i="16"/>
  <c r="K48" i="16" s="1"/>
  <c r="E178" i="16"/>
  <c r="K178" i="16" s="1"/>
  <c r="E87" i="16"/>
  <c r="K87" i="16" s="1"/>
  <c r="E32" i="16"/>
  <c r="K32" i="16" s="1"/>
  <c r="E114" i="16"/>
  <c r="K114" i="16" s="1"/>
  <c r="E156" i="16"/>
  <c r="K156" i="16" s="1"/>
  <c r="E188" i="16"/>
  <c r="K188" i="16" s="1"/>
  <c r="E119" i="16"/>
  <c r="K119" i="16" s="1"/>
  <c r="E49" i="16"/>
  <c r="K49" i="16" s="1"/>
  <c r="E10" i="16"/>
  <c r="K10" i="16" s="1"/>
  <c r="E192" i="16"/>
  <c r="K192" i="16" s="1"/>
  <c r="E129" i="16"/>
  <c r="K129" i="16" s="1"/>
  <c r="E46" i="16"/>
  <c r="K46" i="16" s="1"/>
  <c r="E215" i="16"/>
  <c r="K215" i="16" s="1"/>
  <c r="E130" i="16"/>
  <c r="K130" i="16" s="1"/>
  <c r="E73" i="16"/>
  <c r="K73" i="16" s="1"/>
  <c r="E9" i="16"/>
  <c r="K9" i="16" s="1"/>
  <c r="E186" i="16"/>
  <c r="K186" i="16" s="1"/>
  <c r="E138" i="16"/>
  <c r="K138" i="16" s="1"/>
  <c r="E96" i="16"/>
  <c r="K96" i="16" s="1"/>
  <c r="E229" i="16"/>
  <c r="K229" i="16" s="1"/>
  <c r="E154" i="16"/>
  <c r="K154" i="16" s="1"/>
  <c r="E80" i="16"/>
  <c r="K80" i="16" s="1"/>
  <c r="E25" i="16"/>
  <c r="K25" i="16" s="1"/>
  <c r="E200" i="16"/>
  <c r="K200" i="16" s="1"/>
  <c r="E143" i="16"/>
  <c r="K143" i="16" s="1"/>
  <c r="E77" i="16"/>
  <c r="K77" i="16" s="1"/>
  <c r="E203" i="16"/>
  <c r="K203" i="16" s="1"/>
  <c r="E152" i="16"/>
  <c r="K152" i="16" s="1"/>
  <c r="E108" i="16"/>
  <c r="K108" i="16" s="1"/>
  <c r="E35" i="16"/>
  <c r="K35" i="16" s="1"/>
  <c r="E175" i="16"/>
  <c r="K175" i="16" s="1"/>
  <c r="E84" i="16"/>
  <c r="K84" i="16" s="1"/>
  <c r="E26" i="16"/>
  <c r="K26" i="16" s="1"/>
  <c r="E127" i="16"/>
  <c r="K127" i="16" s="1"/>
  <c r="E62" i="16"/>
  <c r="K62" i="16" s="1"/>
  <c r="E166" i="16"/>
  <c r="K166" i="16" s="1"/>
  <c r="E172" i="16"/>
  <c r="K172" i="16" s="1"/>
  <c r="E113" i="16"/>
  <c r="K113" i="16" s="1"/>
  <c r="E39" i="16"/>
  <c r="K39" i="16" s="1"/>
  <c r="E38" i="16"/>
  <c r="K38" i="16" s="1"/>
  <c r="E185" i="16"/>
  <c r="K185" i="16" s="1"/>
  <c r="E116" i="16"/>
  <c r="K116" i="16" s="1"/>
  <c r="E43" i="16"/>
  <c r="K43" i="16" s="1"/>
  <c r="E207" i="16"/>
  <c r="K207" i="16" s="1"/>
  <c r="E120" i="16"/>
  <c r="K120" i="16" s="1"/>
  <c r="E66" i="16"/>
  <c r="K66" i="16" s="1"/>
  <c r="E6" i="16"/>
  <c r="K6" i="16" s="1"/>
  <c r="E173" i="16"/>
  <c r="K173" i="16" s="1"/>
  <c r="E134" i="16"/>
  <c r="K134" i="16" s="1"/>
  <c r="E92" i="16"/>
  <c r="K92" i="16" s="1"/>
  <c r="E221" i="16"/>
  <c r="K221" i="16" s="1"/>
  <c r="E137" i="16"/>
  <c r="K137" i="16" s="1"/>
  <c r="E70" i="16"/>
  <c r="K70" i="16" s="1"/>
  <c r="E17" i="16"/>
  <c r="K17" i="16" s="1"/>
  <c r="E197" i="16"/>
  <c r="K197" i="16" s="1"/>
  <c r="E135" i="16"/>
  <c r="K135" i="16" s="1"/>
  <c r="E74" i="16"/>
  <c r="K74" i="16" s="1"/>
  <c r="E194" i="16"/>
  <c r="K194" i="16" s="1"/>
  <c r="E149" i="16"/>
  <c r="K149" i="16" s="1"/>
  <c r="E97" i="16"/>
  <c r="K97" i="16" s="1"/>
  <c r="E230" i="16"/>
  <c r="K230" i="16" s="1"/>
  <c r="E161" i="16"/>
  <c r="K161" i="16" s="1"/>
  <c r="E81" i="16"/>
  <c r="K81" i="16" s="1"/>
  <c r="E18" i="16"/>
  <c r="K18" i="16" s="1"/>
  <c r="E228" i="16"/>
  <c r="K228" i="16" s="1"/>
  <c r="E91" i="16"/>
  <c r="K91" i="16" s="1"/>
  <c r="E85" i="16"/>
  <c r="K85" i="16" s="1"/>
  <c r="E50" i="16"/>
  <c r="K50" i="16" s="1"/>
  <c r="E174" i="16"/>
  <c r="K174" i="16" s="1"/>
  <c r="E171" i="16"/>
  <c r="K171" i="16" s="1"/>
  <c r="E64" i="16"/>
  <c r="K64" i="16" s="1"/>
  <c r="E58" i="16"/>
  <c r="K58" i="16" s="1"/>
  <c r="E141" i="16"/>
  <c r="K141" i="16" s="1"/>
  <c r="E13" i="16"/>
  <c r="K13" i="16" s="1"/>
  <c r="E202" i="16"/>
  <c r="K202" i="16" s="1"/>
  <c r="E177" i="16"/>
  <c r="K177" i="16" s="1"/>
  <c r="E167" i="16"/>
  <c r="K167" i="16" s="1"/>
  <c r="E191" i="16"/>
  <c r="K191" i="16" s="1"/>
  <c r="E225" i="16"/>
  <c r="K225" i="16" s="1"/>
  <c r="E168" i="16"/>
  <c r="K168" i="16" s="1"/>
  <c r="E109" i="16"/>
  <c r="K109" i="16" s="1"/>
  <c r="E36" i="16"/>
  <c r="K36" i="16" s="1"/>
  <c r="E31" i="16"/>
  <c r="K31" i="16" s="1"/>
  <c r="E182" i="16"/>
  <c r="K182" i="16" s="1"/>
  <c r="E104" i="16"/>
  <c r="K104" i="16" s="1"/>
  <c r="E33" i="16"/>
  <c r="K33" i="16" s="1"/>
  <c r="E199" i="16"/>
  <c r="K199" i="16" s="1"/>
  <c r="E105" i="16"/>
  <c r="K105" i="16" s="1"/>
  <c r="E59" i="16"/>
  <c r="K59" i="16" s="1"/>
  <c r="E226" i="16"/>
  <c r="K226" i="16" s="1"/>
  <c r="E165" i="16"/>
  <c r="K165" i="16" s="1"/>
  <c r="E126" i="16"/>
  <c r="K126" i="16" s="1"/>
  <c r="E63" i="16"/>
  <c r="K63" i="16" s="1"/>
  <c r="E213" i="16"/>
  <c r="K213" i="16" s="1"/>
  <c r="E136" i="16"/>
  <c r="K136" i="16" s="1"/>
  <c r="E67" i="16"/>
  <c r="K67" i="16" s="1"/>
  <c r="E20" i="16"/>
  <c r="K20" i="16" s="1"/>
  <c r="E190" i="16"/>
  <c r="K190" i="16" s="1"/>
  <c r="E121" i="16"/>
  <c r="K121" i="16" s="1"/>
  <c r="E57" i="16"/>
  <c r="K57" i="16" s="1"/>
  <c r="E187" i="16"/>
  <c r="K187" i="16" s="1"/>
  <c r="E140" i="16"/>
  <c r="K140" i="16" s="1"/>
  <c r="E90" i="16"/>
  <c r="K90" i="16" s="1"/>
  <c r="E222" i="16"/>
  <c r="K222" i="16" s="1"/>
  <c r="E144" i="16"/>
  <c r="K144" i="16" s="1"/>
  <c r="E75" i="16"/>
  <c r="K75" i="16" s="1"/>
  <c r="E12" i="16"/>
  <c r="K12" i="16" s="1"/>
  <c r="E11" i="16"/>
  <c r="K11" i="16" s="1"/>
  <c r="X4" i="2"/>
  <c r="Z4" i="2" s="1"/>
  <c r="BD4" i="2"/>
  <c r="U196" i="2"/>
  <c r="U5" i="2"/>
  <c r="U101" i="2"/>
  <c r="U30" i="2"/>
  <c r="U119" i="2"/>
  <c r="U10" i="2"/>
  <c r="U11" i="2"/>
  <c r="U107" i="2"/>
  <c r="U141" i="2"/>
  <c r="U102" i="2"/>
  <c r="U63" i="2"/>
  <c r="U84" i="2"/>
  <c r="U83" i="2"/>
  <c r="U50" i="2"/>
  <c r="U114" i="2"/>
  <c r="U21" i="2"/>
  <c r="U117" i="2"/>
  <c r="U181" i="2"/>
  <c r="U78" i="2"/>
  <c r="U110" i="2"/>
  <c r="U39" i="2"/>
  <c r="U103" i="2"/>
  <c r="U135" i="2"/>
  <c r="U167" i="2"/>
  <c r="U212" i="2"/>
  <c r="U9" i="2"/>
  <c r="U27" i="2"/>
  <c r="U123" i="2"/>
  <c r="U155" i="2"/>
  <c r="U28" i="2"/>
  <c r="AN230" i="2"/>
  <c r="U26" i="2"/>
  <c r="U58" i="2"/>
  <c r="U186" i="2"/>
  <c r="AN231" i="2"/>
  <c r="U124" i="2"/>
  <c r="U106" i="2"/>
  <c r="U125" i="2"/>
  <c r="H4" i="2"/>
  <c r="I4" i="2" s="1"/>
  <c r="U118" i="2"/>
  <c r="U143" i="2"/>
  <c r="U172" i="2"/>
  <c r="U99" i="2"/>
  <c r="U131" i="2"/>
  <c r="U20" i="2"/>
  <c r="U86" i="2"/>
  <c r="U150" i="2"/>
  <c r="U76" i="2"/>
  <c r="U66" i="2"/>
  <c r="U194" i="2"/>
  <c r="U100" i="2"/>
  <c r="U72" i="2"/>
  <c r="U215" i="2"/>
  <c r="U169" i="2"/>
  <c r="U226" i="2"/>
  <c r="U80" i="2"/>
  <c r="U190" i="2"/>
  <c r="U227" i="2"/>
  <c r="U152" i="2"/>
  <c r="U191" i="2"/>
  <c r="U113" i="2"/>
  <c r="U153" i="2"/>
  <c r="U24" i="2"/>
  <c r="U73" i="2"/>
  <c r="U56" i="2"/>
  <c r="U202" i="2"/>
  <c r="U221" i="2"/>
  <c r="U25" i="2"/>
  <c r="U23" i="2"/>
  <c r="U224" i="2"/>
  <c r="U203" i="2"/>
  <c r="U184" i="2"/>
  <c r="U209" i="2"/>
  <c r="U65" i="2"/>
  <c r="U8" i="2"/>
  <c r="U185" i="2"/>
  <c r="U231" i="2"/>
  <c r="U127" i="2"/>
  <c r="U200" i="2"/>
  <c r="U158" i="2"/>
  <c r="U132" i="2"/>
  <c r="U214" i="2"/>
  <c r="U112" i="2"/>
  <c r="U168" i="2"/>
  <c r="U109" i="2"/>
  <c r="U15" i="2"/>
  <c r="U228" i="2"/>
  <c r="U91" i="2"/>
  <c r="U207" i="2"/>
  <c r="U120" i="2"/>
  <c r="U218" i="2"/>
  <c r="U160" i="2"/>
  <c r="U89" i="2"/>
  <c r="U70" i="2"/>
  <c r="U41" i="2"/>
  <c r="U121" i="2"/>
  <c r="U57" i="2"/>
  <c r="U219" i="2"/>
  <c r="U195" i="2"/>
  <c r="U225" i="2"/>
  <c r="U204" i="2"/>
  <c r="U182" i="2"/>
  <c r="U104" i="2"/>
  <c r="U16" i="2"/>
  <c r="U85" i="2"/>
  <c r="U40" i="2"/>
  <c r="U193" i="2"/>
  <c r="U213" i="2"/>
  <c r="U137" i="2"/>
  <c r="U47" i="2"/>
  <c r="U7" i="2"/>
  <c r="U216" i="2"/>
  <c r="U180" i="2"/>
  <c r="U128" i="2"/>
  <c r="U97" i="2"/>
  <c r="U64" i="2"/>
  <c r="U230" i="2"/>
  <c r="U88" i="2"/>
  <c r="U223" i="2"/>
  <c r="U179" i="2"/>
  <c r="U151" i="2"/>
  <c r="U126" i="2"/>
  <c r="U96" i="2"/>
  <c r="U197" i="2"/>
  <c r="U136" i="2"/>
  <c r="U48" i="2"/>
  <c r="U206" i="2"/>
  <c r="U161" i="2"/>
  <c r="U81" i="2"/>
  <c r="U133" i="2"/>
  <c r="U201" i="2"/>
  <c r="U188" i="2"/>
  <c r="U49" i="2"/>
  <c r="U220" i="2"/>
  <c r="U192" i="2"/>
  <c r="U145" i="2"/>
  <c r="U210" i="2"/>
  <c r="U189" i="2"/>
  <c r="U229" i="2"/>
  <c r="U177" i="2"/>
  <c r="U93" i="2"/>
  <c r="U211" i="2"/>
  <c r="U115" i="2"/>
  <c r="U32" i="2"/>
  <c r="U217" i="2"/>
  <c r="U198" i="2"/>
  <c r="U164" i="2"/>
  <c r="U176" i="2"/>
  <c r="U129" i="2"/>
  <c r="U33" i="2"/>
  <c r="U13" i="2"/>
  <c r="U105" i="2"/>
  <c r="U139" i="2"/>
  <c r="U205" i="2"/>
  <c r="U208" i="2"/>
  <c r="U187" i="2"/>
  <c r="U166" i="2"/>
  <c r="U222" i="2"/>
  <c r="U178" i="2"/>
  <c r="U144" i="2"/>
  <c r="R221" i="4"/>
  <c r="AE220" i="2"/>
  <c r="R219" i="4"/>
  <c r="AE218" i="2"/>
  <c r="R43" i="4"/>
  <c r="AE42" i="2"/>
  <c r="R109" i="4"/>
  <c r="AE108" i="2"/>
  <c r="R172" i="4"/>
  <c r="AE171" i="2"/>
  <c r="R148" i="4"/>
  <c r="AE147" i="2"/>
  <c r="R129" i="4"/>
  <c r="AE128" i="2"/>
  <c r="R164" i="4"/>
  <c r="AE163" i="2"/>
  <c r="R186" i="4"/>
  <c r="AE185" i="2"/>
  <c r="R163" i="4"/>
  <c r="AE162" i="2"/>
  <c r="R212" i="4"/>
  <c r="AE211" i="2"/>
  <c r="R175" i="4"/>
  <c r="AE174" i="2"/>
  <c r="R125" i="4"/>
  <c r="AE124" i="2"/>
  <c r="R205" i="4"/>
  <c r="AE204" i="2"/>
  <c r="R71" i="4"/>
  <c r="AE70" i="2"/>
  <c r="R27" i="4"/>
  <c r="AE26" i="2"/>
  <c r="R177" i="4"/>
  <c r="AE176" i="2"/>
  <c r="R222" i="4"/>
  <c r="AE221" i="2"/>
  <c r="R158" i="4"/>
  <c r="AE157" i="2"/>
  <c r="R199" i="4"/>
  <c r="AE198" i="2"/>
  <c r="R153" i="4"/>
  <c r="AE152" i="2"/>
  <c r="R203" i="4"/>
  <c r="AE202" i="2"/>
  <c r="R161" i="4"/>
  <c r="AE160" i="2"/>
  <c r="R121" i="4"/>
  <c r="AE120" i="2"/>
  <c r="R156" i="4"/>
  <c r="AE155" i="2"/>
  <c r="R150" i="4"/>
  <c r="AE149" i="2"/>
  <c r="R201" i="4"/>
  <c r="AE200" i="2"/>
  <c r="R75" i="4"/>
  <c r="AE74" i="2"/>
  <c r="R24" i="4"/>
  <c r="AE23" i="2"/>
  <c r="R119" i="4"/>
  <c r="AE118" i="2"/>
  <c r="R65" i="4"/>
  <c r="AE64" i="2"/>
  <c r="R118" i="4"/>
  <c r="AE117" i="2"/>
  <c r="R69" i="4"/>
  <c r="AE68" i="2"/>
  <c r="R23" i="4"/>
  <c r="AE22" i="2"/>
  <c r="R63" i="4"/>
  <c r="AE62" i="2"/>
  <c r="R91" i="4"/>
  <c r="AE90" i="2"/>
  <c r="R41" i="4"/>
  <c r="AE40" i="2"/>
  <c r="R81" i="4"/>
  <c r="AE80" i="2"/>
  <c r="R16" i="4"/>
  <c r="AE15" i="2"/>
  <c r="R60" i="4"/>
  <c r="AE59" i="2"/>
  <c r="R80" i="4"/>
  <c r="AE79" i="2"/>
  <c r="R200" i="4"/>
  <c r="AE199" i="2"/>
  <c r="R157" i="4"/>
  <c r="AE156" i="2"/>
  <c r="R98" i="4"/>
  <c r="AE97" i="2"/>
  <c r="R87" i="4"/>
  <c r="AE86" i="2"/>
  <c r="R49" i="4"/>
  <c r="AE48" i="2"/>
  <c r="R213" i="4"/>
  <c r="AE212" i="2"/>
  <c r="R144" i="4"/>
  <c r="AE143" i="2"/>
  <c r="R152" i="4"/>
  <c r="AE151" i="2"/>
  <c r="R196" i="4"/>
  <c r="AE195" i="2"/>
  <c r="R62" i="4"/>
  <c r="AE61" i="2"/>
  <c r="R160" i="4"/>
  <c r="AE159" i="2"/>
  <c r="R8" i="4"/>
  <c r="AE7" i="2"/>
  <c r="R70" i="4"/>
  <c r="AE69" i="2"/>
  <c r="R115" i="4"/>
  <c r="AE114" i="2"/>
  <c r="R51" i="4"/>
  <c r="AE50" i="2"/>
  <c r="R110" i="4"/>
  <c r="AE109" i="2"/>
  <c r="R64" i="4"/>
  <c r="AE63" i="2"/>
  <c r="R54" i="4"/>
  <c r="AE53" i="2"/>
  <c r="R82" i="4"/>
  <c r="AE81" i="2"/>
  <c r="R36" i="4"/>
  <c r="AE35" i="2"/>
  <c r="R7" i="4"/>
  <c r="AE6" i="2"/>
  <c r="R76" i="4"/>
  <c r="AE75" i="2"/>
  <c r="R20" i="4"/>
  <c r="AE19" i="2"/>
  <c r="R10" i="4"/>
  <c r="AE9" i="2"/>
  <c r="R28" i="4"/>
  <c r="AE27" i="2"/>
  <c r="R167" i="4"/>
  <c r="AE166" i="2"/>
  <c r="R94" i="4"/>
  <c r="AE93" i="2"/>
  <c r="R169" i="4"/>
  <c r="AE168" i="2"/>
  <c r="R108" i="4"/>
  <c r="AE107" i="2"/>
  <c r="R168" i="4"/>
  <c r="AE167" i="2"/>
  <c r="R194" i="4"/>
  <c r="AE193" i="2"/>
  <c r="R225" i="4"/>
  <c r="AE224" i="2"/>
  <c r="R147" i="4"/>
  <c r="AE146" i="2"/>
  <c r="R159" i="4"/>
  <c r="AE158" i="2"/>
  <c r="R185" i="4"/>
  <c r="AE184" i="2"/>
  <c r="R216" i="4"/>
  <c r="AE215" i="2"/>
  <c r="R187" i="4"/>
  <c r="AE186" i="2"/>
  <c r="R142" i="4"/>
  <c r="AE141" i="2"/>
  <c r="R66" i="4"/>
  <c r="AE65" i="2"/>
  <c r="R183" i="4"/>
  <c r="AE182" i="2"/>
  <c r="R61" i="4"/>
  <c r="AE60" i="2"/>
  <c r="R42" i="4"/>
  <c r="AE41" i="2"/>
  <c r="R55" i="4"/>
  <c r="AE54" i="2"/>
  <c r="R15" i="4"/>
  <c r="AE14" i="2"/>
  <c r="R32" i="4"/>
  <c r="AE31" i="2"/>
  <c r="R215" i="4"/>
  <c r="AE214" i="2"/>
  <c r="R9" i="4"/>
  <c r="AE8" i="2"/>
  <c r="R230" i="4"/>
  <c r="AE229" i="2"/>
  <c r="R6" i="4"/>
  <c r="AE5" i="2"/>
  <c r="R136" i="4"/>
  <c r="AE135" i="2"/>
  <c r="R193" i="4"/>
  <c r="AE192" i="2"/>
  <c r="R25" i="4"/>
  <c r="AE24" i="2"/>
  <c r="R86" i="4"/>
  <c r="AE85" i="2"/>
  <c r="R21" i="4"/>
  <c r="AE20" i="2"/>
  <c r="R232" i="4"/>
  <c r="AE231" i="2"/>
  <c r="R149" i="4"/>
  <c r="AE148" i="2"/>
  <c r="R189" i="4"/>
  <c r="AE188" i="2"/>
  <c r="R229" i="4"/>
  <c r="AE228" i="2"/>
  <c r="R141" i="4"/>
  <c r="AE140" i="2"/>
  <c r="R223" i="4"/>
  <c r="AE222" i="2"/>
  <c r="R204" i="4"/>
  <c r="AE203" i="2"/>
  <c r="R140" i="4"/>
  <c r="AE139" i="2"/>
  <c r="R135" i="4"/>
  <c r="AE134" i="2"/>
  <c r="R220" i="4"/>
  <c r="AE219" i="2"/>
  <c r="R133" i="4"/>
  <c r="AE132" i="2"/>
  <c r="R132" i="4"/>
  <c r="AE131" i="2"/>
  <c r="R53" i="4"/>
  <c r="AE52" i="2"/>
  <c r="R218" i="4"/>
  <c r="AE217" i="2"/>
  <c r="R154" i="4"/>
  <c r="AE153" i="2"/>
  <c r="R195" i="4"/>
  <c r="AE194" i="2"/>
  <c r="R131" i="4"/>
  <c r="AE130" i="2"/>
  <c r="R176" i="4"/>
  <c r="AE175" i="2"/>
  <c r="R130" i="4"/>
  <c r="AE129" i="2"/>
  <c r="R180" i="4"/>
  <c r="AE179" i="2"/>
  <c r="R207" i="4"/>
  <c r="AE206" i="2"/>
  <c r="R143" i="4"/>
  <c r="AE142" i="2"/>
  <c r="R211" i="4"/>
  <c r="AE210" i="2"/>
  <c r="R228" i="4"/>
  <c r="AE227" i="2"/>
  <c r="R182" i="4"/>
  <c r="AE181" i="2"/>
  <c r="R39" i="4"/>
  <c r="AE38" i="2"/>
  <c r="R116" i="4"/>
  <c r="AE115" i="2"/>
  <c r="R57" i="4"/>
  <c r="AE56" i="2"/>
  <c r="R111" i="4"/>
  <c r="AE110" i="2"/>
  <c r="R47" i="4"/>
  <c r="AE46" i="2"/>
  <c r="R106" i="4"/>
  <c r="AE105" i="2"/>
  <c r="R30" i="4"/>
  <c r="AE29" i="2"/>
  <c r="R101" i="4"/>
  <c r="AE100" i="2"/>
  <c r="R46" i="4"/>
  <c r="AE45" i="2"/>
  <c r="R192" i="4"/>
  <c r="AE191" i="2"/>
  <c r="R45" i="4"/>
  <c r="AE44" i="2"/>
  <c r="R73" i="4"/>
  <c r="AE72" i="2"/>
  <c r="R29" i="4"/>
  <c r="AE28" i="2"/>
  <c r="R137" i="4"/>
  <c r="AE136" i="2"/>
  <c r="R67" i="4"/>
  <c r="AE66" i="2"/>
  <c r="R17" i="4"/>
  <c r="AE16" i="2"/>
  <c r="R210" i="4"/>
  <c r="AE209" i="2"/>
  <c r="R209" i="4"/>
  <c r="AE208" i="2"/>
  <c r="R145" i="4"/>
  <c r="AE144" i="2"/>
  <c r="R190" i="4"/>
  <c r="AE189" i="2"/>
  <c r="R231" i="4"/>
  <c r="AE230" i="2"/>
  <c r="R120" i="4"/>
  <c r="AE119" i="2"/>
  <c r="R171" i="4"/>
  <c r="AE170" i="2"/>
  <c r="R138" i="4"/>
  <c r="AE137" i="2"/>
  <c r="R197" i="4"/>
  <c r="AE196" i="2"/>
  <c r="R103" i="4"/>
  <c r="AE102" i="2"/>
  <c r="R31" i="4"/>
  <c r="AE30" i="2"/>
  <c r="R107" i="4"/>
  <c r="AE106" i="2"/>
  <c r="R52" i="4"/>
  <c r="AE51" i="2"/>
  <c r="R38" i="4"/>
  <c r="AE37" i="2"/>
  <c r="R97" i="4"/>
  <c r="AE96" i="2"/>
  <c r="R19" i="4"/>
  <c r="AE18" i="2"/>
  <c r="R96" i="4"/>
  <c r="AE95" i="2"/>
  <c r="R37" i="4"/>
  <c r="AE36" i="2"/>
  <c r="R174" i="4"/>
  <c r="AE173" i="2"/>
  <c r="R151" i="4"/>
  <c r="AE150" i="2"/>
  <c r="R68" i="4"/>
  <c r="AE67" i="2"/>
  <c r="R13" i="4"/>
  <c r="AE12" i="2"/>
  <c r="R113" i="4"/>
  <c r="AE112" i="2"/>
  <c r="R58" i="4"/>
  <c r="AE57" i="2"/>
  <c r="R12" i="4"/>
  <c r="AE11" i="2"/>
  <c r="R198" i="4"/>
  <c r="AE197" i="2"/>
  <c r="R226" i="4"/>
  <c r="AE225" i="2"/>
  <c r="R188" i="4"/>
  <c r="AE187" i="2"/>
  <c r="R102" i="4"/>
  <c r="AE101" i="2"/>
  <c r="R114" i="4"/>
  <c r="AE113" i="2"/>
  <c r="R104" i="4"/>
  <c r="AE103" i="2"/>
  <c r="R191" i="4"/>
  <c r="AE190" i="2"/>
  <c r="R217" i="4"/>
  <c r="AE216" i="2"/>
  <c r="R179" i="4"/>
  <c r="AE178" i="2"/>
  <c r="R85" i="4"/>
  <c r="AE84" i="2"/>
  <c r="R22" i="4"/>
  <c r="AE21" i="2"/>
  <c r="R89" i="4"/>
  <c r="AE88" i="2"/>
  <c r="R34" i="4"/>
  <c r="AE33" i="2"/>
  <c r="R93" i="4"/>
  <c r="AE92" i="2"/>
  <c r="R224" i="4"/>
  <c r="AE223" i="2"/>
  <c r="R128" i="4"/>
  <c r="AE127" i="2"/>
  <c r="R33" i="4"/>
  <c r="AE32" i="2"/>
  <c r="R105" i="4"/>
  <c r="AE104" i="2"/>
  <c r="R59" i="4"/>
  <c r="AE58" i="2"/>
  <c r="R122" i="4"/>
  <c r="AE121" i="2"/>
  <c r="R99" i="4"/>
  <c r="AE98" i="2"/>
  <c r="R44" i="4"/>
  <c r="AE43" i="2"/>
  <c r="R134" i="4"/>
  <c r="AE133" i="2"/>
  <c r="R92" i="4"/>
  <c r="AE91" i="2"/>
  <c r="R181" i="4"/>
  <c r="AE180" i="2"/>
  <c r="R173" i="4"/>
  <c r="AE172" i="2"/>
  <c r="R83" i="4"/>
  <c r="AE82" i="2"/>
  <c r="R11" i="4"/>
  <c r="AE10" i="2"/>
  <c r="R146" i="4"/>
  <c r="AE145" i="2"/>
  <c r="R127" i="4"/>
  <c r="AE126" i="2"/>
  <c r="R162" i="4"/>
  <c r="AE161" i="2"/>
  <c r="R184" i="4"/>
  <c r="AE183" i="2"/>
  <c r="R214" i="4"/>
  <c r="AE213" i="2"/>
  <c r="R227" i="4"/>
  <c r="AE226" i="2"/>
  <c r="R208" i="4"/>
  <c r="AE207" i="2"/>
  <c r="R139" i="4"/>
  <c r="AE138" i="2"/>
  <c r="R165" i="4"/>
  <c r="AE164" i="2"/>
  <c r="R155" i="4"/>
  <c r="AE154" i="2"/>
  <c r="R77" i="4"/>
  <c r="AE76" i="2"/>
  <c r="R84" i="4"/>
  <c r="AE83" i="2"/>
  <c r="R79" i="4"/>
  <c r="AE78" i="2"/>
  <c r="R206" i="4"/>
  <c r="AE205" i="2"/>
  <c r="R74" i="4"/>
  <c r="AE73" i="2"/>
  <c r="R123" i="4"/>
  <c r="AE122" i="2"/>
  <c r="R78" i="4"/>
  <c r="AE77" i="2"/>
  <c r="R26" i="4"/>
  <c r="AE25" i="2"/>
  <c r="R95" i="4"/>
  <c r="AE94" i="2"/>
  <c r="R100" i="4"/>
  <c r="AE99" i="2"/>
  <c r="R50" i="4"/>
  <c r="AE49" i="2"/>
  <c r="R90" i="4"/>
  <c r="AE89" i="2"/>
  <c r="R35" i="4"/>
  <c r="AE34" i="2"/>
  <c r="R72" i="4"/>
  <c r="AE71" i="2"/>
  <c r="R18" i="4"/>
  <c r="AE17" i="2"/>
  <c r="AF4" i="2"/>
  <c r="W5" i="3" l="1"/>
  <c r="F4" i="16" s="1"/>
  <c r="F56" i="18"/>
  <c r="F49" i="18"/>
  <c r="F151" i="18"/>
  <c r="F130" i="18"/>
  <c r="F89" i="18"/>
  <c r="F135" i="18"/>
  <c r="F198" i="18"/>
  <c r="F224" i="18"/>
  <c r="F63" i="18"/>
  <c r="F80" i="18"/>
  <c r="F196" i="18"/>
  <c r="F5" i="18"/>
  <c r="F38" i="18"/>
  <c r="F174" i="18"/>
  <c r="F24" i="18"/>
  <c r="F72" i="18"/>
  <c r="F118" i="18"/>
  <c r="J118" i="17"/>
  <c r="K118" i="17" s="1" a="1"/>
  <c r="K118" i="17" s="1"/>
  <c r="F114" i="18"/>
  <c r="F159" i="18"/>
  <c r="F222" i="18"/>
  <c r="F60" i="18"/>
  <c r="F27" i="18"/>
  <c r="F180" i="18"/>
  <c r="F40" i="18"/>
  <c r="F78" i="18"/>
  <c r="F54" i="18"/>
  <c r="F168" i="18"/>
  <c r="F67" i="18"/>
  <c r="F179" i="18"/>
  <c r="J179" i="17"/>
  <c r="K179" i="17" s="1" a="1"/>
  <c r="K179" i="17" s="1"/>
  <c r="F217" i="18"/>
  <c r="F28" i="18"/>
  <c r="F219" i="18"/>
  <c r="J219" i="17"/>
  <c r="K219" i="17" s="1" a="1"/>
  <c r="K219" i="17" s="1"/>
  <c r="F139" i="18"/>
  <c r="F212" i="18"/>
  <c r="F32" i="18"/>
  <c r="F190" i="18"/>
  <c r="F170" i="18"/>
  <c r="F160" i="18"/>
  <c r="F16" i="18"/>
  <c r="F65" i="18"/>
  <c r="F112" i="18"/>
  <c r="F34" i="18"/>
  <c r="F79" i="18"/>
  <c r="F129" i="18"/>
  <c r="F187" i="18"/>
  <c r="F154" i="18"/>
  <c r="J13" i="17"/>
  <c r="K13" i="17" s="1" a="1"/>
  <c r="K13" i="17" s="1"/>
  <c r="F13" i="18"/>
  <c r="F68" i="18"/>
  <c r="F226" i="18"/>
  <c r="J226" i="17"/>
  <c r="K226" i="17" s="1" a="1"/>
  <c r="K226" i="17" s="1"/>
  <c r="F182" i="18"/>
  <c r="F50" i="18"/>
  <c r="F88" i="18"/>
  <c r="F161" i="18"/>
  <c r="F124" i="18"/>
  <c r="F7" i="18"/>
  <c r="F111" i="18"/>
  <c r="F22" i="18"/>
  <c r="F55" i="18"/>
  <c r="F77" i="18"/>
  <c r="F102" i="18"/>
  <c r="F186" i="18"/>
  <c r="F62" i="18"/>
  <c r="F103" i="18"/>
  <c r="F166" i="18"/>
  <c r="F173" i="18"/>
  <c r="F229" i="18"/>
  <c r="F69" i="18"/>
  <c r="F119" i="18"/>
  <c r="J119" i="17"/>
  <c r="K119" i="17" s="1" a="1"/>
  <c r="K119" i="17" s="1"/>
  <c r="F171" i="18"/>
  <c r="F107" i="18"/>
  <c r="F153" i="18"/>
  <c r="F214" i="18"/>
  <c r="J214" i="17"/>
  <c r="K214" i="17" s="1" a="1"/>
  <c r="K214" i="17" s="1"/>
  <c r="J155" i="17"/>
  <c r="K155" i="17" s="1" a="1"/>
  <c r="K155" i="17" s="1"/>
  <c r="F155" i="18"/>
  <c r="F210" i="18"/>
  <c r="F100" i="18"/>
  <c r="J100" i="17"/>
  <c r="K100" i="17" s="1" a="1"/>
  <c r="K100" i="17" s="1"/>
  <c r="F149" i="18"/>
  <c r="F43" i="18"/>
  <c r="F39" i="18"/>
  <c r="F117" i="18"/>
  <c r="F169" i="18"/>
  <c r="F230" i="18"/>
  <c r="F197" i="18"/>
  <c r="J197" i="17"/>
  <c r="K197" i="17" s="1" a="1"/>
  <c r="K197" i="17" s="1"/>
  <c r="F205" i="18"/>
  <c r="J205" i="17"/>
  <c r="K205" i="17" s="1" a="1"/>
  <c r="K205" i="17" s="1"/>
  <c r="F213" i="18"/>
  <c r="J213" i="17"/>
  <c r="K213" i="17" s="1" a="1"/>
  <c r="K213" i="17" s="1"/>
  <c r="F59" i="18"/>
  <c r="F94" i="18"/>
  <c r="F163" i="18"/>
  <c r="F127" i="18"/>
  <c r="J127" i="17"/>
  <c r="K127" i="17" s="1" a="1"/>
  <c r="K127" i="17" s="1"/>
  <c r="F181" i="18"/>
  <c r="F136" i="18"/>
  <c r="F228" i="18"/>
  <c r="F138" i="18"/>
  <c r="F157" i="18"/>
  <c r="F216" i="18"/>
  <c r="F120" i="18"/>
  <c r="F201" i="18"/>
  <c r="F220" i="18"/>
  <c r="F202" i="18"/>
  <c r="F31" i="18"/>
  <c r="F4" i="18"/>
  <c r="F105" i="18"/>
  <c r="F46" i="18"/>
  <c r="F74" i="18"/>
  <c r="F189" i="18"/>
  <c r="F225" i="18"/>
  <c r="F35" i="18"/>
  <c r="F12" i="18"/>
  <c r="F90" i="18"/>
  <c r="F193" i="18"/>
  <c r="F91" i="18"/>
  <c r="F115" i="18"/>
  <c r="F126" i="18"/>
  <c r="F76" i="18"/>
  <c r="J76" i="17"/>
  <c r="K76" i="17" s="1" a="1"/>
  <c r="K76" i="17" s="1"/>
  <c r="F137" i="18"/>
  <c r="F191" i="18"/>
  <c r="F86" i="18"/>
  <c r="J86" i="17"/>
  <c r="K86" i="17" s="1" a="1"/>
  <c r="K86" i="17" s="1"/>
  <c r="F207" i="18"/>
  <c r="F18" i="18"/>
  <c r="F51" i="18"/>
  <c r="F87" i="18"/>
  <c r="F208" i="18"/>
  <c r="F92" i="18"/>
  <c r="F141" i="18"/>
  <c r="F211" i="18"/>
  <c r="F101" i="18"/>
  <c r="J15" i="17"/>
  <c r="K15" i="17" s="1" a="1"/>
  <c r="K15" i="17" s="1"/>
  <c r="F15" i="18"/>
  <c r="F183" i="18"/>
  <c r="F52" i="18"/>
  <c r="F99" i="18"/>
  <c r="J99" i="17"/>
  <c r="K99" i="17" s="1" a="1"/>
  <c r="K99" i="17" s="1"/>
  <c r="F223" i="18"/>
  <c r="F150" i="18"/>
  <c r="F125" i="18"/>
  <c r="J125" i="17"/>
  <c r="K125" i="17" s="1" a="1"/>
  <c r="K125" i="17" s="1"/>
  <c r="F96" i="18"/>
  <c r="F165" i="18"/>
  <c r="F45" i="18"/>
  <c r="J45" i="17"/>
  <c r="K45" i="17" s="1" a="1"/>
  <c r="K45" i="17" s="1"/>
  <c r="F82" i="18"/>
  <c r="F147" i="18"/>
  <c r="F21" i="18"/>
  <c r="F97" i="18"/>
  <c r="F70" i="18"/>
  <c r="F195" i="18"/>
  <c r="J11" i="17"/>
  <c r="K11" i="17" s="1" a="1"/>
  <c r="K11" i="17" s="1"/>
  <c r="F11" i="18"/>
  <c r="F164" i="18"/>
  <c r="J164" i="17"/>
  <c r="K164" i="17" s="1" a="1"/>
  <c r="K164" i="17" s="1"/>
  <c r="F84" i="18"/>
  <c r="F42" i="18"/>
  <c r="F95" i="18"/>
  <c r="F145" i="18"/>
  <c r="F81" i="18"/>
  <c r="F20" i="18"/>
  <c r="F152" i="18"/>
  <c r="F123" i="18"/>
  <c r="F209" i="18"/>
  <c r="F131" i="18"/>
  <c r="F204" i="18"/>
  <c r="F23" i="18"/>
  <c r="F143" i="18"/>
  <c r="J19" i="17"/>
  <c r="K19" i="17" s="1" a="1"/>
  <c r="K19" i="17" s="1"/>
  <c r="F19" i="18"/>
  <c r="F58" i="18"/>
  <c r="F108" i="18"/>
  <c r="J108" i="17"/>
  <c r="K108" i="17" s="1" a="1"/>
  <c r="K108" i="17" s="1"/>
  <c r="F140" i="18"/>
  <c r="F227" i="18"/>
  <c r="F73" i="18"/>
  <c r="F133" i="18"/>
  <c r="F184" i="18"/>
  <c r="F25" i="18"/>
  <c r="F142" i="18"/>
  <c r="F185" i="18"/>
  <c r="F9" i="18"/>
  <c r="F177" i="18"/>
  <c r="F33" i="18"/>
  <c r="F75" i="18"/>
  <c r="F121" i="18"/>
  <c r="F200" i="18"/>
  <c r="F41" i="18"/>
  <c r="F162" i="18"/>
  <c r="F192" i="18"/>
  <c r="J192" i="17"/>
  <c r="K192" i="17" s="1" a="1"/>
  <c r="K192" i="17" s="1"/>
  <c r="F116" i="18"/>
  <c r="F64" i="18"/>
  <c r="F53" i="18"/>
  <c r="F122" i="18"/>
  <c r="F175" i="18"/>
  <c r="F36" i="18"/>
  <c r="F178" i="18"/>
  <c r="F10" i="18"/>
  <c r="J10" i="17"/>
  <c r="K10" i="17" s="1" a="1"/>
  <c r="K10" i="17" s="1"/>
  <c r="F176" i="18"/>
  <c r="F206" i="18"/>
  <c r="F113" i="18"/>
  <c r="F203" i="18"/>
  <c r="F158" i="18"/>
  <c r="F71" i="18"/>
  <c r="F6" i="18"/>
  <c r="F106" i="18"/>
  <c r="F30" i="18"/>
  <c r="F148" i="18"/>
  <c r="J148" i="17"/>
  <c r="K148" i="17" s="1" a="1"/>
  <c r="K148" i="17" s="1"/>
  <c r="F61" i="18"/>
  <c r="F128" i="18"/>
  <c r="F188" i="18"/>
  <c r="F218" i="18"/>
  <c r="F44" i="18"/>
  <c r="F221" i="18"/>
  <c r="F66" i="18"/>
  <c r="F104" i="18"/>
  <c r="F167" i="18"/>
  <c r="F57" i="18"/>
  <c r="F17" i="18"/>
  <c r="F134" i="18"/>
  <c r="F172" i="18"/>
  <c r="F37" i="18"/>
  <c r="F83" i="18"/>
  <c r="F199" i="18"/>
  <c r="F8" i="18"/>
  <c r="F48" i="18"/>
  <c r="F47" i="18"/>
  <c r="F85" i="18"/>
  <c r="F144" i="18"/>
  <c r="F194" i="18"/>
  <c r="F132" i="18"/>
  <c r="F93" i="18"/>
  <c r="F215" i="18"/>
  <c r="F26" i="18"/>
  <c r="F109" i="18"/>
  <c r="F98" i="18"/>
  <c r="F110" i="18"/>
  <c r="F156" i="18"/>
  <c r="F14" i="18"/>
  <c r="F29" i="18"/>
  <c r="F146" i="18"/>
  <c r="E4" i="16"/>
  <c r="K4" i="16" s="1"/>
  <c r="F30" i="7"/>
  <c r="G30" i="7" s="1" a="1"/>
  <c r="G30" i="7" s="1"/>
  <c r="F102" i="7"/>
  <c r="G102" i="7" s="1" a="1"/>
  <c r="G102" i="7" s="1"/>
  <c r="F176" i="7"/>
  <c r="G176" i="7" s="1" a="1"/>
  <c r="G176" i="7" s="1"/>
  <c r="F16" i="7"/>
  <c r="G16" i="7" s="1" a="1"/>
  <c r="G16" i="7" s="1"/>
  <c r="F190" i="7"/>
  <c r="G190" i="7" s="1" a="1"/>
  <c r="G190" i="7" s="1"/>
  <c r="F205" i="7"/>
  <c r="G205" i="7" s="1" a="1"/>
  <c r="G205" i="7" s="1"/>
  <c r="F11" i="7"/>
  <c r="G11" i="7" s="1" a="1"/>
  <c r="G11" i="7" s="1"/>
  <c r="F211" i="7"/>
  <c r="G211" i="7" s="1" a="1"/>
  <c r="G211" i="7" s="1"/>
  <c r="F220" i="7"/>
  <c r="G220" i="7" s="1" a="1"/>
  <c r="G220" i="7" s="1"/>
  <c r="F48" i="7"/>
  <c r="G48" i="7" s="1" a="1"/>
  <c r="G48" i="7" s="1"/>
  <c r="F88" i="7"/>
  <c r="G88" i="7" s="1" a="1"/>
  <c r="G88" i="7" s="1"/>
  <c r="F7" i="7"/>
  <c r="G7" i="7" s="1" a="1"/>
  <c r="G7" i="7" s="1"/>
  <c r="F104" i="7"/>
  <c r="G104" i="7" s="1" a="1"/>
  <c r="G104" i="7" s="1"/>
  <c r="F27" i="7"/>
  <c r="G27" i="7" s="1" a="1"/>
  <c r="G27" i="7" s="1"/>
  <c r="F168" i="7"/>
  <c r="G168" i="7" s="1" a="1"/>
  <c r="G168" i="7" s="1"/>
  <c r="F101" i="7"/>
  <c r="G101" i="7" s="1" a="1"/>
  <c r="G101" i="7" s="1"/>
  <c r="F203" i="7"/>
  <c r="G203" i="7" s="1" a="1"/>
  <c r="G203" i="7" s="1"/>
  <c r="F73" i="7"/>
  <c r="G73" i="7" s="1" a="1"/>
  <c r="G73" i="7" s="1"/>
  <c r="F80" i="7"/>
  <c r="G80" i="7" s="1" a="1"/>
  <c r="G80" i="7" s="1"/>
  <c r="F106" i="7"/>
  <c r="G106" i="7" s="1" a="1"/>
  <c r="G106" i="7" s="1"/>
  <c r="F124" i="7"/>
  <c r="G124" i="7" s="1" a="1"/>
  <c r="G124" i="7" s="1"/>
  <c r="F186" i="7"/>
  <c r="G186" i="7" s="1" a="1"/>
  <c r="G186" i="7" s="1"/>
  <c r="F9" i="7"/>
  <c r="G9" i="7" s="1" a="1"/>
  <c r="G9" i="7" s="1"/>
  <c r="F117" i="7"/>
  <c r="G117" i="7" s="1" a="1"/>
  <c r="G117" i="7" s="1"/>
  <c r="F155" i="7"/>
  <c r="G155" i="7" s="1" a="1"/>
  <c r="G155" i="7" s="1"/>
  <c r="F218" i="7"/>
  <c r="G218" i="7" s="1" a="1"/>
  <c r="G218" i="7" s="1"/>
  <c r="F144" i="7"/>
  <c r="G144" i="7" s="1" a="1"/>
  <c r="G144" i="7" s="1"/>
  <c r="F139" i="7"/>
  <c r="G139" i="7" s="1" a="1"/>
  <c r="G139" i="7" s="1"/>
  <c r="F5" i="7"/>
  <c r="F93" i="7"/>
  <c r="G93" i="7" s="1" a="1"/>
  <c r="G93" i="7" s="1"/>
  <c r="F49" i="7"/>
  <c r="G49" i="7" s="1" a="1"/>
  <c r="G49" i="7" s="1"/>
  <c r="F136" i="7"/>
  <c r="G136" i="7" s="1" a="1"/>
  <c r="G136" i="7" s="1"/>
  <c r="F119" i="7"/>
  <c r="G119" i="7" s="1" a="1"/>
  <c r="G119" i="7" s="1"/>
  <c r="F47" i="7"/>
  <c r="G47" i="7" s="1" a="1"/>
  <c r="G47" i="7" s="1"/>
  <c r="F182" i="7"/>
  <c r="F121" i="7"/>
  <c r="G121" i="7" s="1" a="1"/>
  <c r="G121" i="7" s="1"/>
  <c r="F120" i="7"/>
  <c r="G120" i="7" s="1" a="1"/>
  <c r="G120" i="7" s="1"/>
  <c r="F84" i="7"/>
  <c r="G84" i="7" s="1" a="1"/>
  <c r="G84" i="7" s="1"/>
  <c r="F196" i="7"/>
  <c r="G196" i="7" s="1" a="1"/>
  <c r="G196" i="7" s="1"/>
  <c r="F107" i="7"/>
  <c r="G107" i="7" s="1" a="1"/>
  <c r="G107" i="7" s="1"/>
  <c r="F24" i="7"/>
  <c r="G24" i="7" s="1" a="1"/>
  <c r="G24" i="7" s="1"/>
  <c r="F226" i="7"/>
  <c r="F150" i="7"/>
  <c r="G150" i="7" s="1" a="1"/>
  <c r="G150" i="7" s="1"/>
  <c r="F58" i="7"/>
  <c r="G58" i="7" s="1" a="1"/>
  <c r="G58" i="7" s="1"/>
  <c r="F28" i="7"/>
  <c r="G28" i="7" s="1" a="1"/>
  <c r="G28" i="7" s="1"/>
  <c r="F110" i="7"/>
  <c r="G110" i="7" s="1" a="1"/>
  <c r="G110" i="7" s="1"/>
  <c r="F57" i="7"/>
  <c r="G57" i="7" s="1" a="1"/>
  <c r="G57" i="7" s="1"/>
  <c r="F83" i="7"/>
  <c r="G83" i="7" s="1" a="1"/>
  <c r="G83" i="7" s="1"/>
  <c r="F178" i="7"/>
  <c r="G178" i="7" s="1" a="1"/>
  <c r="G178" i="7" s="1"/>
  <c r="F164" i="7"/>
  <c r="G164" i="7" s="1" a="1"/>
  <c r="G164" i="7" s="1"/>
  <c r="F177" i="7"/>
  <c r="G177" i="7" s="1" a="1"/>
  <c r="G177" i="7" s="1"/>
  <c r="F188" i="7"/>
  <c r="G188" i="7" s="1" a="1"/>
  <c r="G188" i="7" s="1"/>
  <c r="F197" i="7"/>
  <c r="G197" i="7" s="1" a="1"/>
  <c r="G197" i="7" s="1"/>
  <c r="F230" i="7"/>
  <c r="G230" i="7" s="1" a="1"/>
  <c r="G230" i="7" s="1"/>
  <c r="F137" i="7"/>
  <c r="G137" i="7" s="1" a="1"/>
  <c r="G137" i="7" s="1"/>
  <c r="F204" i="7"/>
  <c r="G204" i="7" s="1" a="1"/>
  <c r="G204" i="7" s="1"/>
  <c r="F41" i="7"/>
  <c r="G41" i="7" s="1" a="1"/>
  <c r="G41" i="7" s="1"/>
  <c r="F207" i="7"/>
  <c r="G207" i="7" s="1" a="1"/>
  <c r="G207" i="7" s="1"/>
  <c r="F112" i="7"/>
  <c r="F231" i="7"/>
  <c r="G231" i="7" s="1" a="1"/>
  <c r="G231" i="7" s="1"/>
  <c r="F224" i="7"/>
  <c r="G224" i="7" s="1" a="1"/>
  <c r="G224" i="7" s="1"/>
  <c r="F153" i="7"/>
  <c r="F169" i="7"/>
  <c r="G169" i="7" s="1" a="1"/>
  <c r="G169" i="7" s="1"/>
  <c r="F76" i="7"/>
  <c r="G76" i="7" s="1" a="1"/>
  <c r="G76" i="7" s="1"/>
  <c r="F125" i="7"/>
  <c r="G125" i="7" s="1" a="1"/>
  <c r="G125" i="7" s="1"/>
  <c r="F26" i="7"/>
  <c r="F50" i="7"/>
  <c r="F206" i="7"/>
  <c r="G206" i="7" s="1" a="1"/>
  <c r="G206" i="7" s="1"/>
  <c r="F127" i="7"/>
  <c r="G127" i="7" s="1" a="1"/>
  <c r="G127" i="7" s="1"/>
  <c r="F222" i="7"/>
  <c r="G222" i="7" s="1" a="1"/>
  <c r="G222" i="7" s="1"/>
  <c r="F105" i="7"/>
  <c r="G105" i="7" s="1" a="1"/>
  <c r="G105" i="7" s="1"/>
  <c r="F198" i="7"/>
  <c r="G198" i="7" s="1" a="1"/>
  <c r="G198" i="7" s="1"/>
  <c r="F229" i="7"/>
  <c r="G229" i="7" s="1" a="1"/>
  <c r="G229" i="7" s="1"/>
  <c r="F201" i="7"/>
  <c r="G201" i="7" s="1" a="1"/>
  <c r="G201" i="7" s="1"/>
  <c r="F96" i="7"/>
  <c r="G96" i="7" s="1" a="1"/>
  <c r="G96" i="7" s="1"/>
  <c r="F64" i="7"/>
  <c r="G64" i="7" s="1" a="1"/>
  <c r="G64" i="7" s="1"/>
  <c r="F213" i="7"/>
  <c r="G213" i="7" s="1" a="1"/>
  <c r="G213" i="7" s="1"/>
  <c r="F141" i="7"/>
  <c r="G141" i="7" s="1" a="1"/>
  <c r="G141" i="7" s="1"/>
  <c r="F70" i="7"/>
  <c r="G70" i="7" s="1" a="1"/>
  <c r="G70" i="7" s="1"/>
  <c r="F91" i="7"/>
  <c r="G91" i="7" s="1" a="1"/>
  <c r="G91" i="7" s="1"/>
  <c r="F214" i="7"/>
  <c r="G214" i="7" s="1" a="1"/>
  <c r="G214" i="7" s="1"/>
  <c r="F185" i="7"/>
  <c r="G185" i="7" s="1" a="1"/>
  <c r="G185" i="7" s="1"/>
  <c r="F23" i="7"/>
  <c r="G23" i="7" s="1" a="1"/>
  <c r="G23" i="7" s="1"/>
  <c r="F113" i="7"/>
  <c r="G113" i="7" s="1" a="1"/>
  <c r="G113" i="7" s="1"/>
  <c r="F215" i="7"/>
  <c r="G215" i="7" s="1" a="1"/>
  <c r="G215" i="7" s="1"/>
  <c r="F194" i="7"/>
  <c r="G194" i="7" s="1" a="1"/>
  <c r="G194" i="7" s="1"/>
  <c r="F66" i="7"/>
  <c r="G66" i="7" s="1" a="1"/>
  <c r="G66" i="7" s="1"/>
  <c r="F86" i="7"/>
  <c r="G86" i="7" s="1" a="1"/>
  <c r="G86" i="7" s="1"/>
  <c r="F131" i="7"/>
  <c r="G131" i="7" s="1" a="1"/>
  <c r="G131" i="7" s="1"/>
  <c r="F167" i="7"/>
  <c r="F39" i="7"/>
  <c r="G39" i="7" s="1" a="1"/>
  <c r="G39" i="7" s="1"/>
  <c r="F78" i="7"/>
  <c r="G78" i="7" s="1" a="1"/>
  <c r="G78" i="7" s="1"/>
  <c r="F181" i="7"/>
  <c r="G181" i="7" s="1" a="1"/>
  <c r="G181" i="7" s="1"/>
  <c r="F21" i="7"/>
  <c r="G21" i="7" s="1" a="1"/>
  <c r="G21" i="7" s="1"/>
  <c r="F208" i="7"/>
  <c r="G208" i="7" s="1" a="1"/>
  <c r="G208" i="7" s="1"/>
  <c r="F216" i="7"/>
  <c r="G216" i="7" s="1" a="1"/>
  <c r="G216" i="7" s="1"/>
  <c r="F184" i="7"/>
  <c r="F166" i="7"/>
  <c r="G166" i="7" s="1" a="1"/>
  <c r="G166" i="7" s="1"/>
  <c r="F13" i="7"/>
  <c r="F217" i="7"/>
  <c r="G217" i="7" s="1" a="1"/>
  <c r="G217" i="7" s="1"/>
  <c r="F189" i="7"/>
  <c r="G189" i="7" s="1" a="1"/>
  <c r="G189" i="7" s="1"/>
  <c r="F133" i="7"/>
  <c r="F126" i="7"/>
  <c r="G126" i="7" s="1" a="1"/>
  <c r="G126" i="7" s="1"/>
  <c r="F97" i="7"/>
  <c r="G97" i="7" s="1" a="1"/>
  <c r="G97" i="7" s="1"/>
  <c r="F193" i="7"/>
  <c r="F225" i="7"/>
  <c r="G225" i="7" s="1" a="1"/>
  <c r="G225" i="7" s="1"/>
  <c r="F89" i="7"/>
  <c r="F228" i="7"/>
  <c r="G228" i="7" s="1" a="1"/>
  <c r="G228" i="7" s="1"/>
  <c r="F132" i="7"/>
  <c r="G132" i="7" s="1" a="1"/>
  <c r="G132" i="7" s="1"/>
  <c r="F8" i="7"/>
  <c r="G8" i="7" s="1" a="1"/>
  <c r="G8" i="7" s="1"/>
  <c r="F25" i="7"/>
  <c r="F191" i="7"/>
  <c r="G191" i="7" s="1" a="1"/>
  <c r="G191" i="7" s="1"/>
  <c r="F72" i="7"/>
  <c r="F20" i="7"/>
  <c r="F223" i="7"/>
  <c r="G223" i="7" s="1" a="1"/>
  <c r="G223" i="7" s="1"/>
  <c r="F56" i="7"/>
  <c r="G56" i="7" s="1" a="1"/>
  <c r="G56" i="7" s="1"/>
  <c r="F187" i="7"/>
  <c r="G187" i="7" s="1" a="1"/>
  <c r="G187" i="7" s="1"/>
  <c r="F33" i="7"/>
  <c r="F32" i="7"/>
  <c r="F210" i="7"/>
  <c r="G210" i="7" s="1" a="1"/>
  <c r="G210" i="7" s="1"/>
  <c r="F81" i="7"/>
  <c r="G81" i="7" s="1" a="1"/>
  <c r="G81" i="7" s="1"/>
  <c r="F151" i="7"/>
  <c r="G151" i="7" s="1" a="1"/>
  <c r="G151" i="7" s="1"/>
  <c r="F128" i="7"/>
  <c r="G128" i="7" s="1" a="1"/>
  <c r="G128" i="7" s="1"/>
  <c r="F40" i="7"/>
  <c r="G40" i="7" s="1" a="1"/>
  <c r="G40" i="7" s="1"/>
  <c r="F195" i="7"/>
  <c r="F160" i="7"/>
  <c r="G160" i="7" s="1" a="1"/>
  <c r="G160" i="7" s="1"/>
  <c r="F15" i="7"/>
  <c r="G15" i="7" s="1" a="1"/>
  <c r="G15" i="7" s="1"/>
  <c r="F158" i="7"/>
  <c r="G158" i="7" s="1" a="1"/>
  <c r="G158" i="7" s="1"/>
  <c r="F65" i="7"/>
  <c r="G65" i="7" s="1" a="1"/>
  <c r="G65" i="7" s="1"/>
  <c r="F221" i="7"/>
  <c r="G221" i="7" s="1" a="1"/>
  <c r="G221" i="7" s="1"/>
  <c r="F152" i="7"/>
  <c r="G152" i="7" s="1" a="1"/>
  <c r="G152" i="7" s="1"/>
  <c r="F100" i="7"/>
  <c r="G100" i="7" s="1" a="1"/>
  <c r="G100" i="7" s="1"/>
  <c r="F99" i="7"/>
  <c r="G99" i="7" s="1" a="1"/>
  <c r="G99" i="7" s="1"/>
  <c r="F143" i="7"/>
  <c r="G143" i="7" s="1" a="1"/>
  <c r="G143" i="7" s="1"/>
  <c r="F118" i="7"/>
  <c r="G118" i="7" s="1" a="1"/>
  <c r="G118" i="7" s="1"/>
  <c r="F123" i="7"/>
  <c r="G123" i="7" s="1" a="1"/>
  <c r="G123" i="7" s="1"/>
  <c r="F192" i="7"/>
  <c r="G192" i="7" s="1" a="1"/>
  <c r="G192" i="7" s="1"/>
  <c r="F109" i="7"/>
  <c r="G109" i="7" s="1" a="1"/>
  <c r="G109" i="7" s="1"/>
  <c r="F135" i="7"/>
  <c r="G135" i="7" s="1" a="1"/>
  <c r="G135" i="7" s="1"/>
  <c r="F129" i="7"/>
  <c r="G129" i="7" s="1" a="1"/>
  <c r="G129" i="7" s="1"/>
  <c r="F115" i="7"/>
  <c r="G115" i="7" s="1" a="1"/>
  <c r="G115" i="7" s="1"/>
  <c r="F145" i="7"/>
  <c r="F161" i="7"/>
  <c r="G161" i="7" s="1" a="1"/>
  <c r="G161" i="7" s="1"/>
  <c r="F179" i="7"/>
  <c r="G179" i="7" s="1" a="1"/>
  <c r="G179" i="7" s="1"/>
  <c r="F180" i="7"/>
  <c r="G180" i="7" s="1" a="1"/>
  <c r="G180" i="7" s="1"/>
  <c r="F85" i="7"/>
  <c r="G85" i="7" s="1" a="1"/>
  <c r="G85" i="7" s="1"/>
  <c r="F219" i="7"/>
  <c r="G219" i="7" s="1" a="1"/>
  <c r="G219" i="7" s="1"/>
  <c r="F63" i="7"/>
  <c r="G63" i="7" s="1" a="1"/>
  <c r="G63" i="7" s="1"/>
  <c r="F10" i="7"/>
  <c r="G10" i="7" s="1" a="1"/>
  <c r="G10" i="7" s="1"/>
  <c r="F200" i="7"/>
  <c r="G200" i="7" s="1" a="1"/>
  <c r="G200" i="7" s="1"/>
  <c r="F209" i="7"/>
  <c r="G209" i="7" s="1" a="1"/>
  <c r="G209" i="7" s="1"/>
  <c r="F202" i="7"/>
  <c r="G202" i="7" s="1" a="1"/>
  <c r="G202" i="7" s="1"/>
  <c r="F227" i="7"/>
  <c r="G227" i="7" s="1" a="1"/>
  <c r="G227" i="7" s="1"/>
  <c r="F172" i="7"/>
  <c r="F212" i="7"/>
  <c r="F103" i="7"/>
  <c r="G103" i="7" s="1" a="1"/>
  <c r="G103" i="7" s="1"/>
  <c r="F114" i="7"/>
  <c r="G114" i="7" s="1" a="1"/>
  <c r="G114" i="7" s="1"/>
  <c r="Y4" i="2"/>
  <c r="G182" i="7" a="1"/>
  <c r="G182" i="7" s="1"/>
  <c r="BE4" i="2"/>
  <c r="BQ4" i="2" s="1"/>
  <c r="BF4" i="2"/>
  <c r="U59" i="2"/>
  <c r="U22" i="2"/>
  <c r="U87" i="2"/>
  <c r="U165" i="2"/>
  <c r="U74" i="2"/>
  <c r="U75" i="2"/>
  <c r="U29" i="2"/>
  <c r="U37" i="2"/>
  <c r="U62" i="2"/>
  <c r="U52" i="2"/>
  <c r="U138" i="2"/>
  <c r="U175" i="2"/>
  <c r="U55" i="2"/>
  <c r="U53" i="2"/>
  <c r="U183" i="2"/>
  <c r="U90" i="2"/>
  <c r="U60" i="2"/>
  <c r="U156" i="2"/>
  <c r="U95" i="2"/>
  <c r="U199" i="2"/>
  <c r="U171" i="2"/>
  <c r="U77" i="2"/>
  <c r="U17" i="2"/>
  <c r="U51" i="2"/>
  <c r="U162" i="2"/>
  <c r="U79" i="2"/>
  <c r="U116" i="2"/>
  <c r="U31" i="2"/>
  <c r="U67" i="2"/>
  <c r="U6" i="2"/>
  <c r="U134" i="2"/>
  <c r="U61" i="2"/>
  <c r="U36" i="2"/>
  <c r="U68" i="2"/>
  <c r="U149" i="2"/>
  <c r="U159" i="2"/>
  <c r="U146" i="2"/>
  <c r="U34" i="2"/>
  <c r="U18" i="2"/>
  <c r="U122" i="2"/>
  <c r="U111" i="2"/>
  <c r="U42" i="2"/>
  <c r="U94" i="2"/>
  <c r="U69" i="2"/>
  <c r="U14" i="2"/>
  <c r="U142" i="2"/>
  <c r="U163" i="2"/>
  <c r="U147" i="2"/>
  <c r="U19" i="2"/>
  <c r="U45" i="2"/>
  <c r="U43" i="2"/>
  <c r="AO231" i="2"/>
  <c r="BA231" i="2" s="1"/>
  <c r="AP231" i="2"/>
  <c r="U35" i="2"/>
  <c r="U174" i="2"/>
  <c r="U46" i="2"/>
  <c r="U54" i="2"/>
  <c r="U170" i="2"/>
  <c r="U148" i="2"/>
  <c r="U12" i="2"/>
  <c r="AO230" i="2"/>
  <c r="BA230" i="2" s="1"/>
  <c r="AP230" i="2"/>
  <c r="U173" i="2"/>
  <c r="U157" i="2"/>
  <c r="U71" i="2"/>
  <c r="U38" i="2"/>
  <c r="U154" i="2"/>
  <c r="U140" i="2"/>
  <c r="U98" i="2"/>
  <c r="U108" i="2"/>
  <c r="U92" i="2"/>
  <c r="U130" i="2"/>
  <c r="U44" i="2"/>
  <c r="U82" i="2"/>
  <c r="U4" i="2"/>
  <c r="AG123" i="2"/>
  <c r="AG177" i="2"/>
  <c r="AG13" i="2"/>
  <c r="AG55" i="2"/>
  <c r="AG169" i="2"/>
  <c r="AG165" i="2"/>
  <c r="AG87" i="2"/>
  <c r="AG201" i="2"/>
  <c r="AG47" i="2"/>
  <c r="AG116" i="2"/>
  <c r="AG125" i="2"/>
  <c r="AG39" i="2"/>
  <c r="AG111" i="2"/>
  <c r="AG4" i="2"/>
  <c r="AK4" i="2"/>
  <c r="K4" i="7" s="1"/>
  <c r="AW16" i="16" l="1"/>
  <c r="AW14" i="16"/>
  <c r="AW15" i="16"/>
  <c r="L4" i="16"/>
  <c r="O5" i="18"/>
  <c r="J5" i="18"/>
  <c r="K5" i="18" s="1" a="1"/>
  <c r="K5" i="18" s="1"/>
  <c r="N5" i="18"/>
  <c r="M5" i="18"/>
  <c r="O29" i="18"/>
  <c r="J29" i="18"/>
  <c r="K29" i="18" s="1" a="1"/>
  <c r="K29" i="18" s="1"/>
  <c r="M29" i="18"/>
  <c r="N29" i="18"/>
  <c r="O98" i="18"/>
  <c r="J98" i="18"/>
  <c r="K98" i="18" s="1" a="1"/>
  <c r="K98" i="18" s="1"/>
  <c r="M98" i="18"/>
  <c r="N98" i="18"/>
  <c r="J26" i="18"/>
  <c r="K26" i="18" s="1" a="1"/>
  <c r="K26" i="18" s="1"/>
  <c r="O26" i="18"/>
  <c r="M26" i="18"/>
  <c r="N26" i="18"/>
  <c r="O194" i="18"/>
  <c r="J194" i="18"/>
  <c r="K194" i="18" s="1" a="1"/>
  <c r="K194" i="18" s="1"/>
  <c r="N194" i="18"/>
  <c r="M194" i="18"/>
  <c r="J48" i="18"/>
  <c r="K48" i="18" s="1" a="1"/>
  <c r="K48" i="18" s="1"/>
  <c r="O48" i="18"/>
  <c r="M48" i="18"/>
  <c r="N48" i="18"/>
  <c r="O37" i="18"/>
  <c r="J37" i="18"/>
  <c r="K37" i="18" s="1" a="1"/>
  <c r="K37" i="18" s="1"/>
  <c r="N37" i="18"/>
  <c r="M37" i="18"/>
  <c r="J57" i="18"/>
  <c r="K57" i="18" s="1" a="1"/>
  <c r="K57" i="18" s="1"/>
  <c r="Q57" i="18" s="1"/>
  <c r="O57" i="18"/>
  <c r="M57" i="18"/>
  <c r="N57" i="18"/>
  <c r="O221" i="18"/>
  <c r="J221" i="18"/>
  <c r="K221" i="18" s="1" a="1"/>
  <c r="K221" i="18" s="1"/>
  <c r="M221" i="18"/>
  <c r="N221" i="18"/>
  <c r="O128" i="18"/>
  <c r="J128" i="18"/>
  <c r="K128" i="18" s="1" a="1"/>
  <c r="K128" i="18" s="1"/>
  <c r="N128" i="18"/>
  <c r="M128" i="18"/>
  <c r="J106" i="18"/>
  <c r="K106" i="18" s="1" a="1"/>
  <c r="K106" i="18" s="1"/>
  <c r="O106" i="18"/>
  <c r="M106" i="18"/>
  <c r="N106" i="18"/>
  <c r="J203" i="18"/>
  <c r="K203" i="18" s="1" a="1"/>
  <c r="K203" i="18" s="1"/>
  <c r="Q203" i="18" s="1"/>
  <c r="O203" i="18"/>
  <c r="M203" i="18"/>
  <c r="N203" i="18"/>
  <c r="M10" i="18"/>
  <c r="O10" i="18"/>
  <c r="J10" i="18"/>
  <c r="K10" i="18" s="1" a="1"/>
  <c r="K10" i="18" s="1"/>
  <c r="N10" i="18"/>
  <c r="J122" i="18"/>
  <c r="K122" i="18" s="1" a="1"/>
  <c r="K122" i="18" s="1"/>
  <c r="Q122" i="18" s="1"/>
  <c r="O122" i="18"/>
  <c r="N122" i="18"/>
  <c r="M122" i="18"/>
  <c r="O192" i="18"/>
  <c r="J192" i="18"/>
  <c r="K192" i="18" s="1" a="1"/>
  <c r="K192" i="18" s="1"/>
  <c r="N192" i="18"/>
  <c r="M192" i="18"/>
  <c r="J121" i="18"/>
  <c r="K121" i="18" s="1" a="1"/>
  <c r="K121" i="18" s="1"/>
  <c r="Q121" i="18" s="1"/>
  <c r="O121" i="18"/>
  <c r="N121" i="18"/>
  <c r="M121" i="18"/>
  <c r="O184" i="18"/>
  <c r="J184" i="18"/>
  <c r="K184" i="18" s="1" a="1"/>
  <c r="K184" i="18" s="1"/>
  <c r="N184" i="18"/>
  <c r="M184" i="18"/>
  <c r="O140" i="18"/>
  <c r="J140" i="18"/>
  <c r="K140" i="18" s="1" a="1"/>
  <c r="K140" i="18" s="1"/>
  <c r="M140" i="18"/>
  <c r="N140" i="18"/>
  <c r="O143" i="18"/>
  <c r="J143" i="18"/>
  <c r="K143" i="18" s="1" a="1"/>
  <c r="K143" i="18" s="1"/>
  <c r="N143" i="18"/>
  <c r="M143" i="18"/>
  <c r="J209" i="18"/>
  <c r="K209" i="18" s="1" a="1"/>
  <c r="K209" i="18" s="1"/>
  <c r="Q209" i="18" s="1"/>
  <c r="O209" i="18"/>
  <c r="M209" i="18"/>
  <c r="N209" i="18"/>
  <c r="O81" i="18"/>
  <c r="J81" i="18"/>
  <c r="K81" i="18" s="1" a="1"/>
  <c r="K81" i="18" s="1"/>
  <c r="N81" i="18"/>
  <c r="M81" i="18"/>
  <c r="J84" i="18"/>
  <c r="K84" i="18" s="1" a="1"/>
  <c r="K84" i="18" s="1"/>
  <c r="Q84" i="18" s="1"/>
  <c r="O84" i="18"/>
  <c r="M84" i="18"/>
  <c r="N84" i="18"/>
  <c r="J70" i="18"/>
  <c r="K70" i="18" s="1" a="1"/>
  <c r="K70" i="18" s="1"/>
  <c r="O70" i="18"/>
  <c r="M70" i="18"/>
  <c r="N70" i="18"/>
  <c r="J82" i="18"/>
  <c r="K82" i="18" s="1" a="1"/>
  <c r="K82" i="18" s="1"/>
  <c r="Q82" i="18" s="1"/>
  <c r="O82" i="18"/>
  <c r="N82" i="18"/>
  <c r="M82" i="18"/>
  <c r="J125" i="18"/>
  <c r="K125" i="18" s="1" a="1"/>
  <c r="K125" i="18" s="1"/>
  <c r="O125" i="18"/>
  <c r="M125" i="18"/>
  <c r="N125" i="18"/>
  <c r="J52" i="18"/>
  <c r="K52" i="18" s="1" a="1"/>
  <c r="K52" i="18" s="1"/>
  <c r="O52" i="18"/>
  <c r="N52" i="18"/>
  <c r="M52" i="18"/>
  <c r="J211" i="18"/>
  <c r="K211" i="18" s="1" a="1"/>
  <c r="K211" i="18" s="1"/>
  <c r="O211" i="18"/>
  <c r="M211" i="18"/>
  <c r="N211" i="18"/>
  <c r="J87" i="18"/>
  <c r="K87" i="18" s="1" a="1"/>
  <c r="K87" i="18" s="1"/>
  <c r="O87" i="18"/>
  <c r="M87" i="18"/>
  <c r="N87" i="18"/>
  <c r="J86" i="18"/>
  <c r="K86" i="18" s="1" a="1"/>
  <c r="K86" i="18" s="1"/>
  <c r="O86" i="18"/>
  <c r="M86" i="18"/>
  <c r="N86" i="18"/>
  <c r="O126" i="18"/>
  <c r="J126" i="18"/>
  <c r="K126" i="18" s="1" a="1"/>
  <c r="K126" i="18" s="1"/>
  <c r="N126" i="18"/>
  <c r="M126" i="18"/>
  <c r="J90" i="18"/>
  <c r="K90" i="18" s="1" a="1"/>
  <c r="K90" i="18" s="1"/>
  <c r="O90" i="18"/>
  <c r="M90" i="18"/>
  <c r="N90" i="18"/>
  <c r="J189" i="18"/>
  <c r="K189" i="18" s="1" a="1"/>
  <c r="K189" i="18" s="1"/>
  <c r="Q189" i="18" s="1"/>
  <c r="O189" i="18"/>
  <c r="M189" i="18"/>
  <c r="N189" i="18"/>
  <c r="J4" i="18"/>
  <c r="K4" i="18" s="1" a="1"/>
  <c r="K4" i="18" s="1"/>
  <c r="O4" i="18"/>
  <c r="M4" i="18"/>
  <c r="N4" i="18"/>
  <c r="O201" i="18"/>
  <c r="J201" i="18"/>
  <c r="K201" i="18" s="1" a="1"/>
  <c r="K201" i="18" s="1"/>
  <c r="M201" i="18"/>
  <c r="N201" i="18"/>
  <c r="O138" i="18"/>
  <c r="J138" i="18"/>
  <c r="K138" i="18" s="1" a="1"/>
  <c r="K138" i="18" s="1"/>
  <c r="M138" i="18"/>
  <c r="N138" i="18"/>
  <c r="J127" i="18"/>
  <c r="K127" i="18" s="1" a="1"/>
  <c r="K127" i="18" s="1"/>
  <c r="Q127" i="18" s="1"/>
  <c r="O127" i="18"/>
  <c r="N127" i="18"/>
  <c r="M127" i="18"/>
  <c r="J213" i="18"/>
  <c r="K213" i="18" s="1" a="1"/>
  <c r="K213" i="18" s="1"/>
  <c r="O213" i="18"/>
  <c r="M213" i="18"/>
  <c r="N213" i="18"/>
  <c r="O169" i="18"/>
  <c r="J169" i="18"/>
  <c r="K169" i="18" s="1" a="1"/>
  <c r="K169" i="18" s="1"/>
  <c r="N169" i="18"/>
  <c r="M169" i="18"/>
  <c r="J149" i="18"/>
  <c r="K149" i="18" s="1" a="1"/>
  <c r="K149" i="18" s="1"/>
  <c r="O149" i="18"/>
  <c r="M149" i="18"/>
  <c r="N149" i="18"/>
  <c r="O214" i="18"/>
  <c r="J214" i="18"/>
  <c r="K214" i="18" s="1" a="1"/>
  <c r="K214" i="18" s="1"/>
  <c r="M214" i="18"/>
  <c r="N214" i="18"/>
  <c r="O119" i="18"/>
  <c r="J119" i="18"/>
  <c r="K119" i="18" s="1" a="1"/>
  <c r="K119" i="18" s="1"/>
  <c r="M119" i="18"/>
  <c r="N119" i="18"/>
  <c r="O166" i="18"/>
  <c r="J166" i="18"/>
  <c r="K166" i="18" s="1" a="1"/>
  <c r="K166" i="18" s="1"/>
  <c r="N166" i="18"/>
  <c r="M166" i="18"/>
  <c r="O102" i="18"/>
  <c r="J102" i="18"/>
  <c r="K102" i="18" s="1" a="1"/>
  <c r="K102" i="18" s="1"/>
  <c r="N102" i="18"/>
  <c r="M102" i="18"/>
  <c r="J111" i="18"/>
  <c r="K111" i="18" s="1" a="1"/>
  <c r="K111" i="18" s="1"/>
  <c r="Q111" i="18" s="1"/>
  <c r="O111" i="18"/>
  <c r="N111" i="18"/>
  <c r="M111" i="18"/>
  <c r="O88" i="18"/>
  <c r="J88" i="18"/>
  <c r="K88" i="18" s="1" a="1"/>
  <c r="K88" i="18" s="1"/>
  <c r="N88" i="18"/>
  <c r="M88" i="18"/>
  <c r="J68" i="18"/>
  <c r="K68" i="18" s="1" a="1"/>
  <c r="K68" i="18" s="1"/>
  <c r="Q68" i="18" s="1"/>
  <c r="O68" i="18"/>
  <c r="M68" i="18"/>
  <c r="N68" i="18"/>
  <c r="J129" i="18"/>
  <c r="K129" i="18" s="1" a="1"/>
  <c r="K129" i="18" s="1"/>
  <c r="O129" i="18"/>
  <c r="M129" i="18"/>
  <c r="N129" i="18"/>
  <c r="O65" i="18"/>
  <c r="J65" i="18"/>
  <c r="K65" i="18" s="1" a="1"/>
  <c r="K65" i="18" s="1"/>
  <c r="M65" i="18"/>
  <c r="N65" i="18"/>
  <c r="O190" i="18"/>
  <c r="J190" i="18"/>
  <c r="K190" i="18" s="1" a="1"/>
  <c r="K190" i="18" s="1"/>
  <c r="N190" i="18"/>
  <c r="M190" i="18"/>
  <c r="J219" i="18"/>
  <c r="K219" i="18" s="1" a="1"/>
  <c r="K219" i="18" s="1"/>
  <c r="Q219" i="18" s="1"/>
  <c r="O219" i="18"/>
  <c r="M219" i="18"/>
  <c r="N219" i="18"/>
  <c r="O67" i="18"/>
  <c r="J67" i="18"/>
  <c r="K67" i="18" s="1" a="1"/>
  <c r="K67" i="18" s="1"/>
  <c r="N67" i="18"/>
  <c r="M67" i="18"/>
  <c r="J40" i="18"/>
  <c r="K40" i="18" s="1" a="1"/>
  <c r="K40" i="18" s="1"/>
  <c r="O40" i="18"/>
  <c r="N40" i="18"/>
  <c r="M40" i="18"/>
  <c r="O222" i="18"/>
  <c r="J222" i="18"/>
  <c r="K222" i="18" s="1" a="1"/>
  <c r="K222" i="18" s="1"/>
  <c r="N222" i="18"/>
  <c r="M222" i="18"/>
  <c r="J72" i="18"/>
  <c r="K72" i="18" s="1" a="1"/>
  <c r="K72" i="18" s="1"/>
  <c r="Q72" i="18" s="1"/>
  <c r="O72" i="18"/>
  <c r="N72" i="18"/>
  <c r="M72" i="18"/>
  <c r="O224" i="18"/>
  <c r="J224" i="18"/>
  <c r="K224" i="18" s="1" a="1"/>
  <c r="K224" i="18" s="1"/>
  <c r="M224" i="18"/>
  <c r="N224" i="18"/>
  <c r="O130" i="18"/>
  <c r="J130" i="18"/>
  <c r="K130" i="18" s="1" a="1"/>
  <c r="K130" i="18" s="1"/>
  <c r="M130" i="18"/>
  <c r="N130" i="18"/>
  <c r="F3" i="18"/>
  <c r="O6" i="18"/>
  <c r="J6" i="18"/>
  <c r="K6" i="18" s="1" a="1"/>
  <c r="K6" i="18" s="1"/>
  <c r="N6" i="18"/>
  <c r="M6" i="18"/>
  <c r="J23" i="18"/>
  <c r="K23" i="18" s="1" a="1"/>
  <c r="K23" i="18" s="1"/>
  <c r="O23" i="18"/>
  <c r="M23" i="18"/>
  <c r="N23" i="18"/>
  <c r="M12" i="18"/>
  <c r="O12" i="18"/>
  <c r="J12" i="18"/>
  <c r="K12" i="18" s="1" a="1"/>
  <c r="K12" i="18" s="1"/>
  <c r="N12" i="18"/>
  <c r="O7" i="18"/>
  <c r="J7" i="18"/>
  <c r="K7" i="18" s="1" a="1"/>
  <c r="K7" i="18" s="1"/>
  <c r="M7" i="18"/>
  <c r="N7" i="18"/>
  <c r="O13" i="18"/>
  <c r="J13" i="18"/>
  <c r="K13" i="18" s="1" a="1"/>
  <c r="K13" i="18" s="1"/>
  <c r="M13" i="18"/>
  <c r="N13" i="18"/>
  <c r="O9" i="18"/>
  <c r="J9" i="18"/>
  <c r="K9" i="18" s="1" a="1"/>
  <c r="K9" i="18" s="1"/>
  <c r="M9" i="18"/>
  <c r="N9" i="18"/>
  <c r="J185" i="18"/>
  <c r="K185" i="18" s="1" a="1"/>
  <c r="K185" i="18" s="1"/>
  <c r="O185" i="18"/>
  <c r="M185" i="18"/>
  <c r="N185" i="18"/>
  <c r="J133" i="18"/>
  <c r="K133" i="18" s="1" a="1"/>
  <c r="K133" i="18" s="1"/>
  <c r="O133" i="18"/>
  <c r="N133" i="18"/>
  <c r="M133" i="18"/>
  <c r="J58" i="18"/>
  <c r="K58" i="18" s="1" a="1"/>
  <c r="K58" i="18" s="1"/>
  <c r="O58" i="18"/>
  <c r="N58" i="18"/>
  <c r="M58" i="18"/>
  <c r="O11" i="18"/>
  <c r="J11" i="18"/>
  <c r="K11" i="18" s="1" a="1"/>
  <c r="K11" i="18" s="1"/>
  <c r="N11" i="18"/>
  <c r="M11" i="18"/>
  <c r="O21" i="18"/>
  <c r="J21" i="18"/>
  <c r="K21" i="18" s="1" a="1"/>
  <c r="K21" i="18" s="1"/>
  <c r="N21" i="18"/>
  <c r="M21" i="18"/>
  <c r="J15" i="18"/>
  <c r="K15" i="18" s="1" a="1"/>
  <c r="K15" i="18" s="1"/>
  <c r="O15" i="18"/>
  <c r="N15" i="18"/>
  <c r="M15" i="18"/>
  <c r="J34" i="18"/>
  <c r="K34" i="18" s="1" a="1"/>
  <c r="K34" i="18" s="1"/>
  <c r="O34" i="18"/>
  <c r="N34" i="18"/>
  <c r="M34" i="18"/>
  <c r="AW8" i="16"/>
  <c r="O156" i="18"/>
  <c r="J156" i="18"/>
  <c r="K156" i="18" s="1" a="1"/>
  <c r="K156" i="18" s="1"/>
  <c r="N156" i="18"/>
  <c r="M156" i="18"/>
  <c r="M93" i="18"/>
  <c r="O93" i="18"/>
  <c r="J93" i="18"/>
  <c r="K93" i="18" s="1" a="1"/>
  <c r="K93" i="18" s="1"/>
  <c r="N93" i="18"/>
  <c r="O85" i="18"/>
  <c r="J85" i="18"/>
  <c r="K85" i="18" s="1" a="1"/>
  <c r="K85" i="18" s="1"/>
  <c r="M85" i="18"/>
  <c r="N85" i="18"/>
  <c r="J199" i="18"/>
  <c r="K199" i="18" s="1" a="1"/>
  <c r="K199" i="18" s="1"/>
  <c r="O199" i="18"/>
  <c r="M199" i="18"/>
  <c r="N199" i="18"/>
  <c r="O134" i="18"/>
  <c r="J134" i="18"/>
  <c r="K134" i="18" s="1" a="1"/>
  <c r="K134" i="18" s="1"/>
  <c r="M134" i="18"/>
  <c r="N134" i="18"/>
  <c r="O104" i="18"/>
  <c r="N104" i="18"/>
  <c r="M104" i="18"/>
  <c r="J104" i="18"/>
  <c r="K104" i="18" s="1" a="1"/>
  <c r="K104" i="18" s="1"/>
  <c r="O218" i="18"/>
  <c r="J218" i="18"/>
  <c r="K218" i="18" s="1" a="1"/>
  <c r="K218" i="18" s="1"/>
  <c r="M218" i="18"/>
  <c r="N218" i="18"/>
  <c r="J148" i="18"/>
  <c r="K148" i="18" s="1" a="1"/>
  <c r="K148" i="18" s="1"/>
  <c r="O148" i="18"/>
  <c r="M148" i="18"/>
  <c r="N148" i="18"/>
  <c r="O71" i="18"/>
  <c r="J71" i="18"/>
  <c r="K71" i="18" s="1" a="1"/>
  <c r="K71" i="18" s="1"/>
  <c r="M71" i="18"/>
  <c r="N71" i="18"/>
  <c r="O206" i="18"/>
  <c r="J206" i="18"/>
  <c r="K206" i="18" s="1" a="1"/>
  <c r="K206" i="18" s="1"/>
  <c r="M206" i="18"/>
  <c r="N206" i="18"/>
  <c r="J36" i="18"/>
  <c r="K36" i="18" s="1" a="1"/>
  <c r="K36" i="18" s="1"/>
  <c r="O36" i="18"/>
  <c r="N36" i="18"/>
  <c r="M36" i="18"/>
  <c r="O64" i="18"/>
  <c r="J64" i="18"/>
  <c r="K64" i="18" s="1" a="1"/>
  <c r="K64" i="18" s="1"/>
  <c r="N64" i="18"/>
  <c r="M64" i="18"/>
  <c r="O41" i="18"/>
  <c r="J41" i="18"/>
  <c r="K41" i="18" s="1" a="1"/>
  <c r="K41" i="18" s="1"/>
  <c r="N41" i="18"/>
  <c r="M41" i="18"/>
  <c r="O33" i="18"/>
  <c r="J33" i="18"/>
  <c r="K33" i="18" s="1" a="1"/>
  <c r="K33" i="18" s="1"/>
  <c r="M33" i="18"/>
  <c r="N33" i="18"/>
  <c r="O142" i="18"/>
  <c r="J142" i="18"/>
  <c r="K142" i="18" s="1" a="1"/>
  <c r="K142" i="18" s="1"/>
  <c r="N142" i="18"/>
  <c r="M142" i="18"/>
  <c r="O73" i="18"/>
  <c r="J73" i="18"/>
  <c r="K73" i="18" s="1" a="1"/>
  <c r="K73" i="18" s="1"/>
  <c r="N73" i="18"/>
  <c r="M73" i="18"/>
  <c r="O204" i="18"/>
  <c r="J204" i="18"/>
  <c r="K204" i="18" s="1" a="1"/>
  <c r="K204" i="18" s="1"/>
  <c r="N204" i="18"/>
  <c r="M204" i="18"/>
  <c r="J152" i="18"/>
  <c r="K152" i="18" s="1" a="1"/>
  <c r="K152" i="18" s="1"/>
  <c r="O152" i="18"/>
  <c r="N152" i="18"/>
  <c r="M152" i="18"/>
  <c r="J95" i="18"/>
  <c r="K95" i="18" s="1" a="1"/>
  <c r="K95" i="18" s="1"/>
  <c r="O95" i="18"/>
  <c r="M95" i="18"/>
  <c r="N95" i="18"/>
  <c r="J165" i="18"/>
  <c r="K165" i="18" s="1" a="1"/>
  <c r="K165" i="18" s="1"/>
  <c r="O165" i="18"/>
  <c r="M165" i="18"/>
  <c r="N165" i="18"/>
  <c r="O223" i="18"/>
  <c r="J223" i="18"/>
  <c r="K223" i="18" s="1" a="1"/>
  <c r="K223" i="18" s="1"/>
  <c r="M223" i="18"/>
  <c r="N223" i="18"/>
  <c r="O92" i="18"/>
  <c r="J92" i="18"/>
  <c r="K92" i="18" s="1" a="1"/>
  <c r="K92" i="18" s="1"/>
  <c r="M92" i="18"/>
  <c r="N92" i="18"/>
  <c r="J18" i="18"/>
  <c r="K18" i="18" s="1" a="1"/>
  <c r="K18" i="18" s="1"/>
  <c r="O18" i="18"/>
  <c r="N18" i="18"/>
  <c r="M18" i="18"/>
  <c r="J137" i="18"/>
  <c r="K137" i="18" s="1" a="1"/>
  <c r="K137" i="18" s="1"/>
  <c r="O137" i="18"/>
  <c r="N137" i="18"/>
  <c r="M137" i="18"/>
  <c r="J91" i="18"/>
  <c r="K91" i="18" s="1" a="1"/>
  <c r="K91" i="18" s="1"/>
  <c r="O91" i="18"/>
  <c r="N91" i="18"/>
  <c r="M91" i="18"/>
  <c r="O35" i="18"/>
  <c r="J35" i="18"/>
  <c r="K35" i="18" s="1" a="1"/>
  <c r="K35" i="18" s="1"/>
  <c r="M35" i="18"/>
  <c r="N35" i="18"/>
  <c r="M46" i="18"/>
  <c r="O46" i="18"/>
  <c r="J46" i="18"/>
  <c r="K46" i="18" s="1" a="1"/>
  <c r="K46" i="18" s="1"/>
  <c r="N46" i="18"/>
  <c r="O202" i="18"/>
  <c r="J202" i="18"/>
  <c r="K202" i="18" s="1" a="1"/>
  <c r="K202" i="18" s="1"/>
  <c r="M202" i="18"/>
  <c r="N202" i="18"/>
  <c r="O216" i="18"/>
  <c r="J216" i="18"/>
  <c r="K216" i="18" s="1" a="1"/>
  <c r="K216" i="18" s="1"/>
  <c r="N216" i="18"/>
  <c r="M216" i="18"/>
  <c r="O136" i="18"/>
  <c r="J136" i="18"/>
  <c r="K136" i="18" s="1" a="1"/>
  <c r="K136" i="18" s="1"/>
  <c r="M136" i="18"/>
  <c r="N136" i="18"/>
  <c r="O94" i="18"/>
  <c r="J94" i="18"/>
  <c r="K94" i="18" s="1" a="1"/>
  <c r="K94" i="18" s="1"/>
  <c r="N94" i="18"/>
  <c r="M94" i="18"/>
  <c r="O197" i="18"/>
  <c r="J197" i="18"/>
  <c r="K197" i="18" s="1" a="1"/>
  <c r="K197" i="18" s="1"/>
  <c r="M197" i="18"/>
  <c r="N197" i="18"/>
  <c r="O39" i="18"/>
  <c r="J39" i="18"/>
  <c r="K39" i="18" s="1" a="1"/>
  <c r="K39" i="18" s="1"/>
  <c r="N39" i="18"/>
  <c r="M39" i="18"/>
  <c r="O210" i="18"/>
  <c r="J210" i="18"/>
  <c r="K210" i="18" s="1" a="1"/>
  <c r="K210" i="18" s="1"/>
  <c r="N210" i="18"/>
  <c r="M210" i="18"/>
  <c r="J107" i="18"/>
  <c r="K107" i="18" s="1" a="1"/>
  <c r="K107" i="18" s="1"/>
  <c r="O107" i="18"/>
  <c r="N107" i="18"/>
  <c r="M107" i="18"/>
  <c r="O229" i="18"/>
  <c r="J229" i="18"/>
  <c r="K229" i="18" s="1" a="1"/>
  <c r="K229" i="18" s="1"/>
  <c r="N229" i="18"/>
  <c r="M229" i="18"/>
  <c r="O62" i="18"/>
  <c r="J62" i="18"/>
  <c r="K62" i="18" s="1" a="1"/>
  <c r="K62" i="18" s="1"/>
  <c r="M62" i="18"/>
  <c r="N62" i="18"/>
  <c r="O55" i="18"/>
  <c r="J55" i="18"/>
  <c r="K55" i="18" s="1" a="1"/>
  <c r="K55" i="18" s="1"/>
  <c r="M55" i="18"/>
  <c r="N55" i="18"/>
  <c r="O124" i="18"/>
  <c r="J124" i="18"/>
  <c r="K124" i="18" s="1" a="1"/>
  <c r="K124" i="18" s="1"/>
  <c r="M124" i="18"/>
  <c r="N124" i="18"/>
  <c r="O182" i="18"/>
  <c r="J182" i="18"/>
  <c r="K182" i="18" s="1" a="1"/>
  <c r="K182" i="18" s="1"/>
  <c r="N182" i="18"/>
  <c r="M182" i="18"/>
  <c r="O154" i="18"/>
  <c r="J154" i="18"/>
  <c r="K154" i="18" s="1" a="1"/>
  <c r="K154" i="18" s="1"/>
  <c r="N154" i="18"/>
  <c r="M154" i="18"/>
  <c r="O160" i="18"/>
  <c r="J160" i="18"/>
  <c r="K160" i="18" s="1" a="1"/>
  <c r="K160" i="18" s="1"/>
  <c r="N160" i="18"/>
  <c r="M160" i="18"/>
  <c r="O212" i="18"/>
  <c r="J212" i="18"/>
  <c r="K212" i="18" s="1" a="1"/>
  <c r="K212" i="18" s="1"/>
  <c r="N212" i="18"/>
  <c r="M212" i="18"/>
  <c r="J217" i="18"/>
  <c r="K217" i="18" s="1" a="1"/>
  <c r="K217" i="18" s="1"/>
  <c r="O217" i="18"/>
  <c r="M217" i="18"/>
  <c r="N217" i="18"/>
  <c r="O54" i="18"/>
  <c r="J54" i="18"/>
  <c r="K54" i="18" s="1" a="1"/>
  <c r="K54" i="18" s="1"/>
  <c r="N54" i="18"/>
  <c r="M54" i="18"/>
  <c r="O27" i="18"/>
  <c r="J27" i="18"/>
  <c r="K27" i="18" s="1" a="1"/>
  <c r="K27" i="18" s="1"/>
  <c r="N27" i="18"/>
  <c r="M27" i="18"/>
  <c r="J114" i="18"/>
  <c r="K114" i="18" s="1" a="1"/>
  <c r="K114" i="18" s="1"/>
  <c r="O114" i="18"/>
  <c r="M114" i="18"/>
  <c r="N114" i="18"/>
  <c r="O174" i="18"/>
  <c r="J174" i="18"/>
  <c r="K174" i="18" s="1" a="1"/>
  <c r="K174" i="18" s="1"/>
  <c r="M174" i="18"/>
  <c r="N174" i="18"/>
  <c r="J80" i="18"/>
  <c r="K80" i="18" s="1" a="1"/>
  <c r="K80" i="18" s="1"/>
  <c r="O80" i="18"/>
  <c r="N80" i="18"/>
  <c r="M80" i="18"/>
  <c r="O135" i="18"/>
  <c r="J135" i="18"/>
  <c r="K135" i="18" s="1" a="1"/>
  <c r="K135" i="18" s="1"/>
  <c r="N135" i="18"/>
  <c r="M135" i="18"/>
  <c r="O49" i="18"/>
  <c r="J49" i="18"/>
  <c r="K49" i="18" s="1" a="1"/>
  <c r="K49" i="18" s="1"/>
  <c r="M49" i="18"/>
  <c r="N49" i="18"/>
  <c r="M14" i="18"/>
  <c r="O14" i="18"/>
  <c r="J14" i="18"/>
  <c r="K14" i="18" s="1" a="1"/>
  <c r="K14" i="18" s="1"/>
  <c r="N14" i="18"/>
  <c r="J109" i="18"/>
  <c r="K109" i="18" s="1" a="1"/>
  <c r="K109" i="18" s="1"/>
  <c r="O109" i="18"/>
  <c r="M109" i="18"/>
  <c r="N109" i="18"/>
  <c r="O144" i="18"/>
  <c r="J144" i="18"/>
  <c r="K144" i="18" s="1" a="1"/>
  <c r="K144" i="18" s="1"/>
  <c r="N144" i="18"/>
  <c r="M144" i="18"/>
  <c r="M8" i="18"/>
  <c r="O8" i="18"/>
  <c r="J8" i="18"/>
  <c r="K8" i="18" s="1" a="1"/>
  <c r="K8" i="18" s="1"/>
  <c r="N8" i="18"/>
  <c r="O172" i="18"/>
  <c r="J172" i="18"/>
  <c r="K172" i="18" s="1" a="1"/>
  <c r="K172" i="18" s="1"/>
  <c r="N172" i="18"/>
  <c r="M172" i="18"/>
  <c r="J167" i="18"/>
  <c r="K167" i="18" s="1" a="1"/>
  <c r="K167" i="18" s="1"/>
  <c r="O167" i="18"/>
  <c r="N167" i="18"/>
  <c r="M167" i="18"/>
  <c r="J44" i="18"/>
  <c r="K44" i="18" s="1" a="1"/>
  <c r="K44" i="18" s="1"/>
  <c r="O44" i="18"/>
  <c r="N44" i="18"/>
  <c r="M44" i="18"/>
  <c r="O61" i="18"/>
  <c r="J61" i="18"/>
  <c r="K61" i="18" s="1" a="1"/>
  <c r="K61" i="18" s="1"/>
  <c r="N61" i="18"/>
  <c r="M61" i="18"/>
  <c r="J123" i="18"/>
  <c r="K123" i="18" s="1" a="1"/>
  <c r="K123" i="18" s="1"/>
  <c r="O123" i="18"/>
  <c r="M123" i="18"/>
  <c r="N123" i="18"/>
  <c r="J145" i="18"/>
  <c r="K145" i="18" s="1" a="1"/>
  <c r="K145" i="18" s="1"/>
  <c r="O145" i="18"/>
  <c r="M145" i="18"/>
  <c r="N145" i="18"/>
  <c r="O164" i="18"/>
  <c r="J164" i="18"/>
  <c r="K164" i="18" s="1" a="1"/>
  <c r="K164" i="18" s="1"/>
  <c r="N164" i="18"/>
  <c r="M164" i="18"/>
  <c r="J97" i="18"/>
  <c r="K97" i="18" s="1" a="1"/>
  <c r="K97" i="18" s="1"/>
  <c r="O97" i="18"/>
  <c r="N97" i="18"/>
  <c r="M97" i="18"/>
  <c r="J45" i="18"/>
  <c r="K45" i="18" s="1" a="1"/>
  <c r="K45" i="18" s="1"/>
  <c r="O45" i="18"/>
  <c r="M45" i="18"/>
  <c r="N45" i="18"/>
  <c r="J150" i="18"/>
  <c r="K150" i="18" s="1" a="1"/>
  <c r="K150" i="18" s="1"/>
  <c r="O150" i="18"/>
  <c r="N150" i="18"/>
  <c r="M150" i="18"/>
  <c r="J183" i="18"/>
  <c r="K183" i="18" s="1" a="1"/>
  <c r="K183" i="18" s="1"/>
  <c r="O183" i="18"/>
  <c r="M183" i="18"/>
  <c r="N183" i="18"/>
  <c r="O141" i="18"/>
  <c r="J141" i="18"/>
  <c r="K141" i="18" s="1" a="1"/>
  <c r="K141" i="18" s="1"/>
  <c r="M141" i="18"/>
  <c r="N141" i="18"/>
  <c r="O51" i="18"/>
  <c r="J51" i="18"/>
  <c r="K51" i="18" s="1" a="1"/>
  <c r="K51" i="18" s="1"/>
  <c r="M51" i="18"/>
  <c r="N51" i="18"/>
  <c r="O191" i="18"/>
  <c r="J191" i="18"/>
  <c r="K191" i="18" s="1" a="1"/>
  <c r="K191" i="18" s="1"/>
  <c r="M191" i="18"/>
  <c r="N191" i="18"/>
  <c r="J115" i="18"/>
  <c r="K115" i="18" s="1" a="1"/>
  <c r="K115" i="18" s="1"/>
  <c r="O115" i="18"/>
  <c r="N115" i="18"/>
  <c r="M115" i="18"/>
  <c r="J74" i="18"/>
  <c r="K74" i="18" s="1" a="1"/>
  <c r="K74" i="18" s="1"/>
  <c r="O74" i="18"/>
  <c r="N74" i="18"/>
  <c r="M74" i="18"/>
  <c r="O120" i="18"/>
  <c r="N120" i="18"/>
  <c r="J120" i="18"/>
  <c r="K120" i="18" s="1" a="1"/>
  <c r="K120" i="18" s="1"/>
  <c r="M120" i="18"/>
  <c r="O205" i="18"/>
  <c r="J205" i="18"/>
  <c r="K205" i="18" s="1" a="1"/>
  <c r="K205" i="18" s="1"/>
  <c r="M205" i="18"/>
  <c r="N205" i="18"/>
  <c r="O69" i="18"/>
  <c r="J69" i="18"/>
  <c r="K69" i="18" s="1" a="1"/>
  <c r="K69" i="18" s="1"/>
  <c r="M69" i="18"/>
  <c r="N69" i="18"/>
  <c r="O50" i="18"/>
  <c r="J50" i="18"/>
  <c r="K50" i="18" s="1" a="1"/>
  <c r="K50" i="18" s="1"/>
  <c r="M50" i="18"/>
  <c r="N50" i="18"/>
  <c r="O79" i="18"/>
  <c r="J79" i="18"/>
  <c r="K79" i="18" s="1" a="1"/>
  <c r="K79" i="18" s="1"/>
  <c r="N79" i="18"/>
  <c r="M79" i="18"/>
  <c r="J32" i="18"/>
  <c r="K32" i="18" s="1" a="1"/>
  <c r="K32" i="18" s="1"/>
  <c r="O32" i="18"/>
  <c r="M32" i="18"/>
  <c r="N32" i="18"/>
  <c r="O168" i="18"/>
  <c r="J168" i="18"/>
  <c r="K168" i="18" s="1" a="1"/>
  <c r="K168" i="18" s="1"/>
  <c r="N168" i="18"/>
  <c r="M168" i="18"/>
  <c r="J159" i="18"/>
  <c r="K159" i="18" s="1" a="1"/>
  <c r="K159" i="18" s="1"/>
  <c r="O159" i="18"/>
  <c r="M159" i="18"/>
  <c r="N159" i="18"/>
  <c r="O198" i="18"/>
  <c r="J198" i="18"/>
  <c r="K198" i="18" s="1" a="1"/>
  <c r="K198" i="18" s="1"/>
  <c r="M198" i="18"/>
  <c r="N198" i="18"/>
  <c r="O17" i="18"/>
  <c r="J17" i="18"/>
  <c r="K17" i="18" s="1" a="1"/>
  <c r="K17" i="18" s="1"/>
  <c r="N17" i="18"/>
  <c r="M17" i="18"/>
  <c r="O19" i="18"/>
  <c r="J19" i="18"/>
  <c r="K19" i="18" s="1" a="1"/>
  <c r="K19" i="18" s="1"/>
  <c r="N19" i="18"/>
  <c r="M19" i="18"/>
  <c r="M20" i="18"/>
  <c r="O20" i="18"/>
  <c r="J20" i="18"/>
  <c r="K20" i="18" s="1" a="1"/>
  <c r="K20" i="18" s="1"/>
  <c r="N20" i="18"/>
  <c r="J155" i="18"/>
  <c r="K155" i="18" s="1" a="1"/>
  <c r="K155" i="18" s="1"/>
  <c r="O155" i="18"/>
  <c r="N155" i="18"/>
  <c r="M155" i="18"/>
  <c r="J215" i="18"/>
  <c r="K215" i="18" s="1" a="1"/>
  <c r="K215" i="18" s="1"/>
  <c r="O215" i="18"/>
  <c r="M215" i="18"/>
  <c r="N215" i="18"/>
  <c r="J113" i="18"/>
  <c r="K113" i="18" s="1" a="1"/>
  <c r="K113" i="18" s="1"/>
  <c r="O113" i="18"/>
  <c r="M113" i="18"/>
  <c r="N113" i="18"/>
  <c r="O178" i="18"/>
  <c r="J178" i="18"/>
  <c r="K178" i="18" s="1" a="1"/>
  <c r="K178" i="18" s="1"/>
  <c r="N178" i="18"/>
  <c r="M178" i="18"/>
  <c r="O53" i="18"/>
  <c r="J53" i="18"/>
  <c r="K53" i="18" s="1" a="1"/>
  <c r="K53" i="18" s="1"/>
  <c r="N53" i="18"/>
  <c r="M53" i="18"/>
  <c r="J162" i="18"/>
  <c r="K162" i="18" s="1" a="1"/>
  <c r="K162" i="18" s="1"/>
  <c r="O162" i="18"/>
  <c r="N162" i="18"/>
  <c r="M162" i="18"/>
  <c r="O75" i="18"/>
  <c r="J75" i="18"/>
  <c r="K75" i="18" s="1" a="1"/>
  <c r="K75" i="18" s="1"/>
  <c r="N75" i="18"/>
  <c r="M75" i="18"/>
  <c r="O108" i="18"/>
  <c r="J108" i="18"/>
  <c r="K108" i="18" s="1" a="1"/>
  <c r="K108" i="18" s="1"/>
  <c r="M108" i="18"/>
  <c r="N108" i="18"/>
  <c r="O31" i="18"/>
  <c r="J31" i="18"/>
  <c r="K31" i="18" s="1" a="1"/>
  <c r="K31" i="18" s="1"/>
  <c r="M31" i="18"/>
  <c r="N31" i="18"/>
  <c r="O228" i="18"/>
  <c r="J228" i="18"/>
  <c r="K228" i="18" s="1" a="1"/>
  <c r="K228" i="18" s="1"/>
  <c r="N228" i="18"/>
  <c r="M228" i="18"/>
  <c r="J163" i="18"/>
  <c r="K163" i="18" s="1" a="1"/>
  <c r="K163" i="18" s="1"/>
  <c r="O163" i="18"/>
  <c r="M163" i="18"/>
  <c r="N163" i="18"/>
  <c r="J117" i="18"/>
  <c r="K117" i="18" s="1" a="1"/>
  <c r="K117" i="18" s="1"/>
  <c r="O117" i="18"/>
  <c r="M117" i="18"/>
  <c r="N117" i="18"/>
  <c r="O100" i="18"/>
  <c r="M100" i="18"/>
  <c r="N100" i="18"/>
  <c r="J100" i="18"/>
  <c r="K100" i="18" s="1" a="1"/>
  <c r="K100" i="18" s="1"/>
  <c r="O153" i="18"/>
  <c r="J153" i="18"/>
  <c r="K153" i="18" s="1" a="1"/>
  <c r="K153" i="18" s="1"/>
  <c r="M153" i="18"/>
  <c r="N153" i="18"/>
  <c r="J103" i="18"/>
  <c r="K103" i="18" s="1" a="1"/>
  <c r="K103" i="18" s="1"/>
  <c r="O103" i="18"/>
  <c r="M103" i="18"/>
  <c r="N103" i="18"/>
  <c r="O77" i="18"/>
  <c r="J77" i="18"/>
  <c r="K77" i="18" s="1" a="1"/>
  <c r="K77" i="18" s="1"/>
  <c r="N77" i="18"/>
  <c r="M77" i="18"/>
  <c r="J16" i="18"/>
  <c r="K16" i="18" s="1" a="1"/>
  <c r="K16" i="18" s="1"/>
  <c r="O16" i="18"/>
  <c r="N16" i="18"/>
  <c r="M16" i="18"/>
  <c r="J28" i="18"/>
  <c r="K28" i="18" s="1" a="1"/>
  <c r="K28" i="18" s="1"/>
  <c r="O28" i="18"/>
  <c r="N28" i="18"/>
  <c r="M28" i="18"/>
  <c r="O180" i="18"/>
  <c r="J180" i="18"/>
  <c r="K180" i="18" s="1" a="1"/>
  <c r="K180" i="18" s="1"/>
  <c r="N180" i="18"/>
  <c r="M180" i="18"/>
  <c r="J24" i="18"/>
  <c r="K24" i="18" s="1" a="1"/>
  <c r="K24" i="18" s="1"/>
  <c r="O24" i="18"/>
  <c r="N24" i="18"/>
  <c r="M24" i="18"/>
  <c r="O196" i="18"/>
  <c r="J196" i="18"/>
  <c r="K196" i="18" s="1" a="1"/>
  <c r="K196" i="18" s="1"/>
  <c r="N196" i="18"/>
  <c r="M196" i="18"/>
  <c r="J151" i="18"/>
  <c r="K151" i="18" s="1" a="1"/>
  <c r="K151" i="18" s="1"/>
  <c r="O151" i="18"/>
  <c r="M151" i="18"/>
  <c r="N151" i="18"/>
  <c r="O146" i="18"/>
  <c r="J146" i="18"/>
  <c r="K146" i="18" s="1" a="1"/>
  <c r="K146" i="18" s="1"/>
  <c r="M146" i="18"/>
  <c r="N146" i="18"/>
  <c r="J110" i="18"/>
  <c r="K110" i="18" s="1" a="1"/>
  <c r="K110" i="18" s="1"/>
  <c r="O110" i="18"/>
  <c r="N110" i="18"/>
  <c r="M110" i="18"/>
  <c r="O132" i="18"/>
  <c r="J132" i="18"/>
  <c r="K132" i="18" s="1" a="1"/>
  <c r="K132" i="18" s="1"/>
  <c r="M132" i="18"/>
  <c r="N132" i="18"/>
  <c r="O47" i="18"/>
  <c r="J47" i="18"/>
  <c r="K47" i="18" s="1" a="1"/>
  <c r="K47" i="18" s="1"/>
  <c r="N47" i="18"/>
  <c r="M47" i="18"/>
  <c r="O83" i="18"/>
  <c r="J83" i="18"/>
  <c r="K83" i="18" s="1" a="1"/>
  <c r="K83" i="18" s="1"/>
  <c r="M83" i="18"/>
  <c r="N83" i="18"/>
  <c r="J66" i="18"/>
  <c r="K66" i="18" s="1" a="1"/>
  <c r="K66" i="18" s="1"/>
  <c r="O66" i="18"/>
  <c r="M66" i="18"/>
  <c r="N66" i="18"/>
  <c r="O188" i="18"/>
  <c r="J188" i="18"/>
  <c r="K188" i="18" s="1" a="1"/>
  <c r="K188" i="18" s="1"/>
  <c r="N188" i="18"/>
  <c r="M188" i="18"/>
  <c r="J30" i="18"/>
  <c r="K30" i="18" s="1" a="1"/>
  <c r="K30" i="18" s="1"/>
  <c r="O30" i="18"/>
  <c r="N30" i="18"/>
  <c r="M30" i="18"/>
  <c r="J158" i="18"/>
  <c r="K158" i="18" s="1" a="1"/>
  <c r="K158" i="18" s="1"/>
  <c r="O158" i="18"/>
  <c r="N158" i="18"/>
  <c r="M158" i="18"/>
  <c r="O176" i="18"/>
  <c r="J176" i="18"/>
  <c r="K176" i="18" s="1" a="1"/>
  <c r="K176" i="18" s="1"/>
  <c r="N176" i="18"/>
  <c r="M176" i="18"/>
  <c r="O175" i="18"/>
  <c r="J175" i="18"/>
  <c r="K175" i="18" s="1" a="1"/>
  <c r="K175" i="18" s="1"/>
  <c r="M175" i="18"/>
  <c r="N175" i="18"/>
  <c r="O116" i="18"/>
  <c r="J116" i="18"/>
  <c r="K116" i="18" s="1" a="1"/>
  <c r="K116" i="18" s="1"/>
  <c r="M116" i="18"/>
  <c r="N116" i="18"/>
  <c r="O200" i="18"/>
  <c r="J200" i="18"/>
  <c r="K200" i="18" s="1" a="1"/>
  <c r="K200" i="18" s="1"/>
  <c r="M200" i="18"/>
  <c r="N200" i="18"/>
  <c r="J177" i="18"/>
  <c r="K177" i="18" s="1" a="1"/>
  <c r="K177" i="18" s="1"/>
  <c r="O177" i="18"/>
  <c r="M177" i="18"/>
  <c r="N177" i="18"/>
  <c r="O25" i="18"/>
  <c r="J25" i="18"/>
  <c r="K25" i="18" s="1" a="1"/>
  <c r="K25" i="18" s="1"/>
  <c r="N25" i="18"/>
  <c r="M25" i="18"/>
  <c r="J227" i="18"/>
  <c r="K227" i="18" s="1" a="1"/>
  <c r="K227" i="18" s="1"/>
  <c r="O227" i="18"/>
  <c r="M227" i="18"/>
  <c r="N227" i="18"/>
  <c r="J131" i="18"/>
  <c r="K131" i="18" s="1" a="1"/>
  <c r="K131" i="18" s="1"/>
  <c r="O131" i="18"/>
  <c r="N131" i="18"/>
  <c r="M131" i="18"/>
  <c r="J42" i="18"/>
  <c r="K42" i="18" s="1" a="1"/>
  <c r="K42" i="18" s="1"/>
  <c r="O42" i="18"/>
  <c r="N42" i="18"/>
  <c r="M42" i="18"/>
  <c r="O195" i="18"/>
  <c r="J195" i="18"/>
  <c r="K195" i="18" s="1" a="1"/>
  <c r="K195" i="18" s="1"/>
  <c r="M195" i="18"/>
  <c r="N195" i="18"/>
  <c r="J147" i="18"/>
  <c r="K147" i="18" s="1" a="1"/>
  <c r="K147" i="18" s="1"/>
  <c r="O147" i="18"/>
  <c r="N147" i="18"/>
  <c r="M147" i="18"/>
  <c r="O96" i="18"/>
  <c r="J96" i="18"/>
  <c r="K96" i="18" s="1" a="1"/>
  <c r="K96" i="18" s="1"/>
  <c r="M96" i="18"/>
  <c r="N96" i="18"/>
  <c r="J99" i="18"/>
  <c r="K99" i="18" s="1" a="1"/>
  <c r="K99" i="18" s="1"/>
  <c r="O99" i="18"/>
  <c r="N99" i="18"/>
  <c r="M99" i="18"/>
  <c r="J101" i="18"/>
  <c r="K101" i="18" s="1" a="1"/>
  <c r="K101" i="18" s="1"/>
  <c r="O101" i="18"/>
  <c r="M101" i="18"/>
  <c r="N101" i="18"/>
  <c r="O208" i="18"/>
  <c r="J208" i="18"/>
  <c r="K208" i="18" s="1" a="1"/>
  <c r="K208" i="18" s="1"/>
  <c r="M208" i="18"/>
  <c r="N208" i="18"/>
  <c r="O207" i="18"/>
  <c r="J207" i="18"/>
  <c r="K207" i="18" s="1" a="1"/>
  <c r="K207" i="18" s="1"/>
  <c r="M207" i="18"/>
  <c r="N207" i="18"/>
  <c r="J76" i="18"/>
  <c r="K76" i="18" s="1" a="1"/>
  <c r="K76" i="18" s="1"/>
  <c r="O76" i="18"/>
  <c r="M76" i="18"/>
  <c r="N76" i="18"/>
  <c r="O193" i="18"/>
  <c r="J193" i="18"/>
  <c r="K193" i="18" s="1" a="1"/>
  <c r="K193" i="18" s="1"/>
  <c r="M193" i="18"/>
  <c r="N193" i="18"/>
  <c r="J225" i="18"/>
  <c r="K225" i="18" s="1" a="1"/>
  <c r="K225" i="18" s="1"/>
  <c r="O225" i="18"/>
  <c r="N225" i="18"/>
  <c r="M225" i="18"/>
  <c r="J105" i="18"/>
  <c r="K105" i="18" s="1" a="1"/>
  <c r="K105" i="18" s="1"/>
  <c r="O105" i="18"/>
  <c r="M105" i="18"/>
  <c r="N105" i="18"/>
  <c r="O220" i="18"/>
  <c r="J220" i="18"/>
  <c r="K220" i="18" s="1" a="1"/>
  <c r="K220" i="18" s="1"/>
  <c r="N220" i="18"/>
  <c r="M220" i="18"/>
  <c r="J157" i="18"/>
  <c r="K157" i="18" s="1" a="1"/>
  <c r="K157" i="18" s="1"/>
  <c r="O157" i="18"/>
  <c r="N157" i="18"/>
  <c r="M157" i="18"/>
  <c r="J181" i="18"/>
  <c r="K181" i="18" s="1" a="1"/>
  <c r="K181" i="18" s="1"/>
  <c r="O181" i="18"/>
  <c r="M181" i="18"/>
  <c r="N181" i="18"/>
  <c r="O59" i="18"/>
  <c r="J59" i="18"/>
  <c r="K59" i="18" s="1" a="1"/>
  <c r="K59" i="18" s="1"/>
  <c r="N59" i="18"/>
  <c r="M59" i="18"/>
  <c r="O230" i="18"/>
  <c r="J230" i="18"/>
  <c r="K230" i="18" s="1" a="1"/>
  <c r="K230" i="18" s="1"/>
  <c r="N230" i="18"/>
  <c r="M230" i="18"/>
  <c r="O43" i="18"/>
  <c r="J43" i="18"/>
  <c r="K43" i="18" s="1" a="1"/>
  <c r="K43" i="18" s="1"/>
  <c r="N43" i="18"/>
  <c r="M43" i="18"/>
  <c r="J171" i="18"/>
  <c r="K171" i="18" s="1" a="1"/>
  <c r="K171" i="18" s="1"/>
  <c r="O171" i="18"/>
  <c r="N171" i="18"/>
  <c r="M171" i="18"/>
  <c r="O173" i="18"/>
  <c r="J173" i="18"/>
  <c r="K173" i="18" s="1" a="1"/>
  <c r="K173" i="18" s="1"/>
  <c r="Q173" i="18" s="1"/>
  <c r="M173" i="18"/>
  <c r="N173" i="18"/>
  <c r="O186" i="18"/>
  <c r="J186" i="18"/>
  <c r="K186" i="18" s="1" a="1"/>
  <c r="K186" i="18" s="1"/>
  <c r="N186" i="18"/>
  <c r="M186" i="18"/>
  <c r="M22" i="18"/>
  <c r="O22" i="18"/>
  <c r="J22" i="18"/>
  <c r="K22" i="18" s="1" a="1"/>
  <c r="K22" i="18" s="1"/>
  <c r="N22" i="18"/>
  <c r="O161" i="18"/>
  <c r="J161" i="18"/>
  <c r="K161" i="18" s="1" a="1"/>
  <c r="K161" i="18" s="1"/>
  <c r="M161" i="18"/>
  <c r="N161" i="18"/>
  <c r="O226" i="18"/>
  <c r="J226" i="18"/>
  <c r="K226" i="18" s="1" a="1"/>
  <c r="K226" i="18" s="1"/>
  <c r="Q226" i="18" s="1"/>
  <c r="M226" i="18"/>
  <c r="N226" i="18"/>
  <c r="J187" i="18"/>
  <c r="K187" i="18" s="1" a="1"/>
  <c r="K187" i="18" s="1"/>
  <c r="O187" i="18"/>
  <c r="N187" i="18"/>
  <c r="M187" i="18"/>
  <c r="O112" i="18"/>
  <c r="J112" i="18"/>
  <c r="K112" i="18" s="1" a="1"/>
  <c r="K112" i="18" s="1"/>
  <c r="Q112" i="18" s="1"/>
  <c r="M112" i="18"/>
  <c r="N112" i="18"/>
  <c r="O170" i="18"/>
  <c r="J170" i="18"/>
  <c r="K170" i="18" s="1" a="1"/>
  <c r="K170" i="18" s="1"/>
  <c r="N170" i="18"/>
  <c r="M170" i="18"/>
  <c r="O139" i="18"/>
  <c r="J139" i="18"/>
  <c r="K139" i="18" s="1" a="1"/>
  <c r="K139" i="18" s="1"/>
  <c r="Q139" i="18" s="1"/>
  <c r="M139" i="18"/>
  <c r="N139" i="18"/>
  <c r="J179" i="18"/>
  <c r="K179" i="18" s="1" a="1"/>
  <c r="K179" i="18" s="1"/>
  <c r="O179" i="18"/>
  <c r="M179" i="18"/>
  <c r="N179" i="18"/>
  <c r="J78" i="18"/>
  <c r="K78" i="18" s="1" a="1"/>
  <c r="K78" i="18" s="1"/>
  <c r="O78" i="18"/>
  <c r="N78" i="18"/>
  <c r="M78" i="18"/>
  <c r="J60" i="18"/>
  <c r="K60" i="18" s="1" a="1"/>
  <c r="K60" i="18" s="1"/>
  <c r="O60" i="18"/>
  <c r="N60" i="18"/>
  <c r="M60" i="18"/>
  <c r="O118" i="18"/>
  <c r="J118" i="18"/>
  <c r="K118" i="18" s="1" a="1"/>
  <c r="K118" i="18" s="1"/>
  <c r="Q118" i="18" s="1"/>
  <c r="M118" i="18"/>
  <c r="N118" i="18"/>
  <c r="J38" i="18"/>
  <c r="K38" i="18" s="1" a="1"/>
  <c r="K38" i="18" s="1"/>
  <c r="O38" i="18"/>
  <c r="N38" i="18"/>
  <c r="M38" i="18"/>
  <c r="O63" i="18"/>
  <c r="J63" i="18"/>
  <c r="K63" i="18" s="1" a="1"/>
  <c r="K63" i="18" s="1"/>
  <c r="Q63" i="18" s="1"/>
  <c r="N63" i="18"/>
  <c r="M63" i="18"/>
  <c r="J89" i="18"/>
  <c r="K89" i="18" s="1" a="1"/>
  <c r="K89" i="18" s="1"/>
  <c r="O89" i="18"/>
  <c r="N89" i="18"/>
  <c r="M89" i="18"/>
  <c r="J56" i="18"/>
  <c r="K56" i="18" s="1" a="1"/>
  <c r="K56" i="18" s="1"/>
  <c r="O56" i="18"/>
  <c r="Q56" i="18" s="1"/>
  <c r="N56" i="18"/>
  <c r="M56" i="18"/>
  <c r="F31" i="7"/>
  <c r="G31" i="7" s="1" a="1"/>
  <c r="G31" i="7" s="1"/>
  <c r="F154" i="7"/>
  <c r="G154" i="7" s="1" a="1"/>
  <c r="G154" i="7" s="1"/>
  <c r="F116" i="7"/>
  <c r="G116" i="7" s="1" a="1"/>
  <c r="G116" i="7" s="1"/>
  <c r="F82" i="7"/>
  <c r="G82" i="7" s="1" a="1"/>
  <c r="G82" i="7" s="1"/>
  <c r="F170" i="7"/>
  <c r="G170" i="7" s="1" a="1"/>
  <c r="G170" i="7" s="1"/>
  <c r="F45" i="7"/>
  <c r="G45" i="7" s="1" a="1"/>
  <c r="G45" i="7" s="1"/>
  <c r="F68" i="7"/>
  <c r="G68" i="7" s="1" a="1"/>
  <c r="G68" i="7" s="1"/>
  <c r="F79" i="7"/>
  <c r="G79" i="7" s="1" a="1"/>
  <c r="G79" i="7" s="1"/>
  <c r="F52" i="7"/>
  <c r="G52" i="7" s="1" a="1"/>
  <c r="G52" i="7" s="1"/>
  <c r="F140" i="7"/>
  <c r="G140" i="7" s="1" a="1"/>
  <c r="G140" i="7" s="1"/>
  <c r="F175" i="7"/>
  <c r="G175" i="7" s="1" a="1"/>
  <c r="G175" i="7" s="1"/>
  <c r="F94" i="7"/>
  <c r="G94" i="7" s="1" a="1"/>
  <c r="G94" i="7" s="1"/>
  <c r="F38" i="7"/>
  <c r="F42" i="7"/>
  <c r="G42" i="7" s="1" a="1"/>
  <c r="G42" i="7" s="1"/>
  <c r="F156" i="7"/>
  <c r="G156" i="7" s="1" a="1"/>
  <c r="G156" i="7" s="1"/>
  <c r="F22" i="7"/>
  <c r="G22" i="7" s="1" a="1"/>
  <c r="G22" i="7" s="1"/>
  <c r="F44" i="7"/>
  <c r="F71" i="7"/>
  <c r="G71" i="7" s="1" a="1"/>
  <c r="G71" i="7" s="1"/>
  <c r="F54" i="7"/>
  <c r="G54" i="7" s="1" a="1"/>
  <c r="G54" i="7" s="1"/>
  <c r="F19" i="7"/>
  <c r="G19" i="7" s="1" a="1"/>
  <c r="G19" i="7" s="1"/>
  <c r="F111" i="7"/>
  <c r="F36" i="7"/>
  <c r="G36" i="7" s="1" a="1"/>
  <c r="G36" i="7" s="1"/>
  <c r="F162" i="7"/>
  <c r="G162" i="7" s="1" a="1"/>
  <c r="G162" i="7" s="1"/>
  <c r="F60" i="7"/>
  <c r="G60" i="7" s="1" a="1"/>
  <c r="G60" i="7" s="1"/>
  <c r="F62" i="7"/>
  <c r="G62" i="7" s="1" a="1"/>
  <c r="G62" i="7" s="1"/>
  <c r="F59" i="7"/>
  <c r="G59" i="7" s="1" a="1"/>
  <c r="G59" i="7" s="1"/>
  <c r="G25" i="7" a="1"/>
  <c r="G25" i="7" s="1"/>
  <c r="F149" i="7"/>
  <c r="G149" i="7" s="1" a="1"/>
  <c r="G149" i="7" s="1"/>
  <c r="F46" i="7"/>
  <c r="F51" i="7"/>
  <c r="G51" i="7" s="1" a="1"/>
  <c r="G51" i="7" s="1"/>
  <c r="F12" i="7"/>
  <c r="G12" i="7" s="1" a="1"/>
  <c r="G12" i="7" s="1"/>
  <c r="F199" i="7"/>
  <c r="G199" i="7" s="1" a="1"/>
  <c r="G199" i="7" s="1"/>
  <c r="F4" i="7"/>
  <c r="G4" i="7" s="1" a="1"/>
  <c r="G4" i="7" s="1"/>
  <c r="F138" i="7"/>
  <c r="G138" i="7" s="1" a="1"/>
  <c r="G138" i="7" s="1"/>
  <c r="F130" i="7"/>
  <c r="G130" i="7" s="1" a="1"/>
  <c r="G130" i="7" s="1"/>
  <c r="F147" i="7"/>
  <c r="G147" i="7" s="1" a="1"/>
  <c r="G147" i="7" s="1"/>
  <c r="K4" i="10"/>
  <c r="F92" i="7"/>
  <c r="G92" i="7" s="1" a="1"/>
  <c r="G92" i="7" s="1"/>
  <c r="F173" i="7"/>
  <c r="G173" i="7" s="1" a="1"/>
  <c r="G173" i="7" s="1"/>
  <c r="F174" i="7"/>
  <c r="G174" i="7" s="1" a="1"/>
  <c r="G174" i="7" s="1"/>
  <c r="F163" i="7"/>
  <c r="G163" i="7" s="1" a="1"/>
  <c r="G163" i="7" s="1"/>
  <c r="F18" i="7"/>
  <c r="G18" i="7" s="1" a="1"/>
  <c r="G18" i="7" s="1"/>
  <c r="F134" i="7"/>
  <c r="G134" i="7" s="1" a="1"/>
  <c r="G134" i="7" s="1"/>
  <c r="F17" i="7"/>
  <c r="G17" i="7" s="1" a="1"/>
  <c r="G17" i="7" s="1"/>
  <c r="F183" i="7"/>
  <c r="G183" i="7" s="1" a="1"/>
  <c r="G183" i="7" s="1"/>
  <c r="F29" i="7"/>
  <c r="G29" i="7" s="1" a="1"/>
  <c r="G29" i="7" s="1"/>
  <c r="U4" i="7"/>
  <c r="G212" i="7" a="1"/>
  <c r="G212" i="7" s="1"/>
  <c r="G33" i="7" a="1"/>
  <c r="G33" i="7" s="1"/>
  <c r="G153" i="7" a="1"/>
  <c r="G153" i="7" s="1"/>
  <c r="G13" i="7" a="1"/>
  <c r="G13" i="7" s="1"/>
  <c r="G50" i="7" a="1"/>
  <c r="G50" i="7" s="1"/>
  <c r="G26" i="7" a="1"/>
  <c r="G26" i="7" s="1"/>
  <c r="G112" i="7" a="1"/>
  <c r="G112" i="7" s="1"/>
  <c r="G133" i="7" a="1"/>
  <c r="G133" i="7" s="1"/>
  <c r="G226" i="7" a="1"/>
  <c r="G226" i="7" s="1"/>
  <c r="G32" i="7" a="1"/>
  <c r="G32" i="7" s="1"/>
  <c r="F69" i="7"/>
  <c r="G69" i="7" s="1" a="1"/>
  <c r="G69" i="7" s="1"/>
  <c r="F148" i="7"/>
  <c r="G148" i="7" s="1" a="1"/>
  <c r="G148" i="7" s="1"/>
  <c r="F95" i="7"/>
  <c r="G95" i="7" s="1" a="1"/>
  <c r="G95" i="7" s="1"/>
  <c r="F157" i="7"/>
  <c r="G157" i="7" s="1" a="1"/>
  <c r="G157" i="7" s="1"/>
  <c r="F122" i="7"/>
  <c r="G122" i="7" s="1" a="1"/>
  <c r="G122" i="7" s="1"/>
  <c r="F90" i="7"/>
  <c r="G90" i="7" s="1" a="1"/>
  <c r="G90" i="7" s="1"/>
  <c r="F34" i="7"/>
  <c r="G34" i="7" s="1" a="1"/>
  <c r="G34" i="7" s="1"/>
  <c r="F53" i="7"/>
  <c r="G53" i="7" s="1" a="1"/>
  <c r="G53" i="7" s="1"/>
  <c r="P231" i="7"/>
  <c r="F165" i="7"/>
  <c r="G165" i="7" s="1" a="1"/>
  <c r="G165" i="7" s="1"/>
  <c r="F43" i="7"/>
  <c r="G43" i="7" s="1" a="1"/>
  <c r="G43" i="7" s="1"/>
  <c r="F87" i="7"/>
  <c r="G87" i="7" s="1" a="1"/>
  <c r="G87" i="7" s="1"/>
  <c r="F61" i="7"/>
  <c r="G61" i="7" s="1" a="1"/>
  <c r="G61" i="7" s="1"/>
  <c r="F37" i="7"/>
  <c r="G37" i="7" s="1" a="1"/>
  <c r="G37" i="7" s="1"/>
  <c r="F108" i="7"/>
  <c r="G108" i="7" s="1" a="1"/>
  <c r="G108" i="7" s="1"/>
  <c r="F35" i="7"/>
  <c r="G35" i="7" s="1" a="1"/>
  <c r="G35" i="7" s="1"/>
  <c r="F142" i="7"/>
  <c r="G142" i="7" s="1" a="1"/>
  <c r="G142" i="7" s="1"/>
  <c r="F6" i="7"/>
  <c r="G6" i="7" s="1" a="1"/>
  <c r="G6" i="7" s="1"/>
  <c r="F77" i="7"/>
  <c r="G77" i="7" s="1" a="1"/>
  <c r="G77" i="7" s="1"/>
  <c r="F75" i="7"/>
  <c r="G75" i="7" s="1" a="1"/>
  <c r="G75" i="7" s="1"/>
  <c r="G172" i="7" a="1"/>
  <c r="G172" i="7" s="1"/>
  <c r="F98" i="7"/>
  <c r="G98" i="7" s="1" a="1"/>
  <c r="G98" i="7" s="1"/>
  <c r="P230" i="7"/>
  <c r="F14" i="7"/>
  <c r="G14" i="7" s="1" a="1"/>
  <c r="G14" i="7" s="1"/>
  <c r="F146" i="7"/>
  <c r="G146" i="7" s="1" a="1"/>
  <c r="G146" i="7" s="1"/>
  <c r="F67" i="7"/>
  <c r="G67" i="7" s="1" a="1"/>
  <c r="G67" i="7" s="1"/>
  <c r="F171" i="7"/>
  <c r="G171" i="7" s="1" a="1"/>
  <c r="G171" i="7" s="1"/>
  <c r="F55" i="7"/>
  <c r="G55" i="7" s="1" a="1"/>
  <c r="G55" i="7" s="1"/>
  <c r="F74" i="7"/>
  <c r="G74" i="7" s="1" a="1"/>
  <c r="G74" i="7" s="1"/>
  <c r="G167" i="7" a="1"/>
  <c r="G167" i="7" s="1"/>
  <c r="G184" i="7" a="1"/>
  <c r="G184" i="7" s="1"/>
  <c r="G145" i="7" a="1"/>
  <c r="G145" i="7" s="1"/>
  <c r="G72" i="7" a="1"/>
  <c r="G72" i="7" s="1"/>
  <c r="G89" i="7" a="1"/>
  <c r="G89" i="7" s="1"/>
  <c r="G195" i="7" a="1"/>
  <c r="G195" i="7" s="1"/>
  <c r="G5" i="7" a="1"/>
  <c r="G5" i="7" s="1"/>
  <c r="G193" i="7" a="1"/>
  <c r="G193" i="7" s="1"/>
  <c r="G20" i="7" a="1"/>
  <c r="G20" i="7" s="1"/>
  <c r="F159" i="7"/>
  <c r="Y4" i="7"/>
  <c r="AG220" i="2"/>
  <c r="AG140" i="2"/>
  <c r="AG34" i="2"/>
  <c r="AG96" i="2"/>
  <c r="AG90" i="2"/>
  <c r="AG72" i="2"/>
  <c r="AG207" i="2"/>
  <c r="AG107" i="2"/>
  <c r="AG197" i="2"/>
  <c r="AG63" i="2"/>
  <c r="AG108" i="2"/>
  <c r="AG61" i="2"/>
  <c r="AG54" i="2"/>
  <c r="AG133" i="2"/>
  <c r="AG163" i="2"/>
  <c r="AG120" i="2"/>
  <c r="AG59" i="2"/>
  <c r="AG50" i="2"/>
  <c r="AG224" i="2"/>
  <c r="AG229" i="2"/>
  <c r="AG134" i="2"/>
  <c r="AG181" i="2"/>
  <c r="AG16" i="2"/>
  <c r="AG95" i="2"/>
  <c r="AG216" i="2"/>
  <c r="AG91" i="2"/>
  <c r="AG76" i="2"/>
  <c r="AG185" i="2"/>
  <c r="AG155" i="2"/>
  <c r="AG79" i="2"/>
  <c r="AG109" i="2"/>
  <c r="AG146" i="2"/>
  <c r="AG5" i="2"/>
  <c r="AG219" i="2"/>
  <c r="AG38" i="2"/>
  <c r="AG209" i="2"/>
  <c r="AG37" i="2"/>
  <c r="AG113" i="2"/>
  <c r="AG98" i="2"/>
  <c r="AG138" i="2"/>
  <c r="AG71" i="2"/>
  <c r="AG204" i="2"/>
  <c r="AG118" i="2"/>
  <c r="AG48" i="2"/>
  <c r="AG6" i="2"/>
  <c r="AG158" i="2"/>
  <c r="AG135" i="2"/>
  <c r="AG132" i="2"/>
  <c r="AG115" i="2"/>
  <c r="AG144" i="2"/>
  <c r="AG173" i="2"/>
  <c r="AG84" i="2"/>
  <c r="AG172" i="2"/>
  <c r="AG77" i="2"/>
  <c r="AG128" i="2"/>
  <c r="AG160" i="2"/>
  <c r="AG15" i="2"/>
  <c r="AG114" i="2"/>
  <c r="AG193" i="2"/>
  <c r="AG8" i="2"/>
  <c r="AG131" i="2"/>
  <c r="AG56" i="2"/>
  <c r="AG189" i="2"/>
  <c r="AG150" i="2"/>
  <c r="AG21" i="2"/>
  <c r="AG82" i="2"/>
  <c r="AG205" i="2"/>
  <c r="AG159" i="2"/>
  <c r="AG51" i="2"/>
  <c r="AG171" i="2"/>
  <c r="AG142" i="2"/>
  <c r="AG162" i="2"/>
  <c r="AG103" i="2"/>
  <c r="AG154" i="2"/>
  <c r="AG14" i="2"/>
  <c r="AG101" i="2"/>
  <c r="AG152" i="2"/>
  <c r="AG31" i="2"/>
  <c r="AG28" i="2"/>
  <c r="AG183" i="2"/>
  <c r="AG149" i="2"/>
  <c r="AG214" i="2"/>
  <c r="AG210" i="2"/>
  <c r="AG136" i="2"/>
  <c r="AG78" i="2"/>
  <c r="AG157" i="2"/>
  <c r="AG139" i="2"/>
  <c r="AG66" i="2"/>
  <c r="AG174" i="2"/>
  <c r="AG74" i="2"/>
  <c r="AG97" i="2"/>
  <c r="AG81" i="2"/>
  <c r="AG215" i="2"/>
  <c r="AG24" i="2"/>
  <c r="AG52" i="2"/>
  <c r="AG110" i="2"/>
  <c r="AG230" i="2"/>
  <c r="AG67" i="2"/>
  <c r="AG88" i="2"/>
  <c r="AG10" i="2"/>
  <c r="AG73" i="2"/>
  <c r="AG124" i="2"/>
  <c r="AG23" i="2"/>
  <c r="AG86" i="2"/>
  <c r="AG35" i="2"/>
  <c r="AG186" i="2"/>
  <c r="AG85" i="2"/>
  <c r="AG217" i="2"/>
  <c r="AG46" i="2"/>
  <c r="AG208" i="2"/>
  <c r="AG36" i="2"/>
  <c r="AG178" i="2"/>
  <c r="AG180" i="2"/>
  <c r="AG83" i="2"/>
  <c r="AG42" i="2"/>
  <c r="AG221" i="2"/>
  <c r="AG22" i="2"/>
  <c r="AG195" i="2"/>
  <c r="AG27" i="2"/>
  <c r="AG141" i="2"/>
  <c r="AG20" i="2"/>
  <c r="AG153" i="2"/>
  <c r="AG105" i="2"/>
  <c r="AG170" i="2"/>
  <c r="AG112" i="2"/>
  <c r="AG92" i="2"/>
  <c r="AG213" i="2"/>
  <c r="AG49" i="2"/>
  <c r="AG211" i="2"/>
  <c r="AG200" i="2"/>
  <c r="AG156" i="2"/>
  <c r="AG53" i="2"/>
  <c r="AG184" i="2"/>
  <c r="AG192" i="2"/>
  <c r="AG194" i="2"/>
  <c r="AG29" i="2"/>
  <c r="AG137" i="2"/>
  <c r="AG57" i="2"/>
  <c r="AG223" i="2"/>
  <c r="AG126" i="2"/>
  <c r="AG25" i="2"/>
  <c r="AG190" i="2"/>
  <c r="AG198" i="2"/>
  <c r="AG206" i="2"/>
  <c r="AG121" i="2"/>
  <c r="AG7" i="2"/>
  <c r="AG32" i="2"/>
  <c r="AG167" i="2"/>
  <c r="AG62" i="2"/>
  <c r="AG93" i="2"/>
  <c r="AG18" i="2"/>
  <c r="AG26" i="2"/>
  <c r="AG117" i="2"/>
  <c r="AG143" i="2"/>
  <c r="AG19" i="2"/>
  <c r="AG182" i="2"/>
  <c r="AG231" i="2"/>
  <c r="AG130" i="2"/>
  <c r="AG100" i="2"/>
  <c r="AG196" i="2"/>
  <c r="AG11" i="2"/>
  <c r="AG127" i="2"/>
  <c r="AG161" i="2"/>
  <c r="AG94" i="2"/>
  <c r="AG218" i="2"/>
  <c r="AG176" i="2"/>
  <c r="AG68" i="2"/>
  <c r="AG151" i="2"/>
  <c r="AG9" i="2"/>
  <c r="AG60" i="2"/>
  <c r="AG148" i="2"/>
  <c r="AG175" i="2"/>
  <c r="AG45" i="2"/>
  <c r="AG119" i="2"/>
  <c r="AG12" i="2"/>
  <c r="AG33" i="2"/>
  <c r="AG145" i="2"/>
  <c r="AG122" i="2"/>
  <c r="AG147" i="2"/>
  <c r="AG202" i="2"/>
  <c r="AG80" i="2"/>
  <c r="AG69" i="2"/>
  <c r="AG166" i="2"/>
  <c r="AG41" i="2"/>
  <c r="AG188" i="2"/>
  <c r="AG129" i="2"/>
  <c r="AG191" i="2"/>
  <c r="AG30" i="2"/>
  <c r="AG225" i="2"/>
  <c r="AG104" i="2"/>
  <c r="AG164" i="2"/>
  <c r="AG17" i="2"/>
  <c r="AG70" i="2"/>
  <c r="AG64" i="2"/>
  <c r="AG212" i="2"/>
  <c r="AG75" i="2"/>
  <c r="AG65" i="2"/>
  <c r="AG228" i="2"/>
  <c r="AG179" i="2"/>
  <c r="AG44" i="2"/>
  <c r="AG106" i="2"/>
  <c r="AG187" i="2"/>
  <c r="AG58" i="2"/>
  <c r="AG226" i="2"/>
  <c r="AG89" i="2"/>
  <c r="AG168" i="2"/>
  <c r="AG40" i="2"/>
  <c r="AG222" i="2"/>
  <c r="AG102" i="2"/>
  <c r="AG99" i="2"/>
  <c r="AG199" i="2"/>
  <c r="AG203" i="2"/>
  <c r="AG43" i="2"/>
  <c r="AG227" i="2"/>
  <c r="AM61" i="1"/>
  <c r="AM49" i="1"/>
  <c r="AM40" i="1"/>
  <c r="AM206" i="1"/>
  <c r="AM189" i="1"/>
  <c r="AM32" i="1"/>
  <c r="AM161" i="1"/>
  <c r="AM168" i="1"/>
  <c r="AM155" i="1"/>
  <c r="AM154" i="1"/>
  <c r="AM131" i="1"/>
  <c r="AM82" i="1"/>
  <c r="AM146" i="1"/>
  <c r="AM218" i="1"/>
  <c r="AM204" i="1"/>
  <c r="AM75" i="1"/>
  <c r="AM147" i="1"/>
  <c r="AM219" i="1"/>
  <c r="AM148" i="1"/>
  <c r="AM212" i="1"/>
  <c r="AM69" i="1"/>
  <c r="AM141" i="1"/>
  <c r="AM205" i="1"/>
  <c r="AM22" i="1"/>
  <c r="AM110" i="1"/>
  <c r="AM198" i="1"/>
  <c r="AM7" i="1"/>
  <c r="AM143" i="1"/>
  <c r="AM153" i="1"/>
  <c r="AM72" i="1"/>
  <c r="AM176" i="1"/>
  <c r="AM137" i="1"/>
  <c r="AM87" i="1"/>
  <c r="AM201" i="1"/>
  <c r="AM129" i="1"/>
  <c r="AM177" i="1"/>
  <c r="AM111" i="1"/>
  <c r="AM6" i="1"/>
  <c r="AM31" i="1"/>
  <c r="AM190" i="1"/>
  <c r="AM56" i="1"/>
  <c r="AM95" i="1"/>
  <c r="AM10" i="1"/>
  <c r="AM90" i="1"/>
  <c r="AM162" i="1"/>
  <c r="AM226" i="1"/>
  <c r="AM11" i="1"/>
  <c r="AM83" i="1"/>
  <c r="AM163" i="1"/>
  <c r="AM227" i="1"/>
  <c r="AM196" i="1"/>
  <c r="AM13" i="1"/>
  <c r="AM77" i="1"/>
  <c r="AM149" i="1"/>
  <c r="AM213" i="1"/>
  <c r="AM30" i="1"/>
  <c r="AM118" i="1"/>
  <c r="AM23" i="1"/>
  <c r="AM151" i="1"/>
  <c r="AM185" i="1"/>
  <c r="AM88" i="1"/>
  <c r="AM184" i="1"/>
  <c r="AM228" i="1"/>
  <c r="AM169" i="1"/>
  <c r="AM97" i="1"/>
  <c r="AM133" i="1"/>
  <c r="AM220" i="1"/>
  <c r="AM199" i="1"/>
  <c r="AM175" i="1"/>
  <c r="AM210" i="1"/>
  <c r="AM124" i="1"/>
  <c r="AM14" i="1"/>
  <c r="AM41" i="1"/>
  <c r="AM18" i="1"/>
  <c r="AM98" i="1"/>
  <c r="AM170" i="1"/>
  <c r="AM44" i="1"/>
  <c r="AM19" i="1"/>
  <c r="AM91" i="1"/>
  <c r="AM171" i="1"/>
  <c r="AM20" i="1"/>
  <c r="AM28" i="1"/>
  <c r="AM21" i="1"/>
  <c r="AM85" i="1"/>
  <c r="AM157" i="1"/>
  <c r="AM221" i="1"/>
  <c r="AM46" i="1"/>
  <c r="AM126" i="1"/>
  <c r="AM214" i="1"/>
  <c r="AM39" i="1"/>
  <c r="AM183" i="1"/>
  <c r="AM217" i="1"/>
  <c r="AM104" i="1"/>
  <c r="AM200" i="1"/>
  <c r="AM192" i="1"/>
  <c r="AM105" i="1"/>
  <c r="AM65" i="1"/>
  <c r="AM89" i="1"/>
  <c r="AM172" i="1"/>
  <c r="AM167" i="1"/>
  <c r="AM139" i="1"/>
  <c r="AM180" i="1"/>
  <c r="AM164" i="1"/>
  <c r="AM94" i="1"/>
  <c r="AM209" i="1"/>
  <c r="AM152" i="1"/>
  <c r="AM26" i="1"/>
  <c r="AM106" i="1"/>
  <c r="AM178" i="1"/>
  <c r="AM68" i="1"/>
  <c r="AM27" i="1"/>
  <c r="AM99" i="1"/>
  <c r="AM179" i="1"/>
  <c r="AM36" i="1"/>
  <c r="AM52" i="1"/>
  <c r="AM29" i="1"/>
  <c r="AM93" i="1"/>
  <c r="AM165" i="1"/>
  <c r="AM229" i="1"/>
  <c r="AM54" i="1"/>
  <c r="AM142" i="1"/>
  <c r="AM222" i="1"/>
  <c r="AM47" i="1"/>
  <c r="AM191" i="1"/>
  <c r="AM8" i="1"/>
  <c r="AM112" i="1"/>
  <c r="AM208" i="1"/>
  <c r="AM160" i="1"/>
  <c r="AM73" i="1"/>
  <c r="AM33" i="1"/>
  <c r="AM57" i="1"/>
  <c r="AM80" i="1"/>
  <c r="AM135" i="1"/>
  <c r="AM79" i="1"/>
  <c r="AM138" i="1"/>
  <c r="AM211" i="1"/>
  <c r="AM197" i="1"/>
  <c r="AM103" i="1"/>
  <c r="AM34" i="1"/>
  <c r="AM114" i="1"/>
  <c r="AM186" i="1"/>
  <c r="AM92" i="1"/>
  <c r="AM43" i="1"/>
  <c r="AM107" i="1"/>
  <c r="AM187" i="1"/>
  <c r="AM60" i="1"/>
  <c r="AM76" i="1"/>
  <c r="AM37" i="1"/>
  <c r="AM101" i="1"/>
  <c r="AM173" i="1"/>
  <c r="AM17" i="1"/>
  <c r="AM62" i="1"/>
  <c r="AM158" i="1"/>
  <c r="AM55" i="1"/>
  <c r="AM207" i="1"/>
  <c r="AM16" i="1"/>
  <c r="AM120" i="1"/>
  <c r="AM216" i="1"/>
  <c r="AM128" i="1"/>
  <c r="AM9" i="1"/>
  <c r="AM230" i="1"/>
  <c r="AM25" i="1"/>
  <c r="AM48" i="1"/>
  <c r="AM35" i="1"/>
  <c r="AM15" i="1"/>
  <c r="AM66" i="1"/>
  <c r="AM125" i="1"/>
  <c r="AM50" i="1"/>
  <c r="AM122" i="1"/>
  <c r="AM194" i="1"/>
  <c r="AM132" i="1"/>
  <c r="AM51" i="1"/>
  <c r="AM115" i="1"/>
  <c r="AM195" i="1"/>
  <c r="AM84" i="1"/>
  <c r="AM108" i="1"/>
  <c r="AM45" i="1"/>
  <c r="AM109" i="1"/>
  <c r="AM181" i="1"/>
  <c r="AM113" i="1"/>
  <c r="AM78" i="1"/>
  <c r="AM174" i="1"/>
  <c r="AM81" i="1"/>
  <c r="AM63" i="1"/>
  <c r="AM215" i="1"/>
  <c r="AM24" i="1"/>
  <c r="AM136" i="1"/>
  <c r="AM224" i="1"/>
  <c r="AM96" i="1"/>
  <c r="AM225" i="1"/>
  <c r="AM166" i="1"/>
  <c r="AM74" i="1"/>
  <c r="AM12" i="1"/>
  <c r="AM159" i="1"/>
  <c r="AM188" i="1"/>
  <c r="AM67" i="1"/>
  <c r="AM119" i="1"/>
  <c r="AM58" i="1"/>
  <c r="AM130" i="1"/>
  <c r="AM202" i="1"/>
  <c r="AM156" i="1"/>
  <c r="AM59" i="1"/>
  <c r="AM123" i="1"/>
  <c r="AM203" i="1"/>
  <c r="AM100" i="1"/>
  <c r="AM140" i="1"/>
  <c r="AM53" i="1"/>
  <c r="AM117" i="1"/>
  <c r="AM145" i="1"/>
  <c r="AM86" i="1"/>
  <c r="AM182" i="1"/>
  <c r="AM121" i="1"/>
  <c r="AM71" i="1"/>
  <c r="AM223" i="1"/>
  <c r="AM144" i="1"/>
  <c r="AM64" i="1"/>
  <c r="AM193" i="1"/>
  <c r="AM134" i="1"/>
  <c r="AM42" i="1"/>
  <c r="AM150" i="1"/>
  <c r="AM127" i="1"/>
  <c r="AM116" i="1"/>
  <c r="Q34" i="18" l="1"/>
  <c r="Q21" i="18"/>
  <c r="Q13" i="18"/>
  <c r="Q6" i="18"/>
  <c r="Q224" i="18"/>
  <c r="Q222" i="18"/>
  <c r="Q67" i="18"/>
  <c r="Q190" i="18"/>
  <c r="Q88" i="18"/>
  <c r="Q102" i="18"/>
  <c r="Q119" i="18"/>
  <c r="Q138" i="18"/>
  <c r="Q125" i="18"/>
  <c r="Q81" i="18"/>
  <c r="Q143" i="18"/>
  <c r="Q184" i="18"/>
  <c r="Q192" i="18"/>
  <c r="Q221" i="18"/>
  <c r="Q37" i="18"/>
  <c r="Q194" i="18"/>
  <c r="Q98" i="18"/>
  <c r="Q5" i="18"/>
  <c r="Q38" i="18"/>
  <c r="Q60" i="18"/>
  <c r="Q187" i="18"/>
  <c r="Q171" i="18"/>
  <c r="Q181" i="18"/>
  <c r="Q76" i="18"/>
  <c r="Q99" i="18"/>
  <c r="Q147" i="18"/>
  <c r="Q227" i="18"/>
  <c r="Q177" i="18"/>
  <c r="Q66" i="18"/>
  <c r="Q110" i="18"/>
  <c r="Q151" i="18"/>
  <c r="Q24" i="18"/>
  <c r="Q117" i="18"/>
  <c r="Q162" i="18"/>
  <c r="Q215" i="18"/>
  <c r="Q32" i="18"/>
  <c r="Q74" i="18"/>
  <c r="Q97" i="18"/>
  <c r="Q145" i="18"/>
  <c r="Q167" i="18"/>
  <c r="Q109" i="18"/>
  <c r="Q80" i="18"/>
  <c r="Q107" i="18"/>
  <c r="Q91" i="18"/>
  <c r="Q95" i="18"/>
  <c r="Q11" i="18"/>
  <c r="Q9" i="18"/>
  <c r="Q89" i="18"/>
  <c r="Q179" i="18"/>
  <c r="Q43" i="18"/>
  <c r="Q59" i="18"/>
  <c r="Q193" i="18"/>
  <c r="Q207" i="18"/>
  <c r="Q101" i="18"/>
  <c r="Q96" i="18"/>
  <c r="Q195" i="18"/>
  <c r="Q25" i="18"/>
  <c r="Q200" i="18"/>
  <c r="Q175" i="18"/>
  <c r="Q188" i="18"/>
  <c r="Q83" i="18"/>
  <c r="Q132" i="18"/>
  <c r="Q196" i="18"/>
  <c r="Q180" i="18"/>
  <c r="Q163" i="18"/>
  <c r="Q31" i="18"/>
  <c r="Q75" i="18"/>
  <c r="Q53" i="18"/>
  <c r="Q155" i="18"/>
  <c r="Q19" i="18"/>
  <c r="Q198" i="18"/>
  <c r="Q168" i="18"/>
  <c r="Q79" i="18"/>
  <c r="Q69" i="18"/>
  <c r="Q51" i="18"/>
  <c r="Q164" i="18"/>
  <c r="Q44" i="18"/>
  <c r="Q172" i="18"/>
  <c r="Q144" i="18"/>
  <c r="Q135" i="18"/>
  <c r="Q174" i="18"/>
  <c r="Q27" i="18"/>
  <c r="Q160" i="18"/>
  <c r="Q182" i="18"/>
  <c r="Q55" i="18"/>
  <c r="Q229" i="18"/>
  <c r="Q210" i="18"/>
  <c r="Q197" i="18"/>
  <c r="Q136" i="18"/>
  <c r="Q202" i="18"/>
  <c r="Q35" i="18"/>
  <c r="Q92" i="18"/>
  <c r="Q165" i="18"/>
  <c r="Q152" i="18"/>
  <c r="Q73" i="18"/>
  <c r="Q33" i="18"/>
  <c r="Q64" i="18"/>
  <c r="Q206" i="18"/>
  <c r="Q148" i="18"/>
  <c r="Q12" i="18"/>
  <c r="Q46" i="18"/>
  <c r="Q114" i="18"/>
  <c r="Q104" i="18"/>
  <c r="AW9" i="16"/>
  <c r="AW10" i="16"/>
  <c r="AW7" i="16"/>
  <c r="Q120" i="18"/>
  <c r="Q100" i="18"/>
  <c r="Q15" i="18"/>
  <c r="Q133" i="18"/>
  <c r="Q7" i="18"/>
  <c r="Q23" i="18"/>
  <c r="Q22" i="18"/>
  <c r="Q14" i="18"/>
  <c r="Q93" i="18"/>
  <c r="Q130" i="18"/>
  <c r="Q40" i="18"/>
  <c r="Q65" i="18"/>
  <c r="Q166" i="18"/>
  <c r="Q214" i="18"/>
  <c r="Q169" i="18"/>
  <c r="Q201" i="18"/>
  <c r="Q126" i="18"/>
  <c r="Q87" i="18"/>
  <c r="Q52" i="18"/>
  <c r="Q140" i="18"/>
  <c r="Q128" i="18"/>
  <c r="Q48" i="18"/>
  <c r="Q26" i="18"/>
  <c r="Q29" i="18"/>
  <c r="Q105" i="18"/>
  <c r="Q131" i="18"/>
  <c r="Q158" i="18"/>
  <c r="Q146" i="18"/>
  <c r="Q16" i="18"/>
  <c r="Q103" i="18"/>
  <c r="Q113" i="18"/>
  <c r="Q115" i="18"/>
  <c r="Q183" i="18"/>
  <c r="Q45" i="18"/>
  <c r="Q123" i="18"/>
  <c r="Q217" i="18"/>
  <c r="Q137" i="18"/>
  <c r="Q199" i="18"/>
  <c r="Q58" i="18"/>
  <c r="Q78" i="18"/>
  <c r="Q157" i="18"/>
  <c r="Q185" i="18"/>
  <c r="Q10" i="18"/>
  <c r="Q20" i="18"/>
  <c r="Q8" i="18"/>
  <c r="Q170" i="18"/>
  <c r="Q161" i="18"/>
  <c r="Q186" i="18"/>
  <c r="Q230" i="18"/>
  <c r="Q220" i="18"/>
  <c r="Q225" i="18"/>
  <c r="Q208" i="18"/>
  <c r="Q42" i="18"/>
  <c r="Q116" i="18"/>
  <c r="Q176" i="18"/>
  <c r="Q30" i="18"/>
  <c r="Q47" i="18"/>
  <c r="Q28" i="18"/>
  <c r="Q77" i="18"/>
  <c r="Q153" i="18"/>
  <c r="Q228" i="18"/>
  <c r="Q108" i="18"/>
  <c r="Q178" i="18"/>
  <c r="Q17" i="18"/>
  <c r="Q159" i="18"/>
  <c r="Q50" i="18"/>
  <c r="Q205" i="18"/>
  <c r="Q191" i="18"/>
  <c r="Q141" i="18"/>
  <c r="Q150" i="18"/>
  <c r="Q61" i="18"/>
  <c r="Q49" i="18"/>
  <c r="Q54" i="18"/>
  <c r="Q212" i="18"/>
  <c r="Q154" i="18"/>
  <c r="Q124" i="18"/>
  <c r="Q62" i="18"/>
  <c r="Q39" i="18"/>
  <c r="Q94" i="18"/>
  <c r="Q216" i="18"/>
  <c r="Q18" i="18"/>
  <c r="Q223" i="18"/>
  <c r="Q204" i="18"/>
  <c r="Q142" i="18"/>
  <c r="Q41" i="18"/>
  <c r="Q36" i="18"/>
  <c r="Q71" i="18"/>
  <c r="Q218" i="18"/>
  <c r="Q134" i="18"/>
  <c r="Q85" i="18"/>
  <c r="Q156" i="18"/>
  <c r="O3" i="18"/>
  <c r="J3" i="18"/>
  <c r="K3" i="18" s="1" a="1"/>
  <c r="K3" i="18" s="1"/>
  <c r="M3" i="18"/>
  <c r="N3" i="18"/>
  <c r="Q129" i="18"/>
  <c r="Q149" i="18"/>
  <c r="Q213" i="18"/>
  <c r="Q4" i="18"/>
  <c r="Q90" i="18"/>
  <c r="Q86" i="18"/>
  <c r="Q211" i="18"/>
  <c r="Q70" i="18"/>
  <c r="Q106" i="18"/>
  <c r="L4" i="7" a="1"/>
  <c r="L4" i="7" s="1"/>
  <c r="T230" i="7"/>
  <c r="Q230" i="7" a="1"/>
  <c r="Q230" i="7" s="1"/>
  <c r="G44" i="7" a="1"/>
  <c r="G44" i="7" s="1"/>
  <c r="Q231" i="7" a="1"/>
  <c r="Q231" i="7" s="1"/>
  <c r="G38" i="7" a="1"/>
  <c r="G38" i="7" s="1"/>
  <c r="V4" i="7" a="1"/>
  <c r="V4" i="7" s="1"/>
  <c r="G46" i="7" a="1"/>
  <c r="G46" i="7" s="1"/>
  <c r="G111" i="7" a="1"/>
  <c r="G111" i="7" s="1"/>
  <c r="G159" i="7" a="1"/>
  <c r="G159" i="7" s="1"/>
  <c r="T231" i="7"/>
  <c r="AN116" i="1"/>
  <c r="AO116" i="1" s="1"/>
  <c r="AQ116" i="1" s="1"/>
  <c r="AN119" i="1"/>
  <c r="AO119" i="1" s="1"/>
  <c r="AQ119" i="1" s="1"/>
  <c r="AN150" i="1"/>
  <c r="AO150" i="1" s="1"/>
  <c r="AQ150" i="1" s="1"/>
  <c r="AN67" i="1"/>
  <c r="AO67" i="1" s="1"/>
  <c r="AQ67" i="1" s="1"/>
  <c r="AN113" i="1"/>
  <c r="AO113" i="1" s="1"/>
  <c r="AQ113" i="1" s="1"/>
  <c r="AN16" i="1"/>
  <c r="AO16" i="1" s="1"/>
  <c r="AQ16" i="1" s="1"/>
  <c r="AN42" i="1"/>
  <c r="AO42" i="1" s="1"/>
  <c r="AQ42" i="1" s="1"/>
  <c r="AN134" i="1"/>
  <c r="AO134" i="1" s="1"/>
  <c r="AQ134" i="1" s="1"/>
  <c r="AN86" i="1"/>
  <c r="AO86" i="1" s="1"/>
  <c r="AQ86" i="1" s="1"/>
  <c r="AN59" i="1"/>
  <c r="AO59" i="1" s="1"/>
  <c r="AQ59" i="1" s="1"/>
  <c r="AN159" i="1"/>
  <c r="AO159" i="1" s="1"/>
  <c r="AQ159" i="1" s="1"/>
  <c r="AN24" i="1"/>
  <c r="AO24" i="1" s="1"/>
  <c r="AQ24" i="1" s="1"/>
  <c r="AN109" i="1"/>
  <c r="AO109" i="1" s="1"/>
  <c r="AQ109" i="1" s="1"/>
  <c r="AN194" i="1"/>
  <c r="AO194" i="1" s="1"/>
  <c r="AQ194" i="1" s="1"/>
  <c r="AN25" i="1"/>
  <c r="AO25" i="1" s="1"/>
  <c r="AQ25" i="1" s="1"/>
  <c r="AN55" i="1"/>
  <c r="AO55" i="1" s="1"/>
  <c r="AQ55" i="1" s="1"/>
  <c r="AN76" i="1"/>
  <c r="AO76" i="1" s="1"/>
  <c r="AQ76" i="1" s="1"/>
  <c r="AN34" i="1"/>
  <c r="AO34" i="1" s="1"/>
  <c r="AQ34" i="1" s="1"/>
  <c r="AN57" i="1"/>
  <c r="AO57" i="1" s="1"/>
  <c r="AQ57" i="1" s="1"/>
  <c r="AN47" i="1"/>
  <c r="AO47" i="1" s="1"/>
  <c r="AQ47" i="1" s="1"/>
  <c r="AN52" i="1"/>
  <c r="AO52" i="1" s="1"/>
  <c r="AQ52" i="1" s="1"/>
  <c r="AN26" i="1"/>
  <c r="AO26" i="1" s="1"/>
  <c r="AQ26" i="1" s="1"/>
  <c r="AN172" i="1"/>
  <c r="AO172" i="1" s="1"/>
  <c r="AQ172" i="1" s="1"/>
  <c r="AN183" i="1"/>
  <c r="AO183" i="1" s="1"/>
  <c r="AQ183" i="1" s="1"/>
  <c r="AN21" i="1"/>
  <c r="AO21" i="1" s="1"/>
  <c r="AQ21" i="1" s="1"/>
  <c r="AN98" i="1"/>
  <c r="AO98" i="1" s="1"/>
  <c r="AQ98" i="1" s="1"/>
  <c r="AN220" i="1"/>
  <c r="AO220" i="1" s="1"/>
  <c r="AQ220" i="1" s="1"/>
  <c r="AN151" i="1"/>
  <c r="AO151" i="1" s="1"/>
  <c r="AQ151" i="1" s="1"/>
  <c r="AN196" i="1"/>
  <c r="AO196" i="1" s="1"/>
  <c r="AQ196" i="1" s="1"/>
  <c r="AN10" i="1"/>
  <c r="AO10" i="1" s="1"/>
  <c r="AQ10" i="1" s="1"/>
  <c r="AN129" i="1"/>
  <c r="AO129" i="1" s="1"/>
  <c r="AQ129" i="1" s="1"/>
  <c r="AN143" i="1"/>
  <c r="AO143" i="1" s="1"/>
  <c r="AQ143" i="1" s="1"/>
  <c r="AN212" i="1"/>
  <c r="AO212" i="1" s="1"/>
  <c r="AQ212" i="1" s="1"/>
  <c r="AN82" i="1"/>
  <c r="AO82" i="1" s="1"/>
  <c r="AQ82" i="1" s="1"/>
  <c r="AN206" i="1"/>
  <c r="AO206" i="1" s="1"/>
  <c r="AQ206" i="1" s="1"/>
  <c r="AN71" i="1"/>
  <c r="AO71" i="1" s="1"/>
  <c r="AQ71" i="1" s="1"/>
  <c r="AN45" i="1"/>
  <c r="AO45" i="1" s="1"/>
  <c r="AQ45" i="1" s="1"/>
  <c r="AN60" i="1"/>
  <c r="AO60" i="1" s="1"/>
  <c r="AQ60" i="1" s="1"/>
  <c r="AN103" i="1"/>
  <c r="AO103" i="1" s="1"/>
  <c r="AQ103" i="1" s="1"/>
  <c r="AN33" i="1"/>
  <c r="AO33" i="1" s="1"/>
  <c r="AQ33" i="1" s="1"/>
  <c r="AN222" i="1"/>
  <c r="AO222" i="1" s="1"/>
  <c r="AQ222" i="1" s="1"/>
  <c r="AN36" i="1"/>
  <c r="AO36" i="1" s="1"/>
  <c r="AQ36" i="1" s="1"/>
  <c r="AN152" i="1"/>
  <c r="AO152" i="1" s="1"/>
  <c r="AQ152" i="1" s="1"/>
  <c r="AN89" i="1"/>
  <c r="AO89" i="1" s="1"/>
  <c r="AQ89" i="1" s="1"/>
  <c r="AN39" i="1"/>
  <c r="AO39" i="1" s="1"/>
  <c r="AQ39" i="1" s="1"/>
  <c r="AN28" i="1"/>
  <c r="AO28" i="1" s="1"/>
  <c r="AQ28" i="1" s="1"/>
  <c r="AN18" i="1"/>
  <c r="AO18" i="1" s="1"/>
  <c r="AQ18" i="1" s="1"/>
  <c r="AN133" i="1"/>
  <c r="AO133" i="1" s="1"/>
  <c r="AQ133" i="1" s="1"/>
  <c r="AN23" i="1"/>
  <c r="AO23" i="1" s="1"/>
  <c r="AQ23" i="1" s="1"/>
  <c r="AN227" i="1"/>
  <c r="AO227" i="1" s="1"/>
  <c r="AQ227" i="1" s="1"/>
  <c r="AN95" i="1"/>
  <c r="AO95" i="1" s="1"/>
  <c r="AQ95" i="1" s="1"/>
  <c r="AN201" i="1"/>
  <c r="AO201" i="1" s="1"/>
  <c r="AQ201" i="1" s="1"/>
  <c r="AN7" i="1"/>
  <c r="AO7" i="1" s="1"/>
  <c r="AQ7" i="1" s="1"/>
  <c r="AN148" i="1"/>
  <c r="AO148" i="1" s="1"/>
  <c r="AQ148" i="1" s="1"/>
  <c r="AN131" i="1"/>
  <c r="AO131" i="1" s="1"/>
  <c r="AQ131" i="1" s="1"/>
  <c r="AN40" i="1"/>
  <c r="AO40" i="1" s="1"/>
  <c r="AQ40" i="1" s="1"/>
  <c r="AN223" i="1"/>
  <c r="AO223" i="1" s="1"/>
  <c r="AQ223" i="1" s="1"/>
  <c r="AN145" i="1"/>
  <c r="AO145" i="1" s="1"/>
  <c r="AQ145" i="1" s="1"/>
  <c r="AN122" i="1"/>
  <c r="AO122" i="1" s="1"/>
  <c r="AQ122" i="1" s="1"/>
  <c r="AN64" i="1"/>
  <c r="AO64" i="1" s="1"/>
  <c r="AQ64" i="1" s="1"/>
  <c r="AN117" i="1"/>
  <c r="AO117" i="1" s="1"/>
  <c r="AQ117" i="1" s="1"/>
  <c r="AN202" i="1"/>
  <c r="AO202" i="1" s="1"/>
  <c r="AQ202" i="1" s="1"/>
  <c r="AN74" i="1"/>
  <c r="AO74" i="1" s="1"/>
  <c r="AQ74" i="1" s="1"/>
  <c r="AN63" i="1"/>
  <c r="AO63" i="1" s="1"/>
  <c r="AQ63" i="1" s="1"/>
  <c r="AN108" i="1"/>
  <c r="AO108" i="1" s="1"/>
  <c r="AQ108" i="1" s="1"/>
  <c r="AN50" i="1"/>
  <c r="AO50" i="1" s="1"/>
  <c r="AQ50" i="1" s="1"/>
  <c r="AN9" i="1"/>
  <c r="AO9" i="1" s="1"/>
  <c r="AQ9" i="1" s="1"/>
  <c r="AN158" i="1"/>
  <c r="AO158" i="1" s="1"/>
  <c r="AQ158" i="1" s="1"/>
  <c r="AN187" i="1"/>
  <c r="AO187" i="1" s="1"/>
  <c r="AQ187" i="1" s="1"/>
  <c r="AN197" i="1"/>
  <c r="AO197" i="1" s="1"/>
  <c r="AQ197" i="1" s="1"/>
  <c r="AN73" i="1"/>
  <c r="AO73" i="1" s="1"/>
  <c r="AQ73" i="1" s="1"/>
  <c r="AN142" i="1"/>
  <c r="AO142" i="1" s="1"/>
  <c r="AQ142" i="1" s="1"/>
  <c r="AN179" i="1"/>
  <c r="AO179" i="1" s="1"/>
  <c r="AQ179" i="1" s="1"/>
  <c r="AN209" i="1"/>
  <c r="AO209" i="1" s="1"/>
  <c r="AQ209" i="1" s="1"/>
  <c r="AN65" i="1"/>
  <c r="AO65" i="1" s="1"/>
  <c r="AQ65" i="1" s="1"/>
  <c r="AN214" i="1"/>
  <c r="AO214" i="1" s="1"/>
  <c r="AQ214" i="1" s="1"/>
  <c r="AN20" i="1"/>
  <c r="AO20" i="1" s="1"/>
  <c r="AQ20" i="1" s="1"/>
  <c r="AN41" i="1"/>
  <c r="AO41" i="1" s="1"/>
  <c r="AQ41" i="1" s="1"/>
  <c r="AN97" i="1"/>
  <c r="AO97" i="1" s="1"/>
  <c r="AQ97" i="1" s="1"/>
  <c r="AN118" i="1"/>
  <c r="AO118" i="1" s="1"/>
  <c r="AQ118" i="1" s="1"/>
  <c r="AN163" i="1"/>
  <c r="AO163" i="1" s="1"/>
  <c r="AQ163" i="1" s="1"/>
  <c r="AN56" i="1"/>
  <c r="AO56" i="1" s="1"/>
  <c r="AQ56" i="1" s="1"/>
  <c r="AN87" i="1"/>
  <c r="AO87" i="1" s="1"/>
  <c r="AQ87" i="1" s="1"/>
  <c r="AN198" i="1"/>
  <c r="AO198" i="1" s="1"/>
  <c r="AQ198" i="1" s="1"/>
  <c r="AN219" i="1"/>
  <c r="AO219" i="1" s="1"/>
  <c r="AQ219" i="1" s="1"/>
  <c r="AN154" i="1"/>
  <c r="AO154" i="1" s="1"/>
  <c r="AQ154" i="1" s="1"/>
  <c r="AN49" i="1"/>
  <c r="AO49" i="1" s="1"/>
  <c r="AQ49" i="1" s="1"/>
  <c r="AN193" i="1"/>
  <c r="AO193" i="1" s="1"/>
  <c r="AQ193" i="1" s="1"/>
  <c r="AN156" i="1"/>
  <c r="AO156" i="1" s="1"/>
  <c r="AQ156" i="1" s="1"/>
  <c r="AN12" i="1"/>
  <c r="AO12" i="1" s="1"/>
  <c r="AQ12" i="1" s="1"/>
  <c r="AN215" i="1"/>
  <c r="AO215" i="1" s="1"/>
  <c r="AQ215" i="1" s="1"/>
  <c r="AN230" i="1"/>
  <c r="AO230" i="1" s="1"/>
  <c r="AQ230" i="1" s="1"/>
  <c r="AN144" i="1"/>
  <c r="AO144" i="1" s="1"/>
  <c r="AQ144" i="1" s="1"/>
  <c r="AN53" i="1"/>
  <c r="AO53" i="1" s="1"/>
  <c r="AQ53" i="1" s="1"/>
  <c r="AN130" i="1"/>
  <c r="AO130" i="1" s="1"/>
  <c r="AQ130" i="1" s="1"/>
  <c r="AN166" i="1"/>
  <c r="AO166" i="1" s="1"/>
  <c r="AQ166" i="1" s="1"/>
  <c r="AN81" i="1"/>
  <c r="AO81" i="1" s="1"/>
  <c r="AQ81" i="1" s="1"/>
  <c r="AN84" i="1"/>
  <c r="AO84" i="1" s="1"/>
  <c r="AQ84" i="1" s="1"/>
  <c r="AN125" i="1"/>
  <c r="AO125" i="1" s="1"/>
  <c r="AQ125" i="1" s="1"/>
  <c r="AN128" i="1"/>
  <c r="AO128" i="1" s="1"/>
  <c r="AQ128" i="1" s="1"/>
  <c r="AN62" i="1"/>
  <c r="AO62" i="1" s="1"/>
  <c r="AQ62" i="1" s="1"/>
  <c r="AN107" i="1"/>
  <c r="AO107" i="1" s="1"/>
  <c r="AQ107" i="1" s="1"/>
  <c r="AN211" i="1"/>
  <c r="AO211" i="1" s="1"/>
  <c r="AQ211" i="1" s="1"/>
  <c r="AN160" i="1"/>
  <c r="AO160" i="1" s="1"/>
  <c r="AQ160" i="1" s="1"/>
  <c r="AN54" i="1"/>
  <c r="AO54" i="1" s="1"/>
  <c r="AQ54" i="1" s="1"/>
  <c r="AN99" i="1"/>
  <c r="AO99" i="1" s="1"/>
  <c r="AQ99" i="1" s="1"/>
  <c r="AN94" i="1"/>
  <c r="AO94" i="1" s="1"/>
  <c r="AQ94" i="1" s="1"/>
  <c r="AN105" i="1"/>
  <c r="AO105" i="1" s="1"/>
  <c r="AQ105" i="1" s="1"/>
  <c r="AN126" i="1"/>
  <c r="AO126" i="1" s="1"/>
  <c r="AQ126" i="1" s="1"/>
  <c r="AN171" i="1"/>
  <c r="AO171" i="1" s="1"/>
  <c r="AQ171" i="1" s="1"/>
  <c r="AN14" i="1"/>
  <c r="AO14" i="1" s="1"/>
  <c r="AQ14" i="1" s="1"/>
  <c r="AN169" i="1"/>
  <c r="AO169" i="1" s="1"/>
  <c r="AQ169" i="1" s="1"/>
  <c r="AN30" i="1"/>
  <c r="AO30" i="1" s="1"/>
  <c r="AQ30" i="1" s="1"/>
  <c r="AN83" i="1"/>
  <c r="AO83" i="1" s="1"/>
  <c r="AQ83" i="1" s="1"/>
  <c r="AN190" i="1"/>
  <c r="AO190" i="1" s="1"/>
  <c r="AQ190" i="1" s="1"/>
  <c r="AM5" i="1"/>
  <c r="AN5" i="1" s="1"/>
  <c r="AO5" i="1" s="1"/>
  <c r="AQ5" i="1" s="1"/>
  <c r="AN110" i="1"/>
  <c r="AO110" i="1" s="1"/>
  <c r="AQ110" i="1" s="1"/>
  <c r="AN147" i="1"/>
  <c r="AO147" i="1" s="1"/>
  <c r="AQ147" i="1" s="1"/>
  <c r="AN155" i="1"/>
  <c r="AO155" i="1" s="1"/>
  <c r="AQ155" i="1" s="1"/>
  <c r="AN61" i="1"/>
  <c r="AO61" i="1" s="1"/>
  <c r="AQ61" i="1" s="1"/>
  <c r="AN140" i="1"/>
  <c r="AO140" i="1" s="1"/>
  <c r="AQ140" i="1" s="1"/>
  <c r="AN58" i="1"/>
  <c r="AO58" i="1" s="1"/>
  <c r="AQ58" i="1" s="1"/>
  <c r="AN225" i="1"/>
  <c r="AO225" i="1" s="1"/>
  <c r="AQ225" i="1" s="1"/>
  <c r="AN174" i="1"/>
  <c r="AO174" i="1" s="1"/>
  <c r="AQ174" i="1" s="1"/>
  <c r="AN195" i="1"/>
  <c r="AO195" i="1" s="1"/>
  <c r="AQ195" i="1" s="1"/>
  <c r="AN66" i="1"/>
  <c r="AO66" i="1" s="1"/>
  <c r="AQ66" i="1" s="1"/>
  <c r="AN216" i="1"/>
  <c r="AO216" i="1" s="1"/>
  <c r="AQ216" i="1" s="1"/>
  <c r="AN17" i="1"/>
  <c r="AO17" i="1" s="1"/>
  <c r="AQ17" i="1" s="1"/>
  <c r="AN43" i="1"/>
  <c r="AO43" i="1" s="1"/>
  <c r="AQ43" i="1" s="1"/>
  <c r="AN138" i="1"/>
  <c r="AO138" i="1" s="1"/>
  <c r="AQ138" i="1" s="1"/>
  <c r="AN208" i="1"/>
  <c r="AO208" i="1" s="1"/>
  <c r="AQ208" i="1" s="1"/>
  <c r="AN229" i="1"/>
  <c r="AO229" i="1" s="1"/>
  <c r="AQ229" i="1" s="1"/>
  <c r="AN27" i="1"/>
  <c r="AO27" i="1" s="1"/>
  <c r="AQ27" i="1" s="1"/>
  <c r="AN164" i="1"/>
  <c r="AO164" i="1" s="1"/>
  <c r="AQ164" i="1" s="1"/>
  <c r="AN192" i="1"/>
  <c r="AO192" i="1" s="1"/>
  <c r="AQ192" i="1" s="1"/>
  <c r="AN46" i="1"/>
  <c r="AO46" i="1" s="1"/>
  <c r="AQ46" i="1" s="1"/>
  <c r="AN91" i="1"/>
  <c r="AO91" i="1" s="1"/>
  <c r="AQ91" i="1" s="1"/>
  <c r="AN124" i="1"/>
  <c r="AO124" i="1" s="1"/>
  <c r="AQ124" i="1" s="1"/>
  <c r="AN228" i="1"/>
  <c r="AO228" i="1" s="1"/>
  <c r="AQ228" i="1" s="1"/>
  <c r="AN213" i="1"/>
  <c r="AO213" i="1" s="1"/>
  <c r="AQ213" i="1" s="1"/>
  <c r="AN11" i="1"/>
  <c r="AO11" i="1" s="1"/>
  <c r="AQ11" i="1" s="1"/>
  <c r="AN31" i="1"/>
  <c r="AO31" i="1" s="1"/>
  <c r="AQ31" i="1" s="1"/>
  <c r="AN137" i="1"/>
  <c r="AO137" i="1" s="1"/>
  <c r="AQ137" i="1" s="1"/>
  <c r="AN22" i="1"/>
  <c r="AO22" i="1" s="1"/>
  <c r="AQ22" i="1" s="1"/>
  <c r="AN75" i="1"/>
  <c r="AO75" i="1" s="1"/>
  <c r="AQ75" i="1" s="1"/>
  <c r="AN168" i="1"/>
  <c r="AO168" i="1" s="1"/>
  <c r="AQ168" i="1" s="1"/>
  <c r="AN96" i="1"/>
  <c r="AO96" i="1" s="1"/>
  <c r="AQ96" i="1" s="1"/>
  <c r="AN78" i="1"/>
  <c r="AO78" i="1" s="1"/>
  <c r="AQ78" i="1" s="1"/>
  <c r="AN115" i="1"/>
  <c r="AO115" i="1" s="1"/>
  <c r="AQ115" i="1" s="1"/>
  <c r="AN15" i="1"/>
  <c r="AO15" i="1" s="1"/>
  <c r="AQ15" i="1" s="1"/>
  <c r="AN120" i="1"/>
  <c r="AO120" i="1" s="1"/>
  <c r="AQ120" i="1" s="1"/>
  <c r="AN173" i="1"/>
  <c r="AO173" i="1" s="1"/>
  <c r="AQ173" i="1" s="1"/>
  <c r="AN92" i="1"/>
  <c r="AO92" i="1" s="1"/>
  <c r="AQ92" i="1" s="1"/>
  <c r="AN79" i="1"/>
  <c r="AO79" i="1" s="1"/>
  <c r="AQ79" i="1" s="1"/>
  <c r="AN112" i="1"/>
  <c r="AO112" i="1" s="1"/>
  <c r="AQ112" i="1" s="1"/>
  <c r="AN165" i="1"/>
  <c r="AO165" i="1" s="1"/>
  <c r="AQ165" i="1" s="1"/>
  <c r="AN68" i="1"/>
  <c r="AO68" i="1" s="1"/>
  <c r="AQ68" i="1" s="1"/>
  <c r="AN180" i="1"/>
  <c r="AO180" i="1" s="1"/>
  <c r="AQ180" i="1" s="1"/>
  <c r="AN200" i="1"/>
  <c r="AO200" i="1" s="1"/>
  <c r="AQ200" i="1" s="1"/>
  <c r="AN221" i="1"/>
  <c r="AO221" i="1" s="1"/>
  <c r="AQ221" i="1" s="1"/>
  <c r="AN19" i="1"/>
  <c r="AO19" i="1" s="1"/>
  <c r="AQ19" i="1" s="1"/>
  <c r="AN210" i="1"/>
  <c r="AO210" i="1" s="1"/>
  <c r="AQ210" i="1" s="1"/>
  <c r="AN184" i="1"/>
  <c r="AO184" i="1" s="1"/>
  <c r="AQ184" i="1" s="1"/>
  <c r="AN149" i="1"/>
  <c r="AO149" i="1" s="1"/>
  <c r="AQ149" i="1" s="1"/>
  <c r="AN226" i="1"/>
  <c r="AO226" i="1" s="1"/>
  <c r="AQ226" i="1" s="1"/>
  <c r="AN6" i="1"/>
  <c r="AO6" i="1" s="1"/>
  <c r="AQ6" i="1" s="1"/>
  <c r="AN176" i="1"/>
  <c r="AO176" i="1" s="1"/>
  <c r="AQ176" i="1" s="1"/>
  <c r="AN205" i="1"/>
  <c r="AO205" i="1" s="1"/>
  <c r="AQ205" i="1" s="1"/>
  <c r="AN204" i="1"/>
  <c r="AO204" i="1" s="1"/>
  <c r="AQ204" i="1" s="1"/>
  <c r="AN161" i="1"/>
  <c r="AO161" i="1" s="1"/>
  <c r="AQ161" i="1" s="1"/>
  <c r="AN100" i="1"/>
  <c r="AO100" i="1" s="1"/>
  <c r="AQ100" i="1" s="1"/>
  <c r="AN203" i="1"/>
  <c r="AO203" i="1" s="1"/>
  <c r="AQ203" i="1" s="1"/>
  <c r="AN51" i="1"/>
  <c r="AO51" i="1" s="1"/>
  <c r="AQ51" i="1" s="1"/>
  <c r="AN101" i="1"/>
  <c r="AO101" i="1" s="1"/>
  <c r="AQ101" i="1" s="1"/>
  <c r="AN186" i="1"/>
  <c r="AO186" i="1" s="1"/>
  <c r="AQ186" i="1" s="1"/>
  <c r="AN135" i="1"/>
  <c r="AO135" i="1" s="1"/>
  <c r="AQ135" i="1" s="1"/>
  <c r="AN8" i="1"/>
  <c r="AO8" i="1" s="1"/>
  <c r="AQ8" i="1" s="1"/>
  <c r="AN93" i="1"/>
  <c r="AO93" i="1" s="1"/>
  <c r="AQ93" i="1" s="1"/>
  <c r="AN178" i="1"/>
  <c r="AO178" i="1" s="1"/>
  <c r="AQ178" i="1" s="1"/>
  <c r="AN139" i="1"/>
  <c r="AO139" i="1" s="1"/>
  <c r="AQ139" i="1" s="1"/>
  <c r="AN104" i="1"/>
  <c r="AO104" i="1" s="1"/>
  <c r="AQ104" i="1" s="1"/>
  <c r="AN157" i="1"/>
  <c r="AO157" i="1" s="1"/>
  <c r="AQ157" i="1" s="1"/>
  <c r="AN44" i="1"/>
  <c r="AO44" i="1" s="1"/>
  <c r="AQ44" i="1" s="1"/>
  <c r="AN175" i="1"/>
  <c r="AO175" i="1" s="1"/>
  <c r="AQ175" i="1" s="1"/>
  <c r="AN88" i="1"/>
  <c r="AO88" i="1" s="1"/>
  <c r="AQ88" i="1" s="1"/>
  <c r="AN77" i="1"/>
  <c r="AO77" i="1" s="1"/>
  <c r="AQ77" i="1" s="1"/>
  <c r="AN162" i="1"/>
  <c r="AO162" i="1" s="1"/>
  <c r="AQ162" i="1" s="1"/>
  <c r="AN111" i="1"/>
  <c r="AO111" i="1" s="1"/>
  <c r="AQ111" i="1" s="1"/>
  <c r="AN72" i="1"/>
  <c r="AO72" i="1" s="1"/>
  <c r="AQ72" i="1" s="1"/>
  <c r="AN141" i="1"/>
  <c r="AO141" i="1" s="1"/>
  <c r="AQ141" i="1" s="1"/>
  <c r="AN218" i="1"/>
  <c r="AO218" i="1" s="1"/>
  <c r="AQ218" i="1" s="1"/>
  <c r="AN32" i="1"/>
  <c r="AO32" i="1" s="1"/>
  <c r="AQ32" i="1" s="1"/>
  <c r="AN127" i="1"/>
  <c r="AO127" i="1" s="1"/>
  <c r="AQ127" i="1" s="1"/>
  <c r="AN121" i="1"/>
  <c r="AO121" i="1" s="1"/>
  <c r="AQ121" i="1" s="1"/>
  <c r="AN224" i="1"/>
  <c r="AO224" i="1" s="1"/>
  <c r="AQ224" i="1" s="1"/>
  <c r="AN35" i="1"/>
  <c r="AO35" i="1" s="1"/>
  <c r="AQ35" i="1" s="1"/>
  <c r="AN182" i="1"/>
  <c r="AO182" i="1" s="1"/>
  <c r="AQ182" i="1" s="1"/>
  <c r="AN123" i="1"/>
  <c r="AO123" i="1" s="1"/>
  <c r="AQ123" i="1" s="1"/>
  <c r="AN188" i="1"/>
  <c r="AO188" i="1" s="1"/>
  <c r="AQ188" i="1" s="1"/>
  <c r="AN136" i="1"/>
  <c r="AO136" i="1" s="1"/>
  <c r="AQ136" i="1" s="1"/>
  <c r="AN181" i="1"/>
  <c r="AO181" i="1" s="1"/>
  <c r="AQ181" i="1" s="1"/>
  <c r="AN132" i="1"/>
  <c r="AO132" i="1" s="1"/>
  <c r="AQ132" i="1" s="1"/>
  <c r="AN48" i="1"/>
  <c r="AO48" i="1" s="1"/>
  <c r="AQ48" i="1" s="1"/>
  <c r="AN207" i="1"/>
  <c r="AO207" i="1" s="1"/>
  <c r="AQ207" i="1" s="1"/>
  <c r="AN37" i="1"/>
  <c r="AO37" i="1" s="1"/>
  <c r="AQ37" i="1" s="1"/>
  <c r="AN114" i="1"/>
  <c r="AO114" i="1" s="1"/>
  <c r="AQ114" i="1" s="1"/>
  <c r="AN80" i="1"/>
  <c r="AO80" i="1" s="1"/>
  <c r="AQ80" i="1" s="1"/>
  <c r="AN191" i="1"/>
  <c r="AO191" i="1" s="1"/>
  <c r="AQ191" i="1" s="1"/>
  <c r="AN29" i="1"/>
  <c r="AO29" i="1" s="1"/>
  <c r="AQ29" i="1" s="1"/>
  <c r="AN106" i="1"/>
  <c r="AO106" i="1" s="1"/>
  <c r="AQ106" i="1" s="1"/>
  <c r="AN167" i="1"/>
  <c r="AO167" i="1" s="1"/>
  <c r="AQ167" i="1" s="1"/>
  <c r="AN217" i="1"/>
  <c r="AO217" i="1" s="1"/>
  <c r="AQ217" i="1" s="1"/>
  <c r="AN85" i="1"/>
  <c r="AO85" i="1" s="1"/>
  <c r="AQ85" i="1" s="1"/>
  <c r="AN170" i="1"/>
  <c r="AO170" i="1" s="1"/>
  <c r="AQ170" i="1" s="1"/>
  <c r="AN199" i="1"/>
  <c r="AO199" i="1" s="1"/>
  <c r="AQ199" i="1" s="1"/>
  <c r="AN185" i="1"/>
  <c r="AO185" i="1" s="1"/>
  <c r="AQ185" i="1" s="1"/>
  <c r="AN13" i="1"/>
  <c r="AO13" i="1" s="1"/>
  <c r="AQ13" i="1" s="1"/>
  <c r="AN90" i="1"/>
  <c r="AO90" i="1" s="1"/>
  <c r="AQ90" i="1" s="1"/>
  <c r="AN177" i="1"/>
  <c r="AO177" i="1" s="1"/>
  <c r="AQ177" i="1" s="1"/>
  <c r="AN153" i="1"/>
  <c r="AO153" i="1" s="1"/>
  <c r="AQ153" i="1" s="1"/>
  <c r="AN69" i="1"/>
  <c r="AO69" i="1" s="1"/>
  <c r="AQ69" i="1" s="1"/>
  <c r="AN146" i="1"/>
  <c r="AO146" i="1" s="1"/>
  <c r="AQ146" i="1" s="1"/>
  <c r="AN189" i="1"/>
  <c r="AO189" i="1" s="1"/>
  <c r="AQ189" i="1" s="1"/>
  <c r="AM38" i="1"/>
  <c r="AM70" i="1"/>
  <c r="AM102" i="1"/>
  <c r="AA16" i="1"/>
  <c r="AA28" i="1"/>
  <c r="AB28" i="1" s="1"/>
  <c r="AD28" i="1" s="1"/>
  <c r="AA124" i="1"/>
  <c r="AB124" i="1" s="1"/>
  <c r="AD124" i="1" s="1"/>
  <c r="AA126" i="1"/>
  <c r="AB126" i="1" s="1"/>
  <c r="AD126" i="1" s="1"/>
  <c r="AA165" i="1"/>
  <c r="AB165" i="1" s="1"/>
  <c r="AD165" i="1" s="1"/>
  <c r="AA169" i="1"/>
  <c r="AB169" i="1" s="1"/>
  <c r="AD169" i="1" s="1"/>
  <c r="AA207" i="1"/>
  <c r="AB207" i="1" s="1"/>
  <c r="AD207" i="1" s="1"/>
  <c r="AA232" i="1"/>
  <c r="M232" i="1"/>
  <c r="N232" i="1" s="1"/>
  <c r="M231" i="1"/>
  <c r="N231" i="1" s="1"/>
  <c r="M230" i="1"/>
  <c r="N230" i="1" s="1"/>
  <c r="M229" i="1"/>
  <c r="N229" i="1" s="1"/>
  <c r="M228" i="1"/>
  <c r="N228" i="1" s="1"/>
  <c r="M227" i="1"/>
  <c r="N227" i="1" s="1"/>
  <c r="M226" i="1"/>
  <c r="N226" i="1" s="1"/>
  <c r="M225" i="1"/>
  <c r="N225" i="1" s="1"/>
  <c r="M224" i="1"/>
  <c r="N224" i="1" s="1"/>
  <c r="M223" i="1"/>
  <c r="N223" i="1" s="1"/>
  <c r="M222" i="1"/>
  <c r="N222" i="1" s="1"/>
  <c r="M221" i="1"/>
  <c r="N221" i="1" s="1"/>
  <c r="M220" i="1"/>
  <c r="N220" i="1" s="1"/>
  <c r="M219" i="1"/>
  <c r="N219" i="1" s="1"/>
  <c r="M218" i="1"/>
  <c r="N218" i="1" s="1"/>
  <c r="M217" i="1"/>
  <c r="N217" i="1" s="1"/>
  <c r="M216" i="1"/>
  <c r="N216" i="1" s="1"/>
  <c r="M215" i="1"/>
  <c r="N215" i="1" s="1"/>
  <c r="M214" i="1"/>
  <c r="N214" i="1" s="1"/>
  <c r="M213" i="1"/>
  <c r="N213" i="1" s="1"/>
  <c r="M212" i="1"/>
  <c r="N212" i="1" s="1"/>
  <c r="M211" i="1"/>
  <c r="N211" i="1" s="1"/>
  <c r="M210" i="1"/>
  <c r="N210" i="1" s="1"/>
  <c r="M209" i="1"/>
  <c r="N209" i="1" s="1"/>
  <c r="M208" i="1"/>
  <c r="N208" i="1" s="1"/>
  <c r="M207" i="1"/>
  <c r="N207" i="1" s="1"/>
  <c r="M206" i="1"/>
  <c r="N206" i="1" s="1"/>
  <c r="M205" i="1"/>
  <c r="N205" i="1" s="1"/>
  <c r="M204" i="1"/>
  <c r="N204" i="1" s="1"/>
  <c r="M203" i="1"/>
  <c r="N203" i="1" s="1"/>
  <c r="M202" i="1"/>
  <c r="N202" i="1" s="1"/>
  <c r="M201" i="1"/>
  <c r="N201" i="1" s="1"/>
  <c r="M200" i="1"/>
  <c r="N200" i="1" s="1"/>
  <c r="M199" i="1"/>
  <c r="N199" i="1" s="1"/>
  <c r="M198" i="1"/>
  <c r="N198" i="1" s="1"/>
  <c r="M197" i="1"/>
  <c r="N197" i="1" s="1"/>
  <c r="M196" i="1"/>
  <c r="N196" i="1" s="1"/>
  <c r="M195" i="1"/>
  <c r="N195" i="1" s="1"/>
  <c r="M194" i="1"/>
  <c r="N194" i="1" s="1"/>
  <c r="M193" i="1"/>
  <c r="N193" i="1" s="1"/>
  <c r="M192" i="1"/>
  <c r="N192" i="1" s="1"/>
  <c r="M191" i="1"/>
  <c r="N191" i="1" s="1"/>
  <c r="M190" i="1"/>
  <c r="N190" i="1" s="1"/>
  <c r="M189" i="1"/>
  <c r="N189" i="1" s="1"/>
  <c r="M188" i="1"/>
  <c r="N188" i="1" s="1"/>
  <c r="M187" i="1"/>
  <c r="N187" i="1" s="1"/>
  <c r="M186" i="1"/>
  <c r="N186" i="1" s="1"/>
  <c r="M185" i="1"/>
  <c r="N185" i="1" s="1"/>
  <c r="M184" i="1"/>
  <c r="N184" i="1" s="1"/>
  <c r="M183" i="1"/>
  <c r="N183" i="1" s="1"/>
  <c r="M182" i="1"/>
  <c r="N182" i="1" s="1"/>
  <c r="M181" i="1"/>
  <c r="N181" i="1" s="1"/>
  <c r="M180" i="1"/>
  <c r="N180" i="1" s="1"/>
  <c r="M179" i="1"/>
  <c r="N179" i="1" s="1"/>
  <c r="Z178" i="1"/>
  <c r="M178" i="1"/>
  <c r="N178" i="1" s="1"/>
  <c r="Z177" i="1"/>
  <c r="AA177" i="1" s="1"/>
  <c r="M177" i="1"/>
  <c r="N177" i="1" s="1"/>
  <c r="M176" i="1"/>
  <c r="N176" i="1" s="1"/>
  <c r="M175" i="1"/>
  <c r="N175" i="1" s="1"/>
  <c r="M174" i="1"/>
  <c r="N174" i="1" s="1"/>
  <c r="M173" i="1"/>
  <c r="N173" i="1" s="1"/>
  <c r="M172" i="1"/>
  <c r="N172" i="1" s="1"/>
  <c r="Z171" i="1"/>
  <c r="M171" i="1"/>
  <c r="N171" i="1" s="1"/>
  <c r="M170" i="1"/>
  <c r="N170" i="1" s="1"/>
  <c r="M169" i="1"/>
  <c r="N169" i="1" s="1"/>
  <c r="M168" i="1"/>
  <c r="N168" i="1" s="1"/>
  <c r="M167" i="1"/>
  <c r="N167" i="1" s="1"/>
  <c r="M166" i="1"/>
  <c r="N166" i="1" s="1"/>
  <c r="M165" i="1"/>
  <c r="N165" i="1" s="1"/>
  <c r="M164" i="1"/>
  <c r="N164" i="1" s="1"/>
  <c r="M163" i="1"/>
  <c r="N163" i="1" s="1"/>
  <c r="M162" i="1"/>
  <c r="N162" i="1" s="1"/>
  <c r="M161" i="1"/>
  <c r="N161" i="1" s="1"/>
  <c r="M160" i="1"/>
  <c r="N160" i="1" s="1"/>
  <c r="M159" i="1"/>
  <c r="N159" i="1" s="1"/>
  <c r="M158" i="1"/>
  <c r="N158" i="1" s="1"/>
  <c r="M157" i="1"/>
  <c r="N157" i="1" s="1"/>
  <c r="M156" i="1"/>
  <c r="N156" i="1" s="1"/>
  <c r="M155" i="1"/>
  <c r="N155" i="1" s="1"/>
  <c r="M154" i="1"/>
  <c r="N154" i="1" s="1"/>
  <c r="M153" i="1"/>
  <c r="N153" i="1" s="1"/>
  <c r="M152" i="1"/>
  <c r="N152" i="1" s="1"/>
  <c r="M151" i="1"/>
  <c r="N151" i="1" s="1"/>
  <c r="M150" i="1"/>
  <c r="N150" i="1" s="1"/>
  <c r="M149" i="1"/>
  <c r="N149" i="1" s="1"/>
  <c r="M148" i="1"/>
  <c r="N148" i="1" s="1"/>
  <c r="M147" i="1"/>
  <c r="N147" i="1" s="1"/>
  <c r="M146" i="1"/>
  <c r="N146" i="1" s="1"/>
  <c r="Z145" i="1"/>
  <c r="AA145" i="1" s="1"/>
  <c r="M145" i="1"/>
  <c r="N145" i="1" s="1"/>
  <c r="M144" i="1"/>
  <c r="N144" i="1" s="1"/>
  <c r="M143" i="1"/>
  <c r="N143" i="1" s="1"/>
  <c r="M142" i="1"/>
  <c r="N142" i="1" s="1"/>
  <c r="M141" i="1"/>
  <c r="N141" i="1" s="1"/>
  <c r="M140" i="1"/>
  <c r="N140" i="1" s="1"/>
  <c r="M139" i="1"/>
  <c r="N139" i="1" s="1"/>
  <c r="M138" i="1"/>
  <c r="N138" i="1" s="1"/>
  <c r="M137" i="1"/>
  <c r="N137" i="1" s="1"/>
  <c r="M136" i="1"/>
  <c r="N136" i="1" s="1"/>
  <c r="M135" i="1"/>
  <c r="N135" i="1" s="1"/>
  <c r="Z134" i="1"/>
  <c r="AA134" i="1" s="1"/>
  <c r="M134" i="1"/>
  <c r="N134" i="1" s="1"/>
  <c r="M133" i="1"/>
  <c r="N133" i="1" s="1"/>
  <c r="M132" i="1"/>
  <c r="N132" i="1" s="1"/>
  <c r="M131" i="1"/>
  <c r="N131" i="1" s="1"/>
  <c r="M130" i="1"/>
  <c r="N130" i="1" s="1"/>
  <c r="M129" i="1"/>
  <c r="N129" i="1" s="1"/>
  <c r="M128" i="1"/>
  <c r="N128" i="1" s="1"/>
  <c r="M127" i="1"/>
  <c r="N127" i="1" s="1"/>
  <c r="M126" i="1"/>
  <c r="N126" i="1" s="1"/>
  <c r="M125" i="1"/>
  <c r="N125" i="1" s="1"/>
  <c r="M124" i="1"/>
  <c r="N124" i="1" s="1"/>
  <c r="M123" i="1"/>
  <c r="N123" i="1" s="1"/>
  <c r="M122" i="1"/>
  <c r="N122" i="1" s="1"/>
  <c r="M121" i="1"/>
  <c r="N121" i="1" s="1"/>
  <c r="M120" i="1"/>
  <c r="N120" i="1" s="1"/>
  <c r="M119" i="1"/>
  <c r="N119" i="1" s="1"/>
  <c r="M118" i="1"/>
  <c r="N118" i="1" s="1"/>
  <c r="M117" i="1"/>
  <c r="N117" i="1" s="1"/>
  <c r="M116" i="1"/>
  <c r="N116" i="1" s="1"/>
  <c r="M115" i="1"/>
  <c r="N115" i="1" s="1"/>
  <c r="M114" i="1"/>
  <c r="N114" i="1" s="1"/>
  <c r="M113" i="1"/>
  <c r="N113" i="1" s="1"/>
  <c r="M112" i="1"/>
  <c r="N112" i="1" s="1"/>
  <c r="M111" i="1"/>
  <c r="N111" i="1" s="1"/>
  <c r="M110" i="1"/>
  <c r="N110" i="1" s="1"/>
  <c r="M109" i="1"/>
  <c r="N109" i="1" s="1"/>
  <c r="M108" i="1"/>
  <c r="N108" i="1" s="1"/>
  <c r="M107" i="1"/>
  <c r="N107" i="1" s="1"/>
  <c r="M106" i="1"/>
  <c r="N106" i="1" s="1"/>
  <c r="M105" i="1"/>
  <c r="N105" i="1" s="1"/>
  <c r="M104" i="1"/>
  <c r="N104" i="1" s="1"/>
  <c r="M103" i="1"/>
  <c r="N103" i="1" s="1"/>
  <c r="M102" i="1"/>
  <c r="N102" i="1" s="1"/>
  <c r="M101" i="1"/>
  <c r="N101" i="1" s="1"/>
  <c r="M100" i="1"/>
  <c r="N100" i="1" s="1"/>
  <c r="M99" i="1"/>
  <c r="N99" i="1" s="1"/>
  <c r="M98" i="1"/>
  <c r="N98" i="1" s="1"/>
  <c r="M97" i="1"/>
  <c r="N97" i="1" s="1"/>
  <c r="M96" i="1"/>
  <c r="N96" i="1" s="1"/>
  <c r="M95" i="1"/>
  <c r="N95" i="1" s="1"/>
  <c r="M94" i="1"/>
  <c r="N94" i="1" s="1"/>
  <c r="M93" i="1"/>
  <c r="N93" i="1" s="1"/>
  <c r="M92" i="1"/>
  <c r="N92" i="1" s="1"/>
  <c r="M91" i="1"/>
  <c r="N91" i="1" s="1"/>
  <c r="M90" i="1"/>
  <c r="N90" i="1" s="1"/>
  <c r="M89" i="1"/>
  <c r="N89" i="1" s="1"/>
  <c r="M88" i="1"/>
  <c r="N88" i="1" s="1"/>
  <c r="M87" i="1"/>
  <c r="N87" i="1" s="1"/>
  <c r="M86" i="1"/>
  <c r="N86" i="1" s="1"/>
  <c r="M85" i="1"/>
  <c r="N85" i="1" s="1"/>
  <c r="M84" i="1"/>
  <c r="N84" i="1" s="1"/>
  <c r="M83" i="1"/>
  <c r="N83" i="1" s="1"/>
  <c r="M82" i="1"/>
  <c r="N82" i="1" s="1"/>
  <c r="M81" i="1"/>
  <c r="N81" i="1" s="1"/>
  <c r="M80" i="1"/>
  <c r="N80" i="1" s="1"/>
  <c r="M79" i="1"/>
  <c r="N79" i="1" s="1"/>
  <c r="M78" i="1"/>
  <c r="N78" i="1" s="1"/>
  <c r="M77" i="1"/>
  <c r="N77" i="1" s="1"/>
  <c r="M76" i="1"/>
  <c r="N76" i="1" s="1"/>
  <c r="Z75" i="1"/>
  <c r="M75" i="1"/>
  <c r="N75" i="1" s="1"/>
  <c r="M74" i="1"/>
  <c r="N74" i="1" s="1"/>
  <c r="M73" i="1"/>
  <c r="N73" i="1" s="1"/>
  <c r="M72" i="1"/>
  <c r="N72" i="1" s="1"/>
  <c r="M71" i="1"/>
  <c r="N71" i="1" s="1"/>
  <c r="M70" i="1"/>
  <c r="N70" i="1" s="1"/>
  <c r="M69" i="1"/>
  <c r="N69" i="1" s="1"/>
  <c r="M68" i="1"/>
  <c r="N68" i="1" s="1"/>
  <c r="Z67" i="1"/>
  <c r="M67" i="1"/>
  <c r="N67" i="1" s="1"/>
  <c r="M66" i="1"/>
  <c r="N66" i="1" s="1"/>
  <c r="M65" i="1"/>
  <c r="N65" i="1" s="1"/>
  <c r="M64" i="1"/>
  <c r="N64" i="1" s="1"/>
  <c r="M63" i="1"/>
  <c r="N63" i="1" s="1"/>
  <c r="M62" i="1"/>
  <c r="N62" i="1" s="1"/>
  <c r="M61" i="1"/>
  <c r="N61" i="1" s="1"/>
  <c r="M60" i="1"/>
  <c r="N60" i="1" s="1"/>
  <c r="M59" i="1"/>
  <c r="N59" i="1" s="1"/>
  <c r="M58" i="1"/>
  <c r="N58" i="1" s="1"/>
  <c r="M57" i="1"/>
  <c r="N57" i="1" s="1"/>
  <c r="M56" i="1"/>
  <c r="N56" i="1" s="1"/>
  <c r="M55" i="1"/>
  <c r="N55" i="1" s="1"/>
  <c r="M54" i="1"/>
  <c r="N54" i="1" s="1"/>
  <c r="M53" i="1"/>
  <c r="N53" i="1" s="1"/>
  <c r="M52" i="1"/>
  <c r="N52" i="1" s="1"/>
  <c r="M51" i="1"/>
  <c r="N51" i="1" s="1"/>
  <c r="Z50" i="1"/>
  <c r="M50" i="1"/>
  <c r="N50" i="1" s="1"/>
  <c r="M49" i="1"/>
  <c r="N49" i="1" s="1"/>
  <c r="M48" i="1"/>
  <c r="N48" i="1" s="1"/>
  <c r="M47" i="1"/>
  <c r="N47" i="1" s="1"/>
  <c r="M46" i="1"/>
  <c r="N46" i="1" s="1"/>
  <c r="M45" i="1"/>
  <c r="N45" i="1" s="1"/>
  <c r="Z44" i="1"/>
  <c r="AA44" i="1" s="1"/>
  <c r="M44" i="1"/>
  <c r="N44" i="1" s="1"/>
  <c r="M43" i="1"/>
  <c r="N43" i="1" s="1"/>
  <c r="M42" i="1"/>
  <c r="N42" i="1" s="1"/>
  <c r="M41" i="1"/>
  <c r="N41" i="1" s="1"/>
  <c r="M40" i="1"/>
  <c r="N40" i="1" s="1"/>
  <c r="M39" i="1"/>
  <c r="N39" i="1" s="1"/>
  <c r="M38" i="1"/>
  <c r="N38" i="1" s="1"/>
  <c r="M37" i="1"/>
  <c r="N37" i="1" s="1"/>
  <c r="M36" i="1"/>
  <c r="N36" i="1" s="1"/>
  <c r="M35" i="1"/>
  <c r="N35" i="1" s="1"/>
  <c r="M34" i="1"/>
  <c r="N34" i="1" s="1"/>
  <c r="Z33" i="1"/>
  <c r="AA33" i="1" s="1"/>
  <c r="M33" i="1"/>
  <c r="N33" i="1" s="1"/>
  <c r="M32" i="1"/>
  <c r="N32" i="1" s="1"/>
  <c r="M31" i="1"/>
  <c r="N31" i="1" s="1"/>
  <c r="M30" i="1"/>
  <c r="N30" i="1" s="1"/>
  <c r="M29" i="1"/>
  <c r="N29" i="1" s="1"/>
  <c r="M28" i="1"/>
  <c r="N28" i="1" s="1"/>
  <c r="M27" i="1"/>
  <c r="N27" i="1" s="1"/>
  <c r="M26" i="1"/>
  <c r="N26" i="1" s="1"/>
  <c r="M25" i="1"/>
  <c r="N25" i="1" s="1"/>
  <c r="M24" i="1"/>
  <c r="N24" i="1" s="1"/>
  <c r="M23" i="1"/>
  <c r="N23" i="1" s="1"/>
  <c r="M22" i="1"/>
  <c r="N22" i="1" s="1"/>
  <c r="M21" i="1"/>
  <c r="N21" i="1" s="1"/>
  <c r="Z20" i="1"/>
  <c r="AA20" i="1" s="1"/>
  <c r="M20" i="1"/>
  <c r="N20" i="1" s="1"/>
  <c r="M19" i="1"/>
  <c r="N19" i="1" s="1"/>
  <c r="M18" i="1"/>
  <c r="N18" i="1" s="1"/>
  <c r="M17" i="1"/>
  <c r="N17" i="1" s="1"/>
  <c r="AB16" i="1"/>
  <c r="AD16" i="1" s="1"/>
  <c r="M16" i="1"/>
  <c r="N16" i="1" s="1"/>
  <c r="M15" i="1"/>
  <c r="N15" i="1" s="1"/>
  <c r="M14" i="1"/>
  <c r="N14" i="1" s="1"/>
  <c r="M13" i="1"/>
  <c r="N13" i="1" s="1"/>
  <c r="M12" i="1"/>
  <c r="N12" i="1" s="1"/>
  <c r="M11" i="1"/>
  <c r="N11" i="1" s="1"/>
  <c r="M10" i="1"/>
  <c r="N10" i="1" s="1"/>
  <c r="Z9" i="1"/>
  <c r="AA9" i="1" s="1"/>
  <c r="M9" i="1"/>
  <c r="N9" i="1" s="1"/>
  <c r="M8" i="1"/>
  <c r="N8" i="1" s="1"/>
  <c r="M7" i="1"/>
  <c r="N7" i="1" s="1"/>
  <c r="M6" i="1"/>
  <c r="N6" i="1" s="1"/>
  <c r="M5" i="1"/>
  <c r="N5" i="1" s="1"/>
  <c r="AW11" i="16" l="1"/>
  <c r="Q3" i="18"/>
  <c r="AN184" i="2"/>
  <c r="AO184" i="2" s="1"/>
  <c r="BA184" i="2" s="1"/>
  <c r="AN190" i="2"/>
  <c r="AN135" i="2"/>
  <c r="AP135" i="2" s="1"/>
  <c r="AN31" i="2"/>
  <c r="AP31" i="2" s="1"/>
  <c r="AN174" i="2"/>
  <c r="AP174" i="2" s="1"/>
  <c r="AN204" i="2"/>
  <c r="AO204" i="2" s="1"/>
  <c r="BA204" i="2" s="1"/>
  <c r="AN21" i="2"/>
  <c r="AP21" i="2" s="1"/>
  <c r="AN45" i="2"/>
  <c r="AP45" i="2" s="1"/>
  <c r="AN60" i="2"/>
  <c r="AP60" i="2" s="1"/>
  <c r="AN168" i="2"/>
  <c r="AN159" i="2"/>
  <c r="AP159" i="2" s="1"/>
  <c r="AN192" i="2"/>
  <c r="AP192" i="2" s="1"/>
  <c r="AN117" i="2"/>
  <c r="AO117" i="2" s="1"/>
  <c r="BA117" i="2" s="1"/>
  <c r="AN187" i="2"/>
  <c r="AP187" i="2" s="1"/>
  <c r="AN154" i="2"/>
  <c r="AN128" i="2"/>
  <c r="AP128" i="2" s="1"/>
  <c r="AN5" i="2"/>
  <c r="AN179" i="2"/>
  <c r="AP179" i="2" s="1"/>
  <c r="AN14" i="2"/>
  <c r="AO14" i="2" s="1"/>
  <c r="BA14" i="2" s="1"/>
  <c r="AN30" i="2"/>
  <c r="AP30" i="2" s="1"/>
  <c r="AN163" i="2"/>
  <c r="AN65" i="2"/>
  <c r="AP65" i="2" s="1"/>
  <c r="AN146" i="2"/>
  <c r="AO146" i="2" s="1"/>
  <c r="BA146" i="2" s="1"/>
  <c r="AN170" i="2"/>
  <c r="AP170" i="2" s="1"/>
  <c r="AN106" i="2"/>
  <c r="AN52" i="2"/>
  <c r="AP52" i="2" s="1"/>
  <c r="AN153" i="2"/>
  <c r="AP153" i="2" s="1"/>
  <c r="AN40" i="2"/>
  <c r="AO40" i="2" s="1"/>
  <c r="BA40" i="2" s="1"/>
  <c r="AN196" i="2"/>
  <c r="AN201" i="2"/>
  <c r="AO201" i="2" s="1"/>
  <c r="BA201" i="2" s="1"/>
  <c r="AN147" i="2"/>
  <c r="AO147" i="2" s="1"/>
  <c r="BA147" i="2" s="1"/>
  <c r="AN27" i="2"/>
  <c r="AO27" i="2" s="1"/>
  <c r="BA27" i="2" s="1"/>
  <c r="AN59" i="2"/>
  <c r="AN25" i="2"/>
  <c r="AO25" i="2" s="1"/>
  <c r="BA25" i="2" s="1"/>
  <c r="AN15" i="2"/>
  <c r="AO15" i="2" s="1"/>
  <c r="BA15" i="2" s="1"/>
  <c r="AN68" i="2"/>
  <c r="AP68" i="2" s="1"/>
  <c r="AN84" i="2"/>
  <c r="AO84" i="2" s="1"/>
  <c r="BA84" i="2" s="1"/>
  <c r="AN181" i="2"/>
  <c r="AP181" i="2" s="1"/>
  <c r="AN71" i="2"/>
  <c r="AN26" i="2"/>
  <c r="AO26" i="2" s="1"/>
  <c r="BA26" i="2" s="1"/>
  <c r="AN195" i="2"/>
  <c r="AO195" i="2" s="1"/>
  <c r="BA195" i="2" s="1"/>
  <c r="AN152" i="2"/>
  <c r="AN216" i="2"/>
  <c r="AP216" i="2" s="1"/>
  <c r="AN206" i="2"/>
  <c r="AP206" i="2" s="1"/>
  <c r="AN34" i="2"/>
  <c r="AP34" i="2" s="1"/>
  <c r="AN110" i="2"/>
  <c r="AO110" i="2" s="1"/>
  <c r="BA110" i="2" s="1"/>
  <c r="AN138" i="2"/>
  <c r="AP138" i="2" s="1"/>
  <c r="AN148" i="2"/>
  <c r="AP148" i="2" s="1"/>
  <c r="AN164" i="2"/>
  <c r="AO164" i="2" s="1"/>
  <c r="BA164" i="2" s="1"/>
  <c r="AN212" i="2"/>
  <c r="AN228" i="2"/>
  <c r="AP228" i="2" s="1"/>
  <c r="AN173" i="2"/>
  <c r="AO173" i="2" s="1"/>
  <c r="BA173" i="2" s="1"/>
  <c r="AN104" i="2"/>
  <c r="AO104" i="2" s="1"/>
  <c r="BA104" i="2" s="1"/>
  <c r="AN127" i="2"/>
  <c r="AO127" i="2" s="1"/>
  <c r="BA127" i="2" s="1"/>
  <c r="AN229" i="2"/>
  <c r="AP229" i="2" s="1"/>
  <c r="AN213" i="2"/>
  <c r="AO213" i="2" s="1"/>
  <c r="BA213" i="2" s="1"/>
  <c r="AN157" i="2"/>
  <c r="AP157" i="2" s="1"/>
  <c r="AN88" i="2"/>
  <c r="AN8" i="2"/>
  <c r="AO8" i="2" s="1"/>
  <c r="BA8" i="2" s="1"/>
  <c r="AN121" i="2"/>
  <c r="AO121" i="2" s="1"/>
  <c r="BA121" i="2" s="1"/>
  <c r="AN94" i="2"/>
  <c r="AO94" i="2" s="1"/>
  <c r="BA94" i="2" s="1"/>
  <c r="AN151" i="2"/>
  <c r="AO151" i="2" s="1"/>
  <c r="BA151" i="2" s="1"/>
  <c r="AN92" i="2"/>
  <c r="AP92" i="2" s="1"/>
  <c r="AN160" i="2"/>
  <c r="AO160" i="2" s="1"/>
  <c r="BA160" i="2" s="1"/>
  <c r="AN78" i="2"/>
  <c r="AP78" i="2" s="1"/>
  <c r="AN167" i="2"/>
  <c r="AP167" i="2" s="1"/>
  <c r="AN123" i="2"/>
  <c r="AP123" i="2" s="1"/>
  <c r="AN137" i="2"/>
  <c r="AN57" i="2"/>
  <c r="AO57" i="2" s="1"/>
  <c r="BA57" i="2" s="1"/>
  <c r="AN82" i="2"/>
  <c r="AP82" i="2" s="1"/>
  <c r="AN98" i="2"/>
  <c r="AP98" i="2" s="1"/>
  <c r="AN11" i="2"/>
  <c r="AO11" i="2" s="1"/>
  <c r="BA11" i="2" s="1"/>
  <c r="AN55" i="2"/>
  <c r="AO55" i="2" s="1"/>
  <c r="BA55" i="2" s="1"/>
  <c r="AN208" i="2"/>
  <c r="AO208" i="2" s="1"/>
  <c r="BA208" i="2" s="1"/>
  <c r="AN49" i="2"/>
  <c r="AP49" i="2" s="1"/>
  <c r="AN144" i="2"/>
  <c r="AN226" i="2"/>
  <c r="AO226" i="2" s="1"/>
  <c r="BA226" i="2" s="1"/>
  <c r="AN81" i="2"/>
  <c r="AP81" i="2" s="1"/>
  <c r="AN28" i="2"/>
  <c r="AP28" i="2" s="1"/>
  <c r="AN180" i="2"/>
  <c r="AP180" i="2" s="1"/>
  <c r="AN126" i="2"/>
  <c r="AN7" i="2"/>
  <c r="AP7" i="2" s="1"/>
  <c r="AN74" i="2"/>
  <c r="AP74" i="2" s="1"/>
  <c r="AN139" i="2"/>
  <c r="AO139" i="2" s="1"/>
  <c r="BA139" i="2" s="1"/>
  <c r="AN107" i="2"/>
  <c r="AO107" i="2" s="1"/>
  <c r="BA107" i="2" s="1"/>
  <c r="AN22" i="2"/>
  <c r="AP22" i="2" s="1"/>
  <c r="AN221" i="2"/>
  <c r="AO221" i="2" s="1"/>
  <c r="BA221" i="2" s="1"/>
  <c r="Z123" i="2"/>
  <c r="BD123" i="2"/>
  <c r="Z125" i="2"/>
  <c r="BD125" i="2"/>
  <c r="AK15" i="2"/>
  <c r="BD15" i="2"/>
  <c r="AK206" i="2"/>
  <c r="BD206" i="2"/>
  <c r="Z27" i="2"/>
  <c r="BD27" i="2"/>
  <c r="AK168" i="2"/>
  <c r="BD168" i="2"/>
  <c r="Z164" i="2"/>
  <c r="BD164" i="2"/>
  <c r="AN97" i="2"/>
  <c r="AO97" i="2" s="1"/>
  <c r="BA97" i="2" s="1"/>
  <c r="AN150" i="2"/>
  <c r="AO150" i="2" s="1"/>
  <c r="BA150" i="2" s="1"/>
  <c r="AN35" i="2"/>
  <c r="AP35" i="2" s="1"/>
  <c r="AN133" i="2"/>
  <c r="AO133" i="2" s="1"/>
  <c r="BA133" i="2" s="1"/>
  <c r="AN203" i="2"/>
  <c r="AO203" i="2" s="1"/>
  <c r="BA203" i="2" s="1"/>
  <c r="AN193" i="2"/>
  <c r="AP193" i="2" s="1"/>
  <c r="AN23" i="2"/>
  <c r="AO23" i="2" s="1"/>
  <c r="BA23" i="2" s="1"/>
  <c r="AN63" i="2"/>
  <c r="AO63" i="2" s="1"/>
  <c r="BA63" i="2" s="1"/>
  <c r="AN32" i="2"/>
  <c r="AO32" i="2" s="1"/>
  <c r="BA32" i="2" s="1"/>
  <c r="AN58" i="2"/>
  <c r="AO58" i="2" s="1"/>
  <c r="BA58" i="2" s="1"/>
  <c r="AN9" i="2"/>
  <c r="AP9" i="2" s="1"/>
  <c r="AN169" i="2"/>
  <c r="AP169" i="2" s="1"/>
  <c r="AN36" i="2"/>
  <c r="AO36" i="2" s="1"/>
  <c r="BA36" i="2" s="1"/>
  <c r="AN172" i="2"/>
  <c r="AP172" i="2" s="1"/>
  <c r="AN39" i="2"/>
  <c r="AO39" i="2" s="1"/>
  <c r="BA39" i="2" s="1"/>
  <c r="AN103" i="2"/>
  <c r="AP103" i="2" s="1"/>
  <c r="AN132" i="2"/>
  <c r="AO132" i="2" s="1"/>
  <c r="BA132" i="2" s="1"/>
  <c r="AN182" i="2"/>
  <c r="AO182" i="2" s="1"/>
  <c r="BA182" i="2" s="1"/>
  <c r="AN156" i="2"/>
  <c r="AO156" i="2" s="1"/>
  <c r="BA156" i="2" s="1"/>
  <c r="AN134" i="2"/>
  <c r="AO134" i="2" s="1"/>
  <c r="BA134" i="2" s="1"/>
  <c r="AN70" i="2"/>
  <c r="AO70" i="2" s="1"/>
  <c r="BA70" i="2" s="1"/>
  <c r="AN54" i="2"/>
  <c r="AO54" i="2" s="1"/>
  <c r="BA54" i="2" s="1"/>
  <c r="AN33" i="2"/>
  <c r="AO33" i="2" s="1"/>
  <c r="BA33" i="2" s="1"/>
  <c r="AN100" i="2"/>
  <c r="AO100" i="2" s="1"/>
  <c r="BA100" i="2" s="1"/>
  <c r="AN209" i="2"/>
  <c r="AO209" i="2" s="1"/>
  <c r="BA209" i="2" s="1"/>
  <c r="AN83" i="2"/>
  <c r="AP83" i="2" s="1"/>
  <c r="AN225" i="2"/>
  <c r="AP225" i="2" s="1"/>
  <c r="AN87" i="2"/>
  <c r="AP87" i="2" s="1"/>
  <c r="AN50" i="2"/>
  <c r="AO50" i="2" s="1"/>
  <c r="BA50" i="2" s="1"/>
  <c r="AN141" i="2"/>
  <c r="AO141" i="2" s="1"/>
  <c r="BA141" i="2" s="1"/>
  <c r="AN12" i="2"/>
  <c r="AO12" i="2" s="1"/>
  <c r="BA12" i="2" s="1"/>
  <c r="AN202" i="2"/>
  <c r="AP202" i="2" s="1"/>
  <c r="AN220" i="2"/>
  <c r="AO220" i="2" s="1"/>
  <c r="BA220" i="2" s="1"/>
  <c r="AN77" i="2"/>
  <c r="AP77" i="2" s="1"/>
  <c r="AN16" i="2"/>
  <c r="AP16" i="2" s="1"/>
  <c r="AN4" i="2"/>
  <c r="AO4" i="2" s="1"/>
  <c r="BA4" i="2" s="1"/>
  <c r="AN165" i="2"/>
  <c r="AO165" i="2" s="1"/>
  <c r="BA165" i="2" s="1"/>
  <c r="AN197" i="2"/>
  <c r="AP197" i="2" s="1"/>
  <c r="AN62" i="2"/>
  <c r="AP62" i="2" s="1"/>
  <c r="AN200" i="2"/>
  <c r="AO200" i="2" s="1"/>
  <c r="BA200" i="2" s="1"/>
  <c r="AN118" i="2"/>
  <c r="AP118" i="2" s="1"/>
  <c r="AN142" i="2"/>
  <c r="AP142" i="2" s="1"/>
  <c r="AN46" i="2"/>
  <c r="AP46" i="2" s="1"/>
  <c r="AN102" i="1"/>
  <c r="AO102" i="1" s="1"/>
  <c r="AQ102" i="1" s="1"/>
  <c r="AN79" i="2"/>
  <c r="AN122" i="2"/>
  <c r="AN185" i="2"/>
  <c r="AN18" i="2"/>
  <c r="AN42" i="2"/>
  <c r="AN29" i="2"/>
  <c r="AN80" i="2"/>
  <c r="AN162" i="2"/>
  <c r="AN211" i="2"/>
  <c r="AN75" i="2"/>
  <c r="AN166" i="2"/>
  <c r="AN131" i="2"/>
  <c r="AN177" i="2"/>
  <c r="AN111" i="2"/>
  <c r="AN227" i="2"/>
  <c r="AN224" i="2"/>
  <c r="AN93" i="2"/>
  <c r="AN214" i="2"/>
  <c r="AN64" i="2"/>
  <c r="AP151" i="2"/>
  <c r="AN219" i="2"/>
  <c r="AN158" i="2"/>
  <c r="AN198" i="2"/>
  <c r="AN113" i="2"/>
  <c r="AN43" i="2"/>
  <c r="AN114" i="2"/>
  <c r="AP26" i="2"/>
  <c r="AN109" i="2"/>
  <c r="AN61" i="2"/>
  <c r="AN218" i="2"/>
  <c r="AN186" i="2"/>
  <c r="AN6" i="2"/>
  <c r="AN44" i="2"/>
  <c r="AN51" i="2"/>
  <c r="AN112" i="2"/>
  <c r="AN176" i="2"/>
  <c r="AN105" i="2"/>
  <c r="AN161" i="2"/>
  <c r="AN199" i="2"/>
  <c r="AN136" i="2"/>
  <c r="AN215" i="2"/>
  <c r="AN13" i="2"/>
  <c r="AN129" i="2"/>
  <c r="AN96" i="2"/>
  <c r="AN73" i="2"/>
  <c r="AN17" i="2"/>
  <c r="AN24" i="2"/>
  <c r="AN66" i="2"/>
  <c r="AN188" i="2"/>
  <c r="AN217" i="2"/>
  <c r="AN91" i="2"/>
  <c r="AN90" i="2"/>
  <c r="AN53" i="2"/>
  <c r="AN155" i="2"/>
  <c r="AN178" i="2"/>
  <c r="AN222" i="2"/>
  <c r="AN20" i="2"/>
  <c r="AN85" i="2"/>
  <c r="AN149" i="2"/>
  <c r="AN89" i="2"/>
  <c r="AN223" i="2"/>
  <c r="AN76" i="2"/>
  <c r="AN183" i="2"/>
  <c r="AN95" i="2"/>
  <c r="AN207" i="2"/>
  <c r="AN189" i="2"/>
  <c r="AN124" i="2"/>
  <c r="AN86" i="2"/>
  <c r="AP94" i="2"/>
  <c r="AN205" i="2"/>
  <c r="AN56" i="2"/>
  <c r="AN145" i="2"/>
  <c r="AN140" i="2"/>
  <c r="AN175" i="2"/>
  <c r="AN67" i="2"/>
  <c r="AN10" i="2"/>
  <c r="AN194" i="2"/>
  <c r="AN125" i="2"/>
  <c r="AN143" i="2"/>
  <c r="AN19" i="2"/>
  <c r="AN116" i="2"/>
  <c r="AN38" i="2"/>
  <c r="AN108" i="2"/>
  <c r="AN47" i="2"/>
  <c r="AN120" i="2"/>
  <c r="AN99" i="2"/>
  <c r="AN119" i="2"/>
  <c r="AN191" i="2"/>
  <c r="AO154" i="2"/>
  <c r="BA154" i="2" s="1"/>
  <c r="AP154" i="2"/>
  <c r="AN210" i="2"/>
  <c r="AN48" i="2"/>
  <c r="AN72" i="2"/>
  <c r="AN130" i="2"/>
  <c r="AN102" i="2"/>
  <c r="AN171" i="2"/>
  <c r="AN41" i="2"/>
  <c r="AN115" i="2"/>
  <c r="AO68" i="2"/>
  <c r="BA68" i="2" s="1"/>
  <c r="AO152" i="2"/>
  <c r="BA152" i="2" s="1"/>
  <c r="AP152" i="2"/>
  <c r="AO21" i="2"/>
  <c r="BA21" i="2" s="1"/>
  <c r="AO229" i="2"/>
  <c r="BA229" i="2" s="1"/>
  <c r="AO192" i="2"/>
  <c r="BA192" i="2" s="1"/>
  <c r="AO88" i="2"/>
  <c r="BA88" i="2" s="1"/>
  <c r="AP88" i="2"/>
  <c r="AN70" i="1"/>
  <c r="AO70" i="1" s="1"/>
  <c r="AQ70" i="1" s="1"/>
  <c r="AO190" i="2"/>
  <c r="BA190" i="2" s="1"/>
  <c r="AP190" i="2"/>
  <c r="AO206" i="2"/>
  <c r="BA206" i="2" s="1"/>
  <c r="AO138" i="2"/>
  <c r="BA138" i="2" s="1"/>
  <c r="AO212" i="2"/>
  <c r="BA212" i="2" s="1"/>
  <c r="AP212" i="2"/>
  <c r="AO45" i="2"/>
  <c r="BA45" i="2" s="1"/>
  <c r="AO168" i="2"/>
  <c r="BA168" i="2" s="1"/>
  <c r="AP168" i="2"/>
  <c r="AN38" i="1"/>
  <c r="AO38" i="1" s="1"/>
  <c r="AQ38" i="1" s="1"/>
  <c r="AP204" i="2"/>
  <c r="AO106" i="2"/>
  <c r="BA106" i="2" s="1"/>
  <c r="AP106" i="2"/>
  <c r="AO52" i="2"/>
  <c r="BA52" i="2" s="1"/>
  <c r="AP55" i="2"/>
  <c r="AP196" i="2"/>
  <c r="AO196" i="2"/>
  <c r="BA196" i="2" s="1"/>
  <c r="AO144" i="2"/>
  <c r="BA144" i="2" s="1"/>
  <c r="AP144" i="2"/>
  <c r="AO59" i="2"/>
  <c r="BA59" i="2" s="1"/>
  <c r="AP59" i="2"/>
  <c r="AP25" i="2"/>
  <c r="AO163" i="2"/>
  <c r="BA163" i="2" s="1"/>
  <c r="AP163" i="2"/>
  <c r="AP57" i="2"/>
  <c r="AO5" i="2"/>
  <c r="BA5" i="2" s="1"/>
  <c r="AP5" i="2"/>
  <c r="AO179" i="2"/>
  <c r="BA179" i="2" s="1"/>
  <c r="AO78" i="2"/>
  <c r="BA78" i="2" s="1"/>
  <c r="AO137" i="2"/>
  <c r="BA137" i="2" s="1"/>
  <c r="AP137" i="2"/>
  <c r="AO126" i="2"/>
  <c r="BA126" i="2" s="1"/>
  <c r="AP126" i="2"/>
  <c r="AO71" i="2"/>
  <c r="BA71" i="2" s="1"/>
  <c r="AP71" i="2"/>
  <c r="AO7" i="2"/>
  <c r="BA7" i="2" s="1"/>
  <c r="AB9" i="1"/>
  <c r="AD9" i="1" s="1"/>
  <c r="AB33" i="1"/>
  <c r="AD33" i="1" s="1"/>
  <c r="AB145" i="1"/>
  <c r="AB232" i="1"/>
  <c r="AA171" i="1"/>
  <c r="AB171" i="1" s="1"/>
  <c r="AA75" i="1"/>
  <c r="AB75" i="1" s="1"/>
  <c r="AA67" i="1"/>
  <c r="AB67" i="1" s="1"/>
  <c r="AB134" i="1"/>
  <c r="AB177" i="1"/>
  <c r="AD177" i="1" s="1"/>
  <c r="AA178" i="1"/>
  <c r="AB178" i="1" s="1"/>
  <c r="AA50" i="1"/>
  <c r="AB50" i="1" s="1"/>
  <c r="AB44" i="1"/>
  <c r="AB20" i="1"/>
  <c r="Z15" i="1"/>
  <c r="Z26" i="1"/>
  <c r="Z7" i="1"/>
  <c r="Z18" i="1"/>
  <c r="Z70" i="1"/>
  <c r="Z111" i="1"/>
  <c r="Z154" i="1"/>
  <c r="Z170" i="1"/>
  <c r="Z29" i="1"/>
  <c r="Z31" i="1"/>
  <c r="Z58" i="1"/>
  <c r="Z182" i="1"/>
  <c r="Z103" i="1"/>
  <c r="Z130" i="1"/>
  <c r="Z160" i="1"/>
  <c r="Z27" i="1"/>
  <c r="Z52" i="1"/>
  <c r="Z64" i="1"/>
  <c r="Z157" i="1"/>
  <c r="Z189" i="1"/>
  <c r="Z60" i="1"/>
  <c r="Z159" i="1"/>
  <c r="Z185" i="1"/>
  <c r="Z43" i="1"/>
  <c r="Z73" i="1"/>
  <c r="Z83" i="1"/>
  <c r="Z87" i="1"/>
  <c r="Z121" i="1"/>
  <c r="Z150" i="1"/>
  <c r="Z163" i="1"/>
  <c r="Z85" i="1"/>
  <c r="Z194" i="1"/>
  <c r="Z196" i="1"/>
  <c r="Z141" i="1"/>
  <c r="Z172" i="1"/>
  <c r="Z191" i="1"/>
  <c r="Z195" i="1"/>
  <c r="Z161" i="1"/>
  <c r="Z176" i="1"/>
  <c r="Z193" i="1"/>
  <c r="Z183" i="1"/>
  <c r="Z184" i="1"/>
  <c r="Z127" i="1"/>
  <c r="Z153" i="1"/>
  <c r="Z181" i="1"/>
  <c r="Z6" i="1"/>
  <c r="Z8" i="1"/>
  <c r="Z17" i="1"/>
  <c r="Z19" i="1"/>
  <c r="H4" i="7"/>
  <c r="Z30" i="1"/>
  <c r="Z36" i="1"/>
  <c r="Z11" i="1"/>
  <c r="Z12" i="1"/>
  <c r="Z22" i="1"/>
  <c r="Z23" i="1"/>
  <c r="Z10" i="1"/>
  <c r="Z13" i="1"/>
  <c r="Z21" i="1"/>
  <c r="Z24" i="1"/>
  <c r="Z14" i="1"/>
  <c r="Z25" i="1"/>
  <c r="Z40" i="1"/>
  <c r="Z41" i="1"/>
  <c r="Z32" i="1"/>
  <c r="Z47" i="1"/>
  <c r="Z35" i="1"/>
  <c r="Z46" i="1"/>
  <c r="Z48" i="1"/>
  <c r="Z49" i="1"/>
  <c r="Z62" i="1"/>
  <c r="Z45" i="1"/>
  <c r="Z51" i="1"/>
  <c r="Z61" i="1"/>
  <c r="Z34" i="1"/>
  <c r="Z55" i="1"/>
  <c r="Z37" i="1"/>
  <c r="Z54" i="1"/>
  <c r="Z56" i="1"/>
  <c r="Z57" i="1"/>
  <c r="Z63" i="1"/>
  <c r="Z38" i="1"/>
  <c r="Z39" i="1"/>
  <c r="Z42" i="1"/>
  <c r="Z53" i="1"/>
  <c r="Z59" i="1"/>
  <c r="Z65" i="1"/>
  <c r="Z86" i="1"/>
  <c r="Z92" i="1"/>
  <c r="Z69" i="1"/>
  <c r="Z71" i="1"/>
  <c r="Z72" i="1"/>
  <c r="Z88" i="1"/>
  <c r="Z89" i="1"/>
  <c r="Z94" i="1"/>
  <c r="Z68" i="1"/>
  <c r="Z74" i="1"/>
  <c r="Z78" i="1"/>
  <c r="Z81" i="1"/>
  <c r="Z66" i="1"/>
  <c r="Z77" i="1"/>
  <c r="Z79" i="1"/>
  <c r="Z80" i="1"/>
  <c r="Z76" i="1"/>
  <c r="Z82" i="1"/>
  <c r="Z102" i="1"/>
  <c r="Z84" i="1"/>
  <c r="Z100" i="1"/>
  <c r="Z101" i="1"/>
  <c r="Z108" i="1"/>
  <c r="Z109" i="1"/>
  <c r="Z116" i="1"/>
  <c r="Z119" i="1"/>
  <c r="Z90" i="1"/>
  <c r="Z91" i="1"/>
  <c r="Z99" i="1"/>
  <c r="Z107" i="1"/>
  <c r="Z93" i="1"/>
  <c r="Z95" i="1"/>
  <c r="Z97" i="1"/>
  <c r="Z96" i="1"/>
  <c r="Z98" i="1"/>
  <c r="Z105" i="1"/>
  <c r="Z106" i="1"/>
  <c r="Z110" i="1"/>
  <c r="Z104" i="1"/>
  <c r="Z113" i="1"/>
  <c r="Z114" i="1"/>
  <c r="Z115" i="1"/>
  <c r="Z118" i="1"/>
  <c r="Z125" i="1"/>
  <c r="Z123" i="1"/>
  <c r="Z133" i="1"/>
  <c r="Z136" i="1"/>
  <c r="Z137" i="1"/>
  <c r="Z128" i="1"/>
  <c r="Z122" i="1"/>
  <c r="Z112" i="1"/>
  <c r="Z117" i="1"/>
  <c r="Z120" i="1"/>
  <c r="Z132" i="1"/>
  <c r="Z129" i="1"/>
  <c r="Z131" i="1"/>
  <c r="Z140" i="1"/>
  <c r="Z155" i="1"/>
  <c r="Z143" i="1"/>
  <c r="Z147" i="1"/>
  <c r="Z148" i="1"/>
  <c r="Z149" i="1"/>
  <c r="Z158" i="1"/>
  <c r="Z174" i="1"/>
  <c r="Z135" i="1"/>
  <c r="Z138" i="1"/>
  <c r="Z142" i="1"/>
  <c r="Z144" i="1"/>
  <c r="Z151" i="1"/>
  <c r="Z139" i="1"/>
  <c r="Z146" i="1"/>
  <c r="Z152" i="1"/>
  <c r="Z175" i="1"/>
  <c r="Z166" i="1"/>
  <c r="Z162" i="1"/>
  <c r="Z173" i="1"/>
  <c r="Z156" i="1"/>
  <c r="Z164" i="1"/>
  <c r="Z167" i="1"/>
  <c r="Z180" i="1"/>
  <c r="Z168" i="1"/>
  <c r="Z179" i="1"/>
  <c r="Z186" i="1"/>
  <c r="Z190" i="1"/>
  <c r="Z198" i="1"/>
  <c r="Z187" i="1"/>
  <c r="Z197" i="1"/>
  <c r="Z192" i="1"/>
  <c r="Z188" i="1"/>
  <c r="AP11" i="2" l="1"/>
  <c r="AP110" i="2"/>
  <c r="AP127" i="2"/>
  <c r="AP160" i="2"/>
  <c r="AP107" i="2"/>
  <c r="AP84" i="2"/>
  <c r="AO128" i="2"/>
  <c r="BA128" i="2" s="1"/>
  <c r="AP201" i="2"/>
  <c r="AO65" i="2"/>
  <c r="BA65" i="2" s="1"/>
  <c r="AO153" i="2"/>
  <c r="BA153" i="2" s="1"/>
  <c r="P153" i="7" s="1"/>
  <c r="AO216" i="2"/>
  <c r="BA216" i="2" s="1"/>
  <c r="AO22" i="2"/>
  <c r="BA22" i="2" s="1"/>
  <c r="P22" i="7" s="1"/>
  <c r="AP14" i="2"/>
  <c r="AO135" i="2"/>
  <c r="BA135" i="2" s="1"/>
  <c r="P135" i="7" s="1"/>
  <c r="AP15" i="2"/>
  <c r="AO159" i="2"/>
  <c r="BA159" i="2" s="1"/>
  <c r="P159" i="7" s="1"/>
  <c r="AO228" i="2"/>
  <c r="BA228" i="2" s="1"/>
  <c r="P228" i="7" s="1"/>
  <c r="P25" i="7"/>
  <c r="P55" i="7"/>
  <c r="P26" i="7"/>
  <c r="P151" i="7"/>
  <c r="P201" i="7"/>
  <c r="P57" i="7"/>
  <c r="P21" i="7"/>
  <c r="BD66" i="2"/>
  <c r="AD67" i="1"/>
  <c r="P163" i="7"/>
  <c r="P144" i="7"/>
  <c r="P168" i="7"/>
  <c r="P190" i="7"/>
  <c r="P154" i="7"/>
  <c r="P141" i="7"/>
  <c r="P54" i="7"/>
  <c r="P213" i="7"/>
  <c r="P195" i="7"/>
  <c r="P147" i="7"/>
  <c r="P146" i="7"/>
  <c r="P23" i="7"/>
  <c r="P27" i="7"/>
  <c r="P117" i="7"/>
  <c r="BD74" i="2"/>
  <c r="AD75" i="1"/>
  <c r="P5" i="7"/>
  <c r="P11" i="7"/>
  <c r="P204" i="7"/>
  <c r="P45" i="7"/>
  <c r="P127" i="7"/>
  <c r="P216" i="7"/>
  <c r="P107" i="7"/>
  <c r="P165" i="7"/>
  <c r="P50" i="7"/>
  <c r="P70" i="7"/>
  <c r="P36" i="7"/>
  <c r="P203" i="7"/>
  <c r="K168" i="7"/>
  <c r="L168" i="7" s="1" a="1"/>
  <c r="L168" i="7" s="1"/>
  <c r="P226" i="7"/>
  <c r="P126" i="7"/>
  <c r="P65" i="7"/>
  <c r="P39" i="7"/>
  <c r="BD19" i="2"/>
  <c r="AD20" i="1"/>
  <c r="BD170" i="2"/>
  <c r="BE170" i="2" s="1"/>
  <c r="BQ170" i="2" s="1"/>
  <c r="AD171" i="1"/>
  <c r="P137" i="7"/>
  <c r="P15" i="7"/>
  <c r="P4" i="7"/>
  <c r="Z4" i="7" s="1"/>
  <c r="P134" i="7"/>
  <c r="P133" i="7"/>
  <c r="BD43" i="2"/>
  <c r="AD44" i="1"/>
  <c r="P7" i="7"/>
  <c r="P160" i="7"/>
  <c r="P196" i="7"/>
  <c r="P52" i="7"/>
  <c r="P110" i="7"/>
  <c r="P212" i="7"/>
  <c r="P88" i="7"/>
  <c r="P152" i="7"/>
  <c r="P156" i="7"/>
  <c r="P121" i="7"/>
  <c r="P104" i="7"/>
  <c r="P40" i="7"/>
  <c r="P184" i="7"/>
  <c r="P12" i="7"/>
  <c r="P139" i="7"/>
  <c r="P164" i="7"/>
  <c r="BD49" i="2"/>
  <c r="AD50" i="1"/>
  <c r="AO98" i="2"/>
  <c r="BA98" i="2" s="1"/>
  <c r="P182" i="7"/>
  <c r="P58" i="7"/>
  <c r="P150" i="7"/>
  <c r="P221" i="7"/>
  <c r="P208" i="7"/>
  <c r="P8" i="7"/>
  <c r="P173" i="7"/>
  <c r="P84" i="7"/>
  <c r="P14" i="7"/>
  <c r="BD133" i="2"/>
  <c r="AD134" i="1"/>
  <c r="K15" i="7"/>
  <c r="L15" i="7" s="1" a="1"/>
  <c r="L15" i="7" s="1"/>
  <c r="BD177" i="2"/>
  <c r="AD178" i="1"/>
  <c r="BD144" i="2"/>
  <c r="BE144" i="2" s="1"/>
  <c r="BQ144" i="2" s="1"/>
  <c r="AD145" i="1"/>
  <c r="P71" i="7"/>
  <c r="P78" i="7"/>
  <c r="P106" i="7"/>
  <c r="P138" i="7"/>
  <c r="P192" i="7"/>
  <c r="P68" i="7"/>
  <c r="P94" i="7"/>
  <c r="P128" i="7"/>
  <c r="P220" i="7"/>
  <c r="P209" i="7"/>
  <c r="P132" i="7"/>
  <c r="P32" i="7"/>
  <c r="P97" i="7"/>
  <c r="K206" i="7"/>
  <c r="L206" i="7" s="1" a="1"/>
  <c r="L206" i="7" s="1"/>
  <c r="P179" i="7"/>
  <c r="P229" i="7"/>
  <c r="P33" i="7"/>
  <c r="P59" i="7"/>
  <c r="P206" i="7"/>
  <c r="AP146" i="2"/>
  <c r="P200" i="7"/>
  <c r="P100" i="7"/>
  <c r="P63" i="7"/>
  <c r="AD232" i="1"/>
  <c r="AP226" i="2"/>
  <c r="AO180" i="2"/>
  <c r="BA180" i="2" s="1"/>
  <c r="AO28" i="2"/>
  <c r="BA28" i="2" s="1"/>
  <c r="AO92" i="2"/>
  <c r="BA92" i="2" s="1"/>
  <c r="AP8" i="2"/>
  <c r="AO170" i="2"/>
  <c r="BA170" i="2" s="1"/>
  <c r="AO60" i="2"/>
  <c r="BA60" i="2" s="1"/>
  <c r="AO34" i="2"/>
  <c r="BA34" i="2" s="1"/>
  <c r="AO30" i="2"/>
  <c r="BA30" i="2" s="1"/>
  <c r="AP27" i="2"/>
  <c r="AO49" i="2"/>
  <c r="BA49" i="2" s="1"/>
  <c r="AP164" i="2"/>
  <c r="AO157" i="2"/>
  <c r="BA157" i="2" s="1"/>
  <c r="AO174" i="2"/>
  <c r="BA174" i="2" s="1"/>
  <c r="AP104" i="2"/>
  <c r="AK123" i="2"/>
  <c r="AP121" i="2"/>
  <c r="AP195" i="2"/>
  <c r="AO74" i="2"/>
  <c r="BA74" i="2" s="1"/>
  <c r="AP147" i="2"/>
  <c r="AO181" i="2"/>
  <c r="BA181" i="2" s="1"/>
  <c r="AO81" i="2"/>
  <c r="BA81" i="2" s="1"/>
  <c r="AO82" i="2"/>
  <c r="BA82" i="2" s="1"/>
  <c r="AP213" i="2"/>
  <c r="AP173" i="2"/>
  <c r="AO31" i="2"/>
  <c r="BA31" i="2" s="1"/>
  <c r="AP221" i="2"/>
  <c r="AO148" i="2"/>
  <c r="BA148" i="2" s="1"/>
  <c r="AO123" i="2"/>
  <c r="BA123" i="2" s="1"/>
  <c r="AP208" i="2"/>
  <c r="AO167" i="2"/>
  <c r="BA167" i="2" s="1"/>
  <c r="AP40" i="2"/>
  <c r="AP184" i="2"/>
  <c r="AP117" i="2"/>
  <c r="AO187" i="2"/>
  <c r="BA187" i="2" s="1"/>
  <c r="AP139" i="2"/>
  <c r="T28" i="7"/>
  <c r="T57" i="7"/>
  <c r="T25" i="7"/>
  <c r="T49" i="7"/>
  <c r="T153" i="7"/>
  <c r="T135" i="7"/>
  <c r="T45" i="7"/>
  <c r="T157" i="7"/>
  <c r="T60" i="7"/>
  <c r="T174" i="7"/>
  <c r="T154" i="7"/>
  <c r="T30" i="7"/>
  <c r="T92" i="7"/>
  <c r="T197" i="7"/>
  <c r="T83" i="7"/>
  <c r="T172" i="7"/>
  <c r="T35" i="7"/>
  <c r="T126" i="7"/>
  <c r="T84" i="7"/>
  <c r="T160" i="7"/>
  <c r="T68" i="7"/>
  <c r="Z168" i="2"/>
  <c r="O123" i="7"/>
  <c r="T163" i="7"/>
  <c r="T11" i="7"/>
  <c r="T82" i="7"/>
  <c r="T190" i="7"/>
  <c r="T127" i="7"/>
  <c r="T31" i="7"/>
  <c r="T148" i="7"/>
  <c r="T118" i="7"/>
  <c r="AK27" i="2"/>
  <c r="T78" i="7"/>
  <c r="T196" i="7"/>
  <c r="T107" i="7"/>
  <c r="T59" i="7"/>
  <c r="T144" i="7"/>
  <c r="T52" i="7"/>
  <c r="T65" i="7"/>
  <c r="T204" i="7"/>
  <c r="T138" i="7"/>
  <c r="T159" i="7"/>
  <c r="T216" i="7"/>
  <c r="T94" i="7"/>
  <c r="T128" i="7"/>
  <c r="T87" i="7"/>
  <c r="T103" i="7"/>
  <c r="T169" i="7"/>
  <c r="T9" i="7"/>
  <c r="T180" i="7"/>
  <c r="T179" i="7"/>
  <c r="T74" i="7"/>
  <c r="T98" i="7"/>
  <c r="T201" i="7"/>
  <c r="T106" i="7"/>
  <c r="T110" i="7"/>
  <c r="T168" i="7"/>
  <c r="T88" i="7"/>
  <c r="T192" i="7"/>
  <c r="T21" i="7"/>
  <c r="T152" i="7"/>
  <c r="T46" i="7"/>
  <c r="T62" i="7"/>
  <c r="T16" i="7"/>
  <c r="T193" i="7"/>
  <c r="T137" i="7"/>
  <c r="T34" i="7"/>
  <c r="T151" i="7"/>
  <c r="O125" i="7"/>
  <c r="AP150" i="2"/>
  <c r="AP97" i="2"/>
  <c r="AP4" i="2"/>
  <c r="AP39" i="2"/>
  <c r="AK164" i="2"/>
  <c r="AK125" i="2"/>
  <c r="AO35" i="2"/>
  <c r="BA35" i="2" s="1"/>
  <c r="Z15" i="2"/>
  <c r="BE133" i="2"/>
  <c r="BQ133" i="2" s="1"/>
  <c r="BF133" i="2"/>
  <c r="Z8" i="2"/>
  <c r="BD8" i="2"/>
  <c r="BE206" i="2"/>
  <c r="BQ206" i="2" s="1"/>
  <c r="BF206" i="2"/>
  <c r="BE74" i="2"/>
  <c r="BQ74" i="2" s="1"/>
  <c r="BF74" i="2"/>
  <c r="AO16" i="2"/>
  <c r="BA16" i="2" s="1"/>
  <c r="AO62" i="2"/>
  <c r="BA62" i="2" s="1"/>
  <c r="BE164" i="2"/>
  <c r="BQ164" i="2" s="1"/>
  <c r="BF164" i="2"/>
  <c r="BE15" i="2"/>
  <c r="BQ15" i="2" s="1"/>
  <c r="BF15" i="2"/>
  <c r="BE19" i="2"/>
  <c r="BQ19" i="2" s="1"/>
  <c r="BF19" i="2"/>
  <c r="BF170" i="2"/>
  <c r="AP58" i="2"/>
  <c r="AP133" i="2"/>
  <c r="BE66" i="2"/>
  <c r="BQ66" i="2" s="1"/>
  <c r="BF66" i="2"/>
  <c r="BE43" i="2"/>
  <c r="BQ43" i="2" s="1"/>
  <c r="BF43" i="2"/>
  <c r="AO225" i="2"/>
  <c r="BA225" i="2" s="1"/>
  <c r="AP12" i="2"/>
  <c r="AO46" i="2"/>
  <c r="BA46" i="2" s="1"/>
  <c r="Z206" i="2"/>
  <c r="BE168" i="2"/>
  <c r="BQ168" i="2" s="1"/>
  <c r="BF168" i="2"/>
  <c r="BE125" i="2"/>
  <c r="BQ125" i="2" s="1"/>
  <c r="BF125" i="2"/>
  <c r="BE49" i="2"/>
  <c r="BQ49" i="2" s="1"/>
  <c r="BF49" i="2"/>
  <c r="AK231" i="2"/>
  <c r="BD231" i="2"/>
  <c r="AO193" i="2"/>
  <c r="BA193" i="2" s="1"/>
  <c r="BE177" i="2"/>
  <c r="BQ177" i="2" s="1"/>
  <c r="BF177" i="2"/>
  <c r="BE27" i="2"/>
  <c r="BQ27" i="2" s="1"/>
  <c r="BF27" i="2"/>
  <c r="BE123" i="2"/>
  <c r="BQ123" i="2" s="1"/>
  <c r="BF123" i="2"/>
  <c r="Z176" i="2"/>
  <c r="BD176" i="2"/>
  <c r="AK32" i="2"/>
  <c r="BD32" i="2"/>
  <c r="AP33" i="2"/>
  <c r="AO103" i="2"/>
  <c r="BA103" i="2" s="1"/>
  <c r="AO202" i="2"/>
  <c r="BA202" i="2" s="1"/>
  <c r="AO87" i="2"/>
  <c r="BA87" i="2" s="1"/>
  <c r="AP100" i="2"/>
  <c r="AO9" i="2"/>
  <c r="BA9" i="2" s="1"/>
  <c r="AP134" i="2"/>
  <c r="AP203" i="2"/>
  <c r="AP23" i="2"/>
  <c r="AO118" i="2"/>
  <c r="BA118" i="2" s="1"/>
  <c r="AP132" i="2"/>
  <c r="AP50" i="2"/>
  <c r="AP36" i="2"/>
  <c r="AP220" i="2"/>
  <c r="AP165" i="2"/>
  <c r="AP156" i="2"/>
  <c r="AO169" i="2"/>
  <c r="BA169" i="2" s="1"/>
  <c r="AP209" i="2"/>
  <c r="AP63" i="2"/>
  <c r="AP70" i="2"/>
  <c r="AP141" i="2"/>
  <c r="AO77" i="2"/>
  <c r="BA77" i="2" s="1"/>
  <c r="AO83" i="2"/>
  <c r="BA83" i="2" s="1"/>
  <c r="AO142" i="2"/>
  <c r="BA142" i="2" s="1"/>
  <c r="AO172" i="2"/>
  <c r="BA172" i="2" s="1"/>
  <c r="AP54" i="2"/>
  <c r="AP32" i="2"/>
  <c r="AP182" i="2"/>
  <c r="AP200" i="2"/>
  <c r="AO197" i="2"/>
  <c r="BA197" i="2" s="1"/>
  <c r="AN37" i="2"/>
  <c r="AO37" i="2" s="1"/>
  <c r="BA37" i="2" s="1"/>
  <c r="AN69" i="2"/>
  <c r="AN101" i="2"/>
  <c r="AO112" i="2"/>
  <c r="BA112" i="2" s="1"/>
  <c r="AP112" i="2"/>
  <c r="AO186" i="2"/>
  <c r="BA186" i="2" s="1"/>
  <c r="AP186" i="2"/>
  <c r="AO198" i="2"/>
  <c r="BA198" i="2" s="1"/>
  <c r="AP198" i="2"/>
  <c r="AO224" i="2"/>
  <c r="BA224" i="2" s="1"/>
  <c r="AP224" i="2"/>
  <c r="AO131" i="2"/>
  <c r="BA131" i="2" s="1"/>
  <c r="AP131" i="2"/>
  <c r="AP29" i="2"/>
  <c r="AO29" i="2"/>
  <c r="BA29" i="2" s="1"/>
  <c r="AO185" i="2"/>
  <c r="BA185" i="2" s="1"/>
  <c r="AP185" i="2"/>
  <c r="AP102" i="2"/>
  <c r="AO102" i="2"/>
  <c r="BA102" i="2" s="1"/>
  <c r="AP210" i="2"/>
  <c r="AO210" i="2"/>
  <c r="BA210" i="2" s="1"/>
  <c r="AO99" i="2"/>
  <c r="BA99" i="2" s="1"/>
  <c r="AP99" i="2"/>
  <c r="AO143" i="2"/>
  <c r="BA143" i="2" s="1"/>
  <c r="AP143" i="2"/>
  <c r="AO67" i="2"/>
  <c r="BA67" i="2" s="1"/>
  <c r="AP67" i="2"/>
  <c r="AO145" i="2"/>
  <c r="BA145" i="2" s="1"/>
  <c r="AP145" i="2"/>
  <c r="AO207" i="2"/>
  <c r="BA207" i="2" s="1"/>
  <c r="AP207" i="2"/>
  <c r="AO76" i="2"/>
  <c r="BA76" i="2" s="1"/>
  <c r="AP76" i="2"/>
  <c r="AO85" i="2"/>
  <c r="BA85" i="2" s="1"/>
  <c r="AP85" i="2"/>
  <c r="AO178" i="2"/>
  <c r="BA178" i="2" s="1"/>
  <c r="AP178" i="2"/>
  <c r="AO90" i="2"/>
  <c r="BA90" i="2" s="1"/>
  <c r="AP90" i="2"/>
  <c r="AO217" i="2"/>
  <c r="BA217" i="2" s="1"/>
  <c r="AP217" i="2"/>
  <c r="AP24" i="2"/>
  <c r="AO24" i="2"/>
  <c r="BA24" i="2" s="1"/>
  <c r="AO96" i="2"/>
  <c r="BA96" i="2" s="1"/>
  <c r="AP96" i="2"/>
  <c r="AO161" i="2"/>
  <c r="BA161" i="2" s="1"/>
  <c r="AP161" i="2"/>
  <c r="AO51" i="2"/>
  <c r="BA51" i="2" s="1"/>
  <c r="AP51" i="2"/>
  <c r="AO218" i="2"/>
  <c r="BA218" i="2" s="1"/>
  <c r="AP218" i="2"/>
  <c r="AO114" i="2"/>
  <c r="BA114" i="2" s="1"/>
  <c r="AP114" i="2"/>
  <c r="AO158" i="2"/>
  <c r="BA158" i="2" s="1"/>
  <c r="AP158" i="2"/>
  <c r="AO64" i="2"/>
  <c r="BA64" i="2" s="1"/>
  <c r="AP64" i="2"/>
  <c r="AO227" i="2"/>
  <c r="BA227" i="2" s="1"/>
  <c r="AP227" i="2"/>
  <c r="AO166" i="2"/>
  <c r="BA166" i="2" s="1"/>
  <c r="AP166" i="2"/>
  <c r="AO42" i="2"/>
  <c r="BA42" i="2" s="1"/>
  <c r="AP42" i="2"/>
  <c r="AO122" i="2"/>
  <c r="BA122" i="2" s="1"/>
  <c r="AP122" i="2"/>
  <c r="AO115" i="2"/>
  <c r="BA115" i="2" s="1"/>
  <c r="AP115" i="2"/>
  <c r="AO130" i="2"/>
  <c r="BA130" i="2" s="1"/>
  <c r="AP130" i="2"/>
  <c r="AO120" i="2"/>
  <c r="BA120" i="2" s="1"/>
  <c r="AP120" i="2"/>
  <c r="AO38" i="2"/>
  <c r="BA38" i="2" s="1"/>
  <c r="AP38" i="2"/>
  <c r="AO125" i="2"/>
  <c r="BA125" i="2" s="1"/>
  <c r="AP125" i="2"/>
  <c r="AP175" i="2"/>
  <c r="AO175" i="2"/>
  <c r="BA175" i="2" s="1"/>
  <c r="AO56" i="2"/>
  <c r="BA56" i="2" s="1"/>
  <c r="AP56" i="2"/>
  <c r="AO86" i="2"/>
  <c r="BA86" i="2" s="1"/>
  <c r="AP86" i="2"/>
  <c r="AO223" i="2"/>
  <c r="BA223" i="2" s="1"/>
  <c r="AP223" i="2"/>
  <c r="AO20" i="2"/>
  <c r="BA20" i="2" s="1"/>
  <c r="AP20" i="2"/>
  <c r="AO155" i="2"/>
  <c r="BA155" i="2" s="1"/>
  <c r="AP155" i="2"/>
  <c r="AO91" i="2"/>
  <c r="BA91" i="2" s="1"/>
  <c r="AP91" i="2"/>
  <c r="AO129" i="2"/>
  <c r="BA129" i="2" s="1"/>
  <c r="AP129" i="2"/>
  <c r="AO136" i="2"/>
  <c r="BA136" i="2" s="1"/>
  <c r="AP136" i="2"/>
  <c r="AO105" i="2"/>
  <c r="BA105" i="2" s="1"/>
  <c r="AP105" i="2"/>
  <c r="AO44" i="2"/>
  <c r="BA44" i="2" s="1"/>
  <c r="AP44" i="2"/>
  <c r="AO61" i="2"/>
  <c r="BA61" i="2" s="1"/>
  <c r="AP61" i="2"/>
  <c r="AP43" i="2"/>
  <c r="AO43" i="2"/>
  <c r="BA43" i="2" s="1"/>
  <c r="AP219" i="2"/>
  <c r="AO219" i="2"/>
  <c r="BA219" i="2" s="1"/>
  <c r="AO214" i="2"/>
  <c r="BA214" i="2" s="1"/>
  <c r="AP214" i="2"/>
  <c r="AO111" i="2"/>
  <c r="BA111" i="2" s="1"/>
  <c r="AP111" i="2"/>
  <c r="AO75" i="2"/>
  <c r="BA75" i="2" s="1"/>
  <c r="AP75" i="2"/>
  <c r="AO162" i="2"/>
  <c r="BA162" i="2" s="1"/>
  <c r="AP162" i="2"/>
  <c r="AO79" i="2"/>
  <c r="BA79" i="2" s="1"/>
  <c r="AP79" i="2"/>
  <c r="AO41" i="2"/>
  <c r="BA41" i="2" s="1"/>
  <c r="AP41" i="2"/>
  <c r="AO72" i="2"/>
  <c r="BA72" i="2" s="1"/>
  <c r="AP72" i="2"/>
  <c r="AO191" i="2"/>
  <c r="BA191" i="2" s="1"/>
  <c r="AP191" i="2"/>
  <c r="AO47" i="2"/>
  <c r="BA47" i="2" s="1"/>
  <c r="AP47" i="2"/>
  <c r="AO116" i="2"/>
  <c r="BA116" i="2" s="1"/>
  <c r="AP116" i="2"/>
  <c r="AO194" i="2"/>
  <c r="BA194" i="2" s="1"/>
  <c r="AP194" i="2"/>
  <c r="AP140" i="2"/>
  <c r="AO140" i="2"/>
  <c r="BA140" i="2" s="1"/>
  <c r="AP205" i="2"/>
  <c r="AO205" i="2"/>
  <c r="BA205" i="2" s="1"/>
  <c r="AO124" i="2"/>
  <c r="BA124" i="2" s="1"/>
  <c r="AP124" i="2"/>
  <c r="AO95" i="2"/>
  <c r="BA95" i="2" s="1"/>
  <c r="AP95" i="2"/>
  <c r="AO89" i="2"/>
  <c r="BA89" i="2" s="1"/>
  <c r="AP89" i="2"/>
  <c r="AP53" i="2"/>
  <c r="AO53" i="2"/>
  <c r="BA53" i="2" s="1"/>
  <c r="AO188" i="2"/>
  <c r="BA188" i="2" s="1"/>
  <c r="AP188" i="2"/>
  <c r="AO17" i="2"/>
  <c r="BA17" i="2" s="1"/>
  <c r="AP17" i="2"/>
  <c r="AO13" i="2"/>
  <c r="BA13" i="2" s="1"/>
  <c r="AP13" i="2"/>
  <c r="AP199" i="2"/>
  <c r="AO199" i="2"/>
  <c r="BA199" i="2" s="1"/>
  <c r="AO176" i="2"/>
  <c r="BA176" i="2" s="1"/>
  <c r="AP176" i="2"/>
  <c r="AO6" i="2"/>
  <c r="BA6" i="2" s="1"/>
  <c r="AP6" i="2"/>
  <c r="AP109" i="2"/>
  <c r="AO109" i="2"/>
  <c r="BA109" i="2" s="1"/>
  <c r="AO113" i="2"/>
  <c r="BA113" i="2" s="1"/>
  <c r="AP113" i="2"/>
  <c r="AO93" i="2"/>
  <c r="BA93" i="2" s="1"/>
  <c r="AP93" i="2"/>
  <c r="AP177" i="2"/>
  <c r="AO177" i="2"/>
  <c r="BA177" i="2" s="1"/>
  <c r="AO211" i="2"/>
  <c r="BA211" i="2" s="1"/>
  <c r="AP211" i="2"/>
  <c r="AO80" i="2"/>
  <c r="BA80" i="2" s="1"/>
  <c r="AP80" i="2"/>
  <c r="AO18" i="2"/>
  <c r="BA18" i="2" s="1"/>
  <c r="AP18" i="2"/>
  <c r="AO171" i="2"/>
  <c r="BA171" i="2" s="1"/>
  <c r="AP171" i="2"/>
  <c r="AP48" i="2"/>
  <c r="AO48" i="2"/>
  <c r="BA48" i="2" s="1"/>
  <c r="AO119" i="2"/>
  <c r="BA119" i="2" s="1"/>
  <c r="AP119" i="2"/>
  <c r="AO108" i="2"/>
  <c r="BA108" i="2" s="1"/>
  <c r="AP108" i="2"/>
  <c r="AO19" i="2"/>
  <c r="BA19" i="2" s="1"/>
  <c r="AP19" i="2"/>
  <c r="AO10" i="2"/>
  <c r="BA10" i="2" s="1"/>
  <c r="AP10" i="2"/>
  <c r="AP189" i="2"/>
  <c r="AO189" i="2"/>
  <c r="BA189" i="2" s="1"/>
  <c r="AP183" i="2"/>
  <c r="AO183" i="2"/>
  <c r="BA183" i="2" s="1"/>
  <c r="AO149" i="2"/>
  <c r="BA149" i="2" s="1"/>
  <c r="AP149" i="2"/>
  <c r="AO222" i="2"/>
  <c r="BA222" i="2" s="1"/>
  <c r="AP222" i="2"/>
  <c r="AO66" i="2"/>
  <c r="BA66" i="2" s="1"/>
  <c r="AP66" i="2"/>
  <c r="AO73" i="2"/>
  <c r="BA73" i="2" s="1"/>
  <c r="AP73" i="2"/>
  <c r="AP215" i="2"/>
  <c r="AO215" i="2"/>
  <c r="BA215" i="2" s="1"/>
  <c r="AA206" i="1"/>
  <c r="AB206" i="1" s="1"/>
  <c r="AA229" i="1"/>
  <c r="AB229" i="1" s="1"/>
  <c r="AA187" i="1"/>
  <c r="AB187" i="1" s="1"/>
  <c r="AA186" i="1"/>
  <c r="AB186" i="1" s="1"/>
  <c r="AA146" i="1"/>
  <c r="AB146" i="1" s="1"/>
  <c r="AA91" i="1"/>
  <c r="AB91" i="1" s="1"/>
  <c r="AA221" i="1"/>
  <c r="AB221" i="1" s="1"/>
  <c r="AA230" i="1"/>
  <c r="AB230" i="1" s="1"/>
  <c r="AA210" i="1"/>
  <c r="AB210" i="1" s="1"/>
  <c r="AA156" i="1"/>
  <c r="AB156" i="1" s="1"/>
  <c r="AA166" i="1"/>
  <c r="AB166" i="1" s="1"/>
  <c r="AA138" i="1"/>
  <c r="AB138" i="1" s="1"/>
  <c r="AA147" i="1"/>
  <c r="AB147" i="1" s="1"/>
  <c r="AA122" i="1"/>
  <c r="AB122" i="1" s="1"/>
  <c r="AA128" i="1"/>
  <c r="AB128" i="1" s="1"/>
  <c r="AA136" i="1"/>
  <c r="AB136" i="1" s="1"/>
  <c r="AA118" i="1"/>
  <c r="AB118" i="1" s="1"/>
  <c r="AA104" i="1"/>
  <c r="AB104" i="1" s="1"/>
  <c r="AA106" i="1"/>
  <c r="AB106" i="1" s="1"/>
  <c r="AA95" i="1"/>
  <c r="AB95" i="1" s="1"/>
  <c r="AA74" i="1"/>
  <c r="AB74" i="1" s="1"/>
  <c r="AA88" i="1"/>
  <c r="AB88" i="1" s="1"/>
  <c r="AA92" i="1"/>
  <c r="AB92" i="1" s="1"/>
  <c r="AA63" i="1"/>
  <c r="AB63" i="1" s="1"/>
  <c r="AA49" i="1"/>
  <c r="AB49" i="1" s="1"/>
  <c r="AA40" i="1"/>
  <c r="AB40" i="1" s="1"/>
  <c r="AA13" i="1"/>
  <c r="AB13" i="1" s="1"/>
  <c r="AA23" i="1"/>
  <c r="AB23" i="1" s="1"/>
  <c r="AA8" i="1"/>
  <c r="AB8" i="1" s="1"/>
  <c r="AA184" i="1"/>
  <c r="AB184" i="1" s="1"/>
  <c r="AA196" i="1"/>
  <c r="AB196" i="1" s="1"/>
  <c r="AA87" i="1"/>
  <c r="AB87" i="1" s="1"/>
  <c r="AA219" i="1"/>
  <c r="AB219" i="1" s="1"/>
  <c r="AA131" i="1"/>
  <c r="AB131" i="1" s="1"/>
  <c r="AA98" i="1"/>
  <c r="AB98" i="1" s="1"/>
  <c r="AA66" i="1"/>
  <c r="AB66" i="1" s="1"/>
  <c r="AA68" i="1"/>
  <c r="AB68" i="1" s="1"/>
  <c r="AA65" i="1"/>
  <c r="AB65" i="1" s="1"/>
  <c r="AA42" i="1"/>
  <c r="AB42" i="1" s="1"/>
  <c r="AA48" i="1"/>
  <c r="AB48" i="1" s="1"/>
  <c r="AA14" i="1"/>
  <c r="AB14" i="1" s="1"/>
  <c r="AA21" i="1"/>
  <c r="AB21" i="1" s="1"/>
  <c r="AA22" i="1"/>
  <c r="AB22" i="1" s="1"/>
  <c r="AA6" i="1"/>
  <c r="AB6" i="1" s="1"/>
  <c r="AA183" i="1"/>
  <c r="AB183" i="1" s="1"/>
  <c r="AA224" i="1"/>
  <c r="AB224" i="1" s="1"/>
  <c r="AA172" i="1"/>
  <c r="AB172" i="1" s="1"/>
  <c r="AA194" i="1"/>
  <c r="AB194" i="1" s="1"/>
  <c r="AA83" i="1"/>
  <c r="AB83" i="1" s="1"/>
  <c r="AA64" i="1"/>
  <c r="AB64" i="1" s="1"/>
  <c r="AA70" i="1"/>
  <c r="AB70" i="1" s="1"/>
  <c r="AA7" i="1"/>
  <c r="AB7" i="1" s="1"/>
  <c r="AA204" i="1"/>
  <c r="AB204" i="1" s="1"/>
  <c r="AA220" i="1"/>
  <c r="AB220" i="1" s="1"/>
  <c r="AA197" i="1"/>
  <c r="AB197" i="1" s="1"/>
  <c r="AA208" i="1"/>
  <c r="AB208" i="1" s="1"/>
  <c r="AA168" i="1"/>
  <c r="AB168" i="1" s="1"/>
  <c r="AA135" i="1"/>
  <c r="AB135" i="1" s="1"/>
  <c r="AA133" i="1"/>
  <c r="AB133" i="1" s="1"/>
  <c r="AA105" i="1"/>
  <c r="AB105" i="1" s="1"/>
  <c r="AA201" i="1"/>
  <c r="AB201" i="1" s="1"/>
  <c r="AA162" i="1"/>
  <c r="AB162" i="1" s="1"/>
  <c r="AA129" i="1"/>
  <c r="AB129" i="1" s="1"/>
  <c r="AA123" i="1"/>
  <c r="AB123" i="1" s="1"/>
  <c r="AA96" i="1"/>
  <c r="AB96" i="1" s="1"/>
  <c r="AA107" i="1"/>
  <c r="AB107" i="1" s="1"/>
  <c r="AA108" i="1"/>
  <c r="AB108" i="1" s="1"/>
  <c r="AA39" i="1"/>
  <c r="AB39" i="1" s="1"/>
  <c r="AA57" i="1"/>
  <c r="AB57" i="1" s="1"/>
  <c r="AA51" i="1"/>
  <c r="AB51" i="1" s="1"/>
  <c r="AA46" i="1"/>
  <c r="AB46" i="1" s="1"/>
  <c r="AA35" i="1"/>
  <c r="AB35" i="1" s="1"/>
  <c r="AA176" i="1"/>
  <c r="AB176" i="1" s="1"/>
  <c r="AA85" i="1"/>
  <c r="AB85" i="1" s="1"/>
  <c r="AA52" i="1"/>
  <c r="AB52" i="1" s="1"/>
  <c r="AA111" i="1"/>
  <c r="AB111" i="1" s="1"/>
  <c r="AA15" i="1"/>
  <c r="AB15" i="1" s="1"/>
  <c r="AA202" i="1"/>
  <c r="AB202" i="1" s="1"/>
  <c r="AA158" i="1"/>
  <c r="AB158" i="1" s="1"/>
  <c r="AA115" i="1"/>
  <c r="AB115" i="1" s="1"/>
  <c r="AA109" i="1"/>
  <c r="AB109" i="1" s="1"/>
  <c r="AA227" i="1"/>
  <c r="AB227" i="1" s="1"/>
  <c r="AA226" i="1"/>
  <c r="AB226" i="1" s="1"/>
  <c r="AA214" i="1"/>
  <c r="AB214" i="1" s="1"/>
  <c r="AA216" i="1"/>
  <c r="AB216" i="1" s="1"/>
  <c r="AA223" i="1"/>
  <c r="AB223" i="1" s="1"/>
  <c r="AA190" i="1"/>
  <c r="AB190" i="1" s="1"/>
  <c r="AA151" i="1"/>
  <c r="AB151" i="1" s="1"/>
  <c r="AA125" i="1"/>
  <c r="AB125" i="1" s="1"/>
  <c r="AA110" i="1"/>
  <c r="AB110" i="1" s="1"/>
  <c r="AA93" i="1"/>
  <c r="AB93" i="1" s="1"/>
  <c r="AA99" i="1"/>
  <c r="AB99" i="1" s="1"/>
  <c r="AA72" i="1"/>
  <c r="AB72" i="1" s="1"/>
  <c r="AA86" i="1"/>
  <c r="AB86" i="1" s="1"/>
  <c r="AA38" i="1"/>
  <c r="AB38" i="1" s="1"/>
  <c r="AA56" i="1"/>
  <c r="AB56" i="1" s="1"/>
  <c r="AA37" i="1"/>
  <c r="AB37" i="1" s="1"/>
  <c r="AA45" i="1"/>
  <c r="AB45" i="1" s="1"/>
  <c r="AA47" i="1"/>
  <c r="AB47" i="1" s="1"/>
  <c r="AA10" i="1"/>
  <c r="AB10" i="1" s="1"/>
  <c r="AA161" i="1"/>
  <c r="AB161" i="1" s="1"/>
  <c r="AA212" i="1"/>
  <c r="AB212" i="1" s="1"/>
  <c r="AA185" i="1"/>
  <c r="AB185" i="1" s="1"/>
  <c r="AA213" i="1"/>
  <c r="AB213" i="1" s="1"/>
  <c r="AA130" i="1"/>
  <c r="AB130" i="1" s="1"/>
  <c r="AA205" i="1"/>
  <c r="AB205" i="1" s="1"/>
  <c r="AA58" i="1"/>
  <c r="AB58" i="1" s="1"/>
  <c r="AA222" i="1"/>
  <c r="AB222" i="1" s="1"/>
  <c r="AA209" i="1"/>
  <c r="AB209" i="1" s="1"/>
  <c r="AA188" i="1"/>
  <c r="AB188" i="1" s="1"/>
  <c r="AA215" i="1"/>
  <c r="AB215" i="1" s="1"/>
  <c r="AA200" i="1"/>
  <c r="AB200" i="1" s="1"/>
  <c r="AA175" i="1"/>
  <c r="AB175" i="1" s="1"/>
  <c r="AA144" i="1"/>
  <c r="AB144" i="1" s="1"/>
  <c r="AA174" i="1"/>
  <c r="AB174" i="1" s="1"/>
  <c r="AA143" i="1"/>
  <c r="AB143" i="1" s="1"/>
  <c r="AA140" i="1"/>
  <c r="AB140" i="1" s="1"/>
  <c r="AA120" i="1"/>
  <c r="AB120" i="1" s="1"/>
  <c r="AA114" i="1"/>
  <c r="AB114" i="1" s="1"/>
  <c r="AA119" i="1"/>
  <c r="AB119" i="1" s="1"/>
  <c r="AA116" i="1"/>
  <c r="AB116" i="1" s="1"/>
  <c r="AA80" i="1"/>
  <c r="AB80" i="1" s="1"/>
  <c r="AA71" i="1"/>
  <c r="AB71" i="1" s="1"/>
  <c r="AA59" i="1"/>
  <c r="AB59" i="1" s="1"/>
  <c r="AA54" i="1"/>
  <c r="AB54" i="1" s="1"/>
  <c r="AA34" i="1"/>
  <c r="AB34" i="1" s="1"/>
  <c r="AA25" i="1"/>
  <c r="AB25" i="1" s="1"/>
  <c r="AA12" i="1"/>
  <c r="AB12" i="1" s="1"/>
  <c r="AA193" i="1"/>
  <c r="AB193" i="1" s="1"/>
  <c r="AA73" i="1"/>
  <c r="AB73" i="1" s="1"/>
  <c r="AA60" i="1"/>
  <c r="AB60" i="1" s="1"/>
  <c r="AA157" i="1"/>
  <c r="AB157" i="1" s="1"/>
  <c r="AA27" i="1"/>
  <c r="AB27" i="1" s="1"/>
  <c r="AA160" i="1"/>
  <c r="AB160" i="1" s="1"/>
  <c r="AA182" i="1"/>
  <c r="AB182" i="1" s="1"/>
  <c r="AA31" i="1"/>
  <c r="AB31" i="1" s="1"/>
  <c r="AA211" i="1"/>
  <c r="AB211" i="1" s="1"/>
  <c r="AA225" i="1"/>
  <c r="AB225" i="1" s="1"/>
  <c r="AA198" i="1"/>
  <c r="AB198" i="1" s="1"/>
  <c r="AA167" i="1"/>
  <c r="AB167" i="1" s="1"/>
  <c r="AA173" i="1"/>
  <c r="AB173" i="1" s="1"/>
  <c r="AA152" i="1"/>
  <c r="AB152" i="1" s="1"/>
  <c r="AA142" i="1"/>
  <c r="AB142" i="1" s="1"/>
  <c r="AA132" i="1"/>
  <c r="AB132" i="1" s="1"/>
  <c r="AA113" i="1"/>
  <c r="AB113" i="1" s="1"/>
  <c r="AA97" i="1"/>
  <c r="AB97" i="1" s="1"/>
  <c r="AA101" i="1"/>
  <c r="AB101" i="1" s="1"/>
  <c r="AA84" i="1"/>
  <c r="AB84" i="1" s="1"/>
  <c r="AA102" i="1"/>
  <c r="AB102" i="1" s="1"/>
  <c r="AA79" i="1"/>
  <c r="AB79" i="1" s="1"/>
  <c r="AA69" i="1"/>
  <c r="AB69" i="1" s="1"/>
  <c r="AA53" i="1"/>
  <c r="AB53" i="1" s="1"/>
  <c r="AA55" i="1"/>
  <c r="AB55" i="1" s="1"/>
  <c r="AA11" i="1"/>
  <c r="AB11" i="1" s="1"/>
  <c r="AA181" i="1"/>
  <c r="AB181" i="1" s="1"/>
  <c r="AA199" i="1"/>
  <c r="AB199" i="1" s="1"/>
  <c r="AA231" i="1"/>
  <c r="AB231" i="1" s="1"/>
  <c r="AA163" i="1"/>
  <c r="AB163" i="1" s="1"/>
  <c r="AA43" i="1"/>
  <c r="AB43" i="1" s="1"/>
  <c r="AA159" i="1"/>
  <c r="AB159" i="1" s="1"/>
  <c r="AA189" i="1"/>
  <c r="AB189" i="1" s="1"/>
  <c r="AA29" i="1"/>
  <c r="AB29" i="1" s="1"/>
  <c r="AA170" i="1"/>
  <c r="AB170" i="1" s="1"/>
  <c r="AA228" i="1"/>
  <c r="AB228" i="1" s="1"/>
  <c r="AA203" i="1"/>
  <c r="AB203" i="1" s="1"/>
  <c r="AA180" i="1"/>
  <c r="AB180" i="1" s="1"/>
  <c r="AA117" i="1"/>
  <c r="AB117" i="1" s="1"/>
  <c r="AA100" i="1"/>
  <c r="AB100" i="1" s="1"/>
  <c r="AA82" i="1"/>
  <c r="AB82" i="1" s="1"/>
  <c r="AA77" i="1"/>
  <c r="AB77" i="1" s="1"/>
  <c r="AA81" i="1"/>
  <c r="AB81" i="1" s="1"/>
  <c r="AA94" i="1"/>
  <c r="AB94" i="1" s="1"/>
  <c r="AA62" i="1"/>
  <c r="AB62" i="1" s="1"/>
  <c r="AA24" i="1"/>
  <c r="AB24" i="1" s="1"/>
  <c r="AA36" i="1"/>
  <c r="AB36" i="1" s="1"/>
  <c r="AA19" i="1"/>
  <c r="AB19" i="1" s="1"/>
  <c r="AA153" i="1"/>
  <c r="AB153" i="1" s="1"/>
  <c r="AA195" i="1"/>
  <c r="AB195" i="1" s="1"/>
  <c r="AA150" i="1"/>
  <c r="AB150" i="1" s="1"/>
  <c r="AA103" i="1"/>
  <c r="AB103" i="1" s="1"/>
  <c r="AA154" i="1"/>
  <c r="AB154" i="1" s="1"/>
  <c r="AA18" i="1"/>
  <c r="AB18" i="1" s="1"/>
  <c r="AA217" i="1"/>
  <c r="AB217" i="1" s="1"/>
  <c r="AA192" i="1"/>
  <c r="AB192" i="1" s="1"/>
  <c r="AA149" i="1"/>
  <c r="AB149" i="1" s="1"/>
  <c r="AA218" i="1"/>
  <c r="AB218" i="1" s="1"/>
  <c r="AA179" i="1"/>
  <c r="AB179" i="1" s="1"/>
  <c r="AA164" i="1"/>
  <c r="AB164" i="1" s="1"/>
  <c r="AA139" i="1"/>
  <c r="AB139" i="1" s="1"/>
  <c r="AA148" i="1"/>
  <c r="AB148" i="1" s="1"/>
  <c r="AA155" i="1"/>
  <c r="AB155" i="1" s="1"/>
  <c r="AA112" i="1"/>
  <c r="AB112" i="1" s="1"/>
  <c r="AA137" i="1"/>
  <c r="AB137" i="1" s="1"/>
  <c r="AA90" i="1"/>
  <c r="AB90" i="1" s="1"/>
  <c r="AA76" i="1"/>
  <c r="AB76" i="1" s="1"/>
  <c r="AA78" i="1"/>
  <c r="AB78" i="1" s="1"/>
  <c r="AA89" i="1"/>
  <c r="AB89" i="1" s="1"/>
  <c r="AA61" i="1"/>
  <c r="AB61" i="1" s="1"/>
  <c r="AA32" i="1"/>
  <c r="AB32" i="1" s="1"/>
  <c r="AA41" i="1"/>
  <c r="AB41" i="1" s="1"/>
  <c r="AA30" i="1"/>
  <c r="AB30" i="1" s="1"/>
  <c r="AA17" i="1"/>
  <c r="AB17" i="1" s="1"/>
  <c r="AA127" i="1"/>
  <c r="AB127" i="1" s="1"/>
  <c r="AA191" i="1"/>
  <c r="AB191" i="1" s="1"/>
  <c r="AA141" i="1"/>
  <c r="AB141" i="1" s="1"/>
  <c r="AA121" i="1"/>
  <c r="AB121" i="1" s="1"/>
  <c r="AA26" i="1"/>
  <c r="AB26" i="1" s="1"/>
  <c r="BF144" i="2" l="1"/>
  <c r="Q4" i="7" a="1"/>
  <c r="Q4" i="7" s="1"/>
  <c r="T15" i="7"/>
  <c r="T225" i="7"/>
  <c r="O164" i="7"/>
  <c r="T202" i="7"/>
  <c r="T14" i="7"/>
  <c r="T187" i="7"/>
  <c r="T229" i="7"/>
  <c r="T5" i="7"/>
  <c r="T167" i="7"/>
  <c r="T212" i="7"/>
  <c r="O27" i="7"/>
  <c r="T77" i="7"/>
  <c r="T228" i="7"/>
  <c r="T181" i="7"/>
  <c r="T22" i="7"/>
  <c r="T7" i="7"/>
  <c r="T123" i="7"/>
  <c r="T81" i="7"/>
  <c r="T170" i="7"/>
  <c r="BD138" i="2"/>
  <c r="AD139" i="1"/>
  <c r="BD53" i="2"/>
  <c r="AD54" i="1"/>
  <c r="BD71" i="2"/>
  <c r="AD72" i="1"/>
  <c r="BD56" i="2"/>
  <c r="AD57" i="1"/>
  <c r="BD7" i="2"/>
  <c r="AD8" i="1"/>
  <c r="P108" i="7"/>
  <c r="P124" i="7"/>
  <c r="P125" i="7"/>
  <c r="P67" i="7"/>
  <c r="Q179" i="7" a="1"/>
  <c r="Q179" i="7" s="1"/>
  <c r="Q192" i="7" a="1"/>
  <c r="Q192" i="7" s="1"/>
  <c r="Q153" i="7" a="1"/>
  <c r="Q153" i="7" s="1"/>
  <c r="Q50" i="7" a="1"/>
  <c r="Q50" i="7" s="1"/>
  <c r="BD93" i="2"/>
  <c r="AD94" i="1"/>
  <c r="BD58" i="2"/>
  <c r="AD59" i="1"/>
  <c r="BD38" i="2"/>
  <c r="AD39" i="1"/>
  <c r="BD5" i="2"/>
  <c r="AD6" i="1"/>
  <c r="BD185" i="2"/>
  <c r="AD186" i="1"/>
  <c r="P189" i="7"/>
  <c r="P199" i="7"/>
  <c r="P53" i="7"/>
  <c r="P205" i="7"/>
  <c r="P37" i="7"/>
  <c r="P83" i="7"/>
  <c r="U49" i="7"/>
  <c r="P225" i="7"/>
  <c r="U170" i="7"/>
  <c r="P16" i="7"/>
  <c r="U133" i="7"/>
  <c r="K27" i="7"/>
  <c r="K123" i="7"/>
  <c r="P34" i="7"/>
  <c r="Q14" i="7" a="1"/>
  <c r="Q14" i="7" s="1"/>
  <c r="Q173" i="7" a="1"/>
  <c r="Q173" i="7" s="1"/>
  <c r="Q182" i="7" a="1"/>
  <c r="Q182" i="7" s="1"/>
  <c r="Q22" i="7" a="1"/>
  <c r="Q22" i="7" s="1"/>
  <c r="Q104" i="7" a="1"/>
  <c r="Q104" i="7" s="1"/>
  <c r="Q212" i="7" a="1"/>
  <c r="Q212" i="7" s="1"/>
  <c r="Q15" i="7" a="1"/>
  <c r="Q15" i="7" s="1"/>
  <c r="Q27" i="7" a="1"/>
  <c r="Q27" i="7" s="1"/>
  <c r="Q146" i="7" a="1"/>
  <c r="Q146" i="7" s="1"/>
  <c r="Q213" i="7" a="1"/>
  <c r="Q213" i="7" s="1"/>
  <c r="Q190" i="7" a="1"/>
  <c r="Q190" i="7" s="1"/>
  <c r="Q144" i="7" a="1"/>
  <c r="Q144" i="7" s="1"/>
  <c r="Q21" i="7" a="1"/>
  <c r="Q21" i="7" s="1"/>
  <c r="Q201" i="7" a="1"/>
  <c r="Q201" i="7" s="1"/>
  <c r="Q26" i="7" a="1"/>
  <c r="Q26" i="7" s="1"/>
  <c r="BD139" i="2"/>
  <c r="BF139" i="2" s="1"/>
  <c r="AD140" i="1"/>
  <c r="BD73" i="2"/>
  <c r="AD74" i="1"/>
  <c r="P176" i="7"/>
  <c r="P61" i="7"/>
  <c r="U27" i="7"/>
  <c r="Q204" i="7" a="1"/>
  <c r="Q204" i="7" s="1"/>
  <c r="BD77" i="2"/>
  <c r="BF77" i="2" s="1"/>
  <c r="AD78" i="1"/>
  <c r="BD83" i="2"/>
  <c r="AD84" i="1"/>
  <c r="BD6" i="2"/>
  <c r="AD7" i="1"/>
  <c r="BD75" i="2"/>
  <c r="AD76" i="1"/>
  <c r="BD149" i="2"/>
  <c r="BE149" i="2" s="1"/>
  <c r="BQ149" i="2" s="1"/>
  <c r="AD150" i="1"/>
  <c r="BD80" i="2"/>
  <c r="AD81" i="1"/>
  <c r="BD169" i="2"/>
  <c r="AD170" i="1"/>
  <c r="BD180" i="2"/>
  <c r="AD181" i="1"/>
  <c r="BD100" i="2"/>
  <c r="BE100" i="2" s="1"/>
  <c r="BQ100" i="2" s="1"/>
  <c r="AD101" i="1"/>
  <c r="BD197" i="2"/>
  <c r="AD198" i="1"/>
  <c r="BD59" i="2"/>
  <c r="AD60" i="1"/>
  <c r="BD70" i="2"/>
  <c r="AD71" i="1"/>
  <c r="BD173" i="2"/>
  <c r="BE173" i="2" s="1"/>
  <c r="BQ173" i="2" s="1"/>
  <c r="AD174" i="1"/>
  <c r="BD57" i="2"/>
  <c r="AD58" i="1"/>
  <c r="BD46" i="2"/>
  <c r="AD47" i="1"/>
  <c r="BD92" i="2"/>
  <c r="AD93" i="1"/>
  <c r="BD51" i="2"/>
  <c r="BE51" i="2" s="1"/>
  <c r="BQ51" i="2" s="1"/>
  <c r="AD52" i="1"/>
  <c r="BD107" i="2"/>
  <c r="AD108" i="1"/>
  <c r="BD132" i="2"/>
  <c r="AD133" i="1"/>
  <c r="BD69" i="2"/>
  <c r="AD70" i="1"/>
  <c r="BD21" i="2"/>
  <c r="BE21" i="2" s="1"/>
  <c r="BQ21" i="2" s="1"/>
  <c r="AD22" i="1"/>
  <c r="BD97" i="2"/>
  <c r="AD98" i="1"/>
  <c r="BD12" i="2"/>
  <c r="AD13" i="1"/>
  <c r="BD105" i="2"/>
  <c r="AD106" i="1"/>
  <c r="BD165" i="2"/>
  <c r="BE165" i="2" s="1"/>
  <c r="BQ165" i="2" s="1"/>
  <c r="AD166" i="1"/>
  <c r="BD186" i="2"/>
  <c r="AD187" i="1"/>
  <c r="P66" i="7"/>
  <c r="P119" i="7"/>
  <c r="P80" i="7"/>
  <c r="P113" i="7"/>
  <c r="P47" i="7"/>
  <c r="P79" i="7"/>
  <c r="P214" i="7"/>
  <c r="P44" i="7"/>
  <c r="P91" i="7"/>
  <c r="P86" i="7"/>
  <c r="P38" i="7"/>
  <c r="P122" i="7"/>
  <c r="P64" i="7"/>
  <c r="P51" i="7"/>
  <c r="P217" i="7"/>
  <c r="P76" i="7"/>
  <c r="P143" i="7"/>
  <c r="P185" i="7"/>
  <c r="P198" i="7"/>
  <c r="P197" i="7"/>
  <c r="P77" i="7"/>
  <c r="P87" i="7"/>
  <c r="K32" i="7"/>
  <c r="L32" i="7" s="1" a="1"/>
  <c r="L32" i="7" s="1"/>
  <c r="U144" i="7"/>
  <c r="P167" i="7"/>
  <c r="P82" i="7"/>
  <c r="P60" i="7"/>
  <c r="Q206" i="7" a="1"/>
  <c r="Q206" i="7" s="1"/>
  <c r="Q209" i="7" a="1"/>
  <c r="Q209" i="7" s="1"/>
  <c r="Q94" i="7" a="1"/>
  <c r="Q94" i="7" s="1"/>
  <c r="Q138" i="7" a="1"/>
  <c r="Q138" i="7" s="1"/>
  <c r="Q126" i="7" a="1"/>
  <c r="Q126" i="7" s="1"/>
  <c r="Q203" i="7" a="1"/>
  <c r="Q203" i="7" s="1"/>
  <c r="Q165" i="7" a="1"/>
  <c r="Q165" i="7" s="1"/>
  <c r="Q216" i="7" a="1"/>
  <c r="Q216" i="7" s="1"/>
  <c r="Q11" i="7" a="1"/>
  <c r="Q11" i="7" s="1"/>
  <c r="BD172" i="2"/>
  <c r="BE172" i="2" s="1"/>
  <c r="BQ172" i="2" s="1"/>
  <c r="AD173" i="1"/>
  <c r="BD146" i="2"/>
  <c r="AD147" i="1"/>
  <c r="P129" i="7"/>
  <c r="P62" i="7"/>
  <c r="P30" i="7"/>
  <c r="Q128" i="7" a="1"/>
  <c r="Q128" i="7" s="1"/>
  <c r="BD9" i="2"/>
  <c r="BE9" i="2" s="1"/>
  <c r="BQ9" i="2" s="1"/>
  <c r="AD10" i="1"/>
  <c r="BD137" i="2"/>
  <c r="AD138" i="1"/>
  <c r="BD10" i="2"/>
  <c r="AD11" i="1"/>
  <c r="BD72" i="2"/>
  <c r="AD73" i="1"/>
  <c r="BD63" i="2"/>
  <c r="BE63" i="2" s="1"/>
  <c r="BQ63" i="2" s="1"/>
  <c r="AD64" i="1"/>
  <c r="BD39" i="2"/>
  <c r="AD40" i="1"/>
  <c r="P109" i="7"/>
  <c r="P140" i="7"/>
  <c r="P219" i="7"/>
  <c r="P29" i="7"/>
  <c r="U125" i="7"/>
  <c r="U43" i="7"/>
  <c r="U19" i="7"/>
  <c r="U74" i="7"/>
  <c r="P35" i="7"/>
  <c r="T26" i="7"/>
  <c r="P81" i="7"/>
  <c r="P174" i="7"/>
  <c r="P170" i="7"/>
  <c r="Q100" i="7" a="1"/>
  <c r="Q100" i="7" s="1"/>
  <c r="Q8" i="7" a="1"/>
  <c r="Q8" i="7" s="1"/>
  <c r="Q221" i="7" a="1"/>
  <c r="Q221" i="7" s="1"/>
  <c r="Q139" i="7" a="1"/>
  <c r="Q139" i="7" s="1"/>
  <c r="Q40" i="7" a="1"/>
  <c r="Q40" i="7" s="1"/>
  <c r="Q121" i="7" a="1"/>
  <c r="Q121" i="7" s="1"/>
  <c r="Q156" i="7" a="1"/>
  <c r="Q156" i="7" s="1"/>
  <c r="Q152" i="7" a="1"/>
  <c r="Q152" i="7" s="1"/>
  <c r="Q110" i="7" a="1"/>
  <c r="Q110" i="7" s="1"/>
  <c r="Q160" i="7" a="1"/>
  <c r="Q160" i="7" s="1"/>
  <c r="Q134" i="7" a="1"/>
  <c r="Q134" i="7" s="1"/>
  <c r="Q147" i="7" a="1"/>
  <c r="Q147" i="7" s="1"/>
  <c r="Q168" i="7" a="1"/>
  <c r="Q168" i="7" s="1"/>
  <c r="Q163" i="7" a="1"/>
  <c r="Q163" i="7" s="1"/>
  <c r="Q151" i="7" a="1"/>
  <c r="Q151" i="7" s="1"/>
  <c r="Q25" i="7" a="1"/>
  <c r="Q25" i="7" s="1"/>
  <c r="P116" i="7"/>
  <c r="P227" i="7"/>
  <c r="P224" i="7"/>
  <c r="BD102" i="2"/>
  <c r="AD103" i="1"/>
  <c r="BD156" i="2"/>
  <c r="BE156" i="2" s="1"/>
  <c r="BQ156" i="2" s="1"/>
  <c r="AD157" i="1"/>
  <c r="BD22" i="2"/>
  <c r="BE22" i="2" s="1"/>
  <c r="BQ22" i="2" s="1"/>
  <c r="AD23" i="1"/>
  <c r="BD178" i="2"/>
  <c r="AD179" i="1"/>
  <c r="BD16" i="2"/>
  <c r="AD17" i="1"/>
  <c r="BD89" i="2"/>
  <c r="BE89" i="2" s="1"/>
  <c r="BQ89" i="2" s="1"/>
  <c r="AD90" i="1"/>
  <c r="BD194" i="2"/>
  <c r="BE194" i="2" s="1"/>
  <c r="BQ194" i="2" s="1"/>
  <c r="AD195" i="1"/>
  <c r="BD76" i="2"/>
  <c r="AD77" i="1"/>
  <c r="BD28" i="2"/>
  <c r="AD29" i="1"/>
  <c r="BD96" i="2"/>
  <c r="BE96" i="2" s="1"/>
  <c r="BQ96" i="2" s="1"/>
  <c r="AD97" i="1"/>
  <c r="BD79" i="2"/>
  <c r="BE79" i="2" s="1"/>
  <c r="BQ79" i="2" s="1"/>
  <c r="AD80" i="1"/>
  <c r="BD143" i="2"/>
  <c r="AD144" i="1"/>
  <c r="BD44" i="2"/>
  <c r="AD45" i="1"/>
  <c r="BD109" i="2"/>
  <c r="BE109" i="2" s="1"/>
  <c r="BQ109" i="2" s="1"/>
  <c r="AD110" i="1"/>
  <c r="BD84" i="2"/>
  <c r="BF84" i="2" s="1"/>
  <c r="AD85" i="1"/>
  <c r="BD106" i="2"/>
  <c r="AD107" i="1"/>
  <c r="BD134" i="2"/>
  <c r="AD135" i="1"/>
  <c r="BD20" i="2"/>
  <c r="BE20" i="2" s="1"/>
  <c r="BQ20" i="2" s="1"/>
  <c r="AD21" i="1"/>
  <c r="BD130" i="2"/>
  <c r="BE130" i="2" s="1"/>
  <c r="BQ130" i="2" s="1"/>
  <c r="AD131" i="1"/>
  <c r="BD103" i="2"/>
  <c r="AD104" i="1"/>
  <c r="BD155" i="2"/>
  <c r="AD156" i="1"/>
  <c r="P48" i="7"/>
  <c r="BD29" i="2"/>
  <c r="AD30" i="1"/>
  <c r="BD136" i="2"/>
  <c r="AD137" i="1"/>
  <c r="BD148" i="2"/>
  <c r="AD149" i="1"/>
  <c r="BD152" i="2"/>
  <c r="BE152" i="2" s="1"/>
  <c r="BQ152" i="2" s="1"/>
  <c r="AD153" i="1"/>
  <c r="BD81" i="2"/>
  <c r="AD82" i="1"/>
  <c r="BD188" i="2"/>
  <c r="AD189" i="1"/>
  <c r="BD54" i="2"/>
  <c r="AD55" i="1"/>
  <c r="BD112" i="2"/>
  <c r="BE112" i="2" s="1"/>
  <c r="BQ112" i="2" s="1"/>
  <c r="AD113" i="1"/>
  <c r="BD192" i="2"/>
  <c r="AD193" i="1"/>
  <c r="BD115" i="2"/>
  <c r="AD116" i="1"/>
  <c r="BD174" i="2"/>
  <c r="AD175" i="1"/>
  <c r="BD129" i="2"/>
  <c r="BE129" i="2" s="1"/>
  <c r="BQ129" i="2" s="1"/>
  <c r="AD130" i="1"/>
  <c r="BD36" i="2"/>
  <c r="AD37" i="1"/>
  <c r="BD124" i="2"/>
  <c r="AD125" i="1"/>
  <c r="BD108" i="2"/>
  <c r="AD109" i="1"/>
  <c r="BD175" i="2"/>
  <c r="BE175" i="2" s="1"/>
  <c r="BQ175" i="2" s="1"/>
  <c r="AD176" i="1"/>
  <c r="BD95" i="2"/>
  <c r="AD96" i="1"/>
  <c r="BD167" i="2"/>
  <c r="AD168" i="1"/>
  <c r="BD82" i="2"/>
  <c r="AD83" i="1"/>
  <c r="BD13" i="2"/>
  <c r="BE13" i="2" s="1"/>
  <c r="BQ13" i="2" s="1"/>
  <c r="AD14" i="1"/>
  <c r="BD48" i="2"/>
  <c r="AD49" i="1"/>
  <c r="BD117" i="2"/>
  <c r="AD118" i="1"/>
  <c r="P222" i="7"/>
  <c r="P10" i="7"/>
  <c r="P211" i="7"/>
  <c r="P13" i="7"/>
  <c r="P89" i="7"/>
  <c r="P191" i="7"/>
  <c r="P162" i="7"/>
  <c r="P105" i="7"/>
  <c r="P155" i="7"/>
  <c r="P56" i="7"/>
  <c r="P120" i="7"/>
  <c r="P42" i="7"/>
  <c r="P158" i="7"/>
  <c r="P161" i="7"/>
  <c r="P90" i="7"/>
  <c r="P207" i="7"/>
  <c r="P99" i="7"/>
  <c r="P186" i="7"/>
  <c r="P202" i="7"/>
  <c r="U177" i="7"/>
  <c r="K125" i="7"/>
  <c r="L125" i="7" s="1" a="1"/>
  <c r="L125" i="7" s="1"/>
  <c r="T71" i="7"/>
  <c r="T142" i="7"/>
  <c r="T206" i="7"/>
  <c r="P123" i="7"/>
  <c r="P181" i="7"/>
  <c r="P157" i="7"/>
  <c r="Q59" i="7" a="1"/>
  <c r="Q59" i="7" s="1"/>
  <c r="Q33" i="7" a="1"/>
  <c r="Q33" i="7" s="1"/>
  <c r="Q97" i="7" a="1"/>
  <c r="Q97" i="7" s="1"/>
  <c r="Q220" i="7" a="1"/>
  <c r="Q220" i="7" s="1"/>
  <c r="Q68" i="7" a="1"/>
  <c r="Q68" i="7" s="1"/>
  <c r="Q135" i="7" a="1"/>
  <c r="Q135" i="7" s="1"/>
  <c r="Q39" i="7" a="1"/>
  <c r="Q39" i="7" s="1"/>
  <c r="Q226" i="7" a="1"/>
  <c r="Q226" i="7" s="1"/>
  <c r="Q36" i="7" a="1"/>
  <c r="Q36" i="7" s="1"/>
  <c r="Q107" i="7" a="1"/>
  <c r="Q107" i="7" s="1"/>
  <c r="Q127" i="7" a="1"/>
  <c r="Q127" i="7" s="1"/>
  <c r="BD88" i="2"/>
  <c r="AD89" i="1"/>
  <c r="BD101" i="2"/>
  <c r="AD102" i="1"/>
  <c r="BD182" i="2"/>
  <c r="AD183" i="1"/>
  <c r="P73" i="7"/>
  <c r="P188" i="7"/>
  <c r="P223" i="7"/>
  <c r="BD163" i="2"/>
  <c r="AD164" i="1"/>
  <c r="BD166" i="2"/>
  <c r="AD167" i="1"/>
  <c r="BD98" i="2"/>
  <c r="AD99" i="1"/>
  <c r="BD104" i="2"/>
  <c r="BE104" i="2" s="1"/>
  <c r="BQ104" i="2" s="1"/>
  <c r="AD105" i="1"/>
  <c r="BD94" i="2"/>
  <c r="AD95" i="1"/>
  <c r="BD191" i="2"/>
  <c r="AD192" i="1"/>
  <c r="BD158" i="2"/>
  <c r="AD159" i="1"/>
  <c r="BD131" i="2"/>
  <c r="BE131" i="2" s="1"/>
  <c r="BQ131" i="2" s="1"/>
  <c r="AD132" i="1"/>
  <c r="BD118" i="2"/>
  <c r="AD119" i="1"/>
  <c r="BD55" i="2"/>
  <c r="AD56" i="1"/>
  <c r="BD34" i="2"/>
  <c r="AD35" i="1"/>
  <c r="BD193" i="2"/>
  <c r="BE193" i="2" s="1"/>
  <c r="BQ193" i="2" s="1"/>
  <c r="AD194" i="1"/>
  <c r="BD62" i="2"/>
  <c r="AD63" i="1"/>
  <c r="P215" i="7"/>
  <c r="P177" i="7"/>
  <c r="P43" i="7"/>
  <c r="P175" i="7"/>
  <c r="P210" i="7"/>
  <c r="P103" i="7"/>
  <c r="P193" i="7"/>
  <c r="U168" i="7"/>
  <c r="Z168" i="7" s="1"/>
  <c r="U66" i="7"/>
  <c r="U15" i="7"/>
  <c r="F15" i="10" s="1"/>
  <c r="G15" i="10" s="1" a="1"/>
  <c r="G15" i="10" s="1"/>
  <c r="U206" i="7"/>
  <c r="Z206" i="7" s="1"/>
  <c r="K164" i="7"/>
  <c r="L164" i="7" s="1" a="1"/>
  <c r="L164" i="7" s="1"/>
  <c r="AA4" i="7" a="1"/>
  <c r="AA4" i="7" s="1"/>
  <c r="P148" i="7"/>
  <c r="P92" i="7"/>
  <c r="Q84" i="7" a="1"/>
  <c r="Q84" i="7" s="1"/>
  <c r="Q150" i="7" a="1"/>
  <c r="Q150" i="7" s="1"/>
  <c r="Q184" i="7" a="1"/>
  <c r="Q184" i="7" s="1"/>
  <c r="Q159" i="7" a="1"/>
  <c r="Q159" i="7" s="1"/>
  <c r="Q52" i="7" a="1"/>
  <c r="Q52" i="7" s="1"/>
  <c r="Q137" i="7" a="1"/>
  <c r="Q137" i="7" s="1"/>
  <c r="Q23" i="7" a="1"/>
  <c r="Q23" i="7" s="1"/>
  <c r="Q195" i="7" a="1"/>
  <c r="Q195" i="7" s="1"/>
  <c r="Q54" i="7" a="1"/>
  <c r="Q54" i="7" s="1"/>
  <c r="Q154" i="7" a="1"/>
  <c r="Q154" i="7" s="1"/>
  <c r="Q57" i="7" a="1"/>
  <c r="Q57" i="7" s="1"/>
  <c r="Q55" i="7" a="1"/>
  <c r="Q55" i="7" s="1"/>
  <c r="BD153" i="2"/>
  <c r="AD154" i="1"/>
  <c r="BD67" i="2"/>
  <c r="AD68" i="1"/>
  <c r="P18" i="7"/>
  <c r="P41" i="7"/>
  <c r="P218" i="7"/>
  <c r="Q132" i="7" a="1"/>
  <c r="Q132" i="7" s="1"/>
  <c r="Q65" i="7" a="1"/>
  <c r="Q65" i="7" s="1"/>
  <c r="BD190" i="2"/>
  <c r="BE190" i="2" s="1"/>
  <c r="BQ190" i="2" s="1"/>
  <c r="AD191" i="1"/>
  <c r="BD142" i="2"/>
  <c r="AD143" i="1"/>
  <c r="BD110" i="2"/>
  <c r="AD111" i="1"/>
  <c r="BD65" i="2"/>
  <c r="AD66" i="1"/>
  <c r="BD126" i="2"/>
  <c r="BF126" i="2" s="1"/>
  <c r="AD127" i="1"/>
  <c r="BD40" i="2"/>
  <c r="AD41" i="1"/>
  <c r="BD111" i="2"/>
  <c r="AD112" i="1"/>
  <c r="BD18" i="2"/>
  <c r="AD19" i="1"/>
  <c r="BD99" i="2"/>
  <c r="BE99" i="2" s="1"/>
  <c r="BQ99" i="2" s="1"/>
  <c r="AD100" i="1"/>
  <c r="BD52" i="2"/>
  <c r="AD53" i="1"/>
  <c r="BD30" i="2"/>
  <c r="AD31" i="1"/>
  <c r="BD11" i="2"/>
  <c r="AD12" i="1"/>
  <c r="BD150" i="2"/>
  <c r="BE150" i="2" s="1"/>
  <c r="BQ150" i="2" s="1"/>
  <c r="AD151" i="1"/>
  <c r="BD114" i="2"/>
  <c r="AD115" i="1"/>
  <c r="BD122" i="2"/>
  <c r="AD123" i="1"/>
  <c r="BD47" i="2"/>
  <c r="AD48" i="1"/>
  <c r="BD86" i="2"/>
  <c r="BE86" i="2" s="1"/>
  <c r="BQ86" i="2" s="1"/>
  <c r="AD87" i="1"/>
  <c r="BD135" i="2"/>
  <c r="AD136" i="1"/>
  <c r="BD25" i="2"/>
  <c r="AD26" i="1"/>
  <c r="BD31" i="2"/>
  <c r="AD32" i="1"/>
  <c r="BD154" i="2"/>
  <c r="BE154" i="2" s="1"/>
  <c r="BQ154" i="2" s="1"/>
  <c r="AD155" i="1"/>
  <c r="BD35" i="2"/>
  <c r="AD36" i="1"/>
  <c r="BD116" i="2"/>
  <c r="AD117" i="1"/>
  <c r="BD42" i="2"/>
  <c r="AD43" i="1"/>
  <c r="BD68" i="2"/>
  <c r="BE68" i="2" s="1"/>
  <c r="BQ68" i="2" s="1"/>
  <c r="AD69" i="1"/>
  <c r="BD141" i="2"/>
  <c r="AD142" i="1"/>
  <c r="BD181" i="2"/>
  <c r="AD182" i="1"/>
  <c r="BD24" i="2"/>
  <c r="AD25" i="1"/>
  <c r="BD113" i="2"/>
  <c r="BE113" i="2" s="1"/>
  <c r="BQ113" i="2" s="1"/>
  <c r="AD114" i="1"/>
  <c r="BD184" i="2"/>
  <c r="AD185" i="1"/>
  <c r="BD37" i="2"/>
  <c r="AD38" i="1"/>
  <c r="BD189" i="2"/>
  <c r="AD190" i="1"/>
  <c r="BD157" i="2"/>
  <c r="BE157" i="2" s="1"/>
  <c r="BQ157" i="2" s="1"/>
  <c r="AD158" i="1"/>
  <c r="BD45" i="2"/>
  <c r="AD46" i="1"/>
  <c r="BD128" i="2"/>
  <c r="AD129" i="1"/>
  <c r="BD196" i="2"/>
  <c r="AD197" i="1"/>
  <c r="BD171" i="2"/>
  <c r="BE171" i="2" s="1"/>
  <c r="BQ171" i="2" s="1"/>
  <c r="AD172" i="1"/>
  <c r="BD41" i="2"/>
  <c r="AD42" i="1"/>
  <c r="BD195" i="2"/>
  <c r="AD196" i="1"/>
  <c r="BD91" i="2"/>
  <c r="AD92" i="1"/>
  <c r="BD127" i="2"/>
  <c r="BE127" i="2" s="1"/>
  <c r="BQ127" i="2" s="1"/>
  <c r="AD128" i="1"/>
  <c r="P149" i="7"/>
  <c r="P19" i="7"/>
  <c r="P171" i="7"/>
  <c r="P6" i="7"/>
  <c r="P17" i="7"/>
  <c r="P95" i="7"/>
  <c r="P194" i="7"/>
  <c r="P72" i="7"/>
  <c r="P75" i="7"/>
  <c r="P136" i="7"/>
  <c r="P20" i="7"/>
  <c r="P130" i="7"/>
  <c r="P166" i="7"/>
  <c r="P114" i="7"/>
  <c r="P96" i="7"/>
  <c r="P178" i="7"/>
  <c r="P145" i="7"/>
  <c r="P131" i="7"/>
  <c r="P112" i="7"/>
  <c r="P118" i="7"/>
  <c r="U123" i="7"/>
  <c r="Z123" i="7" s="1"/>
  <c r="T55" i="7"/>
  <c r="P187" i="7"/>
  <c r="P74" i="7"/>
  <c r="P49" i="7"/>
  <c r="P28" i="7"/>
  <c r="Q229" i="7" a="1"/>
  <c r="Q229" i="7" s="1"/>
  <c r="Q32" i="7" a="1"/>
  <c r="Q32" i="7" s="1"/>
  <c r="Q228" i="7" a="1"/>
  <c r="Q228" i="7" s="1"/>
  <c r="Q106" i="7" a="1"/>
  <c r="Q106" i="7" s="1"/>
  <c r="Q78" i="7" a="1"/>
  <c r="Q78" i="7" s="1"/>
  <c r="P98" i="7"/>
  <c r="Q70" i="7" a="1"/>
  <c r="Q70" i="7" s="1"/>
  <c r="Q45" i="7" a="1"/>
  <c r="Q45" i="7" s="1"/>
  <c r="BD140" i="2"/>
  <c r="AD141" i="1"/>
  <c r="BD26" i="2"/>
  <c r="AD27" i="1"/>
  <c r="BD160" i="2"/>
  <c r="BE160" i="2" s="1"/>
  <c r="BQ160" i="2" s="1"/>
  <c r="AD161" i="1"/>
  <c r="BD14" i="2"/>
  <c r="AD15" i="1"/>
  <c r="BD145" i="2"/>
  <c r="AD146" i="1"/>
  <c r="P93" i="7"/>
  <c r="P111" i="7"/>
  <c r="P115" i="7"/>
  <c r="P85" i="7"/>
  <c r="P142" i="7"/>
  <c r="P9" i="7"/>
  <c r="Q71" i="7" a="1"/>
  <c r="Q71" i="7" s="1"/>
  <c r="Q5" i="7" a="1"/>
  <c r="Q5" i="7" s="1"/>
  <c r="BD120" i="2"/>
  <c r="AD121" i="1"/>
  <c r="BD60" i="2"/>
  <c r="BE60" i="2" s="1"/>
  <c r="BQ60" i="2" s="1"/>
  <c r="AD61" i="1"/>
  <c r="BD147" i="2"/>
  <c r="AD148" i="1"/>
  <c r="BD17" i="2"/>
  <c r="AD18" i="1"/>
  <c r="BD23" i="2"/>
  <c r="AD24" i="1"/>
  <c r="BD179" i="2"/>
  <c r="BF179" i="2" s="1"/>
  <c r="AD180" i="1"/>
  <c r="BD162" i="2"/>
  <c r="AD163" i="1"/>
  <c r="BD78" i="2"/>
  <c r="AD79" i="1"/>
  <c r="BD151" i="2"/>
  <c r="AD152" i="1"/>
  <c r="BD159" i="2"/>
  <c r="BF159" i="2" s="1"/>
  <c r="AD160" i="1"/>
  <c r="BD33" i="2"/>
  <c r="AD34" i="1"/>
  <c r="BD119" i="2"/>
  <c r="AD120" i="1"/>
  <c r="BD187" i="2"/>
  <c r="AD188" i="1"/>
  <c r="BD85" i="2"/>
  <c r="BE85" i="2" s="1"/>
  <c r="BQ85" i="2" s="1"/>
  <c r="AD86" i="1"/>
  <c r="BD50" i="2"/>
  <c r="AD51" i="1"/>
  <c r="BD161" i="2"/>
  <c r="AD162" i="1"/>
  <c r="BD64" i="2"/>
  <c r="AD65" i="1"/>
  <c r="BD183" i="2"/>
  <c r="BE183" i="2" s="1"/>
  <c r="BQ183" i="2" s="1"/>
  <c r="AD184" i="1"/>
  <c r="BD87" i="2"/>
  <c r="AD88" i="1"/>
  <c r="BD121" i="2"/>
  <c r="AD122" i="1"/>
  <c r="BD90" i="2"/>
  <c r="AD91" i="1"/>
  <c r="P183" i="7"/>
  <c r="L125" i="10"/>
  <c r="P24" i="7"/>
  <c r="P102" i="7"/>
  <c r="P172" i="7"/>
  <c r="P169" i="7"/>
  <c r="K231" i="7"/>
  <c r="P46" i="7"/>
  <c r="U164" i="7"/>
  <c r="J4" i="10"/>
  <c r="L4" i="10" s="1"/>
  <c r="P31" i="7"/>
  <c r="P180" i="7"/>
  <c r="Q63" i="7" a="1"/>
  <c r="Q63" i="7" s="1"/>
  <c r="Q200" i="7" a="1"/>
  <c r="Q200" i="7" s="1"/>
  <c r="Q208" i="7" a="1"/>
  <c r="Q208" i="7" s="1"/>
  <c r="Q58" i="7" a="1"/>
  <c r="Q58" i="7" s="1"/>
  <c r="Q164" i="7" a="1"/>
  <c r="Q164" i="7" s="1"/>
  <c r="Q12" i="7" a="1"/>
  <c r="Q12" i="7" s="1"/>
  <c r="Q88" i="7" a="1"/>
  <c r="Q88" i="7" s="1"/>
  <c r="Q196" i="7" a="1"/>
  <c r="Q196" i="7" s="1"/>
  <c r="Q7" i="7" a="1"/>
  <c r="Q7" i="7" s="1"/>
  <c r="Q133" i="7" a="1"/>
  <c r="Q133" i="7" s="1"/>
  <c r="F4" i="10"/>
  <c r="G4" i="10" s="1" a="1"/>
  <c r="G4" i="10" s="1"/>
  <c r="Q117" i="7" a="1"/>
  <c r="Q117" i="7" s="1"/>
  <c r="Q141" i="7" a="1"/>
  <c r="Q141" i="7" s="1"/>
  <c r="BD61" i="2"/>
  <c r="BE61" i="2" s="1"/>
  <c r="BQ61" i="2" s="1"/>
  <c r="AD62" i="1"/>
  <c r="BD222" i="2"/>
  <c r="BE222" i="2" s="1"/>
  <c r="BQ222" i="2" s="1"/>
  <c r="AD223" i="1"/>
  <c r="BD219" i="2"/>
  <c r="AD220" i="1"/>
  <c r="BD224" i="2"/>
  <c r="BE224" i="2" s="1"/>
  <c r="BQ224" i="2" s="1"/>
  <c r="AD225" i="1"/>
  <c r="BD226" i="2"/>
  <c r="BE226" i="2" s="1"/>
  <c r="BQ226" i="2" s="1"/>
  <c r="AD227" i="1"/>
  <c r="BD216" i="2"/>
  <c r="BE216" i="2" s="1"/>
  <c r="BQ216" i="2" s="1"/>
  <c r="AD217" i="1"/>
  <c r="BD214" i="2"/>
  <c r="AD215" i="1"/>
  <c r="BD220" i="2"/>
  <c r="BE220" i="2" s="1"/>
  <c r="BQ220" i="2" s="1"/>
  <c r="AD221" i="1"/>
  <c r="BD208" i="2"/>
  <c r="AD209" i="1"/>
  <c r="BD200" i="2"/>
  <c r="BE200" i="2" s="1"/>
  <c r="BQ200" i="2" s="1"/>
  <c r="AD201" i="1"/>
  <c r="BD227" i="2"/>
  <c r="AD228" i="1"/>
  <c r="BD221" i="2"/>
  <c r="BE221" i="2" s="1"/>
  <c r="BQ221" i="2" s="1"/>
  <c r="AD222" i="1"/>
  <c r="BD225" i="2"/>
  <c r="BE225" i="2" s="1"/>
  <c r="BQ225" i="2" s="1"/>
  <c r="AD226" i="1"/>
  <c r="BD211" i="2"/>
  <c r="BE211" i="2" s="1"/>
  <c r="BQ211" i="2" s="1"/>
  <c r="AD212" i="1"/>
  <c r="BD202" i="2"/>
  <c r="AD203" i="1"/>
  <c r="BD203" i="2"/>
  <c r="BE203" i="2" s="1"/>
  <c r="BQ203" i="2" s="1"/>
  <c r="AD204" i="1"/>
  <c r="BD210" i="2"/>
  <c r="AD211" i="1"/>
  <c r="BD218" i="2"/>
  <c r="BE218" i="2" s="1"/>
  <c r="BQ218" i="2" s="1"/>
  <c r="AD219" i="1"/>
  <c r="BD209" i="2"/>
  <c r="AD210" i="1"/>
  <c r="BD205" i="2"/>
  <c r="BF205" i="2" s="1"/>
  <c r="AD206" i="1"/>
  <c r="BD201" i="2"/>
  <c r="BF201" i="2" s="1"/>
  <c r="AD202" i="1"/>
  <c r="BD223" i="2"/>
  <c r="BE223" i="2" s="1"/>
  <c r="BQ223" i="2" s="1"/>
  <c r="AD224" i="1"/>
  <c r="BD230" i="2"/>
  <c r="AD231" i="1"/>
  <c r="BD215" i="2"/>
  <c r="BE215" i="2" s="1"/>
  <c r="BQ215" i="2" s="1"/>
  <c r="AD216" i="1"/>
  <c r="BD198" i="2"/>
  <c r="BE198" i="2" s="1"/>
  <c r="BQ198" i="2" s="1"/>
  <c r="AD199" i="1"/>
  <c r="BD213" i="2"/>
  <c r="BE213" i="2" s="1"/>
  <c r="BQ213" i="2" s="1"/>
  <c r="AD214" i="1"/>
  <c r="BD217" i="2"/>
  <c r="AD218" i="1"/>
  <c r="BD204" i="2"/>
  <c r="BE204" i="2" s="1"/>
  <c r="BQ204" i="2" s="1"/>
  <c r="AD205" i="1"/>
  <c r="BD228" i="2"/>
  <c r="BE228" i="2" s="1"/>
  <c r="BQ228" i="2" s="1"/>
  <c r="AD229" i="1"/>
  <c r="BD199" i="2"/>
  <c r="BE199" i="2" s="1"/>
  <c r="BQ199" i="2" s="1"/>
  <c r="AD200" i="1"/>
  <c r="BD212" i="2"/>
  <c r="AD213" i="1"/>
  <c r="BD207" i="2"/>
  <c r="BF207" i="2" s="1"/>
  <c r="AD208" i="1"/>
  <c r="BD229" i="2"/>
  <c r="AD230" i="1"/>
  <c r="T173" i="7"/>
  <c r="T184" i="7"/>
  <c r="T147" i="7"/>
  <c r="T164" i="7"/>
  <c r="T221" i="7"/>
  <c r="T40" i="7"/>
  <c r="F168" i="10"/>
  <c r="G168" i="10" s="1" a="1"/>
  <c r="G168" i="10" s="1"/>
  <c r="T222" i="7"/>
  <c r="T10" i="7"/>
  <c r="T211" i="7"/>
  <c r="T13" i="7"/>
  <c r="T89" i="7"/>
  <c r="T191" i="7"/>
  <c r="T162" i="7"/>
  <c r="T105" i="7"/>
  <c r="T155" i="7"/>
  <c r="T56" i="7"/>
  <c r="T120" i="7"/>
  <c r="T42" i="7"/>
  <c r="T158" i="7"/>
  <c r="T161" i="7"/>
  <c r="T90" i="7"/>
  <c r="T207" i="7"/>
  <c r="T99" i="7"/>
  <c r="T186" i="7"/>
  <c r="Y123" i="7"/>
  <c r="T48" i="7"/>
  <c r="T109" i="7"/>
  <c r="T140" i="7"/>
  <c r="T219" i="7"/>
  <c r="T165" i="7"/>
  <c r="T23" i="7"/>
  <c r="T100" i="7"/>
  <c r="O206" i="7"/>
  <c r="T133" i="7"/>
  <c r="Y164" i="7"/>
  <c r="T39" i="7"/>
  <c r="T149" i="7"/>
  <c r="T19" i="7"/>
  <c r="T171" i="7"/>
  <c r="T6" i="7"/>
  <c r="T17" i="7"/>
  <c r="T95" i="7"/>
  <c r="T194" i="7"/>
  <c r="T72" i="7"/>
  <c r="T75" i="7"/>
  <c r="T136" i="7"/>
  <c r="T20" i="7"/>
  <c r="T130" i="7"/>
  <c r="T166" i="7"/>
  <c r="T114" i="7"/>
  <c r="T96" i="7"/>
  <c r="T178" i="7"/>
  <c r="T145" i="7"/>
  <c r="T131" i="7"/>
  <c r="T112" i="7"/>
  <c r="T220" i="7"/>
  <c r="T58" i="7"/>
  <c r="F206" i="10"/>
  <c r="G206" i="10" s="1" a="1"/>
  <c r="G206" i="10" s="1"/>
  <c r="T215" i="7"/>
  <c r="T177" i="7"/>
  <c r="T43" i="7"/>
  <c r="T175" i="7"/>
  <c r="T210" i="7"/>
  <c r="T200" i="7"/>
  <c r="T141" i="7"/>
  <c r="T36" i="7"/>
  <c r="T33" i="7"/>
  <c r="T12" i="7"/>
  <c r="Y170" i="7"/>
  <c r="Y133" i="7"/>
  <c r="T97" i="7"/>
  <c r="L123" i="10"/>
  <c r="T108" i="7"/>
  <c r="T18" i="7"/>
  <c r="T176" i="7"/>
  <c r="T188" i="7"/>
  <c r="T124" i="7"/>
  <c r="T41" i="7"/>
  <c r="T61" i="7"/>
  <c r="T125" i="7"/>
  <c r="T227" i="7"/>
  <c r="T218" i="7"/>
  <c r="T85" i="7"/>
  <c r="T67" i="7"/>
  <c r="T224" i="7"/>
  <c r="T182" i="7"/>
  <c r="T70" i="7"/>
  <c r="T134" i="7"/>
  <c r="Y144" i="7"/>
  <c r="T150" i="7"/>
  <c r="T183" i="7"/>
  <c r="T24" i="7"/>
  <c r="T102" i="7"/>
  <c r="T32" i="7"/>
  <c r="T63" i="7"/>
  <c r="T132" i="7"/>
  <c r="Y125" i="7"/>
  <c r="Y43" i="7"/>
  <c r="Y19" i="7"/>
  <c r="Y74" i="7"/>
  <c r="O15" i="7"/>
  <c r="L164" i="10"/>
  <c r="T66" i="7"/>
  <c r="T119" i="7"/>
  <c r="T80" i="7"/>
  <c r="T113" i="7"/>
  <c r="T47" i="7"/>
  <c r="T79" i="7"/>
  <c r="T214" i="7"/>
  <c r="T44" i="7"/>
  <c r="T91" i="7"/>
  <c r="T86" i="7"/>
  <c r="T38" i="7"/>
  <c r="T122" i="7"/>
  <c r="T64" i="7"/>
  <c r="T51" i="7"/>
  <c r="T217" i="7"/>
  <c r="T76" i="7"/>
  <c r="T143" i="7"/>
  <c r="T185" i="7"/>
  <c r="T198" i="7"/>
  <c r="T54" i="7"/>
  <c r="T209" i="7"/>
  <c r="T203" i="7"/>
  <c r="Y177" i="7"/>
  <c r="F27" i="10"/>
  <c r="G27" i="10" s="1" a="1"/>
  <c r="G27" i="10" s="1"/>
  <c r="T189" i="7"/>
  <c r="T199" i="7"/>
  <c r="T53" i="7"/>
  <c r="T205" i="7"/>
  <c r="O176" i="7"/>
  <c r="Y66" i="7"/>
  <c r="Y15" i="7"/>
  <c r="Y206" i="7"/>
  <c r="O168" i="7"/>
  <c r="Z27" i="7"/>
  <c r="AK8" i="2"/>
  <c r="AK176" i="2"/>
  <c r="Z231" i="2"/>
  <c r="BE120" i="2"/>
  <c r="BQ120" i="2" s="1"/>
  <c r="BF120" i="2"/>
  <c r="BE17" i="2"/>
  <c r="BQ17" i="2" s="1"/>
  <c r="BF17" i="2"/>
  <c r="BE33" i="2"/>
  <c r="BQ33" i="2" s="1"/>
  <c r="BF33" i="2"/>
  <c r="BE153" i="2"/>
  <c r="BQ153" i="2" s="1"/>
  <c r="BF153" i="2"/>
  <c r="BE139" i="2"/>
  <c r="BQ139" i="2" s="1"/>
  <c r="BE56" i="2"/>
  <c r="BQ56" i="2" s="1"/>
  <c r="BF56" i="2"/>
  <c r="BE145" i="2"/>
  <c r="BQ145" i="2" s="1"/>
  <c r="BF145" i="2"/>
  <c r="BE77" i="2"/>
  <c r="BQ77" i="2" s="1"/>
  <c r="BE102" i="2"/>
  <c r="BQ102" i="2" s="1"/>
  <c r="BF102" i="2"/>
  <c r="BE227" i="2"/>
  <c r="BQ227" i="2" s="1"/>
  <c r="BF227" i="2"/>
  <c r="BE83" i="2"/>
  <c r="BQ83" i="2" s="1"/>
  <c r="BF83" i="2"/>
  <c r="BE166" i="2"/>
  <c r="BQ166" i="2" s="1"/>
  <c r="BF166" i="2"/>
  <c r="BE58" i="2"/>
  <c r="BQ58" i="2" s="1"/>
  <c r="BF58" i="2"/>
  <c r="BE142" i="2"/>
  <c r="BQ142" i="2" s="1"/>
  <c r="BF142" i="2"/>
  <c r="BE98" i="2"/>
  <c r="BQ98" i="2" s="1"/>
  <c r="BF98" i="2"/>
  <c r="BE110" i="2"/>
  <c r="BQ110" i="2" s="1"/>
  <c r="BF110" i="2"/>
  <c r="BE38" i="2"/>
  <c r="BQ38" i="2" s="1"/>
  <c r="BF38" i="2"/>
  <c r="BE6" i="2"/>
  <c r="BQ6" i="2" s="1"/>
  <c r="BF6" i="2"/>
  <c r="BE5" i="2"/>
  <c r="BQ5" i="2" s="1"/>
  <c r="BF5" i="2"/>
  <c r="BE65" i="2"/>
  <c r="BQ65" i="2" s="1"/>
  <c r="BF65" i="2"/>
  <c r="BE94" i="2"/>
  <c r="BQ94" i="2" s="1"/>
  <c r="BF94" i="2"/>
  <c r="BE137" i="2"/>
  <c r="BQ137" i="2" s="1"/>
  <c r="BF137" i="2"/>
  <c r="BE185" i="2"/>
  <c r="BQ185" i="2" s="1"/>
  <c r="BF185" i="2"/>
  <c r="BE176" i="2"/>
  <c r="BQ176" i="2" s="1"/>
  <c r="BF176" i="2"/>
  <c r="BF85" i="2"/>
  <c r="BE140" i="2"/>
  <c r="BQ140" i="2" s="1"/>
  <c r="BF140" i="2"/>
  <c r="BE88" i="2"/>
  <c r="BQ88" i="2" s="1"/>
  <c r="BF88" i="2"/>
  <c r="BE202" i="2"/>
  <c r="BQ202" i="2" s="1"/>
  <c r="BF202" i="2"/>
  <c r="BE26" i="2"/>
  <c r="BQ26" i="2" s="1"/>
  <c r="BF26" i="2"/>
  <c r="BE71" i="2"/>
  <c r="BQ71" i="2" s="1"/>
  <c r="BF71" i="2"/>
  <c r="BE182" i="2"/>
  <c r="BQ182" i="2" s="1"/>
  <c r="BF182" i="2"/>
  <c r="BE67" i="2"/>
  <c r="BQ67" i="2" s="1"/>
  <c r="BF67" i="2"/>
  <c r="BE7" i="2"/>
  <c r="BQ7" i="2" s="1"/>
  <c r="BF7" i="2"/>
  <c r="BE73" i="2"/>
  <c r="BQ73" i="2" s="1"/>
  <c r="BF73" i="2"/>
  <c r="BE146" i="2"/>
  <c r="BQ146" i="2" s="1"/>
  <c r="BF146" i="2"/>
  <c r="BE163" i="2"/>
  <c r="BQ163" i="2" s="1"/>
  <c r="BF163" i="2"/>
  <c r="BE93" i="2"/>
  <c r="BQ93" i="2" s="1"/>
  <c r="BF93" i="2"/>
  <c r="BE75" i="2"/>
  <c r="BQ75" i="2" s="1"/>
  <c r="BF75" i="2"/>
  <c r="BE178" i="2"/>
  <c r="BQ178" i="2" s="1"/>
  <c r="BF178" i="2"/>
  <c r="BF149" i="2"/>
  <c r="BE80" i="2"/>
  <c r="BQ80" i="2" s="1"/>
  <c r="BF80" i="2"/>
  <c r="BE169" i="2"/>
  <c r="BQ169" i="2" s="1"/>
  <c r="BF169" i="2"/>
  <c r="BE180" i="2"/>
  <c r="BQ180" i="2" s="1"/>
  <c r="BF180" i="2"/>
  <c r="BF100" i="2"/>
  <c r="BE197" i="2"/>
  <c r="BQ197" i="2" s="1"/>
  <c r="BF197" i="2"/>
  <c r="BE59" i="2"/>
  <c r="BQ59" i="2" s="1"/>
  <c r="BF59" i="2"/>
  <c r="BE70" i="2"/>
  <c r="BQ70" i="2" s="1"/>
  <c r="BF70" i="2"/>
  <c r="BF173" i="2"/>
  <c r="BE57" i="2"/>
  <c r="BQ57" i="2" s="1"/>
  <c r="BF57" i="2"/>
  <c r="BE46" i="2"/>
  <c r="BQ46" i="2" s="1"/>
  <c r="BF46" i="2"/>
  <c r="BE92" i="2"/>
  <c r="BQ92" i="2" s="1"/>
  <c r="BF92" i="2"/>
  <c r="BF51" i="2"/>
  <c r="BE107" i="2"/>
  <c r="BQ107" i="2" s="1"/>
  <c r="BF107" i="2"/>
  <c r="BE132" i="2"/>
  <c r="BQ132" i="2" s="1"/>
  <c r="BF132" i="2"/>
  <c r="BE69" i="2"/>
  <c r="BQ69" i="2" s="1"/>
  <c r="BF69" i="2"/>
  <c r="BF21" i="2"/>
  <c r="BE97" i="2"/>
  <c r="BQ97" i="2" s="1"/>
  <c r="BF97" i="2"/>
  <c r="BE12" i="2"/>
  <c r="BQ12" i="2" s="1"/>
  <c r="BF12" i="2"/>
  <c r="BE105" i="2"/>
  <c r="BQ105" i="2" s="1"/>
  <c r="BF105" i="2"/>
  <c r="BF165" i="2"/>
  <c r="BE186" i="2"/>
  <c r="BQ186" i="2" s="1"/>
  <c r="BF186" i="2"/>
  <c r="BE78" i="2"/>
  <c r="BQ78" i="2" s="1"/>
  <c r="BF78" i="2"/>
  <c r="BE16" i="2"/>
  <c r="BQ16" i="2" s="1"/>
  <c r="BF16" i="2"/>
  <c r="BE72" i="2"/>
  <c r="BQ72" i="2" s="1"/>
  <c r="BF72" i="2"/>
  <c r="BE143" i="2"/>
  <c r="BQ143" i="2" s="1"/>
  <c r="BF143" i="2"/>
  <c r="BE44" i="2"/>
  <c r="BQ44" i="2" s="1"/>
  <c r="BF44" i="2"/>
  <c r="BE106" i="2"/>
  <c r="BQ106" i="2" s="1"/>
  <c r="BF106" i="2"/>
  <c r="BE134" i="2"/>
  <c r="BQ134" i="2" s="1"/>
  <c r="BF134" i="2"/>
  <c r="BE39" i="2"/>
  <c r="BQ39" i="2" s="1"/>
  <c r="BF39" i="2"/>
  <c r="BE103" i="2"/>
  <c r="BQ103" i="2" s="1"/>
  <c r="BF103" i="2"/>
  <c r="BE155" i="2"/>
  <c r="BQ155" i="2" s="1"/>
  <c r="BF155" i="2"/>
  <c r="Z32" i="2"/>
  <c r="BE151" i="2"/>
  <c r="BQ151" i="2" s="1"/>
  <c r="BF151" i="2"/>
  <c r="BE50" i="2"/>
  <c r="BQ50" i="2" s="1"/>
  <c r="BF50" i="2"/>
  <c r="BE101" i="2"/>
  <c r="BQ101" i="2" s="1"/>
  <c r="BF101" i="2"/>
  <c r="BE14" i="2"/>
  <c r="BQ14" i="2" s="1"/>
  <c r="BF14" i="2"/>
  <c r="BE84" i="2"/>
  <c r="BQ84" i="2" s="1"/>
  <c r="BE29" i="2"/>
  <c r="BQ29" i="2" s="1"/>
  <c r="BF29" i="2"/>
  <c r="BE136" i="2"/>
  <c r="BQ136" i="2" s="1"/>
  <c r="BF136" i="2"/>
  <c r="BE148" i="2"/>
  <c r="BQ148" i="2" s="1"/>
  <c r="BF148" i="2"/>
  <c r="BF152" i="2"/>
  <c r="BE81" i="2"/>
  <c r="BQ81" i="2" s="1"/>
  <c r="BF81" i="2"/>
  <c r="BE188" i="2"/>
  <c r="BQ188" i="2" s="1"/>
  <c r="BF188" i="2"/>
  <c r="BE54" i="2"/>
  <c r="BQ54" i="2" s="1"/>
  <c r="BF54" i="2"/>
  <c r="BE210" i="2"/>
  <c r="BQ210" i="2" s="1"/>
  <c r="BF210" i="2"/>
  <c r="BE192" i="2"/>
  <c r="BQ192" i="2" s="1"/>
  <c r="BF192" i="2"/>
  <c r="BE115" i="2"/>
  <c r="BQ115" i="2" s="1"/>
  <c r="BF115" i="2"/>
  <c r="BE174" i="2"/>
  <c r="BQ174" i="2" s="1"/>
  <c r="BF174" i="2"/>
  <c r="BE36" i="2"/>
  <c r="BQ36" i="2" s="1"/>
  <c r="BF36" i="2"/>
  <c r="BE124" i="2"/>
  <c r="BQ124" i="2" s="1"/>
  <c r="BF124" i="2"/>
  <c r="BE108" i="2"/>
  <c r="BQ108" i="2" s="1"/>
  <c r="BF108" i="2"/>
  <c r="BE95" i="2"/>
  <c r="BQ95" i="2" s="1"/>
  <c r="BF95" i="2"/>
  <c r="BE167" i="2"/>
  <c r="BQ167" i="2" s="1"/>
  <c r="BF167" i="2"/>
  <c r="BE82" i="2"/>
  <c r="BQ82" i="2" s="1"/>
  <c r="BF82" i="2"/>
  <c r="BE48" i="2"/>
  <c r="BQ48" i="2" s="1"/>
  <c r="BF48" i="2"/>
  <c r="BE117" i="2"/>
  <c r="BQ117" i="2" s="1"/>
  <c r="BF117" i="2"/>
  <c r="BE209" i="2"/>
  <c r="BQ209" i="2" s="1"/>
  <c r="BF209" i="2"/>
  <c r="BE205" i="2"/>
  <c r="BQ205" i="2" s="1"/>
  <c r="BE231" i="2"/>
  <c r="BQ231" i="2" s="1"/>
  <c r="BF231" i="2"/>
  <c r="BE8" i="2"/>
  <c r="BQ8" i="2" s="1"/>
  <c r="BF8" i="2"/>
  <c r="BE147" i="2"/>
  <c r="BQ147" i="2" s="1"/>
  <c r="BF147" i="2"/>
  <c r="BE179" i="2"/>
  <c r="BQ179" i="2" s="1"/>
  <c r="BE53" i="2"/>
  <c r="BQ53" i="2" s="1"/>
  <c r="BF53" i="2"/>
  <c r="BE217" i="2"/>
  <c r="BQ217" i="2" s="1"/>
  <c r="BF217" i="2"/>
  <c r="BE10" i="2"/>
  <c r="BQ10" i="2" s="1"/>
  <c r="BF10" i="2"/>
  <c r="BE191" i="2"/>
  <c r="BQ191" i="2" s="1"/>
  <c r="BF191" i="2"/>
  <c r="BE158" i="2"/>
  <c r="BQ158" i="2" s="1"/>
  <c r="BF158" i="2"/>
  <c r="BE11" i="2"/>
  <c r="BQ11" i="2" s="1"/>
  <c r="BF11" i="2"/>
  <c r="BF150" i="2"/>
  <c r="BE34" i="2"/>
  <c r="BQ34" i="2" s="1"/>
  <c r="BF34" i="2"/>
  <c r="BE122" i="2"/>
  <c r="BQ122" i="2" s="1"/>
  <c r="BF122" i="2"/>
  <c r="BE47" i="2"/>
  <c r="BQ47" i="2" s="1"/>
  <c r="BF47" i="2"/>
  <c r="BE62" i="2"/>
  <c r="BQ62" i="2" s="1"/>
  <c r="BF62" i="2"/>
  <c r="BE135" i="2"/>
  <c r="BQ135" i="2" s="1"/>
  <c r="BF135" i="2"/>
  <c r="BE229" i="2"/>
  <c r="BQ229" i="2" s="1"/>
  <c r="BF229" i="2"/>
  <c r="BE119" i="2"/>
  <c r="BQ119" i="2" s="1"/>
  <c r="BF119" i="2"/>
  <c r="BE138" i="2"/>
  <c r="BQ138" i="2" s="1"/>
  <c r="BF138" i="2"/>
  <c r="BE230" i="2"/>
  <c r="BQ230" i="2" s="1"/>
  <c r="BF230" i="2"/>
  <c r="BF172" i="2"/>
  <c r="BE208" i="2"/>
  <c r="BQ208" i="2" s="1"/>
  <c r="BF208" i="2"/>
  <c r="BE76" i="2"/>
  <c r="BQ76" i="2" s="1"/>
  <c r="BF76" i="2"/>
  <c r="BE28" i="2"/>
  <c r="BQ28" i="2" s="1"/>
  <c r="BF28" i="2"/>
  <c r="BE40" i="2"/>
  <c r="BQ40" i="2" s="1"/>
  <c r="BF40" i="2"/>
  <c r="BE111" i="2"/>
  <c r="BQ111" i="2" s="1"/>
  <c r="BF111" i="2"/>
  <c r="BE18" i="2"/>
  <c r="BQ18" i="2" s="1"/>
  <c r="BF18" i="2"/>
  <c r="BE52" i="2"/>
  <c r="BQ52" i="2" s="1"/>
  <c r="BF52" i="2"/>
  <c r="BE30" i="2"/>
  <c r="BQ30" i="2" s="1"/>
  <c r="BF30" i="2"/>
  <c r="BE118" i="2"/>
  <c r="BQ118" i="2" s="1"/>
  <c r="BF118" i="2"/>
  <c r="BE212" i="2"/>
  <c r="BQ212" i="2" s="1"/>
  <c r="BF212" i="2"/>
  <c r="BE55" i="2"/>
  <c r="BQ55" i="2" s="1"/>
  <c r="BF55" i="2"/>
  <c r="BE114" i="2"/>
  <c r="BQ114" i="2" s="1"/>
  <c r="BF114" i="2"/>
  <c r="BE25" i="2"/>
  <c r="BQ25" i="2" s="1"/>
  <c r="BF25" i="2"/>
  <c r="BE31" i="2"/>
  <c r="BQ31" i="2" s="1"/>
  <c r="BF31" i="2"/>
  <c r="BE35" i="2"/>
  <c r="BQ35" i="2" s="1"/>
  <c r="BF35" i="2"/>
  <c r="BE116" i="2"/>
  <c r="BQ116" i="2" s="1"/>
  <c r="BF116" i="2"/>
  <c r="BE42" i="2"/>
  <c r="BQ42" i="2" s="1"/>
  <c r="BF42" i="2"/>
  <c r="BE141" i="2"/>
  <c r="BQ141" i="2" s="1"/>
  <c r="BF141" i="2"/>
  <c r="BE181" i="2"/>
  <c r="BQ181" i="2" s="1"/>
  <c r="BF181" i="2"/>
  <c r="BE24" i="2"/>
  <c r="BQ24" i="2" s="1"/>
  <c r="BF24" i="2"/>
  <c r="BE214" i="2"/>
  <c r="BQ214" i="2" s="1"/>
  <c r="BF214" i="2"/>
  <c r="BE184" i="2"/>
  <c r="BQ184" i="2" s="1"/>
  <c r="BF184" i="2"/>
  <c r="BE37" i="2"/>
  <c r="BQ37" i="2" s="1"/>
  <c r="BF37" i="2"/>
  <c r="BE189" i="2"/>
  <c r="BQ189" i="2" s="1"/>
  <c r="BF189" i="2"/>
  <c r="BE45" i="2"/>
  <c r="BQ45" i="2" s="1"/>
  <c r="BF45" i="2"/>
  <c r="BE128" i="2"/>
  <c r="BQ128" i="2" s="1"/>
  <c r="BF128" i="2"/>
  <c r="BE196" i="2"/>
  <c r="BQ196" i="2" s="1"/>
  <c r="BF196" i="2"/>
  <c r="BE41" i="2"/>
  <c r="BQ41" i="2" s="1"/>
  <c r="BF41" i="2"/>
  <c r="BE195" i="2"/>
  <c r="BQ195" i="2" s="1"/>
  <c r="BF195" i="2"/>
  <c r="BE91" i="2"/>
  <c r="BQ91" i="2" s="1"/>
  <c r="BF91" i="2"/>
  <c r="BF60" i="2"/>
  <c r="BE23" i="2"/>
  <c r="BQ23" i="2" s="1"/>
  <c r="BF23" i="2"/>
  <c r="BE162" i="2"/>
  <c r="BQ162" i="2" s="1"/>
  <c r="BF162" i="2"/>
  <c r="BE187" i="2"/>
  <c r="BQ187" i="2" s="1"/>
  <c r="BF187" i="2"/>
  <c r="BE161" i="2"/>
  <c r="BQ161" i="2" s="1"/>
  <c r="BF161" i="2"/>
  <c r="BE219" i="2"/>
  <c r="BQ219" i="2" s="1"/>
  <c r="BF219" i="2"/>
  <c r="BE64" i="2"/>
  <c r="BQ64" i="2" s="1"/>
  <c r="BF64" i="2"/>
  <c r="BE87" i="2"/>
  <c r="BQ87" i="2" s="1"/>
  <c r="BF87" i="2"/>
  <c r="BE121" i="2"/>
  <c r="BQ121" i="2" s="1"/>
  <c r="BF121" i="2"/>
  <c r="BE90" i="2"/>
  <c r="BQ90" i="2" s="1"/>
  <c r="BF90" i="2"/>
  <c r="BE32" i="2"/>
  <c r="BQ32" i="2" s="1"/>
  <c r="BF32" i="2"/>
  <c r="Z43" i="2"/>
  <c r="AK43" i="2"/>
  <c r="Z144" i="2"/>
  <c r="AK144" i="2"/>
  <c r="AK49" i="2"/>
  <c r="Z49" i="2"/>
  <c r="Z133" i="2"/>
  <c r="AK133" i="2"/>
  <c r="AK74" i="2"/>
  <c r="Z74" i="2"/>
  <c r="Z177" i="2"/>
  <c r="AK177" i="2"/>
  <c r="Z170" i="2"/>
  <c r="AK170" i="2"/>
  <c r="Z19" i="2"/>
  <c r="AK19" i="2"/>
  <c r="Z66" i="2"/>
  <c r="AK66" i="2"/>
  <c r="AP37" i="2"/>
  <c r="AO101" i="2"/>
  <c r="BA101" i="2" s="1"/>
  <c r="AP101" i="2"/>
  <c r="AO69" i="2"/>
  <c r="BA69" i="2" s="1"/>
  <c r="AP69" i="2"/>
  <c r="BF99" i="2" l="1"/>
  <c r="BF86" i="2"/>
  <c r="BE159" i="2"/>
  <c r="BQ159" i="2" s="1"/>
  <c r="BE126" i="2"/>
  <c r="BQ126" i="2" s="1"/>
  <c r="BF79" i="2"/>
  <c r="BF22" i="2"/>
  <c r="BF104" i="2"/>
  <c r="BF9" i="2"/>
  <c r="BF190" i="2"/>
  <c r="BF183" i="2"/>
  <c r="BF127" i="2"/>
  <c r="BF171" i="2"/>
  <c r="BF157" i="2"/>
  <c r="BF194" i="2"/>
  <c r="BF193" i="2"/>
  <c r="BF130" i="2"/>
  <c r="BF160" i="2"/>
  <c r="BF113" i="2"/>
  <c r="BF68" i="2"/>
  <c r="BF154" i="2"/>
  <c r="BF131" i="2"/>
  <c r="BF63" i="2"/>
  <c r="Z15" i="7"/>
  <c r="L3" i="18"/>
  <c r="L3" i="17"/>
  <c r="L122" i="18"/>
  <c r="L122" i="17"/>
  <c r="L124" i="18"/>
  <c r="L124" i="17"/>
  <c r="L163" i="17"/>
  <c r="L163" i="18"/>
  <c r="F164" i="10"/>
  <c r="G164" i="10" s="1" a="1"/>
  <c r="G164" i="10" s="1"/>
  <c r="F123" i="10"/>
  <c r="G123" i="10" s="1" a="1"/>
  <c r="G123" i="10" s="1"/>
  <c r="L27" i="10"/>
  <c r="BF112" i="2"/>
  <c r="BF109" i="2"/>
  <c r="T116" i="7"/>
  <c r="BF218" i="2"/>
  <c r="BF223" i="2"/>
  <c r="BF200" i="2"/>
  <c r="BF199" i="2"/>
  <c r="Z164" i="7"/>
  <c r="AA164" i="7" s="1" a="1"/>
  <c r="AA164" i="7" s="1"/>
  <c r="T50" i="7"/>
  <c r="T115" i="7"/>
  <c r="Y27" i="7"/>
  <c r="BF213" i="2"/>
  <c r="BF96" i="2"/>
  <c r="T223" i="7"/>
  <c r="T93" i="7"/>
  <c r="T156" i="7"/>
  <c r="T27" i="7"/>
  <c r="BF20" i="2"/>
  <c r="T129" i="7"/>
  <c r="U204" i="7"/>
  <c r="U215" i="7"/>
  <c r="U220" i="7"/>
  <c r="U224" i="7"/>
  <c r="U213" i="7"/>
  <c r="U211" i="7"/>
  <c r="U216" i="7"/>
  <c r="U222" i="7"/>
  <c r="U13" i="7"/>
  <c r="U175" i="7"/>
  <c r="U129" i="7"/>
  <c r="U112" i="7"/>
  <c r="U152" i="7"/>
  <c r="U20" i="7"/>
  <c r="U89" i="7"/>
  <c r="U156" i="7"/>
  <c r="U183" i="7"/>
  <c r="U24" i="7"/>
  <c r="U200" i="7"/>
  <c r="U217" i="7"/>
  <c r="U192" i="7"/>
  <c r="AA123" i="7" a="1"/>
  <c r="AA123" i="7" s="1"/>
  <c r="P101" i="7"/>
  <c r="L66" i="10"/>
  <c r="K74" i="7"/>
  <c r="L74" i="7" s="1" a="1"/>
  <c r="L74" i="7" s="1"/>
  <c r="U223" i="7"/>
  <c r="U171" i="7"/>
  <c r="U141" i="7"/>
  <c r="U118" i="7"/>
  <c r="U172" i="7"/>
  <c r="BE207" i="2"/>
  <c r="BQ207" i="2" s="1"/>
  <c r="U8" i="7"/>
  <c r="U108" i="7"/>
  <c r="Q207" i="7" a="1"/>
  <c r="Q207" i="7" s="1"/>
  <c r="Q42" i="7" a="1"/>
  <c r="Q42" i="7" s="1"/>
  <c r="Q105" i="7" a="1"/>
  <c r="Q105" i="7" s="1"/>
  <c r="Q211" i="7" a="1"/>
  <c r="Q211" i="7" s="1"/>
  <c r="Q227" i="7" a="1"/>
  <c r="Q227" i="7" s="1"/>
  <c r="Q174" i="7" a="1"/>
  <c r="Q174" i="7" s="1"/>
  <c r="L170" i="10"/>
  <c r="U195" i="7"/>
  <c r="U55" i="7"/>
  <c r="U34" i="7"/>
  <c r="U95" i="7"/>
  <c r="U96" i="7"/>
  <c r="U162" i="7"/>
  <c r="U157" i="7"/>
  <c r="U25" i="7"/>
  <c r="U76" i="7"/>
  <c r="U62" i="7"/>
  <c r="U191" i="7"/>
  <c r="U82" i="7"/>
  <c r="U79" i="7"/>
  <c r="L144" i="10"/>
  <c r="K43" i="7"/>
  <c r="Z43" i="7" s="1"/>
  <c r="BF216" i="2"/>
  <c r="BF211" i="2"/>
  <c r="BF224" i="2"/>
  <c r="U103" i="7"/>
  <c r="U134" i="7"/>
  <c r="U72" i="7"/>
  <c r="U78" i="7"/>
  <c r="U12" i="7"/>
  <c r="U132" i="7"/>
  <c r="U46" i="7"/>
  <c r="U59" i="7"/>
  <c r="U169" i="7"/>
  <c r="U75" i="7"/>
  <c r="U146" i="7"/>
  <c r="U182" i="7"/>
  <c r="U88" i="7"/>
  <c r="U185" i="7"/>
  <c r="U65" i="7"/>
  <c r="U38" i="7"/>
  <c r="U9" i="7"/>
  <c r="U166" i="7"/>
  <c r="U77" i="7"/>
  <c r="U139" i="7"/>
  <c r="U120" i="7"/>
  <c r="Z125" i="7"/>
  <c r="F125" i="10"/>
  <c r="G125" i="10" s="1" a="1"/>
  <c r="G125" i="10" s="1"/>
  <c r="T111" i="7"/>
  <c r="Y49" i="7"/>
  <c r="Q46" i="7" a="1"/>
  <c r="Q46" i="7" s="1"/>
  <c r="Q172" i="7" a="1"/>
  <c r="Q172" i="7" s="1"/>
  <c r="T121" i="7"/>
  <c r="Q142" i="7" a="1"/>
  <c r="Q142" i="7" s="1"/>
  <c r="Q93" i="7" a="1"/>
  <c r="Q93" i="7" s="1"/>
  <c r="Q28" i="7" a="1"/>
  <c r="Q28" i="7" s="1"/>
  <c r="Q187" i="7" a="1"/>
  <c r="Q187" i="7" s="1"/>
  <c r="Q118" i="7" a="1"/>
  <c r="Q118" i="7" s="1"/>
  <c r="Q131" i="7" a="1"/>
  <c r="Q131" i="7" s="1"/>
  <c r="Q96" i="7" a="1"/>
  <c r="Q96" i="7" s="1"/>
  <c r="Q75" i="7" a="1"/>
  <c r="Q75" i="7" s="1"/>
  <c r="Q17" i="7" a="1"/>
  <c r="Q17" i="7" s="1"/>
  <c r="Q19" i="7" a="1"/>
  <c r="Q19" i="7" s="1"/>
  <c r="T226" i="7"/>
  <c r="Q41" i="7" a="1"/>
  <c r="Q41" i="7" s="1"/>
  <c r="Q92" i="7" a="1"/>
  <c r="Q92" i="7" s="1"/>
  <c r="T139" i="7"/>
  <c r="V15" i="7" a="1"/>
  <c r="V15" i="7" s="1"/>
  <c r="Q177" i="7" a="1"/>
  <c r="Q177" i="7" s="1"/>
  <c r="Q188" i="7" a="1"/>
  <c r="Q188" i="7" s="1"/>
  <c r="L8" i="10"/>
  <c r="T8" i="7"/>
  <c r="V74" i="7" a="1"/>
  <c r="V74" i="7" s="1"/>
  <c r="Q140" i="7" a="1"/>
  <c r="Q140" i="7" s="1"/>
  <c r="Q30" i="7" a="1"/>
  <c r="Q30" i="7" s="1"/>
  <c r="T104" i="7"/>
  <c r="V144" i="7" a="1"/>
  <c r="V144" i="7" s="1"/>
  <c r="Q77" i="7" a="1"/>
  <c r="Q77" i="7" s="1"/>
  <c r="Q143" i="7" a="1"/>
  <c r="Q143" i="7" s="1"/>
  <c r="Q64" i="7" a="1"/>
  <c r="Q64" i="7" s="1"/>
  <c r="Q91" i="7" a="1"/>
  <c r="Q91" i="7" s="1"/>
  <c r="Q47" i="7" a="1"/>
  <c r="Q47" i="7" s="1"/>
  <c r="Q113" i="7" a="1"/>
  <c r="Q113" i="7" s="1"/>
  <c r="Q66" i="7" a="1"/>
  <c r="Q66" i="7" s="1"/>
  <c r="V27" i="7" a="1"/>
  <c r="V27" i="7" s="1"/>
  <c r="Q34" i="7" a="1"/>
  <c r="Q34" i="7" s="1"/>
  <c r="Q16" i="7" a="1"/>
  <c r="Q16" i="7" s="1"/>
  <c r="Q37" i="7" a="1"/>
  <c r="Q37" i="7" s="1"/>
  <c r="Q205" i="7" a="1"/>
  <c r="Q205" i="7" s="1"/>
  <c r="Q125" i="7" a="1"/>
  <c r="Q125" i="7" s="1"/>
  <c r="U42" i="7"/>
  <c r="U138" i="7"/>
  <c r="U179" i="7"/>
  <c r="U188" i="7"/>
  <c r="K8" i="7"/>
  <c r="L8" i="7" s="1" a="1"/>
  <c r="L8" i="7" s="1"/>
  <c r="K66" i="7"/>
  <c r="Z66" i="7" s="1"/>
  <c r="K144" i="7"/>
  <c r="L144" i="7" s="1" a="1"/>
  <c r="L144" i="7" s="1"/>
  <c r="U121" i="7"/>
  <c r="U127" i="7"/>
  <c r="U214" i="7"/>
  <c r="U35" i="7"/>
  <c r="U18" i="7"/>
  <c r="U119" i="7"/>
  <c r="U199" i="7"/>
  <c r="U53" i="7"/>
  <c r="U117" i="7"/>
  <c r="U174" i="7"/>
  <c r="U101" i="7"/>
  <c r="L43" i="10"/>
  <c r="U87" i="7"/>
  <c r="U219" i="7"/>
  <c r="U23" i="7"/>
  <c r="U91" i="7"/>
  <c r="U196" i="7"/>
  <c r="U189" i="7"/>
  <c r="U113" i="7"/>
  <c r="U68" i="7"/>
  <c r="U114" i="7"/>
  <c r="U30" i="7"/>
  <c r="U111" i="7"/>
  <c r="U194" i="7"/>
  <c r="U230" i="7"/>
  <c r="U159" i="7"/>
  <c r="U86" i="7"/>
  <c r="U122" i="7"/>
  <c r="U11" i="7"/>
  <c r="U10" i="7"/>
  <c r="U231" i="7"/>
  <c r="U48" i="7"/>
  <c r="U167" i="7"/>
  <c r="U124" i="7"/>
  <c r="U115" i="7"/>
  <c r="U54" i="7"/>
  <c r="U148" i="7"/>
  <c r="U84" i="7"/>
  <c r="U50" i="7"/>
  <c r="BF89" i="2"/>
  <c r="T73" i="7"/>
  <c r="U228" i="7"/>
  <c r="U198" i="7"/>
  <c r="U225" i="7"/>
  <c r="U226" i="7"/>
  <c r="U61" i="7"/>
  <c r="Q202" i="7" a="1"/>
  <c r="Q202" i="7" s="1"/>
  <c r="Q186" i="7" a="1"/>
  <c r="Q186" i="7" s="1"/>
  <c r="Q90" i="7" a="1"/>
  <c r="Q90" i="7" s="1"/>
  <c r="Q120" i="7" a="1"/>
  <c r="Q120" i="7" s="1"/>
  <c r="Q89" i="7" a="1"/>
  <c r="Q89" i="7" s="1"/>
  <c r="Q116" i="7" a="1"/>
  <c r="Q116" i="7" s="1"/>
  <c r="Q81" i="7" a="1"/>
  <c r="Q81" i="7" s="1"/>
  <c r="L19" i="10"/>
  <c r="U161" i="7"/>
  <c r="U37" i="7"/>
  <c r="U52" i="7"/>
  <c r="U47" i="7"/>
  <c r="U36" i="7"/>
  <c r="K19" i="7"/>
  <c r="L19" i="7" s="1" a="1"/>
  <c r="L19" i="7" s="1"/>
  <c r="K170" i="7"/>
  <c r="K133" i="7"/>
  <c r="L133" i="7" s="1" a="1"/>
  <c r="L133" i="7" s="1"/>
  <c r="U39" i="7"/>
  <c r="U106" i="7"/>
  <c r="U186" i="7"/>
  <c r="U97" i="7"/>
  <c r="U107" i="7"/>
  <c r="U57" i="7"/>
  <c r="U197" i="7"/>
  <c r="U80" i="7"/>
  <c r="U126" i="7"/>
  <c r="U73" i="7"/>
  <c r="U71" i="7"/>
  <c r="U140" i="7"/>
  <c r="U137" i="7"/>
  <c r="U5" i="7"/>
  <c r="U110" i="7"/>
  <c r="U142" i="7"/>
  <c r="U83" i="7"/>
  <c r="U190" i="7"/>
  <c r="U153" i="7"/>
  <c r="K176" i="7"/>
  <c r="L176" i="7" s="1" a="1"/>
  <c r="L176" i="7" s="1"/>
  <c r="AA168" i="7" a="1"/>
  <c r="AA168" i="7" s="1"/>
  <c r="Q24" i="7" a="1"/>
  <c r="Q24" i="7" s="1"/>
  <c r="Q85" i="7" a="1"/>
  <c r="Q85" i="7" s="1"/>
  <c r="Q49" i="7" a="1"/>
  <c r="Q49" i="7" s="1"/>
  <c r="Q114" i="7" a="1"/>
  <c r="Q114" i="7" s="1"/>
  <c r="Q20" i="7" a="1"/>
  <c r="Q20" i="7" s="1"/>
  <c r="Q72" i="7" a="1"/>
  <c r="Q72" i="7" s="1"/>
  <c r="Q6" i="7" a="1"/>
  <c r="Q6" i="7" s="1"/>
  <c r="Q149" i="7" a="1"/>
  <c r="Q149" i="7" s="1"/>
  <c r="Q18" i="7" a="1"/>
  <c r="Q18" i="7" s="1"/>
  <c r="V66" i="7" a="1"/>
  <c r="V66" i="7" s="1"/>
  <c r="Q103" i="7" a="1"/>
  <c r="Q103" i="7" s="1"/>
  <c r="Q43" i="7" a="1"/>
  <c r="Q43" i="7" s="1"/>
  <c r="Q73" i="7" a="1"/>
  <c r="Q73" i="7" s="1"/>
  <c r="Q157" i="7" a="1"/>
  <c r="Q157" i="7" s="1"/>
  <c r="V19" i="7" a="1"/>
  <c r="V19" i="7" s="1"/>
  <c r="Q219" i="7" a="1"/>
  <c r="Q219" i="7" s="1"/>
  <c r="Q62" i="7" a="1"/>
  <c r="Q62" i="7" s="1"/>
  <c r="Q82" i="7" a="1"/>
  <c r="Q82" i="7" s="1"/>
  <c r="Q197" i="7" a="1"/>
  <c r="Q197" i="7" s="1"/>
  <c r="Q76" i="7" a="1"/>
  <c r="Q76" i="7" s="1"/>
  <c r="Q122" i="7" a="1"/>
  <c r="Q122" i="7" s="1"/>
  <c r="Q44" i="7" a="1"/>
  <c r="Q44" i="7" s="1"/>
  <c r="Q80" i="7" a="1"/>
  <c r="Q80" i="7" s="1"/>
  <c r="L123" i="7" a="1"/>
  <c r="L123" i="7" s="1"/>
  <c r="L27" i="7" a="1"/>
  <c r="L27" i="7" s="1"/>
  <c r="V170" i="7" a="1"/>
  <c r="V170" i="7" s="1"/>
  <c r="Q53" i="7" a="1"/>
  <c r="Q53" i="7" s="1"/>
  <c r="Q124" i="7" a="1"/>
  <c r="Q124" i="7" s="1"/>
  <c r="T208" i="7"/>
  <c r="U60" i="7"/>
  <c r="U154" i="7"/>
  <c r="U229" i="7"/>
  <c r="U205" i="7"/>
  <c r="U109" i="7"/>
  <c r="U203" i="7"/>
  <c r="Q56" i="7" a="1"/>
  <c r="Q56" i="7" s="1"/>
  <c r="Q13" i="7" a="1"/>
  <c r="Q13" i="7" s="1"/>
  <c r="Q48" i="7" a="1"/>
  <c r="Q48" i="7" s="1"/>
  <c r="BF220" i="2"/>
  <c r="BF222" i="2"/>
  <c r="BF215" i="2"/>
  <c r="BF13" i="2"/>
  <c r="BF175" i="2"/>
  <c r="BF129" i="2"/>
  <c r="BF204" i="2"/>
  <c r="U130" i="7"/>
  <c r="U44" i="7"/>
  <c r="U16" i="7"/>
  <c r="U165" i="7"/>
  <c r="U21" i="7"/>
  <c r="U51" i="7"/>
  <c r="U173" i="7"/>
  <c r="U100" i="7"/>
  <c r="U149" i="7"/>
  <c r="U93" i="7"/>
  <c r="U7" i="7"/>
  <c r="U26" i="7"/>
  <c r="U85" i="7"/>
  <c r="U94" i="7"/>
  <c r="U6" i="7"/>
  <c r="U58" i="7"/>
  <c r="U227" i="7"/>
  <c r="U145" i="7"/>
  <c r="U33" i="7"/>
  <c r="AA15" i="7" a="1"/>
  <c r="AA15" i="7" s="1"/>
  <c r="Y168" i="7"/>
  <c r="T29" i="7"/>
  <c r="T195" i="7"/>
  <c r="Q31" i="7" a="1"/>
  <c r="Q31" i="7" s="1"/>
  <c r="V164" i="7" a="1"/>
  <c r="V164" i="7" s="1"/>
  <c r="Q102" i="7" a="1"/>
  <c r="Q102" i="7" s="1"/>
  <c r="Q183" i="7" a="1"/>
  <c r="Q183" i="7" s="1"/>
  <c r="Q115" i="7" a="1"/>
  <c r="Q115" i="7" s="1"/>
  <c r="Q98" i="7" a="1"/>
  <c r="Q98" i="7" s="1"/>
  <c r="Q74" i="7" a="1"/>
  <c r="Q74" i="7" s="1"/>
  <c r="V123" i="7" a="1"/>
  <c r="V123" i="7" s="1"/>
  <c r="Q145" i="7" a="1"/>
  <c r="Q145" i="7" s="1"/>
  <c r="Q166" i="7" a="1"/>
  <c r="Q166" i="7" s="1"/>
  <c r="Q136" i="7" a="1"/>
  <c r="Q136" i="7" s="1"/>
  <c r="Q194" i="7" a="1"/>
  <c r="Q194" i="7" s="1"/>
  <c r="V168" i="7" a="1"/>
  <c r="V168" i="7" s="1"/>
  <c r="Q175" i="7" a="1"/>
  <c r="Q175" i="7" s="1"/>
  <c r="Q181" i="7" a="1"/>
  <c r="Q181" i="7" s="1"/>
  <c r="V43" i="7" a="1"/>
  <c r="V43" i="7" s="1"/>
  <c r="Q29" i="7" a="1"/>
  <c r="Q29" i="7" s="1"/>
  <c r="Q167" i="7" a="1"/>
  <c r="Q167" i="7" s="1"/>
  <c r="Q87" i="7" a="1"/>
  <c r="Q87" i="7" s="1"/>
  <c r="Q198" i="7" a="1"/>
  <c r="Q198" i="7" s="1"/>
  <c r="Q217" i="7" a="1"/>
  <c r="Q217" i="7" s="1"/>
  <c r="Q38" i="7" a="1"/>
  <c r="Q38" i="7" s="1"/>
  <c r="Q214" i="7" a="1"/>
  <c r="Q214" i="7" s="1"/>
  <c r="Q119" i="7" a="1"/>
  <c r="Q119" i="7" s="1"/>
  <c r="Q61" i="7" a="1"/>
  <c r="Q61" i="7" s="1"/>
  <c r="T213" i="7"/>
  <c r="Q225" i="7" a="1"/>
  <c r="Q225" i="7" s="1"/>
  <c r="Q199" i="7" a="1"/>
  <c r="Q199" i="7" s="1"/>
  <c r="Q189" i="7" a="1"/>
  <c r="Q189" i="7" s="1"/>
  <c r="Q108" i="7" a="1"/>
  <c r="Q108" i="7" s="1"/>
  <c r="L133" i="10"/>
  <c r="U32" i="7"/>
  <c r="Z32" i="7" s="1"/>
  <c r="U128" i="7"/>
  <c r="U40" i="7"/>
  <c r="U131" i="7"/>
  <c r="U218" i="7"/>
  <c r="U151" i="7"/>
  <c r="U221" i="7"/>
  <c r="Q161" i="7" a="1"/>
  <c r="Q161" i="7" s="1"/>
  <c r="Q162" i="7" a="1"/>
  <c r="Q162" i="7" s="1"/>
  <c r="Q10" i="7" a="1"/>
  <c r="Q10" i="7" s="1"/>
  <c r="K177" i="7"/>
  <c r="L177" i="7" s="1" a="1"/>
  <c r="L177" i="7" s="1"/>
  <c r="P69" i="7"/>
  <c r="L177" i="10"/>
  <c r="L49" i="10"/>
  <c r="U90" i="7"/>
  <c r="U64" i="7"/>
  <c r="U187" i="7"/>
  <c r="U41" i="7"/>
  <c r="U45" i="7"/>
  <c r="U184" i="7"/>
  <c r="U181" i="7"/>
  <c r="U116" i="7"/>
  <c r="U31" i="7"/>
  <c r="U212" i="7"/>
  <c r="U99" i="7"/>
  <c r="U28" i="7"/>
  <c r="U208" i="7"/>
  <c r="U135" i="7"/>
  <c r="U193" i="7"/>
  <c r="U150" i="7"/>
  <c r="U158" i="7"/>
  <c r="U147" i="7"/>
  <c r="U209" i="7"/>
  <c r="U210" i="7"/>
  <c r="U81" i="7"/>
  <c r="U29" i="7"/>
  <c r="U14" i="7"/>
  <c r="BF156" i="2"/>
  <c r="L231" i="7" a="1"/>
  <c r="L231" i="7" s="1"/>
  <c r="AA27" i="7" a="1"/>
  <c r="AA27" i="7" s="1"/>
  <c r="O8" i="7"/>
  <c r="T117" i="7"/>
  <c r="V177" i="7" a="1"/>
  <c r="V177" i="7" s="1"/>
  <c r="Q99" i="7" a="1"/>
  <c r="Q99" i="7" s="1"/>
  <c r="Q158" i="7" a="1"/>
  <c r="Q158" i="7" s="1"/>
  <c r="Q155" i="7" a="1"/>
  <c r="Q155" i="7" s="1"/>
  <c r="Q191" i="7" a="1"/>
  <c r="Q191" i="7" s="1"/>
  <c r="Q222" i="7" a="1"/>
  <c r="Q222" i="7" s="1"/>
  <c r="Q224" i="7" a="1"/>
  <c r="Q224" i="7" s="1"/>
  <c r="Q170" i="7" a="1"/>
  <c r="Q170" i="7" s="1"/>
  <c r="U136" i="7"/>
  <c r="K49" i="7"/>
  <c r="L49" i="7" s="1" a="1"/>
  <c r="L49" i="7" s="1"/>
  <c r="U155" i="7"/>
  <c r="U63" i="7"/>
  <c r="U143" i="7"/>
  <c r="U160" i="7"/>
  <c r="U105" i="7"/>
  <c r="U69" i="7"/>
  <c r="U92" i="7"/>
  <c r="U70" i="7"/>
  <c r="U180" i="7"/>
  <c r="U178" i="7"/>
  <c r="U163" i="7"/>
  <c r="U67" i="7"/>
  <c r="U202" i="7"/>
  <c r="U176" i="7"/>
  <c r="U22" i="7"/>
  <c r="U104" i="7"/>
  <c r="U98" i="7"/>
  <c r="U102" i="7"/>
  <c r="U56" i="7"/>
  <c r="U17" i="7"/>
  <c r="AA206" i="7" a="1"/>
  <c r="AA206" i="7" s="1"/>
  <c r="Q180" i="7" a="1"/>
  <c r="Q180" i="7" s="1"/>
  <c r="Q169" i="7" a="1"/>
  <c r="Q169" i="7" s="1"/>
  <c r="T146" i="7"/>
  <c r="Q9" i="7" a="1"/>
  <c r="Q9" i="7" s="1"/>
  <c r="Q111" i="7" a="1"/>
  <c r="Q111" i="7" s="1"/>
  <c r="H237" i="10"/>
  <c r="H235" i="10"/>
  <c r="H234" i="10"/>
  <c r="H236" i="10"/>
  <c r="Q112" i="7" a="1"/>
  <c r="Q112" i="7" s="1"/>
  <c r="Q178" i="7" a="1"/>
  <c r="Q178" i="7" s="1"/>
  <c r="Q130" i="7" a="1"/>
  <c r="Q130" i="7" s="1"/>
  <c r="Q95" i="7" a="1"/>
  <c r="Q95" i="7" s="1"/>
  <c r="Q171" i="7" a="1"/>
  <c r="Q171" i="7" s="1"/>
  <c r="Q218" i="7" a="1"/>
  <c r="Q218" i="7" s="1"/>
  <c r="Q148" i="7" a="1"/>
  <c r="Q148" i="7" s="1"/>
  <c r="V206" i="7" a="1"/>
  <c r="V206" i="7" s="1"/>
  <c r="Q193" i="7" a="1"/>
  <c r="Q193" i="7" s="1"/>
  <c r="Q210" i="7" a="1"/>
  <c r="Q210" i="7" s="1"/>
  <c r="Q215" i="7" a="1"/>
  <c r="Q215" i="7" s="1"/>
  <c r="Q223" i="7" a="1"/>
  <c r="Q223" i="7" s="1"/>
  <c r="Q123" i="7" a="1"/>
  <c r="Q123" i="7" s="1"/>
  <c r="Q35" i="7" a="1"/>
  <c r="Q35" i="7" s="1"/>
  <c r="V125" i="7" a="1"/>
  <c r="V125" i="7" s="1"/>
  <c r="Q109" i="7" a="1"/>
  <c r="Q109" i="7" s="1"/>
  <c r="Q129" i="7" a="1"/>
  <c r="Q129" i="7" s="1"/>
  <c r="Q60" i="7" a="1"/>
  <c r="Q60" i="7" s="1"/>
  <c r="Q185" i="7" a="1"/>
  <c r="Q185" i="7" s="1"/>
  <c r="Q51" i="7" a="1"/>
  <c r="Q51" i="7" s="1"/>
  <c r="Q86" i="7" a="1"/>
  <c r="Q86" i="7" s="1"/>
  <c r="Q79" i="7" a="1"/>
  <c r="Q79" i="7" s="1"/>
  <c r="Q176" i="7" a="1"/>
  <c r="Q176" i="7" s="1"/>
  <c r="V133" i="7" a="1"/>
  <c r="V133" i="7" s="1"/>
  <c r="V49" i="7" a="1"/>
  <c r="V49" i="7" s="1"/>
  <c r="Q83" i="7" a="1"/>
  <c r="Q83" i="7" s="1"/>
  <c r="Q67" i="7" a="1"/>
  <c r="Q67" i="7" s="1"/>
  <c r="BF203" i="2"/>
  <c r="BF221" i="2"/>
  <c r="BF61" i="2"/>
  <c r="BF228" i="2"/>
  <c r="BF226" i="2"/>
  <c r="BE201" i="2"/>
  <c r="BQ201" i="2" s="1"/>
  <c r="BF225" i="2"/>
  <c r="BF198" i="2"/>
  <c r="L15" i="10"/>
  <c r="L168" i="10"/>
  <c r="Y183" i="7"/>
  <c r="Y128" i="7"/>
  <c r="Y52" i="7"/>
  <c r="T69" i="7"/>
  <c r="O66" i="7"/>
  <c r="Y130" i="7"/>
  <c r="Y105" i="7"/>
  <c r="Y69" i="7"/>
  <c r="Y173" i="7"/>
  <c r="Y100" i="7"/>
  <c r="Y149" i="7"/>
  <c r="Y71" i="7"/>
  <c r="Y140" i="7"/>
  <c r="Y137" i="7"/>
  <c r="Y5" i="7"/>
  <c r="Y110" i="7"/>
  <c r="Y166" i="7"/>
  <c r="Y77" i="7"/>
  <c r="Y17" i="7"/>
  <c r="O144" i="7"/>
  <c r="Y154" i="7"/>
  <c r="Y200" i="7"/>
  <c r="Y229" i="7"/>
  <c r="Y218" i="7"/>
  <c r="O49" i="7"/>
  <c r="Y121" i="7"/>
  <c r="Y223" i="7"/>
  <c r="Y162" i="7"/>
  <c r="Y127" i="7"/>
  <c r="Y171" i="7"/>
  <c r="Y157" i="7"/>
  <c r="Y214" i="7"/>
  <c r="Y141" i="7"/>
  <c r="Y35" i="7"/>
  <c r="Y25" i="7"/>
  <c r="Y118" i="7"/>
  <c r="Y18" i="7"/>
  <c r="Y76" i="7"/>
  <c r="Y172" i="7"/>
  <c r="Y119" i="7"/>
  <c r="Y62" i="7"/>
  <c r="Y207" i="7"/>
  <c r="Y199" i="7"/>
  <c r="Y53" i="7"/>
  <c r="Y8" i="7"/>
  <c r="Y117" i="7"/>
  <c r="Y82" i="7"/>
  <c r="Y108" i="7"/>
  <c r="Y174" i="7"/>
  <c r="Y152" i="7"/>
  <c r="Y20" i="7"/>
  <c r="Y79" i="7"/>
  <c r="Y101" i="7"/>
  <c r="Y155" i="7"/>
  <c r="Y63" i="7"/>
  <c r="Y44" i="7"/>
  <c r="Y16" i="7"/>
  <c r="Y12" i="7"/>
  <c r="Y132" i="7"/>
  <c r="Y92" i="7"/>
  <c r="Y70" i="7"/>
  <c r="Y180" i="7"/>
  <c r="Y178" i="7"/>
  <c r="Y93" i="7"/>
  <c r="Y7" i="7"/>
  <c r="Y26" i="7"/>
  <c r="Y85" i="7"/>
  <c r="Y94" i="7"/>
  <c r="Y6" i="7"/>
  <c r="Y213" i="7"/>
  <c r="Y142" i="7"/>
  <c r="Y83" i="7"/>
  <c r="Y190" i="7"/>
  <c r="Y139" i="7"/>
  <c r="Y120" i="7"/>
  <c r="T101" i="7"/>
  <c r="Y87" i="7"/>
  <c r="Y219" i="7"/>
  <c r="Y23" i="7"/>
  <c r="Y91" i="7"/>
  <c r="Y196" i="7"/>
  <c r="Y189" i="7"/>
  <c r="Y113" i="7"/>
  <c r="Y68" i="7"/>
  <c r="Y114" i="7"/>
  <c r="Y30" i="7"/>
  <c r="Y111" i="7"/>
  <c r="Y194" i="7"/>
  <c r="Y230" i="7"/>
  <c r="Y159" i="7"/>
  <c r="Y86" i="7"/>
  <c r="Y122" i="7"/>
  <c r="Y11" i="7"/>
  <c r="Y10" i="7"/>
  <c r="Y231" i="7"/>
  <c r="Y48" i="7"/>
  <c r="Y167" i="7"/>
  <c r="Y115" i="7"/>
  <c r="Y54" i="7"/>
  <c r="Y148" i="7"/>
  <c r="Y84" i="7"/>
  <c r="Y50" i="7"/>
  <c r="Y103" i="7"/>
  <c r="Y134" i="7"/>
  <c r="Y143" i="7"/>
  <c r="Y160" i="7"/>
  <c r="Y186" i="7"/>
  <c r="Y97" i="7"/>
  <c r="Y107" i="7"/>
  <c r="Y46" i="7"/>
  <c r="Y59" i="7"/>
  <c r="Y169" i="7"/>
  <c r="Y75" i="7"/>
  <c r="Y163" i="7"/>
  <c r="Y67" i="7"/>
  <c r="Y202" i="7"/>
  <c r="L176" i="10"/>
  <c r="Y176" i="7"/>
  <c r="Y22" i="7"/>
  <c r="Y104" i="7"/>
  <c r="Y98" i="7"/>
  <c r="Y58" i="7"/>
  <c r="Y227" i="7"/>
  <c r="Y145" i="7"/>
  <c r="Y153" i="7"/>
  <c r="O231" i="7"/>
  <c r="F32" i="10"/>
  <c r="G32" i="10" s="1" a="1"/>
  <c r="G32" i="10" s="1"/>
  <c r="F231" i="10"/>
  <c r="G231" i="10" s="1" a="1"/>
  <c r="G231" i="10" s="1"/>
  <c r="L206" i="10"/>
  <c r="T37" i="7"/>
  <c r="O170" i="7"/>
  <c r="Y32" i="7"/>
  <c r="Y195" i="7"/>
  <c r="Y24" i="7"/>
  <c r="Y55" i="7"/>
  <c r="Y34" i="7"/>
  <c r="Y217" i="7"/>
  <c r="Y179" i="7"/>
  <c r="Y36" i="7"/>
  <c r="Y192" i="7"/>
  <c r="Y109" i="7"/>
  <c r="Y96" i="7"/>
  <c r="O177" i="7"/>
  <c r="O133" i="7"/>
  <c r="Y39" i="7"/>
  <c r="Y106" i="7"/>
  <c r="Y72" i="7"/>
  <c r="Y165" i="7"/>
  <c r="Y21" i="7"/>
  <c r="Y51" i="7"/>
  <c r="Y57" i="7"/>
  <c r="Y197" i="7"/>
  <c r="Y80" i="7"/>
  <c r="Y126" i="7"/>
  <c r="Y146" i="7"/>
  <c r="Y182" i="7"/>
  <c r="Y88" i="7"/>
  <c r="Y185" i="7"/>
  <c r="Y65" i="7"/>
  <c r="Y38" i="7"/>
  <c r="Y9" i="7"/>
  <c r="Y102" i="7"/>
  <c r="Y33" i="7"/>
  <c r="O43" i="7"/>
  <c r="Y161" i="7"/>
  <c r="Y37" i="7"/>
  <c r="Y42" i="7"/>
  <c r="Y40" i="7"/>
  <c r="Y47" i="7"/>
  <c r="Y131" i="7"/>
  <c r="Y205" i="7"/>
  <c r="Y95" i="7"/>
  <c r="Y136" i="7"/>
  <c r="Y151" i="7"/>
  <c r="O19" i="7"/>
  <c r="L74" i="10"/>
  <c r="O74" i="7"/>
  <c r="Y90" i="7"/>
  <c r="Y64" i="7"/>
  <c r="Y187" i="7"/>
  <c r="Y41" i="7"/>
  <c r="Y45" i="7"/>
  <c r="Y184" i="7"/>
  <c r="Y181" i="7"/>
  <c r="Y116" i="7"/>
  <c r="Y31" i="7"/>
  <c r="Y99" i="7"/>
  <c r="Y28" i="7"/>
  <c r="Y208" i="7"/>
  <c r="Y135" i="7"/>
  <c r="Y193" i="7"/>
  <c r="Y150" i="7"/>
  <c r="Y158" i="7"/>
  <c r="Y147" i="7"/>
  <c r="Y209" i="7"/>
  <c r="Y210" i="7"/>
  <c r="Y81" i="7"/>
  <c r="Y29" i="7"/>
  <c r="Y14" i="7"/>
  <c r="O32" i="7"/>
  <c r="Y212" i="7"/>
  <c r="Y188" i="7"/>
  <c r="Y138" i="7"/>
  <c r="Y124" i="7"/>
  <c r="Y78" i="7"/>
  <c r="Y73" i="7"/>
  <c r="Y60" i="7"/>
  <c r="Y201" i="7"/>
  <c r="Z231" i="7"/>
  <c r="L170" i="7" a="1"/>
  <c r="L170" i="7" s="1"/>
  <c r="Z170" i="7"/>
  <c r="Z229" i="2"/>
  <c r="AK229" i="2"/>
  <c r="AK47" i="2"/>
  <c r="Z47" i="2"/>
  <c r="Z34" i="2"/>
  <c r="AK34" i="2"/>
  <c r="Z212" i="2"/>
  <c r="AK212" i="2"/>
  <c r="AK30" i="2"/>
  <c r="Z30" i="2"/>
  <c r="AK99" i="2"/>
  <c r="Z99" i="2"/>
  <c r="AK40" i="2"/>
  <c r="Z40" i="2"/>
  <c r="Z163" i="2"/>
  <c r="AK163" i="2"/>
  <c r="AK48" i="2"/>
  <c r="Z48" i="2"/>
  <c r="AK167" i="2"/>
  <c r="Z167" i="2"/>
  <c r="Z124" i="2"/>
  <c r="AK124" i="2"/>
  <c r="Z115" i="2"/>
  <c r="AK115" i="2"/>
  <c r="AK54" i="2"/>
  <c r="Z54" i="2"/>
  <c r="Z178" i="2"/>
  <c r="AK178" i="2"/>
  <c r="AK201" i="2"/>
  <c r="Z201" i="2"/>
  <c r="Z228" i="2"/>
  <c r="AK228" i="2"/>
  <c r="Z130" i="2"/>
  <c r="AK130" i="2"/>
  <c r="Z106" i="2"/>
  <c r="AK106" i="2"/>
  <c r="Z44" i="2"/>
  <c r="AK44" i="2"/>
  <c r="AK72" i="2"/>
  <c r="Z72" i="2"/>
  <c r="Z28" i="2"/>
  <c r="AK28" i="2"/>
  <c r="AK89" i="2"/>
  <c r="Z89" i="2"/>
  <c r="Z211" i="2"/>
  <c r="AK211" i="2"/>
  <c r="AK105" i="2"/>
  <c r="Z105" i="2"/>
  <c r="Z69" i="2"/>
  <c r="AK69" i="2"/>
  <c r="AK225" i="2"/>
  <c r="Z225" i="2"/>
  <c r="AK173" i="2"/>
  <c r="Z173" i="2"/>
  <c r="Z100" i="2"/>
  <c r="AK100" i="2"/>
  <c r="AK149" i="2"/>
  <c r="Z149" i="2"/>
  <c r="AK22" i="2"/>
  <c r="Z22" i="2"/>
  <c r="Z104" i="2"/>
  <c r="AK104" i="2"/>
  <c r="Z98" i="2"/>
  <c r="AK98" i="2"/>
  <c r="Z58" i="2"/>
  <c r="AK58" i="2"/>
  <c r="AK198" i="2"/>
  <c r="Z198" i="2"/>
  <c r="Z90" i="2"/>
  <c r="AK90" i="2"/>
  <c r="Z145" i="2"/>
  <c r="AK145" i="2"/>
  <c r="Z67" i="2"/>
  <c r="AK67" i="2"/>
  <c r="AK56" i="2"/>
  <c r="Z56" i="2"/>
  <c r="AK160" i="2"/>
  <c r="Z160" i="2"/>
  <c r="Z26" i="2"/>
  <c r="AK26" i="2"/>
  <c r="Z202" i="2"/>
  <c r="AK202" i="2"/>
  <c r="AK88" i="2"/>
  <c r="Z88" i="2"/>
  <c r="AK119" i="2"/>
  <c r="Z119" i="2"/>
  <c r="Z220" i="2"/>
  <c r="AK220" i="2"/>
  <c r="AK41" i="2"/>
  <c r="Z41" i="2"/>
  <c r="Z45" i="2"/>
  <c r="AK45" i="2"/>
  <c r="Z184" i="2"/>
  <c r="AK184" i="2"/>
  <c r="AK181" i="2"/>
  <c r="Z181" i="2"/>
  <c r="Z116" i="2"/>
  <c r="AK116" i="2"/>
  <c r="AK31" i="2"/>
  <c r="Z31" i="2"/>
  <c r="AK183" i="2"/>
  <c r="Z183" i="2"/>
  <c r="AK135" i="2"/>
  <c r="Z135" i="2"/>
  <c r="AK193" i="2"/>
  <c r="Z193" i="2"/>
  <c r="Z114" i="2"/>
  <c r="AK114" i="2"/>
  <c r="AK199" i="2"/>
  <c r="Z199" i="2"/>
  <c r="AK131" i="2"/>
  <c r="Z131" i="2"/>
  <c r="Z18" i="2"/>
  <c r="AK18" i="2"/>
  <c r="AK81" i="2"/>
  <c r="Z81" i="2"/>
  <c r="Z205" i="2"/>
  <c r="AK205" i="2"/>
  <c r="Z218" i="2"/>
  <c r="AK218" i="2"/>
  <c r="AK95" i="2"/>
  <c r="Z95" i="2"/>
  <c r="Z36" i="2"/>
  <c r="AK36" i="2"/>
  <c r="AK192" i="2"/>
  <c r="Z192" i="2"/>
  <c r="Z188" i="2"/>
  <c r="AK188" i="2"/>
  <c r="AK190" i="2"/>
  <c r="Z190" i="2"/>
  <c r="Z187" i="2"/>
  <c r="AK187" i="2"/>
  <c r="Z155" i="2"/>
  <c r="AK155" i="2"/>
  <c r="Z20" i="2"/>
  <c r="AK20" i="2"/>
  <c r="Z84" i="2"/>
  <c r="AK84" i="2"/>
  <c r="Z204" i="2"/>
  <c r="AK204" i="2"/>
  <c r="AK224" i="2"/>
  <c r="Z224" i="2"/>
  <c r="Z76" i="2"/>
  <c r="AK76" i="2"/>
  <c r="AK102" i="2"/>
  <c r="Z102" i="2"/>
  <c r="Z33" i="2"/>
  <c r="AK33" i="2"/>
  <c r="Z12" i="2"/>
  <c r="AK12" i="2"/>
  <c r="Z132" i="2"/>
  <c r="AK132" i="2"/>
  <c r="Z92" i="2"/>
  <c r="AK92" i="2"/>
  <c r="AK70" i="2"/>
  <c r="Z70" i="2"/>
  <c r="Z180" i="2"/>
  <c r="AK180" i="2"/>
  <c r="AK126" i="2"/>
  <c r="Z126" i="2"/>
  <c r="AK185" i="2"/>
  <c r="Z185" i="2"/>
  <c r="AK65" i="2"/>
  <c r="Z65" i="2"/>
  <c r="AK38" i="2"/>
  <c r="Z38" i="2"/>
  <c r="AK9" i="2"/>
  <c r="Z9" i="2"/>
  <c r="Z156" i="2"/>
  <c r="AK156" i="2"/>
  <c r="Z227" i="2"/>
  <c r="AK227" i="2"/>
  <c r="AK17" i="2"/>
  <c r="Z17" i="2"/>
  <c r="Z146" i="2"/>
  <c r="AK146" i="2"/>
  <c r="AK182" i="2"/>
  <c r="Z182" i="2"/>
  <c r="AK14" i="2"/>
  <c r="Z14" i="2"/>
  <c r="AK208" i="2"/>
  <c r="Z208" i="2"/>
  <c r="Z172" i="2"/>
  <c r="AK172" i="2"/>
  <c r="Z61" i="2"/>
  <c r="AK61" i="2"/>
  <c r="Z140" i="2"/>
  <c r="AK140" i="2"/>
  <c r="Z162" i="2"/>
  <c r="AK162" i="2"/>
  <c r="AK127" i="2"/>
  <c r="Z127" i="2"/>
  <c r="AK171" i="2"/>
  <c r="Z171" i="2"/>
  <c r="Z157" i="2"/>
  <c r="AK157" i="2"/>
  <c r="AK214" i="2"/>
  <c r="Z214" i="2"/>
  <c r="AK141" i="2"/>
  <c r="Z141" i="2"/>
  <c r="Z35" i="2"/>
  <c r="AK35" i="2"/>
  <c r="AK25" i="2"/>
  <c r="Z25" i="2"/>
  <c r="AK85" i="2"/>
  <c r="Z85" i="2"/>
  <c r="AK62" i="2"/>
  <c r="Z62" i="2"/>
  <c r="AK207" i="2"/>
  <c r="Z207" i="2"/>
  <c r="AK150" i="2"/>
  <c r="Z150" i="2"/>
  <c r="AK118" i="2"/>
  <c r="Z118" i="2"/>
  <c r="Z52" i="2"/>
  <c r="AK52" i="2"/>
  <c r="AK191" i="2"/>
  <c r="Z191" i="2"/>
  <c r="Z148" i="2"/>
  <c r="AK148" i="2"/>
  <c r="Z219" i="2"/>
  <c r="AK219" i="2"/>
  <c r="Z209" i="2"/>
  <c r="AK209" i="2"/>
  <c r="AK13" i="2"/>
  <c r="Z13" i="2"/>
  <c r="AK175" i="2"/>
  <c r="Z175" i="2"/>
  <c r="AK129" i="2"/>
  <c r="Z129" i="2"/>
  <c r="Z210" i="2"/>
  <c r="AK210" i="2"/>
  <c r="AK152" i="2"/>
  <c r="Z152" i="2"/>
  <c r="AK87" i="2"/>
  <c r="Z87" i="2"/>
  <c r="AK151" i="2"/>
  <c r="Z151" i="2"/>
  <c r="AK103" i="2"/>
  <c r="Z103" i="2"/>
  <c r="AK63" i="2"/>
  <c r="Z63" i="2"/>
  <c r="AK226" i="2"/>
  <c r="Z226" i="2"/>
  <c r="AK143" i="2"/>
  <c r="Z143" i="2"/>
  <c r="AK96" i="2"/>
  <c r="Z96" i="2"/>
  <c r="AK194" i="2"/>
  <c r="Z194" i="2"/>
  <c r="Z64" i="2"/>
  <c r="AK64" i="2"/>
  <c r="AK23" i="2"/>
  <c r="Z23" i="2"/>
  <c r="Z186" i="2"/>
  <c r="AK186" i="2"/>
  <c r="AK97" i="2"/>
  <c r="Z97" i="2"/>
  <c r="Z107" i="2"/>
  <c r="AK107" i="2"/>
  <c r="AK46" i="2"/>
  <c r="Z46" i="2"/>
  <c r="Z59" i="2"/>
  <c r="AK59" i="2"/>
  <c r="AK169" i="2"/>
  <c r="Z169" i="2"/>
  <c r="AK121" i="2"/>
  <c r="Z121" i="2"/>
  <c r="AK137" i="2"/>
  <c r="Z137" i="2"/>
  <c r="AK5" i="2"/>
  <c r="Z5" i="2"/>
  <c r="AK110" i="2"/>
  <c r="Z110" i="2"/>
  <c r="Z221" i="2"/>
  <c r="AK221" i="2"/>
  <c r="AK166" i="2"/>
  <c r="Z166" i="2"/>
  <c r="Z93" i="2"/>
  <c r="AK93" i="2"/>
  <c r="AK73" i="2"/>
  <c r="Z73" i="2"/>
  <c r="AK203" i="2"/>
  <c r="Z203" i="2"/>
  <c r="AK215" i="2"/>
  <c r="Z215" i="2"/>
  <c r="Z139" i="2"/>
  <c r="AK139" i="2"/>
  <c r="Z101" i="2"/>
  <c r="AK101" i="2"/>
  <c r="AK153" i="2"/>
  <c r="Z153" i="2"/>
  <c r="AK223" i="2"/>
  <c r="Z223" i="2"/>
  <c r="AK120" i="2"/>
  <c r="Z120" i="2"/>
  <c r="AK91" i="2"/>
  <c r="Z91" i="2"/>
  <c r="Z196" i="2"/>
  <c r="AK196" i="2"/>
  <c r="Z189" i="2"/>
  <c r="AK189" i="2"/>
  <c r="Z113" i="2"/>
  <c r="AK113" i="2"/>
  <c r="Z68" i="2"/>
  <c r="AK68" i="2"/>
  <c r="AK216" i="2"/>
  <c r="Z216" i="2"/>
  <c r="Z29" i="2"/>
  <c r="AK29" i="2"/>
  <c r="AK159" i="2"/>
  <c r="Z159" i="2"/>
  <c r="AK86" i="2"/>
  <c r="Z86" i="2"/>
  <c r="AK122" i="2"/>
  <c r="Z122" i="2"/>
  <c r="AK55" i="2"/>
  <c r="Z55" i="2"/>
  <c r="Z11" i="2"/>
  <c r="AK11" i="2"/>
  <c r="AK158" i="2"/>
  <c r="Z158" i="2"/>
  <c r="AK111" i="2"/>
  <c r="Z111" i="2"/>
  <c r="AK16" i="2"/>
  <c r="Z16" i="2"/>
  <c r="Z179" i="2"/>
  <c r="AK179" i="2"/>
  <c r="AK117" i="2"/>
  <c r="Z117" i="2"/>
  <c r="AK82" i="2"/>
  <c r="Z82" i="2"/>
  <c r="Z108" i="2"/>
  <c r="AK108" i="2"/>
  <c r="AK174" i="2"/>
  <c r="Z174" i="2"/>
  <c r="AK112" i="2"/>
  <c r="Z112" i="2"/>
  <c r="AK136" i="2"/>
  <c r="Z136" i="2"/>
  <c r="Z161" i="2"/>
  <c r="AK161" i="2"/>
  <c r="Z147" i="2"/>
  <c r="AK147" i="2"/>
  <c r="AK39" i="2"/>
  <c r="Z39" i="2"/>
  <c r="AK134" i="2"/>
  <c r="Z134" i="2"/>
  <c r="AK109" i="2"/>
  <c r="Z109" i="2"/>
  <c r="AK79" i="2"/>
  <c r="Z79" i="2"/>
  <c r="AK10" i="2"/>
  <c r="Z10" i="2"/>
  <c r="AK217" i="2"/>
  <c r="Z217" i="2"/>
  <c r="AK50" i="2"/>
  <c r="Z50" i="2"/>
  <c r="Z165" i="2"/>
  <c r="AK165" i="2"/>
  <c r="Z21" i="2"/>
  <c r="AK21" i="2"/>
  <c r="Z51" i="2"/>
  <c r="AK51" i="2"/>
  <c r="AK57" i="2"/>
  <c r="Z57" i="2"/>
  <c r="Z197" i="2"/>
  <c r="AK197" i="2"/>
  <c r="AK80" i="2"/>
  <c r="Z80" i="2"/>
  <c r="AK78" i="2"/>
  <c r="Z78" i="2"/>
  <c r="AK94" i="2"/>
  <c r="Z94" i="2"/>
  <c r="AK6" i="2"/>
  <c r="Z6" i="2"/>
  <c r="Z213" i="2"/>
  <c r="AK213" i="2"/>
  <c r="AK142" i="2"/>
  <c r="Z142" i="2"/>
  <c r="Z83" i="2"/>
  <c r="AK83" i="2"/>
  <c r="Z77" i="2"/>
  <c r="AK77" i="2"/>
  <c r="AK7" i="2"/>
  <c r="Z7" i="2"/>
  <c r="AK200" i="2"/>
  <c r="Z200" i="2"/>
  <c r="AK71" i="2"/>
  <c r="Z71" i="2"/>
  <c r="Z53" i="2"/>
  <c r="AK53" i="2"/>
  <c r="AK230" i="2"/>
  <c r="Z230" i="2"/>
  <c r="Z138" i="2"/>
  <c r="AK138" i="2"/>
  <c r="AK222" i="2"/>
  <c r="Z222" i="2"/>
  <c r="Z195" i="2"/>
  <c r="AK195" i="2"/>
  <c r="AK128" i="2"/>
  <c r="Z128" i="2"/>
  <c r="AK37" i="2"/>
  <c r="Z37" i="2"/>
  <c r="AK24" i="2"/>
  <c r="Z24" i="2"/>
  <c r="Z42" i="2"/>
  <c r="AK42" i="2"/>
  <c r="AK154" i="2"/>
  <c r="Z154" i="2"/>
  <c r="Z75" i="2"/>
  <c r="AK75" i="2"/>
  <c r="Z60" i="2"/>
  <c r="AK60" i="2"/>
  <c r="Z177" i="7" l="1"/>
  <c r="AA177" i="7" s="1" a="1"/>
  <c r="AA177" i="7" s="1"/>
  <c r="Z176" i="7"/>
  <c r="F176" i="10"/>
  <c r="G176" i="10" s="1" a="1"/>
  <c r="G176" i="10" s="1"/>
  <c r="Z19" i="7"/>
  <c r="AA19" i="7" s="1" a="1"/>
  <c r="AA19" i="7" s="1"/>
  <c r="L167" i="18"/>
  <c r="L167" i="17"/>
  <c r="L7" i="18"/>
  <c r="L7" i="17"/>
  <c r="L48" i="17"/>
  <c r="L48" i="18"/>
  <c r="L73" i="17"/>
  <c r="L73" i="18"/>
  <c r="L176" i="17"/>
  <c r="L176" i="18"/>
  <c r="L169" i="18"/>
  <c r="L169" i="17"/>
  <c r="L65" i="17"/>
  <c r="L65" i="18"/>
  <c r="L143" i="18"/>
  <c r="L143" i="17"/>
  <c r="L18" i="18"/>
  <c r="L18" i="17"/>
  <c r="L132" i="18"/>
  <c r="L132" i="17"/>
  <c r="L205" i="18"/>
  <c r="L205" i="17"/>
  <c r="L26" i="18"/>
  <c r="L26" i="17"/>
  <c r="L42" i="18"/>
  <c r="L42" i="17"/>
  <c r="L14" i="18"/>
  <c r="L14" i="17"/>
  <c r="L175" i="18"/>
  <c r="L175" i="17"/>
  <c r="Z144" i="7"/>
  <c r="AA144" i="7" s="1" a="1"/>
  <c r="AA144" i="7" s="1"/>
  <c r="F8" i="10"/>
  <c r="G8" i="10" s="1" a="1"/>
  <c r="G8" i="10" s="1"/>
  <c r="L43" i="7" a="1"/>
  <c r="L43" i="7" s="1"/>
  <c r="L66" i="7" a="1"/>
  <c r="L66" i="7" s="1"/>
  <c r="Z133" i="7"/>
  <c r="AA133" i="7" s="1" a="1"/>
  <c r="AA133" i="7" s="1"/>
  <c r="Z49" i="7"/>
  <c r="AA49" i="7" s="1" a="1"/>
  <c r="AA49" i="7" s="1"/>
  <c r="Z8" i="7"/>
  <c r="AA8" i="7" s="1" a="1"/>
  <c r="AA8" i="7" s="1"/>
  <c r="Z74" i="7"/>
  <c r="AA74" i="7" s="1" a="1"/>
  <c r="AA74" i="7" s="1"/>
  <c r="Y56" i="7"/>
  <c r="K230" i="7"/>
  <c r="K117" i="7"/>
  <c r="K77" i="7"/>
  <c r="K147" i="7"/>
  <c r="K113" i="7"/>
  <c r="Z113" i="7" s="1"/>
  <c r="L96" i="10"/>
  <c r="L62" i="10"/>
  <c r="L126" i="10"/>
  <c r="L181" i="10"/>
  <c r="K60" i="7"/>
  <c r="K83" i="7"/>
  <c r="L83" i="7" s="1" a="1"/>
  <c r="L83" i="7" s="1"/>
  <c r="L94" i="10"/>
  <c r="L50" i="10"/>
  <c r="K161" i="7"/>
  <c r="L161" i="7" s="1" a="1"/>
  <c r="L161" i="7" s="1"/>
  <c r="K108" i="7"/>
  <c r="L108" i="7" s="1" a="1"/>
  <c r="L108" i="7" s="1"/>
  <c r="K29" i="7"/>
  <c r="L223" i="10"/>
  <c r="L166" i="10"/>
  <c r="L46" i="10"/>
  <c r="L143" i="10"/>
  <c r="K219" i="7"/>
  <c r="L219" i="7" s="1" a="1"/>
  <c r="L219" i="7" s="1"/>
  <c r="K162" i="7"/>
  <c r="Z162" i="7" s="1"/>
  <c r="L17" i="10"/>
  <c r="K180" i="7"/>
  <c r="L180" i="7" s="1" a="1"/>
  <c r="L180" i="7" s="1"/>
  <c r="K155" i="7"/>
  <c r="Z155" i="7" s="1"/>
  <c r="K205" i="7"/>
  <c r="L199" i="10"/>
  <c r="K184" i="7"/>
  <c r="K90" i="7"/>
  <c r="L90" i="7" s="1" a="1"/>
  <c r="L90" i="7" s="1"/>
  <c r="L173" i="10"/>
  <c r="K44" i="7"/>
  <c r="L44" i="7" s="1" a="1"/>
  <c r="L44" i="7" s="1"/>
  <c r="L201" i="10"/>
  <c r="K124" i="7"/>
  <c r="K34" i="7"/>
  <c r="L60" i="10"/>
  <c r="K24" i="7"/>
  <c r="L24" i="7" s="1" a="1"/>
  <c r="L24" i="7" s="1"/>
  <c r="K222" i="7"/>
  <c r="L222" i="7" s="1" a="1"/>
  <c r="L222" i="7" s="1"/>
  <c r="K71" i="7"/>
  <c r="L71" i="7" s="1" a="1"/>
  <c r="L71" i="7" s="1"/>
  <c r="L83" i="10"/>
  <c r="K94" i="7"/>
  <c r="K57" i="7"/>
  <c r="K50" i="7"/>
  <c r="K109" i="7"/>
  <c r="Z109" i="7" s="1"/>
  <c r="L161" i="10"/>
  <c r="L108" i="10"/>
  <c r="K16" i="7"/>
  <c r="L16" i="7" s="1" a="1"/>
  <c r="L16" i="7" s="1"/>
  <c r="K55" i="7"/>
  <c r="K223" i="7"/>
  <c r="K215" i="7"/>
  <c r="L215" i="7" s="1" a="1"/>
  <c r="L215" i="7" s="1"/>
  <c r="K166" i="7"/>
  <c r="L166" i="7" s="1" a="1"/>
  <c r="L166" i="7" s="1"/>
  <c r="K137" i="7"/>
  <c r="L137" i="7" s="1" a="1"/>
  <c r="L137" i="7" s="1"/>
  <c r="K46" i="7"/>
  <c r="L46" i="7" s="1" a="1"/>
  <c r="L46" i="7" s="1"/>
  <c r="K23" i="7"/>
  <c r="L23" i="7" s="1" a="1"/>
  <c r="L23" i="7" s="1"/>
  <c r="K143" i="7"/>
  <c r="L143" i="7" s="1" a="1"/>
  <c r="L143" i="7" s="1"/>
  <c r="K151" i="7"/>
  <c r="K129" i="7"/>
  <c r="L219" i="10"/>
  <c r="K118" i="7"/>
  <c r="L118" i="7" s="1" a="1"/>
  <c r="L118" i="7" s="1"/>
  <c r="K85" i="7"/>
  <c r="Z85" i="7" s="1"/>
  <c r="K214" i="7"/>
  <c r="L214" i="7" s="1" a="1"/>
  <c r="L214" i="7" s="1"/>
  <c r="L162" i="10"/>
  <c r="K208" i="7"/>
  <c r="L208" i="7" s="1" a="1"/>
  <c r="L208" i="7" s="1"/>
  <c r="K17" i="7"/>
  <c r="K38" i="7"/>
  <c r="L180" i="10"/>
  <c r="L12" i="10"/>
  <c r="K224" i="7"/>
  <c r="L224" i="7" s="1" a="1"/>
  <c r="L224" i="7" s="1"/>
  <c r="L155" i="10"/>
  <c r="K192" i="7"/>
  <c r="L192" i="7" s="1" a="1"/>
  <c r="L192" i="7" s="1"/>
  <c r="L205" i="10"/>
  <c r="K199" i="7"/>
  <c r="K183" i="7"/>
  <c r="L184" i="10"/>
  <c r="K119" i="7"/>
  <c r="L119" i="7" s="1" a="1"/>
  <c r="L119" i="7" s="1"/>
  <c r="K160" i="7"/>
  <c r="L160" i="7" s="1" a="1"/>
  <c r="L160" i="7" s="1"/>
  <c r="L90" i="10"/>
  <c r="K173" i="7"/>
  <c r="L173" i="7" s="1" a="1"/>
  <c r="L173" i="7" s="1"/>
  <c r="K201" i="7"/>
  <c r="L201" i="7" s="1" a="1"/>
  <c r="L201" i="7" s="1"/>
  <c r="L124" i="10"/>
  <c r="K40" i="7"/>
  <c r="Z40" i="7" s="1"/>
  <c r="L34" i="10"/>
  <c r="Y112" i="7"/>
  <c r="Y191" i="7"/>
  <c r="V58" i="7" a="1"/>
  <c r="V58" i="7" s="1"/>
  <c r="V26" i="7" a="1"/>
  <c r="V26" i="7" s="1"/>
  <c r="V100" i="7" a="1"/>
  <c r="V100" i="7" s="1"/>
  <c r="V165" i="7" a="1"/>
  <c r="V165" i="7" s="1"/>
  <c r="F43" i="10"/>
  <c r="G43" i="10" s="1" a="1"/>
  <c r="G43" i="10" s="1"/>
  <c r="V79" i="7" a="1"/>
  <c r="V79" i="7" s="1"/>
  <c r="V76" i="7" a="1"/>
  <c r="V76" i="7" s="1"/>
  <c r="V55" i="7" a="1"/>
  <c r="V55" i="7" s="1"/>
  <c r="K10" i="7"/>
  <c r="L10" i="7" s="1" a="1"/>
  <c r="L10" i="7" s="1"/>
  <c r="K195" i="7"/>
  <c r="L195" i="7" s="1" a="1"/>
  <c r="L195" i="7" s="1"/>
  <c r="L174" i="10"/>
  <c r="L5" i="10"/>
  <c r="L9" i="10"/>
  <c r="L200" i="10"/>
  <c r="L134" i="10"/>
  <c r="L82" i="10"/>
  <c r="L122" i="10"/>
  <c r="L153" i="10"/>
  <c r="K64" i="7"/>
  <c r="L64" i="7" s="1" a="1"/>
  <c r="L64" i="7" s="1"/>
  <c r="K148" i="7"/>
  <c r="L25" i="10"/>
  <c r="L14" i="10"/>
  <c r="L70" i="10"/>
  <c r="K204" i="7"/>
  <c r="L204" i="7" s="1" a="1"/>
  <c r="L204" i="7" s="1"/>
  <c r="K36" i="7"/>
  <c r="L36" i="7" s="1" a="1"/>
  <c r="L36" i="7" s="1"/>
  <c r="K114" i="7"/>
  <c r="Z114" i="7" s="1"/>
  <c r="K45" i="7"/>
  <c r="L45" i="7" s="1" a="1"/>
  <c r="L45" i="7" s="1"/>
  <c r="L22" i="10"/>
  <c r="K106" i="7"/>
  <c r="Z106" i="7" s="1"/>
  <c r="L167" i="10"/>
  <c r="L99" i="10"/>
  <c r="L47" i="10"/>
  <c r="AA176" i="7" a="1"/>
  <c r="AA176" i="7" s="1"/>
  <c r="AA66" i="7" a="1"/>
  <c r="AA66" i="7" s="1"/>
  <c r="V102" i="7" a="1"/>
  <c r="V102" i="7" s="1"/>
  <c r="V176" i="7" a="1"/>
  <c r="V176" i="7" s="1"/>
  <c r="V178" i="7" a="1"/>
  <c r="V178" i="7" s="1"/>
  <c r="V69" i="7" a="1"/>
  <c r="V69" i="7" s="1"/>
  <c r="V63" i="7" a="1"/>
  <c r="V63" i="7" s="1"/>
  <c r="F49" i="10"/>
  <c r="G49" i="10" s="1" a="1"/>
  <c r="G49" i="10" s="1"/>
  <c r="V210" i="7" a="1"/>
  <c r="V210" i="7" s="1"/>
  <c r="V150" i="7" a="1"/>
  <c r="V150" i="7" s="1"/>
  <c r="V28" i="7" a="1"/>
  <c r="V28" i="7" s="1"/>
  <c r="V116" i="7" a="1"/>
  <c r="V116" i="7" s="1"/>
  <c r="V41" i="7" a="1"/>
  <c r="V41" i="7" s="1"/>
  <c r="V151" i="7" a="1"/>
  <c r="V151" i="7" s="1"/>
  <c r="V128" i="7" a="1"/>
  <c r="V128" i="7" s="1"/>
  <c r="V205" i="7" a="1"/>
  <c r="V205" i="7" s="1"/>
  <c r="V83" i="7" a="1"/>
  <c r="V83" i="7" s="1"/>
  <c r="V137" i="7" a="1"/>
  <c r="V137" i="7" s="1"/>
  <c r="V126" i="7" a="1"/>
  <c r="V126" i="7" s="1"/>
  <c r="V107" i="7" a="1"/>
  <c r="V107" i="7" s="1"/>
  <c r="V39" i="7" a="1"/>
  <c r="V39" i="7" s="1"/>
  <c r="F170" i="10"/>
  <c r="G170" i="10" s="1" a="1"/>
  <c r="G170" i="10" s="1"/>
  <c r="V47" i="7" a="1"/>
  <c r="V47" i="7" s="1"/>
  <c r="V61" i="7" a="1"/>
  <c r="V61" i="7" s="1"/>
  <c r="V198" i="7" a="1"/>
  <c r="V198" i="7" s="1"/>
  <c r="V84" i="7" a="1"/>
  <c r="V84" i="7" s="1"/>
  <c r="V124" i="7" a="1"/>
  <c r="V124" i="7" s="1"/>
  <c r="V10" i="7" a="1"/>
  <c r="V10" i="7" s="1"/>
  <c r="V159" i="7" a="1"/>
  <c r="V159" i="7" s="1"/>
  <c r="V30" i="7" a="1"/>
  <c r="V30" i="7" s="1"/>
  <c r="V189" i="7" a="1"/>
  <c r="V189" i="7" s="1"/>
  <c r="V219" i="7" a="1"/>
  <c r="V219" i="7" s="1"/>
  <c r="V117" i="7" a="1"/>
  <c r="V117" i="7" s="1"/>
  <c r="V18" i="7" a="1"/>
  <c r="V18" i="7" s="1"/>
  <c r="V121" i="7" a="1"/>
  <c r="V121" i="7" s="1"/>
  <c r="V42" i="7" a="1"/>
  <c r="V42" i="7" s="1"/>
  <c r="V77" i="7" a="1"/>
  <c r="V77" i="7" s="1"/>
  <c r="V65" i="7" a="1"/>
  <c r="V65" i="7" s="1"/>
  <c r="V146" i="7" a="1"/>
  <c r="V146" i="7" s="1"/>
  <c r="V46" i="7" a="1"/>
  <c r="V46" i="7" s="1"/>
  <c r="V72" i="7" a="1"/>
  <c r="V72" i="7" s="1"/>
  <c r="V172" i="7" a="1"/>
  <c r="V172" i="7" s="1"/>
  <c r="V223" i="7" a="1"/>
  <c r="V223" i="7" s="1"/>
  <c r="V24" i="7" a="1"/>
  <c r="V24" i="7" s="1"/>
  <c r="V20" i="7" a="1"/>
  <c r="V20" i="7" s="1"/>
  <c r="V175" i="7" a="1"/>
  <c r="V175" i="7" s="1"/>
  <c r="V211" i="7" a="1"/>
  <c r="V211" i="7" s="1"/>
  <c r="K154" i="7"/>
  <c r="K158" i="7"/>
  <c r="Z158" i="7" s="1"/>
  <c r="K53" i="7"/>
  <c r="L53" i="7" s="1" a="1"/>
  <c r="L53" i="7" s="1"/>
  <c r="K165" i="7"/>
  <c r="Z165" i="7" s="1"/>
  <c r="L159" i="10"/>
  <c r="K59" i="7"/>
  <c r="L59" i="7" s="1" a="1"/>
  <c r="L59" i="7" s="1"/>
  <c r="K172" i="7"/>
  <c r="L172" i="7" s="1" a="1"/>
  <c r="L172" i="7" s="1"/>
  <c r="K75" i="7"/>
  <c r="K138" i="7"/>
  <c r="K51" i="7"/>
  <c r="L51" i="7" s="1" a="1"/>
  <c r="L51" i="7" s="1"/>
  <c r="L136" i="10"/>
  <c r="L111" i="10"/>
  <c r="K196" i="7"/>
  <c r="L196" i="7" s="1" a="1"/>
  <c r="L196" i="7" s="1"/>
  <c r="K221" i="7"/>
  <c r="K107" i="7"/>
  <c r="L150" i="10"/>
  <c r="K157" i="7"/>
  <c r="Z157" i="7" s="1"/>
  <c r="K140" i="7"/>
  <c r="Z140" i="7" s="1"/>
  <c r="K227" i="7"/>
  <c r="Z227" i="7" s="1"/>
  <c r="L65" i="10"/>
  <c r="K33" i="7"/>
  <c r="K187" i="7"/>
  <c r="L81" i="10"/>
  <c r="L31" i="10"/>
  <c r="L88" i="10"/>
  <c r="L198" i="10"/>
  <c r="K178" i="7"/>
  <c r="L178" i="7" s="1" a="1"/>
  <c r="L178" i="7" s="1"/>
  <c r="L75" i="10"/>
  <c r="K37" i="7"/>
  <c r="L37" i="7" s="1" a="1"/>
  <c r="L37" i="7" s="1"/>
  <c r="L138" i="10"/>
  <c r="K200" i="7"/>
  <c r="L200" i="7" s="1" a="1"/>
  <c r="L200" i="7" s="1"/>
  <c r="K142" i="7"/>
  <c r="Z142" i="7" s="1"/>
  <c r="K78" i="7"/>
  <c r="L78" i="7" s="1" a="1"/>
  <c r="L78" i="7" s="1"/>
  <c r="L51" i="10"/>
  <c r="K217" i="7"/>
  <c r="Z217" i="7" s="1"/>
  <c r="K134" i="7"/>
  <c r="Z134" i="7" s="1"/>
  <c r="K136" i="7"/>
  <c r="L136" i="7" s="1" a="1"/>
  <c r="L136" i="7" s="1"/>
  <c r="K82" i="7"/>
  <c r="Z82" i="7" s="1"/>
  <c r="K111" i="7"/>
  <c r="L111" i="7" s="1" a="1"/>
  <c r="L111" i="7" s="1"/>
  <c r="K122" i="7"/>
  <c r="L122" i="7" s="1" a="1"/>
  <c r="L122" i="7" s="1"/>
  <c r="K216" i="7"/>
  <c r="L216" i="7" s="1" a="1"/>
  <c r="L216" i="7" s="1"/>
  <c r="L196" i="10"/>
  <c r="K153" i="7"/>
  <c r="L153" i="7" s="1" a="1"/>
  <c r="L153" i="7" s="1"/>
  <c r="K203" i="7"/>
  <c r="L203" i="7" s="1" a="1"/>
  <c r="L203" i="7" s="1"/>
  <c r="L221" i="10"/>
  <c r="K121" i="7"/>
  <c r="L121" i="7" s="1" a="1"/>
  <c r="L121" i="7" s="1"/>
  <c r="L107" i="10"/>
  <c r="L64" i="10"/>
  <c r="K226" i="7"/>
  <c r="L226" i="7" s="1" a="1"/>
  <c r="L226" i="7" s="1"/>
  <c r="K87" i="7"/>
  <c r="L87" i="7" s="1" a="1"/>
  <c r="L87" i="7" s="1"/>
  <c r="K175" i="7"/>
  <c r="L175" i="7" s="1" a="1"/>
  <c r="L175" i="7" s="1"/>
  <c r="K150" i="7"/>
  <c r="L150" i="7" s="1" a="1"/>
  <c r="L150" i="7" s="1"/>
  <c r="K25" i="7"/>
  <c r="Z25" i="7" s="1"/>
  <c r="L157" i="10"/>
  <c r="L140" i="10"/>
  <c r="K14" i="7"/>
  <c r="L14" i="7" s="1" a="1"/>
  <c r="L14" i="7" s="1"/>
  <c r="L227" i="10"/>
  <c r="K65" i="7"/>
  <c r="Z65" i="7" s="1"/>
  <c r="K70" i="7"/>
  <c r="L70" i="7" s="1" a="1"/>
  <c r="L70" i="7" s="1"/>
  <c r="L33" i="10"/>
  <c r="L187" i="10"/>
  <c r="L36" i="10"/>
  <c r="K81" i="7"/>
  <c r="Z81" i="7" s="1"/>
  <c r="L114" i="10"/>
  <c r="K31" i="7"/>
  <c r="K88" i="7"/>
  <c r="L88" i="7" s="1" a="1"/>
  <c r="L88" i="7" s="1"/>
  <c r="K56" i="7"/>
  <c r="Z56" i="7" s="1"/>
  <c r="K198" i="7"/>
  <c r="Z198" i="7" s="1"/>
  <c r="K22" i="7"/>
  <c r="L22" i="7" s="1" a="1"/>
  <c r="L22" i="7" s="1"/>
  <c r="K225" i="7"/>
  <c r="L225" i="7" s="1" a="1"/>
  <c r="L225" i="7" s="1"/>
  <c r="K89" i="7"/>
  <c r="K167" i="7"/>
  <c r="Z167" i="7" s="1"/>
  <c r="K99" i="7"/>
  <c r="L99" i="7" s="1" a="1"/>
  <c r="L99" i="7" s="1"/>
  <c r="K47" i="7"/>
  <c r="Z47" i="7" s="1"/>
  <c r="V33" i="7" a="1"/>
  <c r="V33" i="7" s="1"/>
  <c r="V6" i="7" a="1"/>
  <c r="V6" i="7" s="1"/>
  <c r="V7" i="7" a="1"/>
  <c r="V7" i="7" s="1"/>
  <c r="V173" i="7" a="1"/>
  <c r="V173" i="7" s="1"/>
  <c r="V16" i="7" a="1"/>
  <c r="V16" i="7" s="1"/>
  <c r="V82" i="7" a="1"/>
  <c r="V82" i="7" s="1"/>
  <c r="V25" i="7" a="1"/>
  <c r="V25" i="7" s="1"/>
  <c r="V96" i="7" a="1"/>
  <c r="V96" i="7" s="1"/>
  <c r="V195" i="7" a="1"/>
  <c r="V195" i="7" s="1"/>
  <c r="L128" i="10"/>
  <c r="L7" i="10"/>
  <c r="K213" i="7"/>
  <c r="L80" i="10"/>
  <c r="K21" i="7"/>
  <c r="L10" i="10"/>
  <c r="L39" i="10"/>
  <c r="L112" i="10"/>
  <c r="L117" i="10"/>
  <c r="L158" i="10"/>
  <c r="K68" i="7"/>
  <c r="Z68" i="7" s="1"/>
  <c r="K101" i="7"/>
  <c r="L101" i="7" s="1" a="1"/>
  <c r="L101" i="7" s="1"/>
  <c r="L73" i="10"/>
  <c r="L110" i="10"/>
  <c r="L169" i="10"/>
  <c r="L97" i="10"/>
  <c r="L63" i="10"/>
  <c r="L152" i="10"/>
  <c r="L207" i="10"/>
  <c r="K35" i="7"/>
  <c r="L35" i="7" s="1" a="1"/>
  <c r="L35" i="7" s="1"/>
  <c r="L171" i="10"/>
  <c r="K61" i="7"/>
  <c r="L182" i="10"/>
  <c r="K156" i="7"/>
  <c r="Z156" i="7" s="1"/>
  <c r="L185" i="10"/>
  <c r="K92" i="7"/>
  <c r="Z92" i="7" s="1"/>
  <c r="L102" i="10"/>
  <c r="K84" i="7"/>
  <c r="L84" i="7" s="1" a="1"/>
  <c r="L84" i="7" s="1"/>
  <c r="L190" i="10"/>
  <c r="K18" i="7"/>
  <c r="L18" i="7" s="1" a="1"/>
  <c r="L18" i="7" s="1"/>
  <c r="L193" i="10"/>
  <c r="K116" i="7"/>
  <c r="L116" i="7" s="1" a="1"/>
  <c r="L116" i="7" s="1"/>
  <c r="L41" i="10"/>
  <c r="K202" i="7"/>
  <c r="L202" i="7" s="1" a="1"/>
  <c r="L202" i="7" s="1"/>
  <c r="K67" i="7"/>
  <c r="L67" i="7" s="1" a="1"/>
  <c r="L67" i="7" s="1"/>
  <c r="K58" i="7"/>
  <c r="K69" i="7"/>
  <c r="Z69" i="7" s="1"/>
  <c r="K28" i="7"/>
  <c r="K130" i="7"/>
  <c r="Z130" i="7" s="1"/>
  <c r="L54" i="10"/>
  <c r="L48" i="10"/>
  <c r="L30" i="10"/>
  <c r="K229" i="7"/>
  <c r="AA32" i="7" a="1"/>
  <c r="AA32" i="7" s="1"/>
  <c r="H238" i="10"/>
  <c r="V98" i="7" a="1"/>
  <c r="V98" i="7" s="1"/>
  <c r="V202" i="7" a="1"/>
  <c r="V202" i="7" s="1"/>
  <c r="V180" i="7" a="1"/>
  <c r="V180" i="7" s="1"/>
  <c r="V105" i="7" a="1"/>
  <c r="V105" i="7" s="1"/>
  <c r="V155" i="7" a="1"/>
  <c r="V155" i="7" s="1"/>
  <c r="V136" i="7" a="1"/>
  <c r="V136" i="7" s="1"/>
  <c r="V14" i="7" a="1"/>
  <c r="V14" i="7" s="1"/>
  <c r="V209" i="7" a="1"/>
  <c r="V209" i="7" s="1"/>
  <c r="V193" i="7" a="1"/>
  <c r="V193" i="7" s="1"/>
  <c r="V99" i="7" a="1"/>
  <c r="V99" i="7" s="1"/>
  <c r="V181" i="7" a="1"/>
  <c r="V181" i="7" s="1"/>
  <c r="V187" i="7" a="1"/>
  <c r="V187" i="7" s="1"/>
  <c r="V221" i="7" a="1"/>
  <c r="V221" i="7" s="1"/>
  <c r="V218" i="7" a="1"/>
  <c r="V218" i="7" s="1"/>
  <c r="V32" i="7" a="1"/>
  <c r="V32" i="7" s="1"/>
  <c r="V229" i="7" a="1"/>
  <c r="V229" i="7" s="1"/>
  <c r="V142" i="7" a="1"/>
  <c r="V142" i="7" s="1"/>
  <c r="V140" i="7" a="1"/>
  <c r="V140" i="7" s="1"/>
  <c r="V80" i="7" a="1"/>
  <c r="V80" i="7" s="1"/>
  <c r="V97" i="7" a="1"/>
  <c r="V97" i="7" s="1"/>
  <c r="F19" i="10"/>
  <c r="G19" i="10" s="1" a="1"/>
  <c r="G19" i="10" s="1"/>
  <c r="V52" i="7" a="1"/>
  <c r="V52" i="7" s="1"/>
  <c r="V226" i="7" a="1"/>
  <c r="V226" i="7" s="1"/>
  <c r="V228" i="7" a="1"/>
  <c r="V228" i="7" s="1"/>
  <c r="V148" i="7" a="1"/>
  <c r="V148" i="7" s="1"/>
  <c r="V167" i="7" a="1"/>
  <c r="V167" i="7" s="1"/>
  <c r="V11" i="7" a="1"/>
  <c r="V11" i="7" s="1"/>
  <c r="V230" i="7" a="1"/>
  <c r="V230" i="7" s="1"/>
  <c r="V114" i="7" a="1"/>
  <c r="V114" i="7" s="1"/>
  <c r="V196" i="7" a="1"/>
  <c r="V196" i="7" s="1"/>
  <c r="V87" i="7" a="1"/>
  <c r="V87" i="7" s="1"/>
  <c r="V53" i="7" a="1"/>
  <c r="V53" i="7" s="1"/>
  <c r="V35" i="7" a="1"/>
  <c r="V35" i="7" s="1"/>
  <c r="F144" i="10"/>
  <c r="G144" i="10" s="1" a="1"/>
  <c r="G144" i="10" s="1"/>
  <c r="F66" i="10"/>
  <c r="G66" i="10" s="1" a="1"/>
  <c r="G66" i="10" s="1"/>
  <c r="V188" i="7" a="1"/>
  <c r="V188" i="7" s="1"/>
  <c r="AA125" i="7" a="1"/>
  <c r="AA125" i="7" s="1"/>
  <c r="V166" i="7" a="1"/>
  <c r="V166" i="7" s="1"/>
  <c r="V185" i="7" a="1"/>
  <c r="V185" i="7" s="1"/>
  <c r="V75" i="7" a="1"/>
  <c r="V75" i="7" s="1"/>
  <c r="V132" i="7" a="1"/>
  <c r="V132" i="7" s="1"/>
  <c r="V134" i="7" a="1"/>
  <c r="V134" i="7" s="1"/>
  <c r="V118" i="7" a="1"/>
  <c r="V118" i="7" s="1"/>
  <c r="F74" i="10"/>
  <c r="G74" i="10" s="1" a="1"/>
  <c r="G74" i="10" s="1"/>
  <c r="V192" i="7" a="1"/>
  <c r="V192" i="7" s="1"/>
  <c r="V183" i="7" a="1"/>
  <c r="V183" i="7" s="1"/>
  <c r="V152" i="7" a="1"/>
  <c r="V152" i="7" s="1"/>
  <c r="V13" i="7" a="1"/>
  <c r="V13" i="7" s="1"/>
  <c r="V213" i="7" a="1"/>
  <c r="V213" i="7" s="1"/>
  <c r="V215" i="7" a="1"/>
  <c r="V215" i="7" s="1"/>
  <c r="K7" i="7"/>
  <c r="Z7" i="7" s="1"/>
  <c r="K112" i="7"/>
  <c r="K86" i="7"/>
  <c r="L68" i="10"/>
  <c r="K91" i="7"/>
  <c r="L101" i="10"/>
  <c r="K73" i="7"/>
  <c r="L73" i="7" s="1" a="1"/>
  <c r="L73" i="7" s="1"/>
  <c r="K110" i="7"/>
  <c r="L110" i="7" s="1" a="1"/>
  <c r="L110" i="7" s="1"/>
  <c r="K169" i="7"/>
  <c r="Z169" i="7" s="1"/>
  <c r="K97" i="7"/>
  <c r="K194" i="7"/>
  <c r="K63" i="7"/>
  <c r="L63" i="7" s="1" a="1"/>
  <c r="L63" i="7" s="1"/>
  <c r="K152" i="7"/>
  <c r="K13" i="7"/>
  <c r="Z13" i="7" s="1"/>
  <c r="K191" i="7"/>
  <c r="Z191" i="7" s="1"/>
  <c r="K207" i="7"/>
  <c r="L207" i="7" s="1" a="1"/>
  <c r="L207" i="7" s="1"/>
  <c r="L35" i="10"/>
  <c r="K171" i="7"/>
  <c r="K182" i="7"/>
  <c r="L182" i="7" s="1" a="1"/>
  <c r="L182" i="7" s="1"/>
  <c r="K185" i="7"/>
  <c r="L185" i="7" s="1" a="1"/>
  <c r="L185" i="7" s="1"/>
  <c r="L92" i="10"/>
  <c r="K102" i="7"/>
  <c r="Z102" i="7" s="1"/>
  <c r="L84" i="10"/>
  <c r="K190" i="7"/>
  <c r="L190" i="7" s="1" a="1"/>
  <c r="L190" i="7" s="1"/>
  <c r="K95" i="7"/>
  <c r="L95" i="7" s="1" a="1"/>
  <c r="L95" i="7" s="1"/>
  <c r="L18" i="10"/>
  <c r="K193" i="7"/>
  <c r="L116" i="10"/>
  <c r="K41" i="7"/>
  <c r="Z41" i="7" s="1"/>
  <c r="L202" i="10"/>
  <c r="L67" i="10"/>
  <c r="L58" i="10"/>
  <c r="K149" i="7"/>
  <c r="L149" i="7" s="1" a="1"/>
  <c r="L149" i="7" s="1"/>
  <c r="L28" i="10"/>
  <c r="L130" i="10"/>
  <c r="K54" i="7"/>
  <c r="L54" i="7" s="1" a="1"/>
  <c r="L54" i="7" s="1"/>
  <c r="K48" i="7"/>
  <c r="L48" i="7" s="1" a="1"/>
  <c r="L48" i="7" s="1"/>
  <c r="K30" i="7"/>
  <c r="Z30" i="7" s="1"/>
  <c r="L229" i="10"/>
  <c r="AA231" i="7" a="1"/>
  <c r="AA231" i="7" s="1"/>
  <c r="V145" i="7" a="1"/>
  <c r="V145" i="7" s="1"/>
  <c r="V94" i="7" a="1"/>
  <c r="V94" i="7" s="1"/>
  <c r="V93" i="7" a="1"/>
  <c r="V93" i="7" s="1"/>
  <c r="V51" i="7" a="1"/>
  <c r="V51" i="7" s="1"/>
  <c r="V44" i="7" a="1"/>
  <c r="V44" i="7" s="1"/>
  <c r="V191" i="7" a="1"/>
  <c r="V191" i="7" s="1"/>
  <c r="V157" i="7" a="1"/>
  <c r="V157" i="7" s="1"/>
  <c r="V95" i="7" a="1"/>
  <c r="V95" i="7" s="1"/>
  <c r="V108" i="7" a="1"/>
  <c r="V108" i="7" s="1"/>
  <c r="L230" i="10"/>
  <c r="K80" i="7"/>
  <c r="L80" i="7" s="1" a="1"/>
  <c r="L80" i="7" s="1"/>
  <c r="K197" i="7"/>
  <c r="Z197" i="7" s="1"/>
  <c r="K11" i="7"/>
  <c r="L11" i="7" s="1" a="1"/>
  <c r="L11" i="7" s="1"/>
  <c r="K93" i="7"/>
  <c r="Z93" i="7" s="1"/>
  <c r="K210" i="7"/>
  <c r="L210" i="7" s="1" a="1"/>
  <c r="L210" i="7" s="1"/>
  <c r="K76" i="7"/>
  <c r="L76" i="7" s="1" a="1"/>
  <c r="L76" i="7" s="1"/>
  <c r="K218" i="7"/>
  <c r="L218" i="7" s="1" a="1"/>
  <c r="L218" i="7" s="1"/>
  <c r="K26" i="7"/>
  <c r="L26" i="7" s="1" a="1"/>
  <c r="L26" i="7" s="1"/>
  <c r="L105" i="10"/>
  <c r="L72" i="10"/>
  <c r="K228" i="7"/>
  <c r="L228" i="7" s="1" a="1"/>
  <c r="L228" i="7" s="1"/>
  <c r="K163" i="7"/>
  <c r="AA170" i="7" a="1"/>
  <c r="AA170" i="7" s="1"/>
  <c r="V17" i="7" a="1"/>
  <c r="V17" i="7" s="1"/>
  <c r="V104" i="7" a="1"/>
  <c r="V104" i="7" s="1"/>
  <c r="V67" i="7" a="1"/>
  <c r="V67" i="7" s="1"/>
  <c r="V70" i="7" a="1"/>
  <c r="V70" i="7" s="1"/>
  <c r="V160" i="7" a="1"/>
  <c r="V160" i="7" s="1"/>
  <c r="V29" i="7" a="1"/>
  <c r="V29" i="7" s="1"/>
  <c r="V147" i="7" a="1"/>
  <c r="V147" i="7" s="1"/>
  <c r="V135" i="7" a="1"/>
  <c r="V135" i="7" s="1"/>
  <c r="V212" i="7" a="1"/>
  <c r="V212" i="7" s="1"/>
  <c r="V184" i="7" a="1"/>
  <c r="V184" i="7" s="1"/>
  <c r="V64" i="7" a="1"/>
  <c r="V64" i="7" s="1"/>
  <c r="Q69" i="7" a="1"/>
  <c r="Q69" i="7" s="1"/>
  <c r="V131" i="7" a="1"/>
  <c r="V131" i="7" s="1"/>
  <c r="V203" i="7" a="1"/>
  <c r="V203" i="7" s="1"/>
  <c r="V154" i="7" a="1"/>
  <c r="V154" i="7" s="1"/>
  <c r="V153" i="7" a="1"/>
  <c r="V153" i="7" s="1"/>
  <c r="V110" i="7" a="1"/>
  <c r="V110" i="7" s="1"/>
  <c r="V71" i="7" a="1"/>
  <c r="V71" i="7" s="1"/>
  <c r="V197" i="7" a="1"/>
  <c r="V197" i="7" s="1"/>
  <c r="V186" i="7" a="1"/>
  <c r="V186" i="7" s="1"/>
  <c r="V37" i="7" a="1"/>
  <c r="V37" i="7" s="1"/>
  <c r="V225" i="7" a="1"/>
  <c r="V225" i="7" s="1"/>
  <c r="V54" i="7" a="1"/>
  <c r="V54" i="7" s="1"/>
  <c r="V48" i="7" a="1"/>
  <c r="V48" i="7" s="1"/>
  <c r="V122" i="7" a="1"/>
  <c r="V122" i="7" s="1"/>
  <c r="V194" i="7" a="1"/>
  <c r="V194" i="7" s="1"/>
  <c r="V68" i="7" a="1"/>
  <c r="V68" i="7" s="1"/>
  <c r="V91" i="7" a="1"/>
  <c r="V91" i="7" s="1"/>
  <c r="V101" i="7" a="1"/>
  <c r="V101" i="7" s="1"/>
  <c r="V199" i="7" a="1"/>
  <c r="V199" i="7" s="1"/>
  <c r="V214" i="7" a="1"/>
  <c r="V214" i="7" s="1"/>
  <c r="V179" i="7" a="1"/>
  <c r="V179" i="7" s="1"/>
  <c r="V120" i="7" a="1"/>
  <c r="V120" i="7" s="1"/>
  <c r="V9" i="7" a="1"/>
  <c r="V9" i="7" s="1"/>
  <c r="V88" i="7" a="1"/>
  <c r="V88" i="7" s="1"/>
  <c r="V169" i="7" a="1"/>
  <c r="V169" i="7" s="1"/>
  <c r="V12" i="7" a="1"/>
  <c r="V12" i="7" s="1"/>
  <c r="V103" i="7" a="1"/>
  <c r="V103" i="7" s="1"/>
  <c r="V141" i="7" a="1"/>
  <c r="V141" i="7" s="1"/>
  <c r="V217" i="7" a="1"/>
  <c r="V217" i="7" s="1"/>
  <c r="V156" i="7" a="1"/>
  <c r="V156" i="7" s="1"/>
  <c r="V112" i="7" a="1"/>
  <c r="V112" i="7" s="1"/>
  <c r="V222" i="7" a="1"/>
  <c r="V222" i="7" s="1"/>
  <c r="V224" i="7" a="1"/>
  <c r="V224" i="7" s="1"/>
  <c r="V204" i="7" a="1"/>
  <c r="V204" i="7" s="1"/>
  <c r="K128" i="7"/>
  <c r="L128" i="7" s="1" a="1"/>
  <c r="L128" i="7" s="1"/>
  <c r="K39" i="7"/>
  <c r="L39" i="7" s="1" a="1"/>
  <c r="L39" i="7" s="1"/>
  <c r="K179" i="7"/>
  <c r="L179" i="7" s="1" a="1"/>
  <c r="L179" i="7" s="1"/>
  <c r="K139" i="7"/>
  <c r="L139" i="7" s="1" a="1"/>
  <c r="L139" i="7" s="1"/>
  <c r="L103" i="10"/>
  <c r="K52" i="7"/>
  <c r="L52" i="7" s="1" a="1"/>
  <c r="L52" i="7" s="1"/>
  <c r="K146" i="7"/>
  <c r="L146" i="7" s="1" a="1"/>
  <c r="L146" i="7" s="1"/>
  <c r="K20" i="7"/>
  <c r="L20" i="7" s="1" a="1"/>
  <c r="L20" i="7" s="1"/>
  <c r="L135" i="10"/>
  <c r="K145" i="7"/>
  <c r="L145" i="7" s="1" a="1"/>
  <c r="L145" i="7" s="1"/>
  <c r="K100" i="7"/>
  <c r="L100" i="7" s="1" a="1"/>
  <c r="L100" i="7" s="1"/>
  <c r="K115" i="7"/>
  <c r="Z115" i="7" s="1"/>
  <c r="L195" i="10"/>
  <c r="L77" i="10"/>
  <c r="K6" i="7"/>
  <c r="L6" i="7" s="1" a="1"/>
  <c r="L6" i="7" s="1"/>
  <c r="L165" i="10"/>
  <c r="K79" i="7"/>
  <c r="L79" i="7" s="1" a="1"/>
  <c r="L79" i="7" s="1"/>
  <c r="L147" i="10"/>
  <c r="K174" i="7"/>
  <c r="Z174" i="7" s="1"/>
  <c r="L179" i="10"/>
  <c r="L11" i="10"/>
  <c r="K159" i="7"/>
  <c r="L159" i="7" s="1" a="1"/>
  <c r="L159" i="7" s="1"/>
  <c r="L113" i="10"/>
  <c r="K120" i="7"/>
  <c r="L139" i="10"/>
  <c r="L93" i="10"/>
  <c r="K5" i="7"/>
  <c r="Z5" i="7" s="1"/>
  <c r="L59" i="10"/>
  <c r="L186" i="10"/>
  <c r="K96" i="7"/>
  <c r="L96" i="7" s="1" a="1"/>
  <c r="L96" i="7" s="1"/>
  <c r="K103" i="7"/>
  <c r="L103" i="7" s="1" a="1"/>
  <c r="L103" i="7" s="1"/>
  <c r="L210" i="10"/>
  <c r="L209" i="10"/>
  <c r="L52" i="10"/>
  <c r="K62" i="7"/>
  <c r="L62" i="7" s="1" a="1"/>
  <c r="L62" i="7" s="1"/>
  <c r="K141" i="7"/>
  <c r="L141" i="7" s="1" a="1"/>
  <c r="L141" i="7" s="1"/>
  <c r="K127" i="7"/>
  <c r="L127" i="7" s="1" a="1"/>
  <c r="L127" i="7" s="1"/>
  <c r="L172" i="10"/>
  <c r="L146" i="10"/>
  <c r="K9" i="7"/>
  <c r="F9" i="10" s="1"/>
  <c r="G9" i="10" s="1" a="1"/>
  <c r="G9" i="10" s="1"/>
  <c r="K126" i="7"/>
  <c r="L126" i="7" s="1" a="1"/>
  <c r="L126" i="7" s="1"/>
  <c r="L132" i="10"/>
  <c r="L76" i="10"/>
  <c r="L20" i="10"/>
  <c r="L188" i="10"/>
  <c r="L218" i="10"/>
  <c r="K131" i="7"/>
  <c r="Z131" i="7" s="1"/>
  <c r="K135" i="7"/>
  <c r="K181" i="7"/>
  <c r="Z181" i="7" s="1"/>
  <c r="L26" i="10"/>
  <c r="L145" i="10"/>
  <c r="L98" i="10"/>
  <c r="L100" i="10"/>
  <c r="K105" i="7"/>
  <c r="L105" i="7" s="1" a="1"/>
  <c r="L105" i="7" s="1"/>
  <c r="K72" i="7"/>
  <c r="L228" i="10"/>
  <c r="L115" i="10"/>
  <c r="L163" i="10"/>
  <c r="L212" i="10"/>
  <c r="U201" i="7"/>
  <c r="V227" i="7" a="1"/>
  <c r="V227" i="7" s="1"/>
  <c r="V85" i="7" a="1"/>
  <c r="V85" i="7" s="1"/>
  <c r="V149" i="7" a="1"/>
  <c r="V149" i="7" s="1"/>
  <c r="V21" i="7" a="1"/>
  <c r="V21" i="7" s="1"/>
  <c r="V130" i="7" a="1"/>
  <c r="V130" i="7" s="1"/>
  <c r="V62" i="7" a="1"/>
  <c r="V62" i="7" s="1"/>
  <c r="V162" i="7" a="1"/>
  <c r="V162" i="7" s="1"/>
  <c r="V34" i="7" a="1"/>
  <c r="V34" i="7" s="1"/>
  <c r="V8" i="7" a="1"/>
  <c r="V8" i="7" s="1"/>
  <c r="L154" i="10"/>
  <c r="L21" i="10"/>
  <c r="K42" i="7"/>
  <c r="Z42" i="7" s="1"/>
  <c r="L79" i="10"/>
  <c r="L120" i="10"/>
  <c r="K186" i="7"/>
  <c r="L186" i="7" s="1" a="1"/>
  <c r="L186" i="7" s="1"/>
  <c r="K209" i="7"/>
  <c r="Z209" i="7" s="1"/>
  <c r="L141" i="10"/>
  <c r="K132" i="7"/>
  <c r="Z132" i="7" s="1"/>
  <c r="K188" i="7"/>
  <c r="L188" i="7" s="1" a="1"/>
  <c r="L188" i="7" s="1"/>
  <c r="L131" i="10"/>
  <c r="K220" i="7"/>
  <c r="Z220" i="7" s="1"/>
  <c r="K98" i="7"/>
  <c r="Z98" i="7" s="1"/>
  <c r="K212" i="7"/>
  <c r="L212" i="7" s="1" a="1"/>
  <c r="L212" i="7" s="1"/>
  <c r="L24" i="10"/>
  <c r="L71" i="10"/>
  <c r="L57" i="10"/>
  <c r="L109" i="10"/>
  <c r="L16" i="10"/>
  <c r="K189" i="7"/>
  <c r="L189" i="7" s="1" a="1"/>
  <c r="L189" i="7" s="1"/>
  <c r="L137" i="10"/>
  <c r="L23" i="10"/>
  <c r="L151" i="10"/>
  <c r="L118" i="10"/>
  <c r="L214" i="10"/>
  <c r="L208" i="10"/>
  <c r="L38" i="10"/>
  <c r="K12" i="7"/>
  <c r="L12" i="7" s="1" a="1"/>
  <c r="L12" i="7" s="1"/>
  <c r="L192" i="10"/>
  <c r="L183" i="10"/>
  <c r="L119" i="10"/>
  <c r="K104" i="7"/>
  <c r="L104" i="7" s="1" a="1"/>
  <c r="L104" i="7" s="1"/>
  <c r="K211" i="7"/>
  <c r="Z211" i="7" s="1"/>
  <c r="L40" i="10"/>
  <c r="AA43" i="7" a="1"/>
  <c r="AA43" i="7" s="1"/>
  <c r="V56" i="7" a="1"/>
  <c r="V56" i="7" s="1"/>
  <c r="V22" i="7" a="1"/>
  <c r="V22" i="7" s="1"/>
  <c r="V163" i="7" a="1"/>
  <c r="V163" i="7" s="1"/>
  <c r="V92" i="7" a="1"/>
  <c r="V92" i="7" s="1"/>
  <c r="V143" i="7" a="1"/>
  <c r="V143" i="7" s="1"/>
  <c r="V81" i="7" a="1"/>
  <c r="V81" i="7" s="1"/>
  <c r="V158" i="7" a="1"/>
  <c r="V158" i="7" s="1"/>
  <c r="V208" i="7" a="1"/>
  <c r="V208" i="7" s="1"/>
  <c r="V31" i="7" a="1"/>
  <c r="V31" i="7" s="1"/>
  <c r="V45" i="7" a="1"/>
  <c r="V45" i="7" s="1"/>
  <c r="V90" i="7" a="1"/>
  <c r="V90" i="7" s="1"/>
  <c r="F177" i="10"/>
  <c r="G177" i="10" s="1" a="1"/>
  <c r="G177" i="10" s="1"/>
  <c r="V40" i="7" a="1"/>
  <c r="V40" i="7" s="1"/>
  <c r="V109" i="7" a="1"/>
  <c r="V109" i="7" s="1"/>
  <c r="V60" i="7" a="1"/>
  <c r="V60" i="7" s="1"/>
  <c r="V190" i="7" a="1"/>
  <c r="V190" i="7" s="1"/>
  <c r="V5" i="7" a="1"/>
  <c r="V5" i="7" s="1"/>
  <c r="V73" i="7" a="1"/>
  <c r="V73" i="7" s="1"/>
  <c r="V57" i="7" a="1"/>
  <c r="V57" i="7" s="1"/>
  <c r="V106" i="7" a="1"/>
  <c r="V106" i="7" s="1"/>
  <c r="F133" i="10"/>
  <c r="G133" i="10" s="1" a="1"/>
  <c r="G133" i="10" s="1"/>
  <c r="V36" i="7" a="1"/>
  <c r="V36" i="7" s="1"/>
  <c r="V161" i="7" a="1"/>
  <c r="V161" i="7" s="1"/>
  <c r="V50" i="7" a="1"/>
  <c r="V50" i="7" s="1"/>
  <c r="V115" i="7" a="1"/>
  <c r="V115" i="7" s="1"/>
  <c r="V231" i="7" a="1"/>
  <c r="V231" i="7" s="1"/>
  <c r="V86" i="7" a="1"/>
  <c r="V86" i="7" s="1"/>
  <c r="V111" i="7" a="1"/>
  <c r="V111" i="7" s="1"/>
  <c r="V113" i="7" a="1"/>
  <c r="V113" i="7" s="1"/>
  <c r="V23" i="7" a="1"/>
  <c r="V23" i="7" s="1"/>
  <c r="V174" i="7" a="1"/>
  <c r="V174" i="7" s="1"/>
  <c r="V119" i="7" a="1"/>
  <c r="V119" i="7" s="1"/>
  <c r="V127" i="7" a="1"/>
  <c r="V127" i="7" s="1"/>
  <c r="V138" i="7" a="1"/>
  <c r="V138" i="7" s="1"/>
  <c r="J234" i="10"/>
  <c r="J235" i="10"/>
  <c r="J236" i="10"/>
  <c r="J237" i="10"/>
  <c r="V139" i="7" a="1"/>
  <c r="V139" i="7" s="1"/>
  <c r="V38" i="7" a="1"/>
  <c r="V38" i="7" s="1"/>
  <c r="V182" i="7" a="1"/>
  <c r="V182" i="7" s="1"/>
  <c r="V59" i="7" a="1"/>
  <c r="V59" i="7" s="1"/>
  <c r="V78" i="7" a="1"/>
  <c r="V78" i="7" s="1"/>
  <c r="U207" i="7"/>
  <c r="V171" i="7" a="1"/>
  <c r="V171" i="7" s="1"/>
  <c r="Q101" i="7" a="1"/>
  <c r="Q101" i="7" s="1"/>
  <c r="V200" i="7" a="1"/>
  <c r="V200" i="7" s="1"/>
  <c r="V89" i="7" a="1"/>
  <c r="V89" i="7" s="1"/>
  <c r="V129" i="7" a="1"/>
  <c r="V129" i="7" s="1"/>
  <c r="V216" i="7" a="1"/>
  <c r="V216" i="7" s="1"/>
  <c r="V220" i="7" a="1"/>
  <c r="V220" i="7" s="1"/>
  <c r="Y198" i="7"/>
  <c r="Y226" i="7"/>
  <c r="Y221" i="7"/>
  <c r="Y228" i="7"/>
  <c r="L32" i="10"/>
  <c r="L231" i="10"/>
  <c r="L42" i="10"/>
  <c r="O42" i="7"/>
  <c r="L197" i="10"/>
  <c r="O197" i="7"/>
  <c r="O139" i="7"/>
  <c r="O210" i="7"/>
  <c r="O26" i="7"/>
  <c r="O228" i="7"/>
  <c r="O75" i="7"/>
  <c r="O6" i="7"/>
  <c r="O79" i="7"/>
  <c r="O174" i="7"/>
  <c r="O159" i="7"/>
  <c r="O120" i="7"/>
  <c r="O5" i="7"/>
  <c r="O96" i="7"/>
  <c r="O103" i="7"/>
  <c r="O62" i="7"/>
  <c r="O141" i="7"/>
  <c r="L127" i="10"/>
  <c r="O127" i="7"/>
  <c r="O9" i="7"/>
  <c r="O126" i="7"/>
  <c r="O131" i="7"/>
  <c r="O135" i="7"/>
  <c r="O181" i="7"/>
  <c r="O105" i="7"/>
  <c r="O72" i="7"/>
  <c r="O77" i="7"/>
  <c r="O218" i="7"/>
  <c r="O24" i="7"/>
  <c r="O222" i="7"/>
  <c r="O71" i="7"/>
  <c r="O94" i="7"/>
  <c r="O57" i="7"/>
  <c r="O50" i="7"/>
  <c r="O109" i="7"/>
  <c r="O16" i="7"/>
  <c r="L55" i="10"/>
  <c r="O55" i="7"/>
  <c r="O223" i="7"/>
  <c r="O215" i="7"/>
  <c r="O166" i="7"/>
  <c r="O137" i="7"/>
  <c r="O46" i="7"/>
  <c r="O23" i="7"/>
  <c r="O143" i="7"/>
  <c r="O129" i="7"/>
  <c r="O118" i="7"/>
  <c r="L85" i="10"/>
  <c r="O85" i="7"/>
  <c r="O214" i="7"/>
  <c r="O208" i="7"/>
  <c r="O17" i="7"/>
  <c r="O38" i="7"/>
  <c r="O224" i="7"/>
  <c r="O192" i="7"/>
  <c r="O199" i="7"/>
  <c r="O183" i="7"/>
  <c r="L160" i="10"/>
  <c r="O160" i="7"/>
  <c r="O173" i="7"/>
  <c r="O40" i="7"/>
  <c r="O11" i="7"/>
  <c r="O186" i="7"/>
  <c r="O100" i="7"/>
  <c r="O115" i="7"/>
  <c r="O83" i="7"/>
  <c r="O161" i="7"/>
  <c r="O108" i="7"/>
  <c r="L29" i="10"/>
  <c r="O29" i="7"/>
  <c r="L189" i="10"/>
  <c r="O189" i="7"/>
  <c r="O219" i="7"/>
  <c r="O162" i="7"/>
  <c r="O180" i="7"/>
  <c r="O12" i="7"/>
  <c r="O155" i="7"/>
  <c r="O205" i="7"/>
  <c r="O184" i="7"/>
  <c r="O90" i="7"/>
  <c r="L104" i="10"/>
  <c r="O104" i="7"/>
  <c r="O211" i="7"/>
  <c r="L44" i="10"/>
  <c r="O44" i="7"/>
  <c r="O34" i="7"/>
  <c r="O132" i="7"/>
  <c r="O145" i="7"/>
  <c r="L37" i="10"/>
  <c r="O37" i="7"/>
  <c r="O200" i="7"/>
  <c r="L142" i="10"/>
  <c r="O142" i="7"/>
  <c r="L217" i="10"/>
  <c r="O217" i="7"/>
  <c r="O134" i="7"/>
  <c r="O136" i="7"/>
  <c r="O82" i="7"/>
  <c r="O111" i="7"/>
  <c r="O122" i="7"/>
  <c r="O216" i="7"/>
  <c r="O153" i="7"/>
  <c r="O203" i="7"/>
  <c r="L121" i="10"/>
  <c r="O121" i="7"/>
  <c r="L226" i="10"/>
  <c r="O226" i="7"/>
  <c r="L87" i="10"/>
  <c r="O87" i="7"/>
  <c r="O175" i="7"/>
  <c r="O150" i="7"/>
  <c r="O25" i="7"/>
  <c r="O14" i="7"/>
  <c r="O65" i="7"/>
  <c r="O70" i="7"/>
  <c r="O81" i="7"/>
  <c r="O31" i="7"/>
  <c r="O88" i="7"/>
  <c r="L56" i="10"/>
  <c r="O56" i="7"/>
  <c r="O198" i="7"/>
  <c r="O22" i="7"/>
  <c r="O225" i="7"/>
  <c r="O89" i="7"/>
  <c r="O167" i="7"/>
  <c r="O99" i="7"/>
  <c r="O47" i="7"/>
  <c r="O147" i="7"/>
  <c r="O113" i="7"/>
  <c r="O93" i="7"/>
  <c r="O59" i="7"/>
  <c r="O52" i="7"/>
  <c r="O172" i="7"/>
  <c r="O76" i="7"/>
  <c r="O196" i="7"/>
  <c r="O107" i="7"/>
  <c r="L148" i="10"/>
  <c r="O148" i="7"/>
  <c r="O157" i="7"/>
  <c r="O140" i="7"/>
  <c r="O33" i="7"/>
  <c r="O204" i="7"/>
  <c r="O187" i="7"/>
  <c r="O36" i="7"/>
  <c r="O114" i="7"/>
  <c r="L45" i="10"/>
  <c r="O45" i="7"/>
  <c r="L106" i="10"/>
  <c r="O106" i="7"/>
  <c r="L178" i="10"/>
  <c r="O178" i="7"/>
  <c r="L53" i="10"/>
  <c r="O53" i="7"/>
  <c r="O98" i="7"/>
  <c r="O51" i="7"/>
  <c r="O221" i="7"/>
  <c r="O64" i="7"/>
  <c r="O227" i="7"/>
  <c r="O154" i="7"/>
  <c r="O128" i="7"/>
  <c r="O230" i="7"/>
  <c r="O7" i="7"/>
  <c r="O80" i="7"/>
  <c r="O10" i="7"/>
  <c r="O39" i="7"/>
  <c r="O112" i="7"/>
  <c r="O117" i="7"/>
  <c r="O158" i="7"/>
  <c r="L86" i="10"/>
  <c r="O86" i="7"/>
  <c r="L91" i="10"/>
  <c r="O91" i="7"/>
  <c r="O110" i="7"/>
  <c r="O169" i="7"/>
  <c r="O97" i="7"/>
  <c r="L194" i="10"/>
  <c r="O194" i="7"/>
  <c r="O63" i="7"/>
  <c r="O152" i="7"/>
  <c r="O13" i="7"/>
  <c r="L191" i="10"/>
  <c r="O191" i="7"/>
  <c r="O207" i="7"/>
  <c r="O171" i="7"/>
  <c r="O182" i="7"/>
  <c r="O185" i="7"/>
  <c r="O102" i="7"/>
  <c r="O190" i="7"/>
  <c r="L95" i="10"/>
  <c r="O95" i="7"/>
  <c r="O193" i="7"/>
  <c r="O41" i="7"/>
  <c r="L149" i="10"/>
  <c r="O149" i="7"/>
  <c r="O54" i="7"/>
  <c r="O48" i="7"/>
  <c r="O30" i="7"/>
  <c r="O195" i="7"/>
  <c r="O165" i="7"/>
  <c r="O179" i="7"/>
  <c r="O209" i="7"/>
  <c r="O146" i="7"/>
  <c r="O20" i="7"/>
  <c r="O220" i="7"/>
  <c r="O163" i="7"/>
  <c r="L213" i="10"/>
  <c r="O213" i="7"/>
  <c r="O21" i="7"/>
  <c r="O68" i="7"/>
  <c r="O101" i="7"/>
  <c r="O35" i="7"/>
  <c r="O156" i="7"/>
  <c r="O92" i="7"/>
  <c r="O84" i="7"/>
  <c r="O18" i="7"/>
  <c r="O116" i="7"/>
  <c r="O202" i="7"/>
  <c r="O67" i="7"/>
  <c r="O58" i="7"/>
  <c r="L69" i="10"/>
  <c r="O69" i="7"/>
  <c r="O28" i="7"/>
  <c r="O130" i="7"/>
  <c r="O229" i="7"/>
  <c r="O212" i="7"/>
  <c r="O188" i="7"/>
  <c r="O138" i="7"/>
  <c r="O124" i="7"/>
  <c r="L78" i="10"/>
  <c r="O78" i="7"/>
  <c r="O73" i="7"/>
  <c r="O61" i="7"/>
  <c r="O60" i="7"/>
  <c r="O201" i="7"/>
  <c r="L94" i="7" a="1"/>
  <c r="L94" i="7" s="1"/>
  <c r="Z94" i="7"/>
  <c r="L50" i="7" a="1"/>
  <c r="L50" i="7" s="1"/>
  <c r="Z50" i="7"/>
  <c r="L213" i="7" a="1"/>
  <c r="L213" i="7" s="1"/>
  <c r="Z213" i="7"/>
  <c r="L21" i="7" a="1"/>
  <c r="L21" i="7" s="1"/>
  <c r="Z21" i="7"/>
  <c r="Z101" i="7"/>
  <c r="L61" i="7" a="1"/>
  <c r="L61" i="7" s="1"/>
  <c r="Z61" i="7"/>
  <c r="Z18" i="7"/>
  <c r="L58" i="7" a="1"/>
  <c r="L58" i="7" s="1"/>
  <c r="Z58" i="7"/>
  <c r="L28" i="7" a="1"/>
  <c r="L28" i="7" s="1"/>
  <c r="Z28" i="7"/>
  <c r="L229" i="7" a="1"/>
  <c r="L229" i="7" s="1"/>
  <c r="Z229" i="7"/>
  <c r="L60" i="7" a="1"/>
  <c r="L60" i="7" s="1"/>
  <c r="Z60" i="7"/>
  <c r="L154" i="7" a="1"/>
  <c r="L154" i="7" s="1"/>
  <c r="Z154" i="7"/>
  <c r="Z39" i="7"/>
  <c r="L112" i="7" a="1"/>
  <c r="L112" i="7" s="1"/>
  <c r="Z112" i="7"/>
  <c r="L117" i="7" a="1"/>
  <c r="L117" i="7" s="1"/>
  <c r="Z117" i="7"/>
  <c r="L86" i="7" a="1"/>
  <c r="L86" i="7" s="1"/>
  <c r="Z86" i="7"/>
  <c r="L91" i="7" a="1"/>
  <c r="L91" i="7" s="1"/>
  <c r="Z91" i="7"/>
  <c r="L97" i="7" a="1"/>
  <c r="L97" i="7" s="1"/>
  <c r="Z97" i="7"/>
  <c r="L194" i="7" a="1"/>
  <c r="L194" i="7" s="1"/>
  <c r="Z194" i="7"/>
  <c r="L152" i="7" a="1"/>
  <c r="L152" i="7" s="1"/>
  <c r="Z152" i="7"/>
  <c r="L171" i="7" a="1"/>
  <c r="L171" i="7" s="1"/>
  <c r="Z171" i="7"/>
  <c r="Z182" i="7"/>
  <c r="Z185" i="7"/>
  <c r="Z190" i="7"/>
  <c r="L193" i="7" a="1"/>
  <c r="L193" i="7" s="1"/>
  <c r="Z193" i="7"/>
  <c r="L30" i="7" a="1"/>
  <c r="L30" i="7" s="1"/>
  <c r="L230" i="7" a="1"/>
  <c r="L230" i="7" s="1"/>
  <c r="Z230" i="7"/>
  <c r="L77" i="7" a="1"/>
  <c r="L77" i="7" s="1"/>
  <c r="Z77" i="7"/>
  <c r="L147" i="7" a="1"/>
  <c r="L147" i="7" s="1"/>
  <c r="Z147" i="7"/>
  <c r="L132" i="7" a="1"/>
  <c r="L132" i="7" s="1"/>
  <c r="Z188" i="7"/>
  <c r="L220" i="7" a="1"/>
  <c r="L220" i="7" s="1"/>
  <c r="L98" i="7" a="1"/>
  <c r="L98" i="7" s="1"/>
  <c r="L163" i="7" a="1"/>
  <c r="L163" i="7" s="1"/>
  <c r="Z163" i="7"/>
  <c r="L120" i="7" a="1"/>
  <c r="L120" i="7" s="1"/>
  <c r="Z120" i="7"/>
  <c r="Z9" i="7"/>
  <c r="L135" i="7" a="1"/>
  <c r="L135" i="7" s="1"/>
  <c r="Z135" i="7"/>
  <c r="L181" i="7" a="1"/>
  <c r="L181" i="7" s="1"/>
  <c r="L72" i="7" a="1"/>
  <c r="L72" i="7" s="1"/>
  <c r="Z72" i="7"/>
  <c r="L211" i="7" a="1"/>
  <c r="L211" i="7" s="1"/>
  <c r="L124" i="7" a="1"/>
  <c r="L124" i="7" s="1"/>
  <c r="Z124" i="7"/>
  <c r="L34" i="7" a="1"/>
  <c r="L34" i="7" s="1"/>
  <c r="Z34" i="7"/>
  <c r="L205" i="7" a="1"/>
  <c r="L205" i="7" s="1"/>
  <c r="Z205" i="7"/>
  <c r="L57" i="7" a="1"/>
  <c r="L57" i="7" s="1"/>
  <c r="Z57" i="7"/>
  <c r="L55" i="7" a="1"/>
  <c r="L55" i="7" s="1"/>
  <c r="Z55" i="7"/>
  <c r="L223" i="7" a="1"/>
  <c r="L223" i="7" s="1"/>
  <c r="Z223" i="7"/>
  <c r="Z166" i="7"/>
  <c r="L129" i="7" a="1"/>
  <c r="L129" i="7" s="1"/>
  <c r="Z129" i="7"/>
  <c r="L17" i="7" a="1"/>
  <c r="L17" i="7" s="1"/>
  <c r="Z17" i="7"/>
  <c r="L38" i="7" a="1"/>
  <c r="L38" i="7" s="1"/>
  <c r="Z38" i="7"/>
  <c r="L199" i="7" a="1"/>
  <c r="L199" i="7" s="1"/>
  <c r="Z199" i="7"/>
  <c r="L183" i="7" a="1"/>
  <c r="L183" i="7" s="1"/>
  <c r="Z183" i="7"/>
  <c r="Z119" i="7"/>
  <c r="L151" i="7" a="1"/>
  <c r="L151" i="7" s="1"/>
  <c r="Z151" i="7"/>
  <c r="L75" i="7" a="1"/>
  <c r="L75" i="7" s="1"/>
  <c r="Z75" i="7"/>
  <c r="L138" i="7" a="1"/>
  <c r="L138" i="7" s="1"/>
  <c r="Z138" i="7"/>
  <c r="Z51" i="7"/>
  <c r="L221" i="7" a="1"/>
  <c r="L221" i="7" s="1"/>
  <c r="Z221" i="7"/>
  <c r="L107" i="7" a="1"/>
  <c r="L107" i="7" s="1"/>
  <c r="Z107" i="7"/>
  <c r="L148" i="7" a="1"/>
  <c r="L148" i="7" s="1"/>
  <c r="Z148" i="7"/>
  <c r="L33" i="7" a="1"/>
  <c r="L33" i="7" s="1"/>
  <c r="Z33" i="7"/>
  <c r="L187" i="7" a="1"/>
  <c r="L187" i="7" s="1"/>
  <c r="Z187" i="7"/>
  <c r="L29" i="7" a="1"/>
  <c r="L29" i="7" s="1"/>
  <c r="Z29" i="7"/>
  <c r="Z219" i="7"/>
  <c r="L184" i="7" a="1"/>
  <c r="L184" i="7" s="1"/>
  <c r="Z184" i="7"/>
  <c r="L109" i="7" a="1"/>
  <c r="L109" i="7" s="1"/>
  <c r="Z200" i="7"/>
  <c r="L82" i="7" a="1"/>
  <c r="L82" i="7" s="1"/>
  <c r="Z216" i="7"/>
  <c r="Z87" i="7"/>
  <c r="L31" i="7" a="1"/>
  <c r="L31" i="7" s="1"/>
  <c r="Z31" i="7"/>
  <c r="L89" i="7" a="1"/>
  <c r="L89" i="7" s="1"/>
  <c r="Z89" i="7"/>
  <c r="L167" i="7" a="1"/>
  <c r="L167" i="7" s="1"/>
  <c r="L65" i="7" l="1" a="1"/>
  <c r="L65" i="7" s="1"/>
  <c r="L158" i="7" a="1"/>
  <c r="L158" i="7" s="1"/>
  <c r="L174" i="7" a="1"/>
  <c r="L174" i="7" s="1"/>
  <c r="Z210" i="7"/>
  <c r="Z36" i="7"/>
  <c r="Z100" i="7"/>
  <c r="Z179" i="7"/>
  <c r="AA179" i="7" s="1" a="1"/>
  <c r="AA179" i="7" s="1"/>
  <c r="Z10" i="7"/>
  <c r="AA10" i="7" s="1" a="1"/>
  <c r="AA10" i="7" s="1"/>
  <c r="Z24" i="7"/>
  <c r="L227" i="7" a="1"/>
  <c r="L227" i="7" s="1"/>
  <c r="L114" i="7" a="1"/>
  <c r="L114" i="7" s="1"/>
  <c r="L162" i="7" a="1"/>
  <c r="L162" i="7" s="1"/>
  <c r="L217" i="7" a="1"/>
  <c r="L217" i="7" s="1"/>
  <c r="L9" i="7" a="1"/>
  <c r="L9" i="7" s="1"/>
  <c r="Z203" i="7"/>
  <c r="AA203" i="7" s="1" a="1"/>
  <c r="AA203" i="7" s="1"/>
  <c r="Z45" i="7"/>
  <c r="AA45" i="7" s="1" a="1"/>
  <c r="AA45" i="7" s="1"/>
  <c r="Z104" i="7"/>
  <c r="Z149" i="7"/>
  <c r="AA149" i="7" s="1" a="1"/>
  <c r="AA149" i="7" s="1"/>
  <c r="Z143" i="7"/>
  <c r="Z218" i="7"/>
  <c r="AA218" i="7" s="1" a="1"/>
  <c r="AA218" i="7" s="1"/>
  <c r="Z64" i="7"/>
  <c r="L134" i="7" a="1"/>
  <c r="L134" i="7" s="1"/>
  <c r="Z208" i="7"/>
  <c r="AA208" i="7" s="1" a="1"/>
  <c r="AA208" i="7" s="1"/>
  <c r="Z95" i="7"/>
  <c r="AA95" i="7" s="1" a="1"/>
  <c r="AA95" i="7" s="1"/>
  <c r="Z108" i="7"/>
  <c r="AA108" i="7" s="1" a="1"/>
  <c r="AA108" i="7" s="1"/>
  <c r="L56" i="7" a="1"/>
  <c r="L56" i="7" s="1"/>
  <c r="L156" i="7" a="1"/>
  <c r="L156" i="7" s="1"/>
  <c r="Z70" i="7"/>
  <c r="AA70" i="7" s="1" a="1"/>
  <c r="AA70" i="7" s="1"/>
  <c r="Z53" i="7"/>
  <c r="AA53" i="7" s="1" a="1"/>
  <c r="AA53" i="7" s="1"/>
  <c r="Z153" i="7"/>
  <c r="AA153" i="7" s="1" a="1"/>
  <c r="AA153" i="7" s="1"/>
  <c r="Z23" i="7"/>
  <c r="AA23" i="7" s="1" a="1"/>
  <c r="AA23" i="7" s="1"/>
  <c r="Z161" i="7"/>
  <c r="AA161" i="7" s="1" a="1"/>
  <c r="AA161" i="7" s="1"/>
  <c r="Z178" i="7"/>
  <c r="AA178" i="7" s="1" a="1"/>
  <c r="AA178" i="7" s="1"/>
  <c r="Z192" i="7"/>
  <c r="AA192" i="7" s="1" a="1"/>
  <c r="AA192" i="7" s="1"/>
  <c r="Z175" i="7"/>
  <c r="Z173" i="7"/>
  <c r="AA173" i="7" s="1" a="1"/>
  <c r="AA173" i="7" s="1"/>
  <c r="Z76" i="7"/>
  <c r="AA76" i="7" s="1" a="1"/>
  <c r="AA76" i="7" s="1"/>
  <c r="Z226" i="7"/>
  <c r="AA226" i="7" s="1" a="1"/>
  <c r="AA226" i="7" s="1"/>
  <c r="Z35" i="7"/>
  <c r="AA35" i="7" s="1" a="1"/>
  <c r="AA35" i="7" s="1"/>
  <c r="L81" i="7" a="1"/>
  <c r="L81" i="7" s="1"/>
  <c r="L131" i="7" a="1"/>
  <c r="L131" i="7" s="1"/>
  <c r="Z67" i="7"/>
  <c r="Z228" i="7"/>
  <c r="Z78" i="7"/>
  <c r="AA78" i="7" s="1" a="1"/>
  <c r="AA78" i="7" s="1"/>
  <c r="Z14" i="7"/>
  <c r="AA14" i="7" s="1" a="1"/>
  <c r="AA14" i="7" s="1"/>
  <c r="Z20" i="7"/>
  <c r="L93" i="7" a="1"/>
  <c r="L93" i="7" s="1"/>
  <c r="L169" i="7" a="1"/>
  <c r="L169" i="7" s="1"/>
  <c r="L7" i="7" a="1"/>
  <c r="L7" i="7" s="1"/>
  <c r="Z84" i="7"/>
  <c r="AA84" i="7" s="1" a="1"/>
  <c r="AA84" i="7" s="1"/>
  <c r="Z225" i="7"/>
  <c r="Z105" i="7"/>
  <c r="AA105" i="7" s="1" a="1"/>
  <c r="AA105" i="7" s="1"/>
  <c r="L142" i="7" a="1"/>
  <c r="L142" i="7" s="1"/>
  <c r="Z160" i="7"/>
  <c r="AA160" i="7" s="1" a="1"/>
  <c r="AA160" i="7" s="1"/>
  <c r="Z128" i="7"/>
  <c r="AA128" i="7" s="1" a="1"/>
  <c r="AA128" i="7" s="1"/>
  <c r="Z110" i="7"/>
  <c r="AA110" i="7" s="1" a="1"/>
  <c r="AA110" i="7" s="1"/>
  <c r="Z103" i="7"/>
  <c r="AA103" i="7" s="1" a="1"/>
  <c r="AA103" i="7" s="1"/>
  <c r="L157" i="7" a="1"/>
  <c r="L157" i="7" s="1"/>
  <c r="Z159" i="7"/>
  <c r="Z204" i="7"/>
  <c r="AA204" i="7" s="1" a="1"/>
  <c r="AA204" i="7" s="1"/>
  <c r="Z48" i="7"/>
  <c r="AA48" i="7" s="1" a="1"/>
  <c r="AA48" i="7" s="1"/>
  <c r="Z122" i="7"/>
  <c r="Z6" i="7"/>
  <c r="AA6" i="7" s="1" a="1"/>
  <c r="AA6" i="7" s="1"/>
  <c r="Z46" i="7"/>
  <c r="AA46" i="7" s="1" a="1"/>
  <c r="AA46" i="7" s="1"/>
  <c r="Z96" i="7"/>
  <c r="AA96" i="7" s="1" a="1"/>
  <c r="AA96" i="7" s="1"/>
  <c r="Z11" i="7"/>
  <c r="AA11" i="7" s="1" a="1"/>
  <c r="AA11" i="7" s="1"/>
  <c r="L155" i="7" a="1"/>
  <c r="L155" i="7" s="1"/>
  <c r="L168" i="17"/>
  <c r="L168" i="18"/>
  <c r="L105" i="17"/>
  <c r="L105" i="18"/>
  <c r="L56" i="17"/>
  <c r="L56" i="18"/>
  <c r="L85" i="18"/>
  <c r="L85" i="17"/>
  <c r="L146" i="18"/>
  <c r="L146" i="17"/>
  <c r="L188" i="18"/>
  <c r="L188" i="17"/>
  <c r="L54" i="18"/>
  <c r="L54" i="17"/>
  <c r="L209" i="18"/>
  <c r="L209" i="17"/>
  <c r="L57" i="17"/>
  <c r="L57" i="18"/>
  <c r="L190" i="18"/>
  <c r="L190" i="17"/>
  <c r="L228" i="18"/>
  <c r="L228" i="17"/>
  <c r="L212" i="17"/>
  <c r="L212" i="18"/>
  <c r="L148" i="17"/>
  <c r="L148" i="18"/>
  <c r="L157" i="18"/>
  <c r="L157" i="17"/>
  <c r="L6" i="18"/>
  <c r="L6" i="17"/>
  <c r="L226" i="18"/>
  <c r="L226" i="17"/>
  <c r="L147" i="18"/>
  <c r="L147" i="17"/>
  <c r="L46" i="18"/>
  <c r="L46" i="17"/>
  <c r="L28" i="17"/>
  <c r="L28" i="18"/>
  <c r="L134" i="18"/>
  <c r="L134" i="17"/>
  <c r="L66" i="18"/>
  <c r="L66" i="17"/>
  <c r="L103" i="18"/>
  <c r="L103" i="17"/>
  <c r="L77" i="18"/>
  <c r="L77" i="17"/>
  <c r="L34" i="18"/>
  <c r="L34" i="17"/>
  <c r="L151" i="18"/>
  <c r="L151" i="17"/>
  <c r="L116" i="18"/>
  <c r="L116" i="17"/>
  <c r="L229" i="18"/>
  <c r="L229" i="17"/>
  <c r="L92" i="17"/>
  <c r="L92" i="18"/>
  <c r="L98" i="18"/>
  <c r="L98" i="17"/>
  <c r="L198" i="18"/>
  <c r="L198" i="17"/>
  <c r="L84" i="17"/>
  <c r="L84" i="18"/>
  <c r="L74" i="18"/>
  <c r="L74" i="17"/>
  <c r="L182" i="18"/>
  <c r="L182" i="17"/>
  <c r="L22" i="18"/>
  <c r="L22" i="17"/>
  <c r="L23" i="18"/>
  <c r="L23" i="17"/>
  <c r="L140" i="17"/>
  <c r="L140" i="18"/>
  <c r="L99" i="18"/>
  <c r="L99" i="17"/>
  <c r="L217" i="18"/>
  <c r="L217" i="17"/>
  <c r="L171" i="17"/>
  <c r="L171" i="18"/>
  <c r="L71" i="18"/>
  <c r="L71" i="17"/>
  <c r="L201" i="18"/>
  <c r="L201" i="17"/>
  <c r="L47" i="17"/>
  <c r="L47" i="18"/>
  <c r="L101" i="17"/>
  <c r="L101" i="18"/>
  <c r="L206" i="18"/>
  <c r="L206" i="17"/>
  <c r="L109" i="18"/>
  <c r="L109" i="17"/>
  <c r="L111" i="17"/>
  <c r="L111" i="18"/>
  <c r="L139" i="17"/>
  <c r="L139" i="18"/>
  <c r="L63" i="18"/>
  <c r="L63" i="17"/>
  <c r="L197" i="18"/>
  <c r="L197" i="17"/>
  <c r="L166" i="18"/>
  <c r="L166" i="17"/>
  <c r="L152" i="17"/>
  <c r="L152" i="18"/>
  <c r="L8" i="17"/>
  <c r="L8" i="18"/>
  <c r="L33" i="17"/>
  <c r="L33" i="18"/>
  <c r="L154" i="18"/>
  <c r="L154" i="17"/>
  <c r="L200" i="17"/>
  <c r="L200" i="18"/>
  <c r="L142" i="18"/>
  <c r="L142" i="17"/>
  <c r="L49" i="17"/>
  <c r="L49" i="18"/>
  <c r="L125" i="18"/>
  <c r="L125" i="17"/>
  <c r="L35" i="18"/>
  <c r="L35" i="17"/>
  <c r="L150" i="18"/>
  <c r="L150" i="17"/>
  <c r="L192" i="17"/>
  <c r="L192" i="18"/>
  <c r="L89" i="18"/>
  <c r="L89" i="17"/>
  <c r="L41" i="17"/>
  <c r="L41" i="18"/>
  <c r="L136" i="18"/>
  <c r="L136" i="17"/>
  <c r="L97" i="17"/>
  <c r="L97" i="18"/>
  <c r="L187" i="18"/>
  <c r="L187" i="17"/>
  <c r="L185" i="18"/>
  <c r="L185" i="17"/>
  <c r="L10" i="17"/>
  <c r="L10" i="18"/>
  <c r="L76" i="17"/>
  <c r="L76" i="18"/>
  <c r="L104" i="17"/>
  <c r="L104" i="18"/>
  <c r="L91" i="18"/>
  <c r="L91" i="17"/>
  <c r="L53" i="18"/>
  <c r="L53" i="17"/>
  <c r="L40" i="17"/>
  <c r="L40" i="18"/>
  <c r="L72" i="18"/>
  <c r="L72" i="17"/>
  <c r="L38" i="18"/>
  <c r="L38" i="17"/>
  <c r="L186" i="18"/>
  <c r="L186" i="17"/>
  <c r="L156" i="18"/>
  <c r="L156" i="17"/>
  <c r="L106" i="18"/>
  <c r="L106" i="17"/>
  <c r="L87" i="18"/>
  <c r="L87" i="17"/>
  <c r="L69" i="18"/>
  <c r="L69" i="17"/>
  <c r="L121" i="17"/>
  <c r="L121" i="18"/>
  <c r="L4" i="18"/>
  <c r="L4" i="17"/>
  <c r="L107" i="18"/>
  <c r="L107" i="17"/>
  <c r="L45" i="18"/>
  <c r="L45" i="17"/>
  <c r="L93" i="17"/>
  <c r="L93" i="18"/>
  <c r="L61" i="18"/>
  <c r="L61" i="17"/>
  <c r="L177" i="18"/>
  <c r="L177" i="17"/>
  <c r="L90" i="18"/>
  <c r="L90" i="17"/>
  <c r="L112" i="17"/>
  <c r="L112" i="18"/>
  <c r="L230" i="18"/>
  <c r="L230" i="17"/>
  <c r="L144" i="17"/>
  <c r="L144" i="18"/>
  <c r="L19" i="17"/>
  <c r="L19" i="18"/>
  <c r="L58" i="18"/>
  <c r="L58" i="17"/>
  <c r="L194" i="18"/>
  <c r="L194" i="17"/>
  <c r="L102" i="18"/>
  <c r="L102" i="17"/>
  <c r="L129" i="17"/>
  <c r="L129" i="18"/>
  <c r="L115" i="18"/>
  <c r="L115" i="17"/>
  <c r="L100" i="18"/>
  <c r="L100" i="17"/>
  <c r="L184" i="17"/>
  <c r="L184" i="18"/>
  <c r="L9" i="18"/>
  <c r="L9" i="17"/>
  <c r="L137" i="17"/>
  <c r="L137" i="18"/>
  <c r="L30" i="18"/>
  <c r="L30" i="17"/>
  <c r="L149" i="17"/>
  <c r="L149" i="18"/>
  <c r="L110" i="18"/>
  <c r="L110" i="17"/>
  <c r="L158" i="18"/>
  <c r="L158" i="17"/>
  <c r="L13" i="18"/>
  <c r="L13" i="17"/>
  <c r="L81" i="18"/>
  <c r="L81" i="17"/>
  <c r="L173" i="18"/>
  <c r="L173" i="17"/>
  <c r="L123" i="17"/>
  <c r="L123" i="18"/>
  <c r="L11" i="17"/>
  <c r="L11" i="18"/>
  <c r="L160" i="17"/>
  <c r="L160" i="18"/>
  <c r="L172" i="17"/>
  <c r="L172" i="18"/>
  <c r="L165" i="18"/>
  <c r="L165" i="17"/>
  <c r="L95" i="18"/>
  <c r="L95" i="17"/>
  <c r="L55" i="18"/>
  <c r="L55" i="17"/>
  <c r="L195" i="17"/>
  <c r="L195" i="18"/>
  <c r="L161" i="18"/>
  <c r="L161" i="17"/>
  <c r="L29" i="17"/>
  <c r="L29" i="18"/>
  <c r="L127" i="18"/>
  <c r="L127" i="17"/>
  <c r="L50" i="18"/>
  <c r="L50" i="17"/>
  <c r="L82" i="18"/>
  <c r="L82" i="17"/>
  <c r="L117" i="18"/>
  <c r="L117" i="17"/>
  <c r="L211" i="18"/>
  <c r="L211" i="17"/>
  <c r="L178" i="18"/>
  <c r="L178" i="17"/>
  <c r="L68" i="18"/>
  <c r="L68" i="17"/>
  <c r="L145" i="18"/>
  <c r="L145" i="17"/>
  <c r="L94" i="18"/>
  <c r="L94" i="17"/>
  <c r="L193" i="18"/>
  <c r="L193" i="17"/>
  <c r="L44" i="18"/>
  <c r="L44" i="17"/>
  <c r="L86" i="18"/>
  <c r="L86" i="17"/>
  <c r="L141" i="18"/>
  <c r="L141" i="17"/>
  <c r="L126" i="18"/>
  <c r="L126" i="17"/>
  <c r="L31" i="18"/>
  <c r="L31" i="17"/>
  <c r="L37" i="17"/>
  <c r="L37" i="18"/>
  <c r="L119" i="18"/>
  <c r="L119" i="17"/>
  <c r="L162" i="18"/>
  <c r="L162" i="17"/>
  <c r="L25" i="18"/>
  <c r="L25" i="17"/>
  <c r="L75" i="17"/>
  <c r="L75" i="18"/>
  <c r="L32" i="17"/>
  <c r="L32" i="18"/>
  <c r="L220" i="18"/>
  <c r="L220" i="17"/>
  <c r="L80" i="17"/>
  <c r="L80" i="18"/>
  <c r="L135" i="18"/>
  <c r="L135" i="17"/>
  <c r="L21" i="18"/>
  <c r="L21" i="17"/>
  <c r="L24" i="17"/>
  <c r="L24" i="18"/>
  <c r="L133" i="18"/>
  <c r="L133" i="17"/>
  <c r="L183" i="18"/>
  <c r="L183" i="17"/>
  <c r="L179" i="18"/>
  <c r="L179" i="17"/>
  <c r="L218" i="18"/>
  <c r="L218" i="17"/>
  <c r="L59" i="17"/>
  <c r="L59" i="18"/>
  <c r="L16" i="17"/>
  <c r="L16" i="18"/>
  <c r="L222" i="18"/>
  <c r="L222" i="17"/>
  <c r="L164" i="18"/>
  <c r="L164" i="17"/>
  <c r="L120" i="17"/>
  <c r="L120" i="18"/>
  <c r="L196" i="18"/>
  <c r="L196" i="17"/>
  <c r="L27" i="18"/>
  <c r="L27" i="17"/>
  <c r="L191" i="17"/>
  <c r="L191" i="18"/>
  <c r="L20" i="17"/>
  <c r="L20" i="18"/>
  <c r="L204" i="17"/>
  <c r="L204" i="18"/>
  <c r="L159" i="17"/>
  <c r="L159" i="18"/>
  <c r="L70" i="18"/>
  <c r="L70" i="17"/>
  <c r="L180" i="17"/>
  <c r="L180" i="18"/>
  <c r="L39" i="18"/>
  <c r="L39" i="17"/>
  <c r="L207" i="18"/>
  <c r="L207" i="17"/>
  <c r="L114" i="18"/>
  <c r="L114" i="17"/>
  <c r="L131" i="17"/>
  <c r="L131" i="18"/>
  <c r="L17" i="18"/>
  <c r="L17" i="17"/>
  <c r="L67" i="17"/>
  <c r="L67" i="18"/>
  <c r="L181" i="17"/>
  <c r="L181" i="18"/>
  <c r="L62" i="18"/>
  <c r="L62" i="17"/>
  <c r="L79" i="18"/>
  <c r="L79" i="17"/>
  <c r="L36" i="18"/>
  <c r="L36" i="17"/>
  <c r="L216" i="17"/>
  <c r="L216" i="18"/>
  <c r="L170" i="18"/>
  <c r="L170" i="17"/>
  <c r="L83" i="17"/>
  <c r="L83" i="18"/>
  <c r="L153" i="18"/>
  <c r="L153" i="17"/>
  <c r="L43" i="18"/>
  <c r="L43" i="17"/>
  <c r="L189" i="18"/>
  <c r="L189" i="17"/>
  <c r="L96" i="17"/>
  <c r="L96" i="18"/>
  <c r="L52" i="18"/>
  <c r="L52" i="17"/>
  <c r="L113" i="17"/>
  <c r="L113" i="18"/>
  <c r="L51" i="18"/>
  <c r="L51" i="17"/>
  <c r="L64" i="17"/>
  <c r="L64" i="18"/>
  <c r="L225" i="18"/>
  <c r="L225" i="17"/>
  <c r="L199" i="18"/>
  <c r="L199" i="17"/>
  <c r="L118" i="18"/>
  <c r="L118" i="17"/>
  <c r="L78" i="18"/>
  <c r="L78" i="17"/>
  <c r="L213" i="17"/>
  <c r="L213" i="18"/>
  <c r="L108" i="18"/>
  <c r="L108" i="17"/>
  <c r="L130" i="18"/>
  <c r="L130" i="17"/>
  <c r="L227" i="17"/>
  <c r="L227" i="18"/>
  <c r="L208" i="17"/>
  <c r="L208" i="18"/>
  <c r="L138" i="18"/>
  <c r="L138" i="17"/>
  <c r="L15" i="18"/>
  <c r="L15" i="17"/>
  <c r="Z224" i="7"/>
  <c r="AA224" i="7" s="1" a="1"/>
  <c r="AA224" i="7" s="1"/>
  <c r="Z222" i="7"/>
  <c r="AA222" i="7" s="1" a="1"/>
  <c r="AA222" i="7" s="1"/>
  <c r="L198" i="7" a="1"/>
  <c r="L198" i="7" s="1"/>
  <c r="L92" i="7" a="1"/>
  <c r="L92" i="7" s="1"/>
  <c r="Z146" i="7"/>
  <c r="AA146" i="7" s="1" a="1"/>
  <c r="AA146" i="7" s="1"/>
  <c r="L47" i="7" a="1"/>
  <c r="L47" i="7" s="1"/>
  <c r="L106" i="7" a="1"/>
  <c r="L106" i="7" s="1"/>
  <c r="L140" i="7" a="1"/>
  <c r="L140" i="7" s="1"/>
  <c r="L209" i="7" a="1"/>
  <c r="L209" i="7" s="1"/>
  <c r="L197" i="7" a="1"/>
  <c r="L197" i="7" s="1"/>
  <c r="L41" i="7" a="1"/>
  <c r="L41" i="7" s="1"/>
  <c r="L102" i="7" a="1"/>
  <c r="L102" i="7" s="1"/>
  <c r="L191" i="7" a="1"/>
  <c r="L191" i="7" s="1"/>
  <c r="Z172" i="7"/>
  <c r="AA172" i="7" s="1" a="1"/>
  <c r="AA172" i="7" s="1"/>
  <c r="Z202" i="7"/>
  <c r="AA202" i="7" s="1" a="1"/>
  <c r="AA202" i="7" s="1"/>
  <c r="Z214" i="7"/>
  <c r="AA214" i="7" s="1" a="1"/>
  <c r="AA214" i="7" s="1"/>
  <c r="Z137" i="7"/>
  <c r="AA137" i="7" s="1" a="1"/>
  <c r="AA137" i="7" s="1"/>
  <c r="Z73" i="7"/>
  <c r="AA73" i="7" s="1" a="1"/>
  <c r="AA73" i="7" s="1"/>
  <c r="Z127" i="7"/>
  <c r="AA127" i="7" s="1" a="1"/>
  <c r="AA127" i="7" s="1"/>
  <c r="L85" i="7" a="1"/>
  <c r="L85" i="7" s="1"/>
  <c r="Z16" i="7"/>
  <c r="AA16" i="7" s="1" a="1"/>
  <c r="AA16" i="7" s="1"/>
  <c r="Z12" i="7"/>
  <c r="AA12" i="7" s="1" a="1"/>
  <c r="AA12" i="7" s="1"/>
  <c r="Z44" i="7"/>
  <c r="AA44" i="7" s="1" a="1"/>
  <c r="AA44" i="7" s="1"/>
  <c r="Z212" i="7"/>
  <c r="AA212" i="7" s="1" a="1"/>
  <c r="AA212" i="7" s="1"/>
  <c r="Z52" i="7"/>
  <c r="AA52" i="7" s="1" a="1"/>
  <c r="AA52" i="7" s="1"/>
  <c r="Z59" i="7"/>
  <c r="AA59" i="7" s="1" a="1"/>
  <c r="AA59" i="7" s="1"/>
  <c r="Z207" i="7"/>
  <c r="AA207" i="7" s="1" a="1"/>
  <c r="AA207" i="7" s="1"/>
  <c r="Z71" i="7"/>
  <c r="AA71" i="7" s="1" a="1"/>
  <c r="AA71" i="7" s="1"/>
  <c r="Z196" i="7"/>
  <c r="Z186" i="7"/>
  <c r="AA186" i="7" s="1" a="1"/>
  <c r="AA186" i="7" s="1"/>
  <c r="L40" i="7" a="1"/>
  <c r="L40" i="7" s="1"/>
  <c r="Z141" i="7"/>
  <c r="AA141" i="7" s="1" a="1"/>
  <c r="AA141" i="7" s="1"/>
  <c r="Z111" i="7"/>
  <c r="AA111" i="7" s="1" a="1"/>
  <c r="AA111" i="7" s="1"/>
  <c r="Z54" i="7"/>
  <c r="AA54" i="7" s="1" a="1"/>
  <c r="AA54" i="7" s="1"/>
  <c r="Z22" i="7"/>
  <c r="AA22" i="7" s="1" a="1"/>
  <c r="AA22" i="7" s="1"/>
  <c r="Z26" i="7"/>
  <c r="AA26" i="7" s="1" a="1"/>
  <c r="AA26" i="7" s="1"/>
  <c r="Z83" i="7"/>
  <c r="L5" i="7" a="1"/>
  <c r="L5" i="7" s="1"/>
  <c r="L115" i="7" a="1"/>
  <c r="L115" i="7" s="1"/>
  <c r="L13" i="7" a="1"/>
  <c r="L13" i="7" s="1"/>
  <c r="L130" i="7" a="1"/>
  <c r="L130" i="7" s="1"/>
  <c r="Z62" i="7"/>
  <c r="AA62" i="7" s="1" a="1"/>
  <c r="AA62" i="7" s="1"/>
  <c r="Z116" i="7"/>
  <c r="AA116" i="7" s="1" a="1"/>
  <c r="AA116" i="7" s="1"/>
  <c r="Z121" i="7"/>
  <c r="AA121" i="7" s="1" a="1"/>
  <c r="AA121" i="7" s="1"/>
  <c r="Z99" i="7"/>
  <c r="AA99" i="7" s="1" a="1"/>
  <c r="AA99" i="7" s="1"/>
  <c r="L25" i="7" a="1"/>
  <c r="L25" i="7" s="1"/>
  <c r="Z189" i="7"/>
  <c r="AA189" i="7" s="1" a="1"/>
  <c r="AA189" i="7" s="1"/>
  <c r="Z118" i="7"/>
  <c r="AA118" i="7" s="1" a="1"/>
  <c r="AA118" i="7" s="1"/>
  <c r="Z180" i="7"/>
  <c r="AA180" i="7" s="1" a="1"/>
  <c r="AA180" i="7" s="1"/>
  <c r="Z80" i="7"/>
  <c r="AA80" i="7" s="1" a="1"/>
  <c r="AA80" i="7" s="1"/>
  <c r="Z139" i="7"/>
  <c r="AA139" i="7" s="1" a="1"/>
  <c r="AA139" i="7" s="1"/>
  <c r="I237" i="10"/>
  <c r="L113" i="7" a="1"/>
  <c r="L113" i="7" s="1"/>
  <c r="L165" i="7" a="1"/>
  <c r="L165" i="7" s="1"/>
  <c r="L42" i="7" a="1"/>
  <c r="L42" i="7" s="1"/>
  <c r="L69" i="7" a="1"/>
  <c r="L69" i="7" s="1"/>
  <c r="L68" i="7" a="1"/>
  <c r="L68" i="7" s="1"/>
  <c r="Z150" i="7"/>
  <c r="AA150" i="7" s="1" a="1"/>
  <c r="AA150" i="7" s="1"/>
  <c r="Z79" i="7"/>
  <c r="AA79" i="7" s="1" a="1"/>
  <c r="AA79" i="7" s="1"/>
  <c r="Z90" i="7"/>
  <c r="AA90" i="7" s="1" a="1"/>
  <c r="AA90" i="7" s="1"/>
  <c r="Z88" i="7"/>
  <c r="AA88" i="7" s="1" a="1"/>
  <c r="AA88" i="7" s="1"/>
  <c r="Z145" i="7"/>
  <c r="AA145" i="7" s="1" a="1"/>
  <c r="AA145" i="7" s="1"/>
  <c r="Z195" i="7"/>
  <c r="AA195" i="7" s="1" a="1"/>
  <c r="AA195" i="7" s="1"/>
  <c r="Z63" i="7"/>
  <c r="AA63" i="7" s="1" a="1"/>
  <c r="AA63" i="7" s="1"/>
  <c r="Z136" i="7"/>
  <c r="AA136" i="7" s="1" a="1"/>
  <c r="AA136" i="7" s="1"/>
  <c r="Z201" i="7"/>
  <c r="AA201" i="7" s="1" a="1"/>
  <c r="AA201" i="7" s="1"/>
  <c r="Z215" i="7"/>
  <c r="AA215" i="7" s="1" a="1"/>
  <c r="AA215" i="7" s="1"/>
  <c r="Z126" i="7"/>
  <c r="AA126" i="7" s="1" a="1"/>
  <c r="AA126" i="7" s="1"/>
  <c r="L6" i="10"/>
  <c r="Z37" i="7"/>
  <c r="AA37" i="7" s="1" a="1"/>
  <c r="AA37" i="7" s="1"/>
  <c r="O151" i="7"/>
  <c r="I236" i="10"/>
  <c r="I235" i="10"/>
  <c r="O119" i="7"/>
  <c r="I234" i="10"/>
  <c r="AA56" i="7" a="1"/>
  <c r="AA56" i="7" s="1"/>
  <c r="AA184" i="7" a="1"/>
  <c r="AA184" i="7" s="1"/>
  <c r="AA34" i="7" a="1"/>
  <c r="AA34" i="7" s="1"/>
  <c r="AA175" i="7" a="1"/>
  <c r="AA175" i="7" s="1"/>
  <c r="AA219" i="7" a="1"/>
  <c r="AA219" i="7" s="1"/>
  <c r="AA143" i="7" a="1"/>
  <c r="AA143" i="7" s="1"/>
  <c r="AA131" i="7" a="1"/>
  <c r="AA131" i="7" s="1"/>
  <c r="AA120" i="7" a="1"/>
  <c r="AA120" i="7" s="1"/>
  <c r="AA115" i="7" a="1"/>
  <c r="AA115" i="7" s="1"/>
  <c r="AA188" i="7" a="1"/>
  <c r="AA188" i="7" s="1"/>
  <c r="AA210" i="7" a="1"/>
  <c r="AA210" i="7" s="1"/>
  <c r="AA147" i="7" a="1"/>
  <c r="AA147" i="7" s="1"/>
  <c r="AA30" i="7" a="1"/>
  <c r="AA30" i="7" s="1"/>
  <c r="AA41" i="7" a="1"/>
  <c r="AA41" i="7" s="1"/>
  <c r="AA102" i="7" a="1"/>
  <c r="AA102" i="7" s="1"/>
  <c r="AA158" i="7" a="1"/>
  <c r="AA158" i="7" s="1"/>
  <c r="AA28" i="7" a="1"/>
  <c r="AA28" i="7" s="1"/>
  <c r="AA92" i="7" a="1"/>
  <c r="AA92" i="7" s="1"/>
  <c r="AA101" i="7" a="1"/>
  <c r="AA101" i="7" s="1"/>
  <c r="AA94" i="7" a="1"/>
  <c r="AA94" i="7" s="1"/>
  <c r="AA155" i="7" a="1"/>
  <c r="AA155" i="7" s="1"/>
  <c r="F92" i="10"/>
  <c r="G92" i="10" s="1" a="1"/>
  <c r="G92" i="10" s="1"/>
  <c r="F61" i="10"/>
  <c r="G61" i="10" s="1" a="1"/>
  <c r="G61" i="10" s="1"/>
  <c r="F213" i="10"/>
  <c r="G213" i="10" s="1" a="1"/>
  <c r="G213" i="10" s="1"/>
  <c r="L129" i="10"/>
  <c r="Y129" i="7"/>
  <c r="F99" i="10"/>
  <c r="G99" i="10" s="1" a="1"/>
  <c r="G99" i="10" s="1"/>
  <c r="F89" i="10"/>
  <c r="G89" i="10" s="1" a="1"/>
  <c r="G89" i="10" s="1"/>
  <c r="F56" i="10"/>
  <c r="G56" i="10" s="1" a="1"/>
  <c r="G56" i="10" s="1"/>
  <c r="F25" i="10"/>
  <c r="G25" i="10" s="1" a="1"/>
  <c r="G25" i="10" s="1"/>
  <c r="F87" i="10"/>
  <c r="G87" i="10" s="1" a="1"/>
  <c r="G87" i="10" s="1"/>
  <c r="F121" i="10"/>
  <c r="G121" i="10" s="1" a="1"/>
  <c r="G121" i="10" s="1"/>
  <c r="F82" i="10"/>
  <c r="G82" i="10" s="1" a="1"/>
  <c r="G82" i="10" s="1"/>
  <c r="F178" i="10"/>
  <c r="G178" i="10" s="1" a="1"/>
  <c r="G178" i="10" s="1"/>
  <c r="F221" i="10"/>
  <c r="G221" i="10" s="1" a="1"/>
  <c r="G221" i="10" s="1"/>
  <c r="F138" i="10"/>
  <c r="G138" i="10" s="1" a="1"/>
  <c r="G138" i="10" s="1"/>
  <c r="F154" i="10"/>
  <c r="G154" i="10" s="1" a="1"/>
  <c r="G154" i="10" s="1"/>
  <c r="L89" i="10"/>
  <c r="Y89" i="7"/>
  <c r="F106" i="10"/>
  <c r="G106" i="10" s="1" a="1"/>
  <c r="G106" i="10" s="1"/>
  <c r="F45" i="10"/>
  <c r="G45" i="10" s="1" a="1"/>
  <c r="G45" i="10" s="1"/>
  <c r="AA142" i="7" a="1"/>
  <c r="AA142" i="7" s="1"/>
  <c r="AA196" i="7" a="1"/>
  <c r="AA196" i="7" s="1"/>
  <c r="AA55" i="7" a="1"/>
  <c r="AA55" i="7" s="1"/>
  <c r="AA47" i="7" a="1"/>
  <c r="AA47" i="7" s="1"/>
  <c r="AA64" i="7" a="1"/>
  <c r="AA64" i="7" s="1"/>
  <c r="AA124" i="7" a="1"/>
  <c r="AA124" i="7" s="1"/>
  <c r="AA31" i="7" a="1"/>
  <c r="AA31" i="7" s="1"/>
  <c r="AA87" i="7" a="1"/>
  <c r="AA87" i="7" s="1"/>
  <c r="AA82" i="7" a="1"/>
  <c r="AA82" i="7" s="1"/>
  <c r="AA106" i="7" a="1"/>
  <c r="AA106" i="7" s="1"/>
  <c r="AA140" i="7" a="1"/>
  <c r="AA140" i="7" s="1"/>
  <c r="AA138" i="7" a="1"/>
  <c r="AA138" i="7" s="1"/>
  <c r="AA38" i="7" a="1"/>
  <c r="AA38" i="7" s="1"/>
  <c r="V207" i="7" a="1"/>
  <c r="V207" i="7" s="1"/>
  <c r="L156" i="10"/>
  <c r="Y156" i="7"/>
  <c r="F220" i="10"/>
  <c r="G220" i="10" s="1" a="1"/>
  <c r="G220" i="10" s="1"/>
  <c r="L216" i="10"/>
  <c r="Y216" i="7"/>
  <c r="F105" i="10"/>
  <c r="G105" i="10" s="1" a="1"/>
  <c r="G105" i="10" s="1"/>
  <c r="F131" i="10"/>
  <c r="G131" i="10" s="1" a="1"/>
  <c r="G131" i="10" s="1"/>
  <c r="F62" i="10"/>
  <c r="G62" i="10" s="1" a="1"/>
  <c r="G62" i="10" s="1"/>
  <c r="F103" i="10"/>
  <c r="G103" i="10" s="1" a="1"/>
  <c r="G103" i="10" s="1"/>
  <c r="F5" i="10"/>
  <c r="G5" i="10" s="1" a="1"/>
  <c r="G5" i="10" s="1"/>
  <c r="F174" i="10"/>
  <c r="G174" i="10" s="1" a="1"/>
  <c r="G174" i="10" s="1"/>
  <c r="F115" i="10"/>
  <c r="G115" i="10" s="1" a="1"/>
  <c r="G115" i="10" s="1"/>
  <c r="F20" i="10"/>
  <c r="G20" i="10" s="1" a="1"/>
  <c r="G20" i="10" s="1"/>
  <c r="F139" i="10"/>
  <c r="G139" i="10" s="1" a="1"/>
  <c r="G139" i="10" s="1"/>
  <c r="F128" i="10"/>
  <c r="G128" i="10" s="1" a="1"/>
  <c r="G128" i="10" s="1"/>
  <c r="F197" i="10"/>
  <c r="G197" i="10" s="1" a="1"/>
  <c r="G197" i="10" s="1"/>
  <c r="F30" i="10"/>
  <c r="G30" i="10" s="1" a="1"/>
  <c r="G30" i="10" s="1"/>
  <c r="F193" i="10"/>
  <c r="G193" i="10" s="1" a="1"/>
  <c r="G193" i="10" s="1"/>
  <c r="F152" i="10"/>
  <c r="G152" i="10" s="1" a="1"/>
  <c r="G152" i="10" s="1"/>
  <c r="F169" i="10"/>
  <c r="G169" i="10" s="1" a="1"/>
  <c r="G169" i="10" s="1"/>
  <c r="F91" i="10"/>
  <c r="G91" i="10" s="1" a="1"/>
  <c r="G91" i="10" s="1"/>
  <c r="F7" i="10"/>
  <c r="G7" i="10" s="1" a="1"/>
  <c r="G7" i="10" s="1"/>
  <c r="L204" i="10"/>
  <c r="Y204" i="7"/>
  <c r="F183" i="10"/>
  <c r="G183" i="10" s="1" a="1"/>
  <c r="G183" i="10" s="1"/>
  <c r="F38" i="10"/>
  <c r="G38" i="10" s="1" a="1"/>
  <c r="G38" i="10" s="1"/>
  <c r="F214" i="10"/>
  <c r="G214" i="10" s="1" a="1"/>
  <c r="G214" i="10" s="1"/>
  <c r="F129" i="10"/>
  <c r="G129" i="10" s="1" a="1"/>
  <c r="G129" i="10" s="1"/>
  <c r="F46" i="10"/>
  <c r="G46" i="10" s="1" a="1"/>
  <c r="G46" i="10" s="1"/>
  <c r="F223" i="10"/>
  <c r="G223" i="10" s="1" a="1"/>
  <c r="G223" i="10" s="1"/>
  <c r="F16" i="10"/>
  <c r="G16" i="10" s="1" a="1"/>
  <c r="G16" i="10" s="1"/>
  <c r="F50" i="10"/>
  <c r="G50" i="10" s="1" a="1"/>
  <c r="G50" i="10" s="1"/>
  <c r="F71" i="10"/>
  <c r="G71" i="10" s="1" a="1"/>
  <c r="G71" i="10" s="1"/>
  <c r="F155" i="10"/>
  <c r="G155" i="10" s="1" a="1"/>
  <c r="G155" i="10" s="1"/>
  <c r="F162" i="10"/>
  <c r="G162" i="10" s="1" a="1"/>
  <c r="G162" i="10" s="1"/>
  <c r="F29" i="10"/>
  <c r="G29" i="10" s="1" a="1"/>
  <c r="G29" i="10" s="1"/>
  <c r="F60" i="10"/>
  <c r="G60" i="10" s="1" a="1"/>
  <c r="G60" i="10" s="1"/>
  <c r="F147" i="10"/>
  <c r="G147" i="10" s="1" a="1"/>
  <c r="G147" i="10" s="1"/>
  <c r="AA104" i="7" a="1"/>
  <c r="AA104" i="7" s="1"/>
  <c r="AA200" i="7" a="1"/>
  <c r="AA200" i="7" s="1"/>
  <c r="AA51" i="7" a="1"/>
  <c r="AA51" i="7" s="1"/>
  <c r="AA119" i="7" a="1"/>
  <c r="AA119" i="7" s="1"/>
  <c r="AA187" i="7" a="1"/>
  <c r="AA187" i="7" s="1"/>
  <c r="AA107" i="7" a="1"/>
  <c r="AA107" i="7" s="1"/>
  <c r="AA183" i="7" a="1"/>
  <c r="AA183" i="7" s="1"/>
  <c r="AA85" i="7" a="1"/>
  <c r="AA85" i="7" s="1"/>
  <c r="AA57" i="7" a="1"/>
  <c r="AA57" i="7" s="1"/>
  <c r="AA162" i="7" a="1"/>
  <c r="AA162" i="7" s="1"/>
  <c r="AA159" i="7" a="1"/>
  <c r="AA159" i="7" s="1"/>
  <c r="AA228" i="7" a="1"/>
  <c r="AA228" i="7" s="1"/>
  <c r="AA20" i="7" a="1"/>
  <c r="AA20" i="7" s="1"/>
  <c r="AA113" i="7" a="1"/>
  <c r="AA113" i="7" s="1"/>
  <c r="AA165" i="7" a="1"/>
  <c r="AA165" i="7" s="1"/>
  <c r="AA42" i="7" a="1"/>
  <c r="AA42" i="7" s="1"/>
  <c r="AA193" i="7" a="1"/>
  <c r="AA193" i="7" s="1"/>
  <c r="AA185" i="7" a="1"/>
  <c r="AA185" i="7" s="1"/>
  <c r="AA191" i="7" a="1"/>
  <c r="AA191" i="7" s="1"/>
  <c r="AA194" i="7" a="1"/>
  <c r="AA194" i="7" s="1"/>
  <c r="AA117" i="7" a="1"/>
  <c r="AA117" i="7" s="1"/>
  <c r="AA60" i="7" a="1"/>
  <c r="AA60" i="7" s="1"/>
  <c r="AA69" i="7" a="1"/>
  <c r="AA69" i="7" s="1"/>
  <c r="AA156" i="7" a="1"/>
  <c r="AA156" i="7" s="1"/>
  <c r="AA68" i="7" a="1"/>
  <c r="AA68" i="7" s="1"/>
  <c r="AA217" i="7" a="1"/>
  <c r="AA217" i="7" s="1"/>
  <c r="L203" i="10"/>
  <c r="Y203" i="7"/>
  <c r="F229" i="10"/>
  <c r="G229" i="10" s="1" a="1"/>
  <c r="G229" i="10" s="1"/>
  <c r="F130" i="10"/>
  <c r="G130" i="10" s="1" a="1"/>
  <c r="G130" i="10" s="1"/>
  <c r="F58" i="10"/>
  <c r="G58" i="10" s="1" a="1"/>
  <c r="G58" i="10" s="1"/>
  <c r="F116" i="10"/>
  <c r="G116" i="10" s="1" a="1"/>
  <c r="G116" i="10" s="1"/>
  <c r="F101" i="10"/>
  <c r="G101" i="10" s="1" a="1"/>
  <c r="G101" i="10" s="1"/>
  <c r="F167" i="10"/>
  <c r="G167" i="10" s="1" a="1"/>
  <c r="G167" i="10" s="1"/>
  <c r="F225" i="10"/>
  <c r="G225" i="10" s="1" a="1"/>
  <c r="G225" i="10" s="1"/>
  <c r="F88" i="10"/>
  <c r="G88" i="10" s="1" a="1"/>
  <c r="G88" i="10" s="1"/>
  <c r="F81" i="10"/>
  <c r="G81" i="10" s="1" a="1"/>
  <c r="G81" i="10" s="1"/>
  <c r="F14" i="10"/>
  <c r="G14" i="10" s="1" a="1"/>
  <c r="G14" i="10" s="1"/>
  <c r="F150" i="10"/>
  <c r="G150" i="10" s="1" a="1"/>
  <c r="G150" i="10" s="1"/>
  <c r="F226" i="10"/>
  <c r="G226" i="10" s="1" a="1"/>
  <c r="G226" i="10" s="1"/>
  <c r="F216" i="10"/>
  <c r="G216" i="10" s="1" a="1"/>
  <c r="G216" i="10" s="1"/>
  <c r="F136" i="10"/>
  <c r="G136" i="10" s="1" a="1"/>
  <c r="G136" i="10" s="1"/>
  <c r="F78" i="10"/>
  <c r="G78" i="10" s="1" a="1"/>
  <c r="G78" i="10" s="1"/>
  <c r="F37" i="10"/>
  <c r="G37" i="10" s="1" a="1"/>
  <c r="G37" i="10" s="1"/>
  <c r="F227" i="10"/>
  <c r="G227" i="10" s="1" a="1"/>
  <c r="G227" i="10" s="1"/>
  <c r="F75" i="10"/>
  <c r="G75" i="10" s="1" a="1"/>
  <c r="G75" i="10" s="1"/>
  <c r="F165" i="10"/>
  <c r="G165" i="10" s="1" a="1"/>
  <c r="G165" i="10" s="1"/>
  <c r="F114" i="10"/>
  <c r="G114" i="10" s="1" a="1"/>
  <c r="G114" i="10" s="1"/>
  <c r="F64" i="10"/>
  <c r="G64" i="10" s="1" a="1"/>
  <c r="G64" i="10" s="1"/>
  <c r="AA89" i="7" a="1"/>
  <c r="AA89" i="7" s="1"/>
  <c r="AA205" i="7" a="1"/>
  <c r="AA205" i="7" s="1"/>
  <c r="AA65" i="7" a="1"/>
  <c r="AA65" i="7" s="1"/>
  <c r="AA227" i="7" a="1"/>
  <c r="AA227" i="7" s="1"/>
  <c r="AA167" i="7" a="1"/>
  <c r="AA167" i="7" s="1"/>
  <c r="AA81" i="7" a="1"/>
  <c r="AA81" i="7" s="1"/>
  <c r="AA109" i="7" a="1"/>
  <c r="AA109" i="7" s="1"/>
  <c r="AA157" i="7" a="1"/>
  <c r="AA157" i="7" s="1"/>
  <c r="AA75" i="7" a="1"/>
  <c r="AA75" i="7" s="1"/>
  <c r="AA17" i="7" a="1"/>
  <c r="AA17" i="7" s="1"/>
  <c r="AA223" i="7" a="1"/>
  <c r="AA223" i="7" s="1"/>
  <c r="AA211" i="7" a="1"/>
  <c r="AA211" i="7" s="1"/>
  <c r="F211" i="10"/>
  <c r="G211" i="10" s="1" a="1"/>
  <c r="G211" i="10" s="1"/>
  <c r="F209" i="10"/>
  <c r="G209" i="10" s="1" a="1"/>
  <c r="G209" i="10" s="1"/>
  <c r="F42" i="10"/>
  <c r="G42" i="10" s="1" a="1"/>
  <c r="G42" i="10" s="1"/>
  <c r="F96" i="10"/>
  <c r="G96" i="10" s="1" a="1"/>
  <c r="G96" i="10" s="1"/>
  <c r="F159" i="10"/>
  <c r="G159" i="10" s="1" a="1"/>
  <c r="G159" i="10" s="1"/>
  <c r="F6" i="10"/>
  <c r="G6" i="10" s="1" a="1"/>
  <c r="G6" i="10" s="1"/>
  <c r="F100" i="10"/>
  <c r="G100" i="10" s="1" a="1"/>
  <c r="G100" i="10" s="1"/>
  <c r="F146" i="10"/>
  <c r="G146" i="10" s="1" a="1"/>
  <c r="G146" i="10" s="1"/>
  <c r="F179" i="10"/>
  <c r="G179" i="10" s="1" a="1"/>
  <c r="G179" i="10" s="1"/>
  <c r="F163" i="10"/>
  <c r="G163" i="10" s="1" a="1"/>
  <c r="G163" i="10" s="1"/>
  <c r="F26" i="10"/>
  <c r="G26" i="10" s="1" a="1"/>
  <c r="G26" i="10" s="1"/>
  <c r="F210" i="10"/>
  <c r="G210" i="10" s="1" a="1"/>
  <c r="G210" i="10" s="1"/>
  <c r="F80" i="10"/>
  <c r="G80" i="10" s="1" a="1"/>
  <c r="G80" i="10" s="1"/>
  <c r="F48" i="10"/>
  <c r="G48" i="10" s="1" a="1"/>
  <c r="G48" i="10" s="1"/>
  <c r="F102" i="10"/>
  <c r="G102" i="10" s="1" a="1"/>
  <c r="G102" i="10" s="1"/>
  <c r="F182" i="10"/>
  <c r="G182" i="10" s="1" a="1"/>
  <c r="G182" i="10" s="1"/>
  <c r="F207" i="10"/>
  <c r="G207" i="10" s="1" a="1"/>
  <c r="G207" i="10" s="1"/>
  <c r="F63" i="10"/>
  <c r="G63" i="10" s="1" a="1"/>
  <c r="G63" i="10" s="1"/>
  <c r="F110" i="10"/>
  <c r="G110" i="10" s="1" a="1"/>
  <c r="G110" i="10" s="1"/>
  <c r="L224" i="10"/>
  <c r="Y224" i="7"/>
  <c r="F40" i="10"/>
  <c r="G40" i="10" s="1" a="1"/>
  <c r="G40" i="10" s="1"/>
  <c r="F160" i="10"/>
  <c r="G160" i="10" s="1" a="1"/>
  <c r="G160" i="10" s="1"/>
  <c r="F199" i="10"/>
  <c r="G199" i="10" s="1" a="1"/>
  <c r="G199" i="10" s="1"/>
  <c r="F224" i="10"/>
  <c r="G224" i="10" s="1" a="1"/>
  <c r="G224" i="10" s="1"/>
  <c r="F17" i="10"/>
  <c r="G17" i="10" s="1" a="1"/>
  <c r="G17" i="10" s="1"/>
  <c r="F85" i="10"/>
  <c r="G85" i="10" s="1" a="1"/>
  <c r="G85" i="10" s="1"/>
  <c r="F151" i="10"/>
  <c r="G151" i="10" s="1" a="1"/>
  <c r="G151" i="10" s="1"/>
  <c r="F137" i="10"/>
  <c r="G137" i="10" s="1" a="1"/>
  <c r="G137" i="10" s="1"/>
  <c r="F57" i="10"/>
  <c r="G57" i="10" s="1" a="1"/>
  <c r="G57" i="10" s="1"/>
  <c r="F222" i="10"/>
  <c r="G222" i="10" s="1" a="1"/>
  <c r="G222" i="10" s="1"/>
  <c r="F44" i="10"/>
  <c r="G44" i="10" s="1" a="1"/>
  <c r="G44" i="10" s="1"/>
  <c r="F184" i="10"/>
  <c r="G184" i="10" s="1" a="1"/>
  <c r="G184" i="10" s="1"/>
  <c r="F77" i="10"/>
  <c r="G77" i="10" s="1" a="1"/>
  <c r="G77" i="10" s="1"/>
  <c r="AA148" i="7" a="1"/>
  <c r="AA148" i="7" s="1"/>
  <c r="AA129" i="7" a="1"/>
  <c r="AA129" i="7" s="1"/>
  <c r="AA225" i="7" a="1"/>
  <c r="AA225" i="7" s="1"/>
  <c r="AA36" i="7" a="1"/>
  <c r="AA36" i="7" s="1"/>
  <c r="AA198" i="7" a="1"/>
  <c r="AA198" i="7" s="1"/>
  <c r="AA25" i="7" a="1"/>
  <c r="AA25" i="7" s="1"/>
  <c r="AA216" i="7" a="1"/>
  <c r="AA216" i="7" s="1"/>
  <c r="AA134" i="7" a="1"/>
  <c r="AA134" i="7" s="1"/>
  <c r="AA29" i="7" a="1"/>
  <c r="AA29" i="7" s="1"/>
  <c r="AA221" i="7" a="1"/>
  <c r="AA221" i="7" s="1"/>
  <c r="AA199" i="7" a="1"/>
  <c r="AA199" i="7" s="1"/>
  <c r="AA83" i="7" a="1"/>
  <c r="AA83" i="7" s="1"/>
  <c r="AA181" i="7" a="1"/>
  <c r="AA181" i="7" s="1"/>
  <c r="AA9" i="7" a="1"/>
  <c r="AA9" i="7" s="1"/>
  <c r="AA174" i="7" a="1"/>
  <c r="AA174" i="7" s="1"/>
  <c r="AA100" i="7" a="1"/>
  <c r="AA100" i="7" s="1"/>
  <c r="AA220" i="7" a="1"/>
  <c r="AA220" i="7" s="1"/>
  <c r="AA197" i="7" a="1"/>
  <c r="AA197" i="7" s="1"/>
  <c r="AA230" i="7" a="1"/>
  <c r="AA230" i="7" s="1"/>
  <c r="AA182" i="7" a="1"/>
  <c r="AA182" i="7" s="1"/>
  <c r="AA13" i="7" a="1"/>
  <c r="AA13" i="7" s="1"/>
  <c r="AA97" i="7" a="1"/>
  <c r="AA97" i="7" s="1"/>
  <c r="AA91" i="7" a="1"/>
  <c r="AA91" i="7" s="1"/>
  <c r="AA112" i="7" a="1"/>
  <c r="AA112" i="7" s="1"/>
  <c r="AA7" i="7" a="1"/>
  <c r="AA7" i="7" s="1"/>
  <c r="AA229" i="7" a="1"/>
  <c r="AA229" i="7" s="1"/>
  <c r="AA58" i="7" a="1"/>
  <c r="AA58" i="7" s="1"/>
  <c r="AA18" i="7" a="1"/>
  <c r="AA18" i="7" s="1"/>
  <c r="AA61" i="7" a="1"/>
  <c r="AA61" i="7" s="1"/>
  <c r="AA21" i="7" a="1"/>
  <c r="AA21" i="7" s="1"/>
  <c r="AA24" i="7" a="1"/>
  <c r="AA24" i="7" s="1"/>
  <c r="F28" i="10"/>
  <c r="G28" i="10" s="1" a="1"/>
  <c r="G28" i="10" s="1"/>
  <c r="F67" i="10"/>
  <c r="G67" i="10" s="1" a="1"/>
  <c r="G67" i="10" s="1"/>
  <c r="F84" i="10"/>
  <c r="G84" i="10" s="1" a="1"/>
  <c r="G84" i="10" s="1"/>
  <c r="F156" i="10"/>
  <c r="G156" i="10" s="1" a="1"/>
  <c r="G156" i="10" s="1"/>
  <c r="F35" i="10"/>
  <c r="G35" i="10" s="1" a="1"/>
  <c r="G35" i="10" s="1"/>
  <c r="F21" i="10"/>
  <c r="G21" i="10" s="1" a="1"/>
  <c r="G21" i="10" s="1"/>
  <c r="F22" i="10"/>
  <c r="G22" i="10" s="1" a="1"/>
  <c r="G22" i="10" s="1"/>
  <c r="F70" i="10"/>
  <c r="G70" i="10" s="1" a="1"/>
  <c r="G70" i="10" s="1"/>
  <c r="F203" i="10"/>
  <c r="G203" i="10" s="1" a="1"/>
  <c r="G203" i="10" s="1"/>
  <c r="F122" i="10"/>
  <c r="G122" i="10" s="1" a="1"/>
  <c r="G122" i="10" s="1"/>
  <c r="F134" i="10"/>
  <c r="G134" i="10" s="1" a="1"/>
  <c r="G134" i="10" s="1"/>
  <c r="F142" i="10"/>
  <c r="G142" i="10" s="1" a="1"/>
  <c r="G142" i="10" s="1"/>
  <c r="F187" i="10"/>
  <c r="G187" i="10" s="1" a="1"/>
  <c r="G187" i="10" s="1"/>
  <c r="F140" i="10"/>
  <c r="G140" i="10" s="1" a="1"/>
  <c r="G140" i="10" s="1"/>
  <c r="F196" i="10"/>
  <c r="G196" i="10" s="1" a="1"/>
  <c r="G196" i="10" s="1"/>
  <c r="F51" i="10"/>
  <c r="G51" i="10" s="1" a="1"/>
  <c r="G51" i="10" s="1"/>
  <c r="F172" i="10"/>
  <c r="G172" i="10" s="1" a="1"/>
  <c r="G172" i="10" s="1"/>
  <c r="F53" i="10"/>
  <c r="G53" i="10" s="1" a="1"/>
  <c r="G53" i="10" s="1"/>
  <c r="L61" i="10"/>
  <c r="Y61" i="7"/>
  <c r="F36" i="10"/>
  <c r="G36" i="10" s="1" a="1"/>
  <c r="G36" i="10" s="1"/>
  <c r="F195" i="10"/>
  <c r="G195" i="10" s="1" a="1"/>
  <c r="G195" i="10" s="1"/>
  <c r="AA114" i="7" a="1"/>
  <c r="AA114" i="7" s="1"/>
  <c r="F104" i="10"/>
  <c r="G104" i="10" s="1" a="1"/>
  <c r="G104" i="10" s="1"/>
  <c r="F12" i="10"/>
  <c r="G12" i="10" s="1" a="1"/>
  <c r="G12" i="10" s="1"/>
  <c r="F212" i="10"/>
  <c r="G212" i="10" s="1" a="1"/>
  <c r="G212" i="10" s="1"/>
  <c r="F188" i="10"/>
  <c r="G188" i="10" s="1" a="1"/>
  <c r="G188" i="10" s="1"/>
  <c r="F186" i="10"/>
  <c r="G186" i="10" s="1" a="1"/>
  <c r="G186" i="10" s="1"/>
  <c r="V201" i="7" a="1"/>
  <c r="V201" i="7" s="1"/>
  <c r="F181" i="10"/>
  <c r="G181" i="10" s="1" a="1"/>
  <c r="G181" i="10" s="1"/>
  <c r="F126" i="10"/>
  <c r="G126" i="10" s="1" a="1"/>
  <c r="G126" i="10" s="1"/>
  <c r="F127" i="10"/>
  <c r="G127" i="10" s="1" a="1"/>
  <c r="G127" i="10" s="1"/>
  <c r="F79" i="10"/>
  <c r="G79" i="10" s="1" a="1"/>
  <c r="G79" i="10" s="1"/>
  <c r="F145" i="10"/>
  <c r="G145" i="10" s="1" a="1"/>
  <c r="G145" i="10" s="1"/>
  <c r="F52" i="10"/>
  <c r="G52" i="10" s="1" a="1"/>
  <c r="G52" i="10" s="1"/>
  <c r="L225" i="10"/>
  <c r="Y225" i="7"/>
  <c r="F228" i="10"/>
  <c r="G228" i="10" s="1" a="1"/>
  <c r="G228" i="10" s="1"/>
  <c r="F218" i="10"/>
  <c r="G218" i="10" s="1" a="1"/>
  <c r="G218" i="10" s="1"/>
  <c r="F93" i="10"/>
  <c r="G93" i="10" s="1" a="1"/>
  <c r="G93" i="10" s="1"/>
  <c r="F54" i="10"/>
  <c r="G54" i="10" s="1" a="1"/>
  <c r="G54" i="10" s="1"/>
  <c r="F149" i="10"/>
  <c r="G149" i="10" s="1" a="1"/>
  <c r="G149" i="10" s="1"/>
  <c r="F41" i="10"/>
  <c r="G41" i="10" s="1" a="1"/>
  <c r="G41" i="10" s="1"/>
  <c r="F95" i="10"/>
  <c r="G95" i="10" s="1" a="1"/>
  <c r="G95" i="10" s="1"/>
  <c r="F191" i="10"/>
  <c r="G191" i="10" s="1" a="1"/>
  <c r="G191" i="10" s="1"/>
  <c r="F194" i="10"/>
  <c r="G194" i="10" s="1" a="1"/>
  <c r="G194" i="10" s="1"/>
  <c r="F73" i="10"/>
  <c r="G73" i="10" s="1" a="1"/>
  <c r="G73" i="10" s="1"/>
  <c r="F86" i="10"/>
  <c r="G86" i="10" s="1" a="1"/>
  <c r="G86" i="10" s="1"/>
  <c r="F173" i="10"/>
  <c r="G173" i="10" s="1" a="1"/>
  <c r="G173" i="10" s="1"/>
  <c r="F119" i="10"/>
  <c r="G119" i="10" s="1" a="1"/>
  <c r="G119" i="10" s="1"/>
  <c r="F208" i="10"/>
  <c r="G208" i="10" s="1" a="1"/>
  <c r="G208" i="10" s="1"/>
  <c r="F118" i="10"/>
  <c r="G118" i="10" s="1" a="1"/>
  <c r="G118" i="10" s="1"/>
  <c r="F143" i="10"/>
  <c r="G143" i="10" s="1" a="1"/>
  <c r="G143" i="10" s="1"/>
  <c r="F166" i="10"/>
  <c r="G166" i="10" s="1" a="1"/>
  <c r="G166" i="10" s="1"/>
  <c r="F94" i="10"/>
  <c r="G94" i="10" s="1" a="1"/>
  <c r="G94" i="10" s="1"/>
  <c r="F24" i="10"/>
  <c r="G24" i="10" s="1" a="1"/>
  <c r="G24" i="10" s="1"/>
  <c r="F34" i="10"/>
  <c r="G34" i="10" s="1" a="1"/>
  <c r="G34" i="10" s="1"/>
  <c r="F180" i="10"/>
  <c r="G180" i="10" s="1" a="1"/>
  <c r="G180" i="10" s="1"/>
  <c r="F219" i="10"/>
  <c r="G219" i="10" s="1" a="1"/>
  <c r="G219" i="10" s="1"/>
  <c r="F108" i="10"/>
  <c r="G108" i="10" s="1" a="1"/>
  <c r="G108" i="10" s="1"/>
  <c r="F83" i="10"/>
  <c r="G83" i="10" s="1" a="1"/>
  <c r="G83" i="10" s="1"/>
  <c r="F117" i="10"/>
  <c r="G117" i="10" s="1" a="1"/>
  <c r="G117" i="10" s="1"/>
  <c r="AA33" i="7" a="1"/>
  <c r="AA33" i="7" s="1"/>
  <c r="AA5" i="7" a="1"/>
  <c r="AA5" i="7" s="1"/>
  <c r="AA163" i="7" a="1"/>
  <c r="AA163" i="7" s="1"/>
  <c r="AA98" i="7" a="1"/>
  <c r="AA98" i="7" s="1"/>
  <c r="AA132" i="7" a="1"/>
  <c r="AA132" i="7" s="1"/>
  <c r="AA209" i="7" a="1"/>
  <c r="AA209" i="7" s="1"/>
  <c r="AA93" i="7" a="1"/>
  <c r="AA93" i="7" s="1"/>
  <c r="AA77" i="7" a="1"/>
  <c r="AA77" i="7" s="1"/>
  <c r="AA190" i="7" a="1"/>
  <c r="AA190" i="7" s="1"/>
  <c r="AA171" i="7" a="1"/>
  <c r="AA171" i="7" s="1"/>
  <c r="AA152" i="7" a="1"/>
  <c r="AA152" i="7" s="1"/>
  <c r="AA169" i="7" a="1"/>
  <c r="AA169" i="7" s="1"/>
  <c r="AA86" i="7" a="1"/>
  <c r="AA86" i="7" s="1"/>
  <c r="AA39" i="7" a="1"/>
  <c r="AA39" i="7" s="1"/>
  <c r="AA154" i="7" a="1"/>
  <c r="AA154" i="7" s="1"/>
  <c r="AA130" i="7" a="1"/>
  <c r="AA130" i="7" s="1"/>
  <c r="AA67" i="7" a="1"/>
  <c r="AA67" i="7" s="1"/>
  <c r="AA213" i="7" a="1"/>
  <c r="AA213" i="7" s="1"/>
  <c r="AA50" i="7" a="1"/>
  <c r="AA50" i="7" s="1"/>
  <c r="L220" i="10"/>
  <c r="Y220" i="7"/>
  <c r="F69" i="10"/>
  <c r="G69" i="10" s="1" a="1"/>
  <c r="G69" i="10" s="1"/>
  <c r="F202" i="10"/>
  <c r="G202" i="10" s="1" a="1"/>
  <c r="G202" i="10" s="1"/>
  <c r="F18" i="10"/>
  <c r="G18" i="10" s="1" a="1"/>
  <c r="G18" i="10" s="1"/>
  <c r="F68" i="10"/>
  <c r="G68" i="10" s="1" a="1"/>
  <c r="G68" i="10" s="1"/>
  <c r="L222" i="10"/>
  <c r="Y222" i="7"/>
  <c r="F47" i="10"/>
  <c r="G47" i="10" s="1" a="1"/>
  <c r="G47" i="10" s="1"/>
  <c r="F198" i="10"/>
  <c r="G198" i="10" s="1" a="1"/>
  <c r="G198" i="10" s="1"/>
  <c r="F31" i="10"/>
  <c r="G31" i="10" s="1" a="1"/>
  <c r="G31" i="10" s="1"/>
  <c r="F65" i="10"/>
  <c r="G65" i="10" s="1" a="1"/>
  <c r="G65" i="10" s="1"/>
  <c r="F175" i="10"/>
  <c r="G175" i="10" s="1" a="1"/>
  <c r="G175" i="10" s="1"/>
  <c r="F153" i="10"/>
  <c r="G153" i="10" s="1" a="1"/>
  <c r="G153" i="10" s="1"/>
  <c r="F111" i="10"/>
  <c r="G111" i="10" s="1" a="1"/>
  <c r="G111" i="10" s="1"/>
  <c r="F217" i="10"/>
  <c r="G217" i="10" s="1" a="1"/>
  <c r="G217" i="10" s="1"/>
  <c r="F200" i="10"/>
  <c r="G200" i="10" s="1" a="1"/>
  <c r="G200" i="10" s="1"/>
  <c r="F33" i="10"/>
  <c r="G33" i="10" s="1" a="1"/>
  <c r="G33" i="10" s="1"/>
  <c r="F157" i="10"/>
  <c r="G157" i="10" s="1" a="1"/>
  <c r="G157" i="10" s="1"/>
  <c r="F107" i="10"/>
  <c r="G107" i="10" s="1" a="1"/>
  <c r="G107" i="10" s="1"/>
  <c r="F59" i="10"/>
  <c r="G59" i="10" s="1" a="1"/>
  <c r="G59" i="10" s="1"/>
  <c r="F158" i="10"/>
  <c r="G158" i="10" s="1" a="1"/>
  <c r="G158" i="10" s="1"/>
  <c r="L211" i="10"/>
  <c r="Y211" i="7"/>
  <c r="F204" i="10"/>
  <c r="G204" i="10" s="1" a="1"/>
  <c r="G204" i="10" s="1"/>
  <c r="F148" i="10"/>
  <c r="G148" i="10" s="1" a="1"/>
  <c r="G148" i="10" s="1"/>
  <c r="F10" i="10"/>
  <c r="G10" i="10" s="1" a="1"/>
  <c r="G10" i="10" s="1"/>
  <c r="AA122" i="7" a="1"/>
  <c r="AA122" i="7" s="1"/>
  <c r="AA151" i="7" a="1"/>
  <c r="AA151" i="7" s="1"/>
  <c r="AA135" i="7" a="1"/>
  <c r="AA135" i="7" s="1"/>
  <c r="AA40" i="7" a="1"/>
  <c r="AA40" i="7" s="1"/>
  <c r="AA166" i="7" a="1"/>
  <c r="AA166" i="7" s="1"/>
  <c r="AA72" i="7" a="1"/>
  <c r="AA72" i="7" s="1"/>
  <c r="J238" i="10"/>
  <c r="F189" i="10"/>
  <c r="G189" i="10" s="1" a="1"/>
  <c r="G189" i="10" s="1"/>
  <c r="F98" i="10"/>
  <c r="G98" i="10" s="1" a="1"/>
  <c r="G98" i="10" s="1"/>
  <c r="F132" i="10"/>
  <c r="G132" i="10" s="1" a="1"/>
  <c r="G132" i="10" s="1"/>
  <c r="F72" i="10"/>
  <c r="G72" i="10" s="1" a="1"/>
  <c r="G72" i="10" s="1"/>
  <c r="F135" i="10"/>
  <c r="G135" i="10" s="1" a="1"/>
  <c r="G135" i="10" s="1"/>
  <c r="F141" i="10"/>
  <c r="G141" i="10" s="1" a="1"/>
  <c r="G141" i="10" s="1"/>
  <c r="F120" i="10"/>
  <c r="G120" i="10" s="1" a="1"/>
  <c r="G120" i="10" s="1"/>
  <c r="F39" i="10"/>
  <c r="G39" i="10" s="1" a="1"/>
  <c r="G39" i="10" s="1"/>
  <c r="F76" i="10"/>
  <c r="G76" i="10" s="1" a="1"/>
  <c r="G76" i="10" s="1"/>
  <c r="F11" i="10"/>
  <c r="G11" i="10" s="1" a="1"/>
  <c r="G11" i="10" s="1"/>
  <c r="Y13" i="7"/>
  <c r="F190" i="10"/>
  <c r="G190" i="10" s="1" a="1"/>
  <c r="G190" i="10" s="1"/>
  <c r="F185" i="10"/>
  <c r="G185" i="10" s="1" a="1"/>
  <c r="G185" i="10" s="1"/>
  <c r="F171" i="10"/>
  <c r="G171" i="10" s="1" a="1"/>
  <c r="G171" i="10" s="1"/>
  <c r="F13" i="10"/>
  <c r="G13" i="10" s="1" a="1"/>
  <c r="G13" i="10" s="1"/>
  <c r="F97" i="10"/>
  <c r="G97" i="10" s="1" a="1"/>
  <c r="G97" i="10" s="1"/>
  <c r="F112" i="10"/>
  <c r="G112" i="10" s="1" a="1"/>
  <c r="G112" i="10" s="1"/>
  <c r="L175" i="10"/>
  <c r="Y175" i="7"/>
  <c r="L215" i="10"/>
  <c r="Y215" i="7"/>
  <c r="F201" i="10"/>
  <c r="G201" i="10" s="1" a="1"/>
  <c r="G201" i="10" s="1"/>
  <c r="F192" i="10"/>
  <c r="G192" i="10" s="1" a="1"/>
  <c r="G192" i="10" s="1"/>
  <c r="F23" i="10"/>
  <c r="G23" i="10" s="1" a="1"/>
  <c r="G23" i="10" s="1"/>
  <c r="F215" i="10"/>
  <c r="G215" i="10" s="1" a="1"/>
  <c r="G215" i="10" s="1"/>
  <c r="F55" i="10"/>
  <c r="G55" i="10" s="1" a="1"/>
  <c r="G55" i="10" s="1"/>
  <c r="F109" i="10"/>
  <c r="G109" i="10" s="1" a="1"/>
  <c r="G109" i="10" s="1"/>
  <c r="F124" i="10"/>
  <c r="G124" i="10" s="1" a="1"/>
  <c r="G124" i="10" s="1"/>
  <c r="F90" i="10"/>
  <c r="G90" i="10" s="1" a="1"/>
  <c r="G90" i="10" s="1"/>
  <c r="F205" i="10"/>
  <c r="G205" i="10" s="1" a="1"/>
  <c r="G205" i="10" s="1"/>
  <c r="F161" i="10"/>
  <c r="G161" i="10" s="1" a="1"/>
  <c r="G161" i="10" s="1"/>
  <c r="F113" i="10"/>
  <c r="G113" i="10" s="1" a="1"/>
  <c r="G113" i="10" s="1"/>
  <c r="F230" i="10"/>
  <c r="G230" i="10" s="1" a="1"/>
  <c r="G230" i="10" s="1"/>
  <c r="L60" i="18" l="1"/>
  <c r="L60" i="17"/>
  <c r="L214" i="18"/>
  <c r="L214" i="17"/>
  <c r="L88" i="17"/>
  <c r="L88" i="18"/>
  <c r="L5" i="18"/>
  <c r="L5" i="17"/>
  <c r="L219" i="18"/>
  <c r="L219" i="17"/>
  <c r="L223" i="17"/>
  <c r="L223" i="18"/>
  <c r="L202" i="18"/>
  <c r="L202" i="17"/>
  <c r="L174" i="18"/>
  <c r="L174" i="17"/>
  <c r="L215" i="18"/>
  <c r="L215" i="17"/>
  <c r="L221" i="18"/>
  <c r="L221" i="17"/>
  <c r="L224" i="17"/>
  <c r="L224" i="18"/>
  <c r="L203" i="17"/>
  <c r="L203" i="18"/>
  <c r="L210" i="18"/>
  <c r="L210" i="17"/>
  <c r="L155" i="18"/>
  <c r="L155" i="17"/>
  <c r="L128" i="17"/>
  <c r="L128" i="18"/>
  <c r="I238" i="10"/>
  <c r="K234" i="10"/>
  <c r="L13" i="10"/>
  <c r="K235" i="10"/>
  <c r="K236" i="10"/>
  <c r="K237" i="10"/>
  <c r="L12" i="18" l="1"/>
  <c r="L12" i="17"/>
  <c r="K238" i="1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<sst xmlns="http://schemas.openxmlformats.org/spreadsheetml/2006/main" count="12274" uniqueCount="620">
  <si>
    <t>Term 1 / Level 0</t>
  </si>
  <si>
    <t>Term2 / Level 1</t>
  </si>
  <si>
    <t>Term 3 / Level 2</t>
  </si>
  <si>
    <t>Sr #</t>
  </si>
  <si>
    <t>RN</t>
  </si>
  <si>
    <t xml:space="preserve">Student name  </t>
  </si>
  <si>
    <t>Gender</t>
  </si>
  <si>
    <t>Section</t>
  </si>
  <si>
    <t>Competenicies ( SHL)</t>
  </si>
  <si>
    <t>Total</t>
  </si>
  <si>
    <t>Final  Score</t>
  </si>
  <si>
    <t>HPS            Score</t>
  </si>
  <si>
    <t>Elgibility</t>
  </si>
  <si>
    <t>Capstone</t>
  </si>
  <si>
    <t>A &amp; C</t>
  </si>
  <si>
    <t>C</t>
  </si>
  <si>
    <t>E</t>
  </si>
  <si>
    <t>L</t>
  </si>
  <si>
    <t>N</t>
  </si>
  <si>
    <t>P</t>
  </si>
  <si>
    <t>T</t>
  </si>
  <si>
    <t>2024JULB00001</t>
  </si>
  <si>
    <t>A Divya Sree</t>
  </si>
  <si>
    <t>Female</t>
  </si>
  <si>
    <t>A</t>
  </si>
  <si>
    <t>2024JULB00002</t>
  </si>
  <si>
    <t>Aaditya K</t>
  </si>
  <si>
    <t>Male</t>
  </si>
  <si>
    <t>2024JULB00003</t>
  </si>
  <si>
    <t>Aanchal Sapra</t>
  </si>
  <si>
    <t>2024JULB00004</t>
  </si>
  <si>
    <t>Abhinav B</t>
  </si>
  <si>
    <t>2024JULB00005</t>
  </si>
  <si>
    <t>Abhirup Choudhury</t>
  </si>
  <si>
    <t>D</t>
  </si>
  <si>
    <t>2024JULB00006</t>
  </si>
  <si>
    <t>Abhyuday Tripathi</t>
  </si>
  <si>
    <t>2024JULB00007</t>
  </si>
  <si>
    <t>Adarsh G</t>
  </si>
  <si>
    <t>2024JULB00008</t>
  </si>
  <si>
    <t>Adarsh Raj Barman</t>
  </si>
  <si>
    <t>2024JULB00009</t>
  </si>
  <si>
    <t>Aditi Kumari</t>
  </si>
  <si>
    <t>2024JULB00012</t>
  </si>
  <si>
    <t>Akarsh Narain</t>
  </si>
  <si>
    <t>2024JULB00013</t>
  </si>
  <si>
    <t>Akshat Singh</t>
  </si>
  <si>
    <t>B</t>
  </si>
  <si>
    <t>2024JULB00014</t>
  </si>
  <si>
    <t>Amal Shibu Balan</t>
  </si>
  <si>
    <t>2024JULB00017</t>
  </si>
  <si>
    <t>Anamitra Dutta</t>
  </si>
  <si>
    <t>2024JULB00019</t>
  </si>
  <si>
    <t>Anantaa Paul</t>
  </si>
  <si>
    <t>2024JULB00020</t>
  </si>
  <si>
    <t>Ananya Das</t>
  </si>
  <si>
    <t>2024JULB00021</t>
  </si>
  <si>
    <t>Aniket Inani</t>
  </si>
  <si>
    <t>2024JULB00022</t>
  </si>
  <si>
    <t>Anupa Maheshwari</t>
  </si>
  <si>
    <t>2024JULB00023</t>
  </si>
  <si>
    <t>Anushk Goel</t>
  </si>
  <si>
    <t>MALE</t>
  </si>
  <si>
    <t>2024JULB00024</t>
  </si>
  <si>
    <t>Apoorwa Mishra</t>
  </si>
  <si>
    <t>2024JULB00025</t>
  </si>
  <si>
    <t>Arit Roy</t>
  </si>
  <si>
    <t>2024JULB00026</t>
  </si>
  <si>
    <t>Arush Mangal</t>
  </si>
  <si>
    <t>2024JULB00027</t>
  </si>
  <si>
    <t>Aryan Atreya</t>
  </si>
  <si>
    <t>2024JULB00028</t>
  </si>
  <si>
    <t>Aryan Balapure</t>
  </si>
  <si>
    <t>2024JULB00029</t>
  </si>
  <si>
    <t>Aryan Trivedi</t>
  </si>
  <si>
    <t>2024JULB00030</t>
  </si>
  <si>
    <t>Ashish Abraham John</t>
  </si>
  <si>
    <t>2024JULB00031</t>
  </si>
  <si>
    <t xml:space="preserve">Ashita Roshan Kumar </t>
  </si>
  <si>
    <t>2024JULB00032</t>
  </si>
  <si>
    <t>Ashutosh Sharan</t>
  </si>
  <si>
    <t>2024JULB00033</t>
  </si>
  <si>
    <t>Ashwin Bhaskar</t>
  </si>
  <si>
    <t>2024JULB00034</t>
  </si>
  <si>
    <t>Ayush Anand</t>
  </si>
  <si>
    <t>2024JULB00037</t>
  </si>
  <si>
    <t>Bhavik Puri</t>
  </si>
  <si>
    <t>2024JULB00038</t>
  </si>
  <si>
    <t>Bibek Kumar Muduli</t>
  </si>
  <si>
    <t>2024JULB00039</t>
  </si>
  <si>
    <t>Bipasha Mandal</t>
  </si>
  <si>
    <t>2024JULB00040</t>
  </si>
  <si>
    <t>Bonula Pravallika</t>
  </si>
  <si>
    <t>2024JULB00041</t>
  </si>
  <si>
    <t>C Divyashree</t>
  </si>
  <si>
    <t>2024JULB00042</t>
  </si>
  <si>
    <t>Chaitya Swaroop Sahu</t>
  </si>
  <si>
    <t>2024JULB00044</t>
  </si>
  <si>
    <t>Chirag Bhardwaj</t>
  </si>
  <si>
    <t>2024JULB00046</t>
  </si>
  <si>
    <t>Darsh Nimesh Shah</t>
  </si>
  <si>
    <t>2024JULB00047</t>
  </si>
  <si>
    <t>Debotree Roy</t>
  </si>
  <si>
    <t>2024JULB00048</t>
  </si>
  <si>
    <t>Deekshitha S</t>
  </si>
  <si>
    <t>2024JULB00049</t>
  </si>
  <si>
    <t>Deepak Birthare</t>
  </si>
  <si>
    <t>2024JULB00053</t>
  </si>
  <si>
    <t>Disha Baid</t>
  </si>
  <si>
    <t>2024JULB00054</t>
  </si>
  <si>
    <t>Divya Ashok</t>
  </si>
  <si>
    <t>2024JULB00055</t>
  </si>
  <si>
    <t>Divyam Sood</t>
  </si>
  <si>
    <t>2024JULB00056</t>
  </si>
  <si>
    <t>Elina Mahanta</t>
  </si>
  <si>
    <t>2024JULB00057</t>
  </si>
  <si>
    <t>Faizulhusen A Niaz</t>
  </si>
  <si>
    <t>2024JULB00058</t>
  </si>
  <si>
    <t>Farheena Taskin Jamadar</t>
  </si>
  <si>
    <t>2024JULB00059</t>
  </si>
  <si>
    <t>G Tharnath Reddy</t>
  </si>
  <si>
    <t>2024JULB00060</t>
  </si>
  <si>
    <t>Gagan C S</t>
  </si>
  <si>
    <t>2024JULB00061</t>
  </si>
  <si>
    <t>Gaurav Gaur</t>
  </si>
  <si>
    <t>2024JULB00062</t>
  </si>
  <si>
    <t>Harish Kumar R</t>
  </si>
  <si>
    <t>2024JULB00063</t>
  </si>
  <si>
    <t>Harshavarthni K S</t>
  </si>
  <si>
    <t>2024JULB00064</t>
  </si>
  <si>
    <t>Hemant Prajapat</t>
  </si>
  <si>
    <t>2024JULB00065</t>
  </si>
  <si>
    <t>Himanshu Chahar</t>
  </si>
  <si>
    <t>2024JULB00066</t>
  </si>
  <si>
    <t>Himanshu Upadhyay</t>
  </si>
  <si>
    <t>2024JULB00069</t>
  </si>
  <si>
    <t>Jay Dwivedi</t>
  </si>
  <si>
    <t>2024JULB00071</t>
  </si>
  <si>
    <t>Jyoti Sahoo</t>
  </si>
  <si>
    <t>2024JULB00072</t>
  </si>
  <si>
    <t>Kajal Choudhary</t>
  </si>
  <si>
    <t>2024JULB00073</t>
  </si>
  <si>
    <t>K Balaji Reddy</t>
  </si>
  <si>
    <t>2024JULB00074</t>
  </si>
  <si>
    <t>Karan Kashyap</t>
  </si>
  <si>
    <t>2024JULB00075</t>
  </si>
  <si>
    <t>Kartheek Surya Devarapalli</t>
  </si>
  <si>
    <t>2024JULB00076</t>
  </si>
  <si>
    <t>Karthik Gr</t>
  </si>
  <si>
    <t>2024JULB00077</t>
  </si>
  <si>
    <t>V L S Kavya Devarapalli</t>
  </si>
  <si>
    <t>2024JULB00078</t>
  </si>
  <si>
    <t>Keshav Dhoot</t>
  </si>
  <si>
    <t>2024JULB00080</t>
  </si>
  <si>
    <t>Koustav  Biswas</t>
  </si>
  <si>
    <t>2024JULB00081</t>
  </si>
  <si>
    <t>Krish Chakraborty</t>
  </si>
  <si>
    <t>2024JULB00083</t>
  </si>
  <si>
    <t>Kunal Khurana</t>
  </si>
  <si>
    <t>2024JULB00084</t>
  </si>
  <si>
    <t>Kushal Badalia</t>
  </si>
  <si>
    <t>2024JULB00085</t>
  </si>
  <si>
    <t>Kushal Srivastav</t>
  </si>
  <si>
    <t>2024JULB00086</t>
  </si>
  <si>
    <t>Lakshita Chandak</t>
  </si>
  <si>
    <t>2024JULB00087</t>
  </si>
  <si>
    <t>Laxmi Poorvaja S</t>
  </si>
  <si>
    <t>2024JULB00088</t>
  </si>
  <si>
    <t>Leena D</t>
  </si>
  <si>
    <t>2024JULB00090</t>
  </si>
  <si>
    <t>M Maureen Mandy</t>
  </si>
  <si>
    <t>2024JULB00091</t>
  </si>
  <si>
    <t>Madhav Sharma</t>
  </si>
  <si>
    <t>2024JULB00093</t>
  </si>
  <si>
    <t>Akhileswaradu Manikireddy</t>
  </si>
  <si>
    <t>2024JULB00094</t>
  </si>
  <si>
    <t>Megha Prajapati</t>
  </si>
  <si>
    <t>2024JULB00095</t>
  </si>
  <si>
    <t>Melvin Roche. A</t>
  </si>
  <si>
    <t>2024JULB00096</t>
  </si>
  <si>
    <t>Milan Krishna N E</t>
  </si>
  <si>
    <t>2024JULB00098</t>
  </si>
  <si>
    <t>Naitik Roy</t>
  </si>
  <si>
    <t>2024JULB00099</t>
  </si>
  <si>
    <t>Nandan Ganapati Bhat</t>
  </si>
  <si>
    <t>2024JULB00100</t>
  </si>
  <si>
    <t>Nihal Poojary</t>
  </si>
  <si>
    <t>2024JULB00101</t>
  </si>
  <si>
    <t>Nimisha Baruah</t>
  </si>
  <si>
    <t>2024JULB00102</t>
  </si>
  <si>
    <t>Niranjana Hari</t>
  </si>
  <si>
    <t>2024JULB00103</t>
  </si>
  <si>
    <t>Nishant Mishra</t>
  </si>
  <si>
    <t>2024JULB00104</t>
  </si>
  <si>
    <t>Nitesh Ramniwas Saini</t>
  </si>
  <si>
    <t>2024JULB00105</t>
  </si>
  <si>
    <t>Nithish Yuvaraj</t>
  </si>
  <si>
    <t>2024JULB00106</t>
  </si>
  <si>
    <t>O K Srivyshnu</t>
  </si>
  <si>
    <t>2024JULB00107</t>
  </si>
  <si>
    <t>Pavitra V</t>
  </si>
  <si>
    <t>2024JULB00108</t>
  </si>
  <si>
    <t>Pooja . S</t>
  </si>
  <si>
    <t>2024JULB00109</t>
  </si>
  <si>
    <t>Poulami Sarkar</t>
  </si>
  <si>
    <t>2024JULB00110</t>
  </si>
  <si>
    <t>Prachi Chauhan</t>
  </si>
  <si>
    <t>FEMALE</t>
  </si>
  <si>
    <t>2024JULB00113</t>
  </si>
  <si>
    <t>Prajwal P Kulkarni</t>
  </si>
  <si>
    <t>2024JULB00114</t>
  </si>
  <si>
    <t>Prince Kumar</t>
  </si>
  <si>
    <t>2024JULB00115</t>
  </si>
  <si>
    <t>Pujarchana Nayak</t>
  </si>
  <si>
    <t>2024JULB00116</t>
  </si>
  <si>
    <t>Pushkar Dey</t>
  </si>
  <si>
    <t>2024JULB00118</t>
  </si>
  <si>
    <t>Rahul Ghosh</t>
  </si>
  <si>
    <t>2024JULB00119</t>
  </si>
  <si>
    <t>RAHUL LAL P. P</t>
  </si>
  <si>
    <t>2024JULB00120</t>
  </si>
  <si>
    <t>Ramya H</t>
  </si>
  <si>
    <t>2024JULB00121</t>
  </si>
  <si>
    <t>Renukha S</t>
  </si>
  <si>
    <t>2024JULB00122</t>
  </si>
  <si>
    <t>Riddhiman Saha</t>
  </si>
  <si>
    <t>2024JULB00123</t>
  </si>
  <si>
    <t>Rishik Chandra Pasupuleti</t>
  </si>
  <si>
    <t>2024JULB00124</t>
  </si>
  <si>
    <t>Ritaban Roy</t>
  </si>
  <si>
    <t>2024JULB00125</t>
  </si>
  <si>
    <t>Riya Guliya</t>
  </si>
  <si>
    <t>2024JULB00126</t>
  </si>
  <si>
    <t>Riya Rose</t>
  </si>
  <si>
    <t>2024JULB00129</t>
  </si>
  <si>
    <t>Prithviraj Srinivasan</t>
  </si>
  <si>
    <t>2024JULB00130</t>
  </si>
  <si>
    <t>Sadya Anwar</t>
  </si>
  <si>
    <t>2024JULB00131</t>
  </si>
  <si>
    <t>Sai Krishna Kaveti</t>
  </si>
  <si>
    <t>2024JULB00132</t>
  </si>
  <si>
    <t>Sakchi Suryavanshi</t>
  </si>
  <si>
    <t>2024JULB00133</t>
  </si>
  <si>
    <t>S Sandeep</t>
  </si>
  <si>
    <t>2024JULB00134</t>
  </si>
  <si>
    <t>Sanjay Baliga</t>
  </si>
  <si>
    <t>2024JULB00135</t>
  </si>
  <si>
    <t>Saqib Kalandar Attar</t>
  </si>
  <si>
    <t>2024JULB00137</t>
  </si>
  <si>
    <t>Saurav Kumar</t>
  </si>
  <si>
    <t>2024JULB00138</t>
  </si>
  <si>
    <t>Shankar Vyas</t>
  </si>
  <si>
    <t>2024JULB00139</t>
  </si>
  <si>
    <t>Shaswat Mishra</t>
  </si>
  <si>
    <t>2024JULB00140</t>
  </si>
  <si>
    <t>Shatabarta Chanda</t>
  </si>
  <si>
    <t>2024JULB00142</t>
  </si>
  <si>
    <t>Shivang Mishra</t>
  </si>
  <si>
    <t>2024JULB00143</t>
  </si>
  <si>
    <t>Shreya Bohre</t>
  </si>
  <si>
    <t>2024JULB00145</t>
  </si>
  <si>
    <t>Shruti Rajale</t>
  </si>
  <si>
    <t>2024JULB00146</t>
  </si>
  <si>
    <t>Shruti Sharma</t>
  </si>
  <si>
    <t>2024JULB00147</t>
  </si>
  <si>
    <t>Shruti Vishamber Buchasia</t>
  </si>
  <si>
    <t>2024JULB00148</t>
  </si>
  <si>
    <t>Shubham Goel</t>
  </si>
  <si>
    <t>2024JULB00149</t>
  </si>
  <si>
    <t>Shubham  Kumar</t>
  </si>
  <si>
    <t>2024JULB00150</t>
  </si>
  <si>
    <t>Siddharth Singh</t>
  </si>
  <si>
    <t>2024JULB00151</t>
  </si>
  <si>
    <t>Sivaraman S</t>
  </si>
  <si>
    <t>2024JULB00152</t>
  </si>
  <si>
    <t>Snehith Samala</t>
  </si>
  <si>
    <t>2024JULB00153</t>
  </si>
  <si>
    <t>Sofia Do Carmo Rodrigues</t>
  </si>
  <si>
    <t>2024JULB00154</t>
  </si>
  <si>
    <t>Somya Sahoo</t>
  </si>
  <si>
    <t>2024JULB00155</t>
  </si>
  <si>
    <t>Sonali Agarwal</t>
  </si>
  <si>
    <t>2024JULB00156</t>
  </si>
  <si>
    <t>Souvik Roy</t>
  </si>
  <si>
    <t>2024JULB00157</t>
  </si>
  <si>
    <t>Spandana Chandragiri</t>
  </si>
  <si>
    <t>2024JULB00158</t>
  </si>
  <si>
    <t>Sree Nithish</t>
  </si>
  <si>
    <t>2024JULB00159</t>
  </si>
  <si>
    <t>Sreya Sivadas</t>
  </si>
  <si>
    <t>2024JULB00160</t>
  </si>
  <si>
    <t>Srishti</t>
  </si>
  <si>
    <t>2024JULB00161</t>
  </si>
  <si>
    <t>Subham Kumar Sahana</t>
  </si>
  <si>
    <t>2024JULB00162</t>
  </si>
  <si>
    <t>Subhrojit Ghosh</t>
  </si>
  <si>
    <t>2024JULB00163</t>
  </si>
  <si>
    <t>Sudharsan B</t>
  </si>
  <si>
    <t>2024JULB00165</t>
  </si>
  <si>
    <t>Shristi Prakash</t>
  </si>
  <si>
    <t>2024JULB00167</t>
  </si>
  <si>
    <t>Sukhman Sandhu</t>
  </si>
  <si>
    <t>2024JULB00169</t>
  </si>
  <si>
    <t>Syed Sofia Mehazabeen</t>
  </si>
  <si>
    <t>2024JULB00171</t>
  </si>
  <si>
    <t>Thribhuvan Gowda</t>
  </si>
  <si>
    <t>2024JULB00172</t>
  </si>
  <si>
    <t>Trinanjan Purkait</t>
  </si>
  <si>
    <t>2024JULB00173</t>
  </si>
  <si>
    <t>Tushar Kant Panda</t>
  </si>
  <si>
    <t>2024JULB00174</t>
  </si>
  <si>
    <t>Urvi Verma</t>
  </si>
  <si>
    <t>2024JULB00175</t>
  </si>
  <si>
    <t>Vaibhav Laldas</t>
  </si>
  <si>
    <t>2024JULB00176</t>
  </si>
  <si>
    <t>Vaibhav Pandey</t>
  </si>
  <si>
    <t>2024JULB00177</t>
  </si>
  <si>
    <t>Vanshika Bihani</t>
  </si>
  <si>
    <t>2024JULB00178</t>
  </si>
  <si>
    <t>Varsha Saji</t>
  </si>
  <si>
    <t>2024JULB00179</t>
  </si>
  <si>
    <t>Veeraj Vasu Poojari</t>
  </si>
  <si>
    <t>2024JULB00181</t>
  </si>
  <si>
    <t>Vishal Bhagat</t>
  </si>
  <si>
    <t>2024JULB00182</t>
  </si>
  <si>
    <t>Weslin Raj</t>
  </si>
  <si>
    <t>2024JULB00183</t>
  </si>
  <si>
    <t>Yasaswini Reddy Sagili</t>
  </si>
  <si>
    <t>2024JULB00184</t>
  </si>
  <si>
    <t>Yash Sen</t>
  </si>
  <si>
    <t>2024JULB00185</t>
  </si>
  <si>
    <t>Souvik Biswas</t>
  </si>
  <si>
    <t>2024JULB00186</t>
  </si>
  <si>
    <t>Pasumurty Vineeth Kumar</t>
  </si>
  <si>
    <t>2024JULB00187</t>
  </si>
  <si>
    <t>Sejal Negi</t>
  </si>
  <si>
    <t>2024JULB00188</t>
  </si>
  <si>
    <t>Jigyasa Singh</t>
  </si>
  <si>
    <t>2024JULB00189</t>
  </si>
  <si>
    <t>Rahul Kumar Mallick</t>
  </si>
  <si>
    <t>2024JULB00190</t>
  </si>
  <si>
    <t>Himanshu Mall</t>
  </si>
  <si>
    <t>2024JULB00191</t>
  </si>
  <si>
    <t>Jayant Pal</t>
  </si>
  <si>
    <t>2024JULB00194</t>
  </si>
  <si>
    <t>Aditya Yuvraj Singh Ranawat</t>
  </si>
  <si>
    <t>2024JULB00195</t>
  </si>
  <si>
    <t>Nikhitha Sriya Pottangi</t>
  </si>
  <si>
    <t>2024JULB00196</t>
  </si>
  <si>
    <t>Piyush Kumar</t>
  </si>
  <si>
    <t>2024JULB00197</t>
  </si>
  <si>
    <t>Deewanshu Ukey</t>
  </si>
  <si>
    <t>2024JULB00198</t>
  </si>
  <si>
    <t>Suvam Basak</t>
  </si>
  <si>
    <t>2024JULB00200</t>
  </si>
  <si>
    <t>Meghana Jaya Satuluri</t>
  </si>
  <si>
    <t>2024JULB00201</t>
  </si>
  <si>
    <t>Varun Thampi</t>
  </si>
  <si>
    <t>2024JULB00202</t>
  </si>
  <si>
    <t>Arnav Rastogi</t>
  </si>
  <si>
    <t>2024JULB00203</t>
  </si>
  <si>
    <t>Anshumann Singh Sisodiya</t>
  </si>
  <si>
    <t>2024JULB00205</t>
  </si>
  <si>
    <t>Archa S Lal</t>
  </si>
  <si>
    <t>2024JULB00206</t>
  </si>
  <si>
    <t>Arpit Katiyar</t>
  </si>
  <si>
    <t>2024JULB00207</t>
  </si>
  <si>
    <t>Ayushi Mohanty</t>
  </si>
  <si>
    <t>2024JULB00208</t>
  </si>
  <si>
    <t>Garima Sarraf</t>
  </si>
  <si>
    <t>2024JULB00209</t>
  </si>
  <si>
    <t>Isha Gera</t>
  </si>
  <si>
    <t>2024JULB00210</t>
  </si>
  <si>
    <t>Nikita Soni</t>
  </si>
  <si>
    <t>2024JULB00211</t>
  </si>
  <si>
    <t>Purnita Gupta</t>
  </si>
  <si>
    <t>2024JULB00212</t>
  </si>
  <si>
    <t>Rajnish Kumar</t>
  </si>
  <si>
    <t>2024JULB00213</t>
  </si>
  <si>
    <t>Govinda Rajulu Boya</t>
  </si>
  <si>
    <t>2024JULB00215</t>
  </si>
  <si>
    <t>Sanjib Kumar Bhagabati</t>
  </si>
  <si>
    <t>2024JULB00216</t>
  </si>
  <si>
    <t>Vanshita Bali</t>
  </si>
  <si>
    <t>2024JULB00217</t>
  </si>
  <si>
    <t>Vittika Dnyaneshwar Chavhan</t>
  </si>
  <si>
    <t>2024JULB00218</t>
  </si>
  <si>
    <t>Yash Kataruka</t>
  </si>
  <si>
    <t>2024JULB00220</t>
  </si>
  <si>
    <t>Rohan Agrawal</t>
  </si>
  <si>
    <t>2024JULB00221</t>
  </si>
  <si>
    <t>Dhruban Talukdar</t>
  </si>
  <si>
    <t>2024JULB00223</t>
  </si>
  <si>
    <t>Preethish Mesa</t>
  </si>
  <si>
    <t>2024JULB00224</t>
  </si>
  <si>
    <t>Aniket Raj</t>
  </si>
  <si>
    <t>2024JULB00225</t>
  </si>
  <si>
    <t>Abhishek KumarNema</t>
  </si>
  <si>
    <t>2024JULB00227</t>
  </si>
  <si>
    <t>Sumit Sharma</t>
  </si>
  <si>
    <t>2024JULB00229</t>
  </si>
  <si>
    <t>Malvika</t>
  </si>
  <si>
    <t>2024JULB00230</t>
  </si>
  <si>
    <t>Jaladi Blessy Susanthika</t>
  </si>
  <si>
    <t>2024JULB00231</t>
  </si>
  <si>
    <t>Sanskar Dixit</t>
  </si>
  <si>
    <t>2024JULB00232</t>
  </si>
  <si>
    <t>Ankita Anand</t>
  </si>
  <si>
    <t>2024JULB00233</t>
  </si>
  <si>
    <t>Riya Batra</t>
  </si>
  <si>
    <t>2024JULB00234</t>
  </si>
  <si>
    <t>Pratheek Bhat</t>
  </si>
  <si>
    <t>2024JULB00235</t>
  </si>
  <si>
    <t>Abhinav  Dubey</t>
  </si>
  <si>
    <t>2024JULB00236</t>
  </si>
  <si>
    <t>Prachi Pandey</t>
  </si>
  <si>
    <t>2024JULB00238</t>
  </si>
  <si>
    <t>Krishna Kumar Singh</t>
  </si>
  <si>
    <t>2024JULB00239</t>
  </si>
  <si>
    <t>Abhishek Nanda</t>
  </si>
  <si>
    <t>2024JULB00240</t>
  </si>
  <si>
    <t>Prabhansha Vyas</t>
  </si>
  <si>
    <t>2024JULB00241</t>
  </si>
  <si>
    <t>Anu Kumari</t>
  </si>
  <si>
    <t>2024JULB00242</t>
  </si>
  <si>
    <t>Shreya Sethi</t>
  </si>
  <si>
    <t>2024JULB00243</t>
  </si>
  <si>
    <t>Sahil Gupta</t>
  </si>
  <si>
    <t>2024JULB00244</t>
  </si>
  <si>
    <t>Harshita Chauhan</t>
  </si>
  <si>
    <t>2024JULB00245</t>
  </si>
  <si>
    <t>Harshvardhan Patidar</t>
  </si>
  <si>
    <t>2024JULB00246</t>
  </si>
  <si>
    <t>Badhul B Pillai</t>
  </si>
  <si>
    <t>2024JULB00247</t>
  </si>
  <si>
    <t>Md ArsalanSiddiqui</t>
  </si>
  <si>
    <t>2024JULB00248</t>
  </si>
  <si>
    <t>Shivam Ratnani</t>
  </si>
  <si>
    <t>2024JULB00249</t>
  </si>
  <si>
    <t>Kartik Garg</t>
  </si>
  <si>
    <t>2024JULB00250</t>
  </si>
  <si>
    <t>Sanjana ManishkumarKapadia</t>
  </si>
  <si>
    <t>2024JULB00251</t>
  </si>
  <si>
    <t>Rishi Raj Yadav</t>
  </si>
  <si>
    <t>2024JULB00252</t>
  </si>
  <si>
    <t>Ronak  Agarwal</t>
  </si>
  <si>
    <t>2024JULB00253</t>
  </si>
  <si>
    <t>Pritam RajuShet</t>
  </si>
  <si>
    <t>2024JULB00254</t>
  </si>
  <si>
    <t>Reshu Sharma</t>
  </si>
  <si>
    <t>2024JULB00255</t>
  </si>
  <si>
    <t>Saisrita Rao</t>
  </si>
  <si>
    <t>2024JULB00256</t>
  </si>
  <si>
    <t>Riya Kumari</t>
  </si>
  <si>
    <t>2024JULB00257</t>
  </si>
  <si>
    <t>Saurav Singh</t>
  </si>
  <si>
    <t>2024JULB00258</t>
  </si>
  <si>
    <t>Animesh Tiwari</t>
  </si>
  <si>
    <t>2024JULB00260</t>
  </si>
  <si>
    <t>Vishal Durga RaoGandu</t>
  </si>
  <si>
    <t>2024JULB00261</t>
  </si>
  <si>
    <t>Ananya Raj</t>
  </si>
  <si>
    <t>2024JULB00262</t>
  </si>
  <si>
    <t>Aman Kumar</t>
  </si>
  <si>
    <t>2024JULB00263</t>
  </si>
  <si>
    <t>Soumya  Roy</t>
  </si>
  <si>
    <t>2024JULB00264</t>
  </si>
  <si>
    <t>Nikita Sehgal</t>
  </si>
  <si>
    <t>2024JULB00265</t>
  </si>
  <si>
    <t>Srijan Dobhal</t>
  </si>
  <si>
    <t>2024JULB00266</t>
  </si>
  <si>
    <t>Musaddik Kurundwad</t>
  </si>
  <si>
    <t>2024JULB00267</t>
  </si>
  <si>
    <t>Kushal Raj</t>
  </si>
  <si>
    <t>2024JULB00268</t>
  </si>
  <si>
    <t xml:space="preserve">Soumya </t>
  </si>
  <si>
    <t>2024JULB00269</t>
  </si>
  <si>
    <t>Vrijendra Balaji</t>
  </si>
  <si>
    <t>2024JULB00270</t>
  </si>
  <si>
    <t>Rahul Gupta</t>
  </si>
  <si>
    <t>2024JULB00272</t>
  </si>
  <si>
    <t>Vikash Kumar</t>
  </si>
  <si>
    <t>2024JULB00273</t>
  </si>
  <si>
    <t>Harshit  Gopawat</t>
  </si>
  <si>
    <t>Internal</t>
  </si>
  <si>
    <t>Persona</t>
  </si>
  <si>
    <t xml:space="preserve">Internal </t>
  </si>
  <si>
    <t>Competencies</t>
  </si>
  <si>
    <t>Term 4 / Level 3</t>
  </si>
  <si>
    <t>Term 1  / evel 0</t>
  </si>
  <si>
    <t>Term  4 / Level 3</t>
  </si>
  <si>
    <t>Fitness Test Score (Diagnostic)</t>
  </si>
  <si>
    <t>Fitness Test Rating</t>
  </si>
  <si>
    <t>Push Ups</t>
  </si>
  <si>
    <t>Sit Ups</t>
  </si>
  <si>
    <t>Sit &amp; reach</t>
  </si>
  <si>
    <t>Beep test</t>
  </si>
  <si>
    <t>BCA</t>
  </si>
  <si>
    <t>3KM Run</t>
  </si>
  <si>
    <t>0</t>
  </si>
  <si>
    <t>M</t>
  </si>
  <si>
    <t>Term 1</t>
  </si>
  <si>
    <t>Behaviour Rating tool</t>
  </si>
  <si>
    <t>1  =  Often demonstrates negative behaviour</t>
  </si>
  <si>
    <t>3  =  Not visibly demonstrating the behaviour</t>
  </si>
  <si>
    <t>4  =  Sometimes demonstrates the behaviour</t>
  </si>
  <si>
    <t>5  =  Consistently demonstrates the behaviour</t>
  </si>
  <si>
    <t>Term 2 / Level 1</t>
  </si>
  <si>
    <t>Prepares for class</t>
  </si>
  <si>
    <t>Participates in class discussions </t>
  </si>
  <si>
    <t>Demonstrates good manners</t>
  </si>
  <si>
    <t>Arrives on time and is properly groomed</t>
  </si>
  <si>
    <t>Submits good quality assignments following ethical standards</t>
  </si>
  <si>
    <t xml:space="preserve">Total </t>
  </si>
  <si>
    <t>HPS Score</t>
  </si>
  <si>
    <t>Elgibility             Minimum Threshold</t>
  </si>
  <si>
    <t>Term 1/ Level 0</t>
  </si>
  <si>
    <t>D1 (All Subjects)</t>
  </si>
  <si>
    <t xml:space="preserve">Lifeskills </t>
  </si>
  <si>
    <t>Final Score</t>
  </si>
  <si>
    <t>Final Score (100)</t>
  </si>
  <si>
    <t>Wellness Attendance</t>
  </si>
  <si>
    <t>Rating</t>
  </si>
  <si>
    <t>Attendance</t>
  </si>
  <si>
    <t>Regularity Score</t>
  </si>
  <si>
    <t>Regularity Rating (D2)</t>
  </si>
  <si>
    <t>Preparedness (D3)</t>
  </si>
  <si>
    <t>Meeting Deadlines (D4)</t>
  </si>
  <si>
    <t>Participation (D5)</t>
  </si>
  <si>
    <t>Discipline</t>
  </si>
  <si>
    <t>Sr#</t>
  </si>
  <si>
    <t>Roll Number</t>
  </si>
  <si>
    <t>Name</t>
  </si>
  <si>
    <t>Capstone -  Mr &amp; Miss PEP</t>
  </si>
  <si>
    <t>Capstone - Debate</t>
  </si>
  <si>
    <t>HPS Cap</t>
  </si>
  <si>
    <t>Hps Weightage(60%)</t>
  </si>
  <si>
    <t>HPS</t>
  </si>
  <si>
    <t>Wellness</t>
  </si>
  <si>
    <t>Fitnesss Test</t>
  </si>
  <si>
    <t>Behavior</t>
  </si>
  <si>
    <t>Score</t>
  </si>
  <si>
    <t>score</t>
  </si>
  <si>
    <t>FINAL HPS</t>
  </si>
  <si>
    <t>Level 0</t>
  </si>
  <si>
    <t>Level 1</t>
  </si>
  <si>
    <t>Level 2</t>
  </si>
  <si>
    <t>Level 3</t>
  </si>
  <si>
    <t>Temperary grade</t>
  </si>
  <si>
    <t xml:space="preserve">Level 0 </t>
  </si>
  <si>
    <t>Fial Grade</t>
  </si>
  <si>
    <t>Result</t>
  </si>
  <si>
    <t>Term 2 / Level 2</t>
  </si>
  <si>
    <t>Term 4/ Level 3</t>
  </si>
  <si>
    <t>Eligible</t>
  </si>
  <si>
    <t>Threshold (30%)</t>
  </si>
  <si>
    <t> </t>
  </si>
  <si>
    <t>Capstone - Personal Interview</t>
  </si>
  <si>
    <t>Capstone - Simulation</t>
  </si>
  <si>
    <t xml:space="preserve">3 Km Run </t>
  </si>
  <si>
    <t>3km Run</t>
  </si>
  <si>
    <t xml:space="preserve">3KM Run </t>
  </si>
  <si>
    <t>Term 4  / Level  3</t>
  </si>
  <si>
    <t>Term 3  / L evel  2</t>
  </si>
  <si>
    <t xml:space="preserve">Fitness Test Score </t>
  </si>
  <si>
    <t>Term 2  / Level  1</t>
  </si>
  <si>
    <t>Fitness Test Score</t>
  </si>
  <si>
    <t>t</t>
  </si>
  <si>
    <t xml:space="preserve">Overall Attenandce </t>
  </si>
  <si>
    <t>ERP Attendance</t>
  </si>
  <si>
    <t>HPS Score (10)</t>
  </si>
  <si>
    <t>Term 2/ Level 1</t>
  </si>
  <si>
    <t xml:space="preserve">2024JULB00273 </t>
  </si>
  <si>
    <t>Sl No.</t>
  </si>
  <si>
    <t>Reg No</t>
  </si>
  <si>
    <t>L0</t>
  </si>
  <si>
    <t>L 1</t>
  </si>
  <si>
    <t xml:space="preserve">L 2 </t>
  </si>
  <si>
    <t>L3</t>
  </si>
  <si>
    <t>Grade</t>
  </si>
  <si>
    <t xml:space="preserve">Persona </t>
  </si>
  <si>
    <t xml:space="preserve">Wellness </t>
  </si>
  <si>
    <t>Final Result</t>
  </si>
  <si>
    <t>Afflictions</t>
  </si>
  <si>
    <t xml:space="preserve">Persona Wellness </t>
  </si>
  <si>
    <t>Cleared</t>
  </si>
  <si>
    <t>Persona &amp; Wellness</t>
  </si>
  <si>
    <t>Threshold (50)</t>
  </si>
  <si>
    <t>Threshold 50)</t>
  </si>
  <si>
    <t>Status</t>
  </si>
  <si>
    <t xml:space="preserve">Final HPS </t>
  </si>
  <si>
    <t>Level  0 / Term  1</t>
  </si>
  <si>
    <t>Level  1  /  Term  2</t>
  </si>
  <si>
    <t>Level  2  /  Term  3</t>
  </si>
  <si>
    <t>Level  3  /  Term  4</t>
  </si>
  <si>
    <t>Persona Affliction</t>
  </si>
  <si>
    <t>Persona &amp; Wellness Affliction</t>
  </si>
  <si>
    <t>Level  2</t>
  </si>
  <si>
    <t>Level  3</t>
  </si>
  <si>
    <t>Level   0</t>
  </si>
  <si>
    <t>Test result</t>
  </si>
  <si>
    <t>Wellness Affliction - Attendance</t>
  </si>
  <si>
    <t>Wellness Affliction - Test</t>
  </si>
  <si>
    <t xml:space="preserve">Wellness Affliction </t>
  </si>
  <si>
    <t>Wellness Affliction - Attendance &amp; test</t>
  </si>
  <si>
    <t>Holistic Personality Score All Levels</t>
  </si>
  <si>
    <t>Performance</t>
  </si>
  <si>
    <t>Performance Rating</t>
  </si>
  <si>
    <t>Performance grade</t>
  </si>
  <si>
    <t>HPS Grade</t>
  </si>
  <si>
    <t>Over all Performance</t>
  </si>
  <si>
    <t xml:space="preserve">Afflictions </t>
  </si>
  <si>
    <t>All 4 Terms</t>
  </si>
  <si>
    <t xml:space="preserve">Name </t>
  </si>
  <si>
    <t>All 3 Terms</t>
  </si>
  <si>
    <t xml:space="preserve">SN </t>
  </si>
  <si>
    <t>Term 2</t>
  </si>
  <si>
    <t>Term 3</t>
  </si>
  <si>
    <t>Term 4</t>
  </si>
  <si>
    <t xml:space="preserve">Status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</si>
</sst>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0"/>
      <color theme="1"/>
      <name val="Courier New"/>
      <family val="3"/>
    </font>
    <font>
      <b/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-0.249977111117893"/>
        <bgColor theme="1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669BB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1"/>
      </bottom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2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Continuous"/>
    </xf>
    <xf numFmtId="0" fontId="0" fillId="3" borderId="0" xfId="0" applyFill="1" applyAlignment="1">
      <alignment horizontal="centerContinuous"/>
    </xf>
    <xf numFmtId="0" fontId="0" fillId="4" borderId="0" xfId="0" applyFill="1" applyAlignment="1">
      <alignment horizontal="centerContinuous"/>
    </xf>
    <xf numFmtId="0" fontId="5" fillId="5" borderId="4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/>
    </xf>
    <xf numFmtId="0" fontId="2" fillId="9" borderId="6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6" xfId="0" applyBorder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14" borderId="1" xfId="0" applyFont="1" applyFill="1" applyBorder="1" applyAlignment="1">
      <alignment horizontal="centerContinuous"/>
    </xf>
    <xf numFmtId="0" fontId="3" fillId="14" borderId="0" xfId="0" applyFont="1" applyFill="1" applyAlignment="1">
      <alignment horizontal="centerContinuous"/>
    </xf>
    <xf numFmtId="0" fontId="3" fillId="14" borderId="1" xfId="0" applyFont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/>
    </xf>
    <xf numFmtId="0" fontId="7" fillId="16" borderId="14" xfId="0" applyFont="1" applyFill="1" applyBorder="1" applyAlignment="1">
      <alignment horizontal="center" vertical="center"/>
    </xf>
    <xf numFmtId="0" fontId="3" fillId="17" borderId="14" xfId="0" applyFont="1" applyFill="1" applyBorder="1" applyAlignment="1">
      <alignment vertical="center"/>
    </xf>
    <xf numFmtId="0" fontId="3" fillId="17" borderId="14" xfId="0" applyFont="1" applyFill="1" applyBorder="1" applyAlignment="1">
      <alignment horizontal="left" vertical="center"/>
    </xf>
    <xf numFmtId="0" fontId="8" fillId="17" borderId="13" xfId="0" applyFont="1" applyFill="1" applyBorder="1" applyAlignment="1">
      <alignment vertical="center"/>
    </xf>
    <xf numFmtId="0" fontId="8" fillId="17" borderId="0" xfId="0" applyFont="1" applyFill="1" applyAlignment="1">
      <alignment vertical="center"/>
    </xf>
    <xf numFmtId="0" fontId="8" fillId="17" borderId="12" xfId="0" applyFont="1" applyFill="1" applyBorder="1" applyAlignment="1">
      <alignment vertical="center"/>
    </xf>
    <xf numFmtId="0" fontId="8" fillId="17" borderId="14" xfId="0" applyFont="1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19" borderId="1" xfId="0" applyFont="1" applyFill="1" applyBorder="1" applyAlignment="1">
      <alignment horizontal="center" vertical="center" wrapText="1"/>
    </xf>
    <xf numFmtId="0" fontId="0" fillId="20" borderId="1" xfId="0" applyFill="1" applyBorder="1" applyAlignment="1">
      <alignment horizontal="center" vertical="center" wrapText="1"/>
    </xf>
    <xf numFmtId="0" fontId="0" fillId="21" borderId="1" xfId="0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left" vertical="center"/>
    </xf>
    <xf numFmtId="164" fontId="0" fillId="0" borderId="1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5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/>
    </xf>
    <xf numFmtId="0" fontId="0" fillId="26" borderId="0" xfId="0" applyFill="1" applyAlignment="1">
      <alignment vertical="center"/>
    </xf>
    <xf numFmtId="0" fontId="0" fillId="2" borderId="11" xfId="0" applyFill="1" applyBorder="1" applyAlignment="1">
      <alignment horizontal="center" vertical="center"/>
    </xf>
    <xf numFmtId="0" fontId="12" fillId="22" borderId="1" xfId="0" applyFont="1" applyFill="1" applyBorder="1" applyAlignment="1">
      <alignment horizontal="center" vertical="center"/>
    </xf>
    <xf numFmtId="0" fontId="12" fillId="22" borderId="8" xfId="0" applyFont="1" applyFill="1" applyBorder="1" applyAlignment="1">
      <alignment horizontal="center" vertical="center"/>
    </xf>
    <xf numFmtId="2" fontId="13" fillId="13" borderId="1" xfId="0" applyNumberFormat="1" applyFont="1" applyFill="1" applyBorder="1" applyAlignment="1">
      <alignment horizontal="center" vertical="center"/>
    </xf>
    <xf numFmtId="2" fontId="13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2" fontId="0" fillId="13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28" borderId="1" xfId="0" applyFont="1" applyFill="1" applyBorder="1" applyAlignment="1">
      <alignment horizontal="center" vertical="center"/>
    </xf>
    <xf numFmtId="0" fontId="3" fillId="29" borderId="1" xfId="0" applyFont="1" applyFill="1" applyBorder="1" applyAlignment="1">
      <alignment horizontal="center" vertical="center"/>
    </xf>
    <xf numFmtId="0" fontId="0" fillId="12" borderId="8" xfId="0" applyFill="1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30" borderId="1" xfId="0" applyFill="1" applyBorder="1" applyAlignment="1">
      <alignment horizontal="center" vertical="center"/>
    </xf>
    <xf numFmtId="2" fontId="0" fillId="12" borderId="4" xfId="0" applyNumberFormat="1" applyFill="1" applyBorder="1" applyAlignment="1">
      <alignment horizontal="center"/>
    </xf>
    <xf numFmtId="2" fontId="0" fillId="12" borderId="4" xfId="0" applyNumberFormat="1" applyFill="1" applyBorder="1" applyAlignment="1">
      <alignment horizontal="left"/>
    </xf>
    <xf numFmtId="0" fontId="0" fillId="12" borderId="4" xfId="0" applyFill="1" applyBorder="1" applyAlignment="1">
      <alignment horizontal="center" vertical="center"/>
    </xf>
    <xf numFmtId="1" fontId="0" fillId="12" borderId="4" xfId="0" applyNumberFormat="1" applyFill="1" applyBorder="1" applyAlignment="1">
      <alignment horizontal="center" vertical="center"/>
    </xf>
    <xf numFmtId="2" fontId="0" fillId="17" borderId="4" xfId="0" applyNumberFormat="1" applyFill="1" applyBorder="1" applyAlignment="1">
      <alignment horizontal="center"/>
    </xf>
    <xf numFmtId="2" fontId="0" fillId="17" borderId="4" xfId="0" applyNumberFormat="1" applyFill="1" applyBorder="1" applyAlignment="1">
      <alignment horizontal="left"/>
    </xf>
    <xf numFmtId="0" fontId="0" fillId="17" borderId="4" xfId="0" applyFill="1" applyBorder="1" applyAlignment="1">
      <alignment horizontal="center" vertical="center"/>
    </xf>
    <xf numFmtId="1" fontId="0" fillId="17" borderId="4" xfId="0" applyNumberFormat="1" applyFill="1" applyBorder="1" applyAlignment="1">
      <alignment horizontal="center" vertical="center"/>
    </xf>
    <xf numFmtId="0" fontId="0" fillId="17" borderId="8" xfId="0" applyFill="1" applyBorder="1" applyAlignment="1">
      <alignment vertical="center"/>
    </xf>
    <xf numFmtId="0" fontId="0" fillId="17" borderId="8" xfId="0" applyFill="1" applyBorder="1" applyAlignment="1">
      <alignment horizontal="center" vertical="center"/>
    </xf>
    <xf numFmtId="1" fontId="0" fillId="17" borderId="8" xfId="0" applyNumberFormat="1" applyFill="1" applyBorder="1" applyAlignment="1">
      <alignment horizontal="center" vertical="center"/>
    </xf>
    <xf numFmtId="0" fontId="0" fillId="12" borderId="4" xfId="0" applyFill="1" applyBorder="1" applyAlignment="1">
      <alignment horizontal="center"/>
    </xf>
    <xf numFmtId="0" fontId="0" fillId="17" borderId="4" xfId="0" applyFill="1" applyBorder="1" applyAlignment="1">
      <alignment horizontal="center"/>
    </xf>
    <xf numFmtId="0" fontId="0" fillId="17" borderId="8" xfId="0" applyFill="1" applyBorder="1" applyAlignment="1">
      <alignment horizontal="center"/>
    </xf>
    <xf numFmtId="0" fontId="0" fillId="12" borderId="17" xfId="0" applyFill="1" applyBorder="1" applyAlignment="1">
      <alignment horizontal="center"/>
    </xf>
    <xf numFmtId="9" fontId="0" fillId="12" borderId="4" xfId="1" applyFont="1" applyFill="1" applyBorder="1" applyAlignment="1">
      <alignment horizontal="center"/>
    </xf>
    <xf numFmtId="1" fontId="0" fillId="12" borderId="4" xfId="0" applyNumberFormat="1" applyFill="1" applyBorder="1" applyAlignment="1">
      <alignment horizontal="center"/>
    </xf>
    <xf numFmtId="0" fontId="0" fillId="17" borderId="0" xfId="0" applyFill="1"/>
    <xf numFmtId="0" fontId="0" fillId="17" borderId="17" xfId="0" applyFill="1" applyBorder="1" applyAlignment="1">
      <alignment horizontal="center"/>
    </xf>
    <xf numFmtId="1" fontId="0" fillId="17" borderId="4" xfId="0" applyNumberFormat="1" applyFill="1" applyBorder="1" applyAlignment="1">
      <alignment horizontal="center"/>
    </xf>
    <xf numFmtId="0" fontId="0" fillId="17" borderId="16" xfId="0" applyFill="1" applyBorder="1" applyAlignment="1">
      <alignment horizontal="center"/>
    </xf>
    <xf numFmtId="1" fontId="0" fillId="17" borderId="8" xfId="0" applyNumberFormat="1" applyFill="1" applyBorder="1" applyAlignment="1">
      <alignment horizontal="center"/>
    </xf>
    <xf numFmtId="9" fontId="0" fillId="12" borderId="1" xfId="1" applyFont="1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2" fontId="0" fillId="13" borderId="4" xfId="0" applyNumberFormat="1" applyFill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27" borderId="1" xfId="0" applyNumberForma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2" fontId="0" fillId="13" borderId="11" xfId="0" applyNumberFormat="1" applyFill="1" applyBorder="1" applyAlignment="1">
      <alignment horizontal="center" vertical="center"/>
    </xf>
    <xf numFmtId="0" fontId="0" fillId="13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12" borderId="1" xfId="0" applyFill="1" applyBorder="1" applyAlignment="1">
      <alignment horizontal="center" vertical="center"/>
    </xf>
    <xf numFmtId="0" fontId="3" fillId="11" borderId="12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/>
    </xf>
    <xf numFmtId="0" fontId="2" fillId="10" borderId="5" xfId="0" applyFont="1" applyFill="1" applyBorder="1" applyAlignment="1">
      <alignment horizontal="center"/>
    </xf>
    <xf numFmtId="0" fontId="0" fillId="17" borderId="1" xfId="0" applyFill="1" applyBorder="1" applyAlignment="1">
      <alignment horizontal="center"/>
    </xf>
    <xf numFmtId="0" fontId="0" fillId="17" borderId="1" xfId="0" applyFill="1" applyBorder="1" applyAlignment="1">
      <alignment horizontal="center" vertical="center"/>
    </xf>
    <xf numFmtId="1" fontId="0" fillId="12" borderId="1" xfId="0" applyNumberFormat="1" applyFill="1" applyBorder="1" applyAlignment="1">
      <alignment horizontal="center"/>
    </xf>
    <xf numFmtId="2" fontId="0" fillId="12" borderId="1" xfId="0" applyNumberFormat="1" applyFill="1" applyBorder="1" applyAlignment="1">
      <alignment horizontal="center"/>
    </xf>
    <xf numFmtId="1" fontId="0" fillId="12" borderId="1" xfId="1" applyNumberFormat="1" applyFont="1" applyFill="1" applyBorder="1" applyAlignment="1">
      <alignment horizontal="center"/>
    </xf>
    <xf numFmtId="2" fontId="11" fillId="12" borderId="1" xfId="0" applyNumberFormat="1" applyFont="1" applyFill="1" applyBorder="1" applyAlignment="1">
      <alignment horizontal="center"/>
    </xf>
    <xf numFmtId="9" fontId="0" fillId="17" borderId="1" xfId="1" applyFont="1" applyFill="1" applyBorder="1" applyAlignment="1">
      <alignment horizontal="center"/>
    </xf>
    <xf numFmtId="2" fontId="0" fillId="17" borderId="1" xfId="0" applyNumberFormat="1" applyFill="1" applyBorder="1" applyAlignment="1">
      <alignment horizontal="center"/>
    </xf>
    <xf numFmtId="1" fontId="0" fillId="17" borderId="1" xfId="1" applyNumberFormat="1" applyFont="1" applyFill="1" applyBorder="1" applyAlignment="1">
      <alignment horizontal="center"/>
    </xf>
    <xf numFmtId="1" fontId="0" fillId="17" borderId="1" xfId="0" applyNumberFormat="1" applyFill="1" applyBorder="1" applyAlignment="1">
      <alignment horizontal="center"/>
    </xf>
    <xf numFmtId="0" fontId="0" fillId="17" borderId="15" xfId="0" applyFill="1" applyBorder="1" applyAlignment="1">
      <alignment horizontal="center"/>
    </xf>
    <xf numFmtId="0" fontId="0" fillId="17" borderId="15" xfId="0" applyFill="1" applyBorder="1" applyAlignment="1">
      <alignment vertical="center"/>
    </xf>
    <xf numFmtId="0" fontId="0" fillId="17" borderId="0" xfId="0" applyFill="1" applyAlignment="1">
      <alignment horizontal="center"/>
    </xf>
    <xf numFmtId="9" fontId="0" fillId="0" borderId="0" xfId="1" applyFont="1" applyAlignment="1">
      <alignment horizontal="center" vertical="center"/>
    </xf>
    <xf numFmtId="0" fontId="0" fillId="0" borderId="1" xfId="0" applyBorder="1"/>
    <xf numFmtId="0" fontId="2" fillId="34" borderId="1" xfId="0" applyFont="1" applyFill="1" applyBorder="1"/>
    <xf numFmtId="2" fontId="0" fillId="12" borderId="1" xfId="0" applyNumberFormat="1" applyFill="1" applyBorder="1" applyAlignment="1">
      <alignment horizontal="left"/>
    </xf>
    <xf numFmtId="9" fontId="0" fillId="0" borderId="1" xfId="1" applyFont="1" applyBorder="1" applyAlignment="1">
      <alignment horizontal="center" vertical="center"/>
    </xf>
    <xf numFmtId="2" fontId="0" fillId="17" borderId="1" xfId="0" applyNumberFormat="1" applyFill="1" applyBorder="1" applyAlignment="1">
      <alignment horizontal="left"/>
    </xf>
    <xf numFmtId="0" fontId="0" fillId="17" borderId="1" xfId="0" applyFill="1" applyBorder="1" applyAlignment="1">
      <alignment vertical="center"/>
    </xf>
    <xf numFmtId="0" fontId="2" fillId="34" borderId="1" xfId="0" applyFont="1" applyFill="1" applyBorder="1" applyAlignment="1">
      <alignment horizontal="center" vertical="center"/>
    </xf>
    <xf numFmtId="0" fontId="0" fillId="17" borderId="0" xfId="0" applyFill="1" applyAlignment="1">
      <alignment horizontal="left"/>
    </xf>
    <xf numFmtId="0" fontId="0" fillId="17" borderId="0" xfId="0" applyFill="1" applyAlignment="1">
      <alignment horizontal="center" vertical="center"/>
    </xf>
    <xf numFmtId="1" fontId="0" fillId="12" borderId="1" xfId="0" applyNumberFormat="1" applyFill="1" applyBorder="1" applyAlignment="1">
      <alignment horizontal="center" vertical="center"/>
    </xf>
    <xf numFmtId="2" fontId="0" fillId="12" borderId="4" xfId="0" applyNumberFormat="1" applyFill="1" applyBorder="1" applyAlignment="1">
      <alignment horizontal="center" vertical="center"/>
    </xf>
    <xf numFmtId="2" fontId="0" fillId="12" borderId="4" xfId="0" applyNumberFormat="1" applyFill="1" applyBorder="1" applyAlignment="1">
      <alignment horizontal="left" vertical="center"/>
    </xf>
    <xf numFmtId="1" fontId="0" fillId="12" borderId="6" xfId="0" applyNumberFormat="1" applyFill="1" applyBorder="1" applyAlignment="1">
      <alignment horizontal="center" vertical="center"/>
    </xf>
    <xf numFmtId="0" fontId="0" fillId="17" borderId="0" xfId="0" applyFill="1" applyAlignment="1">
      <alignment vertical="center"/>
    </xf>
    <xf numFmtId="2" fontId="0" fillId="17" borderId="4" xfId="0" applyNumberFormat="1" applyFill="1" applyBorder="1" applyAlignment="1">
      <alignment horizontal="center" vertical="center"/>
    </xf>
    <xf numFmtId="2" fontId="0" fillId="17" borderId="4" xfId="0" applyNumberFormat="1" applyFill="1" applyBorder="1" applyAlignment="1">
      <alignment horizontal="left" vertical="center"/>
    </xf>
    <xf numFmtId="0" fontId="0" fillId="12" borderId="8" xfId="0" applyFill="1" applyBorder="1" applyAlignment="1">
      <alignment horizontal="center" vertical="center"/>
    </xf>
    <xf numFmtId="2" fontId="0" fillId="17" borderId="8" xfId="0" applyNumberFormat="1" applyFill="1" applyBorder="1" applyAlignment="1">
      <alignment horizontal="center" vertical="center"/>
    </xf>
    <xf numFmtId="2" fontId="0" fillId="12" borderId="1" xfId="0" applyNumberFormat="1" applyFill="1" applyBorder="1" applyAlignment="1">
      <alignment horizontal="center" vertical="center"/>
    </xf>
    <xf numFmtId="2" fontId="0" fillId="12" borderId="1" xfId="0" applyNumberFormat="1" applyFill="1" applyBorder="1" applyAlignment="1">
      <alignment horizontal="left" vertical="center"/>
    </xf>
    <xf numFmtId="2" fontId="0" fillId="17" borderId="1" xfId="0" applyNumberFormat="1" applyFill="1" applyBorder="1" applyAlignment="1">
      <alignment horizontal="center" vertical="center"/>
    </xf>
    <xf numFmtId="2" fontId="0" fillId="17" borderId="1" xfId="0" applyNumberFormat="1" applyFill="1" applyBorder="1" applyAlignment="1">
      <alignment horizontal="left" vertical="center"/>
    </xf>
    <xf numFmtId="0" fontId="5" fillId="5" borderId="11" xfId="0" applyFont="1" applyFill="1" applyBorder="1" applyAlignment="1">
      <alignment horizontal="left" vertical="center" wrapText="1"/>
    </xf>
    <xf numFmtId="1" fontId="13" fillId="12" borderId="4" xfId="0" applyNumberFormat="1" applyFont="1" applyFill="1" applyBorder="1" applyAlignment="1">
      <alignment horizontal="center" vertical="center"/>
    </xf>
    <xf numFmtId="0" fontId="3" fillId="28" borderId="0" xfId="0" applyFont="1" applyFill="1" applyAlignment="1">
      <alignment horizontal="center" vertical="center"/>
    </xf>
    <xf numFmtId="0" fontId="3" fillId="29" borderId="0" xfId="0" applyFont="1" applyFill="1" applyAlignment="1">
      <alignment horizontal="center" vertical="center"/>
    </xf>
    <xf numFmtId="0" fontId="5" fillId="5" borderId="1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left" vertical="center" wrapText="1"/>
    </xf>
    <xf numFmtId="0" fontId="2" fillId="8" borderId="5" xfId="0" applyFont="1" applyFill="1" applyBorder="1" applyAlignment="1">
      <alignment horizontal="center" vertical="center" wrapText="1"/>
    </xf>
    <xf numFmtId="1" fontId="0" fillId="17" borderId="1" xfId="0" applyNumberFormat="1" applyFill="1" applyBorder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0" fillId="38" borderId="0" xfId="0" applyFill="1" applyAlignment="1">
      <alignment horizontal="center" vertical="center"/>
    </xf>
    <xf numFmtId="0" fontId="0" fillId="33" borderId="0" xfId="0" applyFill="1" applyAlignment="1">
      <alignment horizontal="center" vertical="center"/>
    </xf>
    <xf numFmtId="2" fontId="0" fillId="12" borderId="4" xfId="0" applyNumberFormat="1" applyFill="1" applyBorder="1" applyAlignment="1">
      <alignment horizontal="center" wrapText="1"/>
    </xf>
    <xf numFmtId="2" fontId="0" fillId="12" borderId="4" xfId="0" applyNumberFormat="1" applyFill="1" applyBorder="1" applyAlignment="1">
      <alignment horizontal="left" wrapText="1"/>
    </xf>
    <xf numFmtId="2" fontId="0" fillId="0" borderId="1" xfId="0" applyNumberForma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2" fontId="0" fillId="17" borderId="4" xfId="0" applyNumberFormat="1" applyFill="1" applyBorder="1" applyAlignment="1">
      <alignment horizontal="center" wrapText="1"/>
    </xf>
    <xf numFmtId="2" fontId="0" fillId="17" borderId="4" xfId="0" applyNumberFormat="1" applyFill="1" applyBorder="1" applyAlignment="1">
      <alignment horizontal="left" wrapText="1"/>
    </xf>
    <xf numFmtId="0" fontId="0" fillId="0" borderId="1" xfId="0" applyBorder="1" applyAlignment="1">
      <alignment vertical="center" wrapText="1"/>
    </xf>
    <xf numFmtId="0" fontId="0" fillId="17" borderId="8" xfId="0" applyFill="1" applyBorder="1" applyAlignment="1">
      <alignment horizontal="center" wrapText="1"/>
    </xf>
    <xf numFmtId="0" fontId="0" fillId="17" borderId="8" xfId="0" applyFill="1" applyBorder="1" applyAlignment="1">
      <alignment vertical="center" wrapText="1"/>
    </xf>
    <xf numFmtId="2" fontId="0" fillId="17" borderId="0" xfId="0" applyNumberFormat="1" applyFill="1" applyAlignment="1">
      <alignment horizontal="center" vertical="center"/>
    </xf>
    <xf numFmtId="0" fontId="3" fillId="40" borderId="0" xfId="0" applyFont="1" applyFill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1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31" borderId="0" xfId="0" applyFont="1" applyFill="1" applyAlignment="1">
      <alignment horizontal="center" vertical="center"/>
    </xf>
    <xf numFmtId="0" fontId="2" fillId="25" borderId="1" xfId="0" applyFont="1" applyFill="1" applyBorder="1" applyAlignment="1">
      <alignment horizontal="center" vertical="center"/>
    </xf>
    <xf numFmtId="0" fontId="3" fillId="19" borderId="1" xfId="0" applyFont="1" applyFill="1" applyBorder="1" applyAlignment="1">
      <alignment horizontal="center" vertical="center"/>
    </xf>
    <xf numFmtId="0" fontId="3" fillId="20" borderId="1" xfId="0" applyFont="1" applyFill="1" applyBorder="1" applyAlignment="1">
      <alignment horizontal="center" vertical="center"/>
    </xf>
    <xf numFmtId="0" fontId="3" fillId="21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5" fillId="35" borderId="0" xfId="0" applyFont="1" applyFill="1" applyAlignment="1">
      <alignment horizontal="center" vertical="center"/>
    </xf>
    <xf numFmtId="0" fontId="15" fillId="35" borderId="12" xfId="0" applyFont="1" applyFill="1" applyBorder="1" applyAlignment="1">
      <alignment horizontal="center" vertical="center"/>
    </xf>
    <xf numFmtId="0" fontId="6" fillId="39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5" fillId="5" borderId="6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5" borderId="11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2" fillId="36" borderId="0" xfId="0" applyFont="1" applyFill="1" applyAlignment="1">
      <alignment horizontal="center" vertical="center"/>
    </xf>
    <xf numFmtId="0" fontId="4" fillId="39" borderId="11" xfId="0" applyFont="1" applyFill="1" applyBorder="1" applyAlignment="1">
      <alignment horizontal="center" vertical="center"/>
    </xf>
    <xf numFmtId="0" fontId="4" fillId="39" borderId="0" xfId="0" applyFont="1" applyFill="1" applyAlignment="1">
      <alignment horizontal="center" vertical="center"/>
    </xf>
    <xf numFmtId="0" fontId="2" fillId="37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25" borderId="1" xfId="0" applyFont="1" applyFill="1" applyBorder="1" applyAlignment="1">
      <alignment horizontal="center" vertical="center"/>
    </xf>
    <xf numFmtId="0" fontId="2" fillId="25" borderId="6" xfId="0" applyFont="1" applyFill="1" applyBorder="1" applyAlignment="1">
      <alignment horizontal="center" vertical="center"/>
    </xf>
    <xf numFmtId="0" fontId="2" fillId="25" borderId="2" xfId="0" applyFont="1" applyFill="1" applyBorder="1" applyAlignment="1">
      <alignment horizontal="center" vertical="center"/>
    </xf>
    <xf numFmtId="0" fontId="3" fillId="11" borderId="12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left" vertical="center" wrapText="1"/>
    </xf>
    <xf numFmtId="0" fontId="5" fillId="5" borderId="3" xfId="0" applyFont="1" applyFill="1" applyBorder="1" applyAlignment="1">
      <alignment horizontal="left" vertical="center" wrapText="1"/>
    </xf>
    <xf numFmtId="0" fontId="7" fillId="7" borderId="11" xfId="0" applyFont="1" applyFill="1" applyBorder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7" fillId="10" borderId="11" xfId="0" applyFont="1" applyFill="1" applyBorder="1" applyAlignment="1">
      <alignment horizontal="center" vertical="center"/>
    </xf>
    <xf numFmtId="0" fontId="7" fillId="10" borderId="0" xfId="0" applyFont="1" applyFill="1" applyAlignment="1">
      <alignment horizontal="center" vertical="center"/>
    </xf>
    <xf numFmtId="0" fontId="7" fillId="31" borderId="11" xfId="0" applyFont="1" applyFill="1" applyBorder="1" applyAlignment="1">
      <alignment horizontal="center" vertical="center"/>
    </xf>
    <xf numFmtId="0" fontId="7" fillId="31" borderId="0" xfId="0" applyFont="1" applyFill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5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/>
    </xf>
    <xf numFmtId="0" fontId="2" fillId="7" borderId="5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/>
    </xf>
    <xf numFmtId="0" fontId="3" fillId="33" borderId="4" xfId="0" applyFont="1" applyFill="1" applyBorder="1" applyAlignment="1">
      <alignment horizontal="center"/>
    </xf>
    <xf numFmtId="0" fontId="3" fillId="33" borderId="10" xfId="0" applyFont="1" applyFill="1" applyBorder="1" applyAlignment="1">
      <alignment horizontal="center"/>
    </xf>
    <xf numFmtId="0" fontId="3" fillId="33" borderId="9" xfId="0" applyFont="1" applyFill="1" applyBorder="1" applyAlignment="1">
      <alignment horizontal="center"/>
    </xf>
    <xf numFmtId="0" fontId="3" fillId="14" borderId="4" xfId="0" applyFont="1" applyFill="1" applyBorder="1" applyAlignment="1">
      <alignment horizontal="center"/>
    </xf>
    <xf numFmtId="0" fontId="3" fillId="14" borderId="10" xfId="0" applyFont="1" applyFill="1" applyBorder="1" applyAlignment="1">
      <alignment horizontal="center"/>
    </xf>
    <xf numFmtId="0" fontId="3" fillId="14" borderId="9" xfId="0" applyFont="1" applyFill="1" applyBorder="1" applyAlignment="1">
      <alignment horizontal="center"/>
    </xf>
    <xf numFmtId="0" fontId="2" fillId="32" borderId="6" xfId="0" applyFont="1" applyFill="1" applyBorder="1" applyAlignment="1">
      <alignment horizontal="center" vertical="center"/>
    </xf>
    <xf numFmtId="0" fontId="2" fillId="32" borderId="2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/>
    </xf>
    <xf numFmtId="0" fontId="7" fillId="16" borderId="8" xfId="0" applyFont="1" applyFill="1" applyBorder="1" applyAlignment="1">
      <alignment horizontal="center" vertical="center"/>
    </xf>
    <xf numFmtId="0" fontId="7" fillId="16" borderId="14" xfId="0" applyFont="1" applyFill="1" applyBorder="1" applyAlignment="1">
      <alignment horizontal="center" vertical="center"/>
    </xf>
    <xf numFmtId="0" fontId="7" fillId="16" borderId="7" xfId="0" applyFont="1" applyFill="1" applyBorder="1" applyAlignment="1">
      <alignment horizontal="center" vertical="center"/>
    </xf>
    <xf numFmtId="0" fontId="8" fillId="17" borderId="8" xfId="0" applyFont="1" applyFill="1" applyBorder="1" applyAlignment="1">
      <alignment horizontal="center" vertical="center"/>
    </xf>
    <xf numFmtId="0" fontId="8" fillId="17" borderId="14" xfId="0" applyFont="1" applyFill="1" applyBorder="1" applyAlignment="1">
      <alignment horizontal="center" vertical="center"/>
    </xf>
    <xf numFmtId="0" fontId="8" fillId="17" borderId="7" xfId="0" applyFont="1" applyFill="1" applyBorder="1" applyAlignment="1">
      <alignment horizontal="center" vertical="center"/>
    </xf>
    <xf numFmtId="0" fontId="6" fillId="16" borderId="3" xfId="0" applyFont="1" applyFill="1" applyBorder="1" applyAlignment="1">
      <alignment horizontal="center" vertical="center"/>
    </xf>
    <xf numFmtId="0" fontId="6" fillId="16" borderId="12" xfId="0" applyFont="1" applyFill="1" applyBorder="1" applyAlignment="1">
      <alignment horizontal="center" vertical="center"/>
    </xf>
    <xf numFmtId="0" fontId="3" fillId="22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23" borderId="1" xfId="0" applyFont="1" applyFill="1" applyBorder="1" applyAlignment="1">
      <alignment horizontal="center" vertical="center"/>
    </xf>
    <xf numFmtId="0" fontId="3" fillId="23" borderId="1" xfId="0" applyFont="1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6" fillId="25" borderId="8" xfId="0" applyFont="1" applyFill="1" applyBorder="1" applyAlignment="1">
      <alignment horizontal="center" vertical="center"/>
    </xf>
    <xf numFmtId="0" fontId="6" fillId="25" borderId="14" xfId="0" applyFont="1" applyFill="1" applyBorder="1" applyAlignment="1">
      <alignment horizontal="center" vertical="center"/>
    </xf>
    <xf numFmtId="0" fontId="6" fillId="25" borderId="7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6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10" borderId="6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2" fillId="24" borderId="6" xfId="0" applyFont="1" applyFill="1" applyBorder="1" applyAlignment="1">
      <alignment horizontal="center" vertical="center" wrapText="1"/>
    </xf>
    <xf numFmtId="0" fontId="2" fillId="24" borderId="2" xfId="0" applyFont="1" applyFill="1" applyBorder="1" applyAlignment="1">
      <alignment horizontal="center" vertical="center" wrapText="1"/>
    </xf>
    <xf numFmtId="0" fontId="2" fillId="24" borderId="6" xfId="0" applyFont="1" applyFill="1" applyBorder="1" applyAlignment="1">
      <alignment vertical="center" wrapText="1"/>
    </xf>
    <xf numFmtId="0" fontId="2" fillId="24" borderId="2" xfId="0" applyFont="1" applyFill="1" applyBorder="1" applyAlignment="1">
      <alignment vertical="center" wrapText="1"/>
    </xf>
    <xf numFmtId="0" fontId="0" fillId="12" borderId="6" xfId="0" applyFill="1" applyBorder="1" applyAlignment="1">
      <alignment horizontal="center"/>
    </xf>
    <xf numFmtId="0" fontId="0" fillId="17" borderId="6" xfId="0" applyFill="1" applyBorder="1" applyAlignment="1">
      <alignment horizontal="center"/>
    </xf>
    <xf numFmtId="0" fontId="0" fillId="17" borderId="0" xfId="0" applyFill="1" applyAlignment="1">
      <alignment horizontal="left" vertical="center" wrapText="1"/>
    </xf>
  </cellXfs>
  <cellStyles count="2">
    <cellStyle name="Normal" xfId="0" builtinId="0"/>
    <cellStyle name="Percent" xfId="1" builtinId="5"/>
  </cellStyles>
  <dxfs count="8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ju25\AppData\Local\Microsoft\Windows\INetCache\Content.Outlook\RWOODVIZ\Term-2%20Attendance%20(003).xlsx" TargetMode="External"/><Relationship Id="rId1" Type="http://schemas.openxmlformats.org/officeDocument/2006/relationships/externalLinkPath" Target="file:///C:\Users\aju25\AppData\Local\Microsoft\Windows\INetCache\Content.Outlook\RWOODVIZ\Term-2%20Attendance%20(00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rm-2"/>
      <sheetName val="Section Wise list"/>
      <sheetName val="Section-A"/>
      <sheetName val="Section-B"/>
      <sheetName val="Section-C"/>
      <sheetName val="Section-D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4">
          <cell r="B4" t="str">
            <v>2024JULB00005</v>
          </cell>
          <cell r="C4" t="str">
            <v>Abhirup Choudhury</v>
          </cell>
          <cell r="D4" t="str">
            <v>D</v>
          </cell>
          <cell r="E4">
            <v>0.16743761140819968</v>
          </cell>
        </row>
        <row r="5">
          <cell r="B5" t="str">
            <v>2024JULB00232</v>
          </cell>
          <cell r="C5" t="str">
            <v>ANKITA ANAND</v>
          </cell>
          <cell r="D5" t="str">
            <v>D</v>
          </cell>
          <cell r="E5">
            <v>0.96696969696969692</v>
          </cell>
        </row>
        <row r="6">
          <cell r="B6" t="str">
            <v>2024JULB00238</v>
          </cell>
          <cell r="C6" t="str">
            <v>KRISHNA KUMAR SINGH</v>
          </cell>
          <cell r="D6" t="str">
            <v>D</v>
          </cell>
          <cell r="E6">
            <v>0.88574420677361854</v>
          </cell>
        </row>
        <row r="7">
          <cell r="B7" t="str">
            <v>2024JULB00242</v>
          </cell>
          <cell r="C7" t="str">
            <v>SHREYA SETHI</v>
          </cell>
          <cell r="D7" t="str">
            <v>D</v>
          </cell>
          <cell r="E7">
            <v>0.85536096256684491</v>
          </cell>
        </row>
        <row r="8">
          <cell r="B8" t="str">
            <v>2024JULB00245</v>
          </cell>
          <cell r="C8" t="str">
            <v>HARSHVARDHAN PATIDAR</v>
          </cell>
          <cell r="D8" t="str">
            <v>D</v>
          </cell>
          <cell r="E8">
            <v>0.7985516934046345</v>
          </cell>
        </row>
        <row r="9">
          <cell r="B9" t="str">
            <v>2024JULB00246</v>
          </cell>
          <cell r="C9" t="str">
            <v>BADHUL B PILLAI</v>
          </cell>
          <cell r="D9" t="str">
            <v>D</v>
          </cell>
          <cell r="E9">
            <v>0.91309714795008923</v>
          </cell>
        </row>
        <row r="10">
          <cell r="B10" t="str">
            <v>2024JULB00247</v>
          </cell>
          <cell r="C10" t="str">
            <v>MD ARSALAN SIDDIQUI</v>
          </cell>
          <cell r="D10" t="str">
            <v>D</v>
          </cell>
          <cell r="E10">
            <v>0.71013368983957226</v>
          </cell>
        </row>
        <row r="11">
          <cell r="B11" t="str">
            <v>2024JULB00248</v>
          </cell>
          <cell r="C11" t="str">
            <v>SHIVAM RATNANI</v>
          </cell>
          <cell r="D11" t="str">
            <v>D</v>
          </cell>
          <cell r="E11">
            <v>0.90089126559714805</v>
          </cell>
        </row>
        <row r="12">
          <cell r="B12" t="str">
            <v>2024JULB00249</v>
          </cell>
          <cell r="C12" t="str">
            <v>KARTIK GARG</v>
          </cell>
          <cell r="D12" t="str">
            <v>D</v>
          </cell>
          <cell r="E12">
            <v>0.55867647058823522</v>
          </cell>
        </row>
        <row r="13">
          <cell r="B13" t="str">
            <v>2024JULB00250</v>
          </cell>
          <cell r="C13" t="str">
            <v>SANJANA KAPADIA</v>
          </cell>
          <cell r="D13" t="str">
            <v>D</v>
          </cell>
          <cell r="E13">
            <v>0.83952762923351154</v>
          </cell>
        </row>
        <row r="14">
          <cell r="B14" t="str">
            <v>2024JULB00253</v>
          </cell>
          <cell r="C14" t="str">
            <v>PRITAM RAJU SHET</v>
          </cell>
          <cell r="D14" t="str">
            <v>D</v>
          </cell>
          <cell r="E14">
            <v>0.83036541889483051</v>
          </cell>
        </row>
        <row r="15">
          <cell r="B15" t="str">
            <v>2024JULB00254</v>
          </cell>
          <cell r="C15" t="str">
            <v>RESHU SHARMA</v>
          </cell>
          <cell r="D15" t="str">
            <v>D</v>
          </cell>
          <cell r="E15">
            <v>0.88505793226381457</v>
          </cell>
        </row>
        <row r="16">
          <cell r="B16" t="str">
            <v>2024JULB00255</v>
          </cell>
          <cell r="C16" t="str">
            <v>SAISRITA RAO</v>
          </cell>
          <cell r="D16" t="str">
            <v>D</v>
          </cell>
          <cell r="E16">
            <v>0.94598484848484854</v>
          </cell>
        </row>
        <row r="17">
          <cell r="B17" t="str">
            <v>2024JULB00256</v>
          </cell>
          <cell r="C17" t="str">
            <v>RIYA KUMARI</v>
          </cell>
          <cell r="D17" t="str">
            <v>D</v>
          </cell>
          <cell r="E17">
            <v>0.84536541889483052</v>
          </cell>
        </row>
        <row r="18">
          <cell r="B18" t="str">
            <v>2024JULB00257</v>
          </cell>
          <cell r="C18" t="str">
            <v>SAURAV SINGH</v>
          </cell>
          <cell r="D18" t="str">
            <v>D</v>
          </cell>
          <cell r="E18">
            <v>0.88476827094474153</v>
          </cell>
        </row>
        <row r="19">
          <cell r="B19" t="str">
            <v>2024JULB00258</v>
          </cell>
          <cell r="C19" t="str">
            <v>ANIMESH TIWARI</v>
          </cell>
          <cell r="D19" t="str">
            <v>D</v>
          </cell>
          <cell r="E19">
            <v>0.9916666666666667</v>
          </cell>
        </row>
        <row r="20">
          <cell r="B20" t="str">
            <v>2024JULB00260</v>
          </cell>
          <cell r="C20" t="str">
            <v>VISHAL DURGA RAO GANDU</v>
          </cell>
          <cell r="D20" t="str">
            <v>D</v>
          </cell>
          <cell r="E20">
            <v>0.84454099821746886</v>
          </cell>
        </row>
        <row r="21">
          <cell r="B21" t="str">
            <v>2024JULB00261</v>
          </cell>
          <cell r="C21" t="str">
            <v>ANANYA</v>
          </cell>
          <cell r="D21" t="str">
            <v>D</v>
          </cell>
          <cell r="E21">
            <v>0.84786096256684507</v>
          </cell>
        </row>
        <row r="22">
          <cell r="B22" t="str">
            <v>2024JULB00262</v>
          </cell>
          <cell r="C22" t="str">
            <v>AMAN KUMAR</v>
          </cell>
          <cell r="D22" t="str">
            <v>D</v>
          </cell>
          <cell r="E22">
            <v>0.82429144385026742</v>
          </cell>
        </row>
        <row r="23">
          <cell r="B23" t="str">
            <v>2024JULB00263</v>
          </cell>
          <cell r="C23" t="str">
            <v>Soumya Roy</v>
          </cell>
          <cell r="D23" t="str">
            <v>D</v>
          </cell>
          <cell r="E23">
            <v>0.8630882352941176</v>
          </cell>
        </row>
        <row r="24">
          <cell r="B24" t="str">
            <v>2024JULB00264</v>
          </cell>
          <cell r="C24" t="str">
            <v>NIKITA SEHGAL</v>
          </cell>
          <cell r="D24" t="str">
            <v>D</v>
          </cell>
          <cell r="E24">
            <v>0.881283422459893</v>
          </cell>
        </row>
        <row r="25">
          <cell r="B25" t="str">
            <v>2024JULB00265</v>
          </cell>
          <cell r="C25" t="str">
            <v>SRIJAN DOBHAL</v>
          </cell>
          <cell r="D25" t="str">
            <v>D</v>
          </cell>
          <cell r="E25">
            <v>0.90711675579322648</v>
          </cell>
        </row>
        <row r="26">
          <cell r="B26" t="str">
            <v>2024JULB00266</v>
          </cell>
          <cell r="C26" t="str">
            <v>MUSADDIK KURUNDWAD</v>
          </cell>
          <cell r="D26" t="str">
            <v>D</v>
          </cell>
          <cell r="E26">
            <v>0.95250000000000001</v>
          </cell>
        </row>
        <row r="27">
          <cell r="B27" t="str">
            <v>2024JULB00267</v>
          </cell>
          <cell r="C27" t="str">
            <v>KUSHAL RAJ</v>
          </cell>
          <cell r="D27" t="str">
            <v>D</v>
          </cell>
          <cell r="E27">
            <v>0.83703208556149733</v>
          </cell>
        </row>
        <row r="28">
          <cell r="B28" t="str">
            <v>2024JULB00268</v>
          </cell>
          <cell r="C28" t="str">
            <v>SOUMYA</v>
          </cell>
          <cell r="D28" t="str">
            <v>D</v>
          </cell>
          <cell r="E28">
            <v>0.95780303030303027</v>
          </cell>
        </row>
        <row r="29">
          <cell r="B29" t="str">
            <v>2024JULB00269</v>
          </cell>
          <cell r="C29" t="str">
            <v>Vrijendra Balaji</v>
          </cell>
          <cell r="D29" t="str">
            <v>D</v>
          </cell>
          <cell r="E29">
            <v>0.81643048128342255</v>
          </cell>
        </row>
        <row r="30">
          <cell r="B30" t="str">
            <v>2024JULB00270</v>
          </cell>
          <cell r="C30" t="str">
            <v>Rahul Gupta</v>
          </cell>
          <cell r="D30" t="str">
            <v>D</v>
          </cell>
          <cell r="E30">
            <v>0.80202762923351156</v>
          </cell>
        </row>
        <row r="31">
          <cell r="B31" t="str">
            <v>2024JULB00272</v>
          </cell>
          <cell r="C31" t="str">
            <v>VIKASH KUMAR</v>
          </cell>
          <cell r="D31" t="str">
            <v>D</v>
          </cell>
          <cell r="E31">
            <v>0.47183600713012475</v>
          </cell>
        </row>
        <row r="32">
          <cell r="B32" t="str">
            <v xml:space="preserve">2024JULB00273 </v>
          </cell>
          <cell r="C32" t="str">
            <v>Harshit Gopawat</v>
          </cell>
          <cell r="D32" t="str">
            <v>D</v>
          </cell>
          <cell r="E32">
            <v>0.12274064171122993</v>
          </cell>
        </row>
        <row r="33">
          <cell r="B33" t="str">
            <v>2024JULB00008</v>
          </cell>
          <cell r="C33" t="str">
            <v>Adarsh Raj Barman</v>
          </cell>
          <cell r="D33" t="str">
            <v>C</v>
          </cell>
          <cell r="E33">
            <v>0.82828124999999997</v>
          </cell>
        </row>
        <row r="34">
          <cell r="B34" t="str">
            <v>2024JULB00020</v>
          </cell>
          <cell r="C34" t="str">
            <v>Ananya Das</v>
          </cell>
          <cell r="D34" t="str">
            <v>C</v>
          </cell>
          <cell r="E34">
            <v>0.69109375000000006</v>
          </cell>
        </row>
        <row r="35">
          <cell r="B35" t="str">
            <v>2024JULB00022</v>
          </cell>
          <cell r="C35" t="str">
            <v>Anupa Maheshwari</v>
          </cell>
          <cell r="D35" t="str">
            <v>C</v>
          </cell>
          <cell r="E35">
            <v>0.95744791666666673</v>
          </cell>
        </row>
        <row r="36">
          <cell r="B36" t="str">
            <v>2024JULB00031</v>
          </cell>
          <cell r="C36" t="str">
            <v>Ashita</v>
          </cell>
          <cell r="D36" t="str">
            <v>C</v>
          </cell>
          <cell r="E36">
            <v>0.94687499999999991</v>
          </cell>
        </row>
        <row r="37">
          <cell r="B37" t="str">
            <v>2024JULB00034</v>
          </cell>
          <cell r="C37" t="str">
            <v>Ayush Anand</v>
          </cell>
          <cell r="D37" t="str">
            <v>C</v>
          </cell>
          <cell r="E37">
            <v>0.92463541666666671</v>
          </cell>
        </row>
        <row r="38">
          <cell r="B38" t="str">
            <v>2024JULB00046</v>
          </cell>
          <cell r="C38" t="str">
            <v>Darsh Nimesh Shah</v>
          </cell>
          <cell r="D38" t="str">
            <v>C</v>
          </cell>
          <cell r="E38">
            <v>0.97833333333333339</v>
          </cell>
        </row>
        <row r="39">
          <cell r="B39" t="str">
            <v>2024JULB00048</v>
          </cell>
          <cell r="C39" t="str">
            <v>Deekshitha S</v>
          </cell>
          <cell r="D39" t="str">
            <v>C</v>
          </cell>
          <cell r="E39">
            <v>0.93072916666666672</v>
          </cell>
        </row>
        <row r="40">
          <cell r="B40" t="str">
            <v>2024JULB00053</v>
          </cell>
          <cell r="C40" t="str">
            <v>Disha Baid</v>
          </cell>
          <cell r="D40" t="str">
            <v>C</v>
          </cell>
          <cell r="E40">
            <v>0.9213020833333333</v>
          </cell>
        </row>
        <row r="41">
          <cell r="B41" t="str">
            <v>2024JULB00058</v>
          </cell>
          <cell r="C41" t="str">
            <v>Farheena Taskin Jamadar</v>
          </cell>
          <cell r="D41" t="str">
            <v>C</v>
          </cell>
          <cell r="E41">
            <v>0.86630208333333336</v>
          </cell>
        </row>
        <row r="42">
          <cell r="B42" t="str">
            <v>2024JULB00061</v>
          </cell>
          <cell r="C42" t="str">
            <v>Gaurav Gaur</v>
          </cell>
          <cell r="D42" t="str">
            <v>C</v>
          </cell>
          <cell r="E42">
            <v>0.86098958333333331</v>
          </cell>
        </row>
        <row r="43">
          <cell r="B43" t="str">
            <v>2024JULB00066</v>
          </cell>
          <cell r="C43" t="str">
            <v>Himanshu Upadhyay</v>
          </cell>
          <cell r="D43" t="str">
            <v>C</v>
          </cell>
          <cell r="E43">
            <v>0.85145833333333321</v>
          </cell>
        </row>
        <row r="44">
          <cell r="B44" t="str">
            <v>2024JULB00072</v>
          </cell>
          <cell r="C44" t="str">
            <v>Kajal Choudhary</v>
          </cell>
          <cell r="D44" t="str">
            <v>C</v>
          </cell>
          <cell r="E44">
            <v>0.70484374999999999</v>
          </cell>
        </row>
        <row r="45">
          <cell r="B45" t="str">
            <v>2024JULB00073</v>
          </cell>
          <cell r="C45" t="str">
            <v>K Balaji Reddy</v>
          </cell>
          <cell r="D45" t="str">
            <v>C</v>
          </cell>
          <cell r="E45">
            <v>0.90854166666666658</v>
          </cell>
        </row>
        <row r="46">
          <cell r="B46" t="str">
            <v>2024JULB00080</v>
          </cell>
          <cell r="C46" t="str">
            <v>Koustav  Biswas</v>
          </cell>
          <cell r="D46" t="str">
            <v>C</v>
          </cell>
          <cell r="E46">
            <v>0.72921875000000003</v>
          </cell>
        </row>
        <row r="47">
          <cell r="B47" t="str">
            <v>2024JULB00087</v>
          </cell>
          <cell r="C47" t="str">
            <v>Laxmi Poorvaja S</v>
          </cell>
          <cell r="D47" t="str">
            <v>C</v>
          </cell>
          <cell r="E47">
            <v>0.85677083333333348</v>
          </cell>
        </row>
        <row r="48">
          <cell r="B48" t="str">
            <v>2024JULB00093</v>
          </cell>
          <cell r="C48" t="str">
            <v>Akhileswaradu Manikireddy</v>
          </cell>
          <cell r="D48" t="str">
            <v>C</v>
          </cell>
          <cell r="E48">
            <v>0.96609374999999997</v>
          </cell>
        </row>
        <row r="49">
          <cell r="B49" t="str">
            <v>2024JULB00094</v>
          </cell>
          <cell r="C49" t="str">
            <v>Megha Prajapati</v>
          </cell>
          <cell r="D49" t="str">
            <v>C</v>
          </cell>
          <cell r="E49">
            <v>0.77364583333333337</v>
          </cell>
        </row>
        <row r="50">
          <cell r="B50" t="str">
            <v>2024JULB00095</v>
          </cell>
          <cell r="C50" t="str">
            <v>Melvin Roche. A</v>
          </cell>
          <cell r="D50" t="str">
            <v>C</v>
          </cell>
          <cell r="E50">
            <v>0.9363541666666666</v>
          </cell>
        </row>
        <row r="51">
          <cell r="B51" t="str">
            <v>2024JULB00096</v>
          </cell>
          <cell r="C51" t="str">
            <v>Milan Krishna N E</v>
          </cell>
          <cell r="D51" t="str">
            <v>C</v>
          </cell>
          <cell r="E51">
            <v>0.95052083333333337</v>
          </cell>
        </row>
        <row r="52">
          <cell r="B52" t="str">
            <v>2024JULB00098</v>
          </cell>
          <cell r="C52" t="str">
            <v>Naitik Roy</v>
          </cell>
          <cell r="D52" t="str">
            <v>C</v>
          </cell>
          <cell r="E52">
            <v>0.84348958333333335</v>
          </cell>
        </row>
        <row r="53">
          <cell r="B53" t="str">
            <v>2024JULB00100</v>
          </cell>
          <cell r="C53" t="str">
            <v>Nihal Poojary</v>
          </cell>
          <cell r="D53" t="str">
            <v>C</v>
          </cell>
          <cell r="E53">
            <v>0.96302083333333333</v>
          </cell>
        </row>
        <row r="54">
          <cell r="B54" t="str">
            <v>2024JULB00101</v>
          </cell>
          <cell r="C54" t="str">
            <v>Nimisha Baruah</v>
          </cell>
          <cell r="D54" t="str">
            <v>C</v>
          </cell>
          <cell r="E54">
            <v>0.75421874999999994</v>
          </cell>
        </row>
        <row r="55">
          <cell r="B55" t="str">
            <v>2024JULB00104</v>
          </cell>
          <cell r="C55" t="str">
            <v>Nitesh Ramniwas Saini</v>
          </cell>
          <cell r="D55" t="str">
            <v>C</v>
          </cell>
          <cell r="E55">
            <v>0.90770833333333334</v>
          </cell>
        </row>
        <row r="56">
          <cell r="B56" t="str">
            <v>2024JULB00107</v>
          </cell>
          <cell r="C56" t="str">
            <v>Pavitra V</v>
          </cell>
          <cell r="D56" t="str">
            <v>C</v>
          </cell>
          <cell r="E56">
            <v>0.93187500000000001</v>
          </cell>
        </row>
        <row r="57">
          <cell r="B57" t="str">
            <v>2024JULB00115</v>
          </cell>
          <cell r="C57" t="str">
            <v>Pujarchana Nayak</v>
          </cell>
          <cell r="D57" t="str">
            <v>C</v>
          </cell>
          <cell r="E57">
            <v>0.74760416666666674</v>
          </cell>
        </row>
        <row r="58">
          <cell r="B58" t="str">
            <v>2024JULB00119</v>
          </cell>
          <cell r="C58" t="str">
            <v>RAHUL LAL P. P</v>
          </cell>
          <cell r="D58" t="str">
            <v>C</v>
          </cell>
          <cell r="E58">
            <v>0.91526041666666669</v>
          </cell>
        </row>
        <row r="59">
          <cell r="B59" t="str">
            <v>2024JULB00121</v>
          </cell>
          <cell r="C59" t="str">
            <v>Renukha S</v>
          </cell>
          <cell r="D59" t="str">
            <v>C</v>
          </cell>
          <cell r="E59">
            <v>0.9185416666666667</v>
          </cell>
        </row>
        <row r="60">
          <cell r="B60" t="str">
            <v>2024JULB00124</v>
          </cell>
          <cell r="C60" t="str">
            <v>Ritaban Roy</v>
          </cell>
          <cell r="D60" t="str">
            <v>C</v>
          </cell>
          <cell r="E60">
            <v>0.86682291666666678</v>
          </cell>
        </row>
        <row r="61">
          <cell r="B61" t="str">
            <v>2024JULB00125</v>
          </cell>
          <cell r="C61" t="str">
            <v>Riya Guliya</v>
          </cell>
          <cell r="D61" t="str">
            <v>C</v>
          </cell>
          <cell r="E61">
            <v>0.94135416666666671</v>
          </cell>
        </row>
        <row r="62">
          <cell r="B62" t="str">
            <v>2024JULB00131</v>
          </cell>
          <cell r="C62" t="str">
            <v>Sai Krishna Kaveti</v>
          </cell>
          <cell r="D62" t="str">
            <v>C</v>
          </cell>
          <cell r="E62">
            <v>0.88208333333333333</v>
          </cell>
        </row>
        <row r="63">
          <cell r="B63" t="str">
            <v>2024JULB00132</v>
          </cell>
          <cell r="C63" t="str">
            <v>Sakchi Suryavanshi</v>
          </cell>
          <cell r="D63" t="str">
            <v>C</v>
          </cell>
          <cell r="E63">
            <v>0.88015624999999997</v>
          </cell>
        </row>
        <row r="64">
          <cell r="B64" t="str">
            <v>2024JULB00143</v>
          </cell>
          <cell r="C64" t="str">
            <v>Shreya Bohre</v>
          </cell>
          <cell r="D64" t="str">
            <v>C</v>
          </cell>
          <cell r="E64">
            <v>0.91682291666666671</v>
          </cell>
        </row>
        <row r="65">
          <cell r="B65" t="str">
            <v>2024JULB00146</v>
          </cell>
          <cell r="C65" t="str">
            <v>Shruti Sharma</v>
          </cell>
          <cell r="D65" t="str">
            <v>C</v>
          </cell>
          <cell r="E65">
            <v>0.82000000000000006</v>
          </cell>
        </row>
        <row r="66">
          <cell r="B66" t="str">
            <v>2024JULB00147</v>
          </cell>
          <cell r="C66" t="str">
            <v>Shruti Vishamber Buchasia</v>
          </cell>
          <cell r="D66" t="str">
            <v>C</v>
          </cell>
          <cell r="E66">
            <v>0.80010416666666673</v>
          </cell>
        </row>
        <row r="67">
          <cell r="B67" t="str">
            <v>2024JULB00149</v>
          </cell>
          <cell r="C67" t="str">
            <v>Shubham  Kumar</v>
          </cell>
          <cell r="D67" t="str">
            <v>C</v>
          </cell>
          <cell r="E67">
            <v>0.87854166666666667</v>
          </cell>
        </row>
        <row r="68">
          <cell r="B68" t="str">
            <v>2024JULB00150</v>
          </cell>
          <cell r="C68" t="str">
            <v>Siddharth Singh</v>
          </cell>
          <cell r="D68" t="str">
            <v>C</v>
          </cell>
          <cell r="E68">
            <v>0.93770833333333337</v>
          </cell>
        </row>
        <row r="69">
          <cell r="B69" t="str">
            <v>2024JULB00151</v>
          </cell>
          <cell r="C69" t="str">
            <v>Sivaraman S</v>
          </cell>
          <cell r="D69" t="str">
            <v>C</v>
          </cell>
          <cell r="E69">
            <v>0.96968750000000004</v>
          </cell>
        </row>
        <row r="70">
          <cell r="B70" t="str">
            <v>2024JULB00155</v>
          </cell>
          <cell r="C70" t="str">
            <v>Sonali Agarwal</v>
          </cell>
          <cell r="D70" t="str">
            <v>C</v>
          </cell>
          <cell r="E70">
            <v>0.89828125000000003</v>
          </cell>
        </row>
        <row r="71">
          <cell r="B71" t="str">
            <v>2024JULB00156</v>
          </cell>
          <cell r="C71" t="str">
            <v>Souvik Roy</v>
          </cell>
          <cell r="D71" t="str">
            <v>C</v>
          </cell>
          <cell r="E71">
            <v>0.70973958333333331</v>
          </cell>
        </row>
        <row r="72">
          <cell r="B72" t="str">
            <v>2024JULB00163</v>
          </cell>
          <cell r="C72" t="str">
            <v>Sudharsan B</v>
          </cell>
          <cell r="D72" t="str">
            <v>C</v>
          </cell>
          <cell r="E72">
            <v>0.82989583333333328</v>
          </cell>
        </row>
        <row r="73">
          <cell r="B73" t="str">
            <v>2024JULB00165</v>
          </cell>
          <cell r="C73" t="str">
            <v>Shristi Prakash</v>
          </cell>
          <cell r="D73" t="str">
            <v>C</v>
          </cell>
          <cell r="E73">
            <v>0.91817708333333337</v>
          </cell>
        </row>
        <row r="74">
          <cell r="B74" t="str">
            <v>2024JULB00172</v>
          </cell>
          <cell r="C74" t="str">
            <v>Trinanjan Purkait</v>
          </cell>
          <cell r="D74" t="str">
            <v>C</v>
          </cell>
          <cell r="E74">
            <v>0.79369791666666667</v>
          </cell>
        </row>
        <row r="75">
          <cell r="B75" t="str">
            <v>2024JULB00177</v>
          </cell>
          <cell r="C75" t="str">
            <v>Vanshika Bihani</v>
          </cell>
          <cell r="D75" t="str">
            <v>C</v>
          </cell>
          <cell r="E75">
            <v>0.88989583333333333</v>
          </cell>
        </row>
        <row r="76">
          <cell r="B76" t="str">
            <v>2024JULB00178</v>
          </cell>
          <cell r="C76" t="str">
            <v>Varsha Saji</v>
          </cell>
          <cell r="D76" t="str">
            <v>C</v>
          </cell>
          <cell r="E76">
            <v>0.96968750000000004</v>
          </cell>
        </row>
        <row r="77">
          <cell r="B77" t="str">
            <v>2024JULB00181</v>
          </cell>
          <cell r="C77" t="str">
            <v>Vishal Bhagat</v>
          </cell>
          <cell r="D77" t="str">
            <v>C</v>
          </cell>
          <cell r="E77">
            <v>0.8169270833333333</v>
          </cell>
        </row>
        <row r="78">
          <cell r="B78" t="str">
            <v>2024JULB00183</v>
          </cell>
          <cell r="C78" t="str">
            <v>Yasaswini Reddy Sagili</v>
          </cell>
          <cell r="D78" t="str">
            <v>C</v>
          </cell>
          <cell r="E78">
            <v>0.90109375000000003</v>
          </cell>
        </row>
        <row r="79">
          <cell r="B79" t="str">
            <v>2024JULB00186</v>
          </cell>
          <cell r="C79" t="str">
            <v>Pasumurty Vineeth Kumar</v>
          </cell>
          <cell r="D79" t="str">
            <v>C</v>
          </cell>
          <cell r="E79">
            <v>0.87958333333333338</v>
          </cell>
        </row>
        <row r="80">
          <cell r="B80" t="str">
            <v>2024JULB00191</v>
          </cell>
          <cell r="C80" t="str">
            <v>Jayant Pal</v>
          </cell>
          <cell r="D80" t="str">
            <v>C</v>
          </cell>
          <cell r="E80">
            <v>0.66218749999999993</v>
          </cell>
        </row>
        <row r="81">
          <cell r="B81" t="str">
            <v>2024JULB00196</v>
          </cell>
          <cell r="C81" t="str">
            <v>Piyush Kumar</v>
          </cell>
          <cell r="D81" t="str">
            <v>C</v>
          </cell>
          <cell r="E81">
            <v>0.93656250000000008</v>
          </cell>
        </row>
        <row r="82">
          <cell r="B82" t="str">
            <v>2024JULB00197</v>
          </cell>
          <cell r="C82" t="str">
            <v>Deewanshu Ukey</v>
          </cell>
          <cell r="D82" t="str">
            <v>C</v>
          </cell>
          <cell r="E82">
            <v>0.97442708333333328</v>
          </cell>
        </row>
        <row r="83">
          <cell r="B83" t="str">
            <v>2024JULB00206</v>
          </cell>
          <cell r="C83" t="str">
            <v>Arpit Katiyar</v>
          </cell>
          <cell r="D83" t="str">
            <v>C</v>
          </cell>
          <cell r="E83">
            <v>0.96994791666666669</v>
          </cell>
        </row>
        <row r="84">
          <cell r="B84" t="str">
            <v>2024JULB00207</v>
          </cell>
          <cell r="C84" t="str">
            <v>Ayushi Mohanty</v>
          </cell>
          <cell r="D84" t="str">
            <v>C</v>
          </cell>
          <cell r="E84">
            <v>0.9118750000000001</v>
          </cell>
        </row>
        <row r="85">
          <cell r="B85" t="str">
            <v>2024JULB00209</v>
          </cell>
          <cell r="C85" t="str">
            <v>Isha Gera</v>
          </cell>
          <cell r="D85" t="str">
            <v>C</v>
          </cell>
          <cell r="E85">
            <v>0.82619791666666664</v>
          </cell>
        </row>
        <row r="86">
          <cell r="B86" t="str">
            <v>2024JULB00210</v>
          </cell>
          <cell r="C86" t="str">
            <v>Nikita Soni</v>
          </cell>
          <cell r="D86" t="str">
            <v>C</v>
          </cell>
          <cell r="E86">
            <v>0.8482291666666667</v>
          </cell>
        </row>
        <row r="87">
          <cell r="B87" t="str">
            <v>2024JULB00211</v>
          </cell>
          <cell r="C87" t="str">
            <v>Purnita Gupta</v>
          </cell>
          <cell r="D87" t="str">
            <v>C</v>
          </cell>
          <cell r="E87">
            <v>0.91270833333333334</v>
          </cell>
        </row>
        <row r="88">
          <cell r="B88" t="str">
            <v>2024JULB00213</v>
          </cell>
          <cell r="C88" t="str">
            <v>Govinda Rajulu Boya</v>
          </cell>
          <cell r="D88" t="str">
            <v>C</v>
          </cell>
          <cell r="E88">
            <v>0.41651041666666666</v>
          </cell>
        </row>
        <row r="89">
          <cell r="B89" t="str">
            <v>2024JULB00220</v>
          </cell>
          <cell r="C89" t="str">
            <v>Rohan Agrawal</v>
          </cell>
          <cell r="D89" t="str">
            <v>C</v>
          </cell>
          <cell r="E89">
            <v>0.92963541666666671</v>
          </cell>
        </row>
        <row r="90">
          <cell r="B90" t="str">
            <v>2024JULB00223</v>
          </cell>
          <cell r="C90" t="str">
            <v>Preethish Mesa</v>
          </cell>
          <cell r="D90" t="str">
            <v>C</v>
          </cell>
          <cell r="E90">
            <v>0.96192708333333332</v>
          </cell>
        </row>
        <row r="91">
          <cell r="B91" t="str">
            <v>2024JULB00225</v>
          </cell>
          <cell r="C91" t="str">
            <v>Abhishek KumarNema</v>
          </cell>
          <cell r="D91" t="str">
            <v>C</v>
          </cell>
          <cell r="E91">
            <v>0.87937499999999991</v>
          </cell>
        </row>
        <row r="92">
          <cell r="B92" t="str">
            <v>2024JULB00227</v>
          </cell>
          <cell r="C92" t="str">
            <v>Sumit Sharma</v>
          </cell>
          <cell r="D92" t="str">
            <v>C</v>
          </cell>
          <cell r="E92">
            <v>0.58177083333333335</v>
          </cell>
        </row>
        <row r="93">
          <cell r="B93" t="str">
            <v>2024JULB00229</v>
          </cell>
          <cell r="C93" t="str">
            <v>Malvika</v>
          </cell>
          <cell r="D93" t="str">
            <v>C</v>
          </cell>
          <cell r="E93">
            <v>0.89682291666666658</v>
          </cell>
        </row>
        <row r="94">
          <cell r="B94" t="str">
            <v>2024JULB00231</v>
          </cell>
          <cell r="C94" t="str">
            <v>Sanskar Dixit</v>
          </cell>
          <cell r="D94" t="str">
            <v>C</v>
          </cell>
          <cell r="E94">
            <v>0.93828125000000007</v>
          </cell>
        </row>
        <row r="95">
          <cell r="B95" t="str">
            <v>2024JULB00233</v>
          </cell>
          <cell r="C95" t="str">
            <v>Riya Batra</v>
          </cell>
          <cell r="D95" t="str">
            <v>C</v>
          </cell>
          <cell r="E95">
            <v>0.98692708333333334</v>
          </cell>
        </row>
        <row r="96">
          <cell r="B96" t="str">
            <v>2024JULB00234</v>
          </cell>
          <cell r="C96" t="str">
            <v>Pratheek Bhat</v>
          </cell>
          <cell r="D96" t="str">
            <v>C</v>
          </cell>
          <cell r="E96">
            <v>0.82484374999999999</v>
          </cell>
        </row>
        <row r="97">
          <cell r="B97" t="str">
            <v>2024JULB00235</v>
          </cell>
          <cell r="C97" t="str">
            <v>Abhinav  Dubey</v>
          </cell>
          <cell r="D97" t="str">
            <v>C</v>
          </cell>
          <cell r="E97">
            <v>0.87026041666666676</v>
          </cell>
        </row>
        <row r="98">
          <cell r="B98" t="str">
            <v>2024JULB00236</v>
          </cell>
          <cell r="C98" t="str">
            <v>Prachi Pandey</v>
          </cell>
          <cell r="D98" t="str">
            <v>C</v>
          </cell>
          <cell r="E98">
            <v>0.97526041666666674</v>
          </cell>
        </row>
        <row r="99">
          <cell r="B99" t="str">
            <v>2024JULB00239</v>
          </cell>
          <cell r="C99" t="str">
            <v>Abhishek Nanda</v>
          </cell>
          <cell r="D99" t="str">
            <v>C</v>
          </cell>
          <cell r="E99">
            <v>0.75416666666666665</v>
          </cell>
        </row>
        <row r="100">
          <cell r="B100" t="str">
            <v>2024JULB00240</v>
          </cell>
          <cell r="C100" t="str">
            <v>Prabhansha Vyas</v>
          </cell>
          <cell r="D100" t="str">
            <v>C</v>
          </cell>
          <cell r="E100">
            <v>0.9146354166666667</v>
          </cell>
        </row>
        <row r="101">
          <cell r="B101" t="str">
            <v>2024JULB00243</v>
          </cell>
          <cell r="C101" t="str">
            <v>Sahil Gupta</v>
          </cell>
          <cell r="D101" t="str">
            <v>C</v>
          </cell>
          <cell r="E101">
            <v>0.93718750000000006</v>
          </cell>
        </row>
        <row r="102">
          <cell r="B102" t="str">
            <v>2024JULB00244</v>
          </cell>
          <cell r="C102" t="str">
            <v>Harshita Chauhan</v>
          </cell>
          <cell r="D102" t="str">
            <v>C</v>
          </cell>
          <cell r="E102">
            <v>0.83343749999999994</v>
          </cell>
        </row>
        <row r="103">
          <cell r="B103" t="str">
            <v>2024JULB00252</v>
          </cell>
          <cell r="C103" t="str">
            <v>Ronak Agarwal</v>
          </cell>
          <cell r="D103" t="str">
            <v>C</v>
          </cell>
          <cell r="E103">
            <v>0.78479166666666667</v>
          </cell>
        </row>
        <row r="104">
          <cell r="B104" t="str">
            <v>2024JULB00013</v>
          </cell>
          <cell r="C104" t="str">
            <v>Akshat Singh</v>
          </cell>
          <cell r="D104" t="str">
            <v>B</v>
          </cell>
          <cell r="E104">
            <v>0.87419563279857393</v>
          </cell>
        </row>
        <row r="105">
          <cell r="B105" t="str">
            <v>2024JULB00014</v>
          </cell>
          <cell r="C105" t="str">
            <v>Amal Shibu Balan</v>
          </cell>
          <cell r="D105" t="str">
            <v>B</v>
          </cell>
          <cell r="E105">
            <v>0.82205548128342232</v>
          </cell>
        </row>
        <row r="106">
          <cell r="B106" t="str">
            <v>2024JULB00019</v>
          </cell>
          <cell r="C106" t="str">
            <v>Anantaa Paul</v>
          </cell>
          <cell r="D106" t="str">
            <v>B</v>
          </cell>
          <cell r="E106">
            <v>0.84878342245989313</v>
          </cell>
        </row>
        <row r="107">
          <cell r="B107" t="str">
            <v>2024JULB00025</v>
          </cell>
          <cell r="C107" t="str">
            <v>Arit Roy</v>
          </cell>
          <cell r="D107" t="str">
            <v>B</v>
          </cell>
          <cell r="E107">
            <v>0.87360851158645281</v>
          </cell>
        </row>
        <row r="108">
          <cell r="B108" t="str">
            <v>2024JULB00026</v>
          </cell>
          <cell r="C108" t="str">
            <v>Arush Mangal</v>
          </cell>
          <cell r="D108" t="str">
            <v>B</v>
          </cell>
          <cell r="E108">
            <v>0.90601827094474163</v>
          </cell>
        </row>
        <row r="109">
          <cell r="B109" t="str">
            <v>2024JULB00028</v>
          </cell>
          <cell r="C109" t="str">
            <v>Aryan Balapure</v>
          </cell>
          <cell r="D109" t="str">
            <v>B</v>
          </cell>
          <cell r="E109">
            <v>0.96862745098039227</v>
          </cell>
        </row>
        <row r="110">
          <cell r="B110" t="str">
            <v>2024JULB00030</v>
          </cell>
          <cell r="C110" t="str">
            <v>Ashish Abraham John</v>
          </cell>
          <cell r="D110" t="str">
            <v>B</v>
          </cell>
          <cell r="E110">
            <v>0.9161319073083779</v>
          </cell>
        </row>
        <row r="111">
          <cell r="B111" t="str">
            <v>2024JULB00032</v>
          </cell>
          <cell r="C111" t="str">
            <v>Ashutosh Sharan</v>
          </cell>
          <cell r="D111" t="str">
            <v>B</v>
          </cell>
          <cell r="E111">
            <v>0.8888402406417113</v>
          </cell>
        </row>
        <row r="112">
          <cell r="B112" t="str">
            <v>2024JULB00039</v>
          </cell>
          <cell r="C112" t="str">
            <v>Bipasha Mandal</v>
          </cell>
          <cell r="D112" t="str">
            <v>B</v>
          </cell>
          <cell r="E112">
            <v>0.83955993761140812</v>
          </cell>
        </row>
        <row r="113">
          <cell r="B113" t="str">
            <v>2024JULB00040</v>
          </cell>
          <cell r="C113" t="str">
            <v>Bonula Pravallika</v>
          </cell>
          <cell r="D113" t="str">
            <v>B</v>
          </cell>
          <cell r="E113">
            <v>0.87675245098039212</v>
          </cell>
        </row>
        <row r="114">
          <cell r="B114" t="str">
            <v>2024JULB00042</v>
          </cell>
          <cell r="C114" t="str">
            <v>Chaitya Swaroop Sahu</v>
          </cell>
          <cell r="D114" t="str">
            <v>B</v>
          </cell>
          <cell r="E114">
            <v>0.86184714795008899</v>
          </cell>
        </row>
        <row r="115">
          <cell r="B115" t="str">
            <v>2024JULB00047</v>
          </cell>
          <cell r="C115" t="str">
            <v>Debotree Roy</v>
          </cell>
          <cell r="D115" t="str">
            <v>B</v>
          </cell>
          <cell r="E115">
            <v>0.69168226381461673</v>
          </cell>
        </row>
        <row r="116">
          <cell r="B116" t="str">
            <v>2024JULB00054</v>
          </cell>
          <cell r="C116" t="str">
            <v>Divya Ashok</v>
          </cell>
          <cell r="D116" t="str">
            <v>B</v>
          </cell>
          <cell r="E116">
            <v>0.95895833333333336</v>
          </cell>
        </row>
        <row r="117">
          <cell r="B117" t="str">
            <v>2024JULB00057</v>
          </cell>
          <cell r="C117" t="str">
            <v>Faizulhusen A Niaz</v>
          </cell>
          <cell r="D117" t="str">
            <v>B</v>
          </cell>
          <cell r="E117">
            <v>0.81975935828877</v>
          </cell>
        </row>
        <row r="118">
          <cell r="B118" t="str">
            <v>2024JULB00060</v>
          </cell>
          <cell r="C118" t="str">
            <v>Gagan C S</v>
          </cell>
          <cell r="D118" t="str">
            <v>B</v>
          </cell>
          <cell r="E118">
            <v>0.89690396613190748</v>
          </cell>
        </row>
        <row r="119">
          <cell r="B119" t="str">
            <v>2024JULB00063</v>
          </cell>
          <cell r="C119" t="str">
            <v>Harshavarthni K S</v>
          </cell>
          <cell r="D119" t="str">
            <v>B</v>
          </cell>
          <cell r="E119">
            <v>0.94077651515151517</v>
          </cell>
        </row>
        <row r="120">
          <cell r="B120" t="str">
            <v>2024JULB00064</v>
          </cell>
          <cell r="C120" t="str">
            <v>Hemant Prajapat</v>
          </cell>
          <cell r="D120" t="str">
            <v>B</v>
          </cell>
          <cell r="E120">
            <v>0.83568738859180036</v>
          </cell>
        </row>
        <row r="121">
          <cell r="B121" t="str">
            <v>2024JULB00065</v>
          </cell>
          <cell r="C121" t="str">
            <v>Himanshu Chahar</v>
          </cell>
          <cell r="D121" t="str">
            <v>B</v>
          </cell>
          <cell r="E121">
            <v>0.84455548128342239</v>
          </cell>
        </row>
        <row r="122">
          <cell r="B122" t="str">
            <v>2024JULB00069</v>
          </cell>
          <cell r="C122" t="str">
            <v>Jay Dwivedi</v>
          </cell>
          <cell r="D122" t="str">
            <v>B</v>
          </cell>
          <cell r="E122">
            <v>0.84685160427807482</v>
          </cell>
        </row>
        <row r="123">
          <cell r="B123" t="str">
            <v>2024JULB00077</v>
          </cell>
          <cell r="C123" t="str">
            <v>V L S Kavya Devarapalli</v>
          </cell>
          <cell r="D123" t="str">
            <v>B</v>
          </cell>
          <cell r="E123">
            <v>0.88929478609625667</v>
          </cell>
        </row>
        <row r="124">
          <cell r="B124" t="str">
            <v>2024JULB00083</v>
          </cell>
          <cell r="C124" t="str">
            <v>Kunal Khurana</v>
          </cell>
          <cell r="D124" t="str">
            <v>B</v>
          </cell>
          <cell r="E124">
            <v>0.8798819073083779</v>
          </cell>
        </row>
        <row r="125">
          <cell r="B125" t="str">
            <v>2024JULB00084</v>
          </cell>
          <cell r="C125" t="str">
            <v>Kushal Badalia</v>
          </cell>
          <cell r="D125" t="str">
            <v>B</v>
          </cell>
          <cell r="E125">
            <v>0.94223484848484851</v>
          </cell>
        </row>
        <row r="126">
          <cell r="B126" t="str">
            <v>2024JULB00085</v>
          </cell>
          <cell r="C126" t="str">
            <v>Kushal Srivastav</v>
          </cell>
          <cell r="D126" t="str">
            <v>B</v>
          </cell>
          <cell r="E126">
            <v>0.6829322638146168</v>
          </cell>
        </row>
        <row r="127">
          <cell r="B127" t="str">
            <v>2024JULB00090</v>
          </cell>
          <cell r="C127" t="str">
            <v>M Maureen Mandy</v>
          </cell>
          <cell r="D127" t="str">
            <v>B</v>
          </cell>
          <cell r="E127">
            <v>0.97833333333333339</v>
          </cell>
        </row>
        <row r="128">
          <cell r="B128" t="str">
            <v>2024JULB00091</v>
          </cell>
          <cell r="C128" t="str">
            <v>Madhav Sharma</v>
          </cell>
          <cell r="D128" t="str">
            <v>B</v>
          </cell>
          <cell r="E128">
            <v>0.86898729946524078</v>
          </cell>
        </row>
        <row r="129">
          <cell r="B129" t="str">
            <v>2024JULB00099</v>
          </cell>
          <cell r="C129" t="str">
            <v>Nandan Ganapati Bhat</v>
          </cell>
          <cell r="D129" t="str">
            <v>B</v>
          </cell>
          <cell r="E129">
            <v>0.86729723707664885</v>
          </cell>
        </row>
        <row r="130">
          <cell r="B130" t="str">
            <v>2024JULB00106</v>
          </cell>
          <cell r="C130" t="str">
            <v>O K Srivyshnu</v>
          </cell>
          <cell r="D130" t="str">
            <v>B</v>
          </cell>
          <cell r="E130">
            <v>0.98181818181818181</v>
          </cell>
        </row>
        <row r="131">
          <cell r="B131" t="str">
            <v>2024JULB00114</v>
          </cell>
          <cell r="C131" t="str">
            <v>Prince Kumar</v>
          </cell>
          <cell r="D131" t="str">
            <v>B</v>
          </cell>
          <cell r="E131">
            <v>0.53937500000000005</v>
          </cell>
        </row>
        <row r="132">
          <cell r="B132" t="str">
            <v>2024JULB00118</v>
          </cell>
          <cell r="C132" t="str">
            <v>Rahul Ghosh</v>
          </cell>
          <cell r="D132" t="str">
            <v>B</v>
          </cell>
          <cell r="E132">
            <v>0.96764705882352953</v>
          </cell>
        </row>
        <row r="133">
          <cell r="B133" t="str">
            <v>2024JULB00120</v>
          </cell>
          <cell r="C133" t="str">
            <v>Ramya H</v>
          </cell>
          <cell r="D133" t="str">
            <v>B</v>
          </cell>
          <cell r="E133">
            <v>0.96176136363636366</v>
          </cell>
        </row>
        <row r="134">
          <cell r="B134" t="str">
            <v>2024JULB00122</v>
          </cell>
          <cell r="C134" t="str">
            <v>Riddhiman Saha</v>
          </cell>
          <cell r="D134" t="str">
            <v>B</v>
          </cell>
          <cell r="E134">
            <v>0.92196524064171126</v>
          </cell>
        </row>
        <row r="135">
          <cell r="B135" t="str">
            <v>2024JULB00133</v>
          </cell>
          <cell r="C135" t="str">
            <v>S Sandeep</v>
          </cell>
          <cell r="D135" t="str">
            <v>B</v>
          </cell>
          <cell r="E135">
            <v>0.95794563279857392</v>
          </cell>
        </row>
        <row r="136">
          <cell r="B136" t="str">
            <v>2024JULB00134</v>
          </cell>
          <cell r="C136" t="str">
            <v>Sanjay Baliga</v>
          </cell>
          <cell r="D136" t="str">
            <v>B</v>
          </cell>
          <cell r="E136">
            <v>0.66815508021390357</v>
          </cell>
        </row>
        <row r="137">
          <cell r="B137" t="str">
            <v>2024JULB00135</v>
          </cell>
          <cell r="C137" t="str">
            <v>Saqib Kalandar Attar</v>
          </cell>
          <cell r="D137" t="str">
            <v>B</v>
          </cell>
          <cell r="E137">
            <v>0.95243872549019615</v>
          </cell>
        </row>
        <row r="138">
          <cell r="B138" t="str">
            <v>2024JULB00137</v>
          </cell>
          <cell r="C138" t="str">
            <v>Saurav Kumar</v>
          </cell>
          <cell r="D138" t="str">
            <v>B</v>
          </cell>
          <cell r="E138">
            <v>0.89080993761140825</v>
          </cell>
        </row>
        <row r="139">
          <cell r="B139" t="str">
            <v>2024JULB00139</v>
          </cell>
          <cell r="C139" t="str">
            <v>Shaswat Mishra</v>
          </cell>
          <cell r="D139" t="str">
            <v>B</v>
          </cell>
          <cell r="E139">
            <v>0.95024175579322645</v>
          </cell>
        </row>
        <row r="140">
          <cell r="B140" t="str">
            <v>2024JULB00140</v>
          </cell>
          <cell r="C140" t="str">
            <v>Shatabarta Chanda</v>
          </cell>
          <cell r="D140" t="str">
            <v>B</v>
          </cell>
          <cell r="E140">
            <v>0.92321524064171123</v>
          </cell>
        </row>
        <row r="141">
          <cell r="B141" t="str">
            <v>2024JULB00142</v>
          </cell>
          <cell r="C141" t="str">
            <v>Shivang Mishra</v>
          </cell>
          <cell r="D141" t="str">
            <v>B</v>
          </cell>
          <cell r="E141">
            <v>0.83258578431372554</v>
          </cell>
        </row>
        <row r="142">
          <cell r="B142" t="str">
            <v>2024JULB00145</v>
          </cell>
          <cell r="C142" t="str">
            <v>Shruti Rajale</v>
          </cell>
          <cell r="D142" t="str">
            <v>B</v>
          </cell>
          <cell r="E142">
            <v>0.61874999999999991</v>
          </cell>
        </row>
        <row r="143">
          <cell r="B143" t="str">
            <v>2024JULB00153</v>
          </cell>
          <cell r="C143" t="str">
            <v>Sofia Do Carmo Rodrigues</v>
          </cell>
          <cell r="D143" t="str">
            <v>B</v>
          </cell>
          <cell r="E143">
            <v>0.98333333333333339</v>
          </cell>
        </row>
        <row r="144">
          <cell r="B144" t="str">
            <v>2024JULB00154</v>
          </cell>
          <cell r="C144" t="str">
            <v>Somya Sahoo</v>
          </cell>
          <cell r="D144" t="str">
            <v>B</v>
          </cell>
          <cell r="E144">
            <v>0.80404968805704091</v>
          </cell>
        </row>
        <row r="145">
          <cell r="B145" t="str">
            <v>2024JULB00157</v>
          </cell>
          <cell r="C145" t="str">
            <v>Spandana Chandragiri</v>
          </cell>
          <cell r="D145" t="str">
            <v>B</v>
          </cell>
          <cell r="E145">
            <v>0.9235706327985741</v>
          </cell>
        </row>
        <row r="146">
          <cell r="B146" t="str">
            <v>2024JULB00159</v>
          </cell>
          <cell r="C146" t="str">
            <v>Sreya Sivadas</v>
          </cell>
          <cell r="D146" t="str">
            <v>B</v>
          </cell>
          <cell r="E146">
            <v>0.82226381461675579</v>
          </cell>
        </row>
        <row r="147">
          <cell r="B147" t="str">
            <v>2024JULB00162</v>
          </cell>
          <cell r="C147" t="str">
            <v>Subhrojit Ghosh</v>
          </cell>
          <cell r="D147" t="str">
            <v>B</v>
          </cell>
          <cell r="E147">
            <v>0.67488747771836</v>
          </cell>
        </row>
        <row r="148">
          <cell r="B148" t="str">
            <v>2024JULB00167</v>
          </cell>
          <cell r="C148" t="str">
            <v>Sukhman Sandhu</v>
          </cell>
          <cell r="D148" t="str">
            <v>B</v>
          </cell>
          <cell r="E148">
            <v>0.87648729946524073</v>
          </cell>
        </row>
        <row r="149">
          <cell r="B149" t="str">
            <v>2024JULB00169</v>
          </cell>
          <cell r="C149" t="str">
            <v>Syed Sofia Mehazabeen</v>
          </cell>
          <cell r="D149" t="str">
            <v>B</v>
          </cell>
          <cell r="E149">
            <v>0.91940842245989307</v>
          </cell>
        </row>
        <row r="150">
          <cell r="B150" t="str">
            <v>2024JULB00173</v>
          </cell>
          <cell r="C150" t="str">
            <v>Tushar Kant Panda</v>
          </cell>
          <cell r="D150" t="str">
            <v>B</v>
          </cell>
          <cell r="E150">
            <v>0.92170008912655976</v>
          </cell>
        </row>
        <row r="151">
          <cell r="B151" t="str">
            <v>2024JULB00174</v>
          </cell>
          <cell r="C151" t="str">
            <v>Urvi Verma</v>
          </cell>
          <cell r="D151" t="str">
            <v>B</v>
          </cell>
          <cell r="E151">
            <v>0.93758578431372552</v>
          </cell>
        </row>
        <row r="152">
          <cell r="B152" t="str">
            <v>2024JULB00175</v>
          </cell>
          <cell r="C152" t="str">
            <v>Vaibhav Laldas</v>
          </cell>
          <cell r="D152" t="str">
            <v>B</v>
          </cell>
          <cell r="E152">
            <v>0.86226381461675583</v>
          </cell>
        </row>
        <row r="153">
          <cell r="B153" t="str">
            <v>2024JULB00176</v>
          </cell>
          <cell r="C153" t="str">
            <v>Vaibhav Pandey</v>
          </cell>
          <cell r="D153" t="str">
            <v>B</v>
          </cell>
          <cell r="E153">
            <v>0.82386920677361841</v>
          </cell>
        </row>
        <row r="154">
          <cell r="B154" t="str">
            <v>2024JULB00188</v>
          </cell>
          <cell r="C154" t="str">
            <v>Jigyasa Singh</v>
          </cell>
          <cell r="D154" t="str">
            <v>B</v>
          </cell>
          <cell r="E154">
            <v>0.82948975044563278</v>
          </cell>
        </row>
        <row r="155">
          <cell r="B155" t="str">
            <v>2024JULB00189</v>
          </cell>
          <cell r="C155" t="str">
            <v>Rahul Kumar Mallick</v>
          </cell>
          <cell r="D155" t="str">
            <v>B</v>
          </cell>
          <cell r="E155">
            <v>0.8938402406417113</v>
          </cell>
        </row>
        <row r="156">
          <cell r="B156" t="str">
            <v>2024JULB00190</v>
          </cell>
          <cell r="C156" t="str">
            <v>Himanshu Mall</v>
          </cell>
          <cell r="D156" t="str">
            <v>B</v>
          </cell>
          <cell r="E156">
            <v>0.88381684491978607</v>
          </cell>
        </row>
        <row r="157">
          <cell r="B157" t="str">
            <v>2024JULB00194</v>
          </cell>
          <cell r="C157" t="str">
            <v>Aditya Yuvraj Singh Ranawat</v>
          </cell>
          <cell r="D157" t="str">
            <v>B</v>
          </cell>
          <cell r="E157">
            <v>0.8606584224598931</v>
          </cell>
        </row>
        <row r="158">
          <cell r="B158" t="str">
            <v>2024JULB00198</v>
          </cell>
          <cell r="C158" t="str">
            <v>Suvam Basak</v>
          </cell>
          <cell r="D158" t="str">
            <v>B</v>
          </cell>
          <cell r="E158">
            <v>0.91300690730837797</v>
          </cell>
        </row>
        <row r="159">
          <cell r="B159" t="str">
            <v>2024JULB00200</v>
          </cell>
          <cell r="C159" t="str">
            <v>Meghana Jaya Satuluri</v>
          </cell>
          <cell r="D159" t="str">
            <v>B</v>
          </cell>
          <cell r="E159">
            <v>0.85502896613190738</v>
          </cell>
        </row>
        <row r="160">
          <cell r="B160" t="str">
            <v>2024JULB00203</v>
          </cell>
          <cell r="C160" t="str">
            <v>Anshumann Singh Sisodiya</v>
          </cell>
          <cell r="D160" t="str">
            <v>B</v>
          </cell>
          <cell r="E160">
            <v>0.89794563279857409</v>
          </cell>
        </row>
        <row r="161">
          <cell r="B161" t="str">
            <v>2024JULB00205</v>
          </cell>
          <cell r="C161" t="str">
            <v>Archa S Lal</v>
          </cell>
          <cell r="D161" t="str">
            <v>B</v>
          </cell>
          <cell r="E161">
            <v>0.9025857843137256</v>
          </cell>
        </row>
        <row r="162">
          <cell r="B162" t="str">
            <v>2024JULB00208</v>
          </cell>
          <cell r="C162" t="str">
            <v>Garima Sarraf</v>
          </cell>
          <cell r="D162" t="str">
            <v>B</v>
          </cell>
          <cell r="E162">
            <v>0.85747214795008908</v>
          </cell>
        </row>
        <row r="163">
          <cell r="B163" t="str">
            <v>2024JULB00215</v>
          </cell>
          <cell r="C163" t="str">
            <v>Sanjib Kumar Bhagabati</v>
          </cell>
          <cell r="D163" t="str">
            <v>B</v>
          </cell>
          <cell r="E163">
            <v>0.95273729946524066</v>
          </cell>
        </row>
        <row r="164">
          <cell r="B164" t="str">
            <v>2024JULB00217</v>
          </cell>
          <cell r="C164" t="str">
            <v>Vittika Dnyaneshwar Chavhan</v>
          </cell>
          <cell r="D164" t="str">
            <v>B</v>
          </cell>
          <cell r="E164">
            <v>0.82062165775401075</v>
          </cell>
        </row>
        <row r="165">
          <cell r="B165" t="str">
            <v>2024JULB00218</v>
          </cell>
          <cell r="C165" t="str">
            <v>Yash Kataruka</v>
          </cell>
          <cell r="D165" t="str">
            <v>B</v>
          </cell>
          <cell r="E165">
            <v>0.85565396613190747</v>
          </cell>
        </row>
        <row r="166">
          <cell r="B166" t="str">
            <v>2024JULB00224</v>
          </cell>
          <cell r="C166" t="str">
            <v>Aniket Raj</v>
          </cell>
          <cell r="D166" t="str">
            <v>B</v>
          </cell>
          <cell r="E166">
            <v>0.89788881461675574</v>
          </cell>
        </row>
        <row r="167">
          <cell r="B167" t="str">
            <v>2024JULB00241</v>
          </cell>
          <cell r="C167" t="str">
            <v>Anu Kumari</v>
          </cell>
          <cell r="D167" t="str">
            <v>B</v>
          </cell>
          <cell r="E167">
            <v>0.70044117647058823</v>
          </cell>
        </row>
        <row r="168">
          <cell r="B168" t="str">
            <v>2024JULB00001</v>
          </cell>
          <cell r="C168" t="str">
            <v>A Divya Sree</v>
          </cell>
          <cell r="D168" t="str">
            <v>A</v>
          </cell>
          <cell r="E168">
            <v>0.77760752688172041</v>
          </cell>
        </row>
        <row r="169">
          <cell r="B169" t="str">
            <v>2024JULB00002</v>
          </cell>
          <cell r="C169" t="str">
            <v>Aaditya K</v>
          </cell>
          <cell r="D169" t="str">
            <v>A</v>
          </cell>
          <cell r="E169">
            <v>0.87803763440860216</v>
          </cell>
        </row>
        <row r="170">
          <cell r="B170" t="str">
            <v>2024JULB00003</v>
          </cell>
          <cell r="C170" t="str">
            <v>Aanchal Sapra</v>
          </cell>
          <cell r="D170" t="str">
            <v>A</v>
          </cell>
          <cell r="E170">
            <v>0.82637096774193541</v>
          </cell>
        </row>
        <row r="171">
          <cell r="B171" t="str">
            <v>2024JULB00004</v>
          </cell>
          <cell r="C171" t="str">
            <v>Abhinav B</v>
          </cell>
          <cell r="D171" t="str">
            <v>A</v>
          </cell>
          <cell r="E171">
            <v>0.860255376344086</v>
          </cell>
        </row>
        <row r="172">
          <cell r="B172" t="str">
            <v>2024JULB00006</v>
          </cell>
          <cell r="C172" t="str">
            <v>Abhyuday Tripathi</v>
          </cell>
          <cell r="D172" t="str">
            <v>A</v>
          </cell>
          <cell r="E172">
            <v>0.91415322580645164</v>
          </cell>
        </row>
        <row r="173">
          <cell r="B173" t="str">
            <v>2024JULB00007</v>
          </cell>
          <cell r="C173" t="str">
            <v>Adarsh G</v>
          </cell>
          <cell r="D173" t="str">
            <v>A</v>
          </cell>
          <cell r="E173">
            <v>0.92443548387096786</v>
          </cell>
        </row>
        <row r="174">
          <cell r="B174" t="str">
            <v>2024JULB00009</v>
          </cell>
          <cell r="C174" t="str">
            <v>Aditi Kumari</v>
          </cell>
          <cell r="D174" t="str">
            <v>A</v>
          </cell>
          <cell r="E174">
            <v>0.8748387096774195</v>
          </cell>
        </row>
        <row r="175">
          <cell r="B175" t="str">
            <v>2024JULB00012</v>
          </cell>
          <cell r="C175" t="str">
            <v>Akarsh Narain</v>
          </cell>
          <cell r="D175" t="str">
            <v>A</v>
          </cell>
          <cell r="E175">
            <v>0.80538978494623659</v>
          </cell>
        </row>
        <row r="176">
          <cell r="B176" t="str">
            <v>2024JULB00017</v>
          </cell>
          <cell r="C176" t="str">
            <v>Anamitra Dutta</v>
          </cell>
          <cell r="D176" t="str">
            <v>A</v>
          </cell>
          <cell r="E176">
            <v>0.88331989247311826</v>
          </cell>
        </row>
        <row r="177">
          <cell r="B177" t="str">
            <v>2024JULB00021</v>
          </cell>
          <cell r="C177" t="str">
            <v>Aniket Inani</v>
          </cell>
          <cell r="D177" t="str">
            <v>A</v>
          </cell>
          <cell r="E177">
            <v>0.93901881720430114</v>
          </cell>
        </row>
        <row r="178">
          <cell r="B178" t="str">
            <v>2024JULB00023</v>
          </cell>
          <cell r="C178" t="str">
            <v>Anushk Goel</v>
          </cell>
          <cell r="D178" t="str">
            <v>A</v>
          </cell>
          <cell r="E178">
            <v>0.84024193548387105</v>
          </cell>
        </row>
        <row r="179">
          <cell r="B179" t="str">
            <v>2024JULB00024</v>
          </cell>
          <cell r="C179" t="str">
            <v>Apoorwa Mishra</v>
          </cell>
          <cell r="D179" t="str">
            <v>A</v>
          </cell>
          <cell r="E179">
            <v>0.90400537634408606</v>
          </cell>
        </row>
        <row r="180">
          <cell r="B180" t="str">
            <v>2024JULB00027</v>
          </cell>
          <cell r="C180" t="str">
            <v>Aryan Atreya</v>
          </cell>
          <cell r="D180" t="str">
            <v>A</v>
          </cell>
          <cell r="E180">
            <v>0.81775537634408602</v>
          </cell>
        </row>
        <row r="181">
          <cell r="B181" t="str">
            <v>2024JULB00029</v>
          </cell>
          <cell r="C181" t="str">
            <v>Aryan Trivedi</v>
          </cell>
          <cell r="D181" t="str">
            <v>A</v>
          </cell>
          <cell r="E181">
            <v>0.87634408602150538</v>
          </cell>
        </row>
        <row r="182">
          <cell r="B182" t="str">
            <v>2024JULB00033</v>
          </cell>
          <cell r="C182" t="str">
            <v>Ashwin Bhaskar</v>
          </cell>
          <cell r="D182" t="str">
            <v>A</v>
          </cell>
          <cell r="E182">
            <v>0.85137096774193544</v>
          </cell>
        </row>
        <row r="183">
          <cell r="B183" t="str">
            <v>2024JULB00037</v>
          </cell>
          <cell r="C183" t="str">
            <v>Bhavik Puri</v>
          </cell>
          <cell r="D183" t="str">
            <v>A</v>
          </cell>
          <cell r="E183">
            <v>0.83401881720430104</v>
          </cell>
        </row>
        <row r="184">
          <cell r="B184" t="str">
            <v>2024JULB00038</v>
          </cell>
          <cell r="C184" t="str">
            <v>Bibek Kumar Muduli</v>
          </cell>
          <cell r="D184" t="str">
            <v>A</v>
          </cell>
          <cell r="E184">
            <v>0.84012096774193545</v>
          </cell>
        </row>
        <row r="185">
          <cell r="B185" t="str">
            <v>2024JULB00041</v>
          </cell>
          <cell r="C185" t="str">
            <v>C Divyashree</v>
          </cell>
          <cell r="D185" t="str">
            <v>A</v>
          </cell>
          <cell r="E185">
            <v>0.96276881720430108</v>
          </cell>
        </row>
        <row r="186">
          <cell r="B186" t="str">
            <v>2024JULB00044</v>
          </cell>
          <cell r="C186" t="str">
            <v>Chirag Bhardwaj</v>
          </cell>
          <cell r="D186" t="str">
            <v>A</v>
          </cell>
          <cell r="E186">
            <v>0.84470430107526873</v>
          </cell>
        </row>
        <row r="187">
          <cell r="B187" t="str">
            <v>2024JULB00049</v>
          </cell>
          <cell r="C187" t="str">
            <v>Deepak Birthare</v>
          </cell>
          <cell r="D187" t="str">
            <v>A</v>
          </cell>
          <cell r="E187">
            <v>0.86248655913978489</v>
          </cell>
        </row>
        <row r="188">
          <cell r="B188" t="str">
            <v>2024JULB00055</v>
          </cell>
          <cell r="C188" t="str">
            <v>Divyam Sood</v>
          </cell>
          <cell r="D188" t="str">
            <v>A</v>
          </cell>
          <cell r="E188">
            <v>0.95151881720430109</v>
          </cell>
        </row>
        <row r="189">
          <cell r="B189" t="str">
            <v>2024JULB00056</v>
          </cell>
          <cell r="C189" t="str">
            <v>Elina Mahanta</v>
          </cell>
          <cell r="D189" t="str">
            <v>A</v>
          </cell>
          <cell r="E189">
            <v>0.8870698924731184</v>
          </cell>
        </row>
        <row r="190">
          <cell r="B190" t="str">
            <v>2024JULB00059</v>
          </cell>
          <cell r="C190" t="str">
            <v>G Tharnath Reddy</v>
          </cell>
          <cell r="D190" t="str">
            <v>A</v>
          </cell>
          <cell r="E190">
            <v>0.86803763440860215</v>
          </cell>
        </row>
        <row r="191">
          <cell r="B191" t="str">
            <v>2024JULB00062</v>
          </cell>
          <cell r="C191" t="str">
            <v>Harish Kumar R</v>
          </cell>
          <cell r="D191" t="str">
            <v>A</v>
          </cell>
          <cell r="E191">
            <v>0.82637096774193552</v>
          </cell>
        </row>
        <row r="192">
          <cell r="B192" t="str">
            <v>2024JULB00071</v>
          </cell>
          <cell r="C192" t="str">
            <v>Jyoti Sahoo</v>
          </cell>
          <cell r="D192" t="str">
            <v>A</v>
          </cell>
          <cell r="E192">
            <v>0.86483870967741949</v>
          </cell>
        </row>
        <row r="193">
          <cell r="B193" t="str">
            <v>2024JULB00074</v>
          </cell>
          <cell r="C193" t="str">
            <v>Karan Kashyap</v>
          </cell>
          <cell r="D193" t="str">
            <v>A</v>
          </cell>
          <cell r="E193">
            <v>0.91318548387096776</v>
          </cell>
        </row>
        <row r="194">
          <cell r="B194" t="str">
            <v>2024JULB00075</v>
          </cell>
          <cell r="C194" t="str">
            <v>Kartheek Surya Devarapalli</v>
          </cell>
          <cell r="D194" t="str">
            <v>A</v>
          </cell>
          <cell r="E194">
            <v>0.88623655913978494</v>
          </cell>
        </row>
        <row r="195">
          <cell r="B195" t="str">
            <v>2024JULB00076</v>
          </cell>
          <cell r="C195" t="str">
            <v>Karthik Gr</v>
          </cell>
          <cell r="D195" t="str">
            <v>A</v>
          </cell>
          <cell r="E195">
            <v>0.84150537634408595</v>
          </cell>
        </row>
        <row r="196">
          <cell r="B196" t="str">
            <v>2024JULB00078</v>
          </cell>
          <cell r="C196" t="str">
            <v>Keshav Dhoot</v>
          </cell>
          <cell r="D196" t="str">
            <v>A</v>
          </cell>
          <cell r="E196">
            <v>0.90595430107526886</v>
          </cell>
        </row>
        <row r="197">
          <cell r="B197" t="str">
            <v>2024JULB00081</v>
          </cell>
          <cell r="C197" t="str">
            <v>Krish Chakraborty</v>
          </cell>
          <cell r="D197" t="str">
            <v>A</v>
          </cell>
          <cell r="E197">
            <v>0.73065860215053768</v>
          </cell>
        </row>
        <row r="198">
          <cell r="B198" t="str">
            <v>2024JULB00086</v>
          </cell>
          <cell r="C198" t="str">
            <v>Lakshita Chandak</v>
          </cell>
          <cell r="D198" t="str">
            <v>A</v>
          </cell>
          <cell r="E198">
            <v>0.80053763440860215</v>
          </cell>
        </row>
        <row r="199">
          <cell r="B199" t="str">
            <v>2024JULB00088</v>
          </cell>
          <cell r="C199" t="str">
            <v>Leena D</v>
          </cell>
          <cell r="D199" t="str">
            <v>A</v>
          </cell>
          <cell r="E199">
            <v>0.93693548387096792</v>
          </cell>
        </row>
        <row r="200">
          <cell r="B200" t="str">
            <v>2024JULB00102</v>
          </cell>
          <cell r="C200" t="str">
            <v>Niranjana Hari</v>
          </cell>
          <cell r="D200" t="str">
            <v>A</v>
          </cell>
          <cell r="E200">
            <v>0.88610215053763453</v>
          </cell>
        </row>
        <row r="201">
          <cell r="B201" t="str">
            <v>2024JULB00103</v>
          </cell>
          <cell r="C201" t="str">
            <v>Nishant Mishra</v>
          </cell>
          <cell r="D201" t="str">
            <v>A</v>
          </cell>
          <cell r="E201">
            <v>0.81857526881720433</v>
          </cell>
        </row>
        <row r="202">
          <cell r="B202" t="str">
            <v>2024JULB00105</v>
          </cell>
          <cell r="C202" t="str">
            <v>Nithish Yuvaraj</v>
          </cell>
          <cell r="D202" t="str">
            <v>A</v>
          </cell>
          <cell r="E202">
            <v>0.85165322580645153</v>
          </cell>
        </row>
        <row r="203">
          <cell r="B203" t="str">
            <v>2024JULB00108</v>
          </cell>
          <cell r="C203" t="str">
            <v>Pooja . S</v>
          </cell>
          <cell r="D203" t="str">
            <v>A</v>
          </cell>
          <cell r="E203">
            <v>0.83275537634408603</v>
          </cell>
        </row>
        <row r="204">
          <cell r="B204" t="str">
            <v>2024JULB00109</v>
          </cell>
          <cell r="C204" t="str">
            <v>Poulami Sarkar</v>
          </cell>
          <cell r="D204" t="str">
            <v>A</v>
          </cell>
          <cell r="E204">
            <v>0.74735215053763449</v>
          </cell>
        </row>
        <row r="205">
          <cell r="B205" t="str">
            <v>2024JULB00110</v>
          </cell>
          <cell r="C205" t="str">
            <v>Prachi Chauhan</v>
          </cell>
          <cell r="D205" t="str">
            <v>A</v>
          </cell>
          <cell r="E205">
            <v>0.90165322580645169</v>
          </cell>
        </row>
        <row r="206">
          <cell r="B206" t="str">
            <v>2024JULB00113</v>
          </cell>
          <cell r="C206" t="str">
            <v>Prajwal P Kulkarni</v>
          </cell>
          <cell r="D206" t="str">
            <v>A</v>
          </cell>
          <cell r="E206">
            <v>0.6121774193548386</v>
          </cell>
        </row>
        <row r="207">
          <cell r="B207" t="str">
            <v>2024JULB00116</v>
          </cell>
          <cell r="C207" t="str">
            <v>Pushkar Dey</v>
          </cell>
          <cell r="D207" t="str">
            <v>A</v>
          </cell>
          <cell r="E207">
            <v>0.86151881720430112</v>
          </cell>
        </row>
        <row r="208">
          <cell r="B208" t="str">
            <v>2024JULB00123</v>
          </cell>
          <cell r="C208" t="str">
            <v>Rishik Chandra Pasupuleti</v>
          </cell>
          <cell r="D208" t="str">
            <v>A</v>
          </cell>
          <cell r="E208">
            <v>0.87317204301075269</v>
          </cell>
        </row>
        <row r="209">
          <cell r="B209" t="str">
            <v>2024JULB00126</v>
          </cell>
          <cell r="C209" t="str">
            <v>Riya Rose</v>
          </cell>
          <cell r="D209" t="str">
            <v>A</v>
          </cell>
          <cell r="E209">
            <v>0.88831989247311827</v>
          </cell>
        </row>
        <row r="210">
          <cell r="B210" t="str">
            <v>2024JULB00129</v>
          </cell>
          <cell r="C210" t="str">
            <v>Prithviraj Srinivasan</v>
          </cell>
          <cell r="D210" t="str">
            <v>A</v>
          </cell>
          <cell r="E210">
            <v>0.93985215053763449</v>
          </cell>
        </row>
        <row r="211">
          <cell r="B211" t="str">
            <v>2024JULB00130</v>
          </cell>
          <cell r="C211" t="str">
            <v>Sadya Anwar</v>
          </cell>
          <cell r="D211" t="str">
            <v>A</v>
          </cell>
          <cell r="E211">
            <v>0.90400537634408606</v>
          </cell>
        </row>
        <row r="212">
          <cell r="B212" t="str">
            <v>2024JULB00138</v>
          </cell>
          <cell r="C212" t="str">
            <v>Shankar Vyas</v>
          </cell>
          <cell r="D212" t="str">
            <v>A</v>
          </cell>
          <cell r="E212">
            <v>0.91762096774193558</v>
          </cell>
        </row>
        <row r="213">
          <cell r="B213" t="str">
            <v>2024JULB00148</v>
          </cell>
          <cell r="C213" t="str">
            <v>Shubham Goel</v>
          </cell>
          <cell r="D213" t="str">
            <v>A</v>
          </cell>
          <cell r="E213">
            <v>0.88845430107526879</v>
          </cell>
        </row>
        <row r="214">
          <cell r="B214" t="str">
            <v>2024JULB00152</v>
          </cell>
          <cell r="C214" t="str">
            <v>Snehith Samala</v>
          </cell>
          <cell r="D214" t="str">
            <v>A</v>
          </cell>
          <cell r="E214">
            <v>0.84733870967741942</v>
          </cell>
        </row>
        <row r="215">
          <cell r="B215" t="str">
            <v>2024JULB00158</v>
          </cell>
          <cell r="C215" t="str">
            <v>Sree Nithish</v>
          </cell>
          <cell r="D215" t="str">
            <v>A</v>
          </cell>
          <cell r="E215">
            <v>0.82803763440860212</v>
          </cell>
        </row>
        <row r="216">
          <cell r="B216" t="str">
            <v>2024JULB00160</v>
          </cell>
          <cell r="C216" t="str">
            <v>Srishti</v>
          </cell>
          <cell r="D216" t="str">
            <v>A</v>
          </cell>
          <cell r="E216">
            <v>0.81901881720430114</v>
          </cell>
        </row>
        <row r="217">
          <cell r="B217" t="str">
            <v>2024JULB00161</v>
          </cell>
          <cell r="C217" t="str">
            <v>Subham Kumar Sahana</v>
          </cell>
          <cell r="D217" t="str">
            <v>A</v>
          </cell>
          <cell r="E217">
            <v>0.89705645161290326</v>
          </cell>
        </row>
        <row r="218">
          <cell r="B218" t="str">
            <v>2024JULB00171</v>
          </cell>
          <cell r="C218" t="str">
            <v>Thribhuvan Gowda</v>
          </cell>
          <cell r="D218" t="str">
            <v>A</v>
          </cell>
          <cell r="E218">
            <v>0.90915322580645153</v>
          </cell>
        </row>
        <row r="219">
          <cell r="B219" t="str">
            <v>2024JULB00179</v>
          </cell>
          <cell r="C219" t="str">
            <v>Veeraj Vasu Poojari</v>
          </cell>
          <cell r="D219" t="str">
            <v>A</v>
          </cell>
          <cell r="E219">
            <v>0.9319354838709677</v>
          </cell>
        </row>
        <row r="220">
          <cell r="B220" t="str">
            <v>2024JULB00182</v>
          </cell>
          <cell r="C220" t="str">
            <v>Weslinraj Weslin Raj</v>
          </cell>
          <cell r="D220" t="str">
            <v>A</v>
          </cell>
          <cell r="E220">
            <v>0.86110215053763439</v>
          </cell>
        </row>
        <row r="221">
          <cell r="B221" t="str">
            <v>2024JULB00184</v>
          </cell>
          <cell r="C221" t="str">
            <v>Yash Sen</v>
          </cell>
          <cell r="D221" t="str">
            <v>A</v>
          </cell>
          <cell r="E221">
            <v>0.81928763440860208</v>
          </cell>
        </row>
        <row r="222">
          <cell r="B222" t="str">
            <v>2024JULB00185</v>
          </cell>
          <cell r="C222" t="str">
            <v>Souvik Biswas</v>
          </cell>
          <cell r="D222" t="str">
            <v>A</v>
          </cell>
          <cell r="E222">
            <v>0.73010752688172043</v>
          </cell>
        </row>
        <row r="223">
          <cell r="B223" t="str">
            <v>2024JULB00187</v>
          </cell>
          <cell r="C223" t="str">
            <v>Sejal Negi</v>
          </cell>
          <cell r="D223" t="str">
            <v>A</v>
          </cell>
          <cell r="E223">
            <v>0.82442204301075273</v>
          </cell>
        </row>
        <row r="224">
          <cell r="B224" t="str">
            <v>2024JULB00195</v>
          </cell>
          <cell r="C224" t="str">
            <v>Nikhitha Sriya Pottangi</v>
          </cell>
          <cell r="D224" t="str">
            <v>A</v>
          </cell>
          <cell r="E224">
            <v>0.82608870967741932</v>
          </cell>
        </row>
        <row r="225">
          <cell r="B225" t="str">
            <v>2024JULB00201</v>
          </cell>
          <cell r="C225" t="str">
            <v>Varun Thampi</v>
          </cell>
          <cell r="D225" t="str">
            <v>A</v>
          </cell>
          <cell r="E225">
            <v>0.77205645161290315</v>
          </cell>
        </row>
        <row r="226">
          <cell r="B226" t="str">
            <v>2024JULB00202</v>
          </cell>
          <cell r="C226" t="str">
            <v>Arnav Rastogi</v>
          </cell>
          <cell r="D226" t="str">
            <v>A</v>
          </cell>
          <cell r="E226">
            <v>0.74122311827956988</v>
          </cell>
        </row>
        <row r="227">
          <cell r="B227" t="str">
            <v>2024JULB00212</v>
          </cell>
          <cell r="C227" t="str">
            <v>Rajnish Kumar</v>
          </cell>
          <cell r="D227" t="str">
            <v>A</v>
          </cell>
          <cell r="E227">
            <v>0.89595430107526886</v>
          </cell>
        </row>
        <row r="228">
          <cell r="B228" t="str">
            <v>2024JULB00216</v>
          </cell>
          <cell r="C228" t="str">
            <v>Vanshita Bali</v>
          </cell>
          <cell r="D228" t="str">
            <v>A</v>
          </cell>
          <cell r="E228">
            <v>0.92248655913978495</v>
          </cell>
        </row>
        <row r="229">
          <cell r="B229" t="str">
            <v>2024JULB00221</v>
          </cell>
          <cell r="C229" t="str">
            <v>Dhruban Talukdar</v>
          </cell>
          <cell r="D229" t="str">
            <v>A</v>
          </cell>
          <cell r="E229">
            <v>0.85762096774193552</v>
          </cell>
        </row>
        <row r="230">
          <cell r="B230" t="str">
            <v>2024JULB00230</v>
          </cell>
          <cell r="C230" t="str">
            <v>Jaladi Blessy Susanthika</v>
          </cell>
          <cell r="D230" t="str">
            <v>A</v>
          </cell>
          <cell r="E230">
            <v>0.89331989247311827</v>
          </cell>
        </row>
        <row r="231">
          <cell r="B231" t="str">
            <v>2024JULB00251</v>
          </cell>
          <cell r="C231" t="str">
            <v>Rishi Raj Yadav</v>
          </cell>
          <cell r="D231" t="str">
            <v>A</v>
          </cell>
          <cell r="E231">
            <v>0.8138844086021505</v>
          </cell>
        </row>
        <row r="232">
          <cell r="B232" t="str">
            <v>2024EXCH0001</v>
          </cell>
          <cell r="C232" t="str">
            <v>Chloe Tarjon</v>
          </cell>
          <cell r="D232" t="str">
            <v>A</v>
          </cell>
          <cell r="E232">
            <v>0.84677419354838712</v>
          </cell>
        </row>
        <row r="233">
          <cell r="B233" t="str">
            <v>2024EXCH0002</v>
          </cell>
          <cell r="C233" t="str">
            <v>Tiffany Saniel</v>
          </cell>
          <cell r="D233" t="str">
            <v>A</v>
          </cell>
          <cell r="E233">
            <v>0.92110215053763445</v>
          </cell>
        </row>
        <row r="234">
          <cell r="B234" t="str">
            <v>2024EXCH0003</v>
          </cell>
          <cell r="C234" t="str">
            <v>Lyse Rigaux</v>
          </cell>
          <cell r="D234" t="str">
            <v>A</v>
          </cell>
          <cell r="E234">
            <v>0.83857526881720434</v>
          </cell>
        </row>
        <row r="235">
          <cell r="B235" t="str">
            <v>2024EXCH0004</v>
          </cell>
          <cell r="C235" t="str">
            <v>Baptiste Gomis</v>
          </cell>
          <cell r="D235" t="str">
            <v>A</v>
          </cell>
          <cell r="E235">
            <v>0.84677419354838712</v>
          </cell>
        </row>
        <row r="236">
          <cell r="B236" t="str">
            <v>2024EXCH0005</v>
          </cell>
          <cell r="C236" t="str">
            <v>Arthur Froehly</v>
          </cell>
          <cell r="D236" t="str">
            <v>A</v>
          </cell>
          <cell r="E236">
            <v>0.85510752688172054</v>
          </cell>
        </row>
        <row r="237">
          <cell r="B237" t="str">
            <v>2024EXCH0006</v>
          </cell>
          <cell r="C237" t="str">
            <v>Celeste Damoy</v>
          </cell>
          <cell r="D237" t="str">
            <v>A</v>
          </cell>
          <cell r="E237">
            <v>0.842741935483871</v>
          </cell>
        </row>
        <row r="238">
          <cell r="B238" t="str">
            <v>2024EXCH0007</v>
          </cell>
          <cell r="C238" t="str">
            <v>Pauline Camus</v>
          </cell>
          <cell r="D238" t="str">
            <v>A</v>
          </cell>
          <cell r="E238">
            <v>0.73454301075268813</v>
          </cell>
        </row>
        <row r="239">
          <cell r="B239" t="str">
            <v>2024EXCH0008</v>
          </cell>
          <cell r="C239" t="str">
            <v>Etienne Bourne</v>
          </cell>
          <cell r="D239" t="str">
            <v>A</v>
          </cell>
          <cell r="E239">
            <v>0.89233870967741935</v>
          </cell>
        </row>
        <row r="240">
          <cell r="B240" t="str">
            <v>2024EXCH0009</v>
          </cell>
          <cell r="C240" t="str">
            <v>Alexandre Bazin</v>
          </cell>
          <cell r="D240" t="str">
            <v>A</v>
          </cell>
          <cell r="E240">
            <v>0.90913978494623648</v>
          </cell>
        </row>
        <row r="241">
          <cell r="B241" t="str">
            <v>2024EXCH0010</v>
          </cell>
          <cell r="C241" t="str">
            <v>Matheo Avril</v>
          </cell>
          <cell r="D241" t="str">
            <v>A</v>
          </cell>
          <cell r="E241">
            <v>0.89233870967741935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08D64-F45E-4DA6-8120-CF69633508BD}">
  <dimension ref="A1:M238"/>
  <sheetViews>
    <sheetView topLeftCell="I1" workbookViewId="0">
      <selection activeCell="M4" sqref="M4:M231"/>
    </sheetView>
  </sheetViews>
  <sheetFormatPr defaultRowHeight="14.4" x14ac:dyDescent="0.3"/>
  <cols>
    <col min="1" max="1" width="10.33203125" style="5" customWidth="1"/>
    <col min="2" max="2" width="12" style="5" customWidth="1"/>
    <col min="3" max="3" width="11.6640625" style="5" customWidth="1"/>
    <col min="4" max="4" width="17.5546875" style="5" bestFit="1" customWidth="1"/>
    <col min="5" max="5" width="26.21875" style="16" bestFit="1" customWidth="1"/>
    <col min="6" max="6" width="12.44140625" style="17" customWidth="1"/>
    <col min="7" max="7" width="16" style="17" customWidth="1"/>
    <col min="8" max="8" width="26.21875" style="17" customWidth="1"/>
    <col min="9" max="9" width="24.77734375" style="17" customWidth="1"/>
    <col min="10" max="10" width="27.5546875" style="17" customWidth="1"/>
    <col min="11" max="11" width="27.21875" style="17" customWidth="1"/>
    <col min="12" max="12" width="17.44140625" customWidth="1"/>
    <col min="13" max="13" width="56" style="16" customWidth="1"/>
  </cols>
  <sheetData>
    <row r="1" spans="1:13" x14ac:dyDescent="0.3">
      <c r="A1" s="1"/>
      <c r="B1" s="1">
        <v>3</v>
      </c>
      <c r="C1" s="1">
        <v>4</v>
      </c>
      <c r="D1" s="1">
        <v>1</v>
      </c>
      <c r="E1" s="2">
        <v>2</v>
      </c>
    </row>
    <row r="2" spans="1:13" ht="14.55" customHeight="1" x14ac:dyDescent="0.3">
      <c r="A2" s="9" t="s">
        <v>3</v>
      </c>
      <c r="B2" s="9" t="s">
        <v>6</v>
      </c>
      <c r="C2" s="9" t="s">
        <v>7</v>
      </c>
      <c r="D2" s="9" t="s">
        <v>4</v>
      </c>
      <c r="E2" s="138" t="s">
        <v>5</v>
      </c>
      <c r="F2" s="135" t="s">
        <v>537</v>
      </c>
      <c r="G2" s="136" t="s">
        <v>579</v>
      </c>
      <c r="H2" s="94" t="s">
        <v>583</v>
      </c>
      <c r="I2" s="94"/>
      <c r="J2" s="94"/>
      <c r="K2" s="94"/>
      <c r="L2" s="168" t="s">
        <v>551</v>
      </c>
    </row>
    <row r="3" spans="1:13" ht="14.55" customHeight="1" x14ac:dyDescent="0.3">
      <c r="A3" s="137"/>
      <c r="B3" s="137"/>
      <c r="C3" s="137"/>
      <c r="D3" s="137"/>
      <c r="E3" s="133"/>
      <c r="F3" s="135"/>
      <c r="G3" s="136"/>
      <c r="H3" s="94" t="s">
        <v>544</v>
      </c>
      <c r="I3" s="94" t="s">
        <v>545</v>
      </c>
      <c r="J3" s="94" t="s">
        <v>546</v>
      </c>
      <c r="K3" s="94" t="s">
        <v>547</v>
      </c>
      <c r="L3" s="169"/>
    </row>
    <row r="4" spans="1:13" s="124" customFormat="1" ht="23.4" customHeight="1" x14ac:dyDescent="0.3">
      <c r="A4" s="93">
        <v>1</v>
      </c>
      <c r="B4" s="129" t="s">
        <v>23</v>
      </c>
      <c r="C4" s="129" t="s">
        <v>24</v>
      </c>
      <c r="D4" s="129" t="s">
        <v>21</v>
      </c>
      <c r="E4" s="130" t="s">
        <v>22</v>
      </c>
      <c r="F4" s="120">
        <f>AVERAGE('HPS grading'!F4,'HPS grading'!K4,'HPS grading'!P4,'HPS grading'!U4)</f>
        <v>54.637453703703706</v>
      </c>
      <c r="G4" s="93" t="str" cm="1">
        <f t="array" ref="G4">_xlfn.IFS(F4&gt;=80,"A+",F4&gt;=70,"A",F4=60,"B+",F4&gt;=50,"B",F4&gt;=40,"C+",F4&gt;=30,"C",F4&gt;=20,"D",F4&lt;20,"E")</f>
        <v>B</v>
      </c>
      <c r="H4" s="93" t="str">
        <f>IF('HPS grading'!H4&amp;'HPS grading'!I4="ClearedCleared","None",IF('HPS grading'!H4="NC","Persona ","") &amp;IF('HPS grading'!I4="NC","Wellness ",""))</f>
        <v>None</v>
      </c>
      <c r="I4" s="93" t="str">
        <f>IF('HPS grading'!M4&amp;'HPS grading'!N4="ClearedCleared","None",IF('HPS grading'!M4="NC","Persona  ","") &amp;IF('HPS grading'!N4="NC","Wellness",""))</f>
        <v>Wellness</v>
      </c>
      <c r="J4" s="93" t="str">
        <f>IF('HPS grading'!R4&amp;'HPS grading'!S4="ClearedCleared","None",IF('HPS grading'!R4="NC","Persona ","") &amp;IF('HPS grading'!S4="NC","Wellness ",""))</f>
        <v>None</v>
      </c>
      <c r="K4" s="93" t="str">
        <f>IF('HPS grading'!W4&amp;'HPS grading'!X4="ClearedCleared","None",IF('HPS grading'!W4="NC","Persona ","") &amp;IF('HPS grading'!X4="NC","Wellness ",""))</f>
        <v xml:space="preserve">Wellness </v>
      </c>
      <c r="L4" s="93" t="str">
        <f>IF(COUNTIF(H4:K4,"None")=4,"Passed","With Held")</f>
        <v>With Held</v>
      </c>
      <c r="M4" s="251" t="str">
        <f>IF($L4&lt;&gt;"With Held","",_xlfn.TEXTJOIN(", ",TRUE,IF(TRIM($H4)&lt;&gt;"None","Level 0 - "&amp;SUBSTITUTE(TRIM($H4)," "," &amp; "), ""),IF(TRIM($I4)&lt;&gt;"None","Level 1 - "&amp;SUBSTITUTE(TRIM($I4)," "," &amp; "), ""),IF(TRIM($J4)&lt;&gt;"None","Level 2 - "&amp;SUBSTITUTE(TRIM($J4)," "," &amp; "), ""),IF(TRIM($K4)&lt;&gt;"None","Level 3 - "&amp;SUBSTITUTE(TRIM($K4)," "," &amp; "), "")))</f>
        <v>Level 1 - Wellness, Level 3 - Wellness</v>
      </c>
    </row>
    <row r="5" spans="1:13" s="124" customFormat="1" ht="23.4" customHeight="1" x14ac:dyDescent="0.3">
      <c r="A5" s="98">
        <v>2</v>
      </c>
      <c r="B5" s="131" t="s">
        <v>27</v>
      </c>
      <c r="C5" s="131" t="s">
        <v>24</v>
      </c>
      <c r="D5" s="131" t="s">
        <v>25</v>
      </c>
      <c r="E5" s="132" t="s">
        <v>26</v>
      </c>
      <c r="F5" s="120">
        <f>AVERAGE('HPS grading'!F5,'HPS grading'!K5,'HPS grading'!P5,'HPS grading'!U5)</f>
        <v>54.432632275132278</v>
      </c>
      <c r="G5" s="93" t="str" cm="1">
        <f t="array" ref="G5">_xlfn.IFS(F5&gt;=80,"A+",F5&gt;=70,"A",F5=60,"B+",F5&gt;=50,"B",F5&gt;=40,"C+",F5&gt;=30,"C",F5&gt;=20,"D",F5&lt;20,"E")</f>
        <v>B</v>
      </c>
      <c r="H5" s="93" t="str">
        <f>IF('HPS grading'!H5&amp;'HPS grading'!I5="ClearedCleared","None",IF('HPS grading'!H5="NC","Persona ","") &amp;IF('HPS grading'!I5="NC","Wellness ",""))</f>
        <v xml:space="preserve">Persona </v>
      </c>
      <c r="I5" s="93" t="str">
        <f>IF('HPS grading'!M5&amp;'HPS grading'!N5="ClearedCleared","None",IF('HPS grading'!M5="NC","Persona  ","") &amp;IF('HPS grading'!N5="NC","Wellness",""))</f>
        <v>None</v>
      </c>
      <c r="J5" s="93" t="str">
        <f>IF('HPS grading'!R5&amp;'HPS grading'!S5="ClearedCleared","None",IF('HPS grading'!R5="NC","Persona ","") &amp;IF('HPS grading'!S5="NC","Wellness ",""))</f>
        <v xml:space="preserve">Persona Wellness </v>
      </c>
      <c r="K5" s="93" t="str">
        <f>IF('HPS grading'!W5&amp;'HPS grading'!X5="ClearedCleared","None",IF('HPS grading'!W5="NC","Persona ","") &amp;IF('HPS grading'!X5="NC","Wellness ",""))</f>
        <v>None</v>
      </c>
      <c r="L5" s="93" t="str">
        <f t="shared" ref="L4:L68" si="0">IF(COUNTIF(H5:K5,"None")=4,"Passed","With Held")</f>
        <v>With Held</v>
      </c>
      <c r="M5" s="251" t="str">
        <f t="shared" ref="M5:M68" si="1">IF($L5&lt;&gt;"With Held","",_xlfn.TEXTJOIN(", ",TRUE,IF(TRIM($H5)&lt;&gt;"None","Level 0 - "&amp;SUBSTITUTE(TRIM($H5)," "," &amp; "), ""),IF(TRIM($I5)&lt;&gt;"None","Level 1 - "&amp;SUBSTITUTE(TRIM($I5)," "," &amp; "), ""),IF(TRIM($J5)&lt;&gt;"None","Level 2 - "&amp;SUBSTITUTE(TRIM($J5)," "," &amp; "), ""),IF(TRIM($K5)&lt;&gt;"None","Level 3 - "&amp;SUBSTITUTE(TRIM($K5)," "," &amp; "), "")))</f>
        <v>Level 0 - Persona, Level 2 - Persona &amp; Wellness</v>
      </c>
    </row>
    <row r="6" spans="1:13" s="124" customFormat="1" ht="23.4" customHeight="1" x14ac:dyDescent="0.3">
      <c r="A6" s="93">
        <v>3</v>
      </c>
      <c r="B6" s="129" t="s">
        <v>23</v>
      </c>
      <c r="C6" s="129" t="s">
        <v>24</v>
      </c>
      <c r="D6" s="129" t="s">
        <v>28</v>
      </c>
      <c r="E6" s="130" t="s">
        <v>29</v>
      </c>
      <c r="F6" s="120">
        <f>AVERAGE('HPS grading'!F6,'HPS grading'!K6,'HPS grading'!P6,'HPS grading'!U6)</f>
        <v>43.126134259259253</v>
      </c>
      <c r="G6" s="93" t="str" cm="1">
        <f t="array" ref="G6">_xlfn.IFS(F6&gt;=80,"A+",F6&gt;=70,"A",F6=60,"B+",F6&gt;=50,"B",F6&gt;=40,"C+",F6&gt;=30,"C",F6&gt;=20,"D",F6&lt;20,"E")</f>
        <v>C+</v>
      </c>
      <c r="H6" s="93" t="str">
        <f>IF('HPS grading'!H6&amp;'HPS grading'!I6="ClearedCleared","None",IF('HPS grading'!H6="NC","Persona ","") &amp;IF('HPS grading'!I6="NC","Wellness ",""))</f>
        <v>None</v>
      </c>
      <c r="I6" s="93" t="str">
        <f>IF('HPS grading'!M6&amp;'HPS grading'!N6="ClearedCleared","None",IF('HPS grading'!M6="NC","Persona  ","") &amp;IF('HPS grading'!N6="NC","Wellness",""))</f>
        <v>Wellness</v>
      </c>
      <c r="J6" s="93" t="str">
        <f>IF('HPS grading'!R6&amp;'HPS grading'!S6="ClearedCleared","None",IF('HPS grading'!R6="NC","Persona ","") &amp;IF('HPS grading'!S6="NC","Wellness ",""))</f>
        <v xml:space="preserve">Persona Wellness </v>
      </c>
      <c r="K6" s="93" t="str">
        <f>IF('HPS grading'!W6&amp;'HPS grading'!X6="ClearedCleared","None",IF('HPS grading'!W6="NC","Persona ","") &amp;IF('HPS grading'!X6="NC","Wellness ",""))</f>
        <v xml:space="preserve">Wellness </v>
      </c>
      <c r="L6" s="93" t="str">
        <f t="shared" si="0"/>
        <v>With Held</v>
      </c>
      <c r="M6" s="251" t="str">
        <f t="shared" si="1"/>
        <v>Level 1 - Wellness, Level 2 - Persona &amp; Wellness, Level 3 - Wellness</v>
      </c>
    </row>
    <row r="7" spans="1:13" s="124" customFormat="1" ht="23.4" customHeight="1" x14ac:dyDescent="0.3">
      <c r="A7" s="98">
        <v>4</v>
      </c>
      <c r="B7" s="131" t="s">
        <v>27</v>
      </c>
      <c r="C7" s="131" t="s">
        <v>24</v>
      </c>
      <c r="D7" s="131" t="s">
        <v>30</v>
      </c>
      <c r="E7" s="132" t="s">
        <v>31</v>
      </c>
      <c r="F7" s="120">
        <f>AVERAGE('HPS grading'!F7,'HPS grading'!K7,'HPS grading'!P7,'HPS grading'!U7)</f>
        <v>53.22631613756613</v>
      </c>
      <c r="G7" s="93" t="str" cm="1">
        <f t="array" ref="G7">_xlfn.IFS(F7&gt;=80,"A+",F7&gt;=70,"A",F7=60,"B+",F7&gt;=50,"B",F7&gt;=40,"C+",F7&gt;=30,"C",F7&gt;=20,"D",F7&lt;20,"E")</f>
        <v>B</v>
      </c>
      <c r="H7" s="93" t="str">
        <f>IF('HPS grading'!H7&amp;'HPS grading'!I7="ClearedCleared","None",IF('HPS grading'!H7="NC","Persona ","") &amp;IF('HPS grading'!I7="NC","Wellness ",""))</f>
        <v>None</v>
      </c>
      <c r="I7" s="93" t="str">
        <f>IF('HPS grading'!M7&amp;'HPS grading'!N7="ClearedCleared","None",IF('HPS grading'!M7="NC","Persona  ","") &amp;IF('HPS grading'!N7="NC","Wellness",""))</f>
        <v>Wellness</v>
      </c>
      <c r="J7" s="93" t="str">
        <f>IF('HPS grading'!R7&amp;'HPS grading'!S7="ClearedCleared","None",IF('HPS grading'!R7="NC","Persona ","") &amp;IF('HPS grading'!S7="NC","Wellness ",""))</f>
        <v xml:space="preserve">Persona Wellness </v>
      </c>
      <c r="K7" s="93" t="str">
        <f>IF('HPS grading'!W7&amp;'HPS grading'!X7="ClearedCleared","None",IF('HPS grading'!W7="NC","Persona ","") &amp;IF('HPS grading'!X7="NC","Wellness ",""))</f>
        <v xml:space="preserve">Wellness </v>
      </c>
      <c r="L7" s="93" t="str">
        <f t="shared" si="0"/>
        <v>With Held</v>
      </c>
      <c r="M7" s="251" t="str">
        <f t="shared" si="1"/>
        <v>Level 1 - Wellness, Level 2 - Persona &amp; Wellness, Level 3 - Wellness</v>
      </c>
    </row>
    <row r="8" spans="1:13" s="124" customFormat="1" ht="23.4" customHeight="1" x14ac:dyDescent="0.3">
      <c r="A8" s="93">
        <v>5</v>
      </c>
      <c r="B8" s="129" t="s">
        <v>27</v>
      </c>
      <c r="C8" s="129" t="s">
        <v>34</v>
      </c>
      <c r="D8" s="129" t="s">
        <v>32</v>
      </c>
      <c r="E8" s="130" t="s">
        <v>33</v>
      </c>
      <c r="F8" s="120">
        <f>AVERAGE('HPS grading'!F8,'HPS grading'!K8,'HPS grading'!P8,'HPS grading'!U8)</f>
        <v>11.437222222222223</v>
      </c>
      <c r="G8" s="93" t="str" cm="1">
        <f t="array" ref="G8">_xlfn.IFS(F8&gt;=80,"A+",F8&gt;=70,"A",F8=60,"B+",F8&gt;=50,"B",F8&gt;=40,"C+",F8&gt;=30,"C",F8&gt;=20,"D",F8&lt;20,"E")</f>
        <v>E</v>
      </c>
      <c r="H8" s="93" t="str">
        <f>IF('HPS grading'!H8&amp;'HPS grading'!I8="ClearedCleared","None",IF('HPS grading'!H8="NC","Persona ","") &amp;IF('HPS grading'!I8="NC","Wellness ",""))</f>
        <v xml:space="preserve">Persona Wellness </v>
      </c>
      <c r="I8" s="93" t="str">
        <f>IF('HPS grading'!M8&amp;'HPS grading'!N8="ClearedCleared","None",IF('HPS grading'!M8="NC","Persona  ","") &amp;IF('HPS grading'!N8="NC","Wellness",""))</f>
        <v>Persona  Wellness</v>
      </c>
      <c r="J8" s="93" t="str">
        <f>IF('HPS grading'!R8&amp;'HPS grading'!S8="ClearedCleared","None",IF('HPS grading'!R8="NC","Persona ","") &amp;IF('HPS grading'!S8="NC","Wellness ",""))</f>
        <v xml:space="preserve">Wellness </v>
      </c>
      <c r="K8" s="93" t="str">
        <f>IF('HPS grading'!W8&amp;'HPS grading'!X8="ClearedCleared","None",IF('HPS grading'!W8="NC","Persona ","") &amp;IF('HPS grading'!X8="NC","Wellness ",""))</f>
        <v xml:space="preserve">Persona Wellness </v>
      </c>
      <c r="L8" s="93" t="str">
        <f t="shared" si="0"/>
        <v>With Held</v>
      </c>
      <c r="M8" s="251" t="str">
        <f t="shared" si="1"/>
        <v>Level 0 - Persona &amp; Wellness, Level 1 - Persona &amp; Wellness, Level 2 - Wellness, Level 3 - Persona &amp; Wellness</v>
      </c>
    </row>
    <row r="9" spans="1:13" s="124" customFormat="1" ht="23.4" customHeight="1" x14ac:dyDescent="0.3">
      <c r="A9" s="98">
        <v>6</v>
      </c>
      <c r="B9" s="131" t="s">
        <v>27</v>
      </c>
      <c r="C9" s="131" t="s">
        <v>24</v>
      </c>
      <c r="D9" s="131" t="s">
        <v>35</v>
      </c>
      <c r="E9" s="132" t="s">
        <v>36</v>
      </c>
      <c r="F9" s="120">
        <f>AVERAGE('HPS grading'!F9,'HPS grading'!K9,'HPS grading'!P9,'HPS grading'!U9)</f>
        <v>60.344947089947084</v>
      </c>
      <c r="G9" s="93" t="str" cm="1">
        <f t="array" ref="G9">_xlfn.IFS(F9&gt;=80,"A+",F9&gt;=70,"A",F9=60,"B+",F9&gt;=50,"B",F9&gt;=40,"C+",F9&gt;=30,"C",F9&gt;=20,"D",F9&lt;20,"E")</f>
        <v>B</v>
      </c>
      <c r="H9" s="93" t="str">
        <f>IF('HPS grading'!H9&amp;'HPS grading'!I9="ClearedCleared","None",IF('HPS grading'!H9="NC","Persona ","") &amp;IF('HPS grading'!I9="NC","Wellness ",""))</f>
        <v>None</v>
      </c>
      <c r="I9" s="93" t="str">
        <f>IF('HPS grading'!M9&amp;'HPS grading'!N9="ClearedCleared","None",IF('HPS grading'!M9="NC","Persona  ","") &amp;IF('HPS grading'!N9="NC","Wellness",""))</f>
        <v>None</v>
      </c>
      <c r="J9" s="93" t="str">
        <f>IF('HPS grading'!R9&amp;'HPS grading'!S9="ClearedCleared","None",IF('HPS grading'!R9="NC","Persona ","") &amp;IF('HPS grading'!S9="NC","Wellness ",""))</f>
        <v xml:space="preserve">Wellness </v>
      </c>
      <c r="K9" s="93" t="str">
        <f>IF('HPS grading'!W9&amp;'HPS grading'!X9="ClearedCleared","None",IF('HPS grading'!W9="NC","Persona ","") &amp;IF('HPS grading'!X9="NC","Wellness ",""))</f>
        <v>None</v>
      </c>
      <c r="L9" s="93" t="str">
        <f t="shared" si="0"/>
        <v>With Held</v>
      </c>
      <c r="M9" s="251" t="str">
        <f t="shared" si="1"/>
        <v>Level 2 - Wellness</v>
      </c>
    </row>
    <row r="10" spans="1:13" s="124" customFormat="1" ht="23.4" customHeight="1" x14ac:dyDescent="0.3">
      <c r="A10" s="93">
        <v>7</v>
      </c>
      <c r="B10" s="129" t="s">
        <v>27</v>
      </c>
      <c r="C10" s="129" t="s">
        <v>24</v>
      </c>
      <c r="D10" s="129" t="s">
        <v>37</v>
      </c>
      <c r="E10" s="130" t="s">
        <v>38</v>
      </c>
      <c r="F10" s="120">
        <f>AVERAGE('HPS grading'!F10,'HPS grading'!K10,'HPS grading'!P10,'HPS grading'!U10)</f>
        <v>55.147258597883599</v>
      </c>
      <c r="G10" s="93" t="str" cm="1">
        <f t="array" ref="G10">_xlfn.IFS(F10&gt;=80,"A+",F10&gt;=70,"A",F10=60,"B+",F10&gt;=50,"B",F10&gt;=40,"C+",F10&gt;=30,"C",F10&gt;=20,"D",F10&lt;20,"E")</f>
        <v>B</v>
      </c>
      <c r="H10" s="93" t="str">
        <f>IF('HPS grading'!H10&amp;'HPS grading'!I10="ClearedCleared","None",IF('HPS grading'!H10="NC","Persona ","") &amp;IF('HPS grading'!I10="NC","Wellness ",""))</f>
        <v>None</v>
      </c>
      <c r="I10" s="93" t="str">
        <f>IF('HPS grading'!M10&amp;'HPS grading'!N10="ClearedCleared","None",IF('HPS grading'!M10="NC","Persona  ","") &amp;IF('HPS grading'!N10="NC","Wellness",""))</f>
        <v>Wellness</v>
      </c>
      <c r="J10" s="93" t="str">
        <f>IF('HPS grading'!R10&amp;'HPS grading'!S10="ClearedCleared","None",IF('HPS grading'!R10="NC","Persona ","") &amp;IF('HPS grading'!S10="NC","Wellness ",""))</f>
        <v xml:space="preserve">Wellness </v>
      </c>
      <c r="K10" s="93" t="str">
        <f>IF('HPS grading'!W10&amp;'HPS grading'!X10="ClearedCleared","None",IF('HPS grading'!W10="NC","Persona ","") &amp;IF('HPS grading'!X10="NC","Wellness ",""))</f>
        <v xml:space="preserve">Wellness </v>
      </c>
      <c r="L10" s="93" t="str">
        <f t="shared" si="0"/>
        <v>With Held</v>
      </c>
      <c r="M10" s="251" t="str">
        <f t="shared" si="1"/>
        <v>Level 1 - Wellness, Level 2 - Wellness, Level 3 - Wellness</v>
      </c>
    </row>
    <row r="11" spans="1:13" s="124" customFormat="1" ht="23.4" customHeight="1" x14ac:dyDescent="0.3">
      <c r="A11" s="98">
        <v>8</v>
      </c>
      <c r="B11" s="131" t="s">
        <v>27</v>
      </c>
      <c r="C11" s="131" t="s">
        <v>15</v>
      </c>
      <c r="D11" s="131" t="s">
        <v>39</v>
      </c>
      <c r="E11" s="132" t="s">
        <v>40</v>
      </c>
      <c r="F11" s="120">
        <f>AVERAGE('HPS grading'!F11,'HPS grading'!K11,'HPS grading'!P11,'HPS grading'!U11)</f>
        <v>56.75068948412698</v>
      </c>
      <c r="G11" s="93" t="str" cm="1">
        <f t="array" ref="G11">_xlfn.IFS(F11&gt;=80,"A+",F11&gt;=70,"A",F11=60,"B+",F11&gt;=50,"B",F11&gt;=40,"C+",F11&gt;=30,"C",F11&gt;=20,"D",F11&lt;20,"E")</f>
        <v>B</v>
      </c>
      <c r="H11" s="93" t="str">
        <f>IF('HPS grading'!H11&amp;'HPS grading'!I11="ClearedCleared","None",IF('HPS grading'!H11="NC","Persona ","") &amp;IF('HPS grading'!I11="NC","Wellness ",""))</f>
        <v>None</v>
      </c>
      <c r="I11" s="93" t="str">
        <f>IF('HPS grading'!M11&amp;'HPS grading'!N11="ClearedCleared","None",IF('HPS grading'!M11="NC","Persona  ","") &amp;IF('HPS grading'!N11="NC","Wellness",""))</f>
        <v>None</v>
      </c>
      <c r="J11" s="93" t="str">
        <f>IF('HPS grading'!R11&amp;'HPS grading'!S11="ClearedCleared","None",IF('HPS grading'!R11="NC","Persona ","") &amp;IF('HPS grading'!S11="NC","Wellness ",""))</f>
        <v>None</v>
      </c>
      <c r="K11" s="93" t="str">
        <f>IF('HPS grading'!W11&amp;'HPS grading'!X11="ClearedCleared","None",IF('HPS grading'!W11="NC","Persona ","") &amp;IF('HPS grading'!X11="NC","Wellness ",""))</f>
        <v>None</v>
      </c>
      <c r="L11" s="93" t="str">
        <f t="shared" si="0"/>
        <v>Passed</v>
      </c>
      <c r="M11" s="251" t="str">
        <f t="shared" si="1"/>
        <v/>
      </c>
    </row>
    <row r="12" spans="1:13" s="124" customFormat="1" ht="23.4" customHeight="1" x14ac:dyDescent="0.3">
      <c r="A12" s="93">
        <v>9</v>
      </c>
      <c r="B12" s="129" t="s">
        <v>23</v>
      </c>
      <c r="C12" s="129" t="s">
        <v>24</v>
      </c>
      <c r="D12" s="129" t="s">
        <v>41</v>
      </c>
      <c r="E12" s="130" t="s">
        <v>42</v>
      </c>
      <c r="F12" s="120">
        <f>AVERAGE('HPS grading'!F12,'HPS grading'!K12,'HPS grading'!P12,'HPS grading'!U12)</f>
        <v>58.832480158730156</v>
      </c>
      <c r="G12" s="93" t="str" cm="1">
        <f t="array" ref="G12">_xlfn.IFS(F12&gt;=80,"A+",F12&gt;=70,"A",F12=60,"B+",F12&gt;=50,"B",F12&gt;=40,"C+",F12&gt;=30,"C",F12&gt;=20,"D",F12&lt;20,"E")</f>
        <v>B</v>
      </c>
      <c r="H12" s="93" t="str">
        <f>IF('HPS grading'!H12&amp;'HPS grading'!I12="ClearedCleared","None",IF('HPS grading'!H12="NC","Persona ","") &amp;IF('HPS grading'!I12="NC","Wellness ",""))</f>
        <v>None</v>
      </c>
      <c r="I12" s="93" t="str">
        <f>IF('HPS grading'!M12&amp;'HPS grading'!N12="ClearedCleared","None",IF('HPS grading'!M12="NC","Persona  ","") &amp;IF('HPS grading'!N12="NC","Wellness",""))</f>
        <v>None</v>
      </c>
      <c r="J12" s="93" t="str">
        <f>IF('HPS grading'!R12&amp;'HPS grading'!S12="ClearedCleared","None",IF('HPS grading'!R12="NC","Persona ","") &amp;IF('HPS grading'!S12="NC","Wellness ",""))</f>
        <v>None</v>
      </c>
      <c r="K12" s="93" t="str">
        <f>IF('HPS grading'!W12&amp;'HPS grading'!X12="ClearedCleared","None",IF('HPS grading'!W12="NC","Persona ","") &amp;IF('HPS grading'!X12="NC","Wellness ",""))</f>
        <v>None</v>
      </c>
      <c r="L12" s="93" t="str">
        <f t="shared" si="0"/>
        <v>Passed</v>
      </c>
      <c r="M12" s="251" t="str">
        <f t="shared" si="1"/>
        <v/>
      </c>
    </row>
    <row r="13" spans="1:13" s="124" customFormat="1" ht="23.4" customHeight="1" x14ac:dyDescent="0.3">
      <c r="A13" s="98">
        <v>10</v>
      </c>
      <c r="B13" s="131" t="s">
        <v>27</v>
      </c>
      <c r="C13" s="131" t="s">
        <v>24</v>
      </c>
      <c r="D13" s="131" t="s">
        <v>43</v>
      </c>
      <c r="E13" s="132" t="s">
        <v>44</v>
      </c>
      <c r="F13" s="120">
        <f>AVERAGE('HPS grading'!F13,'HPS grading'!K13,'HPS grading'!P13,'HPS grading'!U13)</f>
        <v>57.19429232804233</v>
      </c>
      <c r="G13" s="93" t="str" cm="1">
        <f t="array" ref="G13">_xlfn.IFS(F13&gt;=80,"A+",F13&gt;=70,"A",F13=60,"B+",F13&gt;=50,"B",F13&gt;=40,"C+",F13&gt;=30,"C",F13&gt;=20,"D",F13&lt;20,"E")</f>
        <v>B</v>
      </c>
      <c r="H13" s="93" t="str">
        <f>IF('HPS grading'!H13&amp;'HPS grading'!I13="ClearedCleared","None",IF('HPS grading'!H13="NC","Persona ","") &amp;IF('HPS grading'!I13="NC","Wellness ",""))</f>
        <v>None</v>
      </c>
      <c r="I13" s="93" t="str">
        <f>IF('HPS grading'!M13&amp;'HPS grading'!N13="ClearedCleared","None",IF('HPS grading'!M13="NC","Persona  ","") &amp;IF('HPS grading'!N13="NC","Wellness",""))</f>
        <v>Wellness</v>
      </c>
      <c r="J13" s="93" t="str">
        <f>IF('HPS grading'!R13&amp;'HPS grading'!S13="ClearedCleared","None",IF('HPS grading'!R13="NC","Persona ","") &amp;IF('HPS grading'!S13="NC","Wellness ",""))</f>
        <v>None</v>
      </c>
      <c r="K13" s="93" t="str">
        <f>IF('HPS grading'!W13&amp;'HPS grading'!X13="ClearedCleared","None",IF('HPS grading'!W13="NC","Persona ","") &amp;IF('HPS grading'!X13="NC","Wellness ",""))</f>
        <v xml:space="preserve">Wellness </v>
      </c>
      <c r="L13" s="93" t="str">
        <f t="shared" si="0"/>
        <v>With Held</v>
      </c>
      <c r="M13" s="251" t="str">
        <f t="shared" si="1"/>
        <v>Level 1 - Wellness, Level 3 - Wellness</v>
      </c>
    </row>
    <row r="14" spans="1:13" s="124" customFormat="1" ht="23.4" customHeight="1" x14ac:dyDescent="0.3">
      <c r="A14" s="93">
        <v>11</v>
      </c>
      <c r="B14" s="129" t="s">
        <v>27</v>
      </c>
      <c r="C14" s="129" t="s">
        <v>47</v>
      </c>
      <c r="D14" s="129" t="s">
        <v>45</v>
      </c>
      <c r="E14" s="130" t="s">
        <v>46</v>
      </c>
      <c r="F14" s="120">
        <f>AVERAGE('HPS grading'!F14,'HPS grading'!K14,'HPS grading'!P14,'HPS grading'!U14)</f>
        <v>52.048088624338625</v>
      </c>
      <c r="G14" s="93" t="str" cm="1">
        <f t="array" ref="G14">_xlfn.IFS(F14&gt;=80,"A+",F14&gt;=70,"A",F14=60,"B+",F14&gt;=50,"B",F14&gt;=40,"C+",F14&gt;=30,"C",F14&gt;=20,"D",F14&lt;20,"E")</f>
        <v>B</v>
      </c>
      <c r="H14" s="93" t="str">
        <f>IF('HPS grading'!H14&amp;'HPS grading'!I14="ClearedCleared","None",IF('HPS grading'!H14="NC","Persona ","") &amp;IF('HPS grading'!I14="NC","Wellness ",""))</f>
        <v>None</v>
      </c>
      <c r="I14" s="93" t="str">
        <f>IF('HPS grading'!M14&amp;'HPS grading'!N14="ClearedCleared","None",IF('HPS grading'!M14="NC","Persona  ","") &amp;IF('HPS grading'!N14="NC","Wellness",""))</f>
        <v>None</v>
      </c>
      <c r="J14" s="93" t="str">
        <f>IF('HPS grading'!R14&amp;'HPS grading'!S14="ClearedCleared","None",IF('HPS grading'!R14="NC","Persona ","") &amp;IF('HPS grading'!S14="NC","Wellness ",""))</f>
        <v>None</v>
      </c>
      <c r="K14" s="93" t="str">
        <f>IF('HPS grading'!W14&amp;'HPS grading'!X14="ClearedCleared","None",IF('HPS grading'!W14="NC","Persona ","") &amp;IF('HPS grading'!X14="NC","Wellness ",""))</f>
        <v>None</v>
      </c>
      <c r="L14" s="93" t="str">
        <f t="shared" si="0"/>
        <v>Passed</v>
      </c>
      <c r="M14" s="251" t="str">
        <f t="shared" si="1"/>
        <v/>
      </c>
    </row>
    <row r="15" spans="1:13" s="124" customFormat="1" ht="23.4" customHeight="1" x14ac:dyDescent="0.3">
      <c r="A15" s="98">
        <v>12</v>
      </c>
      <c r="B15" s="131" t="s">
        <v>27</v>
      </c>
      <c r="C15" s="131" t="s">
        <v>47</v>
      </c>
      <c r="D15" s="131" t="s">
        <v>48</v>
      </c>
      <c r="E15" s="132" t="s">
        <v>49</v>
      </c>
      <c r="F15" s="120">
        <f>AVERAGE('HPS grading'!F15,'HPS grading'!K15,'HPS grading'!P15,'HPS grading'!U15)</f>
        <v>51.48030423280423</v>
      </c>
      <c r="G15" s="93" t="str" cm="1">
        <f t="array" ref="G15">_xlfn.IFS(F15&gt;=80,"A+",F15&gt;=70,"A",F15=60,"B+",F15&gt;=50,"B",F15&gt;=40,"C+",F15&gt;=30,"C",F15&gt;=20,"D",F15&lt;20,"E")</f>
        <v>B</v>
      </c>
      <c r="H15" s="93" t="str">
        <f>IF('HPS grading'!H15&amp;'HPS grading'!I15="ClearedCleared","None",IF('HPS grading'!H15="NC","Persona ","") &amp;IF('HPS grading'!I15="NC","Wellness ",""))</f>
        <v>None</v>
      </c>
      <c r="I15" s="93" t="str">
        <f>IF('HPS grading'!M15&amp;'HPS grading'!N15="ClearedCleared","None",IF('HPS grading'!M15="NC","Persona  ","") &amp;IF('HPS grading'!N15="NC","Wellness",""))</f>
        <v>Wellness</v>
      </c>
      <c r="J15" s="93" t="str">
        <f>IF('HPS grading'!R15&amp;'HPS grading'!S15="ClearedCleared","None",IF('HPS grading'!R15="NC","Persona ","") &amp;IF('HPS grading'!S15="NC","Wellness ",""))</f>
        <v>None</v>
      </c>
      <c r="K15" s="93" t="str">
        <f>IF('HPS grading'!W15&amp;'HPS grading'!X15="ClearedCleared","None",IF('HPS grading'!W15="NC","Persona ","") &amp;IF('HPS grading'!X15="NC","Wellness ",""))</f>
        <v>None</v>
      </c>
      <c r="L15" s="93" t="str">
        <f t="shared" si="0"/>
        <v>With Held</v>
      </c>
      <c r="M15" s="251" t="str">
        <f t="shared" si="1"/>
        <v>Level 1 - Wellness</v>
      </c>
    </row>
    <row r="16" spans="1:13" s="124" customFormat="1" ht="23.4" customHeight="1" x14ac:dyDescent="0.3">
      <c r="A16" s="93">
        <v>13</v>
      </c>
      <c r="B16" s="129" t="s">
        <v>27</v>
      </c>
      <c r="C16" s="129" t="s">
        <v>24</v>
      </c>
      <c r="D16" s="129" t="s">
        <v>50</v>
      </c>
      <c r="E16" s="130" t="s">
        <v>51</v>
      </c>
      <c r="F16" s="120">
        <f>AVERAGE('HPS grading'!F16,'HPS grading'!K16,'HPS grading'!P16,'HPS grading'!U16)</f>
        <v>50.607215608465609</v>
      </c>
      <c r="G16" s="93" t="str" cm="1">
        <f t="array" ref="G16">_xlfn.IFS(F16&gt;=80,"A+",F16&gt;=70,"A",F16=60,"B+",F16&gt;=50,"B",F16&gt;=40,"C+",F16&gt;=30,"C",F16&gt;=20,"D",F16&lt;20,"E")</f>
        <v>B</v>
      </c>
      <c r="H16" s="93" t="str">
        <f>IF('HPS grading'!H16&amp;'HPS grading'!I16="ClearedCleared","None",IF('HPS grading'!H16="NC","Persona ","") &amp;IF('HPS grading'!I16="NC","Wellness ",""))</f>
        <v>None</v>
      </c>
      <c r="I16" s="93" t="str">
        <f>IF('HPS grading'!M16&amp;'HPS grading'!N16="ClearedCleared","None",IF('HPS grading'!M16="NC","Persona  ","") &amp;IF('HPS grading'!N16="NC","Wellness",""))</f>
        <v>None</v>
      </c>
      <c r="J16" s="93" t="str">
        <f>IF('HPS grading'!R16&amp;'HPS grading'!S16="ClearedCleared","None",IF('HPS grading'!R16="NC","Persona ","") &amp;IF('HPS grading'!S16="NC","Wellness ",""))</f>
        <v>None</v>
      </c>
      <c r="K16" s="93" t="str">
        <f>IF('HPS grading'!W16&amp;'HPS grading'!X16="ClearedCleared","None",IF('HPS grading'!W16="NC","Persona ","") &amp;IF('HPS grading'!X16="NC","Wellness ",""))</f>
        <v>None</v>
      </c>
      <c r="L16" s="93" t="str">
        <f t="shared" si="0"/>
        <v>Passed</v>
      </c>
      <c r="M16" s="251" t="str">
        <f t="shared" si="1"/>
        <v/>
      </c>
    </row>
    <row r="17" spans="1:13" s="124" customFormat="1" ht="23.4" customHeight="1" x14ac:dyDescent="0.3">
      <c r="A17" s="98">
        <v>14</v>
      </c>
      <c r="B17" s="131" t="s">
        <v>23</v>
      </c>
      <c r="C17" s="131" t="s">
        <v>47</v>
      </c>
      <c r="D17" s="131" t="s">
        <v>52</v>
      </c>
      <c r="E17" s="132" t="s">
        <v>53</v>
      </c>
      <c r="F17" s="120">
        <f>AVERAGE('HPS grading'!F17,'HPS grading'!K17,'HPS grading'!P17,'HPS grading'!U17)</f>
        <v>53.125277777777782</v>
      </c>
      <c r="G17" s="93" t="str" cm="1">
        <f t="array" ref="G17">_xlfn.IFS(F17&gt;=80,"A+",F17&gt;=70,"A",F17=60,"B+",F17&gt;=50,"B",F17&gt;=40,"C+",F17&gt;=30,"C",F17&gt;=20,"D",F17&lt;20,"E")</f>
        <v>B</v>
      </c>
      <c r="H17" s="93" t="str">
        <f>IF('HPS grading'!H17&amp;'HPS grading'!I17="ClearedCleared","None",IF('HPS grading'!H17="NC","Persona ","") &amp;IF('HPS grading'!I17="NC","Wellness ",""))</f>
        <v>None</v>
      </c>
      <c r="I17" s="93" t="str">
        <f>IF('HPS grading'!M17&amp;'HPS grading'!N17="ClearedCleared","None",IF('HPS grading'!M17="NC","Persona  ","") &amp;IF('HPS grading'!N17="NC","Wellness",""))</f>
        <v>Wellness</v>
      </c>
      <c r="J17" s="93" t="str">
        <f>IF('HPS grading'!R17&amp;'HPS grading'!S17="ClearedCleared","None",IF('HPS grading'!R17="NC","Persona ","") &amp;IF('HPS grading'!S17="NC","Wellness ",""))</f>
        <v xml:space="preserve">Wellness </v>
      </c>
      <c r="K17" s="93" t="str">
        <f>IF('HPS grading'!W17&amp;'HPS grading'!X17="ClearedCleared","None",IF('HPS grading'!W17="NC","Persona ","") &amp;IF('HPS grading'!X17="NC","Wellness ",""))</f>
        <v xml:space="preserve">Wellness </v>
      </c>
      <c r="L17" s="93" t="str">
        <f t="shared" si="0"/>
        <v>With Held</v>
      </c>
      <c r="M17" s="251" t="str">
        <f t="shared" si="1"/>
        <v>Level 1 - Wellness, Level 2 - Wellness, Level 3 - Wellness</v>
      </c>
    </row>
    <row r="18" spans="1:13" s="124" customFormat="1" ht="23.4" customHeight="1" x14ac:dyDescent="0.3">
      <c r="A18" s="93">
        <v>15</v>
      </c>
      <c r="B18" s="129" t="s">
        <v>23</v>
      </c>
      <c r="C18" s="129" t="s">
        <v>15</v>
      </c>
      <c r="D18" s="129" t="s">
        <v>54</v>
      </c>
      <c r="E18" s="130" t="s">
        <v>55</v>
      </c>
      <c r="F18" s="120">
        <f>AVERAGE('HPS grading'!F18,'HPS grading'!K18,'HPS grading'!P18,'HPS grading'!U18)</f>
        <v>43.188100198412691</v>
      </c>
      <c r="G18" s="93" t="str" cm="1">
        <f t="array" ref="G18">_xlfn.IFS(F18&gt;=80,"A+",F18&gt;=70,"A",F18=60,"B+",F18&gt;=50,"B",F18&gt;=40,"C+",F18&gt;=30,"C",F18&gt;=20,"D",F18&lt;20,"E")</f>
        <v>C+</v>
      </c>
      <c r="H18" s="93" t="str">
        <f>IF('HPS grading'!H18&amp;'HPS grading'!I18="ClearedCleared","None",IF('HPS grading'!H18="NC","Persona ","") &amp;IF('HPS grading'!I18="NC","Wellness ",""))</f>
        <v xml:space="preserve">Wellness </v>
      </c>
      <c r="I18" s="93" t="str">
        <f>IF('HPS grading'!M18&amp;'HPS grading'!N18="ClearedCleared","None",IF('HPS grading'!M18="NC","Persona  ","") &amp;IF('HPS grading'!N18="NC","Wellness",""))</f>
        <v>Wellness</v>
      </c>
      <c r="J18" s="93" t="str">
        <f>IF('HPS grading'!R18&amp;'HPS grading'!S18="ClearedCleared","None",IF('HPS grading'!R18="NC","Persona ","") &amp;IF('HPS grading'!S18="NC","Wellness ",""))</f>
        <v xml:space="preserve">Wellness </v>
      </c>
      <c r="K18" s="93" t="str">
        <f>IF('HPS grading'!W18&amp;'HPS grading'!X18="ClearedCleared","None",IF('HPS grading'!W18="NC","Persona ","") &amp;IF('HPS grading'!X18="NC","Wellness ",""))</f>
        <v xml:space="preserve">Persona Wellness </v>
      </c>
      <c r="L18" s="93" t="str">
        <f t="shared" si="0"/>
        <v>With Held</v>
      </c>
      <c r="M18" s="251" t="str">
        <f t="shared" si="1"/>
        <v>Level 0 - Wellness, Level 1 - Wellness, Level 2 - Wellness, Level 3 - Persona &amp; Wellness</v>
      </c>
    </row>
    <row r="19" spans="1:13" s="124" customFormat="1" ht="23.4" customHeight="1" x14ac:dyDescent="0.3">
      <c r="A19" s="98">
        <v>16</v>
      </c>
      <c r="B19" s="131" t="s">
        <v>27</v>
      </c>
      <c r="C19" s="131" t="s">
        <v>24</v>
      </c>
      <c r="D19" s="131" t="s">
        <v>56</v>
      </c>
      <c r="E19" s="132" t="s">
        <v>57</v>
      </c>
      <c r="F19" s="120">
        <f>AVERAGE('HPS grading'!F19,'HPS grading'!K19,'HPS grading'!P19,'HPS grading'!U19)</f>
        <v>40.487222222222222</v>
      </c>
      <c r="G19" s="93" t="str" cm="1">
        <f t="array" ref="G19">_xlfn.IFS(F19&gt;=80,"A+",F19&gt;=70,"A",F19=60,"B+",F19&gt;=50,"B",F19&gt;=40,"C+",F19&gt;=30,"C",F19&gt;=20,"D",F19&lt;20,"E")</f>
        <v>C+</v>
      </c>
      <c r="H19" s="93" t="str">
        <f>IF('HPS grading'!H19&amp;'HPS grading'!I19="ClearedCleared","None",IF('HPS grading'!H19="NC","Persona ","") &amp;IF('HPS grading'!I19="NC","Wellness ",""))</f>
        <v>None</v>
      </c>
      <c r="I19" s="93" t="str">
        <f>IF('HPS grading'!M19&amp;'HPS grading'!N19="ClearedCleared","None",IF('HPS grading'!M19="NC","Persona  ","") &amp;IF('HPS grading'!N19="NC","Wellness",""))</f>
        <v>Wellness</v>
      </c>
      <c r="J19" s="93" t="str">
        <f>IF('HPS grading'!R19&amp;'HPS grading'!S19="ClearedCleared","None",IF('HPS grading'!R19="NC","Persona ","") &amp;IF('HPS grading'!S19="NC","Wellness ",""))</f>
        <v xml:space="preserve">Persona Wellness </v>
      </c>
      <c r="K19" s="93" t="str">
        <f>IF('HPS grading'!W19&amp;'HPS grading'!X19="ClearedCleared","None",IF('HPS grading'!W19="NC","Persona ","") &amp;IF('HPS grading'!X19="NC","Wellness ",""))</f>
        <v xml:space="preserve">Wellness </v>
      </c>
      <c r="L19" s="93" t="str">
        <f t="shared" si="0"/>
        <v>With Held</v>
      </c>
      <c r="M19" s="251" t="str">
        <f t="shared" si="1"/>
        <v>Level 1 - Wellness, Level 2 - Persona &amp; Wellness, Level 3 - Wellness</v>
      </c>
    </row>
    <row r="20" spans="1:13" s="124" customFormat="1" ht="23.4" customHeight="1" x14ac:dyDescent="0.3">
      <c r="A20" s="93">
        <v>17</v>
      </c>
      <c r="B20" s="129" t="s">
        <v>23</v>
      </c>
      <c r="C20" s="129" t="s">
        <v>15</v>
      </c>
      <c r="D20" s="129" t="s">
        <v>58</v>
      </c>
      <c r="E20" s="130" t="s">
        <v>59</v>
      </c>
      <c r="F20" s="120">
        <f>AVERAGE('HPS grading'!F20,'HPS grading'!K20,'HPS grading'!P20,'HPS grading'!U20)</f>
        <v>60.719588293650787</v>
      </c>
      <c r="G20" s="93" t="str" cm="1">
        <f t="array" ref="G20">_xlfn.IFS(F20&gt;=80,"A+",F20&gt;=70,"A",F20=60,"B+",F20&gt;=50,"B",F20&gt;=40,"C+",F20&gt;=30,"C",F20&gt;=20,"D",F20&lt;20,"E")</f>
        <v>B</v>
      </c>
      <c r="H20" s="93" t="str">
        <f>IF('HPS grading'!H20&amp;'HPS grading'!I20="ClearedCleared","None",IF('HPS grading'!H20="NC","Persona ","") &amp;IF('HPS grading'!I20="NC","Wellness ",""))</f>
        <v>None</v>
      </c>
      <c r="I20" s="93" t="str">
        <f>IF('HPS grading'!M20&amp;'HPS grading'!N20="ClearedCleared","None",IF('HPS grading'!M20="NC","Persona  ","") &amp;IF('HPS grading'!N20="NC","Wellness",""))</f>
        <v>None</v>
      </c>
      <c r="J20" s="93" t="str">
        <f>IF('HPS grading'!R20&amp;'HPS grading'!S20="ClearedCleared","None",IF('HPS grading'!R20="NC","Persona ","") &amp;IF('HPS grading'!S20="NC","Wellness ",""))</f>
        <v>None</v>
      </c>
      <c r="K20" s="93" t="str">
        <f>IF('HPS grading'!W20&amp;'HPS grading'!X20="ClearedCleared","None",IF('HPS grading'!W20="NC","Persona ","") &amp;IF('HPS grading'!X20="NC","Wellness ",""))</f>
        <v>None</v>
      </c>
      <c r="L20" s="93" t="str">
        <f t="shared" si="0"/>
        <v>Passed</v>
      </c>
      <c r="M20" s="251" t="str">
        <f t="shared" si="1"/>
        <v/>
      </c>
    </row>
    <row r="21" spans="1:13" s="124" customFormat="1" ht="23.4" customHeight="1" x14ac:dyDescent="0.3">
      <c r="A21" s="98">
        <v>18</v>
      </c>
      <c r="B21" s="131" t="s">
        <v>62</v>
      </c>
      <c r="C21" s="131" t="s">
        <v>24</v>
      </c>
      <c r="D21" s="131" t="s">
        <v>60</v>
      </c>
      <c r="E21" s="132" t="s">
        <v>61</v>
      </c>
      <c r="F21" s="120">
        <f>AVERAGE('HPS grading'!F21,'HPS grading'!K21,'HPS grading'!P21,'HPS grading'!U21)</f>
        <v>47.42462301587301</v>
      </c>
      <c r="G21" s="93" t="str" cm="1">
        <f t="array" ref="G21">_xlfn.IFS(F21&gt;=80,"A+",F21&gt;=70,"A",F21=60,"B+",F21&gt;=50,"B",F21&gt;=40,"C+",F21&gt;=30,"C",F21&gt;=20,"D",F21&lt;20,"E")</f>
        <v>C+</v>
      </c>
      <c r="H21" s="93" t="str">
        <f>IF('HPS grading'!H21&amp;'HPS grading'!I21="ClearedCleared","None",IF('HPS grading'!H21="NC","Persona ","") &amp;IF('HPS grading'!I21="NC","Wellness ",""))</f>
        <v>None</v>
      </c>
      <c r="I21" s="93" t="str">
        <f>IF('HPS grading'!M21&amp;'HPS grading'!N21="ClearedCleared","None",IF('HPS grading'!M21="NC","Persona  ","") &amp;IF('HPS grading'!N21="NC","Wellness",""))</f>
        <v>Wellness</v>
      </c>
      <c r="J21" s="93" t="str">
        <f>IF('HPS grading'!R21&amp;'HPS grading'!S21="ClearedCleared","None",IF('HPS grading'!R21="NC","Persona ","") &amp;IF('HPS grading'!S21="NC","Wellness ",""))</f>
        <v xml:space="preserve">Wellness </v>
      </c>
      <c r="K21" s="93" t="str">
        <f>IF('HPS grading'!W21&amp;'HPS grading'!X21="ClearedCleared","None",IF('HPS grading'!W21="NC","Persona ","") &amp;IF('HPS grading'!X21="NC","Wellness ",""))</f>
        <v xml:space="preserve">Wellness </v>
      </c>
      <c r="L21" s="93" t="str">
        <f t="shared" si="0"/>
        <v>With Held</v>
      </c>
      <c r="M21" s="251" t="str">
        <f t="shared" si="1"/>
        <v>Level 1 - Wellness, Level 2 - Wellness, Level 3 - Wellness</v>
      </c>
    </row>
    <row r="22" spans="1:13" s="124" customFormat="1" ht="23.4" customHeight="1" x14ac:dyDescent="0.3">
      <c r="A22" s="93">
        <v>19</v>
      </c>
      <c r="B22" s="129" t="s">
        <v>23</v>
      </c>
      <c r="C22" s="129" t="s">
        <v>24</v>
      </c>
      <c r="D22" s="129" t="s">
        <v>63</v>
      </c>
      <c r="E22" s="130" t="s">
        <v>64</v>
      </c>
      <c r="F22" s="120">
        <f>AVERAGE('HPS grading'!F22,'HPS grading'!K22,'HPS grading'!P22,'HPS grading'!U22)</f>
        <v>54.816283068783065</v>
      </c>
      <c r="G22" s="93" t="str" cm="1">
        <f t="array" ref="G22">_xlfn.IFS(F22&gt;=80,"A+",F22&gt;=70,"A",F22=60,"B+",F22&gt;=50,"B",F22&gt;=40,"C+",F22&gt;=30,"C",F22&gt;=20,"D",F22&lt;20,"E")</f>
        <v>B</v>
      </c>
      <c r="H22" s="93" t="str">
        <f>IF('HPS grading'!H22&amp;'HPS grading'!I22="ClearedCleared","None",IF('HPS grading'!H22="NC","Persona ","") &amp;IF('HPS grading'!I22="NC","Wellness ",""))</f>
        <v>None</v>
      </c>
      <c r="I22" s="93" t="str">
        <f>IF('HPS grading'!M22&amp;'HPS grading'!N22="ClearedCleared","None",IF('HPS grading'!M22="NC","Persona  ","") &amp;IF('HPS grading'!N22="NC","Wellness",""))</f>
        <v>Wellness</v>
      </c>
      <c r="J22" s="93" t="str">
        <f>IF('HPS grading'!R22&amp;'HPS grading'!S22="ClearedCleared","None",IF('HPS grading'!R22="NC","Persona ","") &amp;IF('HPS grading'!S22="NC","Wellness ",""))</f>
        <v xml:space="preserve">Wellness </v>
      </c>
      <c r="K22" s="93" t="str">
        <f>IF('HPS grading'!W22&amp;'HPS grading'!X22="ClearedCleared","None",IF('HPS grading'!W22="NC","Persona ","") &amp;IF('HPS grading'!X22="NC","Wellness ",""))</f>
        <v xml:space="preserve">Wellness </v>
      </c>
      <c r="L22" s="93" t="str">
        <f t="shared" si="0"/>
        <v>With Held</v>
      </c>
      <c r="M22" s="251" t="str">
        <f t="shared" si="1"/>
        <v>Level 1 - Wellness, Level 2 - Wellness, Level 3 - Wellness</v>
      </c>
    </row>
    <row r="23" spans="1:13" s="124" customFormat="1" ht="23.4" customHeight="1" x14ac:dyDescent="0.3">
      <c r="A23" s="98">
        <v>20</v>
      </c>
      <c r="B23" s="131" t="s">
        <v>27</v>
      </c>
      <c r="C23" s="131" t="s">
        <v>47</v>
      </c>
      <c r="D23" s="131" t="s">
        <v>65</v>
      </c>
      <c r="E23" s="132" t="s">
        <v>66</v>
      </c>
      <c r="F23" s="120">
        <f>AVERAGE('HPS grading'!F23,'HPS grading'!K23,'HPS grading'!P23,'HPS grading'!U23)</f>
        <v>48.633700396825404</v>
      </c>
      <c r="G23" s="93" t="str" cm="1">
        <f t="array" ref="G23">_xlfn.IFS(F23&gt;=80,"A+",F23&gt;=70,"A",F23=60,"B+",F23&gt;=50,"B",F23&gt;=40,"C+",F23&gt;=30,"C",F23&gt;=20,"D",F23&lt;20,"E")</f>
        <v>C+</v>
      </c>
      <c r="H23" s="93" t="str">
        <f>IF('HPS grading'!H23&amp;'HPS grading'!I23="ClearedCleared","None",IF('HPS grading'!H23="NC","Persona ","") &amp;IF('HPS grading'!I23="NC","Wellness ",""))</f>
        <v>None</v>
      </c>
      <c r="I23" s="93" t="str">
        <f>IF('HPS grading'!M23&amp;'HPS grading'!N23="ClearedCleared","None",IF('HPS grading'!M23="NC","Persona  ","") &amp;IF('HPS grading'!N23="NC","Wellness",""))</f>
        <v>Wellness</v>
      </c>
      <c r="J23" s="93" t="str">
        <f>IF('HPS grading'!R23&amp;'HPS grading'!S23="ClearedCleared","None",IF('HPS grading'!R23="NC","Persona ","") &amp;IF('HPS grading'!S23="NC","Wellness ",""))</f>
        <v xml:space="preserve">Wellness </v>
      </c>
      <c r="K23" s="93" t="str">
        <f>IF('HPS grading'!W23&amp;'HPS grading'!X23="ClearedCleared","None",IF('HPS grading'!W23="NC","Persona ","") &amp;IF('HPS grading'!X23="NC","Wellness ",""))</f>
        <v xml:space="preserve">Wellness </v>
      </c>
      <c r="L23" s="93" t="str">
        <f t="shared" si="0"/>
        <v>With Held</v>
      </c>
      <c r="M23" s="251" t="str">
        <f t="shared" si="1"/>
        <v>Level 1 - Wellness, Level 2 - Wellness, Level 3 - Wellness</v>
      </c>
    </row>
    <row r="24" spans="1:13" s="124" customFormat="1" ht="23.4" customHeight="1" x14ac:dyDescent="0.3">
      <c r="A24" s="93">
        <v>21</v>
      </c>
      <c r="B24" s="129" t="s">
        <v>27</v>
      </c>
      <c r="C24" s="129" t="s">
        <v>47</v>
      </c>
      <c r="D24" s="129" t="s">
        <v>67</v>
      </c>
      <c r="E24" s="130" t="s">
        <v>68</v>
      </c>
      <c r="F24" s="120">
        <f>AVERAGE('HPS grading'!F24,'HPS grading'!K24,'HPS grading'!P24,'HPS grading'!U24)</f>
        <v>44.790525793650794</v>
      </c>
      <c r="G24" s="93" t="str" cm="1">
        <f t="array" ref="G24">_xlfn.IFS(F24&gt;=80,"A+",F24&gt;=70,"A",F24=60,"B+",F24&gt;=50,"B",F24&gt;=40,"C+",F24&gt;=30,"C",F24&gt;=20,"D",F24&lt;20,"E")</f>
        <v>C+</v>
      </c>
      <c r="H24" s="93" t="str">
        <f>IF('HPS grading'!H24&amp;'HPS grading'!I24="ClearedCleared","None",IF('HPS grading'!H24="NC","Persona ","") &amp;IF('HPS grading'!I24="NC","Wellness ",""))</f>
        <v>None</v>
      </c>
      <c r="I24" s="93" t="str">
        <f>IF('HPS grading'!M24&amp;'HPS grading'!N24="ClearedCleared","None",IF('HPS grading'!M24="NC","Persona  ","") &amp;IF('HPS grading'!N24="NC","Wellness",""))</f>
        <v>Wellness</v>
      </c>
      <c r="J24" s="93" t="str">
        <f>IF('HPS grading'!R24&amp;'HPS grading'!S24="ClearedCleared","None",IF('HPS grading'!R24="NC","Persona ","") &amp;IF('HPS grading'!S24="NC","Wellness ",""))</f>
        <v xml:space="preserve">Persona Wellness </v>
      </c>
      <c r="K24" s="93" t="str">
        <f>IF('HPS grading'!W24&amp;'HPS grading'!X24="ClearedCleared","None",IF('HPS grading'!W24="NC","Persona ","") &amp;IF('HPS grading'!X24="NC","Wellness ",""))</f>
        <v xml:space="preserve">Wellness </v>
      </c>
      <c r="L24" s="93" t="str">
        <f t="shared" si="0"/>
        <v>With Held</v>
      </c>
      <c r="M24" s="251" t="str">
        <f t="shared" si="1"/>
        <v>Level 1 - Wellness, Level 2 - Persona &amp; Wellness, Level 3 - Wellness</v>
      </c>
    </row>
    <row r="25" spans="1:13" s="124" customFormat="1" ht="23.4" customHeight="1" x14ac:dyDescent="0.3">
      <c r="A25" s="98">
        <v>22</v>
      </c>
      <c r="B25" s="131" t="s">
        <v>27</v>
      </c>
      <c r="C25" s="131" t="s">
        <v>24</v>
      </c>
      <c r="D25" s="131" t="s">
        <v>69</v>
      </c>
      <c r="E25" s="132" t="s">
        <v>70</v>
      </c>
      <c r="F25" s="120">
        <f>AVERAGE('HPS grading'!F25,'HPS grading'!K25,'HPS grading'!P25,'HPS grading'!U25)</f>
        <v>52.307361111111113</v>
      </c>
      <c r="G25" s="93" t="str" cm="1">
        <f t="array" ref="G25">_xlfn.IFS(F25&gt;=80,"A+",F25&gt;=70,"A",F25=60,"B+",F25&gt;=50,"B",F25&gt;=40,"C+",F25&gt;=30,"C",F25&gt;=20,"D",F25&lt;20,"E")</f>
        <v>B</v>
      </c>
      <c r="H25" s="93" t="str">
        <f>IF('HPS grading'!H25&amp;'HPS grading'!I25="ClearedCleared","None",IF('HPS grading'!H25="NC","Persona ","") &amp;IF('HPS grading'!I25="NC","Wellness ",""))</f>
        <v>None</v>
      </c>
      <c r="I25" s="93" t="str">
        <f>IF('HPS grading'!M25&amp;'HPS grading'!N25="ClearedCleared","None",IF('HPS grading'!M25="NC","Persona  ","") &amp;IF('HPS grading'!N25="NC","Wellness",""))</f>
        <v>Wellness</v>
      </c>
      <c r="J25" s="93" t="str">
        <f>IF('HPS grading'!R25&amp;'HPS grading'!S25="ClearedCleared","None",IF('HPS grading'!R25="NC","Persona ","") &amp;IF('HPS grading'!S25="NC","Wellness ",""))</f>
        <v xml:space="preserve">Wellness </v>
      </c>
      <c r="K25" s="93" t="str">
        <f>IF('HPS grading'!W25&amp;'HPS grading'!X25="ClearedCleared","None",IF('HPS grading'!W25="NC","Persona ","") &amp;IF('HPS grading'!X25="NC","Wellness ",""))</f>
        <v xml:space="preserve">Wellness </v>
      </c>
      <c r="L25" s="93" t="str">
        <f t="shared" si="0"/>
        <v>With Held</v>
      </c>
      <c r="M25" s="251" t="str">
        <f t="shared" si="1"/>
        <v>Level 1 - Wellness, Level 2 - Wellness, Level 3 - Wellness</v>
      </c>
    </row>
    <row r="26" spans="1:13" s="124" customFormat="1" ht="23.4" customHeight="1" x14ac:dyDescent="0.3">
      <c r="A26" s="93">
        <v>23</v>
      </c>
      <c r="B26" s="129" t="s">
        <v>27</v>
      </c>
      <c r="C26" s="129" t="s">
        <v>47</v>
      </c>
      <c r="D26" s="129" t="s">
        <v>71</v>
      </c>
      <c r="E26" s="130" t="s">
        <v>72</v>
      </c>
      <c r="F26" s="120">
        <f>AVERAGE('HPS grading'!F26,'HPS grading'!K26,'HPS grading'!P26,'HPS grading'!U26)</f>
        <v>48.150843253968254</v>
      </c>
      <c r="G26" s="93" t="str" cm="1">
        <f t="array" ref="G26">_xlfn.IFS(F26&gt;=80,"A+",F26&gt;=70,"A",F26=60,"B+",F26&gt;=50,"B",F26&gt;=40,"C+",F26&gt;=30,"C",F26&gt;=20,"D",F26&lt;20,"E")</f>
        <v>C+</v>
      </c>
      <c r="H26" s="93" t="str">
        <f>IF('HPS grading'!H26&amp;'HPS grading'!I26="ClearedCleared","None",IF('HPS grading'!H26="NC","Persona ","") &amp;IF('HPS grading'!I26="NC","Wellness ",""))</f>
        <v xml:space="preserve">Persona </v>
      </c>
      <c r="I26" s="93" t="str">
        <f>IF('HPS grading'!M26&amp;'HPS grading'!N26="ClearedCleared","None",IF('HPS grading'!M26="NC","Persona  ","") &amp;IF('HPS grading'!N26="NC","Wellness",""))</f>
        <v>None</v>
      </c>
      <c r="J26" s="93" t="str">
        <f>IF('HPS grading'!R26&amp;'HPS grading'!S26="ClearedCleared","None",IF('HPS grading'!R26="NC","Persona ","") &amp;IF('HPS grading'!S26="NC","Wellness ",""))</f>
        <v xml:space="preserve">Wellness </v>
      </c>
      <c r="K26" s="93" t="str">
        <f>IF('HPS grading'!W26&amp;'HPS grading'!X26="ClearedCleared","None",IF('HPS grading'!W26="NC","Persona ","") &amp;IF('HPS grading'!X26="NC","Wellness ",""))</f>
        <v xml:space="preserve">Wellness </v>
      </c>
      <c r="L26" s="93" t="str">
        <f t="shared" si="0"/>
        <v>With Held</v>
      </c>
      <c r="M26" s="251" t="str">
        <f t="shared" si="1"/>
        <v>Level 0 - Persona, Level 2 - Wellness, Level 3 - Wellness</v>
      </c>
    </row>
    <row r="27" spans="1:13" s="124" customFormat="1" ht="23.4" customHeight="1" x14ac:dyDescent="0.3">
      <c r="A27" s="98">
        <v>24</v>
      </c>
      <c r="B27" s="131" t="s">
        <v>27</v>
      </c>
      <c r="C27" s="131" t="s">
        <v>24</v>
      </c>
      <c r="D27" s="131" t="s">
        <v>73</v>
      </c>
      <c r="E27" s="132" t="s">
        <v>74</v>
      </c>
      <c r="F27" s="120">
        <f>AVERAGE('HPS grading'!F27,'HPS grading'!K27,'HPS grading'!P27,'HPS grading'!U27)</f>
        <v>46.380456349206348</v>
      </c>
      <c r="G27" s="93" t="str" cm="1">
        <f t="array" ref="G27">_xlfn.IFS(F27&gt;=80,"A+",F27&gt;=70,"A",F27=60,"B+",F27&gt;=50,"B",F27&gt;=40,"C+",F27&gt;=30,"C",F27&gt;=20,"D",F27&lt;20,"E")</f>
        <v>C+</v>
      </c>
      <c r="H27" s="93" t="str">
        <f>IF('HPS grading'!H27&amp;'HPS grading'!I27="ClearedCleared","None",IF('HPS grading'!H27="NC","Persona ","") &amp;IF('HPS grading'!I27="NC","Wellness ",""))</f>
        <v>None</v>
      </c>
      <c r="I27" s="93" t="str">
        <f>IF('HPS grading'!M27&amp;'HPS grading'!N27="ClearedCleared","None",IF('HPS grading'!M27="NC","Persona  ","") &amp;IF('HPS grading'!N27="NC","Wellness",""))</f>
        <v>Wellness</v>
      </c>
      <c r="J27" s="93" t="str">
        <f>IF('HPS grading'!R27&amp;'HPS grading'!S27="ClearedCleared","None",IF('HPS grading'!R27="NC","Persona ","") &amp;IF('HPS grading'!S27="NC","Wellness ",""))</f>
        <v xml:space="preserve">Wellness </v>
      </c>
      <c r="K27" s="93" t="str">
        <f>IF('HPS grading'!W27&amp;'HPS grading'!X27="ClearedCleared","None",IF('HPS grading'!W27="NC","Persona ","") &amp;IF('HPS grading'!X27="NC","Wellness ",""))</f>
        <v xml:space="preserve">Wellness </v>
      </c>
      <c r="L27" s="93" t="str">
        <f t="shared" si="0"/>
        <v>With Held</v>
      </c>
      <c r="M27" s="251" t="str">
        <f t="shared" si="1"/>
        <v>Level 1 - Wellness, Level 2 - Wellness, Level 3 - Wellness</v>
      </c>
    </row>
    <row r="28" spans="1:13" s="124" customFormat="1" ht="23.4" customHeight="1" x14ac:dyDescent="0.3">
      <c r="A28" s="93">
        <v>25</v>
      </c>
      <c r="B28" s="129" t="s">
        <v>27</v>
      </c>
      <c r="C28" s="129" t="s">
        <v>47</v>
      </c>
      <c r="D28" s="129" t="s">
        <v>75</v>
      </c>
      <c r="E28" s="130" t="s">
        <v>76</v>
      </c>
      <c r="F28" s="120">
        <f>AVERAGE('HPS grading'!F28,'HPS grading'!K28,'HPS grading'!P28,'HPS grading'!U28)</f>
        <v>49.828908730158723</v>
      </c>
      <c r="G28" s="93" t="str" cm="1">
        <f t="array" ref="G28">_xlfn.IFS(F28&gt;=80,"A+",F28&gt;=70,"A",F28=60,"B+",F28&gt;=50,"B",F28&gt;=40,"C+",F28&gt;=30,"C",F28&gt;=20,"D",F28&lt;20,"E")</f>
        <v>C+</v>
      </c>
      <c r="H28" s="93" t="str">
        <f>IF('HPS grading'!H28&amp;'HPS grading'!I28="ClearedCleared","None",IF('HPS grading'!H28="NC","Persona ","") &amp;IF('HPS grading'!I28="NC","Wellness ",""))</f>
        <v>None</v>
      </c>
      <c r="I28" s="93" t="str">
        <f>IF('HPS grading'!M28&amp;'HPS grading'!N28="ClearedCleared","None",IF('HPS grading'!M28="NC","Persona  ","") &amp;IF('HPS grading'!N28="NC","Wellness",""))</f>
        <v>Wellness</v>
      </c>
      <c r="J28" s="93" t="str">
        <f>IF('HPS grading'!R28&amp;'HPS grading'!S28="ClearedCleared","None",IF('HPS grading'!R28="NC","Persona ","") &amp;IF('HPS grading'!S28="NC","Wellness ",""))</f>
        <v xml:space="preserve">Wellness </v>
      </c>
      <c r="K28" s="93" t="str">
        <f>IF('HPS grading'!W28&amp;'HPS grading'!X28="ClearedCleared","None",IF('HPS grading'!W28="NC","Persona ","") &amp;IF('HPS grading'!X28="NC","Wellness ",""))</f>
        <v xml:space="preserve">Persona Wellness </v>
      </c>
      <c r="L28" s="93" t="str">
        <f t="shared" si="0"/>
        <v>With Held</v>
      </c>
      <c r="M28" s="251" t="str">
        <f t="shared" si="1"/>
        <v>Level 1 - Wellness, Level 2 - Wellness, Level 3 - Persona &amp; Wellness</v>
      </c>
    </row>
    <row r="29" spans="1:13" s="124" customFormat="1" ht="23.4" customHeight="1" x14ac:dyDescent="0.3">
      <c r="A29" s="98">
        <v>26</v>
      </c>
      <c r="B29" s="131" t="s">
        <v>23</v>
      </c>
      <c r="C29" s="131" t="s">
        <v>15</v>
      </c>
      <c r="D29" s="131" t="s">
        <v>77</v>
      </c>
      <c r="E29" s="132" t="s">
        <v>78</v>
      </c>
      <c r="F29" s="120">
        <f>AVERAGE('HPS grading'!F29,'HPS grading'!K29,'HPS grading'!P29,'HPS grading'!U29)</f>
        <v>55.667799272486768</v>
      </c>
      <c r="G29" s="93" t="str" cm="1">
        <f t="array" ref="G29">_xlfn.IFS(F29&gt;=80,"A+",F29&gt;=70,"A",F29=60,"B+",F29&gt;=50,"B",F29&gt;=40,"C+",F29&gt;=30,"C",F29&gt;=20,"D",F29&lt;20,"E")</f>
        <v>B</v>
      </c>
      <c r="H29" s="93" t="str">
        <f>IF('HPS grading'!H29&amp;'HPS grading'!I29="ClearedCleared","None",IF('HPS grading'!H29="NC","Persona ","") &amp;IF('HPS grading'!I29="NC","Wellness ",""))</f>
        <v>None</v>
      </c>
      <c r="I29" s="93" t="str">
        <f>IF('HPS grading'!M29&amp;'HPS grading'!N29="ClearedCleared","None",IF('HPS grading'!M29="NC","Persona  ","") &amp;IF('HPS grading'!N29="NC","Wellness",""))</f>
        <v>Wellness</v>
      </c>
      <c r="J29" s="93" t="str">
        <f>IF('HPS grading'!R29&amp;'HPS grading'!S29="ClearedCleared","None",IF('HPS grading'!R29="NC","Persona ","") &amp;IF('HPS grading'!S29="NC","Wellness ",""))</f>
        <v>None</v>
      </c>
      <c r="K29" s="93" t="str">
        <f>IF('HPS grading'!W29&amp;'HPS grading'!X29="ClearedCleared","None",IF('HPS grading'!W29="NC","Persona ","") &amp;IF('HPS grading'!X29="NC","Wellness ",""))</f>
        <v xml:space="preserve">Wellness </v>
      </c>
      <c r="L29" s="93" t="str">
        <f t="shared" si="0"/>
        <v>With Held</v>
      </c>
      <c r="M29" s="251" t="str">
        <f t="shared" si="1"/>
        <v>Level 1 - Wellness, Level 3 - Wellness</v>
      </c>
    </row>
    <row r="30" spans="1:13" s="124" customFormat="1" ht="23.4" customHeight="1" x14ac:dyDescent="0.3">
      <c r="A30" s="93">
        <v>27</v>
      </c>
      <c r="B30" s="129" t="s">
        <v>27</v>
      </c>
      <c r="C30" s="129" t="s">
        <v>47</v>
      </c>
      <c r="D30" s="129" t="s">
        <v>79</v>
      </c>
      <c r="E30" s="130" t="s">
        <v>80</v>
      </c>
      <c r="F30" s="120">
        <f>AVERAGE('HPS grading'!F30,'HPS grading'!K30,'HPS grading'!P30,'HPS grading'!U30)</f>
        <v>60.463647486772487</v>
      </c>
      <c r="G30" s="93" t="str" cm="1">
        <f t="array" ref="G30">_xlfn.IFS(F30&gt;=80,"A+",F30&gt;=70,"A",F30=60,"B+",F30&gt;=50,"B",F30&gt;=40,"C+",F30&gt;=30,"C",F30&gt;=20,"D",F30&lt;20,"E")</f>
        <v>B</v>
      </c>
      <c r="H30" s="93" t="str">
        <f>IF('HPS grading'!H30&amp;'HPS grading'!I30="ClearedCleared","None",IF('HPS grading'!H30="NC","Persona ","") &amp;IF('HPS grading'!I30="NC","Wellness ",""))</f>
        <v>None</v>
      </c>
      <c r="I30" s="93" t="str">
        <f>IF('HPS grading'!M30&amp;'HPS grading'!N30="ClearedCleared","None",IF('HPS grading'!M30="NC","Persona  ","") &amp;IF('HPS grading'!N30="NC","Wellness",""))</f>
        <v>Wellness</v>
      </c>
      <c r="J30" s="93" t="str">
        <f>IF('HPS grading'!R30&amp;'HPS grading'!S30="ClearedCleared","None",IF('HPS grading'!R30="NC","Persona ","") &amp;IF('HPS grading'!S30="NC","Wellness ",""))</f>
        <v xml:space="preserve">Wellness </v>
      </c>
      <c r="K30" s="93" t="str">
        <f>IF('HPS grading'!W30&amp;'HPS grading'!X30="ClearedCleared","None",IF('HPS grading'!W30="NC","Persona ","") &amp;IF('HPS grading'!X30="NC","Wellness ",""))</f>
        <v>None</v>
      </c>
      <c r="L30" s="93" t="str">
        <f t="shared" si="0"/>
        <v>With Held</v>
      </c>
      <c r="M30" s="251" t="str">
        <f t="shared" si="1"/>
        <v>Level 1 - Wellness, Level 2 - Wellness</v>
      </c>
    </row>
    <row r="31" spans="1:13" s="124" customFormat="1" ht="23.4" customHeight="1" x14ac:dyDescent="0.3">
      <c r="A31" s="98">
        <v>28</v>
      </c>
      <c r="B31" s="131" t="s">
        <v>27</v>
      </c>
      <c r="C31" s="131" t="s">
        <v>24</v>
      </c>
      <c r="D31" s="131" t="s">
        <v>81</v>
      </c>
      <c r="E31" s="132" t="s">
        <v>82</v>
      </c>
      <c r="F31" s="120">
        <f>AVERAGE('HPS grading'!F31,'HPS grading'!K31,'HPS grading'!P31,'HPS grading'!U31)</f>
        <v>46.01342592592593</v>
      </c>
      <c r="G31" s="93" t="str" cm="1">
        <f t="array" ref="G31">_xlfn.IFS(F31&gt;=80,"A+",F31&gt;=70,"A",F31=60,"B+",F31&gt;=50,"B",F31&gt;=40,"C+",F31&gt;=30,"C",F31&gt;=20,"D",F31&lt;20,"E")</f>
        <v>C+</v>
      </c>
      <c r="H31" s="93" t="str">
        <f>IF('HPS grading'!H31&amp;'HPS grading'!I31="ClearedCleared","None",IF('HPS grading'!H31="NC","Persona ","") &amp;IF('HPS grading'!I31="NC","Wellness ",""))</f>
        <v xml:space="preserve">Wellness </v>
      </c>
      <c r="I31" s="93" t="str">
        <f>IF('HPS grading'!M31&amp;'HPS grading'!N31="ClearedCleared","None",IF('HPS grading'!M31="NC","Persona  ","") &amp;IF('HPS grading'!N31="NC","Wellness",""))</f>
        <v>Wellness</v>
      </c>
      <c r="J31" s="93" t="str">
        <f>IF('HPS grading'!R31&amp;'HPS grading'!S31="ClearedCleared","None",IF('HPS grading'!R31="NC","Persona ","") &amp;IF('HPS grading'!S31="NC","Wellness ",""))</f>
        <v xml:space="preserve">Wellness </v>
      </c>
      <c r="K31" s="93" t="str">
        <f>IF('HPS grading'!W31&amp;'HPS grading'!X31="ClearedCleared","None",IF('HPS grading'!W31="NC","Persona ","") &amp;IF('HPS grading'!X31="NC","Wellness ",""))</f>
        <v xml:space="preserve">Wellness </v>
      </c>
      <c r="L31" s="93" t="str">
        <f t="shared" si="0"/>
        <v>With Held</v>
      </c>
      <c r="M31" s="251" t="str">
        <f t="shared" si="1"/>
        <v>Level 0 - Wellness, Level 1 - Wellness, Level 2 - Wellness, Level 3 - Wellness</v>
      </c>
    </row>
    <row r="32" spans="1:13" s="124" customFormat="1" ht="23.4" customHeight="1" x14ac:dyDescent="0.3">
      <c r="A32" s="93">
        <v>29</v>
      </c>
      <c r="B32" s="129" t="s">
        <v>27</v>
      </c>
      <c r="C32" s="129" t="s">
        <v>15</v>
      </c>
      <c r="D32" s="129" t="s">
        <v>83</v>
      </c>
      <c r="E32" s="130" t="s">
        <v>84</v>
      </c>
      <c r="F32" s="120">
        <f>AVERAGE('HPS grading'!F32,'HPS grading'!K32,'HPS grading'!P32,'HPS grading'!U32)</f>
        <v>52.117091600529101</v>
      </c>
      <c r="G32" s="93" t="str" cm="1">
        <f t="array" ref="G32">_xlfn.IFS(F32&gt;=80,"A+",F32&gt;=70,"A",F32=60,"B+",F32&gt;=50,"B",F32&gt;=40,"C+",F32&gt;=30,"C",F32&gt;=20,"D",F32&lt;20,"E")</f>
        <v>B</v>
      </c>
      <c r="H32" s="93" t="str">
        <f>IF('HPS grading'!H32&amp;'HPS grading'!I32="ClearedCleared","None",IF('HPS grading'!H32="NC","Persona ","") &amp;IF('HPS grading'!I32="NC","Wellness ",""))</f>
        <v>None</v>
      </c>
      <c r="I32" s="93" t="str">
        <f>IF('HPS grading'!M32&amp;'HPS grading'!N32="ClearedCleared","None",IF('HPS grading'!M32="NC","Persona  ","") &amp;IF('HPS grading'!N32="NC","Wellness",""))</f>
        <v>Persona  Wellness</v>
      </c>
      <c r="J32" s="93" t="str">
        <f>IF('HPS grading'!R32&amp;'HPS grading'!S32="ClearedCleared","None",IF('HPS grading'!R32="NC","Persona ","") &amp;IF('HPS grading'!S32="NC","Wellness ",""))</f>
        <v>None</v>
      </c>
      <c r="K32" s="93" t="str">
        <f>IF('HPS grading'!W32&amp;'HPS grading'!X32="ClearedCleared","None",IF('HPS grading'!W32="NC","Persona ","") &amp;IF('HPS grading'!X32="NC","Wellness ",""))</f>
        <v>None</v>
      </c>
      <c r="L32" s="93" t="str">
        <f t="shared" si="0"/>
        <v>With Held</v>
      </c>
      <c r="M32" s="251" t="str">
        <f t="shared" si="1"/>
        <v>Level 1 - Persona &amp; Wellness</v>
      </c>
    </row>
    <row r="33" spans="1:13" s="124" customFormat="1" ht="23.4" customHeight="1" x14ac:dyDescent="0.3">
      <c r="A33" s="98">
        <v>30</v>
      </c>
      <c r="B33" s="131" t="s">
        <v>27</v>
      </c>
      <c r="C33" s="131" t="s">
        <v>24</v>
      </c>
      <c r="D33" s="131" t="s">
        <v>85</v>
      </c>
      <c r="E33" s="132" t="s">
        <v>86</v>
      </c>
      <c r="F33" s="120">
        <f>AVERAGE('HPS grading'!F33,'HPS grading'!K33,'HPS grading'!P33,'HPS grading'!U33)</f>
        <v>52.476094576719575</v>
      </c>
      <c r="G33" s="93" t="str" cm="1">
        <f t="array" ref="G33">_xlfn.IFS(F33&gt;=80,"A+",F33&gt;=70,"A",F33=60,"B+",F33&gt;=50,"B",F33&gt;=40,"C+",F33&gt;=30,"C",F33&gt;=20,"D",F33&lt;20,"E")</f>
        <v>B</v>
      </c>
      <c r="H33" s="93" t="str">
        <f>IF('HPS grading'!H33&amp;'HPS grading'!I33="ClearedCleared","None",IF('HPS grading'!H33="NC","Persona ","") &amp;IF('HPS grading'!I33="NC","Wellness ",""))</f>
        <v xml:space="preserve">Persona </v>
      </c>
      <c r="I33" s="93" t="str">
        <f>IF('HPS grading'!M33&amp;'HPS grading'!N33="ClearedCleared","None",IF('HPS grading'!M33="NC","Persona  ","") &amp;IF('HPS grading'!N33="NC","Wellness",""))</f>
        <v>None</v>
      </c>
      <c r="J33" s="93" t="str">
        <f>IF('HPS grading'!R33&amp;'HPS grading'!S33="ClearedCleared","None",IF('HPS grading'!R33="NC","Persona ","") &amp;IF('HPS grading'!S33="NC","Wellness ",""))</f>
        <v xml:space="preserve">Persona </v>
      </c>
      <c r="K33" s="93" t="str">
        <f>IF('HPS grading'!W33&amp;'HPS grading'!X33="ClearedCleared","None",IF('HPS grading'!W33="NC","Persona ","") &amp;IF('HPS grading'!X33="NC","Wellness ",""))</f>
        <v>None</v>
      </c>
      <c r="L33" s="93" t="str">
        <f t="shared" si="0"/>
        <v>With Held</v>
      </c>
      <c r="M33" s="251" t="str">
        <f t="shared" si="1"/>
        <v>Level 0 - Persona, Level 2 - Persona</v>
      </c>
    </row>
    <row r="34" spans="1:13" s="124" customFormat="1" ht="23.4" customHeight="1" x14ac:dyDescent="0.3">
      <c r="A34" s="93">
        <v>31</v>
      </c>
      <c r="B34" s="129" t="s">
        <v>27</v>
      </c>
      <c r="C34" s="129" t="s">
        <v>24</v>
      </c>
      <c r="D34" s="129" t="s">
        <v>87</v>
      </c>
      <c r="E34" s="130" t="s">
        <v>88</v>
      </c>
      <c r="F34" s="120">
        <f>AVERAGE('HPS grading'!F34,'HPS grading'!K34,'HPS grading'!P34,'HPS grading'!U34)</f>
        <v>41.242109788359791</v>
      </c>
      <c r="G34" s="93" t="str" cm="1">
        <f t="array" ref="G34">_xlfn.IFS(F34&gt;=80,"A+",F34&gt;=70,"A",F34=60,"B+",F34&gt;=50,"B",F34&gt;=40,"C+",F34&gt;=30,"C",F34&gt;=20,"D",F34&lt;20,"E")</f>
        <v>C+</v>
      </c>
      <c r="H34" s="93" t="str">
        <f>IF('HPS grading'!H34&amp;'HPS grading'!I34="ClearedCleared","None",IF('HPS grading'!H34="NC","Persona ","") &amp;IF('HPS grading'!I34="NC","Wellness ",""))</f>
        <v xml:space="preserve">Persona </v>
      </c>
      <c r="I34" s="93" t="str">
        <f>IF('HPS grading'!M34&amp;'HPS grading'!N34="ClearedCleared","None",IF('HPS grading'!M34="NC","Persona  ","") &amp;IF('HPS grading'!N34="NC","Wellness",""))</f>
        <v>Wellness</v>
      </c>
      <c r="J34" s="93" t="str">
        <f>IF('HPS grading'!R34&amp;'HPS grading'!S34="ClearedCleared","None",IF('HPS grading'!R34="NC","Persona ","") &amp;IF('HPS grading'!S34="NC","Wellness ",""))</f>
        <v xml:space="preserve">Persona Wellness </v>
      </c>
      <c r="K34" s="93" t="str">
        <f>IF('HPS grading'!W34&amp;'HPS grading'!X34="ClearedCleared","None",IF('HPS grading'!W34="NC","Persona ","") &amp;IF('HPS grading'!X34="NC","Wellness ",""))</f>
        <v xml:space="preserve">Wellness </v>
      </c>
      <c r="L34" s="93" t="str">
        <f t="shared" si="0"/>
        <v>With Held</v>
      </c>
      <c r="M34" s="251" t="str">
        <f t="shared" si="1"/>
        <v>Level 0 - Persona, Level 1 - Wellness, Level 2 - Persona &amp; Wellness, Level 3 - Wellness</v>
      </c>
    </row>
    <row r="35" spans="1:13" s="124" customFormat="1" ht="23.4" customHeight="1" x14ac:dyDescent="0.3">
      <c r="A35" s="98">
        <v>32</v>
      </c>
      <c r="B35" s="131" t="s">
        <v>23</v>
      </c>
      <c r="C35" s="131" t="s">
        <v>47</v>
      </c>
      <c r="D35" s="131" t="s">
        <v>89</v>
      </c>
      <c r="E35" s="132" t="s">
        <v>90</v>
      </c>
      <c r="F35" s="120">
        <f>AVERAGE('HPS grading'!F35,'HPS grading'!K35,'HPS grading'!P35,'HPS grading'!U35)</f>
        <v>47.059841269841272</v>
      </c>
      <c r="G35" s="93" t="str" cm="1">
        <f t="array" ref="G35">_xlfn.IFS(F35&gt;=80,"A+",F35&gt;=70,"A",F35=60,"B+",F35&gt;=50,"B",F35&gt;=40,"C+",F35&gt;=30,"C",F35&gt;=20,"D",F35&lt;20,"E")</f>
        <v>C+</v>
      </c>
      <c r="H35" s="93" t="str">
        <f>IF('HPS grading'!H35&amp;'HPS grading'!I35="ClearedCleared","None",IF('HPS grading'!H35="NC","Persona ","") &amp;IF('HPS grading'!I35="NC","Wellness ",""))</f>
        <v xml:space="preserve">Persona Wellness </v>
      </c>
      <c r="I35" s="93" t="str">
        <f>IF('HPS grading'!M35&amp;'HPS grading'!N35="ClearedCleared","None",IF('HPS grading'!M35="NC","Persona  ","") &amp;IF('HPS grading'!N35="NC","Wellness",""))</f>
        <v>Wellness</v>
      </c>
      <c r="J35" s="93" t="str">
        <f>IF('HPS grading'!R35&amp;'HPS grading'!S35="ClearedCleared","None",IF('HPS grading'!R35="NC","Persona ","") &amp;IF('HPS grading'!S35="NC","Wellness ",""))</f>
        <v xml:space="preserve">Wellness </v>
      </c>
      <c r="K35" s="93" t="str">
        <f>IF('HPS grading'!W35&amp;'HPS grading'!X35="ClearedCleared","None",IF('HPS grading'!W35="NC","Persona ","") &amp;IF('HPS grading'!X35="NC","Wellness ",""))</f>
        <v xml:space="preserve">Wellness </v>
      </c>
      <c r="L35" s="93" t="str">
        <f t="shared" si="0"/>
        <v>With Held</v>
      </c>
      <c r="M35" s="251" t="str">
        <f t="shared" si="1"/>
        <v>Level 0 - Persona &amp; Wellness, Level 1 - Wellness, Level 2 - Wellness, Level 3 - Wellness</v>
      </c>
    </row>
    <row r="36" spans="1:13" s="124" customFormat="1" ht="23.4" customHeight="1" x14ac:dyDescent="0.3">
      <c r="A36" s="93">
        <v>33</v>
      </c>
      <c r="B36" s="129" t="s">
        <v>23</v>
      </c>
      <c r="C36" s="129" t="s">
        <v>47</v>
      </c>
      <c r="D36" s="129" t="s">
        <v>91</v>
      </c>
      <c r="E36" s="130" t="s">
        <v>92</v>
      </c>
      <c r="F36" s="120">
        <f>AVERAGE('HPS grading'!F36,'HPS grading'!K36,'HPS grading'!P36,'HPS grading'!U36)</f>
        <v>54.331415343915339</v>
      </c>
      <c r="G36" s="93" t="str" cm="1">
        <f t="array" ref="G36">_xlfn.IFS(F36&gt;=80,"A+",F36&gt;=70,"A",F36=60,"B+",F36&gt;=50,"B",F36&gt;=40,"C+",F36&gt;=30,"C",F36&gt;=20,"D",F36&lt;20,"E")</f>
        <v>B</v>
      </c>
      <c r="H36" s="93" t="str">
        <f>IF('HPS grading'!H36&amp;'HPS grading'!I36="ClearedCleared","None",IF('HPS grading'!H36="NC","Persona ","") &amp;IF('HPS grading'!I36="NC","Wellness ",""))</f>
        <v xml:space="preserve">Persona </v>
      </c>
      <c r="I36" s="93" t="str">
        <f>IF('HPS grading'!M36&amp;'HPS grading'!N36="ClearedCleared","None",IF('HPS grading'!M36="NC","Persona  ","") &amp;IF('HPS grading'!N36="NC","Wellness",""))</f>
        <v>Wellness</v>
      </c>
      <c r="J36" s="93" t="str">
        <f>IF('HPS grading'!R36&amp;'HPS grading'!S36="ClearedCleared","None",IF('HPS grading'!R36="NC","Persona ","") &amp;IF('HPS grading'!S36="NC","Wellness ",""))</f>
        <v>None</v>
      </c>
      <c r="K36" s="93" t="str">
        <f>IF('HPS grading'!W36&amp;'HPS grading'!X36="ClearedCleared","None",IF('HPS grading'!W36="NC","Persona ","") &amp;IF('HPS grading'!X36="NC","Wellness ",""))</f>
        <v>None</v>
      </c>
      <c r="L36" s="93" t="str">
        <f t="shared" si="0"/>
        <v>With Held</v>
      </c>
      <c r="M36" s="251" t="str">
        <f t="shared" si="1"/>
        <v>Level 0 - Persona, Level 1 - Wellness</v>
      </c>
    </row>
    <row r="37" spans="1:13" s="124" customFormat="1" ht="23.4" customHeight="1" x14ac:dyDescent="0.3">
      <c r="A37" s="98">
        <v>34</v>
      </c>
      <c r="B37" s="131" t="s">
        <v>23</v>
      </c>
      <c r="C37" s="131" t="s">
        <v>24</v>
      </c>
      <c r="D37" s="131" t="s">
        <v>93</v>
      </c>
      <c r="E37" s="132" t="s">
        <v>94</v>
      </c>
      <c r="F37" s="120">
        <f>AVERAGE('HPS grading'!F37,'HPS grading'!K37,'HPS grading'!P37,'HPS grading'!U37)</f>
        <v>57.307711640211636</v>
      </c>
      <c r="G37" s="93" t="str" cm="1">
        <f t="array" ref="G37">_xlfn.IFS(F37&gt;=80,"A+",F37&gt;=70,"A",F37=60,"B+",F37&gt;=50,"B",F37&gt;=40,"C+",F37&gt;=30,"C",F37&gt;=20,"D",F37&lt;20,"E")</f>
        <v>B</v>
      </c>
      <c r="H37" s="93" t="str">
        <f>IF('HPS grading'!H37&amp;'HPS grading'!I37="ClearedCleared","None",IF('HPS grading'!H37="NC","Persona ","") &amp;IF('HPS grading'!I37="NC","Wellness ",""))</f>
        <v>None</v>
      </c>
      <c r="I37" s="93" t="str">
        <f>IF('HPS grading'!M37&amp;'HPS grading'!N37="ClearedCleared","None",IF('HPS grading'!M37="NC","Persona  ","") &amp;IF('HPS grading'!N37="NC","Wellness",""))</f>
        <v>None</v>
      </c>
      <c r="J37" s="93" t="str">
        <f>IF('HPS grading'!R37&amp;'HPS grading'!S37="ClearedCleared","None",IF('HPS grading'!R37="NC","Persona ","") &amp;IF('HPS grading'!S37="NC","Wellness ",""))</f>
        <v xml:space="preserve">Wellness </v>
      </c>
      <c r="K37" s="93" t="str">
        <f>IF('HPS grading'!W37&amp;'HPS grading'!X37="ClearedCleared","None",IF('HPS grading'!W37="NC","Persona ","") &amp;IF('HPS grading'!X37="NC","Wellness ",""))</f>
        <v xml:space="preserve">Wellness </v>
      </c>
      <c r="L37" s="93" t="str">
        <f t="shared" si="0"/>
        <v>With Held</v>
      </c>
      <c r="M37" s="251" t="str">
        <f t="shared" si="1"/>
        <v>Level 2 - Wellness, Level 3 - Wellness</v>
      </c>
    </row>
    <row r="38" spans="1:13" s="124" customFormat="1" ht="23.4" customHeight="1" x14ac:dyDescent="0.3">
      <c r="A38" s="93">
        <v>35</v>
      </c>
      <c r="B38" s="129" t="s">
        <v>27</v>
      </c>
      <c r="C38" s="129" t="s">
        <v>47</v>
      </c>
      <c r="D38" s="129" t="s">
        <v>95</v>
      </c>
      <c r="E38" s="130" t="s">
        <v>96</v>
      </c>
      <c r="F38" s="120">
        <f>AVERAGE('HPS grading'!F38,'HPS grading'!K38,'HPS grading'!P38,'HPS grading'!U38)</f>
        <v>49.683885582010589</v>
      </c>
      <c r="G38" s="93" t="str" cm="1">
        <f t="array" ref="G38">_xlfn.IFS(F38&gt;=80,"A+",F38&gt;=70,"A",F38=60,"B+",F38&gt;=50,"B",F38&gt;=40,"C+",F38&gt;=30,"C",F38&gt;=20,"D",F38&lt;20,"E")</f>
        <v>C+</v>
      </c>
      <c r="H38" s="93" t="str">
        <f>IF('HPS grading'!H38&amp;'HPS grading'!I38="ClearedCleared","None",IF('HPS grading'!H38="NC","Persona ","") &amp;IF('HPS grading'!I38="NC","Wellness ",""))</f>
        <v>None</v>
      </c>
      <c r="I38" s="93" t="str">
        <f>IF('HPS grading'!M38&amp;'HPS grading'!N38="ClearedCleared","None",IF('HPS grading'!M38="NC","Persona  ","") &amp;IF('HPS grading'!N38="NC","Wellness",""))</f>
        <v>Wellness</v>
      </c>
      <c r="J38" s="93" t="str">
        <f>IF('HPS grading'!R38&amp;'HPS grading'!S38="ClearedCleared","None",IF('HPS grading'!R38="NC","Persona ","") &amp;IF('HPS grading'!S38="NC","Wellness ",""))</f>
        <v xml:space="preserve">Persona Wellness </v>
      </c>
      <c r="K38" s="93" t="str">
        <f>IF('HPS grading'!W38&amp;'HPS grading'!X38="ClearedCleared","None",IF('HPS grading'!W38="NC","Persona ","") &amp;IF('HPS grading'!X38="NC","Wellness ",""))</f>
        <v xml:space="preserve">Wellness </v>
      </c>
      <c r="L38" s="93" t="str">
        <f t="shared" si="0"/>
        <v>With Held</v>
      </c>
      <c r="M38" s="251" t="str">
        <f t="shared" si="1"/>
        <v>Level 1 - Wellness, Level 2 - Persona &amp; Wellness, Level 3 - Wellness</v>
      </c>
    </row>
    <row r="39" spans="1:13" s="124" customFormat="1" ht="23.4" customHeight="1" x14ac:dyDescent="0.3">
      <c r="A39" s="98">
        <v>36</v>
      </c>
      <c r="B39" s="131" t="s">
        <v>27</v>
      </c>
      <c r="C39" s="131" t="s">
        <v>24</v>
      </c>
      <c r="D39" s="131" t="s">
        <v>97</v>
      </c>
      <c r="E39" s="132" t="s">
        <v>98</v>
      </c>
      <c r="F39" s="120">
        <f>AVERAGE('HPS grading'!F39,'HPS grading'!K39,'HPS grading'!P39,'HPS grading'!U39)</f>
        <v>53.786200396825393</v>
      </c>
      <c r="G39" s="93" t="str" cm="1">
        <f t="array" ref="G39">_xlfn.IFS(F39&gt;=80,"A+",F39&gt;=70,"A",F39=60,"B+",F39&gt;=50,"B",F39&gt;=40,"C+",F39&gt;=30,"C",F39&gt;=20,"D",F39&lt;20,"E")</f>
        <v>B</v>
      </c>
      <c r="H39" s="93" t="str">
        <f>IF('HPS grading'!H39&amp;'HPS grading'!I39="ClearedCleared","None",IF('HPS grading'!H39="NC","Persona ","") &amp;IF('HPS grading'!I39="NC","Wellness ",""))</f>
        <v>None</v>
      </c>
      <c r="I39" s="93" t="str">
        <f>IF('HPS grading'!M39&amp;'HPS grading'!N39="ClearedCleared","None",IF('HPS grading'!M39="NC","Persona  ","") &amp;IF('HPS grading'!N39="NC","Wellness",""))</f>
        <v xml:space="preserve">Persona  </v>
      </c>
      <c r="J39" s="93" t="str">
        <f>IF('HPS grading'!R39&amp;'HPS grading'!S39="ClearedCleared","None",IF('HPS grading'!R39="NC","Persona ","") &amp;IF('HPS grading'!S39="NC","Wellness ",""))</f>
        <v xml:space="preserve">Persona Wellness </v>
      </c>
      <c r="K39" s="93" t="str">
        <f>IF('HPS grading'!W39&amp;'HPS grading'!X39="ClearedCleared","None",IF('HPS grading'!W39="NC","Persona ","") &amp;IF('HPS grading'!X39="NC","Wellness ",""))</f>
        <v>None</v>
      </c>
      <c r="L39" s="93" t="str">
        <f t="shared" si="0"/>
        <v>With Held</v>
      </c>
      <c r="M39" s="251" t="str">
        <f t="shared" si="1"/>
        <v>Level 1 - Persona, Level 2 - Persona &amp; Wellness</v>
      </c>
    </row>
    <row r="40" spans="1:13" s="124" customFormat="1" ht="23.4" customHeight="1" x14ac:dyDescent="0.3">
      <c r="A40" s="93">
        <v>37</v>
      </c>
      <c r="B40" s="129" t="s">
        <v>27</v>
      </c>
      <c r="C40" s="129" t="s">
        <v>15</v>
      </c>
      <c r="D40" s="129" t="s">
        <v>99</v>
      </c>
      <c r="E40" s="130" t="s">
        <v>100</v>
      </c>
      <c r="F40" s="120">
        <f>AVERAGE('HPS grading'!F40,'HPS grading'!K40,'HPS grading'!P40,'HPS grading'!U40)</f>
        <v>58.149226190476185</v>
      </c>
      <c r="G40" s="93" t="str" cm="1">
        <f t="array" ref="G40">_xlfn.IFS(F40&gt;=80,"A+",F40&gt;=70,"A",F40=60,"B+",F40&gt;=50,"B",F40&gt;=40,"C+",F40&gt;=30,"C",F40&gt;=20,"D",F40&lt;20,"E")</f>
        <v>B</v>
      </c>
      <c r="H40" s="93" t="str">
        <f>IF('HPS grading'!H40&amp;'HPS grading'!I40="ClearedCleared","None",IF('HPS grading'!H40="NC","Persona ","") &amp;IF('HPS grading'!I40="NC","Wellness ",""))</f>
        <v>None</v>
      </c>
      <c r="I40" s="93" t="str">
        <f>IF('HPS grading'!M40&amp;'HPS grading'!N40="ClearedCleared","None",IF('HPS grading'!M40="NC","Persona  ","") &amp;IF('HPS grading'!N40="NC","Wellness",""))</f>
        <v>None</v>
      </c>
      <c r="J40" s="93" t="str">
        <f>IF('HPS grading'!R40&amp;'HPS grading'!S40="ClearedCleared","None",IF('HPS grading'!R40="NC","Persona ","") &amp;IF('HPS grading'!S40="NC","Wellness ",""))</f>
        <v>None</v>
      </c>
      <c r="K40" s="93" t="str">
        <f>IF('HPS grading'!W40&amp;'HPS grading'!X40="ClearedCleared","None",IF('HPS grading'!W40="NC","Persona ","") &amp;IF('HPS grading'!X40="NC","Wellness ",""))</f>
        <v xml:space="preserve">Wellness </v>
      </c>
      <c r="L40" s="93" t="str">
        <f t="shared" si="0"/>
        <v>With Held</v>
      </c>
      <c r="M40" s="251" t="str">
        <f t="shared" si="1"/>
        <v>Level 3 - Wellness</v>
      </c>
    </row>
    <row r="41" spans="1:13" s="124" customFormat="1" ht="23.4" customHeight="1" x14ac:dyDescent="0.3">
      <c r="A41" s="98">
        <v>38</v>
      </c>
      <c r="B41" s="131" t="s">
        <v>23</v>
      </c>
      <c r="C41" s="131" t="s">
        <v>47</v>
      </c>
      <c r="D41" s="131" t="s">
        <v>101</v>
      </c>
      <c r="E41" s="132" t="s">
        <v>102</v>
      </c>
      <c r="F41" s="120">
        <f>AVERAGE('HPS grading'!F41,'HPS grading'!K41,'HPS grading'!P41,'HPS grading'!U41)</f>
        <v>44.95361607142857</v>
      </c>
      <c r="G41" s="93" t="str" cm="1">
        <f t="array" ref="G41">_xlfn.IFS(F41&gt;=80,"A+",F41&gt;=70,"A",F41=60,"B+",F41&gt;=50,"B",F41&gt;=40,"C+",F41&gt;=30,"C",F41&gt;=20,"D",F41&lt;20,"E")</f>
        <v>C+</v>
      </c>
      <c r="H41" s="93" t="str">
        <f>IF('HPS grading'!H41&amp;'HPS grading'!I41="ClearedCleared","None",IF('HPS grading'!H41="NC","Persona ","") &amp;IF('HPS grading'!I41="NC","Wellness ",""))</f>
        <v xml:space="preserve">Persona </v>
      </c>
      <c r="I41" s="93" t="str">
        <f>IF('HPS grading'!M41&amp;'HPS grading'!N41="ClearedCleared","None",IF('HPS grading'!M41="NC","Persona  ","") &amp;IF('HPS grading'!N41="NC","Wellness",""))</f>
        <v>Wellness</v>
      </c>
      <c r="J41" s="93" t="str">
        <f>IF('HPS grading'!R41&amp;'HPS grading'!S41="ClearedCleared","None",IF('HPS grading'!R41="NC","Persona ","") &amp;IF('HPS grading'!S41="NC","Wellness ",""))</f>
        <v xml:space="preserve">Wellness </v>
      </c>
      <c r="K41" s="93" t="str">
        <f>IF('HPS grading'!W41&amp;'HPS grading'!X41="ClearedCleared","None",IF('HPS grading'!W41="NC","Persona ","") &amp;IF('HPS grading'!X41="NC","Wellness ",""))</f>
        <v xml:space="preserve">Wellness </v>
      </c>
      <c r="L41" s="93" t="str">
        <f t="shared" si="0"/>
        <v>With Held</v>
      </c>
      <c r="M41" s="251" t="str">
        <f t="shared" si="1"/>
        <v>Level 0 - Persona, Level 1 - Wellness, Level 2 - Wellness, Level 3 - Wellness</v>
      </c>
    </row>
    <row r="42" spans="1:13" s="124" customFormat="1" ht="23.4" customHeight="1" x14ac:dyDescent="0.3">
      <c r="A42" s="93">
        <v>39</v>
      </c>
      <c r="B42" s="129" t="s">
        <v>23</v>
      </c>
      <c r="C42" s="129" t="s">
        <v>15</v>
      </c>
      <c r="D42" s="129" t="s">
        <v>103</v>
      </c>
      <c r="E42" s="130" t="s">
        <v>104</v>
      </c>
      <c r="F42" s="120">
        <f>AVERAGE('HPS grading'!F42,'HPS grading'!K42,'HPS grading'!P42,'HPS grading'!U42)</f>
        <v>57.957847222222227</v>
      </c>
      <c r="G42" s="93" t="str" cm="1">
        <f t="array" ref="G42">_xlfn.IFS(F42&gt;=80,"A+",F42&gt;=70,"A",F42=60,"B+",F42&gt;=50,"B",F42&gt;=40,"C+",F42&gt;=30,"C",F42&gt;=20,"D",F42&lt;20,"E")</f>
        <v>B</v>
      </c>
      <c r="H42" s="93" t="str">
        <f>IF('HPS grading'!H42&amp;'HPS grading'!I42="ClearedCleared","None",IF('HPS grading'!H42="NC","Persona ","") &amp;IF('HPS grading'!I42="NC","Wellness ",""))</f>
        <v>None</v>
      </c>
      <c r="I42" s="93" t="str">
        <f>IF('HPS grading'!M42&amp;'HPS grading'!N42="ClearedCleared","None",IF('HPS grading'!M42="NC","Persona  ","") &amp;IF('HPS grading'!N42="NC","Wellness",""))</f>
        <v>None</v>
      </c>
      <c r="J42" s="93" t="str">
        <f>IF('HPS grading'!R42&amp;'HPS grading'!S42="ClearedCleared","None",IF('HPS grading'!R42="NC","Persona ","") &amp;IF('HPS grading'!S42="NC","Wellness ",""))</f>
        <v xml:space="preserve">Wellness </v>
      </c>
      <c r="K42" s="93" t="str">
        <f>IF('HPS grading'!W42&amp;'HPS grading'!X42="ClearedCleared","None",IF('HPS grading'!W42="NC","Persona ","") &amp;IF('HPS grading'!X42="NC","Wellness ",""))</f>
        <v xml:space="preserve">Wellness </v>
      </c>
      <c r="L42" s="93" t="str">
        <f t="shared" si="0"/>
        <v>With Held</v>
      </c>
      <c r="M42" s="251" t="str">
        <f t="shared" si="1"/>
        <v>Level 2 - Wellness, Level 3 - Wellness</v>
      </c>
    </row>
    <row r="43" spans="1:13" s="124" customFormat="1" ht="23.4" customHeight="1" x14ac:dyDescent="0.3">
      <c r="A43" s="98">
        <v>40</v>
      </c>
      <c r="B43" s="131" t="s">
        <v>27</v>
      </c>
      <c r="C43" s="131" t="s">
        <v>24</v>
      </c>
      <c r="D43" s="131" t="s">
        <v>105</v>
      </c>
      <c r="E43" s="132" t="s">
        <v>106</v>
      </c>
      <c r="F43" s="120">
        <f>AVERAGE('HPS grading'!F43,'HPS grading'!K43,'HPS grading'!P43,'HPS grading'!U43)</f>
        <v>53.877357804232801</v>
      </c>
      <c r="G43" s="93" t="str" cm="1">
        <f t="array" ref="G43">_xlfn.IFS(F43&gt;=80,"A+",F43&gt;=70,"A",F43=60,"B+",F43&gt;=50,"B",F43&gt;=40,"C+",F43&gt;=30,"C",F43&gt;=20,"D",F43&lt;20,"E")</f>
        <v>B</v>
      </c>
      <c r="H43" s="93" t="str">
        <f>IF('HPS grading'!H43&amp;'HPS grading'!I43="ClearedCleared","None",IF('HPS grading'!H43="NC","Persona ","") &amp;IF('HPS grading'!I43="NC","Wellness ",""))</f>
        <v>None</v>
      </c>
      <c r="I43" s="93" t="str">
        <f>IF('HPS grading'!M43&amp;'HPS grading'!N43="ClearedCleared","None",IF('HPS grading'!M43="NC","Persona  ","") &amp;IF('HPS grading'!N43="NC","Wellness",""))</f>
        <v>None</v>
      </c>
      <c r="J43" s="93" t="str">
        <f>IF('HPS grading'!R43&amp;'HPS grading'!S43="ClearedCleared","None",IF('HPS grading'!R43="NC","Persona ","") &amp;IF('HPS grading'!S43="NC","Wellness ",""))</f>
        <v xml:space="preserve">Persona </v>
      </c>
      <c r="K43" s="93" t="str">
        <f>IF('HPS grading'!W43&amp;'HPS grading'!X43="ClearedCleared","None",IF('HPS grading'!W43="NC","Persona ","") &amp;IF('HPS grading'!X43="NC","Wellness ",""))</f>
        <v>None</v>
      </c>
      <c r="L43" s="93" t="str">
        <f t="shared" si="0"/>
        <v>With Held</v>
      </c>
      <c r="M43" s="251" t="str">
        <f t="shared" si="1"/>
        <v>Level 2 - Persona</v>
      </c>
    </row>
    <row r="44" spans="1:13" s="124" customFormat="1" ht="23.4" customHeight="1" x14ac:dyDescent="0.3">
      <c r="A44" s="93">
        <v>41</v>
      </c>
      <c r="B44" s="129" t="s">
        <v>23</v>
      </c>
      <c r="C44" s="129" t="s">
        <v>15</v>
      </c>
      <c r="D44" s="129" t="s">
        <v>107</v>
      </c>
      <c r="E44" s="130" t="s">
        <v>108</v>
      </c>
      <c r="F44" s="120">
        <f>AVERAGE('HPS grading'!F44,'HPS grading'!K44,'HPS grading'!P44,'HPS grading'!U44)</f>
        <v>51.992728174603172</v>
      </c>
      <c r="G44" s="93" t="str" cm="1">
        <f t="array" ref="G44">_xlfn.IFS(F44&gt;=80,"A+",F44&gt;=70,"A",F44=60,"B+",F44&gt;=50,"B",F44&gt;=40,"C+",F44&gt;=30,"C",F44&gt;=20,"D",F44&lt;20,"E")</f>
        <v>B</v>
      </c>
      <c r="H44" s="93" t="str">
        <f>IF('HPS grading'!H44&amp;'HPS grading'!I44="ClearedCleared","None",IF('HPS grading'!H44="NC","Persona ","") &amp;IF('HPS grading'!I44="NC","Wellness ",""))</f>
        <v>None</v>
      </c>
      <c r="I44" s="93" t="str">
        <f>IF('HPS grading'!M44&amp;'HPS grading'!N44="ClearedCleared","None",IF('HPS grading'!M44="NC","Persona  ","") &amp;IF('HPS grading'!N44="NC","Wellness",""))</f>
        <v>None</v>
      </c>
      <c r="J44" s="93" t="str">
        <f>IF('HPS grading'!R44&amp;'HPS grading'!S44="ClearedCleared","None",IF('HPS grading'!R44="NC","Persona ","") &amp;IF('HPS grading'!S44="NC","Wellness ",""))</f>
        <v>None</v>
      </c>
      <c r="K44" s="93" t="str">
        <f>IF('HPS grading'!W44&amp;'HPS grading'!X44="ClearedCleared","None",IF('HPS grading'!W44="NC","Persona ","") &amp;IF('HPS grading'!X44="NC","Wellness ",""))</f>
        <v xml:space="preserve">Wellness </v>
      </c>
      <c r="L44" s="93" t="str">
        <f t="shared" si="0"/>
        <v>With Held</v>
      </c>
      <c r="M44" s="251" t="str">
        <f t="shared" si="1"/>
        <v>Level 3 - Wellness</v>
      </c>
    </row>
    <row r="45" spans="1:13" s="124" customFormat="1" ht="23.4" customHeight="1" x14ac:dyDescent="0.3">
      <c r="A45" s="98">
        <v>42</v>
      </c>
      <c r="B45" s="131" t="s">
        <v>23</v>
      </c>
      <c r="C45" s="131" t="s">
        <v>47</v>
      </c>
      <c r="D45" s="131" t="s">
        <v>109</v>
      </c>
      <c r="E45" s="132" t="s">
        <v>110</v>
      </c>
      <c r="F45" s="120">
        <f>AVERAGE('HPS grading'!F45,'HPS grading'!K45,'HPS grading'!P45,'HPS grading'!U45)</f>
        <v>55.991089616402121</v>
      </c>
      <c r="G45" s="93" t="str" cm="1">
        <f t="array" ref="G45">_xlfn.IFS(F45&gt;=80,"A+",F45&gt;=70,"A",F45=60,"B+",F45&gt;=50,"B",F45&gt;=40,"C+",F45&gt;=30,"C",F45&gt;=20,"D",F45&lt;20,"E")</f>
        <v>B</v>
      </c>
      <c r="H45" s="93" t="str">
        <f>IF('HPS grading'!H45&amp;'HPS grading'!I45="ClearedCleared","None",IF('HPS grading'!H45="NC","Persona ","") &amp;IF('HPS grading'!I45="NC","Wellness ",""))</f>
        <v xml:space="preserve">Persona </v>
      </c>
      <c r="I45" s="93" t="str">
        <f>IF('HPS grading'!M45&amp;'HPS grading'!N45="ClearedCleared","None",IF('HPS grading'!M45="NC","Persona  ","") &amp;IF('HPS grading'!N45="NC","Wellness",""))</f>
        <v>None</v>
      </c>
      <c r="J45" s="93" t="str">
        <f>IF('HPS grading'!R45&amp;'HPS grading'!S45="ClearedCleared","None",IF('HPS grading'!R45="NC","Persona ","") &amp;IF('HPS grading'!S45="NC","Wellness ",""))</f>
        <v>None</v>
      </c>
      <c r="K45" s="93" t="str">
        <f>IF('HPS grading'!W45&amp;'HPS grading'!X45="ClearedCleared","None",IF('HPS grading'!W45="NC","Persona ","") &amp;IF('HPS grading'!X45="NC","Wellness ",""))</f>
        <v>None</v>
      </c>
      <c r="L45" s="93" t="str">
        <f t="shared" si="0"/>
        <v>With Held</v>
      </c>
      <c r="M45" s="251" t="str">
        <f t="shared" si="1"/>
        <v>Level 0 - Persona</v>
      </c>
    </row>
    <row r="46" spans="1:13" s="124" customFormat="1" ht="23.4" customHeight="1" x14ac:dyDescent="0.3">
      <c r="A46" s="93">
        <v>43</v>
      </c>
      <c r="B46" s="129" t="s">
        <v>27</v>
      </c>
      <c r="C46" s="129" t="s">
        <v>24</v>
      </c>
      <c r="D46" s="129" t="s">
        <v>111</v>
      </c>
      <c r="E46" s="130" t="s">
        <v>112</v>
      </c>
      <c r="F46" s="120">
        <f>AVERAGE('HPS grading'!F46,'HPS grading'!K46,'HPS grading'!P46,'HPS grading'!U46)</f>
        <v>54.888333333333328</v>
      </c>
      <c r="G46" s="93" t="str" cm="1">
        <f t="array" ref="G46">_xlfn.IFS(F46&gt;=80,"A+",F46&gt;=70,"A",F46=60,"B+",F46&gt;=50,"B",F46&gt;=40,"C+",F46&gt;=30,"C",F46&gt;=20,"D",F46&lt;20,"E")</f>
        <v>B</v>
      </c>
      <c r="H46" s="93" t="str">
        <f>IF('HPS grading'!H46&amp;'HPS grading'!I46="ClearedCleared","None",IF('HPS grading'!H46="NC","Persona ","") &amp;IF('HPS grading'!I46="NC","Wellness ",""))</f>
        <v>None</v>
      </c>
      <c r="I46" s="93" t="str">
        <f>IF('HPS grading'!M46&amp;'HPS grading'!N46="ClearedCleared","None",IF('HPS grading'!M46="NC","Persona  ","") &amp;IF('HPS grading'!N46="NC","Wellness",""))</f>
        <v>None</v>
      </c>
      <c r="J46" s="93" t="str">
        <f>IF('HPS grading'!R46&amp;'HPS grading'!S46="ClearedCleared","None",IF('HPS grading'!R46="NC","Persona ","") &amp;IF('HPS grading'!S46="NC","Wellness ",""))</f>
        <v>None</v>
      </c>
      <c r="K46" s="93" t="str">
        <f>IF('HPS grading'!W46&amp;'HPS grading'!X46="ClearedCleared","None",IF('HPS grading'!W46="NC","Persona ","") &amp;IF('HPS grading'!X46="NC","Wellness ",""))</f>
        <v>None</v>
      </c>
      <c r="L46" s="93" t="str">
        <f t="shared" si="0"/>
        <v>Passed</v>
      </c>
      <c r="M46" s="251" t="str">
        <f t="shared" si="1"/>
        <v/>
      </c>
    </row>
    <row r="47" spans="1:13" s="124" customFormat="1" ht="23.4" customHeight="1" x14ac:dyDescent="0.3">
      <c r="A47" s="98">
        <v>44</v>
      </c>
      <c r="B47" s="131" t="s">
        <v>23</v>
      </c>
      <c r="C47" s="131" t="s">
        <v>24</v>
      </c>
      <c r="D47" s="131" t="s">
        <v>113</v>
      </c>
      <c r="E47" s="132" t="s">
        <v>114</v>
      </c>
      <c r="F47" s="120">
        <f>AVERAGE('HPS grading'!F47,'HPS grading'!K47,'HPS grading'!P47,'HPS grading'!U47)</f>
        <v>48.651283068783073</v>
      </c>
      <c r="G47" s="93" t="str" cm="1">
        <f t="array" ref="G47">_xlfn.IFS(F47&gt;=80,"A+",F47&gt;=70,"A",F47=60,"B+",F47&gt;=50,"B",F47&gt;=40,"C+",F47&gt;=30,"C",F47&gt;=20,"D",F47&lt;20,"E")</f>
        <v>C+</v>
      </c>
      <c r="H47" s="93" t="str">
        <f>IF('HPS grading'!H47&amp;'HPS grading'!I47="ClearedCleared","None",IF('HPS grading'!H47="NC","Persona ","") &amp;IF('HPS grading'!I47="NC","Wellness ",""))</f>
        <v>None</v>
      </c>
      <c r="I47" s="93" t="str">
        <f>IF('HPS grading'!M47&amp;'HPS grading'!N47="ClearedCleared","None",IF('HPS grading'!M47="NC","Persona  ","") &amp;IF('HPS grading'!N47="NC","Wellness",""))</f>
        <v>Wellness</v>
      </c>
      <c r="J47" s="93" t="str">
        <f>IF('HPS grading'!R47&amp;'HPS grading'!S47="ClearedCleared","None",IF('HPS grading'!R47="NC","Persona ","") &amp;IF('HPS grading'!S47="NC","Wellness ",""))</f>
        <v xml:space="preserve">Wellness </v>
      </c>
      <c r="K47" s="93" t="str">
        <f>IF('HPS grading'!W47&amp;'HPS grading'!X47="ClearedCleared","None",IF('HPS grading'!W47="NC","Persona ","") &amp;IF('HPS grading'!X47="NC","Wellness ",""))</f>
        <v xml:space="preserve">Wellness </v>
      </c>
      <c r="L47" s="93" t="str">
        <f t="shared" si="0"/>
        <v>With Held</v>
      </c>
      <c r="M47" s="251" t="str">
        <f t="shared" si="1"/>
        <v>Level 1 - Wellness, Level 2 - Wellness, Level 3 - Wellness</v>
      </c>
    </row>
    <row r="48" spans="1:13" s="124" customFormat="1" ht="23.4" customHeight="1" x14ac:dyDescent="0.3">
      <c r="A48" s="93">
        <v>45</v>
      </c>
      <c r="B48" s="129" t="s">
        <v>27</v>
      </c>
      <c r="C48" s="129" t="s">
        <v>47</v>
      </c>
      <c r="D48" s="129" t="s">
        <v>115</v>
      </c>
      <c r="E48" s="130" t="s">
        <v>116</v>
      </c>
      <c r="F48" s="120">
        <f>AVERAGE('HPS grading'!F48,'HPS grading'!K48,'HPS grading'!P48,'HPS grading'!U48)</f>
        <v>28.661289682539682</v>
      </c>
      <c r="G48" s="93" t="str" cm="1">
        <f t="array" ref="G48">_xlfn.IFS(F48&gt;=80,"A+",F48&gt;=70,"A",F48=60,"B+",F48&gt;=50,"B",F48&gt;=40,"C+",F48&gt;=30,"C",F48&gt;=20,"D",F48&lt;20,"E")</f>
        <v>D</v>
      </c>
      <c r="H48" s="93" t="str">
        <f>IF('HPS grading'!H48&amp;'HPS grading'!I48="ClearedCleared","None",IF('HPS grading'!H48="NC","Persona ","") &amp;IF('HPS grading'!I48="NC","Wellness ",""))</f>
        <v xml:space="preserve">Wellness </v>
      </c>
      <c r="I48" s="93" t="str">
        <f>IF('HPS grading'!M48&amp;'HPS grading'!N48="ClearedCleared","None",IF('HPS grading'!M48="NC","Persona  ","") &amp;IF('HPS grading'!N48="NC","Wellness",""))</f>
        <v>Wellness</v>
      </c>
      <c r="J48" s="93" t="str">
        <f>IF('HPS grading'!R48&amp;'HPS grading'!S48="ClearedCleared","None",IF('HPS grading'!R48="NC","Persona ","") &amp;IF('HPS grading'!S48="NC","Wellness ",""))</f>
        <v xml:space="preserve">Persona Wellness </v>
      </c>
      <c r="K48" s="93" t="str">
        <f>IF('HPS grading'!W48&amp;'HPS grading'!X48="ClearedCleared","None",IF('HPS grading'!W48="NC","Persona ","") &amp;IF('HPS grading'!X48="NC","Wellness ",""))</f>
        <v xml:space="preserve">Persona Wellness </v>
      </c>
      <c r="L48" s="93" t="str">
        <f t="shared" si="0"/>
        <v>With Held</v>
      </c>
      <c r="M48" s="251" t="str">
        <f t="shared" si="1"/>
        <v>Level 0 - Wellness, Level 1 - Wellness, Level 2 - Persona &amp; Wellness, Level 3 - Persona &amp; Wellness</v>
      </c>
    </row>
    <row r="49" spans="1:13" s="124" customFormat="1" ht="23.4" customHeight="1" x14ac:dyDescent="0.3">
      <c r="A49" s="98">
        <v>46</v>
      </c>
      <c r="B49" s="131" t="s">
        <v>23</v>
      </c>
      <c r="C49" s="131" t="s">
        <v>15</v>
      </c>
      <c r="D49" s="131" t="s">
        <v>117</v>
      </c>
      <c r="E49" s="132" t="s">
        <v>118</v>
      </c>
      <c r="F49" s="120">
        <f>AVERAGE('HPS grading'!F49,'HPS grading'!K49,'HPS grading'!P49,'HPS grading'!U49)</f>
        <v>50.473419312169312</v>
      </c>
      <c r="G49" s="93" t="str" cm="1">
        <f t="array" ref="G49">_xlfn.IFS(F49&gt;=80,"A+",F49&gt;=70,"A",F49=60,"B+",F49&gt;=50,"B",F49&gt;=40,"C+",F49&gt;=30,"C",F49&gt;=20,"D",F49&lt;20,"E")</f>
        <v>B</v>
      </c>
      <c r="H49" s="93" t="str">
        <f>IF('HPS grading'!H49&amp;'HPS grading'!I49="ClearedCleared","None",IF('HPS grading'!H49="NC","Persona ","") &amp;IF('HPS grading'!I49="NC","Wellness ",""))</f>
        <v>None</v>
      </c>
      <c r="I49" s="93" t="str">
        <f>IF('HPS grading'!M49&amp;'HPS grading'!N49="ClearedCleared","None",IF('HPS grading'!M49="NC","Persona  ","") &amp;IF('HPS grading'!N49="NC","Wellness",""))</f>
        <v>Wellness</v>
      </c>
      <c r="J49" s="93" t="str">
        <f>IF('HPS grading'!R49&amp;'HPS grading'!S49="ClearedCleared","None",IF('HPS grading'!R49="NC","Persona ","") &amp;IF('HPS grading'!S49="NC","Wellness ",""))</f>
        <v xml:space="preserve">Wellness </v>
      </c>
      <c r="K49" s="93" t="str">
        <f>IF('HPS grading'!W49&amp;'HPS grading'!X49="ClearedCleared","None",IF('HPS grading'!W49="NC","Persona ","") &amp;IF('HPS grading'!X49="NC","Wellness ",""))</f>
        <v xml:space="preserve">Wellness </v>
      </c>
      <c r="L49" s="93" t="str">
        <f t="shared" si="0"/>
        <v>With Held</v>
      </c>
      <c r="M49" s="251" t="str">
        <f t="shared" si="1"/>
        <v>Level 1 - Wellness, Level 2 - Wellness, Level 3 - Wellness</v>
      </c>
    </row>
    <row r="50" spans="1:13" s="124" customFormat="1" ht="23.4" customHeight="1" x14ac:dyDescent="0.3">
      <c r="A50" s="93">
        <v>47</v>
      </c>
      <c r="B50" s="129" t="s">
        <v>27</v>
      </c>
      <c r="C50" s="129" t="s">
        <v>24</v>
      </c>
      <c r="D50" s="129" t="s">
        <v>119</v>
      </c>
      <c r="E50" s="130" t="s">
        <v>120</v>
      </c>
      <c r="F50" s="120">
        <f>AVERAGE('HPS grading'!F50,'HPS grading'!K50,'HPS grading'!P50,'HPS grading'!U50)</f>
        <v>43.124171626984129</v>
      </c>
      <c r="G50" s="93" t="str" cm="1">
        <f t="array" ref="G50">_xlfn.IFS(F50&gt;=80,"A+",F50&gt;=70,"A",F50=60,"B+",F50&gt;=50,"B",F50&gt;=40,"C+",F50&gt;=30,"C",F50&gt;=20,"D",F50&lt;20,"E")</f>
        <v>C+</v>
      </c>
      <c r="H50" s="93" t="str">
        <f>IF('HPS grading'!H50&amp;'HPS grading'!I50="ClearedCleared","None",IF('HPS grading'!H50="NC","Persona ","") &amp;IF('HPS grading'!I50="NC","Wellness ",""))</f>
        <v>None</v>
      </c>
      <c r="I50" s="93" t="str">
        <f>IF('HPS grading'!M50&amp;'HPS grading'!N50="ClearedCleared","None",IF('HPS grading'!M50="NC","Persona  ","") &amp;IF('HPS grading'!N50="NC","Wellness",""))</f>
        <v>Wellness</v>
      </c>
      <c r="J50" s="93" t="str">
        <f>IF('HPS grading'!R50&amp;'HPS grading'!S50="ClearedCleared","None",IF('HPS grading'!R50="NC","Persona ","") &amp;IF('HPS grading'!S50="NC","Wellness ",""))</f>
        <v xml:space="preserve">Persona </v>
      </c>
      <c r="K50" s="93" t="str">
        <f>IF('HPS grading'!W50&amp;'HPS grading'!X50="ClearedCleared","None",IF('HPS grading'!W50="NC","Persona ","") &amp;IF('HPS grading'!X50="NC","Wellness ",""))</f>
        <v xml:space="preserve">Persona </v>
      </c>
      <c r="L50" s="93" t="str">
        <f t="shared" si="0"/>
        <v>With Held</v>
      </c>
      <c r="M50" s="251" t="str">
        <f t="shared" si="1"/>
        <v>Level 1 - Wellness, Level 2 - Persona, Level 3 - Persona</v>
      </c>
    </row>
    <row r="51" spans="1:13" s="124" customFormat="1" ht="23.4" customHeight="1" x14ac:dyDescent="0.3">
      <c r="A51" s="98">
        <v>48</v>
      </c>
      <c r="B51" s="131" t="s">
        <v>27</v>
      </c>
      <c r="C51" s="131" t="s">
        <v>47</v>
      </c>
      <c r="D51" s="131" t="s">
        <v>121</v>
      </c>
      <c r="E51" s="132" t="s">
        <v>122</v>
      </c>
      <c r="F51" s="120">
        <f>AVERAGE('HPS grading'!F51,'HPS grading'!K51,'HPS grading'!P51,'HPS grading'!U51)</f>
        <v>54.212251984126986</v>
      </c>
      <c r="G51" s="93" t="str" cm="1">
        <f t="array" ref="G51">_xlfn.IFS(F51&gt;=80,"A+",F51&gt;=70,"A",F51=60,"B+",F51&gt;=50,"B",F51&gt;=40,"C+",F51&gt;=30,"C",F51&gt;=20,"D",F51&lt;20,"E")</f>
        <v>B</v>
      </c>
      <c r="H51" s="93" t="str">
        <f>IF('HPS grading'!H51&amp;'HPS grading'!I51="ClearedCleared","None",IF('HPS grading'!H51="NC","Persona ","") &amp;IF('HPS grading'!I51="NC","Wellness ",""))</f>
        <v xml:space="preserve">Persona </v>
      </c>
      <c r="I51" s="93" t="str">
        <f>IF('HPS grading'!M51&amp;'HPS grading'!N51="ClearedCleared","None",IF('HPS grading'!M51="NC","Persona  ","") &amp;IF('HPS grading'!N51="NC","Wellness",""))</f>
        <v>Wellness</v>
      </c>
      <c r="J51" s="93" t="str">
        <f>IF('HPS grading'!R51&amp;'HPS grading'!S51="ClearedCleared","None",IF('HPS grading'!R51="NC","Persona ","") &amp;IF('HPS grading'!S51="NC","Wellness ",""))</f>
        <v>None</v>
      </c>
      <c r="K51" s="93" t="str">
        <f>IF('HPS grading'!W51&amp;'HPS grading'!X51="ClearedCleared","None",IF('HPS grading'!W51="NC","Persona ","") &amp;IF('HPS grading'!X51="NC","Wellness ",""))</f>
        <v>None</v>
      </c>
      <c r="L51" s="93" t="str">
        <f t="shared" si="0"/>
        <v>With Held</v>
      </c>
      <c r="M51" s="251" t="str">
        <f t="shared" si="1"/>
        <v>Level 0 - Persona, Level 1 - Wellness</v>
      </c>
    </row>
    <row r="52" spans="1:13" s="124" customFormat="1" ht="23.4" customHeight="1" x14ac:dyDescent="0.3">
      <c r="A52" s="93">
        <v>49</v>
      </c>
      <c r="B52" s="129" t="s">
        <v>27</v>
      </c>
      <c r="C52" s="129" t="s">
        <v>15</v>
      </c>
      <c r="D52" s="129" t="s">
        <v>123</v>
      </c>
      <c r="E52" s="130" t="s">
        <v>124</v>
      </c>
      <c r="F52" s="120">
        <f>AVERAGE('HPS grading'!F52,'HPS grading'!K52,'HPS grading'!P52,'HPS grading'!U52)</f>
        <v>59.331402116402117</v>
      </c>
      <c r="G52" s="93" t="str" cm="1">
        <f t="array" ref="G52">_xlfn.IFS(F52&gt;=80,"A+",F52&gt;=70,"A",F52=60,"B+",F52&gt;=50,"B",F52&gt;=40,"C+",F52&gt;=30,"C",F52&gt;=20,"D",F52&lt;20,"E")</f>
        <v>B</v>
      </c>
      <c r="H52" s="93" t="str">
        <f>IF('HPS grading'!H52&amp;'HPS grading'!I52="ClearedCleared","None",IF('HPS grading'!H52="NC","Persona ","") &amp;IF('HPS grading'!I52="NC","Wellness ",""))</f>
        <v xml:space="preserve">Wellness </v>
      </c>
      <c r="I52" s="93" t="str">
        <f>IF('HPS grading'!M52&amp;'HPS grading'!N52="ClearedCleared","None",IF('HPS grading'!M52="NC","Persona  ","") &amp;IF('HPS grading'!N52="NC","Wellness",""))</f>
        <v>Wellness</v>
      </c>
      <c r="J52" s="93" t="str">
        <f>IF('HPS grading'!R52&amp;'HPS grading'!S52="ClearedCleared","None",IF('HPS grading'!R52="NC","Persona ","") &amp;IF('HPS grading'!S52="NC","Wellness ",""))</f>
        <v xml:space="preserve">Wellness </v>
      </c>
      <c r="K52" s="93" t="str">
        <f>IF('HPS grading'!W52&amp;'HPS grading'!X52="ClearedCleared","None",IF('HPS grading'!W52="NC","Persona ","") &amp;IF('HPS grading'!X52="NC","Wellness ",""))</f>
        <v xml:space="preserve">Wellness </v>
      </c>
      <c r="L52" s="93" t="str">
        <f t="shared" si="0"/>
        <v>With Held</v>
      </c>
      <c r="M52" s="251" t="str">
        <f t="shared" si="1"/>
        <v>Level 0 - Wellness, Level 1 - Wellness, Level 2 - Wellness, Level 3 - Wellness</v>
      </c>
    </row>
    <row r="53" spans="1:13" s="124" customFormat="1" ht="23.4" customHeight="1" x14ac:dyDescent="0.3">
      <c r="A53" s="98">
        <v>50</v>
      </c>
      <c r="B53" s="131" t="s">
        <v>27</v>
      </c>
      <c r="C53" s="131" t="s">
        <v>24</v>
      </c>
      <c r="D53" s="131" t="s">
        <v>125</v>
      </c>
      <c r="E53" s="132" t="s">
        <v>126</v>
      </c>
      <c r="F53" s="120">
        <f>AVERAGE('HPS grading'!F53,'HPS grading'!K53,'HPS grading'!P53,'HPS grading'!U53)</f>
        <v>39.682023809523812</v>
      </c>
      <c r="G53" s="93" t="str" cm="1">
        <f t="array" ref="G53">_xlfn.IFS(F53&gt;=80,"A+",F53&gt;=70,"A",F53=60,"B+",F53&gt;=50,"B",F53&gt;=40,"C+",F53&gt;=30,"C",F53&gt;=20,"D",F53&lt;20,"E")</f>
        <v>C</v>
      </c>
      <c r="H53" s="93" t="str">
        <f>IF('HPS grading'!H53&amp;'HPS grading'!I53="ClearedCleared","None",IF('HPS grading'!H53="NC","Persona ","") &amp;IF('HPS grading'!I53="NC","Wellness ",""))</f>
        <v>None</v>
      </c>
      <c r="I53" s="93" t="str">
        <f>IF('HPS grading'!M53&amp;'HPS grading'!N53="ClearedCleared","None",IF('HPS grading'!M53="NC","Persona  ","") &amp;IF('HPS grading'!N53="NC","Wellness",""))</f>
        <v>Persona  Wellness</v>
      </c>
      <c r="J53" s="93" t="str">
        <f>IF('HPS grading'!R53&amp;'HPS grading'!S53="ClearedCleared","None",IF('HPS grading'!R53="NC","Persona ","") &amp;IF('HPS grading'!S53="NC","Wellness ",""))</f>
        <v xml:space="preserve">Persona Wellness </v>
      </c>
      <c r="K53" s="93" t="str">
        <f>IF('HPS grading'!W53&amp;'HPS grading'!X53="ClearedCleared","None",IF('HPS grading'!W53="NC","Persona ","") &amp;IF('HPS grading'!X53="NC","Wellness ",""))</f>
        <v xml:space="preserve">Wellness </v>
      </c>
      <c r="L53" s="93" t="str">
        <f t="shared" si="0"/>
        <v>With Held</v>
      </c>
      <c r="M53" s="251" t="str">
        <f t="shared" si="1"/>
        <v>Level 1 - Persona &amp; Wellness, Level 2 - Persona &amp; Wellness, Level 3 - Wellness</v>
      </c>
    </row>
    <row r="54" spans="1:13" s="124" customFormat="1" ht="23.4" customHeight="1" x14ac:dyDescent="0.3">
      <c r="A54" s="93">
        <v>51</v>
      </c>
      <c r="B54" s="129" t="s">
        <v>23</v>
      </c>
      <c r="C54" s="129" t="s">
        <v>47</v>
      </c>
      <c r="D54" s="129" t="s">
        <v>127</v>
      </c>
      <c r="E54" s="130" t="s">
        <v>128</v>
      </c>
      <c r="F54" s="120">
        <f>AVERAGE('HPS grading'!F54,'HPS grading'!K54,'HPS grading'!P54,'HPS grading'!U54)</f>
        <v>53.771408730158733</v>
      </c>
      <c r="G54" s="93" t="str" cm="1">
        <f t="array" ref="G54">_xlfn.IFS(F54&gt;=80,"A+",F54&gt;=70,"A",F54=60,"B+",F54&gt;=50,"B",F54&gt;=40,"C+",F54&gt;=30,"C",F54&gt;=20,"D",F54&lt;20,"E")</f>
        <v>B</v>
      </c>
      <c r="H54" s="93" t="str">
        <f>IF('HPS grading'!H54&amp;'HPS grading'!I54="ClearedCleared","None",IF('HPS grading'!H54="NC","Persona ","") &amp;IF('HPS grading'!I54="NC","Wellness ",""))</f>
        <v xml:space="preserve">Persona </v>
      </c>
      <c r="I54" s="93" t="str">
        <f>IF('HPS grading'!M54&amp;'HPS grading'!N54="ClearedCleared","None",IF('HPS grading'!M54="NC","Persona  ","") &amp;IF('HPS grading'!N54="NC","Wellness",""))</f>
        <v xml:space="preserve">Persona  </v>
      </c>
      <c r="J54" s="93" t="str">
        <f>IF('HPS grading'!R54&amp;'HPS grading'!S54="ClearedCleared","None",IF('HPS grading'!R54="NC","Persona ","") &amp;IF('HPS grading'!S54="NC","Wellness ",""))</f>
        <v>None</v>
      </c>
      <c r="K54" s="93" t="str">
        <f>IF('HPS grading'!W54&amp;'HPS grading'!X54="ClearedCleared","None",IF('HPS grading'!W54="NC","Persona ","") &amp;IF('HPS grading'!X54="NC","Wellness ",""))</f>
        <v>None</v>
      </c>
      <c r="L54" s="93" t="str">
        <f t="shared" si="0"/>
        <v>With Held</v>
      </c>
      <c r="M54" s="251" t="str">
        <f t="shared" si="1"/>
        <v>Level 0 - Persona, Level 1 - Persona</v>
      </c>
    </row>
    <row r="55" spans="1:13" s="124" customFormat="1" ht="23.4" customHeight="1" x14ac:dyDescent="0.3">
      <c r="A55" s="98">
        <v>52</v>
      </c>
      <c r="B55" s="131" t="s">
        <v>27</v>
      </c>
      <c r="C55" s="131" t="s">
        <v>47</v>
      </c>
      <c r="D55" s="131" t="s">
        <v>129</v>
      </c>
      <c r="E55" s="132" t="s">
        <v>130</v>
      </c>
      <c r="F55" s="120">
        <f>AVERAGE('HPS grading'!F55,'HPS grading'!K55,'HPS grading'!P55,'HPS grading'!U55)</f>
        <v>43.700954034391529</v>
      </c>
      <c r="G55" s="93" t="str" cm="1">
        <f t="array" ref="G55">_xlfn.IFS(F55&gt;=80,"A+",F55&gt;=70,"A",F55=60,"B+",F55&gt;=50,"B",F55&gt;=40,"C+",F55&gt;=30,"C",F55&gt;=20,"D",F55&lt;20,"E")</f>
        <v>C+</v>
      </c>
      <c r="H55" s="93" t="str">
        <f>IF('HPS grading'!H55&amp;'HPS grading'!I55="ClearedCleared","None",IF('HPS grading'!H55="NC","Persona ","") &amp;IF('HPS grading'!I55="NC","Wellness ",""))</f>
        <v>None</v>
      </c>
      <c r="I55" s="93" t="str">
        <f>IF('HPS grading'!M55&amp;'HPS grading'!N55="ClearedCleared","None",IF('HPS grading'!M55="NC","Persona  ","") &amp;IF('HPS grading'!N55="NC","Wellness",""))</f>
        <v>Persona  Wellness</v>
      </c>
      <c r="J55" s="93" t="str">
        <f>IF('HPS grading'!R55&amp;'HPS grading'!S55="ClearedCleared","None",IF('HPS grading'!R55="NC","Persona ","") &amp;IF('HPS grading'!S55="NC","Wellness ",""))</f>
        <v xml:space="preserve">Wellness </v>
      </c>
      <c r="K55" s="93" t="str">
        <f>IF('HPS grading'!W55&amp;'HPS grading'!X55="ClearedCleared","None",IF('HPS grading'!W55="NC","Persona ","") &amp;IF('HPS grading'!X55="NC","Wellness ",""))</f>
        <v xml:space="preserve">Persona Wellness </v>
      </c>
      <c r="L55" s="93" t="str">
        <f t="shared" si="0"/>
        <v>With Held</v>
      </c>
      <c r="M55" s="251" t="str">
        <f t="shared" si="1"/>
        <v>Level 1 - Persona &amp; Wellness, Level 2 - Wellness, Level 3 - Persona &amp; Wellness</v>
      </c>
    </row>
    <row r="56" spans="1:13" s="124" customFormat="1" ht="23.4" customHeight="1" x14ac:dyDescent="0.3">
      <c r="A56" s="93">
        <v>53</v>
      </c>
      <c r="B56" s="129" t="s">
        <v>27</v>
      </c>
      <c r="C56" s="129" t="s">
        <v>47</v>
      </c>
      <c r="D56" s="129" t="s">
        <v>131</v>
      </c>
      <c r="E56" s="130" t="s">
        <v>132</v>
      </c>
      <c r="F56" s="120">
        <f>AVERAGE('HPS grading'!F56,'HPS grading'!K56,'HPS grading'!P56,'HPS grading'!U56)</f>
        <v>48.268099785052911</v>
      </c>
      <c r="G56" s="93" t="str" cm="1">
        <f t="array" ref="G56">_xlfn.IFS(F56&gt;=80,"A+",F56&gt;=70,"A",F56=60,"B+",F56&gt;=50,"B",F56&gt;=40,"C+",F56&gt;=30,"C",F56&gt;=20,"D",F56&lt;20,"E")</f>
        <v>C+</v>
      </c>
      <c r="H56" s="93" t="str">
        <f>IF('HPS grading'!H56&amp;'HPS grading'!I56="ClearedCleared","None",IF('HPS grading'!H56="NC","Persona ","") &amp;IF('HPS grading'!I56="NC","Wellness ",""))</f>
        <v xml:space="preserve">Persona </v>
      </c>
      <c r="I56" s="93" t="str">
        <f>IF('HPS grading'!M56&amp;'HPS grading'!N56="ClearedCleared","None",IF('HPS grading'!M56="NC","Persona  ","") &amp;IF('HPS grading'!N56="NC","Wellness",""))</f>
        <v>Persona  Wellness</v>
      </c>
      <c r="J56" s="93" t="str">
        <f>IF('HPS grading'!R56&amp;'HPS grading'!S56="ClearedCleared","None",IF('HPS grading'!R56="NC","Persona ","") &amp;IF('HPS grading'!S56="NC","Wellness ",""))</f>
        <v xml:space="preserve">Persona </v>
      </c>
      <c r="K56" s="93" t="str">
        <f>IF('HPS grading'!W56&amp;'HPS grading'!X56="ClearedCleared","None",IF('HPS grading'!W56="NC","Persona ","") &amp;IF('HPS grading'!X56="NC","Wellness ",""))</f>
        <v xml:space="preserve">Wellness </v>
      </c>
      <c r="L56" s="93" t="str">
        <f t="shared" si="0"/>
        <v>With Held</v>
      </c>
      <c r="M56" s="251" t="str">
        <f t="shared" si="1"/>
        <v>Level 0 - Persona, Level 1 - Persona &amp; Wellness, Level 2 - Persona, Level 3 - Wellness</v>
      </c>
    </row>
    <row r="57" spans="1:13" s="124" customFormat="1" ht="23.4" customHeight="1" x14ac:dyDescent="0.3">
      <c r="A57" s="98">
        <v>54</v>
      </c>
      <c r="B57" s="131" t="s">
        <v>27</v>
      </c>
      <c r="C57" s="131" t="s">
        <v>15</v>
      </c>
      <c r="D57" s="131" t="s">
        <v>133</v>
      </c>
      <c r="E57" s="132" t="s">
        <v>134</v>
      </c>
      <c r="F57" s="120">
        <f>AVERAGE('HPS grading'!F57,'HPS grading'!K57,'HPS grading'!P57,'HPS grading'!U57)</f>
        <v>53.873835978835984</v>
      </c>
      <c r="G57" s="93" t="str" cm="1">
        <f t="array" ref="G57">_xlfn.IFS(F57&gt;=80,"A+",F57&gt;=70,"A",F57=60,"B+",F57&gt;=50,"B",F57&gt;=40,"C+",F57&gt;=30,"C",F57&gt;=20,"D",F57&lt;20,"E")</f>
        <v>B</v>
      </c>
      <c r="H57" s="93" t="str">
        <f>IF('HPS grading'!H57&amp;'HPS grading'!I57="ClearedCleared","None",IF('HPS grading'!H57="NC","Persona ","") &amp;IF('HPS grading'!I57="NC","Wellness ",""))</f>
        <v>None</v>
      </c>
      <c r="I57" s="93" t="str">
        <f>IF('HPS grading'!M57&amp;'HPS grading'!N57="ClearedCleared","None",IF('HPS grading'!M57="NC","Persona  ","") &amp;IF('HPS grading'!N57="NC","Wellness",""))</f>
        <v>None</v>
      </c>
      <c r="J57" s="93" t="str">
        <f>IF('HPS grading'!R57&amp;'HPS grading'!S57="ClearedCleared","None",IF('HPS grading'!R57="NC","Persona ","") &amp;IF('HPS grading'!S57="NC","Wellness ",""))</f>
        <v xml:space="preserve">Wellness </v>
      </c>
      <c r="K57" s="93" t="str">
        <f>IF('HPS grading'!W57&amp;'HPS grading'!X57="ClearedCleared","None",IF('HPS grading'!W57="NC","Persona ","") &amp;IF('HPS grading'!X57="NC","Wellness ",""))</f>
        <v>None</v>
      </c>
      <c r="L57" s="93" t="str">
        <f t="shared" si="0"/>
        <v>With Held</v>
      </c>
      <c r="M57" s="251" t="str">
        <f t="shared" si="1"/>
        <v>Level 2 - Wellness</v>
      </c>
    </row>
    <row r="58" spans="1:13" s="124" customFormat="1" ht="23.4" customHeight="1" x14ac:dyDescent="0.3">
      <c r="A58" s="93">
        <v>55</v>
      </c>
      <c r="B58" s="129" t="s">
        <v>27</v>
      </c>
      <c r="C58" s="129" t="s">
        <v>47</v>
      </c>
      <c r="D58" s="129" t="s">
        <v>135</v>
      </c>
      <c r="E58" s="130" t="s">
        <v>136</v>
      </c>
      <c r="F58" s="120">
        <f>AVERAGE('HPS grading'!F58,'HPS grading'!K58,'HPS grading'!P58,'HPS grading'!U58)</f>
        <v>53.23282572751323</v>
      </c>
      <c r="G58" s="93" t="str" cm="1">
        <f t="array" ref="G58">_xlfn.IFS(F58&gt;=80,"A+",F58&gt;=70,"A",F58=60,"B+",F58&gt;=50,"B",F58&gt;=40,"C+",F58&gt;=30,"C",F58&gt;=20,"D",F58&lt;20,"E")</f>
        <v>B</v>
      </c>
      <c r="H58" s="93" t="str">
        <f>IF('HPS grading'!H58&amp;'HPS grading'!I58="ClearedCleared","None",IF('HPS grading'!H58="NC","Persona ","") &amp;IF('HPS grading'!I58="NC","Wellness ",""))</f>
        <v>None</v>
      </c>
      <c r="I58" s="93" t="str">
        <f>IF('HPS grading'!M58&amp;'HPS grading'!N58="ClearedCleared","None",IF('HPS grading'!M58="NC","Persona  ","") &amp;IF('HPS grading'!N58="NC","Wellness",""))</f>
        <v>Wellness</v>
      </c>
      <c r="J58" s="93" t="str">
        <f>IF('HPS grading'!R58&amp;'HPS grading'!S58="ClearedCleared","None",IF('HPS grading'!R58="NC","Persona ","") &amp;IF('HPS grading'!S58="NC","Wellness ",""))</f>
        <v xml:space="preserve">Wellness </v>
      </c>
      <c r="K58" s="93" t="str">
        <f>IF('HPS grading'!W58&amp;'HPS grading'!X58="ClearedCleared","None",IF('HPS grading'!W58="NC","Persona ","") &amp;IF('HPS grading'!X58="NC","Wellness ",""))</f>
        <v xml:space="preserve">Wellness </v>
      </c>
      <c r="L58" s="93" t="str">
        <f t="shared" si="0"/>
        <v>With Held</v>
      </c>
      <c r="M58" s="251" t="str">
        <f t="shared" si="1"/>
        <v>Level 1 - Wellness, Level 2 - Wellness, Level 3 - Wellness</v>
      </c>
    </row>
    <row r="59" spans="1:13" s="124" customFormat="1" ht="23.4" customHeight="1" x14ac:dyDescent="0.3">
      <c r="A59" s="98">
        <v>56</v>
      </c>
      <c r="B59" s="131" t="s">
        <v>23</v>
      </c>
      <c r="C59" s="131" t="s">
        <v>24</v>
      </c>
      <c r="D59" s="131" t="s">
        <v>137</v>
      </c>
      <c r="E59" s="132" t="s">
        <v>138</v>
      </c>
      <c r="F59" s="120">
        <f>AVERAGE('HPS grading'!F59,'HPS grading'!K59,'HPS grading'!P59,'HPS grading'!U59)</f>
        <v>41.981375661375658</v>
      </c>
      <c r="G59" s="93" t="str" cm="1">
        <f t="array" ref="G59">_xlfn.IFS(F59&gt;=80,"A+",F59&gt;=70,"A",F59=60,"B+",F59&gt;=50,"B",F59&gt;=40,"C+",F59&gt;=30,"C",F59&gt;=20,"D",F59&lt;20,"E")</f>
        <v>C+</v>
      </c>
      <c r="H59" s="93" t="str">
        <f>IF('HPS grading'!H59&amp;'HPS grading'!I59="ClearedCleared","None",IF('HPS grading'!H59="NC","Persona ","") &amp;IF('HPS grading'!I59="NC","Wellness ",""))</f>
        <v xml:space="preserve">Persona Wellness </v>
      </c>
      <c r="I59" s="93" t="str">
        <f>IF('HPS grading'!M59&amp;'HPS grading'!N59="ClearedCleared","None",IF('HPS grading'!M59="NC","Persona  ","") &amp;IF('HPS grading'!N59="NC","Wellness",""))</f>
        <v>Wellness</v>
      </c>
      <c r="J59" s="93" t="str">
        <f>IF('HPS grading'!R59&amp;'HPS grading'!S59="ClearedCleared","None",IF('HPS grading'!R59="NC","Persona ","") &amp;IF('HPS grading'!S59="NC","Wellness ",""))</f>
        <v xml:space="preserve">Persona Wellness </v>
      </c>
      <c r="K59" s="93" t="str">
        <f>IF('HPS grading'!W59&amp;'HPS grading'!X59="ClearedCleared","None",IF('HPS grading'!W59="NC","Persona ","") &amp;IF('HPS grading'!X59="NC","Wellness ",""))</f>
        <v xml:space="preserve">Wellness </v>
      </c>
      <c r="L59" s="93" t="str">
        <f t="shared" si="0"/>
        <v>With Held</v>
      </c>
      <c r="M59" s="251" t="str">
        <f t="shared" si="1"/>
        <v>Level 0 - Persona &amp; Wellness, Level 1 - Wellness, Level 2 - Persona &amp; Wellness, Level 3 - Wellness</v>
      </c>
    </row>
    <row r="60" spans="1:13" s="124" customFormat="1" ht="23.4" customHeight="1" x14ac:dyDescent="0.3">
      <c r="A60" s="93">
        <v>57</v>
      </c>
      <c r="B60" s="129" t="s">
        <v>23</v>
      </c>
      <c r="C60" s="129" t="s">
        <v>15</v>
      </c>
      <c r="D60" s="129" t="s">
        <v>139</v>
      </c>
      <c r="E60" s="130" t="s">
        <v>140</v>
      </c>
      <c r="F60" s="120">
        <f>AVERAGE('HPS grading'!F60,'HPS grading'!K60,'HPS grading'!P60,'HPS grading'!U60)</f>
        <v>46.118981481481484</v>
      </c>
      <c r="G60" s="93" t="str" cm="1">
        <f t="array" ref="G60">_xlfn.IFS(F60&gt;=80,"A+",F60&gt;=70,"A",F60=60,"B+",F60&gt;=50,"B",F60&gt;=40,"C+",F60&gt;=30,"C",F60&gt;=20,"D",F60&lt;20,"E")</f>
        <v>C+</v>
      </c>
      <c r="H60" s="93" t="str">
        <f>IF('HPS grading'!H60&amp;'HPS grading'!I60="ClearedCleared","None",IF('HPS grading'!H60="NC","Persona ","") &amp;IF('HPS grading'!I60="NC","Wellness ",""))</f>
        <v>None</v>
      </c>
      <c r="I60" s="93" t="str">
        <f>IF('HPS grading'!M60&amp;'HPS grading'!N60="ClearedCleared","None",IF('HPS grading'!M60="NC","Persona  ","") &amp;IF('HPS grading'!N60="NC","Wellness",""))</f>
        <v>Wellness</v>
      </c>
      <c r="J60" s="93" t="str">
        <f>IF('HPS grading'!R60&amp;'HPS grading'!S60="ClearedCleared","None",IF('HPS grading'!R60="NC","Persona ","") &amp;IF('HPS grading'!S60="NC","Wellness ",""))</f>
        <v xml:space="preserve">Wellness </v>
      </c>
      <c r="K60" s="93" t="str">
        <f>IF('HPS grading'!W60&amp;'HPS grading'!X60="ClearedCleared","None",IF('HPS grading'!W60="NC","Persona ","") &amp;IF('HPS grading'!X60="NC","Wellness ",""))</f>
        <v xml:space="preserve">Wellness </v>
      </c>
      <c r="L60" s="93" t="str">
        <f t="shared" si="0"/>
        <v>With Held</v>
      </c>
      <c r="M60" s="251" t="str">
        <f t="shared" si="1"/>
        <v>Level 1 - Wellness, Level 2 - Wellness, Level 3 - Wellness</v>
      </c>
    </row>
    <row r="61" spans="1:13" s="124" customFormat="1" ht="23.4" customHeight="1" x14ac:dyDescent="0.3">
      <c r="A61" s="98">
        <v>58</v>
      </c>
      <c r="B61" s="131" t="s">
        <v>27</v>
      </c>
      <c r="C61" s="131" t="s">
        <v>15</v>
      </c>
      <c r="D61" s="131" t="s">
        <v>141</v>
      </c>
      <c r="E61" s="132" t="s">
        <v>142</v>
      </c>
      <c r="F61" s="120">
        <f>AVERAGE('HPS grading'!F61,'HPS grading'!K61,'HPS grading'!P61,'HPS grading'!U61)</f>
        <v>48.786155753968259</v>
      </c>
      <c r="G61" s="93" t="str" cm="1">
        <f t="array" ref="G61">_xlfn.IFS(F61&gt;=80,"A+",F61&gt;=70,"A",F61=60,"B+",F61&gt;=50,"B",F61&gt;=40,"C+",F61&gt;=30,"C",F61&gt;=20,"D",F61&lt;20,"E")</f>
        <v>C+</v>
      </c>
      <c r="H61" s="93" t="str">
        <f>IF('HPS grading'!H61&amp;'HPS grading'!I61="ClearedCleared","None",IF('HPS grading'!H61="NC","Persona ","") &amp;IF('HPS grading'!I61="NC","Wellness ",""))</f>
        <v>None</v>
      </c>
      <c r="I61" s="93" t="str">
        <f>IF('HPS grading'!M61&amp;'HPS grading'!N61="ClearedCleared","None",IF('HPS grading'!M61="NC","Persona  ","") &amp;IF('HPS grading'!N61="NC","Wellness",""))</f>
        <v>Persona  Wellness</v>
      </c>
      <c r="J61" s="93" t="str">
        <f>IF('HPS grading'!R61&amp;'HPS grading'!S61="ClearedCleared","None",IF('HPS grading'!R61="NC","Persona ","") &amp;IF('HPS grading'!S61="NC","Wellness ",""))</f>
        <v>None</v>
      </c>
      <c r="K61" s="93" t="str">
        <f>IF('HPS grading'!W61&amp;'HPS grading'!X61="ClearedCleared","None",IF('HPS grading'!W61="NC","Persona ","") &amp;IF('HPS grading'!X61="NC","Wellness ",""))</f>
        <v xml:space="preserve">Persona </v>
      </c>
      <c r="L61" s="93" t="str">
        <f t="shared" si="0"/>
        <v>With Held</v>
      </c>
      <c r="M61" s="251" t="str">
        <f t="shared" si="1"/>
        <v>Level 1 - Persona &amp; Wellness, Level 3 - Persona</v>
      </c>
    </row>
    <row r="62" spans="1:13" s="124" customFormat="1" ht="23.4" customHeight="1" x14ac:dyDescent="0.3">
      <c r="A62" s="93">
        <v>59</v>
      </c>
      <c r="B62" s="129" t="s">
        <v>27</v>
      </c>
      <c r="C62" s="129" t="s">
        <v>24</v>
      </c>
      <c r="D62" s="129" t="s">
        <v>143</v>
      </c>
      <c r="E62" s="130" t="s">
        <v>144</v>
      </c>
      <c r="F62" s="120">
        <f>AVERAGE('HPS grading'!F62,'HPS grading'!K62,'HPS grading'!P62,'HPS grading'!U62)</f>
        <v>52.894026124338623</v>
      </c>
      <c r="G62" s="93" t="str" cm="1">
        <f t="array" ref="G62">_xlfn.IFS(F62&gt;=80,"A+",F62&gt;=70,"A",F62=60,"B+",F62&gt;=50,"B",F62&gt;=40,"C+",F62&gt;=30,"C",F62&gt;=20,"D",F62&lt;20,"E")</f>
        <v>B</v>
      </c>
      <c r="H62" s="93" t="str">
        <f>IF('HPS grading'!H62&amp;'HPS grading'!I62="ClearedCleared","None",IF('HPS grading'!H62="NC","Persona ","") &amp;IF('HPS grading'!I62="NC","Wellness ",""))</f>
        <v>None</v>
      </c>
      <c r="I62" s="93" t="str">
        <f>IF('HPS grading'!M62&amp;'HPS grading'!N62="ClearedCleared","None",IF('HPS grading'!M62="NC","Persona  ","") &amp;IF('HPS grading'!N62="NC","Wellness",""))</f>
        <v>Wellness</v>
      </c>
      <c r="J62" s="93" t="str">
        <f>IF('HPS grading'!R62&amp;'HPS grading'!S62="ClearedCleared","None",IF('HPS grading'!R62="NC","Persona ","") &amp;IF('HPS grading'!S62="NC","Wellness ",""))</f>
        <v xml:space="preserve">Wellness </v>
      </c>
      <c r="K62" s="93" t="str">
        <f>IF('HPS grading'!W62&amp;'HPS grading'!X62="ClearedCleared","None",IF('HPS grading'!W62="NC","Persona ","") &amp;IF('HPS grading'!X62="NC","Wellness ",""))</f>
        <v xml:space="preserve">Persona Wellness </v>
      </c>
      <c r="L62" s="93" t="str">
        <f t="shared" si="0"/>
        <v>With Held</v>
      </c>
      <c r="M62" s="251" t="str">
        <f t="shared" si="1"/>
        <v>Level 1 - Wellness, Level 2 - Wellness, Level 3 - Persona &amp; Wellness</v>
      </c>
    </row>
    <row r="63" spans="1:13" s="124" customFormat="1" ht="23.4" customHeight="1" x14ac:dyDescent="0.3">
      <c r="A63" s="98">
        <v>60</v>
      </c>
      <c r="B63" s="131" t="s">
        <v>27</v>
      </c>
      <c r="C63" s="131" t="s">
        <v>24</v>
      </c>
      <c r="D63" s="131" t="s">
        <v>145</v>
      </c>
      <c r="E63" s="132" t="s">
        <v>146</v>
      </c>
      <c r="F63" s="120">
        <f>AVERAGE('HPS grading'!F63,'HPS grading'!K63,'HPS grading'!P63,'HPS grading'!U63)</f>
        <v>51.934682539682541</v>
      </c>
      <c r="G63" s="93" t="str" cm="1">
        <f t="array" ref="G63">_xlfn.IFS(F63&gt;=80,"A+",F63&gt;=70,"A",F63=60,"B+",F63&gt;=50,"B",F63&gt;=40,"C+",F63&gt;=30,"C",F63&gt;=20,"D",F63&lt;20,"E")</f>
        <v>B</v>
      </c>
      <c r="H63" s="93" t="str">
        <f>IF('HPS grading'!H63&amp;'HPS grading'!I63="ClearedCleared","None",IF('HPS grading'!H63="NC","Persona ","") &amp;IF('HPS grading'!I63="NC","Wellness ",""))</f>
        <v>None</v>
      </c>
      <c r="I63" s="93" t="str">
        <f>IF('HPS grading'!M63&amp;'HPS grading'!N63="ClearedCleared","None",IF('HPS grading'!M63="NC","Persona  ","") &amp;IF('HPS grading'!N63="NC","Wellness",""))</f>
        <v>None</v>
      </c>
      <c r="J63" s="93" t="str">
        <f>IF('HPS grading'!R63&amp;'HPS grading'!S63="ClearedCleared","None",IF('HPS grading'!R63="NC","Persona ","") &amp;IF('HPS grading'!S63="NC","Wellness ",""))</f>
        <v xml:space="preserve">Wellness </v>
      </c>
      <c r="K63" s="93" t="str">
        <f>IF('HPS grading'!W63&amp;'HPS grading'!X63="ClearedCleared","None",IF('HPS grading'!W63="NC","Persona ","") &amp;IF('HPS grading'!X63="NC","Wellness ",""))</f>
        <v>None</v>
      </c>
      <c r="L63" s="93" t="str">
        <f t="shared" si="0"/>
        <v>With Held</v>
      </c>
      <c r="M63" s="251" t="str">
        <f t="shared" si="1"/>
        <v>Level 2 - Wellness</v>
      </c>
    </row>
    <row r="64" spans="1:13" s="124" customFormat="1" ht="23.4" customHeight="1" x14ac:dyDescent="0.3">
      <c r="A64" s="93">
        <v>61</v>
      </c>
      <c r="B64" s="129" t="s">
        <v>27</v>
      </c>
      <c r="C64" s="129" t="s">
        <v>24</v>
      </c>
      <c r="D64" s="129" t="s">
        <v>147</v>
      </c>
      <c r="E64" s="130" t="s">
        <v>148</v>
      </c>
      <c r="F64" s="120">
        <f>AVERAGE('HPS grading'!F64,'HPS grading'!K64,'HPS grading'!P64,'HPS grading'!U64)</f>
        <v>41.663095238095238</v>
      </c>
      <c r="G64" s="93" t="str" cm="1">
        <f t="array" ref="G64">_xlfn.IFS(F64&gt;=80,"A+",F64&gt;=70,"A",F64=60,"B+",F64&gt;=50,"B",F64&gt;=40,"C+",F64&gt;=30,"C",F64&gt;=20,"D",F64&lt;20,"E")</f>
        <v>C+</v>
      </c>
      <c r="H64" s="93" t="str">
        <f>IF('HPS grading'!H64&amp;'HPS grading'!I64="ClearedCleared","None",IF('HPS grading'!H64="NC","Persona ","") &amp;IF('HPS grading'!I64="NC","Wellness ",""))</f>
        <v xml:space="preserve">Persona </v>
      </c>
      <c r="I64" s="93" t="str">
        <f>IF('HPS grading'!M64&amp;'HPS grading'!N64="ClearedCleared","None",IF('HPS grading'!M64="NC","Persona  ","") &amp;IF('HPS grading'!N64="NC","Wellness",""))</f>
        <v>Wellness</v>
      </c>
      <c r="J64" s="93" t="str">
        <f>IF('HPS grading'!R64&amp;'HPS grading'!S64="ClearedCleared","None",IF('HPS grading'!R64="NC","Persona ","") &amp;IF('HPS grading'!S64="NC","Wellness ",""))</f>
        <v xml:space="preserve">Persona Wellness </v>
      </c>
      <c r="K64" s="93" t="str">
        <f>IF('HPS grading'!W64&amp;'HPS grading'!X64="ClearedCleared","None",IF('HPS grading'!W64="NC","Persona ","") &amp;IF('HPS grading'!X64="NC","Wellness ",""))</f>
        <v xml:space="preserve">Wellness </v>
      </c>
      <c r="L64" s="93" t="str">
        <f t="shared" si="0"/>
        <v>With Held</v>
      </c>
      <c r="M64" s="251" t="str">
        <f t="shared" si="1"/>
        <v>Level 0 - Persona, Level 1 - Wellness, Level 2 - Persona &amp; Wellness, Level 3 - Wellness</v>
      </c>
    </row>
    <row r="65" spans="1:13" s="124" customFormat="1" ht="23.4" customHeight="1" x14ac:dyDescent="0.3">
      <c r="A65" s="98">
        <v>62</v>
      </c>
      <c r="B65" s="131" t="s">
        <v>23</v>
      </c>
      <c r="C65" s="131" t="s">
        <v>47</v>
      </c>
      <c r="D65" s="131" t="s">
        <v>149</v>
      </c>
      <c r="E65" s="132" t="s">
        <v>150</v>
      </c>
      <c r="F65" s="120">
        <f>AVERAGE('HPS grading'!F65,'HPS grading'!K65,'HPS grading'!P65,'HPS grading'!U65)</f>
        <v>52.738108465608462</v>
      </c>
      <c r="G65" s="93" t="str" cm="1">
        <f t="array" ref="G65">_xlfn.IFS(F65&gt;=80,"A+",F65&gt;=70,"A",F65=60,"B+",F65&gt;=50,"B",F65&gt;=40,"C+",F65&gt;=30,"C",F65&gt;=20,"D",F65&lt;20,"E")</f>
        <v>B</v>
      </c>
      <c r="H65" s="93" t="str">
        <f>IF('HPS grading'!H65&amp;'HPS grading'!I65="ClearedCleared","None",IF('HPS grading'!H65="NC","Persona ","") &amp;IF('HPS grading'!I65="NC","Wellness ",""))</f>
        <v xml:space="preserve">Persona </v>
      </c>
      <c r="I65" s="93" t="str">
        <f>IF('HPS grading'!M65&amp;'HPS grading'!N65="ClearedCleared","None",IF('HPS grading'!M65="NC","Persona  ","") &amp;IF('HPS grading'!N65="NC","Wellness",""))</f>
        <v>None</v>
      </c>
      <c r="J65" s="93" t="str">
        <f>IF('HPS grading'!R65&amp;'HPS grading'!S65="ClearedCleared","None",IF('HPS grading'!R65="NC","Persona ","") &amp;IF('HPS grading'!S65="NC","Wellness ",""))</f>
        <v>None</v>
      </c>
      <c r="K65" s="93" t="str">
        <f>IF('HPS grading'!W65&amp;'HPS grading'!X65="ClearedCleared","None",IF('HPS grading'!W65="NC","Persona ","") &amp;IF('HPS grading'!X65="NC","Wellness ",""))</f>
        <v>None</v>
      </c>
      <c r="L65" s="93" t="str">
        <f t="shared" si="0"/>
        <v>With Held</v>
      </c>
      <c r="M65" s="251" t="str">
        <f t="shared" si="1"/>
        <v>Level 0 - Persona</v>
      </c>
    </row>
    <row r="66" spans="1:13" s="124" customFormat="1" ht="23.4" customHeight="1" x14ac:dyDescent="0.3">
      <c r="A66" s="93">
        <v>63</v>
      </c>
      <c r="B66" s="129" t="s">
        <v>27</v>
      </c>
      <c r="C66" s="129" t="s">
        <v>24</v>
      </c>
      <c r="D66" s="129" t="s">
        <v>151</v>
      </c>
      <c r="E66" s="130" t="s">
        <v>152</v>
      </c>
      <c r="F66" s="120">
        <f>AVERAGE('HPS grading'!F66,'HPS grading'!K66,'HPS grading'!P66,'HPS grading'!U66)</f>
        <v>48.809880952380951</v>
      </c>
      <c r="G66" s="93" t="str" cm="1">
        <f t="array" ref="G66">_xlfn.IFS(F66&gt;=80,"A+",F66&gt;=70,"A",F66=60,"B+",F66&gt;=50,"B",F66&gt;=40,"C+",F66&gt;=30,"C",F66&gt;=20,"D",F66&lt;20,"E")</f>
        <v>C+</v>
      </c>
      <c r="H66" s="93" t="str">
        <f>IF('HPS grading'!H66&amp;'HPS grading'!I66="ClearedCleared","None",IF('HPS grading'!H66="NC","Persona ","") &amp;IF('HPS grading'!I66="NC","Wellness ",""))</f>
        <v xml:space="preserve">Wellness </v>
      </c>
      <c r="I66" s="93" t="str">
        <f>IF('HPS grading'!M66&amp;'HPS grading'!N66="ClearedCleared","None",IF('HPS grading'!M66="NC","Persona  ","") &amp;IF('HPS grading'!N66="NC","Wellness",""))</f>
        <v>Wellness</v>
      </c>
      <c r="J66" s="93" t="str">
        <f>IF('HPS grading'!R66&amp;'HPS grading'!S66="ClearedCleared","None",IF('HPS grading'!R66="NC","Persona ","") &amp;IF('HPS grading'!S66="NC","Wellness ",""))</f>
        <v xml:space="preserve">Wellness </v>
      </c>
      <c r="K66" s="93" t="str">
        <f>IF('HPS grading'!W66&amp;'HPS grading'!X66="ClearedCleared","None",IF('HPS grading'!W66="NC","Persona ","") &amp;IF('HPS grading'!X66="NC","Wellness ",""))</f>
        <v xml:space="preserve">Wellness </v>
      </c>
      <c r="L66" s="93" t="str">
        <f t="shared" si="0"/>
        <v>With Held</v>
      </c>
      <c r="M66" s="251" t="str">
        <f t="shared" si="1"/>
        <v>Level 0 - Wellness, Level 1 - Wellness, Level 2 - Wellness, Level 3 - Wellness</v>
      </c>
    </row>
    <row r="67" spans="1:13" s="124" customFormat="1" ht="23.4" customHeight="1" x14ac:dyDescent="0.3">
      <c r="A67" s="98">
        <v>64</v>
      </c>
      <c r="B67" s="131" t="s">
        <v>27</v>
      </c>
      <c r="C67" s="131" t="s">
        <v>15</v>
      </c>
      <c r="D67" s="131" t="s">
        <v>153</v>
      </c>
      <c r="E67" s="132" t="s">
        <v>154</v>
      </c>
      <c r="F67" s="120">
        <f>AVERAGE('HPS grading'!F67,'HPS grading'!K67,'HPS grading'!P67,'HPS grading'!U67)</f>
        <v>48.633313492063493</v>
      </c>
      <c r="G67" s="93" t="str" cm="1">
        <f t="array" ref="G67">_xlfn.IFS(F67&gt;=80,"A+",F67&gt;=70,"A",F67=60,"B+",F67&gt;=50,"B",F67&gt;=40,"C+",F67&gt;=30,"C",F67&gt;=20,"D",F67&lt;20,"E")</f>
        <v>C+</v>
      </c>
      <c r="H67" s="93" t="str">
        <f>IF('HPS grading'!H67&amp;'HPS grading'!I67="ClearedCleared","None",IF('HPS grading'!H67="NC","Persona ","") &amp;IF('HPS grading'!I67="NC","Wellness ",""))</f>
        <v>None</v>
      </c>
      <c r="I67" s="93" t="str">
        <f>IF('HPS grading'!M67&amp;'HPS grading'!N67="ClearedCleared","None",IF('HPS grading'!M67="NC","Persona  ","") &amp;IF('HPS grading'!N67="NC","Wellness",""))</f>
        <v>Persona  Wellness</v>
      </c>
      <c r="J67" s="93" t="str">
        <f>IF('HPS grading'!R67&amp;'HPS grading'!S67="ClearedCleared","None",IF('HPS grading'!R67="NC","Persona ","") &amp;IF('HPS grading'!S67="NC","Wellness ",""))</f>
        <v xml:space="preserve">Persona Wellness </v>
      </c>
      <c r="K67" s="93" t="str">
        <f>IF('HPS grading'!W67&amp;'HPS grading'!X67="ClearedCleared","None",IF('HPS grading'!W67="NC","Persona ","") &amp;IF('HPS grading'!X67="NC","Wellness ",""))</f>
        <v xml:space="preserve">Wellness </v>
      </c>
      <c r="L67" s="93" t="str">
        <f t="shared" si="0"/>
        <v>With Held</v>
      </c>
      <c r="M67" s="251" t="str">
        <f t="shared" si="1"/>
        <v>Level 1 - Persona &amp; Wellness, Level 2 - Persona &amp; Wellness, Level 3 - Wellness</v>
      </c>
    </row>
    <row r="68" spans="1:13" s="124" customFormat="1" ht="23.4" customHeight="1" x14ac:dyDescent="0.3">
      <c r="A68" s="93">
        <v>65</v>
      </c>
      <c r="B68" s="129" t="s">
        <v>27</v>
      </c>
      <c r="C68" s="129" t="s">
        <v>24</v>
      </c>
      <c r="D68" s="129" t="s">
        <v>155</v>
      </c>
      <c r="E68" s="130" t="s">
        <v>156</v>
      </c>
      <c r="F68" s="120">
        <f>AVERAGE('HPS grading'!F68,'HPS grading'!K68,'HPS grading'!P68,'HPS grading'!U68)</f>
        <v>46.89237103174603</v>
      </c>
      <c r="G68" s="93" t="str" cm="1">
        <f t="array" ref="G68">_xlfn.IFS(F68&gt;=80,"A+",F68&gt;=70,"A",F68=60,"B+",F68&gt;=50,"B",F68&gt;=40,"C+",F68&gt;=30,"C",F68&gt;=20,"D",F68&lt;20,"E")</f>
        <v>C+</v>
      </c>
      <c r="H68" s="93" t="str">
        <f>IF('HPS grading'!H68&amp;'HPS grading'!I68="ClearedCleared","None",IF('HPS grading'!H68="NC","Persona ","") &amp;IF('HPS grading'!I68="NC","Wellness ",""))</f>
        <v>None</v>
      </c>
      <c r="I68" s="93" t="str">
        <f>IF('HPS grading'!M68&amp;'HPS grading'!N68="ClearedCleared","None",IF('HPS grading'!M68="NC","Persona  ","") &amp;IF('HPS grading'!N68="NC","Wellness",""))</f>
        <v>Wellness</v>
      </c>
      <c r="J68" s="93" t="str">
        <f>IF('HPS grading'!R68&amp;'HPS grading'!S68="ClearedCleared","None",IF('HPS grading'!R68="NC","Persona ","") &amp;IF('HPS grading'!S68="NC","Wellness ",""))</f>
        <v xml:space="preserve">Wellness </v>
      </c>
      <c r="K68" s="93" t="str">
        <f>IF('HPS grading'!W68&amp;'HPS grading'!X68="ClearedCleared","None",IF('HPS grading'!W68="NC","Persona ","") &amp;IF('HPS grading'!X68="NC","Wellness ",""))</f>
        <v xml:space="preserve">Wellness </v>
      </c>
      <c r="L68" s="93" t="str">
        <f t="shared" si="0"/>
        <v>With Held</v>
      </c>
      <c r="M68" s="251" t="str">
        <f t="shared" si="1"/>
        <v>Level 1 - Wellness, Level 2 - Wellness, Level 3 - Wellness</v>
      </c>
    </row>
    <row r="69" spans="1:13" s="124" customFormat="1" ht="23.4" customHeight="1" x14ac:dyDescent="0.3">
      <c r="A69" s="98">
        <v>66</v>
      </c>
      <c r="B69" s="131" t="s">
        <v>27</v>
      </c>
      <c r="C69" s="131" t="s">
        <v>47</v>
      </c>
      <c r="D69" s="131" t="s">
        <v>157</v>
      </c>
      <c r="E69" s="132" t="s">
        <v>158</v>
      </c>
      <c r="F69" s="120">
        <f>AVERAGE('HPS grading'!F69,'HPS grading'!K69,'HPS grading'!P69,'HPS grading'!U69)</f>
        <v>20.188392857142855</v>
      </c>
      <c r="G69" s="93" t="str" cm="1">
        <f t="array" ref="G69">_xlfn.IFS(F69&gt;=80,"A+",F69&gt;=70,"A",F69=60,"B+",F69&gt;=50,"B",F69&gt;=40,"C+",F69&gt;=30,"C",F69&gt;=20,"D",F69&lt;20,"E")</f>
        <v>D</v>
      </c>
      <c r="H69" s="93" t="str">
        <f>IF('HPS grading'!H69&amp;'HPS grading'!I69="ClearedCleared","None",IF('HPS grading'!H69="NC","Persona ","") &amp;IF('HPS grading'!I69="NC","Wellness ",""))</f>
        <v>None</v>
      </c>
      <c r="I69" s="93" t="str">
        <f>IF('HPS grading'!M69&amp;'HPS grading'!N69="ClearedCleared","None",IF('HPS grading'!M69="NC","Persona  ","") &amp;IF('HPS grading'!N69="NC","Wellness",""))</f>
        <v>Persona  Wellness</v>
      </c>
      <c r="J69" s="93" t="str">
        <f>IF('HPS grading'!R69&amp;'HPS grading'!S69="ClearedCleared","None",IF('HPS grading'!R69="NC","Persona ","") &amp;IF('HPS grading'!S69="NC","Wellness ",""))</f>
        <v xml:space="preserve">Persona Wellness </v>
      </c>
      <c r="K69" s="93" t="str">
        <f>IF('HPS grading'!W69&amp;'HPS grading'!X69="ClearedCleared","None",IF('HPS grading'!W69="NC","Persona ","") &amp;IF('HPS grading'!X69="NC","Wellness ",""))</f>
        <v xml:space="preserve">Persona Wellness </v>
      </c>
      <c r="L69" s="93" t="str">
        <f t="shared" ref="L69:L132" si="2">IF(COUNTIF(H69:K69,"None")=4,"Passed","With Held")</f>
        <v>With Held</v>
      </c>
      <c r="M69" s="251" t="str">
        <f t="shared" ref="M69:M132" si="3">IF($L69&lt;&gt;"With Held","",_xlfn.TEXTJOIN(", ",TRUE,IF(TRIM($H69)&lt;&gt;"None","Level 0 - "&amp;SUBSTITUTE(TRIM($H69)," "," &amp; "), ""),IF(TRIM($I69)&lt;&gt;"None","Level 1 - "&amp;SUBSTITUTE(TRIM($I69)," "," &amp; "), ""),IF(TRIM($J69)&lt;&gt;"None","Level 2 - "&amp;SUBSTITUTE(TRIM($J69)," "," &amp; "), ""),IF(TRIM($K69)&lt;&gt;"None","Level 3 - "&amp;SUBSTITUTE(TRIM($K69)," "," &amp; "), "")))</f>
        <v>Level 1 - Persona &amp; Wellness, Level 2 - Persona &amp; Wellness, Level 3 - Persona &amp; Wellness</v>
      </c>
    </row>
    <row r="70" spans="1:13" s="124" customFormat="1" ht="23.4" customHeight="1" x14ac:dyDescent="0.3">
      <c r="A70" s="93">
        <v>67</v>
      </c>
      <c r="B70" s="129" t="s">
        <v>27</v>
      </c>
      <c r="C70" s="129" t="s">
        <v>47</v>
      </c>
      <c r="D70" s="129" t="s">
        <v>159</v>
      </c>
      <c r="E70" s="130" t="s">
        <v>160</v>
      </c>
      <c r="F70" s="120">
        <f>AVERAGE('HPS grading'!F70,'HPS grading'!K70,'HPS grading'!P70,'HPS grading'!U70)</f>
        <v>54.190901124338623</v>
      </c>
      <c r="G70" s="93" t="str" cm="1">
        <f t="array" ref="G70">_xlfn.IFS(F70&gt;=80,"A+",F70&gt;=70,"A",F70=60,"B+",F70&gt;=50,"B",F70&gt;=40,"C+",F70&gt;=30,"C",F70&gt;=20,"D",F70&lt;20,"E")</f>
        <v>B</v>
      </c>
      <c r="H70" s="93" t="str">
        <f>IF('HPS grading'!H70&amp;'HPS grading'!I70="ClearedCleared","None",IF('HPS grading'!H70="NC","Persona ","") &amp;IF('HPS grading'!I70="NC","Wellness ",""))</f>
        <v>None</v>
      </c>
      <c r="I70" s="93" t="str">
        <f>IF('HPS grading'!M70&amp;'HPS grading'!N70="ClearedCleared","None",IF('HPS grading'!M70="NC","Persona  ","") &amp;IF('HPS grading'!N70="NC","Wellness",""))</f>
        <v>None</v>
      </c>
      <c r="J70" s="93" t="str">
        <f>IF('HPS grading'!R70&amp;'HPS grading'!S70="ClearedCleared","None",IF('HPS grading'!R70="NC","Persona ","") &amp;IF('HPS grading'!S70="NC","Wellness ",""))</f>
        <v xml:space="preserve">Wellness </v>
      </c>
      <c r="K70" s="93" t="str">
        <f>IF('HPS grading'!W70&amp;'HPS grading'!X70="ClearedCleared","None",IF('HPS grading'!W70="NC","Persona ","") &amp;IF('HPS grading'!X70="NC","Wellness ",""))</f>
        <v xml:space="preserve">Wellness </v>
      </c>
      <c r="L70" s="93" t="str">
        <f t="shared" si="2"/>
        <v>With Held</v>
      </c>
      <c r="M70" s="251" t="str">
        <f t="shared" si="3"/>
        <v>Level 2 - Wellness, Level 3 - Wellness</v>
      </c>
    </row>
    <row r="71" spans="1:13" s="124" customFormat="1" ht="23.4" customHeight="1" x14ac:dyDescent="0.3">
      <c r="A71" s="98">
        <v>68</v>
      </c>
      <c r="B71" s="131" t="s">
        <v>27</v>
      </c>
      <c r="C71" s="131" t="s">
        <v>47</v>
      </c>
      <c r="D71" s="131" t="s">
        <v>161</v>
      </c>
      <c r="E71" s="132" t="s">
        <v>162</v>
      </c>
      <c r="F71" s="120">
        <f>AVERAGE('HPS grading'!F71,'HPS grading'!K71,'HPS grading'!P71,'HPS grading'!U71)</f>
        <v>50.221560433201063</v>
      </c>
      <c r="G71" s="93" t="str" cm="1">
        <f t="array" ref="G71">_xlfn.IFS(F71&gt;=80,"A+",F71&gt;=70,"A",F71=60,"B+",F71&gt;=50,"B",F71&gt;=40,"C+",F71&gt;=30,"C",F71&gt;=20,"D",F71&lt;20,"E")</f>
        <v>B</v>
      </c>
      <c r="H71" s="93" t="str">
        <f>IF('HPS grading'!H71&amp;'HPS grading'!I71="ClearedCleared","None",IF('HPS grading'!H71="NC","Persona ","") &amp;IF('HPS grading'!I71="NC","Wellness ",""))</f>
        <v>None</v>
      </c>
      <c r="I71" s="93" t="str">
        <f>IF('HPS grading'!M71&amp;'HPS grading'!N71="ClearedCleared","None",IF('HPS grading'!M71="NC","Persona  ","") &amp;IF('HPS grading'!N71="NC","Wellness",""))</f>
        <v>Wellness</v>
      </c>
      <c r="J71" s="93" t="str">
        <f>IF('HPS grading'!R71&amp;'HPS grading'!S71="ClearedCleared","None",IF('HPS grading'!R71="NC","Persona ","") &amp;IF('HPS grading'!S71="NC","Wellness ",""))</f>
        <v xml:space="preserve">Persona Wellness </v>
      </c>
      <c r="K71" s="93" t="str">
        <f>IF('HPS grading'!W71&amp;'HPS grading'!X71="ClearedCleared","None",IF('HPS grading'!W71="NC","Persona ","") &amp;IF('HPS grading'!X71="NC","Wellness ",""))</f>
        <v xml:space="preserve">Wellness </v>
      </c>
      <c r="L71" s="93" t="str">
        <f t="shared" si="2"/>
        <v>With Held</v>
      </c>
      <c r="M71" s="251" t="str">
        <f t="shared" si="3"/>
        <v>Level 1 - Wellness, Level 2 - Persona &amp; Wellness, Level 3 - Wellness</v>
      </c>
    </row>
    <row r="72" spans="1:13" s="124" customFormat="1" ht="23.4" customHeight="1" x14ac:dyDescent="0.3">
      <c r="A72" s="93">
        <v>69</v>
      </c>
      <c r="B72" s="129" t="s">
        <v>23</v>
      </c>
      <c r="C72" s="129" t="s">
        <v>24</v>
      </c>
      <c r="D72" s="129" t="s">
        <v>163</v>
      </c>
      <c r="E72" s="130" t="s">
        <v>164</v>
      </c>
      <c r="F72" s="120">
        <f>AVERAGE('HPS grading'!F72,'HPS grading'!K72,'HPS grading'!P72,'HPS grading'!U72)</f>
        <v>35.904067460317464</v>
      </c>
      <c r="G72" s="93" t="str" cm="1">
        <f t="array" ref="G72">_xlfn.IFS(F72&gt;=80,"A+",F72&gt;=70,"A",F72=60,"B+",F72&gt;=50,"B",F72&gt;=40,"C+",F72&gt;=30,"C",F72&gt;=20,"D",F72&lt;20,"E")</f>
        <v>C</v>
      </c>
      <c r="H72" s="93" t="str">
        <f>IF('HPS grading'!H72&amp;'HPS grading'!I72="ClearedCleared","None",IF('HPS grading'!H72="NC","Persona ","") &amp;IF('HPS grading'!I72="NC","Wellness ",""))</f>
        <v xml:space="preserve">Wellness </v>
      </c>
      <c r="I72" s="93" t="str">
        <f>IF('HPS grading'!M72&amp;'HPS grading'!N72="ClearedCleared","None",IF('HPS grading'!M72="NC","Persona  ","") &amp;IF('HPS grading'!N72="NC","Wellness",""))</f>
        <v>Persona  Wellness</v>
      </c>
      <c r="J72" s="93" t="str">
        <f>IF('HPS grading'!R72&amp;'HPS grading'!S72="ClearedCleared","None",IF('HPS grading'!R72="NC","Persona ","") &amp;IF('HPS grading'!S72="NC","Wellness ",""))</f>
        <v xml:space="preserve">Persona Wellness </v>
      </c>
      <c r="K72" s="93" t="str">
        <f>IF('HPS grading'!W72&amp;'HPS grading'!X72="ClearedCleared","None",IF('HPS grading'!W72="NC","Persona ","") &amp;IF('HPS grading'!X72="NC","Wellness ",""))</f>
        <v xml:space="preserve">Wellness </v>
      </c>
      <c r="L72" s="93" t="str">
        <f t="shared" si="2"/>
        <v>With Held</v>
      </c>
      <c r="M72" s="251" t="str">
        <f t="shared" si="3"/>
        <v>Level 0 - Wellness, Level 1 - Persona &amp; Wellness, Level 2 - Persona &amp; Wellness, Level 3 - Wellness</v>
      </c>
    </row>
    <row r="73" spans="1:13" s="124" customFormat="1" ht="23.4" customHeight="1" x14ac:dyDescent="0.3">
      <c r="A73" s="98">
        <v>70</v>
      </c>
      <c r="B73" s="131" t="s">
        <v>23</v>
      </c>
      <c r="C73" s="131" t="s">
        <v>15</v>
      </c>
      <c r="D73" s="131" t="s">
        <v>165</v>
      </c>
      <c r="E73" s="132" t="s">
        <v>166</v>
      </c>
      <c r="F73" s="120">
        <f>AVERAGE('HPS grading'!F73,'HPS grading'!K73,'HPS grading'!P73,'HPS grading'!U73)</f>
        <v>54.94954365079365</v>
      </c>
      <c r="G73" s="93" t="str" cm="1">
        <f t="array" ref="G73">_xlfn.IFS(F73&gt;=80,"A+",F73&gt;=70,"A",F73=60,"B+",F73&gt;=50,"B",F73&gt;=40,"C+",F73&gt;=30,"C",F73&gt;=20,"D",F73&lt;20,"E")</f>
        <v>B</v>
      </c>
      <c r="H73" s="93" t="str">
        <f>IF('HPS grading'!H73&amp;'HPS grading'!I73="ClearedCleared","None",IF('HPS grading'!H73="NC","Persona ","") &amp;IF('HPS grading'!I73="NC","Wellness ",""))</f>
        <v>None</v>
      </c>
      <c r="I73" s="93" t="str">
        <f>IF('HPS grading'!M73&amp;'HPS grading'!N73="ClearedCleared","None",IF('HPS grading'!M73="NC","Persona  ","") &amp;IF('HPS grading'!N73="NC","Wellness",""))</f>
        <v xml:space="preserve">Persona  </v>
      </c>
      <c r="J73" s="93" t="str">
        <f>IF('HPS grading'!R73&amp;'HPS grading'!S73="ClearedCleared","None",IF('HPS grading'!R73="NC","Persona ","") &amp;IF('HPS grading'!S73="NC","Wellness ",""))</f>
        <v>None</v>
      </c>
      <c r="K73" s="93" t="str">
        <f>IF('HPS grading'!W73&amp;'HPS grading'!X73="ClearedCleared","None",IF('HPS grading'!W73="NC","Persona ","") &amp;IF('HPS grading'!X73="NC","Wellness ",""))</f>
        <v>None</v>
      </c>
      <c r="L73" s="93" t="str">
        <f t="shared" si="2"/>
        <v>With Held</v>
      </c>
      <c r="M73" s="251" t="str">
        <f t="shared" si="3"/>
        <v>Level 1 - Persona</v>
      </c>
    </row>
    <row r="74" spans="1:13" s="124" customFormat="1" ht="23.4" customHeight="1" x14ac:dyDescent="0.3">
      <c r="A74" s="93">
        <v>71</v>
      </c>
      <c r="B74" s="129" t="s">
        <v>23</v>
      </c>
      <c r="C74" s="129" t="s">
        <v>24</v>
      </c>
      <c r="D74" s="129" t="s">
        <v>167</v>
      </c>
      <c r="E74" s="130" t="s">
        <v>168</v>
      </c>
      <c r="F74" s="120">
        <f>AVERAGE('HPS grading'!F74,'HPS grading'!K74,'HPS grading'!P74,'HPS grading'!U74)</f>
        <v>51.360570436507942</v>
      </c>
      <c r="G74" s="93" t="str" cm="1">
        <f t="array" ref="G74">_xlfn.IFS(F74&gt;=80,"A+",F74&gt;=70,"A",F74=60,"B+",F74&gt;=50,"B",F74&gt;=40,"C+",F74&gt;=30,"C",F74&gt;=20,"D",F74&lt;20,"E")</f>
        <v>B</v>
      </c>
      <c r="H74" s="93" t="str">
        <f>IF('HPS grading'!H74&amp;'HPS grading'!I74="ClearedCleared","None",IF('HPS grading'!H74="NC","Persona ","") &amp;IF('HPS grading'!I74="NC","Wellness ",""))</f>
        <v>None</v>
      </c>
      <c r="I74" s="93" t="str">
        <f>IF('HPS grading'!M74&amp;'HPS grading'!N74="ClearedCleared","None",IF('HPS grading'!M74="NC","Persona  ","") &amp;IF('HPS grading'!N74="NC","Wellness",""))</f>
        <v xml:space="preserve">Persona  </v>
      </c>
      <c r="J74" s="93" t="str">
        <f>IF('HPS grading'!R74&amp;'HPS grading'!S74="ClearedCleared","None",IF('HPS grading'!R74="NC","Persona ","") &amp;IF('HPS grading'!S74="NC","Wellness ",""))</f>
        <v xml:space="preserve">Wellness </v>
      </c>
      <c r="K74" s="93" t="str">
        <f>IF('HPS grading'!W74&amp;'HPS grading'!X74="ClearedCleared","None",IF('HPS grading'!W74="NC","Persona ","") &amp;IF('HPS grading'!X74="NC","Wellness ",""))</f>
        <v xml:space="preserve">Persona Wellness </v>
      </c>
      <c r="L74" s="93" t="str">
        <f t="shared" si="2"/>
        <v>With Held</v>
      </c>
      <c r="M74" s="251" t="str">
        <f t="shared" si="3"/>
        <v>Level 1 - Persona, Level 2 - Wellness, Level 3 - Persona &amp; Wellness</v>
      </c>
    </row>
    <row r="75" spans="1:13" s="124" customFormat="1" ht="23.4" customHeight="1" x14ac:dyDescent="0.3">
      <c r="A75" s="98">
        <v>72</v>
      </c>
      <c r="B75" s="131" t="s">
        <v>23</v>
      </c>
      <c r="C75" s="131" t="s">
        <v>47</v>
      </c>
      <c r="D75" s="131" t="s">
        <v>169</v>
      </c>
      <c r="E75" s="132" t="s">
        <v>170</v>
      </c>
      <c r="F75" s="120">
        <f>AVERAGE('HPS grading'!F75,'HPS grading'!K75,'HPS grading'!P75,'HPS grading'!U75)</f>
        <v>44.990618386243383</v>
      </c>
      <c r="G75" s="93" t="str" cm="1">
        <f t="array" ref="G75">_xlfn.IFS(F75&gt;=80,"A+",F75&gt;=70,"A",F75=60,"B+",F75&gt;=50,"B",F75&gt;=40,"C+",F75&gt;=30,"C",F75&gt;=20,"D",F75&lt;20,"E")</f>
        <v>C+</v>
      </c>
      <c r="H75" s="93" t="str">
        <f>IF('HPS grading'!H75&amp;'HPS grading'!I75="ClearedCleared","None",IF('HPS grading'!H75="NC","Persona ","") &amp;IF('HPS grading'!I75="NC","Wellness ",""))</f>
        <v xml:space="preserve">Persona </v>
      </c>
      <c r="I75" s="93" t="str">
        <f>IF('HPS grading'!M75&amp;'HPS grading'!N75="ClearedCleared","None",IF('HPS grading'!M75="NC","Persona  ","") &amp;IF('HPS grading'!N75="NC","Wellness",""))</f>
        <v xml:space="preserve">Persona  </v>
      </c>
      <c r="J75" s="93" t="str">
        <f>IF('HPS grading'!R75&amp;'HPS grading'!S75="ClearedCleared","None",IF('HPS grading'!R75="NC","Persona ","") &amp;IF('HPS grading'!S75="NC","Wellness ",""))</f>
        <v>None</v>
      </c>
      <c r="K75" s="93" t="str">
        <f>IF('HPS grading'!W75&amp;'HPS grading'!X75="ClearedCleared","None",IF('HPS grading'!W75="NC","Persona ","") &amp;IF('HPS grading'!X75="NC","Wellness ",""))</f>
        <v>None</v>
      </c>
      <c r="L75" s="93" t="str">
        <f t="shared" si="2"/>
        <v>With Held</v>
      </c>
      <c r="M75" s="251" t="str">
        <f t="shared" si="3"/>
        <v>Level 0 - Persona, Level 1 - Persona</v>
      </c>
    </row>
    <row r="76" spans="1:13" s="124" customFormat="1" ht="23.4" customHeight="1" x14ac:dyDescent="0.3">
      <c r="A76" s="93">
        <v>73</v>
      </c>
      <c r="B76" s="129" t="s">
        <v>27</v>
      </c>
      <c r="C76" s="129" t="s">
        <v>47</v>
      </c>
      <c r="D76" s="129" t="s">
        <v>171</v>
      </c>
      <c r="E76" s="130" t="s">
        <v>172</v>
      </c>
      <c r="F76" s="120">
        <f>AVERAGE('HPS grading'!F76,'HPS grading'!K76,'HPS grading'!P76,'HPS grading'!U76)</f>
        <v>51.110133928571429</v>
      </c>
      <c r="G76" s="93" t="str" cm="1">
        <f t="array" ref="G76">_xlfn.IFS(F76&gt;=80,"A+",F76&gt;=70,"A",F76=60,"B+",F76&gt;=50,"B",F76&gt;=40,"C+",F76&gt;=30,"C",F76&gt;=20,"D",F76&lt;20,"E")</f>
        <v>B</v>
      </c>
      <c r="H76" s="93" t="str">
        <f>IF('HPS grading'!H76&amp;'HPS grading'!I76="ClearedCleared","None",IF('HPS grading'!H76="NC","Persona ","") &amp;IF('HPS grading'!I76="NC","Wellness ",""))</f>
        <v>None</v>
      </c>
      <c r="I76" s="93" t="str">
        <f>IF('HPS grading'!M76&amp;'HPS grading'!N76="ClearedCleared","None",IF('HPS grading'!M76="NC","Persona  ","") &amp;IF('HPS grading'!N76="NC","Wellness",""))</f>
        <v>None</v>
      </c>
      <c r="J76" s="93" t="str">
        <f>IF('HPS grading'!R76&amp;'HPS grading'!S76="ClearedCleared","None",IF('HPS grading'!R76="NC","Persona ","") &amp;IF('HPS grading'!S76="NC","Wellness ",""))</f>
        <v>None</v>
      </c>
      <c r="K76" s="93" t="str">
        <f>IF('HPS grading'!W76&amp;'HPS grading'!X76="ClearedCleared","None",IF('HPS grading'!W76="NC","Persona ","") &amp;IF('HPS grading'!X76="NC","Wellness ",""))</f>
        <v xml:space="preserve">Wellness </v>
      </c>
      <c r="L76" s="93" t="str">
        <f t="shared" si="2"/>
        <v>With Held</v>
      </c>
      <c r="M76" s="251" t="str">
        <f t="shared" si="3"/>
        <v>Level 3 - Wellness</v>
      </c>
    </row>
    <row r="77" spans="1:13" s="124" customFormat="1" ht="23.4" customHeight="1" x14ac:dyDescent="0.3">
      <c r="A77" s="98">
        <v>74</v>
      </c>
      <c r="B77" s="131" t="s">
        <v>27</v>
      </c>
      <c r="C77" s="131" t="s">
        <v>15</v>
      </c>
      <c r="D77" s="131" t="s">
        <v>173</v>
      </c>
      <c r="E77" s="132" t="s">
        <v>174</v>
      </c>
      <c r="F77" s="120">
        <f>AVERAGE('HPS grading'!F77,'HPS grading'!K77,'HPS grading'!P77,'HPS grading'!U77)</f>
        <v>61.211405423280425</v>
      </c>
      <c r="G77" s="93" t="str" cm="1">
        <f t="array" ref="G77">_xlfn.IFS(F77&gt;=80,"A+",F77&gt;=70,"A",F77=60,"B+",F77&gt;=50,"B",F77&gt;=40,"C+",F77&gt;=30,"C",F77&gt;=20,"D",F77&lt;20,"E")</f>
        <v>B</v>
      </c>
      <c r="H77" s="93" t="str">
        <f>IF('HPS grading'!H77&amp;'HPS grading'!I77="ClearedCleared","None",IF('HPS grading'!H77="NC","Persona ","") &amp;IF('HPS grading'!I77="NC","Wellness ",""))</f>
        <v>None</v>
      </c>
      <c r="I77" s="93" t="str">
        <f>IF('HPS grading'!M77&amp;'HPS grading'!N77="ClearedCleared","None",IF('HPS grading'!M77="NC","Persona  ","") &amp;IF('HPS grading'!N77="NC","Wellness",""))</f>
        <v>None</v>
      </c>
      <c r="J77" s="93" t="str">
        <f>IF('HPS grading'!R77&amp;'HPS grading'!S77="ClearedCleared","None",IF('HPS grading'!R77="NC","Persona ","") &amp;IF('HPS grading'!S77="NC","Wellness ",""))</f>
        <v>None</v>
      </c>
      <c r="K77" s="93" t="str">
        <f>IF('HPS grading'!W77&amp;'HPS grading'!X77="ClearedCleared","None",IF('HPS grading'!W77="NC","Persona ","") &amp;IF('HPS grading'!X77="NC","Wellness ",""))</f>
        <v>None</v>
      </c>
      <c r="L77" s="93" t="str">
        <f t="shared" si="2"/>
        <v>Passed</v>
      </c>
      <c r="M77" s="251" t="str">
        <f t="shared" si="3"/>
        <v/>
      </c>
    </row>
    <row r="78" spans="1:13" s="124" customFormat="1" ht="23.4" customHeight="1" x14ac:dyDescent="0.3">
      <c r="A78" s="93">
        <v>75</v>
      </c>
      <c r="B78" s="129" t="s">
        <v>23</v>
      </c>
      <c r="C78" s="129" t="s">
        <v>15</v>
      </c>
      <c r="D78" s="129" t="s">
        <v>175</v>
      </c>
      <c r="E78" s="130" t="s">
        <v>176</v>
      </c>
      <c r="F78" s="120">
        <f>AVERAGE('HPS grading'!F78,'HPS grading'!K78,'HPS grading'!P78,'HPS grading'!U78)</f>
        <v>50.305171957671945</v>
      </c>
      <c r="G78" s="93" t="str" cm="1">
        <f t="array" ref="G78">_xlfn.IFS(F78&gt;=80,"A+",F78&gt;=70,"A",F78=60,"B+",F78&gt;=50,"B",F78&gt;=40,"C+",F78&gt;=30,"C",F78&gt;=20,"D",F78&lt;20,"E")</f>
        <v>B</v>
      </c>
      <c r="H78" s="93" t="str">
        <f>IF('HPS grading'!H78&amp;'HPS grading'!I78="ClearedCleared","None",IF('HPS grading'!H78="NC","Persona ","") &amp;IF('HPS grading'!I78="NC","Wellness ",""))</f>
        <v>None</v>
      </c>
      <c r="I78" s="93" t="str">
        <f>IF('HPS grading'!M78&amp;'HPS grading'!N78="ClearedCleared","None",IF('HPS grading'!M78="NC","Persona  ","") &amp;IF('HPS grading'!N78="NC","Wellness",""))</f>
        <v>Wellness</v>
      </c>
      <c r="J78" s="93" t="str">
        <f>IF('HPS grading'!R78&amp;'HPS grading'!S78="ClearedCleared","None",IF('HPS grading'!R78="NC","Persona ","") &amp;IF('HPS grading'!S78="NC","Wellness ",""))</f>
        <v>None</v>
      </c>
      <c r="K78" s="93" t="str">
        <f>IF('HPS grading'!W78&amp;'HPS grading'!X78="ClearedCleared","None",IF('HPS grading'!W78="NC","Persona ","") &amp;IF('HPS grading'!X78="NC","Wellness ",""))</f>
        <v>None</v>
      </c>
      <c r="L78" s="93" t="str">
        <f t="shared" si="2"/>
        <v>With Held</v>
      </c>
      <c r="M78" s="251" t="str">
        <f t="shared" si="3"/>
        <v>Level 1 - Wellness</v>
      </c>
    </row>
    <row r="79" spans="1:13" s="124" customFormat="1" ht="23.4" customHeight="1" x14ac:dyDescent="0.3">
      <c r="A79" s="98">
        <v>76</v>
      </c>
      <c r="B79" s="131" t="s">
        <v>27</v>
      </c>
      <c r="C79" s="131" t="s">
        <v>15</v>
      </c>
      <c r="D79" s="131" t="s">
        <v>177</v>
      </c>
      <c r="E79" s="132" t="s">
        <v>178</v>
      </c>
      <c r="F79" s="120">
        <f>AVERAGE('HPS grading'!F79,'HPS grading'!K79,'HPS grading'!P79,'HPS grading'!U79)</f>
        <v>57.597504960317458</v>
      </c>
      <c r="G79" s="93" t="str" cm="1">
        <f t="array" ref="G79">_xlfn.IFS(F79&gt;=80,"A+",F79&gt;=70,"A",F79=60,"B+",F79&gt;=50,"B",F79&gt;=40,"C+",F79&gt;=30,"C",F79&gt;=20,"D",F79&lt;20,"E")</f>
        <v>B</v>
      </c>
      <c r="H79" s="93" t="str">
        <f>IF('HPS grading'!H79&amp;'HPS grading'!I79="ClearedCleared","None",IF('HPS grading'!H79="NC","Persona ","") &amp;IF('HPS grading'!I79="NC","Wellness ",""))</f>
        <v>None</v>
      </c>
      <c r="I79" s="93" t="str">
        <f>IF('HPS grading'!M79&amp;'HPS grading'!N79="ClearedCleared","None",IF('HPS grading'!M79="NC","Persona  ","") &amp;IF('HPS grading'!N79="NC","Wellness",""))</f>
        <v>Wellness</v>
      </c>
      <c r="J79" s="93" t="str">
        <f>IF('HPS grading'!R79&amp;'HPS grading'!S79="ClearedCleared","None",IF('HPS grading'!R79="NC","Persona ","") &amp;IF('HPS grading'!S79="NC","Wellness ",""))</f>
        <v>None</v>
      </c>
      <c r="K79" s="93" t="str">
        <f>IF('HPS grading'!W79&amp;'HPS grading'!X79="ClearedCleared","None",IF('HPS grading'!W79="NC","Persona ","") &amp;IF('HPS grading'!X79="NC","Wellness ",""))</f>
        <v>None</v>
      </c>
      <c r="L79" s="93" t="str">
        <f t="shared" si="2"/>
        <v>With Held</v>
      </c>
      <c r="M79" s="251" t="str">
        <f t="shared" si="3"/>
        <v>Level 1 - Wellness</v>
      </c>
    </row>
    <row r="80" spans="1:13" s="124" customFormat="1" ht="23.4" customHeight="1" x14ac:dyDescent="0.3">
      <c r="A80" s="93">
        <v>77</v>
      </c>
      <c r="B80" s="129" t="s">
        <v>27</v>
      </c>
      <c r="C80" s="129" t="s">
        <v>15</v>
      </c>
      <c r="D80" s="129" t="s">
        <v>179</v>
      </c>
      <c r="E80" s="130" t="s">
        <v>180</v>
      </c>
      <c r="F80" s="120">
        <f>AVERAGE('HPS grading'!F80,'HPS grading'!K80,'HPS grading'!P80,'HPS grading'!U80)</f>
        <v>49.506577380952379</v>
      </c>
      <c r="G80" s="93" t="str" cm="1">
        <f t="array" ref="G80">_xlfn.IFS(F80&gt;=80,"A+",F80&gt;=70,"A",F80=60,"B+",F80&gt;=50,"B",F80&gt;=40,"C+",F80&gt;=30,"C",F80&gt;=20,"D",F80&lt;20,"E")</f>
        <v>C+</v>
      </c>
      <c r="H80" s="93" t="str">
        <f>IF('HPS grading'!H80&amp;'HPS grading'!I80="ClearedCleared","None",IF('HPS grading'!H80="NC","Persona ","") &amp;IF('HPS grading'!I80="NC","Wellness ",""))</f>
        <v>None</v>
      </c>
      <c r="I80" s="93" t="str">
        <f>IF('HPS grading'!M80&amp;'HPS grading'!N80="ClearedCleared","None",IF('HPS grading'!M80="NC","Persona  ","") &amp;IF('HPS grading'!N80="NC","Wellness",""))</f>
        <v>Wellness</v>
      </c>
      <c r="J80" s="93" t="str">
        <f>IF('HPS grading'!R80&amp;'HPS grading'!S80="ClearedCleared","None",IF('HPS grading'!R80="NC","Persona ","") &amp;IF('HPS grading'!S80="NC","Wellness ",""))</f>
        <v>None</v>
      </c>
      <c r="K80" s="93" t="str">
        <f>IF('HPS grading'!W80&amp;'HPS grading'!X80="ClearedCleared","None",IF('HPS grading'!W80="NC","Persona ","") &amp;IF('HPS grading'!X80="NC","Wellness ",""))</f>
        <v xml:space="preserve">Persona </v>
      </c>
      <c r="L80" s="93" t="str">
        <f t="shared" si="2"/>
        <v>With Held</v>
      </c>
      <c r="M80" s="251" t="str">
        <f t="shared" si="3"/>
        <v>Level 1 - Wellness, Level 3 - Persona</v>
      </c>
    </row>
    <row r="81" spans="1:13" s="124" customFormat="1" ht="23.4" customHeight="1" x14ac:dyDescent="0.3">
      <c r="A81" s="98">
        <v>78</v>
      </c>
      <c r="B81" s="131" t="s">
        <v>27</v>
      </c>
      <c r="C81" s="131" t="s">
        <v>15</v>
      </c>
      <c r="D81" s="131" t="s">
        <v>181</v>
      </c>
      <c r="E81" s="132" t="s">
        <v>182</v>
      </c>
      <c r="F81" s="120">
        <f>AVERAGE('HPS grading'!F81,'HPS grading'!K81,'HPS grading'!P81,'HPS grading'!U81)</f>
        <v>41.504126984126991</v>
      </c>
      <c r="G81" s="93" t="str" cm="1">
        <f t="array" ref="G81">_xlfn.IFS(F81&gt;=80,"A+",F81&gt;=70,"A",F81=60,"B+",F81&gt;=50,"B",F81&gt;=40,"C+",F81&gt;=30,"C",F81&gt;=20,"D",F81&lt;20,"E")</f>
        <v>C+</v>
      </c>
      <c r="H81" s="93" t="str">
        <f>IF('HPS grading'!H81&amp;'HPS grading'!I81="ClearedCleared","None",IF('HPS grading'!H81="NC","Persona ","") &amp;IF('HPS grading'!I81="NC","Wellness ",""))</f>
        <v>None</v>
      </c>
      <c r="I81" s="93" t="str">
        <f>IF('HPS grading'!M81&amp;'HPS grading'!N81="ClearedCleared","None",IF('HPS grading'!M81="NC","Persona  ","") &amp;IF('HPS grading'!N81="NC","Wellness",""))</f>
        <v>Persona  Wellness</v>
      </c>
      <c r="J81" s="93" t="str">
        <f>IF('HPS grading'!R81&amp;'HPS grading'!S81="ClearedCleared","None",IF('HPS grading'!R81="NC","Persona ","") &amp;IF('HPS grading'!S81="NC","Wellness ",""))</f>
        <v xml:space="preserve">Wellness </v>
      </c>
      <c r="K81" s="93" t="str">
        <f>IF('HPS grading'!W81&amp;'HPS grading'!X81="ClearedCleared","None",IF('HPS grading'!W81="NC","Persona ","") &amp;IF('HPS grading'!X81="NC","Wellness ",""))</f>
        <v xml:space="preserve">Wellness </v>
      </c>
      <c r="L81" s="93" t="str">
        <f t="shared" si="2"/>
        <v>With Held</v>
      </c>
      <c r="M81" s="251" t="str">
        <f t="shared" si="3"/>
        <v>Level 1 - Persona &amp; Wellness, Level 2 - Wellness, Level 3 - Wellness</v>
      </c>
    </row>
    <row r="82" spans="1:13" s="124" customFormat="1" ht="23.4" customHeight="1" x14ac:dyDescent="0.3">
      <c r="A82" s="93">
        <v>79</v>
      </c>
      <c r="B82" s="129" t="s">
        <v>27</v>
      </c>
      <c r="C82" s="129" t="s">
        <v>47</v>
      </c>
      <c r="D82" s="129" t="s">
        <v>183</v>
      </c>
      <c r="E82" s="130" t="s">
        <v>184</v>
      </c>
      <c r="F82" s="120">
        <f>AVERAGE('HPS grading'!F82,'HPS grading'!K82,'HPS grading'!P82,'HPS grading'!U82)</f>
        <v>47.894351851851852</v>
      </c>
      <c r="G82" s="93" t="str" cm="1">
        <f t="array" ref="G82">_xlfn.IFS(F82&gt;=80,"A+",F82&gt;=70,"A",F82=60,"B+",F82&gt;=50,"B",F82&gt;=40,"C+",F82&gt;=30,"C",F82&gt;=20,"D",F82&lt;20,"E")</f>
        <v>C+</v>
      </c>
      <c r="H82" s="93" t="str">
        <f>IF('HPS grading'!H82&amp;'HPS grading'!I82="ClearedCleared","None",IF('HPS grading'!H82="NC","Persona ","") &amp;IF('HPS grading'!I82="NC","Wellness ",""))</f>
        <v xml:space="preserve">Persona </v>
      </c>
      <c r="I82" s="93" t="str">
        <f>IF('HPS grading'!M82&amp;'HPS grading'!N82="ClearedCleared","None",IF('HPS grading'!M82="NC","Persona  ","") &amp;IF('HPS grading'!N82="NC","Wellness",""))</f>
        <v>Wellness</v>
      </c>
      <c r="J82" s="93" t="str">
        <f>IF('HPS grading'!R82&amp;'HPS grading'!S82="ClearedCleared","None",IF('HPS grading'!R82="NC","Persona ","") &amp;IF('HPS grading'!S82="NC","Wellness ",""))</f>
        <v xml:space="preserve">Wellness </v>
      </c>
      <c r="K82" s="93" t="str">
        <f>IF('HPS grading'!W82&amp;'HPS grading'!X82="ClearedCleared","None",IF('HPS grading'!W82="NC","Persona ","") &amp;IF('HPS grading'!X82="NC","Wellness ",""))</f>
        <v xml:space="preserve">Wellness </v>
      </c>
      <c r="L82" s="93" t="str">
        <f t="shared" si="2"/>
        <v>With Held</v>
      </c>
      <c r="M82" s="251" t="str">
        <f t="shared" si="3"/>
        <v>Level 0 - Persona, Level 1 - Wellness, Level 2 - Wellness, Level 3 - Wellness</v>
      </c>
    </row>
    <row r="83" spans="1:13" s="124" customFormat="1" ht="23.4" customHeight="1" x14ac:dyDescent="0.3">
      <c r="A83" s="98">
        <v>80</v>
      </c>
      <c r="B83" s="131" t="s">
        <v>27</v>
      </c>
      <c r="C83" s="131" t="s">
        <v>15</v>
      </c>
      <c r="D83" s="131" t="s">
        <v>185</v>
      </c>
      <c r="E83" s="132" t="s">
        <v>186</v>
      </c>
      <c r="F83" s="120">
        <f>AVERAGE('HPS grading'!F83,'HPS grading'!K83,'HPS grading'!P83,'HPS grading'!U83)</f>
        <v>55.054596560846562</v>
      </c>
      <c r="G83" s="93" t="str" cm="1">
        <f t="array" ref="G83">_xlfn.IFS(F83&gt;=80,"A+",F83&gt;=70,"A",F83=60,"B+",F83&gt;=50,"B",F83&gt;=40,"C+",F83&gt;=30,"C",F83&gt;=20,"D",F83&lt;20,"E")</f>
        <v>B</v>
      </c>
      <c r="H83" s="93" t="str">
        <f>IF('HPS grading'!H83&amp;'HPS grading'!I83="ClearedCleared","None",IF('HPS grading'!H83="NC","Persona ","") &amp;IF('HPS grading'!I83="NC","Wellness ",""))</f>
        <v>None</v>
      </c>
      <c r="I83" s="93" t="str">
        <f>IF('HPS grading'!M83&amp;'HPS grading'!N83="ClearedCleared","None",IF('HPS grading'!M83="NC","Persona  ","") &amp;IF('HPS grading'!N83="NC","Wellness",""))</f>
        <v xml:space="preserve">Persona  </v>
      </c>
      <c r="J83" s="93" t="str">
        <f>IF('HPS grading'!R83&amp;'HPS grading'!S83="ClearedCleared","None",IF('HPS grading'!R83="NC","Persona ","") &amp;IF('HPS grading'!S83="NC","Wellness ",""))</f>
        <v xml:space="preserve">Persona </v>
      </c>
      <c r="K83" s="93" t="str">
        <f>IF('HPS grading'!W83&amp;'HPS grading'!X83="ClearedCleared","None",IF('HPS grading'!W83="NC","Persona ","") &amp;IF('HPS grading'!X83="NC","Wellness ",""))</f>
        <v>None</v>
      </c>
      <c r="L83" s="93" t="str">
        <f t="shared" si="2"/>
        <v>With Held</v>
      </c>
      <c r="M83" s="251" t="str">
        <f t="shared" si="3"/>
        <v>Level 1 - Persona, Level 2 - Persona</v>
      </c>
    </row>
    <row r="84" spans="1:13" s="124" customFormat="1" ht="23.4" customHeight="1" x14ac:dyDescent="0.3">
      <c r="A84" s="93">
        <v>81</v>
      </c>
      <c r="B84" s="129" t="s">
        <v>23</v>
      </c>
      <c r="C84" s="129" t="s">
        <v>15</v>
      </c>
      <c r="D84" s="129" t="s">
        <v>187</v>
      </c>
      <c r="E84" s="130" t="s">
        <v>188</v>
      </c>
      <c r="F84" s="120">
        <f>AVERAGE('HPS grading'!F84,'HPS grading'!K84,'HPS grading'!P84,'HPS grading'!U84)</f>
        <v>41.825896164021167</v>
      </c>
      <c r="G84" s="93" t="str" cm="1">
        <f t="array" ref="G84">_xlfn.IFS(F84&gt;=80,"A+",F84&gt;=70,"A",F84=60,"B+",F84&gt;=50,"B",F84&gt;=40,"C+",F84&gt;=30,"C",F84&gt;=20,"D",F84&lt;20,"E")</f>
        <v>C+</v>
      </c>
      <c r="H84" s="93" t="str">
        <f>IF('HPS grading'!H84&amp;'HPS grading'!I84="ClearedCleared","None",IF('HPS grading'!H84="NC","Persona ","") &amp;IF('HPS grading'!I84="NC","Wellness ",""))</f>
        <v xml:space="preserve">Wellness </v>
      </c>
      <c r="I84" s="93" t="str">
        <f>IF('HPS grading'!M84&amp;'HPS grading'!N84="ClearedCleared","None",IF('HPS grading'!M84="NC","Persona  ","") &amp;IF('HPS grading'!N84="NC","Wellness",""))</f>
        <v>Wellness</v>
      </c>
      <c r="J84" s="93" t="str">
        <f>IF('HPS grading'!R84&amp;'HPS grading'!S84="ClearedCleared","None",IF('HPS grading'!R84="NC","Persona ","") &amp;IF('HPS grading'!S84="NC","Wellness ",""))</f>
        <v xml:space="preserve">Wellness </v>
      </c>
      <c r="K84" s="93" t="str">
        <f>IF('HPS grading'!W84&amp;'HPS grading'!X84="ClearedCleared","None",IF('HPS grading'!W84="NC","Persona ","") &amp;IF('HPS grading'!X84="NC","Wellness ",""))</f>
        <v xml:space="preserve">Persona Wellness </v>
      </c>
      <c r="L84" s="93" t="str">
        <f t="shared" si="2"/>
        <v>With Held</v>
      </c>
      <c r="M84" s="251" t="str">
        <f t="shared" si="3"/>
        <v>Level 0 - Wellness, Level 1 - Wellness, Level 2 - Wellness, Level 3 - Persona &amp; Wellness</v>
      </c>
    </row>
    <row r="85" spans="1:13" s="124" customFormat="1" ht="23.4" customHeight="1" x14ac:dyDescent="0.3">
      <c r="A85" s="98">
        <v>82</v>
      </c>
      <c r="B85" s="131" t="s">
        <v>23</v>
      </c>
      <c r="C85" s="131" t="s">
        <v>24</v>
      </c>
      <c r="D85" s="131" t="s">
        <v>189</v>
      </c>
      <c r="E85" s="132" t="s">
        <v>190</v>
      </c>
      <c r="F85" s="120">
        <f>AVERAGE('HPS grading'!F85,'HPS grading'!K85,'HPS grading'!P85,'HPS grading'!U85)</f>
        <v>54.676228505291</v>
      </c>
      <c r="G85" s="93" t="str" cm="1">
        <f t="array" ref="G85">_xlfn.IFS(F85&gt;=80,"A+",F85&gt;=70,"A",F85=60,"B+",F85&gt;=50,"B",F85&gt;=40,"C+",F85&gt;=30,"C",F85&gt;=20,"D",F85&lt;20,"E")</f>
        <v>B</v>
      </c>
      <c r="H85" s="93" t="str">
        <f>IF('HPS grading'!H85&amp;'HPS grading'!I85="ClearedCleared","None",IF('HPS grading'!H85="NC","Persona ","") &amp;IF('HPS grading'!I85="NC","Wellness ",""))</f>
        <v xml:space="preserve">Wellness </v>
      </c>
      <c r="I85" s="93" t="str">
        <f>IF('HPS grading'!M85&amp;'HPS grading'!N85="ClearedCleared","None",IF('HPS grading'!M85="NC","Persona  ","") &amp;IF('HPS grading'!N85="NC","Wellness",""))</f>
        <v>Wellness</v>
      </c>
      <c r="J85" s="93" t="str">
        <f>IF('HPS grading'!R85&amp;'HPS grading'!S85="ClearedCleared","None",IF('HPS grading'!R85="NC","Persona ","") &amp;IF('HPS grading'!S85="NC","Wellness ",""))</f>
        <v xml:space="preserve">Wellness </v>
      </c>
      <c r="K85" s="93" t="str">
        <f>IF('HPS grading'!W85&amp;'HPS grading'!X85="ClearedCleared","None",IF('HPS grading'!W85="NC","Persona ","") &amp;IF('HPS grading'!X85="NC","Wellness ",""))</f>
        <v xml:space="preserve">Wellness </v>
      </c>
      <c r="L85" s="93" t="str">
        <f t="shared" si="2"/>
        <v>With Held</v>
      </c>
      <c r="M85" s="251" t="str">
        <f t="shared" si="3"/>
        <v>Level 0 - Wellness, Level 1 - Wellness, Level 2 - Wellness, Level 3 - Wellness</v>
      </c>
    </row>
    <row r="86" spans="1:13" s="124" customFormat="1" ht="23.4" customHeight="1" x14ac:dyDescent="0.3">
      <c r="A86" s="93">
        <v>83</v>
      </c>
      <c r="B86" s="129" t="s">
        <v>27</v>
      </c>
      <c r="C86" s="129" t="s">
        <v>24</v>
      </c>
      <c r="D86" s="129" t="s">
        <v>191</v>
      </c>
      <c r="E86" s="130" t="s">
        <v>192</v>
      </c>
      <c r="F86" s="120">
        <f>AVERAGE('HPS grading'!F86,'HPS grading'!K86,'HPS grading'!P86,'HPS grading'!U86)</f>
        <v>40.709179894179897</v>
      </c>
      <c r="G86" s="93" t="str" cm="1">
        <f t="array" ref="G86">_xlfn.IFS(F86&gt;=80,"A+",F86&gt;=70,"A",F86=60,"B+",F86&gt;=50,"B",F86&gt;=40,"C+",F86&gt;=30,"C",F86&gt;=20,"D",F86&lt;20,"E")</f>
        <v>C+</v>
      </c>
      <c r="H86" s="93" t="str">
        <f>IF('HPS grading'!H86&amp;'HPS grading'!I86="ClearedCleared","None",IF('HPS grading'!H86="NC","Persona ","") &amp;IF('HPS grading'!I86="NC","Wellness ",""))</f>
        <v xml:space="preserve">Persona </v>
      </c>
      <c r="I86" s="93" t="str">
        <f>IF('HPS grading'!M86&amp;'HPS grading'!N86="ClearedCleared","None",IF('HPS grading'!M86="NC","Persona  ","") &amp;IF('HPS grading'!N86="NC","Wellness",""))</f>
        <v>Persona  Wellness</v>
      </c>
      <c r="J86" s="93" t="str">
        <f>IF('HPS grading'!R86&amp;'HPS grading'!S86="ClearedCleared","None",IF('HPS grading'!R86="NC","Persona ","") &amp;IF('HPS grading'!S86="NC","Wellness ",""))</f>
        <v xml:space="preserve">Wellness </v>
      </c>
      <c r="K86" s="93" t="str">
        <f>IF('HPS grading'!W86&amp;'HPS grading'!X86="ClearedCleared","None",IF('HPS grading'!W86="NC","Persona ","") &amp;IF('HPS grading'!X86="NC","Wellness ",""))</f>
        <v xml:space="preserve">Wellness </v>
      </c>
      <c r="L86" s="93" t="str">
        <f t="shared" si="2"/>
        <v>With Held</v>
      </c>
      <c r="M86" s="251" t="str">
        <f t="shared" si="3"/>
        <v>Level 0 - Persona, Level 1 - Persona &amp; Wellness, Level 2 - Wellness, Level 3 - Wellness</v>
      </c>
    </row>
    <row r="87" spans="1:13" s="124" customFormat="1" ht="23.4" customHeight="1" x14ac:dyDescent="0.3">
      <c r="A87" s="98">
        <v>84</v>
      </c>
      <c r="B87" s="131" t="s">
        <v>27</v>
      </c>
      <c r="C87" s="131" t="s">
        <v>15</v>
      </c>
      <c r="D87" s="131" t="s">
        <v>193</v>
      </c>
      <c r="E87" s="132" t="s">
        <v>194</v>
      </c>
      <c r="F87" s="120">
        <f>AVERAGE('HPS grading'!F87,'HPS grading'!K87,'HPS grading'!P87,'HPS grading'!U87)</f>
        <v>56.936388888888885</v>
      </c>
      <c r="G87" s="93" t="str" cm="1">
        <f t="array" ref="G87">_xlfn.IFS(F87&gt;=80,"A+",F87&gt;=70,"A",F87=60,"B+",F87&gt;=50,"B",F87&gt;=40,"C+",F87&gt;=30,"C",F87&gt;=20,"D",F87&lt;20,"E")</f>
        <v>B</v>
      </c>
      <c r="H87" s="93" t="str">
        <f>IF('HPS grading'!H87&amp;'HPS grading'!I87="ClearedCleared","None",IF('HPS grading'!H87="NC","Persona ","") &amp;IF('HPS grading'!I87="NC","Wellness ",""))</f>
        <v>None</v>
      </c>
      <c r="I87" s="93" t="str">
        <f>IF('HPS grading'!M87&amp;'HPS grading'!N87="ClearedCleared","None",IF('HPS grading'!M87="NC","Persona  ","") &amp;IF('HPS grading'!N87="NC","Wellness",""))</f>
        <v>None</v>
      </c>
      <c r="J87" s="93" t="str">
        <f>IF('HPS grading'!R87&amp;'HPS grading'!S87="ClearedCleared","None",IF('HPS grading'!R87="NC","Persona ","") &amp;IF('HPS grading'!S87="NC","Wellness ",""))</f>
        <v>None</v>
      </c>
      <c r="K87" s="93" t="str">
        <f>IF('HPS grading'!W87&amp;'HPS grading'!X87="ClearedCleared","None",IF('HPS grading'!W87="NC","Persona ","") &amp;IF('HPS grading'!X87="NC","Wellness ",""))</f>
        <v>None</v>
      </c>
      <c r="L87" s="93" t="str">
        <f t="shared" si="2"/>
        <v>Passed</v>
      </c>
      <c r="M87" s="251" t="str">
        <f t="shared" si="3"/>
        <v/>
      </c>
    </row>
    <row r="88" spans="1:13" s="124" customFormat="1" ht="23.4" customHeight="1" x14ac:dyDescent="0.3">
      <c r="A88" s="93">
        <v>85</v>
      </c>
      <c r="B88" s="129" t="s">
        <v>27</v>
      </c>
      <c r="C88" s="129" t="s">
        <v>24</v>
      </c>
      <c r="D88" s="129" t="s">
        <v>195</v>
      </c>
      <c r="E88" s="130" t="s">
        <v>196</v>
      </c>
      <c r="F88" s="120">
        <f>AVERAGE('HPS grading'!F88,'HPS grading'!K88,'HPS grading'!P88,'HPS grading'!U88)</f>
        <v>50.738611111111112</v>
      </c>
      <c r="G88" s="93" t="str" cm="1">
        <f t="array" ref="G88">_xlfn.IFS(F88&gt;=80,"A+",F88&gt;=70,"A",F88=60,"B+",F88&gt;=50,"B",F88&gt;=40,"C+",F88&gt;=30,"C",F88&gt;=20,"D",F88&lt;20,"E")</f>
        <v>B</v>
      </c>
      <c r="H88" s="93" t="str">
        <f>IF('HPS grading'!H88&amp;'HPS grading'!I88="ClearedCleared","None",IF('HPS grading'!H88="NC","Persona ","") &amp;IF('HPS grading'!I88="NC","Wellness ",""))</f>
        <v xml:space="preserve">Persona </v>
      </c>
      <c r="I88" s="93" t="str">
        <f>IF('HPS grading'!M88&amp;'HPS grading'!N88="ClearedCleared","None",IF('HPS grading'!M88="NC","Persona  ","") &amp;IF('HPS grading'!N88="NC","Wellness",""))</f>
        <v>None</v>
      </c>
      <c r="J88" s="93" t="str">
        <f>IF('HPS grading'!R88&amp;'HPS grading'!S88="ClearedCleared","None",IF('HPS grading'!R88="NC","Persona ","") &amp;IF('HPS grading'!S88="NC","Wellness ",""))</f>
        <v>None</v>
      </c>
      <c r="K88" s="93" t="str">
        <f>IF('HPS grading'!W88&amp;'HPS grading'!X88="ClearedCleared","None",IF('HPS grading'!W88="NC","Persona ","") &amp;IF('HPS grading'!X88="NC","Wellness ",""))</f>
        <v>None</v>
      </c>
      <c r="L88" s="93" t="str">
        <f t="shared" si="2"/>
        <v>With Held</v>
      </c>
      <c r="M88" s="251" t="str">
        <f t="shared" si="3"/>
        <v>Level 0 - Persona</v>
      </c>
    </row>
    <row r="89" spans="1:13" s="124" customFormat="1" ht="23.4" customHeight="1" x14ac:dyDescent="0.3">
      <c r="A89" s="98">
        <v>86</v>
      </c>
      <c r="B89" s="131" t="s">
        <v>27</v>
      </c>
      <c r="C89" s="131" t="s">
        <v>47</v>
      </c>
      <c r="D89" s="131" t="s">
        <v>197</v>
      </c>
      <c r="E89" s="132" t="s">
        <v>198</v>
      </c>
      <c r="F89" s="120">
        <f>AVERAGE('HPS grading'!F89,'HPS grading'!K89,'HPS grading'!P89,'HPS grading'!U89)</f>
        <v>47.352850529100529</v>
      </c>
      <c r="G89" s="93" t="str" cm="1">
        <f t="array" ref="G89">_xlfn.IFS(F89&gt;=80,"A+",F89&gt;=70,"A",F89=60,"B+",F89&gt;=50,"B",F89&gt;=40,"C+",F89&gt;=30,"C",F89&gt;=20,"D",F89&lt;20,"E")</f>
        <v>C+</v>
      </c>
      <c r="H89" s="93" t="str">
        <f>IF('HPS grading'!H89&amp;'HPS grading'!I89="ClearedCleared","None",IF('HPS grading'!H89="NC","Persona ","") &amp;IF('HPS grading'!I89="NC","Wellness ",""))</f>
        <v>None</v>
      </c>
      <c r="I89" s="93" t="str">
        <f>IF('HPS grading'!M89&amp;'HPS grading'!N89="ClearedCleared","None",IF('HPS grading'!M89="NC","Persona  ","") &amp;IF('HPS grading'!N89="NC","Wellness",""))</f>
        <v>Wellness</v>
      </c>
      <c r="J89" s="93" t="str">
        <f>IF('HPS grading'!R89&amp;'HPS grading'!S89="ClearedCleared","None",IF('HPS grading'!R89="NC","Persona ","") &amp;IF('HPS grading'!S89="NC","Wellness ",""))</f>
        <v xml:space="preserve">Wellness </v>
      </c>
      <c r="K89" s="93" t="str">
        <f>IF('HPS grading'!W89&amp;'HPS grading'!X89="ClearedCleared","None",IF('HPS grading'!W89="NC","Persona ","") &amp;IF('HPS grading'!X89="NC","Wellness ",""))</f>
        <v xml:space="preserve">Wellness </v>
      </c>
      <c r="L89" s="93" t="str">
        <f t="shared" si="2"/>
        <v>With Held</v>
      </c>
      <c r="M89" s="251" t="str">
        <f t="shared" si="3"/>
        <v>Level 1 - Wellness, Level 2 - Wellness, Level 3 - Wellness</v>
      </c>
    </row>
    <row r="90" spans="1:13" s="124" customFormat="1" ht="23.4" customHeight="1" x14ac:dyDescent="0.3">
      <c r="A90" s="93">
        <v>87</v>
      </c>
      <c r="B90" s="129" t="s">
        <v>23</v>
      </c>
      <c r="C90" s="129" t="s">
        <v>15</v>
      </c>
      <c r="D90" s="129" t="s">
        <v>199</v>
      </c>
      <c r="E90" s="130" t="s">
        <v>200</v>
      </c>
      <c r="F90" s="120">
        <f>AVERAGE('HPS grading'!F90,'HPS grading'!K90,'HPS grading'!P90,'HPS grading'!U90)</f>
        <v>53.137099867724864</v>
      </c>
      <c r="G90" s="93" t="str" cm="1">
        <f t="array" ref="G90">_xlfn.IFS(F90&gt;=80,"A+",F90&gt;=70,"A",F90=60,"B+",F90&gt;=50,"B",F90&gt;=40,"C+",F90&gt;=30,"C",F90&gt;=20,"D",F90&lt;20,"E")</f>
        <v>B</v>
      </c>
      <c r="H90" s="93" t="str">
        <f>IF('HPS grading'!H90&amp;'HPS grading'!I90="ClearedCleared","None",IF('HPS grading'!H90="NC","Persona ","") &amp;IF('HPS grading'!I90="NC","Wellness ",""))</f>
        <v>None</v>
      </c>
      <c r="I90" s="93" t="str">
        <f>IF('HPS grading'!M90&amp;'HPS grading'!N90="ClearedCleared","None",IF('HPS grading'!M90="NC","Persona  ","") &amp;IF('HPS grading'!N90="NC","Wellness",""))</f>
        <v xml:space="preserve">Persona  </v>
      </c>
      <c r="J90" s="93" t="str">
        <f>IF('HPS grading'!R90&amp;'HPS grading'!S90="ClearedCleared","None",IF('HPS grading'!R90="NC","Persona ","") &amp;IF('HPS grading'!S90="NC","Wellness ",""))</f>
        <v xml:space="preserve">Wellness </v>
      </c>
      <c r="K90" s="93" t="str">
        <f>IF('HPS grading'!W90&amp;'HPS grading'!X90="ClearedCleared","None",IF('HPS grading'!W90="NC","Persona ","") &amp;IF('HPS grading'!X90="NC","Wellness ",""))</f>
        <v>None</v>
      </c>
      <c r="L90" s="93" t="str">
        <f t="shared" si="2"/>
        <v>With Held</v>
      </c>
      <c r="M90" s="251" t="str">
        <f t="shared" si="3"/>
        <v>Level 1 - Persona, Level 2 - Wellness</v>
      </c>
    </row>
    <row r="91" spans="1:13" s="124" customFormat="1" ht="23.4" customHeight="1" x14ac:dyDescent="0.3">
      <c r="A91" s="98">
        <v>88</v>
      </c>
      <c r="B91" s="131" t="s">
        <v>23</v>
      </c>
      <c r="C91" s="131" t="s">
        <v>24</v>
      </c>
      <c r="D91" s="131" t="s">
        <v>201</v>
      </c>
      <c r="E91" s="132" t="s">
        <v>202</v>
      </c>
      <c r="F91" s="120">
        <f>AVERAGE('HPS grading'!F91,'HPS grading'!K91,'HPS grading'!P91,'HPS grading'!U91)</f>
        <v>50.568788029100531</v>
      </c>
      <c r="G91" s="93" t="str" cm="1">
        <f t="array" ref="G91">_xlfn.IFS(F91&gt;=80,"A+",F91&gt;=70,"A",F91=60,"B+",F91&gt;=50,"B",F91&gt;=40,"C+",F91&gt;=30,"C",F91&gt;=20,"D",F91&lt;20,"E")</f>
        <v>B</v>
      </c>
      <c r="H91" s="93" t="str">
        <f>IF('HPS grading'!H91&amp;'HPS grading'!I91="ClearedCleared","None",IF('HPS grading'!H91="NC","Persona ","") &amp;IF('HPS grading'!I91="NC","Wellness ",""))</f>
        <v xml:space="preserve">Persona </v>
      </c>
      <c r="I91" s="93" t="str">
        <f>IF('HPS grading'!M91&amp;'HPS grading'!N91="ClearedCleared","None",IF('HPS grading'!M91="NC","Persona  ","") &amp;IF('HPS grading'!N91="NC","Wellness",""))</f>
        <v>Wellness</v>
      </c>
      <c r="J91" s="93" t="str">
        <f>IF('HPS grading'!R91&amp;'HPS grading'!S91="ClearedCleared","None",IF('HPS grading'!R91="NC","Persona ","") &amp;IF('HPS grading'!S91="NC","Wellness ",""))</f>
        <v>None</v>
      </c>
      <c r="K91" s="93" t="str">
        <f>IF('HPS grading'!W91&amp;'HPS grading'!X91="ClearedCleared","None",IF('HPS grading'!W91="NC","Persona ","") &amp;IF('HPS grading'!X91="NC","Wellness ",""))</f>
        <v>None</v>
      </c>
      <c r="L91" s="93" t="str">
        <f t="shared" si="2"/>
        <v>With Held</v>
      </c>
      <c r="M91" s="251" t="str">
        <f t="shared" si="3"/>
        <v>Level 0 - Persona, Level 1 - Wellness</v>
      </c>
    </row>
    <row r="92" spans="1:13" s="124" customFormat="1" ht="23.4" customHeight="1" x14ac:dyDescent="0.3">
      <c r="A92" s="93">
        <v>89</v>
      </c>
      <c r="B92" s="129" t="s">
        <v>23</v>
      </c>
      <c r="C92" s="129" t="s">
        <v>24</v>
      </c>
      <c r="D92" s="129" t="s">
        <v>203</v>
      </c>
      <c r="E92" s="130" t="s">
        <v>204</v>
      </c>
      <c r="F92" s="120">
        <f>AVERAGE('HPS grading'!F92,'HPS grading'!K92,'HPS grading'!P92,'HPS grading'!U92)</f>
        <v>39.619345238095235</v>
      </c>
      <c r="G92" s="93" t="str" cm="1">
        <f t="array" ref="G92">_xlfn.IFS(F92&gt;=80,"A+",F92&gt;=70,"A",F92=60,"B+",F92&gt;=50,"B",F92&gt;=40,"C+",F92&gt;=30,"C",F92&gt;=20,"D",F92&lt;20,"E")</f>
        <v>C</v>
      </c>
      <c r="H92" s="93" t="str">
        <f>IF('HPS grading'!H92&amp;'HPS grading'!I92="ClearedCleared","None",IF('HPS grading'!H92="NC","Persona ","") &amp;IF('HPS grading'!I92="NC","Wellness ",""))</f>
        <v xml:space="preserve">Persona Wellness </v>
      </c>
      <c r="I92" s="93" t="str">
        <f>IF('HPS grading'!M92&amp;'HPS grading'!N92="ClearedCleared","None",IF('HPS grading'!M92="NC","Persona  ","") &amp;IF('HPS grading'!N92="NC","Wellness",""))</f>
        <v>Persona  Wellness</v>
      </c>
      <c r="J92" s="93" t="str">
        <f>IF('HPS grading'!R92&amp;'HPS grading'!S92="ClearedCleared","None",IF('HPS grading'!R92="NC","Persona ","") &amp;IF('HPS grading'!S92="NC","Wellness ",""))</f>
        <v xml:space="preserve">Wellness </v>
      </c>
      <c r="K92" s="93" t="str">
        <f>IF('HPS grading'!W92&amp;'HPS grading'!X92="ClearedCleared","None",IF('HPS grading'!W92="NC","Persona ","") &amp;IF('HPS grading'!X92="NC","Wellness ",""))</f>
        <v xml:space="preserve">Wellness </v>
      </c>
      <c r="L92" s="93" t="str">
        <f t="shared" si="2"/>
        <v>With Held</v>
      </c>
      <c r="M92" s="251" t="str">
        <f t="shared" si="3"/>
        <v>Level 0 - Persona &amp; Wellness, Level 1 - Persona &amp; Wellness, Level 2 - Wellness, Level 3 - Wellness</v>
      </c>
    </row>
    <row r="93" spans="1:13" s="124" customFormat="1" ht="23.4" customHeight="1" x14ac:dyDescent="0.3">
      <c r="A93" s="98">
        <v>90</v>
      </c>
      <c r="B93" s="131" t="s">
        <v>207</v>
      </c>
      <c r="C93" s="131" t="s">
        <v>24</v>
      </c>
      <c r="D93" s="131" t="s">
        <v>205</v>
      </c>
      <c r="E93" s="132" t="s">
        <v>206</v>
      </c>
      <c r="F93" s="120">
        <f>AVERAGE('HPS grading'!F93,'HPS grading'!K93,'HPS grading'!P93,'HPS grading'!U93)</f>
        <v>42.189014550264545</v>
      </c>
      <c r="G93" s="93" t="str" cm="1">
        <f t="array" ref="G93">_xlfn.IFS(F93&gt;=80,"A+",F93&gt;=70,"A",F93=60,"B+",F93&gt;=50,"B",F93&gt;=40,"C+",F93&gt;=30,"C",F93&gt;=20,"D",F93&lt;20,"E")</f>
        <v>C+</v>
      </c>
      <c r="H93" s="93" t="str">
        <f>IF('HPS grading'!H93&amp;'HPS grading'!I93="ClearedCleared","None",IF('HPS grading'!H93="NC","Persona ","") &amp;IF('HPS grading'!I93="NC","Wellness ",""))</f>
        <v xml:space="preserve">Persona </v>
      </c>
      <c r="I93" s="93" t="str">
        <f>IF('HPS grading'!M93&amp;'HPS grading'!N93="ClearedCleared","None",IF('HPS grading'!M93="NC","Persona  ","") &amp;IF('HPS grading'!N93="NC","Wellness",""))</f>
        <v>Wellness</v>
      </c>
      <c r="J93" s="93" t="str">
        <f>IF('HPS grading'!R93&amp;'HPS grading'!S93="ClearedCleared","None",IF('HPS grading'!R93="NC","Persona ","") &amp;IF('HPS grading'!S93="NC","Wellness ",""))</f>
        <v xml:space="preserve">Wellness </v>
      </c>
      <c r="K93" s="93" t="str">
        <f>IF('HPS grading'!W93&amp;'HPS grading'!X93="ClearedCleared","None",IF('HPS grading'!W93="NC","Persona ","") &amp;IF('HPS grading'!X93="NC","Wellness ",""))</f>
        <v xml:space="preserve">Wellness </v>
      </c>
      <c r="L93" s="93" t="str">
        <f t="shared" si="2"/>
        <v>With Held</v>
      </c>
      <c r="M93" s="251" t="str">
        <f t="shared" si="3"/>
        <v>Level 0 - Persona, Level 1 - Wellness, Level 2 - Wellness, Level 3 - Wellness</v>
      </c>
    </row>
    <row r="94" spans="1:13" s="124" customFormat="1" ht="23.4" customHeight="1" x14ac:dyDescent="0.3">
      <c r="A94" s="93">
        <v>91</v>
      </c>
      <c r="B94" s="129" t="s">
        <v>27</v>
      </c>
      <c r="C94" s="129" t="s">
        <v>24</v>
      </c>
      <c r="D94" s="129" t="s">
        <v>208</v>
      </c>
      <c r="E94" s="130" t="s">
        <v>209</v>
      </c>
      <c r="F94" s="120">
        <f>AVERAGE('HPS grading'!F94,'HPS grading'!K94,'HPS grading'!P94,'HPS grading'!U94)</f>
        <v>28.836666666666666</v>
      </c>
      <c r="G94" s="93" t="str" cm="1">
        <f t="array" ref="G94">_xlfn.IFS(F94&gt;=80,"A+",F94&gt;=70,"A",F94=60,"B+",F94&gt;=50,"B",F94&gt;=40,"C+",F94&gt;=30,"C",F94&gt;=20,"D",F94&lt;20,"E")</f>
        <v>D</v>
      </c>
      <c r="H94" s="93" t="str">
        <f>IF('HPS grading'!H94&amp;'HPS grading'!I94="ClearedCleared","None",IF('HPS grading'!H94="NC","Persona ","") &amp;IF('HPS grading'!I94="NC","Wellness ",""))</f>
        <v xml:space="preserve">Persona Wellness </v>
      </c>
      <c r="I94" s="93" t="str">
        <f>IF('HPS grading'!M94&amp;'HPS grading'!N94="ClearedCleared","None",IF('HPS grading'!M94="NC","Persona  ","") &amp;IF('HPS grading'!N94="NC","Wellness",""))</f>
        <v>Persona  Wellness</v>
      </c>
      <c r="J94" s="93" t="str">
        <f>IF('HPS grading'!R94&amp;'HPS grading'!S94="ClearedCleared","None",IF('HPS grading'!R94="NC","Persona ","") &amp;IF('HPS grading'!S94="NC","Wellness ",""))</f>
        <v xml:space="preserve">Wellness </v>
      </c>
      <c r="K94" s="93" t="str">
        <f>IF('HPS grading'!W94&amp;'HPS grading'!X94="ClearedCleared","None",IF('HPS grading'!W94="NC","Persona ","") &amp;IF('HPS grading'!X94="NC","Wellness ",""))</f>
        <v xml:space="preserve">Persona Wellness </v>
      </c>
      <c r="L94" s="93" t="str">
        <f t="shared" si="2"/>
        <v>With Held</v>
      </c>
      <c r="M94" s="251" t="str">
        <f t="shared" si="3"/>
        <v>Level 0 - Persona &amp; Wellness, Level 1 - Persona &amp; Wellness, Level 2 - Wellness, Level 3 - Persona &amp; Wellness</v>
      </c>
    </row>
    <row r="95" spans="1:13" s="124" customFormat="1" ht="23.4" customHeight="1" x14ac:dyDescent="0.3">
      <c r="A95" s="98">
        <v>92</v>
      </c>
      <c r="B95" s="131" t="s">
        <v>27</v>
      </c>
      <c r="C95" s="131" t="s">
        <v>47</v>
      </c>
      <c r="D95" s="131" t="s">
        <v>210</v>
      </c>
      <c r="E95" s="132" t="s">
        <v>211</v>
      </c>
      <c r="F95" s="120">
        <f>AVERAGE('HPS grading'!F95,'HPS grading'!K95,'HPS grading'!P95,'HPS grading'!U95)</f>
        <v>50.211329365079365</v>
      </c>
      <c r="G95" s="93" t="str" cm="1">
        <f t="array" ref="G95">_xlfn.IFS(F95&gt;=80,"A+",F95&gt;=70,"A",F95=60,"B+",F95&gt;=50,"B",F95&gt;=40,"C+",F95&gt;=30,"C",F95&gt;=20,"D",F95&lt;20,"E")</f>
        <v>B</v>
      </c>
      <c r="H95" s="93" t="str">
        <f>IF('HPS grading'!H95&amp;'HPS grading'!I95="ClearedCleared","None",IF('HPS grading'!H95="NC","Persona ","") &amp;IF('HPS grading'!I95="NC","Wellness ",""))</f>
        <v xml:space="preserve">Persona </v>
      </c>
      <c r="I95" s="93" t="str">
        <f>IF('HPS grading'!M95&amp;'HPS grading'!N95="ClearedCleared","None",IF('HPS grading'!M95="NC","Persona  ","") &amp;IF('HPS grading'!N95="NC","Wellness",""))</f>
        <v>Wellness</v>
      </c>
      <c r="J95" s="93" t="str">
        <f>IF('HPS grading'!R95&amp;'HPS grading'!S95="ClearedCleared","None",IF('HPS grading'!R95="NC","Persona ","") &amp;IF('HPS grading'!S95="NC","Wellness ",""))</f>
        <v>None</v>
      </c>
      <c r="K95" s="93" t="str">
        <f>IF('HPS grading'!W95&amp;'HPS grading'!X95="ClearedCleared","None",IF('HPS grading'!W95="NC","Persona ","") &amp;IF('HPS grading'!X95="NC","Wellness ",""))</f>
        <v>None</v>
      </c>
      <c r="L95" s="93" t="str">
        <f t="shared" si="2"/>
        <v>With Held</v>
      </c>
      <c r="M95" s="251" t="str">
        <f t="shared" si="3"/>
        <v>Level 0 - Persona, Level 1 - Wellness</v>
      </c>
    </row>
    <row r="96" spans="1:13" s="124" customFormat="1" ht="23.4" customHeight="1" x14ac:dyDescent="0.3">
      <c r="A96" s="93">
        <v>93</v>
      </c>
      <c r="B96" s="129" t="s">
        <v>23</v>
      </c>
      <c r="C96" s="129" t="s">
        <v>15</v>
      </c>
      <c r="D96" s="129" t="s">
        <v>212</v>
      </c>
      <c r="E96" s="130" t="s">
        <v>213</v>
      </c>
      <c r="F96" s="120">
        <f>AVERAGE('HPS grading'!F96,'HPS grading'!K96,'HPS grading'!P96,'HPS grading'!U96)</f>
        <v>31.896944444444443</v>
      </c>
      <c r="G96" s="93" t="str" cm="1">
        <f t="array" ref="G96">_xlfn.IFS(F96&gt;=80,"A+",F96&gt;=70,"A",F96=60,"B+",F96&gt;=50,"B",F96&gt;=40,"C+",F96&gt;=30,"C",F96&gt;=20,"D",F96&lt;20,"E")</f>
        <v>C</v>
      </c>
      <c r="H96" s="93" t="str">
        <f>IF('HPS grading'!H96&amp;'HPS grading'!I96="ClearedCleared","None",IF('HPS grading'!H96="NC","Persona ","") &amp;IF('HPS grading'!I96="NC","Wellness ",""))</f>
        <v xml:space="preserve">Persona Wellness </v>
      </c>
      <c r="I96" s="93" t="str">
        <f>IF('HPS grading'!M96&amp;'HPS grading'!N96="ClearedCleared","None",IF('HPS grading'!M96="NC","Persona  ","") &amp;IF('HPS grading'!N96="NC","Wellness",""))</f>
        <v>Persona  Wellness</v>
      </c>
      <c r="J96" s="93" t="str">
        <f>IF('HPS grading'!R96&amp;'HPS grading'!S96="ClearedCleared","None",IF('HPS grading'!R96="NC","Persona ","") &amp;IF('HPS grading'!S96="NC","Wellness ",""))</f>
        <v xml:space="preserve">Wellness </v>
      </c>
      <c r="K96" s="93" t="str">
        <f>IF('HPS grading'!W96&amp;'HPS grading'!X96="ClearedCleared","None",IF('HPS grading'!W96="NC","Persona ","") &amp;IF('HPS grading'!X96="NC","Wellness ",""))</f>
        <v xml:space="preserve">Wellness </v>
      </c>
      <c r="L96" s="93" t="str">
        <f t="shared" si="2"/>
        <v>With Held</v>
      </c>
      <c r="M96" s="251" t="str">
        <f t="shared" si="3"/>
        <v>Level 0 - Persona &amp; Wellness, Level 1 - Persona &amp; Wellness, Level 2 - Wellness, Level 3 - Wellness</v>
      </c>
    </row>
    <row r="97" spans="1:13" s="124" customFormat="1" ht="23.4" customHeight="1" x14ac:dyDescent="0.3">
      <c r="A97" s="98">
        <v>94</v>
      </c>
      <c r="B97" s="131" t="s">
        <v>27</v>
      </c>
      <c r="C97" s="131" t="s">
        <v>24</v>
      </c>
      <c r="D97" s="131" t="s">
        <v>214</v>
      </c>
      <c r="E97" s="132" t="s">
        <v>215</v>
      </c>
      <c r="F97" s="120">
        <f>AVERAGE('HPS grading'!F97,'HPS grading'!K97,'HPS grading'!P97,'HPS grading'!U97)</f>
        <v>53.74878141534392</v>
      </c>
      <c r="G97" s="93" t="str" cm="1">
        <f t="array" ref="G97">_xlfn.IFS(F97&gt;=80,"A+",F97&gt;=70,"A",F97=60,"B+",F97&gt;=50,"B",F97&gt;=40,"C+",F97&gt;=30,"C",F97&gt;=20,"D",F97&lt;20,"E")</f>
        <v>B</v>
      </c>
      <c r="H97" s="93" t="str">
        <f>IF('HPS grading'!H97&amp;'HPS grading'!I97="ClearedCleared","None",IF('HPS grading'!H97="NC","Persona ","") &amp;IF('HPS grading'!I97="NC","Wellness ",""))</f>
        <v xml:space="preserve">Persona </v>
      </c>
      <c r="I97" s="93" t="str">
        <f>IF('HPS grading'!M97&amp;'HPS grading'!N97="ClearedCleared","None",IF('HPS grading'!M97="NC","Persona  ","") &amp;IF('HPS grading'!N97="NC","Wellness",""))</f>
        <v xml:space="preserve">Persona  </v>
      </c>
      <c r="J97" s="93" t="str">
        <f>IF('HPS grading'!R97&amp;'HPS grading'!S97="ClearedCleared","None",IF('HPS grading'!R97="NC","Persona ","") &amp;IF('HPS grading'!S97="NC","Wellness ",""))</f>
        <v>None</v>
      </c>
      <c r="K97" s="93" t="str">
        <f>IF('HPS grading'!W97&amp;'HPS grading'!X97="ClearedCleared","None",IF('HPS grading'!W97="NC","Persona ","") &amp;IF('HPS grading'!X97="NC","Wellness ",""))</f>
        <v xml:space="preserve">Persona </v>
      </c>
      <c r="L97" s="93" t="str">
        <f t="shared" si="2"/>
        <v>With Held</v>
      </c>
      <c r="M97" s="251" t="str">
        <f t="shared" si="3"/>
        <v>Level 0 - Persona, Level 1 - Persona, Level 3 - Persona</v>
      </c>
    </row>
    <row r="98" spans="1:13" s="124" customFormat="1" ht="23.4" customHeight="1" x14ac:dyDescent="0.3">
      <c r="A98" s="93">
        <v>95</v>
      </c>
      <c r="B98" s="129" t="s">
        <v>27</v>
      </c>
      <c r="C98" s="129" t="s">
        <v>47</v>
      </c>
      <c r="D98" s="129" t="s">
        <v>216</v>
      </c>
      <c r="E98" s="130" t="s">
        <v>217</v>
      </c>
      <c r="F98" s="120">
        <f>AVERAGE('HPS grading'!F98,'HPS grading'!K98,'HPS grading'!P98,'HPS grading'!U98)</f>
        <v>59.056329365079364</v>
      </c>
      <c r="G98" s="93" t="str" cm="1">
        <f t="array" ref="G98">_xlfn.IFS(F98&gt;=80,"A+",F98&gt;=70,"A",F98=60,"B+",F98&gt;=50,"B",F98&gt;=40,"C+",F98&gt;=30,"C",F98&gt;=20,"D",F98&lt;20,"E")</f>
        <v>B</v>
      </c>
      <c r="H98" s="93" t="str">
        <f>IF('HPS grading'!H98&amp;'HPS grading'!I98="ClearedCleared","None",IF('HPS grading'!H98="NC","Persona ","") &amp;IF('HPS grading'!I98="NC","Wellness ",""))</f>
        <v xml:space="preserve">Persona </v>
      </c>
      <c r="I98" s="93" t="str">
        <f>IF('HPS grading'!M98&amp;'HPS grading'!N98="ClearedCleared","None",IF('HPS grading'!M98="NC","Persona  ","") &amp;IF('HPS grading'!N98="NC","Wellness",""))</f>
        <v>None</v>
      </c>
      <c r="J98" s="93" t="str">
        <f>IF('HPS grading'!R98&amp;'HPS grading'!S98="ClearedCleared","None",IF('HPS grading'!R98="NC","Persona ","") &amp;IF('HPS grading'!S98="NC","Wellness ",""))</f>
        <v>None</v>
      </c>
      <c r="K98" s="93" t="str">
        <f>IF('HPS grading'!W98&amp;'HPS grading'!X98="ClearedCleared","None",IF('HPS grading'!W98="NC","Persona ","") &amp;IF('HPS grading'!X98="NC","Wellness ",""))</f>
        <v>None</v>
      </c>
      <c r="L98" s="93" t="str">
        <f t="shared" si="2"/>
        <v>With Held</v>
      </c>
      <c r="M98" s="251" t="str">
        <f t="shared" si="3"/>
        <v>Level 0 - Persona</v>
      </c>
    </row>
    <row r="99" spans="1:13" s="124" customFormat="1" ht="23.4" customHeight="1" x14ac:dyDescent="0.3">
      <c r="A99" s="98">
        <v>96</v>
      </c>
      <c r="B99" s="131" t="s">
        <v>27</v>
      </c>
      <c r="C99" s="131" t="s">
        <v>15</v>
      </c>
      <c r="D99" s="131" t="s">
        <v>218</v>
      </c>
      <c r="E99" s="132" t="s">
        <v>219</v>
      </c>
      <c r="F99" s="120">
        <f>AVERAGE('HPS grading'!F99,'HPS grading'!K99,'HPS grading'!P99,'HPS grading'!U99)</f>
        <v>54.748042328042324</v>
      </c>
      <c r="G99" s="93" t="str" cm="1">
        <f t="array" ref="G99">_xlfn.IFS(F99&gt;=80,"A+",F99&gt;=70,"A",F99=60,"B+",F99&gt;=50,"B",F99&gt;=40,"C+",F99&gt;=30,"C",F99&gt;=20,"D",F99&lt;20,"E")</f>
        <v>B</v>
      </c>
      <c r="H99" s="93" t="str">
        <f>IF('HPS grading'!H99&amp;'HPS grading'!I99="ClearedCleared","None",IF('HPS grading'!H99="NC","Persona ","") &amp;IF('HPS grading'!I99="NC","Wellness ",""))</f>
        <v>None</v>
      </c>
      <c r="I99" s="93" t="str">
        <f>IF('HPS grading'!M99&amp;'HPS grading'!N99="ClearedCleared","None",IF('HPS grading'!M99="NC","Persona  ","") &amp;IF('HPS grading'!N99="NC","Wellness",""))</f>
        <v xml:space="preserve">Persona  </v>
      </c>
      <c r="J99" s="93" t="str">
        <f>IF('HPS grading'!R99&amp;'HPS grading'!S99="ClearedCleared","None",IF('HPS grading'!R99="NC","Persona ","") &amp;IF('HPS grading'!S99="NC","Wellness ",""))</f>
        <v>None</v>
      </c>
      <c r="K99" s="93" t="str">
        <f>IF('HPS grading'!W99&amp;'HPS grading'!X99="ClearedCleared","None",IF('HPS grading'!W99="NC","Persona ","") &amp;IF('HPS grading'!X99="NC","Wellness ",""))</f>
        <v>None</v>
      </c>
      <c r="L99" s="93" t="str">
        <f t="shared" si="2"/>
        <v>With Held</v>
      </c>
      <c r="M99" s="251" t="str">
        <f t="shared" si="3"/>
        <v>Level 1 - Persona</v>
      </c>
    </row>
    <row r="100" spans="1:13" s="124" customFormat="1" ht="23.4" customHeight="1" x14ac:dyDescent="0.3">
      <c r="A100" s="93">
        <v>97</v>
      </c>
      <c r="B100" s="129" t="s">
        <v>23</v>
      </c>
      <c r="C100" s="129" t="s">
        <v>47</v>
      </c>
      <c r="D100" s="129" t="s">
        <v>220</v>
      </c>
      <c r="E100" s="130" t="s">
        <v>221</v>
      </c>
      <c r="F100" s="120">
        <f>AVERAGE('HPS grading'!F100,'HPS grading'!K100,'HPS grading'!P100,'HPS grading'!U100)</f>
        <v>55.048098544973541</v>
      </c>
      <c r="G100" s="93" t="str" cm="1">
        <f t="array" ref="G100">_xlfn.IFS(F100&gt;=80,"A+",F100&gt;=70,"A",F100=60,"B+",F100&gt;=50,"B",F100&gt;=40,"C+",F100&gt;=30,"C",F100&gt;=20,"D",F100&lt;20,"E")</f>
        <v>B</v>
      </c>
      <c r="H100" s="93" t="str">
        <f>IF('HPS grading'!H100&amp;'HPS grading'!I100="ClearedCleared","None",IF('HPS grading'!H100="NC","Persona ","") &amp;IF('HPS grading'!I100="NC","Wellness ",""))</f>
        <v>None</v>
      </c>
      <c r="I100" s="93" t="str">
        <f>IF('HPS grading'!M100&amp;'HPS grading'!N100="ClearedCleared","None",IF('HPS grading'!M100="NC","Persona  ","") &amp;IF('HPS grading'!N100="NC","Wellness",""))</f>
        <v>None</v>
      </c>
      <c r="J100" s="93" t="str">
        <f>IF('HPS grading'!R100&amp;'HPS grading'!S100="ClearedCleared","None",IF('HPS grading'!R100="NC","Persona ","") &amp;IF('HPS grading'!S100="NC","Wellness ",""))</f>
        <v>None</v>
      </c>
      <c r="K100" s="93" t="str">
        <f>IF('HPS grading'!W100&amp;'HPS grading'!X100="ClearedCleared","None",IF('HPS grading'!W100="NC","Persona ","") &amp;IF('HPS grading'!X100="NC","Wellness ",""))</f>
        <v>None</v>
      </c>
      <c r="L100" s="93" t="str">
        <f t="shared" si="2"/>
        <v>Passed</v>
      </c>
      <c r="M100" s="251" t="str">
        <f t="shared" si="3"/>
        <v/>
      </c>
    </row>
    <row r="101" spans="1:13" s="124" customFormat="1" ht="23.4" customHeight="1" x14ac:dyDescent="0.3">
      <c r="A101" s="98">
        <v>98</v>
      </c>
      <c r="B101" s="131" t="s">
        <v>23</v>
      </c>
      <c r="C101" s="131" t="s">
        <v>15</v>
      </c>
      <c r="D101" s="131" t="s">
        <v>222</v>
      </c>
      <c r="E101" s="132" t="s">
        <v>223</v>
      </c>
      <c r="F101" s="120">
        <f>AVERAGE('HPS grading'!F101,'HPS grading'!K101,'HPS grading'!P101,'HPS grading'!U101)</f>
        <v>58.423449074074078</v>
      </c>
      <c r="G101" s="93" t="str" cm="1">
        <f t="array" ref="G101">_xlfn.IFS(F101&gt;=80,"A+",F101&gt;=70,"A",F101=60,"B+",F101&gt;=50,"B",F101&gt;=40,"C+",F101&gt;=30,"C",F101&gt;=20,"D",F101&lt;20,"E")</f>
        <v>B</v>
      </c>
      <c r="H101" s="93" t="str">
        <f>IF('HPS grading'!H101&amp;'HPS grading'!I101="ClearedCleared","None",IF('HPS grading'!H101="NC","Persona ","") &amp;IF('HPS grading'!I101="NC","Wellness ",""))</f>
        <v>None</v>
      </c>
      <c r="I101" s="93" t="str">
        <f>IF('HPS grading'!M101&amp;'HPS grading'!N101="ClearedCleared","None",IF('HPS grading'!M101="NC","Persona  ","") &amp;IF('HPS grading'!N101="NC","Wellness",""))</f>
        <v>None</v>
      </c>
      <c r="J101" s="93" t="str">
        <f>IF('HPS grading'!R101&amp;'HPS grading'!S101="ClearedCleared","None",IF('HPS grading'!R101="NC","Persona ","") &amp;IF('HPS grading'!S101="NC","Wellness ",""))</f>
        <v>None</v>
      </c>
      <c r="K101" s="93" t="str">
        <f>IF('HPS grading'!W101&amp;'HPS grading'!X101="ClearedCleared","None",IF('HPS grading'!W101="NC","Persona ","") &amp;IF('HPS grading'!X101="NC","Wellness ",""))</f>
        <v>None</v>
      </c>
      <c r="L101" s="93" t="str">
        <f t="shared" si="2"/>
        <v>Passed</v>
      </c>
      <c r="M101" s="251" t="str">
        <f t="shared" si="3"/>
        <v/>
      </c>
    </row>
    <row r="102" spans="1:13" s="124" customFormat="1" ht="23.4" customHeight="1" x14ac:dyDescent="0.3">
      <c r="A102" s="93">
        <v>99</v>
      </c>
      <c r="B102" s="129" t="s">
        <v>27</v>
      </c>
      <c r="C102" s="129" t="s">
        <v>47</v>
      </c>
      <c r="D102" s="129" t="s">
        <v>224</v>
      </c>
      <c r="E102" s="130" t="s">
        <v>225</v>
      </c>
      <c r="F102" s="120">
        <f>AVERAGE('HPS grading'!F102,'HPS grading'!K102,'HPS grading'!P102,'HPS grading'!U102)</f>
        <v>38.572281746031749</v>
      </c>
      <c r="G102" s="93" t="str" cm="1">
        <f t="array" ref="G102">_xlfn.IFS(F102&gt;=80,"A+",F102&gt;=70,"A",F102=60,"B+",F102&gt;=50,"B",F102&gt;=40,"C+",F102&gt;=30,"C",F102&gt;=20,"D",F102&lt;20,"E")</f>
        <v>C</v>
      </c>
      <c r="H102" s="93" t="str">
        <f>IF('HPS grading'!H102&amp;'HPS grading'!I102="ClearedCleared","None",IF('HPS grading'!H102="NC","Persona ","") &amp;IF('HPS grading'!I102="NC","Wellness ",""))</f>
        <v xml:space="preserve">Persona </v>
      </c>
      <c r="I102" s="93" t="str">
        <f>IF('HPS grading'!M102&amp;'HPS grading'!N102="ClearedCleared","None",IF('HPS grading'!M102="NC","Persona  ","") &amp;IF('HPS grading'!N102="NC","Wellness",""))</f>
        <v>Persona  Wellness</v>
      </c>
      <c r="J102" s="93" t="str">
        <f>IF('HPS grading'!R102&amp;'HPS grading'!S102="ClearedCleared","None",IF('HPS grading'!R102="NC","Persona ","") &amp;IF('HPS grading'!S102="NC","Wellness ",""))</f>
        <v xml:space="preserve">Persona </v>
      </c>
      <c r="K102" s="93" t="str">
        <f>IF('HPS grading'!W102&amp;'HPS grading'!X102="ClearedCleared","None",IF('HPS grading'!W102="NC","Persona ","") &amp;IF('HPS grading'!X102="NC","Wellness ",""))</f>
        <v xml:space="preserve">Persona Wellness </v>
      </c>
      <c r="L102" s="93" t="str">
        <f t="shared" si="2"/>
        <v>With Held</v>
      </c>
      <c r="M102" s="251" t="str">
        <f t="shared" si="3"/>
        <v>Level 0 - Persona, Level 1 - Persona &amp; Wellness, Level 2 - Persona, Level 3 - Persona &amp; Wellness</v>
      </c>
    </row>
    <row r="103" spans="1:13" s="124" customFormat="1" ht="23.4" customHeight="1" x14ac:dyDescent="0.3">
      <c r="A103" s="98">
        <v>100</v>
      </c>
      <c r="B103" s="131" t="s">
        <v>27</v>
      </c>
      <c r="C103" s="131" t="s">
        <v>24</v>
      </c>
      <c r="D103" s="131" t="s">
        <v>226</v>
      </c>
      <c r="E103" s="132" t="s">
        <v>227</v>
      </c>
      <c r="F103" s="120">
        <f>AVERAGE('HPS grading'!F103,'HPS grading'!K103,'HPS grading'!P103,'HPS grading'!U103)</f>
        <v>37.461917989417984</v>
      </c>
      <c r="G103" s="93" t="str" cm="1">
        <f t="array" ref="G103">_xlfn.IFS(F103&gt;=80,"A+",F103&gt;=70,"A",F103=60,"B+",F103&gt;=50,"B",F103&gt;=40,"C+",F103&gt;=30,"C",F103&gt;=20,"D",F103&lt;20,"E")</f>
        <v>C</v>
      </c>
      <c r="H103" s="93" t="str">
        <f>IF('HPS grading'!H103&amp;'HPS grading'!I103="ClearedCleared","None",IF('HPS grading'!H103="NC","Persona ","") &amp;IF('HPS grading'!I103="NC","Wellness ",""))</f>
        <v xml:space="preserve">Persona </v>
      </c>
      <c r="I103" s="93" t="str">
        <f>IF('HPS grading'!M103&amp;'HPS grading'!N103="ClearedCleared","None",IF('HPS grading'!M103="NC","Persona  ","") &amp;IF('HPS grading'!N103="NC","Wellness",""))</f>
        <v>Persona  Wellness</v>
      </c>
      <c r="J103" s="93" t="str">
        <f>IF('HPS grading'!R103&amp;'HPS grading'!S103="ClearedCleared","None",IF('HPS grading'!R103="NC","Persona ","") &amp;IF('HPS grading'!S103="NC","Wellness ",""))</f>
        <v xml:space="preserve">Wellness </v>
      </c>
      <c r="K103" s="93" t="str">
        <f>IF('HPS grading'!W103&amp;'HPS grading'!X103="ClearedCleared","None",IF('HPS grading'!W103="NC","Persona ","") &amp;IF('HPS grading'!X103="NC","Wellness ",""))</f>
        <v xml:space="preserve">Persona Wellness </v>
      </c>
      <c r="L103" s="93" t="str">
        <f t="shared" si="2"/>
        <v>With Held</v>
      </c>
      <c r="M103" s="251" t="str">
        <f t="shared" si="3"/>
        <v>Level 0 - Persona, Level 1 - Persona &amp; Wellness, Level 2 - Wellness, Level 3 - Persona &amp; Wellness</v>
      </c>
    </row>
    <row r="104" spans="1:13" s="124" customFormat="1" ht="23.4" customHeight="1" x14ac:dyDescent="0.3">
      <c r="A104" s="93">
        <v>101</v>
      </c>
      <c r="B104" s="129" t="s">
        <v>27</v>
      </c>
      <c r="C104" s="129" t="s">
        <v>15</v>
      </c>
      <c r="D104" s="129" t="s">
        <v>228</v>
      </c>
      <c r="E104" s="130" t="s">
        <v>229</v>
      </c>
      <c r="F104" s="120">
        <f>AVERAGE('HPS grading'!F104,'HPS grading'!K104,'HPS grading'!P104,'HPS grading'!U104)</f>
        <v>52.564986772486769</v>
      </c>
      <c r="G104" s="93" t="str" cm="1">
        <f t="array" ref="G104">_xlfn.IFS(F104&gt;=80,"A+",F104&gt;=70,"A",F104=60,"B+",F104&gt;=50,"B",F104&gt;=40,"C+",F104&gt;=30,"C",F104&gt;=20,"D",F104&lt;20,"E")</f>
        <v>B</v>
      </c>
      <c r="H104" s="93" t="str">
        <f>IF('HPS grading'!H104&amp;'HPS grading'!I104="ClearedCleared","None",IF('HPS grading'!H104="NC","Persona ","") &amp;IF('HPS grading'!I104="NC","Wellness ",""))</f>
        <v>None</v>
      </c>
      <c r="I104" s="93" t="str">
        <f>IF('HPS grading'!M104&amp;'HPS grading'!N104="ClearedCleared","None",IF('HPS grading'!M104="NC","Persona  ","") &amp;IF('HPS grading'!N104="NC","Wellness",""))</f>
        <v>Wellness</v>
      </c>
      <c r="J104" s="93" t="str">
        <f>IF('HPS grading'!R104&amp;'HPS grading'!S104="ClearedCleared","None",IF('HPS grading'!R104="NC","Persona ","") &amp;IF('HPS grading'!S104="NC","Wellness ",""))</f>
        <v xml:space="preserve">Wellness </v>
      </c>
      <c r="K104" s="93" t="str">
        <f>IF('HPS grading'!W104&amp;'HPS grading'!X104="ClearedCleared","None",IF('HPS grading'!W104="NC","Persona ","") &amp;IF('HPS grading'!X104="NC","Wellness ",""))</f>
        <v>None</v>
      </c>
      <c r="L104" s="93" t="str">
        <f t="shared" si="2"/>
        <v>With Held</v>
      </c>
      <c r="M104" s="251" t="str">
        <f t="shared" si="3"/>
        <v>Level 1 - Wellness, Level 2 - Wellness</v>
      </c>
    </row>
    <row r="105" spans="1:13" s="124" customFormat="1" ht="23.4" customHeight="1" x14ac:dyDescent="0.3">
      <c r="A105" s="98">
        <v>102</v>
      </c>
      <c r="B105" s="131" t="s">
        <v>23</v>
      </c>
      <c r="C105" s="131" t="s">
        <v>15</v>
      </c>
      <c r="D105" s="131" t="s">
        <v>230</v>
      </c>
      <c r="E105" s="132" t="s">
        <v>231</v>
      </c>
      <c r="F105" s="120">
        <f>AVERAGE('HPS grading'!F105,'HPS grading'!K105,'HPS grading'!P105,'HPS grading'!U105)</f>
        <v>52.706655092592598</v>
      </c>
      <c r="G105" s="93" t="str" cm="1">
        <f t="array" ref="G105">_xlfn.IFS(F105&gt;=80,"A+",F105&gt;=70,"A",F105=60,"B+",F105&gt;=50,"B",F105&gt;=40,"C+",F105&gt;=30,"C",F105&gt;=20,"D",F105&lt;20,"E")</f>
        <v>B</v>
      </c>
      <c r="H105" s="93" t="str">
        <f>IF('HPS grading'!H105&amp;'HPS grading'!I105="ClearedCleared","None",IF('HPS grading'!H105="NC","Persona ","") &amp;IF('HPS grading'!I105="NC","Wellness ",""))</f>
        <v>None</v>
      </c>
      <c r="I105" s="93" t="str">
        <f>IF('HPS grading'!M105&amp;'HPS grading'!N105="ClearedCleared","None",IF('HPS grading'!M105="NC","Persona  ","") &amp;IF('HPS grading'!N105="NC","Wellness",""))</f>
        <v>None</v>
      </c>
      <c r="J105" s="93" t="str">
        <f>IF('HPS grading'!R105&amp;'HPS grading'!S105="ClearedCleared","None",IF('HPS grading'!R105="NC","Persona ","") &amp;IF('HPS grading'!S105="NC","Wellness ",""))</f>
        <v xml:space="preserve">Persona </v>
      </c>
      <c r="K105" s="93" t="str">
        <f>IF('HPS grading'!W105&amp;'HPS grading'!X105="ClearedCleared","None",IF('HPS grading'!W105="NC","Persona ","") &amp;IF('HPS grading'!X105="NC","Wellness ",""))</f>
        <v>None</v>
      </c>
      <c r="L105" s="93" t="str">
        <f t="shared" si="2"/>
        <v>With Held</v>
      </c>
      <c r="M105" s="251" t="str">
        <f t="shared" si="3"/>
        <v>Level 2 - Persona</v>
      </c>
    </row>
    <row r="106" spans="1:13" s="124" customFormat="1" ht="23.4" customHeight="1" x14ac:dyDescent="0.3">
      <c r="A106" s="93">
        <v>103</v>
      </c>
      <c r="B106" s="129" t="s">
        <v>23</v>
      </c>
      <c r="C106" s="129" t="s">
        <v>24</v>
      </c>
      <c r="D106" s="129" t="s">
        <v>232</v>
      </c>
      <c r="E106" s="130" t="s">
        <v>233</v>
      </c>
      <c r="F106" s="120">
        <f>AVERAGE('HPS grading'!F106,'HPS grading'!K106,'HPS grading'!P106,'HPS grading'!U106)</f>
        <v>40.821916335978834</v>
      </c>
      <c r="G106" s="93" t="str" cm="1">
        <f t="array" ref="G106">_xlfn.IFS(F106&gt;=80,"A+",F106&gt;=70,"A",F106=60,"B+",F106&gt;=50,"B",F106&gt;=40,"C+",F106&gt;=30,"C",F106&gt;=20,"D",F106&lt;20,"E")</f>
        <v>C+</v>
      </c>
      <c r="H106" s="93" t="str">
        <f>IF('HPS grading'!H106&amp;'HPS grading'!I106="ClearedCleared","None",IF('HPS grading'!H106="NC","Persona ","") &amp;IF('HPS grading'!I106="NC","Wellness ",""))</f>
        <v xml:space="preserve">Persona </v>
      </c>
      <c r="I106" s="93" t="str">
        <f>IF('HPS grading'!M106&amp;'HPS grading'!N106="ClearedCleared","None",IF('HPS grading'!M106="NC","Persona  ","") &amp;IF('HPS grading'!N106="NC","Wellness",""))</f>
        <v>Persona  Wellness</v>
      </c>
      <c r="J106" s="93" t="str">
        <f>IF('HPS grading'!R106&amp;'HPS grading'!S106="ClearedCleared","None",IF('HPS grading'!R106="NC","Persona ","") &amp;IF('HPS grading'!S106="NC","Wellness ",""))</f>
        <v xml:space="preserve">Wellness </v>
      </c>
      <c r="K106" s="93" t="str">
        <f>IF('HPS grading'!W106&amp;'HPS grading'!X106="ClearedCleared","None",IF('HPS grading'!W106="NC","Persona ","") &amp;IF('HPS grading'!X106="NC","Wellness ",""))</f>
        <v xml:space="preserve">Persona </v>
      </c>
      <c r="L106" s="93" t="str">
        <f t="shared" si="2"/>
        <v>With Held</v>
      </c>
      <c r="M106" s="251" t="str">
        <f t="shared" si="3"/>
        <v>Level 0 - Persona, Level 1 - Persona &amp; Wellness, Level 2 - Wellness, Level 3 - Persona</v>
      </c>
    </row>
    <row r="107" spans="1:13" s="124" customFormat="1" ht="23.4" customHeight="1" x14ac:dyDescent="0.3">
      <c r="A107" s="98">
        <v>104</v>
      </c>
      <c r="B107" s="131" t="s">
        <v>27</v>
      </c>
      <c r="C107" s="131" t="s">
        <v>24</v>
      </c>
      <c r="D107" s="131" t="s">
        <v>234</v>
      </c>
      <c r="E107" s="132" t="s">
        <v>235</v>
      </c>
      <c r="F107" s="120">
        <f>AVERAGE('HPS grading'!F107,'HPS grading'!K107,'HPS grading'!P107,'HPS grading'!U107)</f>
        <v>50.197017195767195</v>
      </c>
      <c r="G107" s="93" t="str" cm="1">
        <f t="array" ref="G107">_xlfn.IFS(F107&gt;=80,"A+",F107&gt;=70,"A",F107=60,"B+",F107&gt;=50,"B",F107&gt;=40,"C+",F107&gt;=30,"C",F107&gt;=20,"D",F107&lt;20,"E")</f>
        <v>B</v>
      </c>
      <c r="H107" s="93" t="str">
        <f>IF('HPS grading'!H107&amp;'HPS grading'!I107="ClearedCleared","None",IF('HPS grading'!H107="NC","Persona ","") &amp;IF('HPS grading'!I107="NC","Wellness ",""))</f>
        <v xml:space="preserve">Wellness </v>
      </c>
      <c r="I107" s="93" t="str">
        <f>IF('HPS grading'!M107&amp;'HPS grading'!N107="ClearedCleared","None",IF('HPS grading'!M107="NC","Persona  ","") &amp;IF('HPS grading'!N107="NC","Wellness",""))</f>
        <v>Wellness</v>
      </c>
      <c r="J107" s="93" t="str">
        <f>IF('HPS grading'!R107&amp;'HPS grading'!S107="ClearedCleared","None",IF('HPS grading'!R107="NC","Persona ","") &amp;IF('HPS grading'!S107="NC","Wellness ",""))</f>
        <v xml:space="preserve">Persona </v>
      </c>
      <c r="K107" s="93" t="str">
        <f>IF('HPS grading'!W107&amp;'HPS grading'!X107="ClearedCleared","None",IF('HPS grading'!W107="NC","Persona ","") &amp;IF('HPS grading'!X107="NC","Wellness ",""))</f>
        <v>None</v>
      </c>
      <c r="L107" s="93" t="str">
        <f t="shared" si="2"/>
        <v>With Held</v>
      </c>
      <c r="M107" s="251" t="str">
        <f t="shared" si="3"/>
        <v>Level 0 - Wellness, Level 1 - Wellness, Level 2 - Persona</v>
      </c>
    </row>
    <row r="108" spans="1:13" s="124" customFormat="1" ht="23.4" customHeight="1" x14ac:dyDescent="0.3">
      <c r="A108" s="93">
        <v>105</v>
      </c>
      <c r="B108" s="129" t="s">
        <v>23</v>
      </c>
      <c r="C108" s="129" t="s">
        <v>24</v>
      </c>
      <c r="D108" s="129" t="s">
        <v>236</v>
      </c>
      <c r="E108" s="130" t="s">
        <v>237</v>
      </c>
      <c r="F108" s="120">
        <f>AVERAGE('HPS grading'!F108,'HPS grading'!K108,'HPS grading'!P108,'HPS grading'!U108)</f>
        <v>53.186402116402121</v>
      </c>
      <c r="G108" s="93" t="str" cm="1">
        <f t="array" ref="G108">_xlfn.IFS(F108&gt;=80,"A+",F108&gt;=70,"A",F108=60,"B+",F108&gt;=50,"B",F108&gt;=40,"C+",F108&gt;=30,"C",F108&gt;=20,"D",F108&lt;20,"E")</f>
        <v>B</v>
      </c>
      <c r="H108" s="93" t="str">
        <f>IF('HPS grading'!H108&amp;'HPS grading'!I108="ClearedCleared","None",IF('HPS grading'!H108="NC","Persona ","") &amp;IF('HPS grading'!I108="NC","Wellness ",""))</f>
        <v>None</v>
      </c>
      <c r="I108" s="93" t="str">
        <f>IF('HPS grading'!M108&amp;'HPS grading'!N108="ClearedCleared","None",IF('HPS grading'!M108="NC","Persona  ","") &amp;IF('HPS grading'!N108="NC","Wellness",""))</f>
        <v>Wellness</v>
      </c>
      <c r="J108" s="93" t="str">
        <f>IF('HPS grading'!R108&amp;'HPS grading'!S108="ClearedCleared","None",IF('HPS grading'!R108="NC","Persona ","") &amp;IF('HPS grading'!S108="NC","Wellness ",""))</f>
        <v xml:space="preserve">Wellness </v>
      </c>
      <c r="K108" s="93" t="str">
        <f>IF('HPS grading'!W108&amp;'HPS grading'!X108="ClearedCleared","None",IF('HPS grading'!W108="NC","Persona ","") &amp;IF('HPS grading'!X108="NC","Wellness ",""))</f>
        <v xml:space="preserve">Wellness </v>
      </c>
      <c r="L108" s="93" t="str">
        <f t="shared" si="2"/>
        <v>With Held</v>
      </c>
      <c r="M108" s="251" t="str">
        <f t="shared" si="3"/>
        <v>Level 1 - Wellness, Level 2 - Wellness, Level 3 - Wellness</v>
      </c>
    </row>
    <row r="109" spans="1:13" s="124" customFormat="1" ht="23.4" customHeight="1" x14ac:dyDescent="0.3">
      <c r="A109" s="98">
        <v>106</v>
      </c>
      <c r="B109" s="131" t="s">
        <v>27</v>
      </c>
      <c r="C109" s="131" t="s">
        <v>15</v>
      </c>
      <c r="D109" s="131" t="s">
        <v>238</v>
      </c>
      <c r="E109" s="132" t="s">
        <v>239</v>
      </c>
      <c r="F109" s="120">
        <f>AVERAGE('HPS grading'!F109,'HPS grading'!K109,'HPS grading'!P109,'HPS grading'!U109)</f>
        <v>58.52930555555556</v>
      </c>
      <c r="G109" s="93" t="str" cm="1">
        <f t="array" ref="G109">_xlfn.IFS(F109&gt;=80,"A+",F109&gt;=70,"A",F109=60,"B+",F109&gt;=50,"B",F109&gt;=40,"C+",F109&gt;=30,"C",F109&gt;=20,"D",F109&lt;20,"E")</f>
        <v>B</v>
      </c>
      <c r="H109" s="93" t="str">
        <f>IF('HPS grading'!H109&amp;'HPS grading'!I109="ClearedCleared","None",IF('HPS grading'!H109="NC","Persona ","") &amp;IF('HPS grading'!I109="NC","Wellness ",""))</f>
        <v>None</v>
      </c>
      <c r="I109" s="93" t="str">
        <f>IF('HPS grading'!M109&amp;'HPS grading'!N109="ClearedCleared","None",IF('HPS grading'!M109="NC","Persona  ","") &amp;IF('HPS grading'!N109="NC","Wellness",""))</f>
        <v>None</v>
      </c>
      <c r="J109" s="93" t="str">
        <f>IF('HPS grading'!R109&amp;'HPS grading'!S109="ClearedCleared","None",IF('HPS grading'!R109="NC","Persona ","") &amp;IF('HPS grading'!S109="NC","Wellness ",""))</f>
        <v>None</v>
      </c>
      <c r="K109" s="93" t="str">
        <f>IF('HPS grading'!W109&amp;'HPS grading'!X109="ClearedCleared","None",IF('HPS grading'!W109="NC","Persona ","") &amp;IF('HPS grading'!X109="NC","Wellness ",""))</f>
        <v>None</v>
      </c>
      <c r="L109" s="93" t="str">
        <f t="shared" si="2"/>
        <v>Passed</v>
      </c>
      <c r="M109" s="251" t="str">
        <f t="shared" si="3"/>
        <v/>
      </c>
    </row>
    <row r="110" spans="1:13" s="124" customFormat="1" ht="23.4" customHeight="1" x14ac:dyDescent="0.3">
      <c r="A110" s="93">
        <v>107</v>
      </c>
      <c r="B110" s="129" t="s">
        <v>23</v>
      </c>
      <c r="C110" s="129" t="s">
        <v>15</v>
      </c>
      <c r="D110" s="129" t="s">
        <v>240</v>
      </c>
      <c r="E110" s="130" t="s">
        <v>241</v>
      </c>
      <c r="F110" s="120">
        <f>AVERAGE('HPS grading'!F110,'HPS grading'!K110,'HPS grading'!P110,'HPS grading'!U110)</f>
        <v>57.360448082010578</v>
      </c>
      <c r="G110" s="93" t="str" cm="1">
        <f t="array" ref="G110">_xlfn.IFS(F110&gt;=80,"A+",F110&gt;=70,"A",F110=60,"B+",F110&gt;=50,"B",F110&gt;=40,"C+",F110&gt;=30,"C",F110&gt;=20,"D",F110&lt;20,"E")</f>
        <v>B</v>
      </c>
      <c r="H110" s="93" t="str">
        <f>IF('HPS grading'!H110&amp;'HPS grading'!I110="ClearedCleared","None",IF('HPS grading'!H110="NC","Persona ","") &amp;IF('HPS grading'!I110="NC","Wellness ",""))</f>
        <v>None</v>
      </c>
      <c r="I110" s="93" t="str">
        <f>IF('HPS grading'!M110&amp;'HPS grading'!N110="ClearedCleared","None",IF('HPS grading'!M110="NC","Persona  ","") &amp;IF('HPS grading'!N110="NC","Wellness",""))</f>
        <v>Persona  Wellness</v>
      </c>
      <c r="J110" s="93" t="str">
        <f>IF('HPS grading'!R110&amp;'HPS grading'!S110="ClearedCleared","None",IF('HPS grading'!R110="NC","Persona ","") &amp;IF('HPS grading'!S110="NC","Wellness ",""))</f>
        <v>None</v>
      </c>
      <c r="K110" s="93" t="str">
        <f>IF('HPS grading'!W110&amp;'HPS grading'!X110="ClearedCleared","None",IF('HPS grading'!W110="NC","Persona ","") &amp;IF('HPS grading'!X110="NC","Wellness ",""))</f>
        <v>None</v>
      </c>
      <c r="L110" s="93" t="str">
        <f t="shared" si="2"/>
        <v>With Held</v>
      </c>
      <c r="M110" s="251" t="str">
        <f t="shared" si="3"/>
        <v>Level 1 - Persona &amp; Wellness</v>
      </c>
    </row>
    <row r="111" spans="1:13" s="124" customFormat="1" ht="23.4" customHeight="1" x14ac:dyDescent="0.3">
      <c r="A111" s="98">
        <v>108</v>
      </c>
      <c r="B111" s="131" t="s">
        <v>27</v>
      </c>
      <c r="C111" s="131" t="s">
        <v>47</v>
      </c>
      <c r="D111" s="131" t="s">
        <v>242</v>
      </c>
      <c r="E111" s="132" t="s">
        <v>243</v>
      </c>
      <c r="F111" s="120">
        <f>AVERAGE('HPS grading'!F111,'HPS grading'!K111,'HPS grading'!P111,'HPS grading'!U111)</f>
        <v>50.77613921957672</v>
      </c>
      <c r="G111" s="93" t="str" cm="1">
        <f t="array" ref="G111">_xlfn.IFS(F111&gt;=80,"A+",F111&gt;=70,"A",F111=60,"B+",F111&gt;=50,"B",F111&gt;=40,"C+",F111&gt;=30,"C",F111&gt;=20,"D",F111&lt;20,"E")</f>
        <v>B</v>
      </c>
      <c r="H111" s="93" t="str">
        <f>IF('HPS grading'!H111&amp;'HPS grading'!I111="ClearedCleared","None",IF('HPS grading'!H111="NC","Persona ","") &amp;IF('HPS grading'!I111="NC","Wellness ",""))</f>
        <v xml:space="preserve">Persona </v>
      </c>
      <c r="I111" s="93" t="str">
        <f>IF('HPS grading'!M111&amp;'HPS grading'!N111="ClearedCleared","None",IF('HPS grading'!M111="NC","Persona  ","") &amp;IF('HPS grading'!N111="NC","Wellness",""))</f>
        <v xml:space="preserve">Persona  </v>
      </c>
      <c r="J111" s="93" t="str">
        <f>IF('HPS grading'!R111&amp;'HPS grading'!S111="ClearedCleared","None",IF('HPS grading'!R111="NC","Persona ","") &amp;IF('HPS grading'!S111="NC","Wellness ",""))</f>
        <v>None</v>
      </c>
      <c r="K111" s="93" t="str">
        <f>IF('HPS grading'!W111&amp;'HPS grading'!X111="ClearedCleared","None",IF('HPS grading'!W111="NC","Persona ","") &amp;IF('HPS grading'!X111="NC","Wellness ",""))</f>
        <v>None</v>
      </c>
      <c r="L111" s="93" t="str">
        <f t="shared" si="2"/>
        <v>With Held</v>
      </c>
      <c r="M111" s="251" t="str">
        <f t="shared" si="3"/>
        <v>Level 0 - Persona, Level 1 - Persona</v>
      </c>
    </row>
    <row r="112" spans="1:13" s="124" customFormat="1" ht="23.4" customHeight="1" x14ac:dyDescent="0.3">
      <c r="A112" s="93">
        <v>109</v>
      </c>
      <c r="B112" s="129" t="s">
        <v>27</v>
      </c>
      <c r="C112" s="129" t="s">
        <v>47</v>
      </c>
      <c r="D112" s="129" t="s">
        <v>244</v>
      </c>
      <c r="E112" s="130" t="s">
        <v>245</v>
      </c>
      <c r="F112" s="120">
        <f>AVERAGE('HPS grading'!F112,'HPS grading'!K112,'HPS grading'!P112,'HPS grading'!U112)</f>
        <v>42.678042328042338</v>
      </c>
      <c r="G112" s="93" t="str" cm="1">
        <f t="array" ref="G112">_xlfn.IFS(F112&gt;=80,"A+",F112&gt;=70,"A",F112=60,"B+",F112&gt;=50,"B",F112&gt;=40,"C+",F112&gt;=30,"C",F112&gt;=20,"D",F112&lt;20,"E")</f>
        <v>C+</v>
      </c>
      <c r="H112" s="93" t="str">
        <f>IF('HPS grading'!H112&amp;'HPS grading'!I112="ClearedCleared","None",IF('HPS grading'!H112="NC","Persona ","") &amp;IF('HPS grading'!I112="NC","Wellness ",""))</f>
        <v xml:space="preserve">Wellness </v>
      </c>
      <c r="I112" s="93" t="str">
        <f>IF('HPS grading'!M112&amp;'HPS grading'!N112="ClearedCleared","None",IF('HPS grading'!M112="NC","Persona  ","") &amp;IF('HPS grading'!N112="NC","Wellness",""))</f>
        <v>Wellness</v>
      </c>
      <c r="J112" s="93" t="str">
        <f>IF('HPS grading'!R112&amp;'HPS grading'!S112="ClearedCleared","None",IF('HPS grading'!R112="NC","Persona ","") &amp;IF('HPS grading'!S112="NC","Wellness ",""))</f>
        <v xml:space="preserve">Wellness </v>
      </c>
      <c r="K112" s="93" t="str">
        <f>IF('HPS grading'!W112&amp;'HPS grading'!X112="ClearedCleared","None",IF('HPS grading'!W112="NC","Persona ","") &amp;IF('HPS grading'!X112="NC","Wellness ",""))</f>
        <v xml:space="preserve">Wellness </v>
      </c>
      <c r="L112" s="93" t="str">
        <f t="shared" si="2"/>
        <v>With Held</v>
      </c>
      <c r="M112" s="251" t="str">
        <f t="shared" si="3"/>
        <v>Level 0 - Wellness, Level 1 - Wellness, Level 2 - Wellness, Level 3 - Wellness</v>
      </c>
    </row>
    <row r="113" spans="1:13" s="124" customFormat="1" ht="23.4" customHeight="1" x14ac:dyDescent="0.3">
      <c r="A113" s="98">
        <v>110</v>
      </c>
      <c r="B113" s="131" t="s">
        <v>27</v>
      </c>
      <c r="C113" s="131" t="s">
        <v>47</v>
      </c>
      <c r="D113" s="131" t="s">
        <v>246</v>
      </c>
      <c r="E113" s="132" t="s">
        <v>247</v>
      </c>
      <c r="F113" s="120">
        <f>AVERAGE('HPS grading'!F113,'HPS grading'!K113,'HPS grading'!P113,'HPS grading'!U113)</f>
        <v>46.86647982804233</v>
      </c>
      <c r="G113" s="93" t="str" cm="1">
        <f t="array" ref="G113">_xlfn.IFS(F113&gt;=80,"A+",F113&gt;=70,"A",F113=60,"B+",F113&gt;=50,"B",F113&gt;=40,"C+",F113&gt;=30,"C",F113&gt;=20,"D",F113&lt;20,"E")</f>
        <v>C+</v>
      </c>
      <c r="H113" s="93" t="str">
        <f>IF('HPS grading'!H113&amp;'HPS grading'!I113="ClearedCleared","None",IF('HPS grading'!H113="NC","Persona ","") &amp;IF('HPS grading'!I113="NC","Wellness ",""))</f>
        <v>None</v>
      </c>
      <c r="I113" s="93" t="str">
        <f>IF('HPS grading'!M113&amp;'HPS grading'!N113="ClearedCleared","None",IF('HPS grading'!M113="NC","Persona  ","") &amp;IF('HPS grading'!N113="NC","Wellness",""))</f>
        <v>Wellness</v>
      </c>
      <c r="J113" s="93" t="str">
        <f>IF('HPS grading'!R113&amp;'HPS grading'!S113="ClearedCleared","None",IF('HPS grading'!R113="NC","Persona ","") &amp;IF('HPS grading'!S113="NC","Wellness ",""))</f>
        <v xml:space="preserve">Wellness </v>
      </c>
      <c r="K113" s="93" t="str">
        <f>IF('HPS grading'!W113&amp;'HPS grading'!X113="ClearedCleared","None",IF('HPS grading'!W113="NC","Persona ","") &amp;IF('HPS grading'!X113="NC","Wellness ",""))</f>
        <v xml:space="preserve">Persona </v>
      </c>
      <c r="L113" s="93" t="str">
        <f t="shared" si="2"/>
        <v>With Held</v>
      </c>
      <c r="M113" s="251" t="str">
        <f t="shared" si="3"/>
        <v>Level 1 - Wellness, Level 2 - Wellness, Level 3 - Persona</v>
      </c>
    </row>
    <row r="114" spans="1:13" s="124" customFormat="1" ht="23.4" customHeight="1" x14ac:dyDescent="0.3">
      <c r="A114" s="93">
        <v>111</v>
      </c>
      <c r="B114" s="129" t="s">
        <v>27</v>
      </c>
      <c r="C114" s="129" t="s">
        <v>47</v>
      </c>
      <c r="D114" s="129" t="s">
        <v>248</v>
      </c>
      <c r="E114" s="130" t="s">
        <v>249</v>
      </c>
      <c r="F114" s="120">
        <f>AVERAGE('HPS grading'!F114,'HPS grading'!K114,'HPS grading'!P114,'HPS grading'!U114)</f>
        <v>37.338690889550264</v>
      </c>
      <c r="G114" s="93" t="str" cm="1">
        <f t="array" ref="G114">_xlfn.IFS(F114&gt;=80,"A+",F114&gt;=70,"A",F114=60,"B+",F114&gt;=50,"B",F114&gt;=40,"C+",F114&gt;=30,"C",F114&gt;=20,"D",F114&lt;20,"E")</f>
        <v>C</v>
      </c>
      <c r="H114" s="93" t="str">
        <f>IF('HPS grading'!H114&amp;'HPS grading'!I114="ClearedCleared","None",IF('HPS grading'!H114="NC","Persona ","") &amp;IF('HPS grading'!I114="NC","Wellness ",""))</f>
        <v xml:space="preserve">Persona </v>
      </c>
      <c r="I114" s="93" t="str">
        <f>IF('HPS grading'!M114&amp;'HPS grading'!N114="ClearedCleared","None",IF('HPS grading'!M114="NC","Persona  ","") &amp;IF('HPS grading'!N114="NC","Wellness",""))</f>
        <v>Persona  Wellness</v>
      </c>
      <c r="J114" s="93" t="str">
        <f>IF('HPS grading'!R114&amp;'HPS grading'!S114="ClearedCleared","None",IF('HPS grading'!R114="NC","Persona ","") &amp;IF('HPS grading'!S114="NC","Wellness ",""))</f>
        <v xml:space="preserve">Persona Wellness </v>
      </c>
      <c r="K114" s="93" t="str">
        <f>IF('HPS grading'!W114&amp;'HPS grading'!X114="ClearedCleared","None",IF('HPS grading'!W114="NC","Persona ","") &amp;IF('HPS grading'!X114="NC","Wellness ",""))</f>
        <v>None</v>
      </c>
      <c r="L114" s="93" t="str">
        <f t="shared" si="2"/>
        <v>With Held</v>
      </c>
      <c r="M114" s="251" t="str">
        <f t="shared" si="3"/>
        <v>Level 0 - Persona, Level 1 - Persona &amp; Wellness, Level 2 - Persona &amp; Wellness</v>
      </c>
    </row>
    <row r="115" spans="1:13" s="124" customFormat="1" ht="23.4" customHeight="1" x14ac:dyDescent="0.3">
      <c r="A115" s="98">
        <v>112</v>
      </c>
      <c r="B115" s="131" t="s">
        <v>27</v>
      </c>
      <c r="C115" s="131" t="s">
        <v>24</v>
      </c>
      <c r="D115" s="131" t="s">
        <v>250</v>
      </c>
      <c r="E115" s="132" t="s">
        <v>251</v>
      </c>
      <c r="F115" s="120">
        <f>AVERAGE('HPS grading'!F115,'HPS grading'!K115,'HPS grading'!P115,'HPS grading'!U115)</f>
        <v>50.170972222222218</v>
      </c>
      <c r="G115" s="93" t="str" cm="1">
        <f t="array" ref="G115">_xlfn.IFS(F115&gt;=80,"A+",F115&gt;=70,"A",F115=60,"B+",F115&gt;=50,"B",F115&gt;=40,"C+",F115&gt;=30,"C",F115&gt;=20,"D",F115&lt;20,"E")</f>
        <v>B</v>
      </c>
      <c r="H115" s="93" t="str">
        <f>IF('HPS grading'!H115&amp;'HPS grading'!I115="ClearedCleared","None",IF('HPS grading'!H115="NC","Persona ","") &amp;IF('HPS grading'!I115="NC","Wellness ",""))</f>
        <v xml:space="preserve">Persona </v>
      </c>
      <c r="I115" s="93" t="str">
        <f>IF('HPS grading'!M115&amp;'HPS grading'!N115="ClearedCleared","None",IF('HPS grading'!M115="NC","Persona  ","") &amp;IF('HPS grading'!N115="NC","Wellness",""))</f>
        <v xml:space="preserve">Persona  </v>
      </c>
      <c r="J115" s="93" t="str">
        <f>IF('HPS grading'!R115&amp;'HPS grading'!S115="ClearedCleared","None",IF('HPS grading'!R115="NC","Persona ","") &amp;IF('HPS grading'!S115="NC","Wellness ",""))</f>
        <v xml:space="preserve">Wellness </v>
      </c>
      <c r="K115" s="93" t="str">
        <f>IF('HPS grading'!W115&amp;'HPS grading'!X115="ClearedCleared","None",IF('HPS grading'!W115="NC","Persona ","") &amp;IF('HPS grading'!X115="NC","Wellness ",""))</f>
        <v>None</v>
      </c>
      <c r="L115" s="93" t="str">
        <f t="shared" si="2"/>
        <v>With Held</v>
      </c>
      <c r="M115" s="251" t="str">
        <f t="shared" si="3"/>
        <v>Level 0 - Persona, Level 1 - Persona, Level 2 - Wellness</v>
      </c>
    </row>
    <row r="116" spans="1:13" s="124" customFormat="1" ht="23.4" customHeight="1" x14ac:dyDescent="0.3">
      <c r="A116" s="93">
        <v>113</v>
      </c>
      <c r="B116" s="129" t="s">
        <v>27</v>
      </c>
      <c r="C116" s="129" t="s">
        <v>47</v>
      </c>
      <c r="D116" s="129" t="s">
        <v>252</v>
      </c>
      <c r="E116" s="130" t="s">
        <v>253</v>
      </c>
      <c r="F116" s="120">
        <f>AVERAGE('HPS grading'!F116,'HPS grading'!K116,'HPS grading'!P116,'HPS grading'!U116)</f>
        <v>57.121607142857144</v>
      </c>
      <c r="G116" s="93" t="str" cm="1">
        <f t="array" ref="G116">_xlfn.IFS(F116&gt;=80,"A+",F116&gt;=70,"A",F116=60,"B+",F116&gt;=50,"B",F116&gt;=40,"C+",F116&gt;=30,"C",F116&gt;=20,"D",F116&lt;20,"E")</f>
        <v>B</v>
      </c>
      <c r="H116" s="93" t="str">
        <f>IF('HPS grading'!H116&amp;'HPS grading'!I116="ClearedCleared","None",IF('HPS grading'!H116="NC","Persona ","") &amp;IF('HPS grading'!I116="NC","Wellness ",""))</f>
        <v>None</v>
      </c>
      <c r="I116" s="93" t="str">
        <f>IF('HPS grading'!M116&amp;'HPS grading'!N116="ClearedCleared","None",IF('HPS grading'!M116="NC","Persona  ","") &amp;IF('HPS grading'!N116="NC","Wellness",""))</f>
        <v>None</v>
      </c>
      <c r="J116" s="93" t="str">
        <f>IF('HPS grading'!R116&amp;'HPS grading'!S116="ClearedCleared","None",IF('HPS grading'!R116="NC","Persona ","") &amp;IF('HPS grading'!S116="NC","Wellness ",""))</f>
        <v>None</v>
      </c>
      <c r="K116" s="93" t="str">
        <f>IF('HPS grading'!W116&amp;'HPS grading'!X116="ClearedCleared","None",IF('HPS grading'!W116="NC","Persona ","") &amp;IF('HPS grading'!X116="NC","Wellness ",""))</f>
        <v xml:space="preserve">Wellness </v>
      </c>
      <c r="L116" s="93" t="str">
        <f t="shared" si="2"/>
        <v>With Held</v>
      </c>
      <c r="M116" s="251" t="str">
        <f t="shared" si="3"/>
        <v>Level 3 - Wellness</v>
      </c>
    </row>
    <row r="117" spans="1:13" s="124" customFormat="1" ht="23.4" customHeight="1" x14ac:dyDescent="0.3">
      <c r="A117" s="98">
        <v>114</v>
      </c>
      <c r="B117" s="131" t="s">
        <v>27</v>
      </c>
      <c r="C117" s="131" t="s">
        <v>47</v>
      </c>
      <c r="D117" s="131" t="s">
        <v>254</v>
      </c>
      <c r="E117" s="132" t="s">
        <v>255</v>
      </c>
      <c r="F117" s="120">
        <f>AVERAGE('HPS grading'!F117,'HPS grading'!K117,'HPS grading'!P117,'HPS grading'!U117)</f>
        <v>42.4393998015873</v>
      </c>
      <c r="G117" s="93" t="str" cm="1">
        <f t="array" ref="G117">_xlfn.IFS(F117&gt;=80,"A+",F117&gt;=70,"A",F117=60,"B+",F117&gt;=50,"B",F117&gt;=40,"C+",F117&gt;=30,"C",F117&gt;=20,"D",F117&lt;20,"E")</f>
        <v>C+</v>
      </c>
      <c r="H117" s="93" t="str">
        <f>IF('HPS grading'!H117&amp;'HPS grading'!I117="ClearedCleared","None",IF('HPS grading'!H117="NC","Persona ","") &amp;IF('HPS grading'!I117="NC","Wellness ",""))</f>
        <v>None</v>
      </c>
      <c r="I117" s="93" t="str">
        <f>IF('HPS grading'!M117&amp;'HPS grading'!N117="ClearedCleared","None",IF('HPS grading'!M117="NC","Persona  ","") &amp;IF('HPS grading'!N117="NC","Wellness",""))</f>
        <v>Persona  Wellness</v>
      </c>
      <c r="J117" s="93" t="str">
        <f>IF('HPS grading'!R117&amp;'HPS grading'!S117="ClearedCleared","None",IF('HPS grading'!R117="NC","Persona ","") &amp;IF('HPS grading'!S117="NC","Wellness ",""))</f>
        <v xml:space="preserve">Wellness </v>
      </c>
      <c r="K117" s="93" t="str">
        <f>IF('HPS grading'!W117&amp;'HPS grading'!X117="ClearedCleared","None",IF('HPS grading'!W117="NC","Persona ","") &amp;IF('HPS grading'!X117="NC","Wellness ",""))</f>
        <v xml:space="preserve">Persona Wellness </v>
      </c>
      <c r="L117" s="93" t="str">
        <f t="shared" si="2"/>
        <v>With Held</v>
      </c>
      <c r="M117" s="251" t="str">
        <f t="shared" si="3"/>
        <v>Level 1 - Persona &amp; Wellness, Level 2 - Wellness, Level 3 - Persona &amp; Wellness</v>
      </c>
    </row>
    <row r="118" spans="1:13" s="124" customFormat="1" ht="23.4" customHeight="1" x14ac:dyDescent="0.3">
      <c r="A118" s="93">
        <v>115</v>
      </c>
      <c r="B118" s="129" t="s">
        <v>27</v>
      </c>
      <c r="C118" s="129" t="s">
        <v>47</v>
      </c>
      <c r="D118" s="129" t="s">
        <v>256</v>
      </c>
      <c r="E118" s="130" t="s">
        <v>257</v>
      </c>
      <c r="F118" s="120">
        <f>AVERAGE('HPS grading'!F118,'HPS grading'!K118,'HPS grading'!P118,'HPS grading'!U118)</f>
        <v>45.746375248015866</v>
      </c>
      <c r="G118" s="93" t="str" cm="1">
        <f t="array" ref="G118">_xlfn.IFS(F118&gt;=80,"A+",F118&gt;=70,"A",F118=60,"B+",F118&gt;=50,"B",F118&gt;=40,"C+",F118&gt;=30,"C",F118&gt;=20,"D",F118&lt;20,"E")</f>
        <v>C+</v>
      </c>
      <c r="H118" s="93" t="str">
        <f>IF('HPS grading'!H118&amp;'HPS grading'!I118="ClearedCleared","None",IF('HPS grading'!H118="NC","Persona ","") &amp;IF('HPS grading'!I118="NC","Wellness ",""))</f>
        <v>None</v>
      </c>
      <c r="I118" s="93" t="str">
        <f>IF('HPS grading'!M118&amp;'HPS grading'!N118="ClearedCleared","None",IF('HPS grading'!M118="NC","Persona  ","") &amp;IF('HPS grading'!N118="NC","Wellness",""))</f>
        <v>Wellness</v>
      </c>
      <c r="J118" s="93" t="str">
        <f>IF('HPS grading'!R118&amp;'HPS grading'!S118="ClearedCleared","None",IF('HPS grading'!R118="NC","Persona ","") &amp;IF('HPS grading'!S118="NC","Wellness ",""))</f>
        <v xml:space="preserve">Persona Wellness </v>
      </c>
      <c r="K118" s="93" t="str">
        <f>IF('HPS grading'!W118&amp;'HPS grading'!X118="ClearedCleared","None",IF('HPS grading'!W118="NC","Persona ","") &amp;IF('HPS grading'!X118="NC","Wellness ",""))</f>
        <v xml:space="preserve">Wellness </v>
      </c>
      <c r="L118" s="93" t="str">
        <f t="shared" si="2"/>
        <v>With Held</v>
      </c>
      <c r="M118" s="251" t="str">
        <f t="shared" si="3"/>
        <v>Level 1 - Wellness, Level 2 - Persona &amp; Wellness, Level 3 - Wellness</v>
      </c>
    </row>
    <row r="119" spans="1:13" s="124" customFormat="1" ht="23.4" customHeight="1" x14ac:dyDescent="0.3">
      <c r="A119" s="98">
        <v>116</v>
      </c>
      <c r="B119" s="131" t="s">
        <v>207</v>
      </c>
      <c r="C119" s="131" t="s">
        <v>15</v>
      </c>
      <c r="D119" s="131" t="s">
        <v>258</v>
      </c>
      <c r="E119" s="132" t="s">
        <v>259</v>
      </c>
      <c r="F119" s="120">
        <f>AVERAGE('HPS grading'!F119,'HPS grading'!K119,'HPS grading'!P119,'HPS grading'!U119)</f>
        <v>60.297043650793654</v>
      </c>
      <c r="G119" s="93" t="str" cm="1">
        <f t="array" ref="G119">_xlfn.IFS(F119&gt;=80,"A+",F119&gt;=70,"A",F119=60,"B+",F119&gt;=50,"B",F119&gt;=40,"C+",F119&gt;=30,"C",F119&gt;=20,"D",F119&lt;20,"E")</f>
        <v>B</v>
      </c>
      <c r="H119" s="93" t="str">
        <f>IF('HPS grading'!H119&amp;'HPS grading'!I119="ClearedCleared","None",IF('HPS grading'!H119="NC","Persona ","") &amp;IF('HPS grading'!I119="NC","Wellness ",""))</f>
        <v>None</v>
      </c>
      <c r="I119" s="93" t="str">
        <f>IF('HPS grading'!M119&amp;'HPS grading'!N119="ClearedCleared","None",IF('HPS grading'!M119="NC","Persona  ","") &amp;IF('HPS grading'!N119="NC","Wellness",""))</f>
        <v>None</v>
      </c>
      <c r="J119" s="93" t="str">
        <f>IF('HPS grading'!R119&amp;'HPS grading'!S119="ClearedCleared","None",IF('HPS grading'!R119="NC","Persona ","") &amp;IF('HPS grading'!S119="NC","Wellness ",""))</f>
        <v>None</v>
      </c>
      <c r="K119" s="93" t="str">
        <f>IF('HPS grading'!W119&amp;'HPS grading'!X119="ClearedCleared","None",IF('HPS grading'!W119="NC","Persona ","") &amp;IF('HPS grading'!X119="NC","Wellness ",""))</f>
        <v>None</v>
      </c>
      <c r="L119" s="93" t="str">
        <f t="shared" si="2"/>
        <v>Passed</v>
      </c>
      <c r="M119" s="251" t="str">
        <f t="shared" si="3"/>
        <v/>
      </c>
    </row>
    <row r="120" spans="1:13" s="124" customFormat="1" ht="23.4" customHeight="1" x14ac:dyDescent="0.3">
      <c r="A120" s="93">
        <v>117</v>
      </c>
      <c r="B120" s="129" t="s">
        <v>23</v>
      </c>
      <c r="C120" s="129" t="s">
        <v>47</v>
      </c>
      <c r="D120" s="129" t="s">
        <v>260</v>
      </c>
      <c r="E120" s="130" t="s">
        <v>261</v>
      </c>
      <c r="F120" s="120">
        <f>AVERAGE('HPS grading'!F120,'HPS grading'!K120,'HPS grading'!P120,'HPS grading'!U120)</f>
        <v>68.829864417989427</v>
      </c>
      <c r="G120" s="93" t="str" cm="1">
        <f t="array" ref="G120">_xlfn.IFS(F120&gt;=80,"A+",F120&gt;=70,"A",F120=60,"B+",F120&gt;=50,"B",F120&gt;=40,"C+",F120&gt;=30,"C",F120&gt;=20,"D",F120&lt;20,"E")</f>
        <v>B</v>
      </c>
      <c r="H120" s="93" t="str">
        <f>IF('HPS grading'!H120&amp;'HPS grading'!I120="ClearedCleared","None",IF('HPS grading'!H120="NC","Persona ","") &amp;IF('HPS grading'!I120="NC","Wellness ",""))</f>
        <v>None</v>
      </c>
      <c r="I120" s="93" t="str">
        <f>IF('HPS grading'!M120&amp;'HPS grading'!N120="ClearedCleared","None",IF('HPS grading'!M120="NC","Persona  ","") &amp;IF('HPS grading'!N120="NC","Wellness",""))</f>
        <v>None</v>
      </c>
      <c r="J120" s="93" t="str">
        <f>IF('HPS grading'!R120&amp;'HPS grading'!S120="ClearedCleared","None",IF('HPS grading'!R120="NC","Persona ","") &amp;IF('HPS grading'!S120="NC","Wellness ",""))</f>
        <v>None</v>
      </c>
      <c r="K120" s="93" t="str">
        <f>IF('HPS grading'!W120&amp;'HPS grading'!X120="ClearedCleared","None",IF('HPS grading'!W120="NC","Persona ","") &amp;IF('HPS grading'!X120="NC","Wellness ",""))</f>
        <v>None</v>
      </c>
      <c r="L120" s="93" t="str">
        <f t="shared" si="2"/>
        <v>Passed</v>
      </c>
      <c r="M120" s="251" t="str">
        <f t="shared" si="3"/>
        <v/>
      </c>
    </row>
    <row r="121" spans="1:13" s="124" customFormat="1" ht="23.4" customHeight="1" x14ac:dyDescent="0.3">
      <c r="A121" s="98">
        <v>118</v>
      </c>
      <c r="B121" s="131" t="s">
        <v>23</v>
      </c>
      <c r="C121" s="131" t="s">
        <v>15</v>
      </c>
      <c r="D121" s="131" t="s">
        <v>262</v>
      </c>
      <c r="E121" s="132" t="s">
        <v>263</v>
      </c>
      <c r="F121" s="120">
        <f>AVERAGE('HPS grading'!F121,'HPS grading'!K121,'HPS grading'!P121,'HPS grading'!U121)</f>
        <v>44.533386243386239</v>
      </c>
      <c r="G121" s="93" t="str" cm="1">
        <f t="array" ref="G121">_xlfn.IFS(F121&gt;=80,"A+",F121&gt;=70,"A",F121=60,"B+",F121&gt;=50,"B",F121&gt;=40,"C+",F121&gt;=30,"C",F121&gt;=20,"D",F121&lt;20,"E")</f>
        <v>C+</v>
      </c>
      <c r="H121" s="93" t="str">
        <f>IF('HPS grading'!H121&amp;'HPS grading'!I121="ClearedCleared","None",IF('HPS grading'!H121="NC","Persona ","") &amp;IF('HPS grading'!I121="NC","Wellness ",""))</f>
        <v>None</v>
      </c>
      <c r="I121" s="93" t="str">
        <f>IF('HPS grading'!M121&amp;'HPS grading'!N121="ClearedCleared","None",IF('HPS grading'!M121="NC","Persona  ","") &amp;IF('HPS grading'!N121="NC","Wellness",""))</f>
        <v>Persona  Wellness</v>
      </c>
      <c r="J121" s="93" t="str">
        <f>IF('HPS grading'!R121&amp;'HPS grading'!S121="ClearedCleared","None",IF('HPS grading'!R121="NC","Persona ","") &amp;IF('HPS grading'!S121="NC","Wellness ",""))</f>
        <v xml:space="preserve">Persona Wellness </v>
      </c>
      <c r="K121" s="93" t="str">
        <f>IF('HPS grading'!W121&amp;'HPS grading'!X121="ClearedCleared","None",IF('HPS grading'!W121="NC","Persona ","") &amp;IF('HPS grading'!X121="NC","Wellness ",""))</f>
        <v xml:space="preserve">Wellness </v>
      </c>
      <c r="L121" s="93" t="str">
        <f t="shared" si="2"/>
        <v>With Held</v>
      </c>
      <c r="M121" s="251" t="str">
        <f t="shared" si="3"/>
        <v>Level 1 - Persona &amp; Wellness, Level 2 - Persona &amp; Wellness, Level 3 - Wellness</v>
      </c>
    </row>
    <row r="122" spans="1:13" s="124" customFormat="1" ht="23.4" customHeight="1" x14ac:dyDescent="0.3">
      <c r="A122" s="93">
        <v>119</v>
      </c>
      <c r="B122" s="129" t="s">
        <v>23</v>
      </c>
      <c r="C122" s="129" t="s">
        <v>15</v>
      </c>
      <c r="D122" s="129" t="s">
        <v>264</v>
      </c>
      <c r="E122" s="130" t="s">
        <v>265</v>
      </c>
      <c r="F122" s="120">
        <f>AVERAGE('HPS grading'!F122,'HPS grading'!K122,'HPS grading'!P122,'HPS grading'!U122)</f>
        <v>47.898435846560844</v>
      </c>
      <c r="G122" s="93" t="str" cm="1">
        <f t="array" ref="G122">_xlfn.IFS(F122&gt;=80,"A+",F122&gt;=70,"A",F122=60,"B+",F122&gt;=50,"B",F122&gt;=40,"C+",F122&gt;=30,"C",F122&gt;=20,"D",F122&lt;20,"E")</f>
        <v>C+</v>
      </c>
      <c r="H122" s="93" t="str">
        <f>IF('HPS grading'!H122&amp;'HPS grading'!I122="ClearedCleared","None",IF('HPS grading'!H122="NC","Persona ","") &amp;IF('HPS grading'!I122="NC","Wellness ",""))</f>
        <v xml:space="preserve">Wellness </v>
      </c>
      <c r="I122" s="93" t="str">
        <f>IF('HPS grading'!M122&amp;'HPS grading'!N122="ClearedCleared","None",IF('HPS grading'!M122="NC","Persona  ","") &amp;IF('HPS grading'!N122="NC","Wellness",""))</f>
        <v>Wellness</v>
      </c>
      <c r="J122" s="93" t="str">
        <f>IF('HPS grading'!R122&amp;'HPS grading'!S122="ClearedCleared","None",IF('HPS grading'!R122="NC","Persona ","") &amp;IF('HPS grading'!S122="NC","Wellness ",""))</f>
        <v xml:space="preserve">Wellness </v>
      </c>
      <c r="K122" s="93" t="str">
        <f>IF('HPS grading'!W122&amp;'HPS grading'!X122="ClearedCleared","None",IF('HPS grading'!W122="NC","Persona ","") &amp;IF('HPS grading'!X122="NC","Wellness ",""))</f>
        <v xml:space="preserve">Wellness </v>
      </c>
      <c r="L122" s="93" t="str">
        <f t="shared" si="2"/>
        <v>With Held</v>
      </c>
      <c r="M122" s="251" t="str">
        <f t="shared" si="3"/>
        <v>Level 0 - Wellness, Level 1 - Wellness, Level 2 - Wellness, Level 3 - Wellness</v>
      </c>
    </row>
    <row r="123" spans="1:13" s="124" customFormat="1" ht="23.4" customHeight="1" x14ac:dyDescent="0.3">
      <c r="A123" s="98">
        <v>120</v>
      </c>
      <c r="B123" s="131" t="s">
        <v>27</v>
      </c>
      <c r="C123" s="131" t="s">
        <v>24</v>
      </c>
      <c r="D123" s="131" t="s">
        <v>266</v>
      </c>
      <c r="E123" s="132" t="s">
        <v>267</v>
      </c>
      <c r="F123" s="120">
        <f>AVERAGE('HPS grading'!F123,'HPS grading'!K123,'HPS grading'!P123,'HPS grading'!U123)</f>
        <v>41.381542658730162</v>
      </c>
      <c r="G123" s="93" t="str" cm="1">
        <f t="array" ref="G123">_xlfn.IFS(F123&gt;=80,"A+",F123&gt;=70,"A",F123=60,"B+",F123&gt;=50,"B",F123&gt;=40,"C+",F123&gt;=30,"C",F123&gt;=20,"D",F123&lt;20,"E")</f>
        <v>C+</v>
      </c>
      <c r="H123" s="93" t="str">
        <f>IF('HPS grading'!H123&amp;'HPS grading'!I123="ClearedCleared","None",IF('HPS grading'!H123="NC","Persona ","") &amp;IF('HPS grading'!I123="NC","Wellness ",""))</f>
        <v xml:space="preserve">Persona </v>
      </c>
      <c r="I123" s="93" t="str">
        <f>IF('HPS grading'!M123&amp;'HPS grading'!N123="ClearedCleared","None",IF('HPS grading'!M123="NC","Persona  ","") &amp;IF('HPS grading'!N123="NC","Wellness",""))</f>
        <v>Persona  Wellness</v>
      </c>
      <c r="J123" s="93" t="str">
        <f>IF('HPS grading'!R123&amp;'HPS grading'!S123="ClearedCleared","None",IF('HPS grading'!R123="NC","Persona ","") &amp;IF('HPS grading'!S123="NC","Wellness ",""))</f>
        <v xml:space="preserve">Wellness </v>
      </c>
      <c r="K123" s="93" t="str">
        <f>IF('HPS grading'!W123&amp;'HPS grading'!X123="ClearedCleared","None",IF('HPS grading'!W123="NC","Persona ","") &amp;IF('HPS grading'!X123="NC","Wellness ",""))</f>
        <v xml:space="preserve">Wellness </v>
      </c>
      <c r="L123" s="93" t="str">
        <f t="shared" si="2"/>
        <v>With Held</v>
      </c>
      <c r="M123" s="251" t="str">
        <f t="shared" si="3"/>
        <v>Level 0 - Persona, Level 1 - Persona &amp; Wellness, Level 2 - Wellness, Level 3 - Wellness</v>
      </c>
    </row>
    <row r="124" spans="1:13" s="124" customFormat="1" ht="23.4" customHeight="1" x14ac:dyDescent="0.3">
      <c r="A124" s="93">
        <v>121</v>
      </c>
      <c r="B124" s="129" t="s">
        <v>27</v>
      </c>
      <c r="C124" s="129" t="s">
        <v>15</v>
      </c>
      <c r="D124" s="129" t="s">
        <v>268</v>
      </c>
      <c r="E124" s="130" t="s">
        <v>269</v>
      </c>
      <c r="F124" s="120">
        <f>AVERAGE('HPS grading'!F124,'HPS grading'!K124,'HPS grading'!P124,'HPS grading'!U124)</f>
        <v>50.186223544973544</v>
      </c>
      <c r="G124" s="93" t="str" cm="1">
        <f t="array" ref="G124">_xlfn.IFS(F124&gt;=80,"A+",F124&gt;=70,"A",F124=60,"B+",F124&gt;=50,"B",F124&gt;=40,"C+",F124&gt;=30,"C",F124&gt;=20,"D",F124&lt;20,"E")</f>
        <v>B</v>
      </c>
      <c r="H124" s="93" t="str">
        <f>IF('HPS grading'!H124&amp;'HPS grading'!I124="ClearedCleared","None",IF('HPS grading'!H124="NC","Persona ","") &amp;IF('HPS grading'!I124="NC","Wellness ",""))</f>
        <v>None</v>
      </c>
      <c r="I124" s="93" t="str">
        <f>IF('HPS grading'!M124&amp;'HPS grading'!N124="ClearedCleared","None",IF('HPS grading'!M124="NC","Persona  ","") &amp;IF('HPS grading'!N124="NC","Wellness",""))</f>
        <v>Persona  Wellness</v>
      </c>
      <c r="J124" s="93" t="str">
        <f>IF('HPS grading'!R124&amp;'HPS grading'!S124="ClearedCleared","None",IF('HPS grading'!R124="NC","Persona ","") &amp;IF('HPS grading'!S124="NC","Wellness ",""))</f>
        <v>None</v>
      </c>
      <c r="K124" s="93" t="str">
        <f>IF('HPS grading'!W124&amp;'HPS grading'!X124="ClearedCleared","None",IF('HPS grading'!W124="NC","Persona ","") &amp;IF('HPS grading'!X124="NC","Wellness ",""))</f>
        <v xml:space="preserve">Persona </v>
      </c>
      <c r="L124" s="93" t="str">
        <f t="shared" si="2"/>
        <v>With Held</v>
      </c>
      <c r="M124" s="251" t="str">
        <f t="shared" si="3"/>
        <v>Level 1 - Persona &amp; Wellness, Level 3 - Persona</v>
      </c>
    </row>
    <row r="125" spans="1:13" s="124" customFormat="1" ht="23.4" customHeight="1" x14ac:dyDescent="0.3">
      <c r="A125" s="98">
        <v>122</v>
      </c>
      <c r="B125" s="131" t="s">
        <v>27</v>
      </c>
      <c r="C125" s="131" t="s">
        <v>15</v>
      </c>
      <c r="D125" s="131" t="s">
        <v>270</v>
      </c>
      <c r="E125" s="132" t="s">
        <v>271</v>
      </c>
      <c r="F125" s="120">
        <f>AVERAGE('HPS grading'!F125,'HPS grading'!K125,'HPS grading'!P125,'HPS grading'!U125)</f>
        <v>52.786696428571432</v>
      </c>
      <c r="G125" s="93" t="str" cm="1">
        <f t="array" ref="G125">_xlfn.IFS(F125&gt;=80,"A+",F125&gt;=70,"A",F125=60,"B+",F125&gt;=50,"B",F125&gt;=40,"C+",F125&gt;=30,"C",F125&gt;=20,"D",F125&lt;20,"E")</f>
        <v>B</v>
      </c>
      <c r="H125" s="93" t="str">
        <f>IF('HPS grading'!H125&amp;'HPS grading'!I125="ClearedCleared","None",IF('HPS grading'!H125="NC","Persona ","") &amp;IF('HPS grading'!I125="NC","Wellness ",""))</f>
        <v>None</v>
      </c>
      <c r="I125" s="93" t="str">
        <f>IF('HPS grading'!M125&amp;'HPS grading'!N125="ClearedCleared","None",IF('HPS grading'!M125="NC","Persona  ","") &amp;IF('HPS grading'!N125="NC","Wellness",""))</f>
        <v>Persona  Wellness</v>
      </c>
      <c r="J125" s="93" t="str">
        <f>IF('HPS grading'!R125&amp;'HPS grading'!S125="ClearedCleared","None",IF('HPS grading'!R125="NC","Persona ","") &amp;IF('HPS grading'!S125="NC","Wellness ",""))</f>
        <v xml:space="preserve">Wellness </v>
      </c>
      <c r="K125" s="93" t="str">
        <f>IF('HPS grading'!W125&amp;'HPS grading'!X125="ClearedCleared","None",IF('HPS grading'!W125="NC","Persona ","") &amp;IF('HPS grading'!X125="NC","Wellness ",""))</f>
        <v xml:space="preserve">Wellness </v>
      </c>
      <c r="L125" s="93" t="str">
        <f t="shared" si="2"/>
        <v>With Held</v>
      </c>
      <c r="M125" s="251" t="str">
        <f t="shared" si="3"/>
        <v>Level 1 - Persona &amp; Wellness, Level 2 - Wellness, Level 3 - Wellness</v>
      </c>
    </row>
    <row r="126" spans="1:13" s="124" customFormat="1" ht="23.4" customHeight="1" x14ac:dyDescent="0.3">
      <c r="A126" s="93">
        <v>123</v>
      </c>
      <c r="B126" s="129" t="s">
        <v>27</v>
      </c>
      <c r="C126" s="129" t="s">
        <v>15</v>
      </c>
      <c r="D126" s="129" t="s">
        <v>272</v>
      </c>
      <c r="E126" s="130" t="s">
        <v>273</v>
      </c>
      <c r="F126" s="120">
        <f>AVERAGE('HPS grading'!F126,'HPS grading'!K126,'HPS grading'!P126,'HPS grading'!U126)</f>
        <v>65.994674272486762</v>
      </c>
      <c r="G126" s="93" t="str" cm="1">
        <f t="array" ref="G126">_xlfn.IFS(F126&gt;=80,"A+",F126&gt;=70,"A",F126=60,"B+",F126&gt;=50,"B",F126&gt;=40,"C+",F126&gt;=30,"C",F126&gt;=20,"D",F126&lt;20,"E")</f>
        <v>B</v>
      </c>
      <c r="H126" s="93" t="str">
        <f>IF('HPS grading'!H126&amp;'HPS grading'!I126="ClearedCleared","None",IF('HPS grading'!H126="NC","Persona ","") &amp;IF('HPS grading'!I126="NC","Wellness ",""))</f>
        <v>None</v>
      </c>
      <c r="I126" s="93" t="str">
        <f>IF('HPS grading'!M126&amp;'HPS grading'!N126="ClearedCleared","None",IF('HPS grading'!M126="NC","Persona  ","") &amp;IF('HPS grading'!N126="NC","Wellness",""))</f>
        <v>None</v>
      </c>
      <c r="J126" s="93" t="str">
        <f>IF('HPS grading'!R126&amp;'HPS grading'!S126="ClearedCleared","None",IF('HPS grading'!R126="NC","Persona ","") &amp;IF('HPS grading'!S126="NC","Wellness ",""))</f>
        <v>None</v>
      </c>
      <c r="K126" s="93" t="str">
        <f>IF('HPS grading'!W126&amp;'HPS grading'!X126="ClearedCleared","None",IF('HPS grading'!W126="NC","Persona ","") &amp;IF('HPS grading'!X126="NC","Wellness ",""))</f>
        <v>None</v>
      </c>
      <c r="L126" s="93" t="str">
        <f t="shared" si="2"/>
        <v>Passed</v>
      </c>
      <c r="M126" s="251" t="str">
        <f t="shared" si="3"/>
        <v/>
      </c>
    </row>
    <row r="127" spans="1:13" s="124" customFormat="1" ht="23.4" customHeight="1" x14ac:dyDescent="0.3">
      <c r="A127" s="98">
        <v>124</v>
      </c>
      <c r="B127" s="131" t="s">
        <v>27</v>
      </c>
      <c r="C127" s="131" t="s">
        <v>24</v>
      </c>
      <c r="D127" s="131" t="s">
        <v>274</v>
      </c>
      <c r="E127" s="132" t="s">
        <v>275</v>
      </c>
      <c r="F127" s="120">
        <f>AVERAGE('HPS grading'!F127,'HPS grading'!K127,'HPS grading'!P127,'HPS grading'!U127)</f>
        <v>44.621251653439153</v>
      </c>
      <c r="G127" s="93" t="str" cm="1">
        <f t="array" ref="G127">_xlfn.IFS(F127&gt;=80,"A+",F127&gt;=70,"A",F127=60,"B+",F127&gt;=50,"B",F127&gt;=40,"C+",F127&gt;=30,"C",F127&gt;=20,"D",F127&lt;20,"E")</f>
        <v>C+</v>
      </c>
      <c r="H127" s="93" t="str">
        <f>IF('HPS grading'!H127&amp;'HPS grading'!I127="ClearedCleared","None",IF('HPS grading'!H127="NC","Persona ","") &amp;IF('HPS grading'!I127="NC","Wellness ",""))</f>
        <v xml:space="preserve">Persona </v>
      </c>
      <c r="I127" s="93" t="str">
        <f>IF('HPS grading'!M127&amp;'HPS grading'!N127="ClearedCleared","None",IF('HPS grading'!M127="NC","Persona  ","") &amp;IF('HPS grading'!N127="NC","Wellness",""))</f>
        <v>Wellness</v>
      </c>
      <c r="J127" s="93" t="str">
        <f>IF('HPS grading'!R127&amp;'HPS grading'!S127="ClearedCleared","None",IF('HPS grading'!R127="NC","Persona ","") &amp;IF('HPS grading'!S127="NC","Wellness ",""))</f>
        <v xml:space="preserve">Wellness </v>
      </c>
      <c r="K127" s="93" t="str">
        <f>IF('HPS grading'!W127&amp;'HPS grading'!X127="ClearedCleared","None",IF('HPS grading'!W127="NC","Persona ","") &amp;IF('HPS grading'!X127="NC","Wellness ",""))</f>
        <v xml:space="preserve">Wellness </v>
      </c>
      <c r="L127" s="93" t="str">
        <f t="shared" si="2"/>
        <v>With Held</v>
      </c>
      <c r="M127" s="251" t="str">
        <f t="shared" si="3"/>
        <v>Level 0 - Persona, Level 1 - Wellness, Level 2 - Wellness, Level 3 - Wellness</v>
      </c>
    </row>
    <row r="128" spans="1:13" s="124" customFormat="1" ht="23.4" customHeight="1" x14ac:dyDescent="0.3">
      <c r="A128" s="93">
        <v>125</v>
      </c>
      <c r="B128" s="129" t="s">
        <v>23</v>
      </c>
      <c r="C128" s="129" t="s">
        <v>47</v>
      </c>
      <c r="D128" s="129" t="s">
        <v>276</v>
      </c>
      <c r="E128" s="130" t="s">
        <v>277</v>
      </c>
      <c r="F128" s="120">
        <f>AVERAGE('HPS grading'!F128,'HPS grading'!K128,'HPS grading'!P128,'HPS grading'!U128)</f>
        <v>63.529374999999995</v>
      </c>
      <c r="G128" s="93" t="str" cm="1">
        <f t="array" ref="G128">_xlfn.IFS(F128&gt;=80,"A+",F128&gt;=70,"A",F128=60,"B+",F128&gt;=50,"B",F128&gt;=40,"C+",F128&gt;=30,"C",F128&gt;=20,"D",F128&lt;20,"E")</f>
        <v>B</v>
      </c>
      <c r="H128" s="93" t="str">
        <f>IF('HPS grading'!H128&amp;'HPS grading'!I128="ClearedCleared","None",IF('HPS grading'!H128="NC","Persona ","") &amp;IF('HPS grading'!I128="NC","Wellness ",""))</f>
        <v>None</v>
      </c>
      <c r="I128" s="93" t="str">
        <f>IF('HPS grading'!M128&amp;'HPS grading'!N128="ClearedCleared","None",IF('HPS grading'!M128="NC","Persona  ","") &amp;IF('HPS grading'!N128="NC","Wellness",""))</f>
        <v>None</v>
      </c>
      <c r="J128" s="93" t="str">
        <f>IF('HPS grading'!R128&amp;'HPS grading'!S128="ClearedCleared","None",IF('HPS grading'!R128="NC","Persona ","") &amp;IF('HPS grading'!S128="NC","Wellness ",""))</f>
        <v>None</v>
      </c>
      <c r="K128" s="93" t="str">
        <f>IF('HPS grading'!W128&amp;'HPS grading'!X128="ClearedCleared","None",IF('HPS grading'!W128="NC","Persona ","") &amp;IF('HPS grading'!X128="NC","Wellness ",""))</f>
        <v>None</v>
      </c>
      <c r="L128" s="93" t="str">
        <f t="shared" si="2"/>
        <v>Passed</v>
      </c>
      <c r="M128" s="251" t="str">
        <f t="shared" si="3"/>
        <v/>
      </c>
    </row>
    <row r="129" spans="1:13" s="124" customFormat="1" ht="23.4" customHeight="1" x14ac:dyDescent="0.3">
      <c r="A129" s="98">
        <v>126</v>
      </c>
      <c r="B129" s="131" t="s">
        <v>23</v>
      </c>
      <c r="C129" s="131" t="s">
        <v>47</v>
      </c>
      <c r="D129" s="131" t="s">
        <v>278</v>
      </c>
      <c r="E129" s="132" t="s">
        <v>279</v>
      </c>
      <c r="F129" s="120">
        <f>AVERAGE('HPS grading'!F129,'HPS grading'!K129,'HPS grading'!P129,'HPS grading'!U129)</f>
        <v>35.556726190476191</v>
      </c>
      <c r="G129" s="93" t="str" cm="1">
        <f t="array" ref="G129">_xlfn.IFS(F129&gt;=80,"A+",F129&gt;=70,"A",F129=60,"B+",F129&gt;=50,"B",F129&gt;=40,"C+",F129&gt;=30,"C",F129&gt;=20,"D",F129&lt;20,"E")</f>
        <v>C</v>
      </c>
      <c r="H129" s="93" t="str">
        <f>IF('HPS grading'!H129&amp;'HPS grading'!I129="ClearedCleared","None",IF('HPS grading'!H129="NC","Persona ","") &amp;IF('HPS grading'!I129="NC","Wellness ",""))</f>
        <v>None</v>
      </c>
      <c r="I129" s="93" t="str">
        <f>IF('HPS grading'!M129&amp;'HPS grading'!N129="ClearedCleared","None",IF('HPS grading'!M129="NC","Persona  ","") &amp;IF('HPS grading'!N129="NC","Wellness",""))</f>
        <v>Persona  Wellness</v>
      </c>
      <c r="J129" s="93" t="str">
        <f>IF('HPS grading'!R129&amp;'HPS grading'!S129="ClearedCleared","None",IF('HPS grading'!R129="NC","Persona ","") &amp;IF('HPS grading'!S129="NC","Wellness ",""))</f>
        <v xml:space="preserve">Wellness </v>
      </c>
      <c r="K129" s="93" t="str">
        <f>IF('HPS grading'!W129&amp;'HPS grading'!X129="ClearedCleared","None",IF('HPS grading'!W129="NC","Persona ","") &amp;IF('HPS grading'!X129="NC","Wellness ",""))</f>
        <v xml:space="preserve">Persona Wellness </v>
      </c>
      <c r="L129" s="93" t="str">
        <f t="shared" si="2"/>
        <v>With Held</v>
      </c>
      <c r="M129" s="251" t="str">
        <f t="shared" si="3"/>
        <v>Level 1 - Persona &amp; Wellness, Level 2 - Wellness, Level 3 - Persona &amp; Wellness</v>
      </c>
    </row>
    <row r="130" spans="1:13" s="124" customFormat="1" ht="23.4" customHeight="1" x14ac:dyDescent="0.3">
      <c r="A130" s="93">
        <v>127</v>
      </c>
      <c r="B130" s="129" t="s">
        <v>23</v>
      </c>
      <c r="C130" s="129" t="s">
        <v>15</v>
      </c>
      <c r="D130" s="129" t="s">
        <v>280</v>
      </c>
      <c r="E130" s="130" t="s">
        <v>281</v>
      </c>
      <c r="F130" s="120">
        <f>AVERAGE('HPS grading'!F130,'HPS grading'!K130,'HPS grading'!P130,'HPS grading'!U130)</f>
        <v>50.90026124338624</v>
      </c>
      <c r="G130" s="93" t="str" cm="1">
        <f t="array" ref="G130">_xlfn.IFS(F130&gt;=80,"A+",F130&gt;=70,"A",F130=60,"B+",F130&gt;=50,"B",F130&gt;=40,"C+",F130&gt;=30,"C",F130&gt;=20,"D",F130&lt;20,"E")</f>
        <v>B</v>
      </c>
      <c r="H130" s="93" t="str">
        <f>IF('HPS grading'!H130&amp;'HPS grading'!I130="ClearedCleared","None",IF('HPS grading'!H130="NC","Persona ","") &amp;IF('HPS grading'!I130="NC","Wellness ",""))</f>
        <v>None</v>
      </c>
      <c r="I130" s="93" t="str">
        <f>IF('HPS grading'!M130&amp;'HPS grading'!N130="ClearedCleared","None",IF('HPS grading'!M130="NC","Persona  ","") &amp;IF('HPS grading'!N130="NC","Wellness",""))</f>
        <v>Wellness</v>
      </c>
      <c r="J130" s="93" t="str">
        <f>IF('HPS grading'!R130&amp;'HPS grading'!S130="ClearedCleared","None",IF('HPS grading'!R130="NC","Persona ","") &amp;IF('HPS grading'!S130="NC","Wellness ",""))</f>
        <v>None</v>
      </c>
      <c r="K130" s="93" t="str">
        <f>IF('HPS grading'!W130&amp;'HPS grading'!X130="ClearedCleared","None",IF('HPS grading'!W130="NC","Persona ","") &amp;IF('HPS grading'!X130="NC","Wellness ",""))</f>
        <v>None</v>
      </c>
      <c r="L130" s="93" t="str">
        <f t="shared" si="2"/>
        <v>With Held</v>
      </c>
      <c r="M130" s="251" t="str">
        <f t="shared" si="3"/>
        <v>Level 1 - Wellness</v>
      </c>
    </row>
    <row r="131" spans="1:13" s="124" customFormat="1" ht="23.4" customHeight="1" x14ac:dyDescent="0.3">
      <c r="A131" s="98">
        <v>128</v>
      </c>
      <c r="B131" s="131" t="s">
        <v>27</v>
      </c>
      <c r="C131" s="131" t="s">
        <v>15</v>
      </c>
      <c r="D131" s="131" t="s">
        <v>282</v>
      </c>
      <c r="E131" s="132" t="s">
        <v>283</v>
      </c>
      <c r="F131" s="120">
        <f>AVERAGE('HPS grading'!F131,'HPS grading'!K131,'HPS grading'!P131,'HPS grading'!U131)</f>
        <v>45.570787037037036</v>
      </c>
      <c r="G131" s="93" t="str" cm="1">
        <f t="array" ref="G131">_xlfn.IFS(F131&gt;=80,"A+",F131&gt;=70,"A",F131=60,"B+",F131&gt;=50,"B",F131&gt;=40,"C+",F131&gt;=30,"C",F131&gt;=20,"D",F131&lt;20,"E")</f>
        <v>C+</v>
      </c>
      <c r="H131" s="93" t="str">
        <f>IF('HPS grading'!H131&amp;'HPS grading'!I131="ClearedCleared","None",IF('HPS grading'!H131="NC","Persona ","") &amp;IF('HPS grading'!I131="NC","Wellness ",""))</f>
        <v>None</v>
      </c>
      <c r="I131" s="93" t="str">
        <f>IF('HPS grading'!M131&amp;'HPS grading'!N131="ClearedCleared","None",IF('HPS grading'!M131="NC","Persona  ","") &amp;IF('HPS grading'!N131="NC","Wellness",""))</f>
        <v>Persona  Wellness</v>
      </c>
      <c r="J131" s="93" t="str">
        <f>IF('HPS grading'!R131&amp;'HPS grading'!S131="ClearedCleared","None",IF('HPS grading'!R131="NC","Persona ","") &amp;IF('HPS grading'!S131="NC","Wellness ",""))</f>
        <v xml:space="preserve">Wellness </v>
      </c>
      <c r="K131" s="93" t="str">
        <f>IF('HPS grading'!W131&amp;'HPS grading'!X131="ClearedCleared","None",IF('HPS grading'!W131="NC","Persona ","") &amp;IF('HPS grading'!X131="NC","Wellness ",""))</f>
        <v xml:space="preserve">Wellness </v>
      </c>
      <c r="L131" s="93" t="str">
        <f t="shared" si="2"/>
        <v>With Held</v>
      </c>
      <c r="M131" s="251" t="str">
        <f t="shared" si="3"/>
        <v>Level 1 - Persona &amp; Wellness, Level 2 - Wellness, Level 3 - Wellness</v>
      </c>
    </row>
    <row r="132" spans="1:13" s="124" customFormat="1" ht="23.4" customHeight="1" x14ac:dyDescent="0.3">
      <c r="A132" s="93">
        <v>129</v>
      </c>
      <c r="B132" s="129" t="s">
        <v>23</v>
      </c>
      <c r="C132" s="129" t="s">
        <v>47</v>
      </c>
      <c r="D132" s="129" t="s">
        <v>284</v>
      </c>
      <c r="E132" s="130" t="s">
        <v>285</v>
      </c>
      <c r="F132" s="120">
        <f>AVERAGE('HPS grading'!F132,'HPS grading'!K132,'HPS grading'!P132,'HPS grading'!U132)</f>
        <v>56.528493716931223</v>
      </c>
      <c r="G132" s="93" t="str" cm="1">
        <f t="array" ref="G132">_xlfn.IFS(F132&gt;=80,"A+",F132&gt;=70,"A",F132=60,"B+",F132&gt;=50,"B",F132&gt;=40,"C+",F132&gt;=30,"C",F132&gt;=20,"D",F132&lt;20,"E")</f>
        <v>B</v>
      </c>
      <c r="H132" s="93" t="str">
        <f>IF('HPS grading'!H132&amp;'HPS grading'!I132="ClearedCleared","None",IF('HPS grading'!H132="NC","Persona ","") &amp;IF('HPS grading'!I132="NC","Wellness ",""))</f>
        <v>None</v>
      </c>
      <c r="I132" s="93" t="str">
        <f>IF('HPS grading'!M132&amp;'HPS grading'!N132="ClearedCleared","None",IF('HPS grading'!M132="NC","Persona  ","") &amp;IF('HPS grading'!N132="NC","Wellness",""))</f>
        <v>None</v>
      </c>
      <c r="J132" s="93" t="str">
        <f>IF('HPS grading'!R132&amp;'HPS grading'!S132="ClearedCleared","None",IF('HPS grading'!R132="NC","Persona ","") &amp;IF('HPS grading'!S132="NC","Wellness ",""))</f>
        <v xml:space="preserve">Persona </v>
      </c>
      <c r="K132" s="93" t="str">
        <f>IF('HPS grading'!W132&amp;'HPS grading'!X132="ClearedCleared","None",IF('HPS grading'!W132="NC","Persona ","") &amp;IF('HPS grading'!X132="NC","Wellness ",""))</f>
        <v>None</v>
      </c>
      <c r="L132" s="93" t="str">
        <f t="shared" si="2"/>
        <v>With Held</v>
      </c>
      <c r="M132" s="251" t="str">
        <f t="shared" si="3"/>
        <v>Level 2 - Persona</v>
      </c>
    </row>
    <row r="133" spans="1:13" s="124" customFormat="1" ht="23.4" customHeight="1" x14ac:dyDescent="0.3">
      <c r="A133" s="98">
        <v>130</v>
      </c>
      <c r="B133" s="131" t="s">
        <v>27</v>
      </c>
      <c r="C133" s="131" t="s">
        <v>24</v>
      </c>
      <c r="D133" s="131" t="s">
        <v>286</v>
      </c>
      <c r="E133" s="132" t="s">
        <v>287</v>
      </c>
      <c r="F133" s="120">
        <f>AVERAGE('HPS grading'!F133,'HPS grading'!K133,'HPS grading'!P133,'HPS grading'!U133)</f>
        <v>50.372258597883594</v>
      </c>
      <c r="G133" s="93" t="str" cm="1">
        <f t="array" ref="G133">_xlfn.IFS(F133&gt;=80,"A+",F133&gt;=70,"A",F133=60,"B+",F133&gt;=50,"B",F133&gt;=40,"C+",F133&gt;=30,"C",F133&gt;=20,"D",F133&lt;20,"E")</f>
        <v>B</v>
      </c>
      <c r="H133" s="93" t="str">
        <f>IF('HPS grading'!H133&amp;'HPS grading'!I133="ClearedCleared","None",IF('HPS grading'!H133="NC","Persona ","") &amp;IF('HPS grading'!I133="NC","Wellness ",""))</f>
        <v xml:space="preserve">Persona </v>
      </c>
      <c r="I133" s="93" t="str">
        <f>IF('HPS grading'!M133&amp;'HPS grading'!N133="ClearedCleared","None",IF('HPS grading'!M133="NC","Persona  ","") &amp;IF('HPS grading'!N133="NC","Wellness",""))</f>
        <v>None</v>
      </c>
      <c r="J133" s="93" t="str">
        <f>IF('HPS grading'!R133&amp;'HPS grading'!S133="ClearedCleared","None",IF('HPS grading'!R133="NC","Persona ","") &amp;IF('HPS grading'!S133="NC","Wellness ",""))</f>
        <v xml:space="preserve">Wellness </v>
      </c>
      <c r="K133" s="93" t="str">
        <f>IF('HPS grading'!W133&amp;'HPS grading'!X133="ClearedCleared","None",IF('HPS grading'!W133="NC","Persona ","") &amp;IF('HPS grading'!X133="NC","Wellness ",""))</f>
        <v>None</v>
      </c>
      <c r="L133" s="93" t="str">
        <f t="shared" ref="L133:L196" si="4">IF(COUNTIF(H133:K133,"None")=4,"Passed","With Held")</f>
        <v>With Held</v>
      </c>
      <c r="M133" s="251" t="str">
        <f t="shared" ref="M133:M196" si="5">IF($L133&lt;&gt;"With Held","",_xlfn.TEXTJOIN(", ",TRUE,IF(TRIM($H133)&lt;&gt;"None","Level 0 - "&amp;SUBSTITUTE(TRIM($H133)," "," &amp; "), ""),IF(TRIM($I133)&lt;&gt;"None","Level 1 - "&amp;SUBSTITUTE(TRIM($I133)," "," &amp; "), ""),IF(TRIM($J133)&lt;&gt;"None","Level 2 - "&amp;SUBSTITUTE(TRIM($J133)," "," &amp; "), ""),IF(TRIM($K133)&lt;&gt;"None","Level 3 - "&amp;SUBSTITUTE(TRIM($K133)," "," &amp; "), "")))</f>
        <v>Level 0 - Persona, Level 2 - Wellness</v>
      </c>
    </row>
    <row r="134" spans="1:13" s="124" customFormat="1" ht="23.4" customHeight="1" x14ac:dyDescent="0.3">
      <c r="A134" s="93">
        <v>131</v>
      </c>
      <c r="B134" s="129" t="s">
        <v>23</v>
      </c>
      <c r="C134" s="129" t="s">
        <v>47</v>
      </c>
      <c r="D134" s="129" t="s">
        <v>288</v>
      </c>
      <c r="E134" s="130" t="s">
        <v>289</v>
      </c>
      <c r="F134" s="120">
        <f>AVERAGE('HPS grading'!F134,'HPS grading'!K134,'HPS grading'!P134,'HPS grading'!U134)</f>
        <v>54.561726190476186</v>
      </c>
      <c r="G134" s="93" t="str" cm="1">
        <f t="array" ref="G134">_xlfn.IFS(F134&gt;=80,"A+",F134&gt;=70,"A",F134=60,"B+",F134&gt;=50,"B",F134&gt;=40,"C+",F134&gt;=30,"C",F134&gt;=20,"D",F134&lt;20,"E")</f>
        <v>B</v>
      </c>
      <c r="H134" s="93" t="str">
        <f>IF('HPS grading'!H134&amp;'HPS grading'!I134="ClearedCleared","None",IF('HPS grading'!H134="NC","Persona ","") &amp;IF('HPS grading'!I134="NC","Wellness ",""))</f>
        <v xml:space="preserve">Wellness </v>
      </c>
      <c r="I134" s="93" t="str">
        <f>IF('HPS grading'!M134&amp;'HPS grading'!N134="ClearedCleared","None",IF('HPS grading'!M134="NC","Persona  ","") &amp;IF('HPS grading'!N134="NC","Wellness",""))</f>
        <v>Wellness</v>
      </c>
      <c r="J134" s="93" t="str">
        <f>IF('HPS grading'!R134&amp;'HPS grading'!S134="ClearedCleared","None",IF('HPS grading'!R134="NC","Persona ","") &amp;IF('HPS grading'!S134="NC","Wellness ",""))</f>
        <v xml:space="preserve">Wellness </v>
      </c>
      <c r="K134" s="93" t="str">
        <f>IF('HPS grading'!W134&amp;'HPS grading'!X134="ClearedCleared","None",IF('HPS grading'!W134="NC","Persona ","") &amp;IF('HPS grading'!X134="NC","Wellness ",""))</f>
        <v xml:space="preserve">Wellness </v>
      </c>
      <c r="L134" s="93" t="str">
        <f t="shared" si="4"/>
        <v>With Held</v>
      </c>
      <c r="M134" s="251" t="str">
        <f t="shared" si="5"/>
        <v>Level 0 - Wellness, Level 1 - Wellness, Level 2 - Wellness, Level 3 - Wellness</v>
      </c>
    </row>
    <row r="135" spans="1:13" s="124" customFormat="1" ht="23.4" customHeight="1" x14ac:dyDescent="0.3">
      <c r="A135" s="98">
        <v>132</v>
      </c>
      <c r="B135" s="131" t="s">
        <v>23</v>
      </c>
      <c r="C135" s="131" t="s">
        <v>24</v>
      </c>
      <c r="D135" s="131" t="s">
        <v>290</v>
      </c>
      <c r="E135" s="132" t="s">
        <v>291</v>
      </c>
      <c r="F135" s="120">
        <f>AVERAGE('HPS grading'!F135,'HPS grading'!K135,'HPS grading'!P135,'HPS grading'!U135)</f>
        <v>41.18976851851852</v>
      </c>
      <c r="G135" s="93" t="str" cm="1">
        <f t="array" ref="G135">_xlfn.IFS(F135&gt;=80,"A+",F135&gt;=70,"A",F135=60,"B+",F135&gt;=50,"B",F135&gt;=40,"C+",F135&gt;=30,"C",F135&gt;=20,"D",F135&lt;20,"E")</f>
        <v>C+</v>
      </c>
      <c r="H135" s="93" t="str">
        <f>IF('HPS grading'!H135&amp;'HPS grading'!I135="ClearedCleared","None",IF('HPS grading'!H135="NC","Persona ","") &amp;IF('HPS grading'!I135="NC","Wellness ",""))</f>
        <v xml:space="preserve">Persona </v>
      </c>
      <c r="I135" s="93" t="str">
        <f>IF('HPS grading'!M135&amp;'HPS grading'!N135="ClearedCleared","None",IF('HPS grading'!M135="NC","Persona  ","") &amp;IF('HPS grading'!N135="NC","Wellness",""))</f>
        <v>Wellness</v>
      </c>
      <c r="J135" s="93" t="str">
        <f>IF('HPS grading'!R135&amp;'HPS grading'!S135="ClearedCleared","None",IF('HPS grading'!R135="NC","Persona ","") &amp;IF('HPS grading'!S135="NC","Wellness ",""))</f>
        <v xml:space="preserve">Persona Wellness </v>
      </c>
      <c r="K135" s="93" t="str">
        <f>IF('HPS grading'!W135&amp;'HPS grading'!X135="ClearedCleared","None",IF('HPS grading'!W135="NC","Persona ","") &amp;IF('HPS grading'!X135="NC","Wellness ",""))</f>
        <v xml:space="preserve">Persona </v>
      </c>
      <c r="L135" s="93" t="str">
        <f t="shared" si="4"/>
        <v>With Held</v>
      </c>
      <c r="M135" s="251" t="str">
        <f t="shared" si="5"/>
        <v>Level 0 - Persona, Level 1 - Wellness, Level 2 - Persona &amp; Wellness, Level 3 - Persona</v>
      </c>
    </row>
    <row r="136" spans="1:13" s="124" customFormat="1" ht="23.4" customHeight="1" x14ac:dyDescent="0.3">
      <c r="A136" s="93">
        <v>133</v>
      </c>
      <c r="B136" s="129" t="s">
        <v>27</v>
      </c>
      <c r="C136" s="129" t="s">
        <v>24</v>
      </c>
      <c r="D136" s="129" t="s">
        <v>292</v>
      </c>
      <c r="E136" s="130" t="s">
        <v>293</v>
      </c>
      <c r="F136" s="120">
        <f>AVERAGE('HPS grading'!F136,'HPS grading'!K136,'HPS grading'!P136,'HPS grading'!U136)</f>
        <v>37.860320767195766</v>
      </c>
      <c r="G136" s="93" t="str" cm="1">
        <f t="array" ref="G136">_xlfn.IFS(F136&gt;=80,"A+",F136&gt;=70,"A",F136=60,"B+",F136&gt;=50,"B",F136&gt;=40,"C+",F136&gt;=30,"C",F136&gt;=20,"D",F136&lt;20,"E")</f>
        <v>C</v>
      </c>
      <c r="H136" s="93" t="str">
        <f>IF('HPS grading'!H136&amp;'HPS grading'!I136="ClearedCleared","None",IF('HPS grading'!H136="NC","Persona ","") &amp;IF('HPS grading'!I136="NC","Wellness ",""))</f>
        <v xml:space="preserve">Persona </v>
      </c>
      <c r="I136" s="93" t="str">
        <f>IF('HPS grading'!M136&amp;'HPS grading'!N136="ClearedCleared","None",IF('HPS grading'!M136="NC","Persona  ","") &amp;IF('HPS grading'!N136="NC","Wellness",""))</f>
        <v xml:space="preserve">Persona  </v>
      </c>
      <c r="J136" s="93" t="str">
        <f>IF('HPS grading'!R136&amp;'HPS grading'!S136="ClearedCleared","None",IF('HPS grading'!R136="NC","Persona ","") &amp;IF('HPS grading'!S136="NC","Wellness ",""))</f>
        <v xml:space="preserve">Persona Wellness </v>
      </c>
      <c r="K136" s="93" t="str">
        <f>IF('HPS grading'!W136&amp;'HPS grading'!X136="ClearedCleared","None",IF('HPS grading'!W136="NC","Persona ","") &amp;IF('HPS grading'!X136="NC","Wellness ",""))</f>
        <v xml:space="preserve">Persona Wellness </v>
      </c>
      <c r="L136" s="93" t="str">
        <f t="shared" si="4"/>
        <v>With Held</v>
      </c>
      <c r="M136" s="251" t="str">
        <f t="shared" si="5"/>
        <v>Level 0 - Persona, Level 1 - Persona, Level 2 - Persona &amp; Wellness, Level 3 - Persona &amp; Wellness</v>
      </c>
    </row>
    <row r="137" spans="1:13" s="124" customFormat="1" ht="23.4" customHeight="1" x14ac:dyDescent="0.3">
      <c r="A137" s="98">
        <v>134</v>
      </c>
      <c r="B137" s="131" t="s">
        <v>27</v>
      </c>
      <c r="C137" s="131" t="s">
        <v>47</v>
      </c>
      <c r="D137" s="131" t="s">
        <v>294</v>
      </c>
      <c r="E137" s="132" t="s">
        <v>295</v>
      </c>
      <c r="F137" s="120">
        <f>AVERAGE('HPS grading'!F137,'HPS grading'!K137,'HPS grading'!P137,'HPS grading'!U137)</f>
        <v>36.901269841269837</v>
      </c>
      <c r="G137" s="93" t="str" cm="1">
        <f t="array" ref="G137">_xlfn.IFS(F137&gt;=80,"A+",F137&gt;=70,"A",F137=60,"B+",F137&gt;=50,"B",F137&gt;=40,"C+",F137&gt;=30,"C",F137&gt;=20,"D",F137&lt;20,"E")</f>
        <v>C</v>
      </c>
      <c r="H137" s="93" t="str">
        <f>IF('HPS grading'!H137&amp;'HPS grading'!I137="ClearedCleared","None",IF('HPS grading'!H137="NC","Persona ","") &amp;IF('HPS grading'!I137="NC","Wellness ",""))</f>
        <v xml:space="preserve">Wellness </v>
      </c>
      <c r="I137" s="93" t="str">
        <f>IF('HPS grading'!M137&amp;'HPS grading'!N137="ClearedCleared","None",IF('HPS grading'!M137="NC","Persona  ","") &amp;IF('HPS grading'!N137="NC","Wellness",""))</f>
        <v>Persona  Wellness</v>
      </c>
      <c r="J137" s="93" t="str">
        <f>IF('HPS grading'!R137&amp;'HPS grading'!S137="ClearedCleared","None",IF('HPS grading'!R137="NC","Persona ","") &amp;IF('HPS grading'!S137="NC","Wellness ",""))</f>
        <v xml:space="preserve">Persona Wellness </v>
      </c>
      <c r="K137" s="93" t="str">
        <f>IF('HPS grading'!W137&amp;'HPS grading'!X137="ClearedCleared","None",IF('HPS grading'!W137="NC","Persona ","") &amp;IF('HPS grading'!X137="NC","Wellness ",""))</f>
        <v xml:space="preserve">Wellness </v>
      </c>
      <c r="L137" s="93" t="str">
        <f t="shared" si="4"/>
        <v>With Held</v>
      </c>
      <c r="M137" s="251" t="str">
        <f t="shared" si="5"/>
        <v>Level 0 - Wellness, Level 1 - Persona &amp; Wellness, Level 2 - Persona &amp; Wellness, Level 3 - Wellness</v>
      </c>
    </row>
    <row r="138" spans="1:13" s="124" customFormat="1" ht="23.4" customHeight="1" x14ac:dyDescent="0.3">
      <c r="A138" s="93">
        <v>135</v>
      </c>
      <c r="B138" s="129" t="s">
        <v>27</v>
      </c>
      <c r="C138" s="129" t="s">
        <v>15</v>
      </c>
      <c r="D138" s="129" t="s">
        <v>296</v>
      </c>
      <c r="E138" s="130" t="s">
        <v>297</v>
      </c>
      <c r="F138" s="120">
        <f>AVERAGE('HPS grading'!F138,'HPS grading'!K138,'HPS grading'!P138,'HPS grading'!U138)</f>
        <v>44.074189814814808</v>
      </c>
      <c r="G138" s="93" t="str" cm="1">
        <f t="array" ref="G138">_xlfn.IFS(F138&gt;=80,"A+",F138&gt;=70,"A",F138=60,"B+",F138&gt;=50,"B",F138&gt;=40,"C+",F138&gt;=30,"C",F138&gt;=20,"D",F138&lt;20,"E")</f>
        <v>C+</v>
      </c>
      <c r="H138" s="93" t="str">
        <f>IF('HPS grading'!H138&amp;'HPS grading'!I138="ClearedCleared","None",IF('HPS grading'!H138="NC","Persona ","") &amp;IF('HPS grading'!I138="NC","Wellness ",""))</f>
        <v>None</v>
      </c>
      <c r="I138" s="93" t="str">
        <f>IF('HPS grading'!M138&amp;'HPS grading'!N138="ClearedCleared","None",IF('HPS grading'!M138="NC","Persona  ","") &amp;IF('HPS grading'!N138="NC","Wellness",""))</f>
        <v>Wellness</v>
      </c>
      <c r="J138" s="93" t="str">
        <f>IF('HPS grading'!R138&amp;'HPS grading'!S138="ClearedCleared","None",IF('HPS grading'!R138="NC","Persona ","") &amp;IF('HPS grading'!S138="NC","Wellness ",""))</f>
        <v xml:space="preserve">Wellness </v>
      </c>
      <c r="K138" s="93" t="str">
        <f>IF('HPS grading'!W138&amp;'HPS grading'!X138="ClearedCleared","None",IF('HPS grading'!W138="NC","Persona ","") &amp;IF('HPS grading'!X138="NC","Wellness ",""))</f>
        <v xml:space="preserve">Wellness </v>
      </c>
      <c r="L138" s="93" t="str">
        <f t="shared" si="4"/>
        <v>With Held</v>
      </c>
      <c r="M138" s="251" t="str">
        <f t="shared" si="5"/>
        <v>Level 1 - Wellness, Level 2 - Wellness, Level 3 - Wellness</v>
      </c>
    </row>
    <row r="139" spans="1:13" s="124" customFormat="1" ht="23.4" customHeight="1" x14ac:dyDescent="0.3">
      <c r="A139" s="98">
        <v>136</v>
      </c>
      <c r="B139" s="131" t="s">
        <v>23</v>
      </c>
      <c r="C139" s="131" t="s">
        <v>15</v>
      </c>
      <c r="D139" s="131" t="s">
        <v>298</v>
      </c>
      <c r="E139" s="132" t="s">
        <v>299</v>
      </c>
      <c r="F139" s="120">
        <f>AVERAGE('HPS grading'!F139,'HPS grading'!K139,'HPS grading'!P139,'HPS grading'!U139)</f>
        <v>47.559376653439159</v>
      </c>
      <c r="G139" s="93" t="str" cm="1">
        <f t="array" ref="G139">_xlfn.IFS(F139&gt;=80,"A+",F139&gt;=70,"A",F139=60,"B+",F139&gt;=50,"B",F139&gt;=40,"C+",F139&gt;=30,"C",F139&gt;=20,"D",F139&lt;20,"E")</f>
        <v>C+</v>
      </c>
      <c r="H139" s="93" t="str">
        <f>IF('HPS grading'!H139&amp;'HPS grading'!I139="ClearedCleared","None",IF('HPS grading'!H139="NC","Persona ","") &amp;IF('HPS grading'!I139="NC","Wellness ",""))</f>
        <v xml:space="preserve">Persona </v>
      </c>
      <c r="I139" s="93" t="str">
        <f>IF('HPS grading'!M139&amp;'HPS grading'!N139="ClearedCleared","None",IF('HPS grading'!M139="NC","Persona  ","") &amp;IF('HPS grading'!N139="NC","Wellness",""))</f>
        <v>Wellness</v>
      </c>
      <c r="J139" s="93" t="str">
        <f>IF('HPS grading'!R139&amp;'HPS grading'!S139="ClearedCleared","None",IF('HPS grading'!R139="NC","Persona ","") &amp;IF('HPS grading'!S139="NC","Wellness ",""))</f>
        <v>None</v>
      </c>
      <c r="K139" s="93" t="str">
        <f>IF('HPS grading'!W139&amp;'HPS grading'!X139="ClearedCleared","None",IF('HPS grading'!W139="NC","Persona ","") &amp;IF('HPS grading'!X139="NC","Wellness ",""))</f>
        <v xml:space="preserve">Persona </v>
      </c>
      <c r="L139" s="93" t="str">
        <f t="shared" si="4"/>
        <v>With Held</v>
      </c>
      <c r="M139" s="251" t="str">
        <f t="shared" si="5"/>
        <v>Level 0 - Persona, Level 1 - Wellness, Level 3 - Persona</v>
      </c>
    </row>
    <row r="140" spans="1:13" s="124" customFormat="1" ht="23.4" customHeight="1" x14ac:dyDescent="0.3">
      <c r="A140" s="93">
        <v>137</v>
      </c>
      <c r="B140" s="129" t="s">
        <v>23</v>
      </c>
      <c r="C140" s="129" t="s">
        <v>47</v>
      </c>
      <c r="D140" s="129" t="s">
        <v>300</v>
      </c>
      <c r="E140" s="130" t="s">
        <v>301</v>
      </c>
      <c r="F140" s="120">
        <f>AVERAGE('HPS grading'!F140,'HPS grading'!K140,'HPS grading'!P140,'HPS grading'!U140)</f>
        <v>42.437928240740746</v>
      </c>
      <c r="G140" s="93" t="str" cm="1">
        <f t="array" ref="G140">_xlfn.IFS(F140&gt;=80,"A+",F140&gt;=70,"A",F140=60,"B+",F140&gt;=50,"B",F140&gt;=40,"C+",F140&gt;=30,"C",F140&gt;=20,"D",F140&lt;20,"E")</f>
        <v>C+</v>
      </c>
      <c r="H140" s="93" t="str">
        <f>IF('HPS grading'!H140&amp;'HPS grading'!I140="ClearedCleared","None",IF('HPS grading'!H140="NC","Persona ","") &amp;IF('HPS grading'!I140="NC","Wellness ",""))</f>
        <v xml:space="preserve">Wellness </v>
      </c>
      <c r="I140" s="93" t="str">
        <f>IF('HPS grading'!M140&amp;'HPS grading'!N140="ClearedCleared","None",IF('HPS grading'!M140="NC","Persona  ","") &amp;IF('HPS grading'!N140="NC","Wellness",""))</f>
        <v>Wellness</v>
      </c>
      <c r="J140" s="93" t="str">
        <f>IF('HPS grading'!R140&amp;'HPS grading'!S140="ClearedCleared","None",IF('HPS grading'!R140="NC","Persona ","") &amp;IF('HPS grading'!S140="NC","Wellness ",""))</f>
        <v xml:space="preserve">Wellness </v>
      </c>
      <c r="K140" s="93" t="str">
        <f>IF('HPS grading'!W140&amp;'HPS grading'!X140="ClearedCleared","None",IF('HPS grading'!W140="NC","Persona ","") &amp;IF('HPS grading'!X140="NC","Wellness ",""))</f>
        <v xml:space="preserve">Wellness </v>
      </c>
      <c r="L140" s="93" t="str">
        <f t="shared" si="4"/>
        <v>With Held</v>
      </c>
      <c r="M140" s="251" t="str">
        <f t="shared" si="5"/>
        <v>Level 0 - Wellness, Level 1 - Wellness, Level 2 - Wellness, Level 3 - Wellness</v>
      </c>
    </row>
    <row r="141" spans="1:13" s="124" customFormat="1" ht="23.4" customHeight="1" x14ac:dyDescent="0.3">
      <c r="A141" s="98">
        <v>138</v>
      </c>
      <c r="B141" s="131" t="s">
        <v>23</v>
      </c>
      <c r="C141" s="131" t="s">
        <v>47</v>
      </c>
      <c r="D141" s="131" t="s">
        <v>302</v>
      </c>
      <c r="E141" s="132" t="s">
        <v>303</v>
      </c>
      <c r="F141" s="120">
        <f>AVERAGE('HPS grading'!F141,'HPS grading'!K141,'HPS grading'!P141,'HPS grading'!U141)</f>
        <v>47.000813492063493</v>
      </c>
      <c r="G141" s="93" t="str" cm="1">
        <f t="array" ref="G141">_xlfn.IFS(F141&gt;=80,"A+",F141&gt;=70,"A",F141=60,"B+",F141&gt;=50,"B",F141&gt;=40,"C+",F141&gt;=30,"C",F141&gt;=20,"D",F141&lt;20,"E")</f>
        <v>C+</v>
      </c>
      <c r="H141" s="93" t="str">
        <f>IF('HPS grading'!H141&amp;'HPS grading'!I141="ClearedCleared","None",IF('HPS grading'!H141="NC","Persona ","") &amp;IF('HPS grading'!I141="NC","Wellness ",""))</f>
        <v>None</v>
      </c>
      <c r="I141" s="93" t="str">
        <f>IF('HPS grading'!M141&amp;'HPS grading'!N141="ClearedCleared","None",IF('HPS grading'!M141="NC","Persona  ","") &amp;IF('HPS grading'!N141="NC","Wellness",""))</f>
        <v xml:space="preserve">Persona  </v>
      </c>
      <c r="J141" s="93" t="str">
        <f>IF('HPS grading'!R141&amp;'HPS grading'!S141="ClearedCleared","None",IF('HPS grading'!R141="NC","Persona ","") &amp;IF('HPS grading'!S141="NC","Wellness ",""))</f>
        <v xml:space="preserve">Wellness </v>
      </c>
      <c r="K141" s="93" t="str">
        <f>IF('HPS grading'!W141&amp;'HPS grading'!X141="ClearedCleared","None",IF('HPS grading'!W141="NC","Persona ","") &amp;IF('HPS grading'!X141="NC","Wellness ",""))</f>
        <v>None</v>
      </c>
      <c r="L141" s="93" t="str">
        <f t="shared" si="4"/>
        <v>With Held</v>
      </c>
      <c r="M141" s="251" t="str">
        <f t="shared" si="5"/>
        <v>Level 1 - Persona, Level 2 - Wellness</v>
      </c>
    </row>
    <row r="142" spans="1:13" s="124" customFormat="1" ht="23.4" customHeight="1" x14ac:dyDescent="0.3">
      <c r="A142" s="93">
        <v>139</v>
      </c>
      <c r="B142" s="129" t="s">
        <v>27</v>
      </c>
      <c r="C142" s="129" t="s">
        <v>24</v>
      </c>
      <c r="D142" s="129" t="s">
        <v>304</v>
      </c>
      <c r="E142" s="130" t="s">
        <v>305</v>
      </c>
      <c r="F142" s="120">
        <f>AVERAGE('HPS grading'!F142,'HPS grading'!K142,'HPS grading'!P142,'HPS grading'!U142)</f>
        <v>40.639887566137567</v>
      </c>
      <c r="G142" s="93" t="str" cm="1">
        <f t="array" ref="G142">_xlfn.IFS(F142&gt;=80,"A+",F142&gt;=70,"A",F142=60,"B+",F142&gt;=50,"B",F142&gt;=40,"C+",F142&gt;=30,"C",F142&gt;=20,"D",F142&lt;20,"E")</f>
        <v>C+</v>
      </c>
      <c r="H142" s="93" t="str">
        <f>IF('HPS grading'!H142&amp;'HPS grading'!I142="ClearedCleared","None",IF('HPS grading'!H142="NC","Persona ","") &amp;IF('HPS grading'!I142="NC","Wellness ",""))</f>
        <v xml:space="preserve">Persona </v>
      </c>
      <c r="I142" s="93" t="str">
        <f>IF('HPS grading'!M142&amp;'HPS grading'!N142="ClearedCleared","None",IF('HPS grading'!M142="NC","Persona  ","") &amp;IF('HPS grading'!N142="NC","Wellness",""))</f>
        <v>Persona  Wellness</v>
      </c>
      <c r="J142" s="93" t="str">
        <f>IF('HPS grading'!R142&amp;'HPS grading'!S142="ClearedCleared","None",IF('HPS grading'!R142="NC","Persona ","") &amp;IF('HPS grading'!S142="NC","Wellness ",""))</f>
        <v xml:space="preserve">Wellness </v>
      </c>
      <c r="K142" s="93" t="str">
        <f>IF('HPS grading'!W142&amp;'HPS grading'!X142="ClearedCleared","None",IF('HPS grading'!W142="NC","Persona ","") &amp;IF('HPS grading'!X142="NC","Wellness ",""))</f>
        <v xml:space="preserve">Wellness </v>
      </c>
      <c r="L142" s="93" t="str">
        <f t="shared" si="4"/>
        <v>With Held</v>
      </c>
      <c r="M142" s="251" t="str">
        <f t="shared" si="5"/>
        <v>Level 0 - Persona, Level 1 - Persona &amp; Wellness, Level 2 - Wellness, Level 3 - Wellness</v>
      </c>
    </row>
    <row r="143" spans="1:13" s="124" customFormat="1" ht="23.4" customHeight="1" x14ac:dyDescent="0.3">
      <c r="A143" s="98">
        <v>140</v>
      </c>
      <c r="B143" s="131" t="s">
        <v>27</v>
      </c>
      <c r="C143" s="131" t="s">
        <v>15</v>
      </c>
      <c r="D143" s="131" t="s">
        <v>306</v>
      </c>
      <c r="E143" s="132" t="s">
        <v>307</v>
      </c>
      <c r="F143" s="120">
        <f>AVERAGE('HPS grading'!F143,'HPS grading'!K143,'HPS grading'!P143,'HPS grading'!U143)</f>
        <v>44.918306878306879</v>
      </c>
      <c r="G143" s="93" t="str" cm="1">
        <f t="array" ref="G143">_xlfn.IFS(F143&gt;=80,"A+",F143&gt;=70,"A",F143=60,"B+",F143&gt;=50,"B",F143&gt;=40,"C+",F143&gt;=30,"C",F143&gt;=20,"D",F143&lt;20,"E")</f>
        <v>C+</v>
      </c>
      <c r="H143" s="93" t="str">
        <f>IF('HPS grading'!H143&amp;'HPS grading'!I143="ClearedCleared","None",IF('HPS grading'!H143="NC","Persona ","") &amp;IF('HPS grading'!I143="NC","Wellness ",""))</f>
        <v xml:space="preserve">Persona </v>
      </c>
      <c r="I143" s="93" t="str">
        <f>IF('HPS grading'!M143&amp;'HPS grading'!N143="ClearedCleared","None",IF('HPS grading'!M143="NC","Persona  ","") &amp;IF('HPS grading'!N143="NC","Wellness",""))</f>
        <v>Wellness</v>
      </c>
      <c r="J143" s="93" t="str">
        <f>IF('HPS grading'!R143&amp;'HPS grading'!S143="ClearedCleared","None",IF('HPS grading'!R143="NC","Persona ","") &amp;IF('HPS grading'!S143="NC","Wellness ",""))</f>
        <v xml:space="preserve">Wellness </v>
      </c>
      <c r="K143" s="93" t="str">
        <f>IF('HPS grading'!W143&amp;'HPS grading'!X143="ClearedCleared","None",IF('HPS grading'!W143="NC","Persona ","") &amp;IF('HPS grading'!X143="NC","Wellness ",""))</f>
        <v xml:space="preserve">Wellness </v>
      </c>
      <c r="L143" s="93" t="str">
        <f t="shared" si="4"/>
        <v>With Held</v>
      </c>
      <c r="M143" s="251" t="str">
        <f t="shared" si="5"/>
        <v>Level 0 - Persona, Level 1 - Wellness, Level 2 - Wellness, Level 3 - Wellness</v>
      </c>
    </row>
    <row r="144" spans="1:13" s="124" customFormat="1" ht="23.4" customHeight="1" x14ac:dyDescent="0.3">
      <c r="A144" s="93">
        <v>141</v>
      </c>
      <c r="B144" s="129" t="s">
        <v>27</v>
      </c>
      <c r="C144" s="129" t="s">
        <v>47</v>
      </c>
      <c r="D144" s="129" t="s">
        <v>308</v>
      </c>
      <c r="E144" s="130" t="s">
        <v>309</v>
      </c>
      <c r="F144" s="120">
        <f>AVERAGE('HPS grading'!F144,'HPS grading'!K144,'HPS grading'!P144,'HPS grading'!U144)</f>
        <v>57.731116071428573</v>
      </c>
      <c r="G144" s="93" t="str" cm="1">
        <f t="array" ref="G144">_xlfn.IFS(F144&gt;=80,"A+",F144&gt;=70,"A",F144=60,"B+",F144&gt;=50,"B",F144&gt;=40,"C+",F144&gt;=30,"C",F144&gt;=20,"D",F144&lt;20,"E")</f>
        <v>B</v>
      </c>
      <c r="H144" s="93" t="str">
        <f>IF('HPS grading'!H144&amp;'HPS grading'!I144="ClearedCleared","None",IF('HPS grading'!H144="NC","Persona ","") &amp;IF('HPS grading'!I144="NC","Wellness ",""))</f>
        <v>None</v>
      </c>
      <c r="I144" s="93" t="str">
        <f>IF('HPS grading'!M144&amp;'HPS grading'!N144="ClearedCleared","None",IF('HPS grading'!M144="NC","Persona  ","") &amp;IF('HPS grading'!N144="NC","Wellness",""))</f>
        <v>Wellness</v>
      </c>
      <c r="J144" s="93" t="str">
        <f>IF('HPS grading'!R144&amp;'HPS grading'!S144="ClearedCleared","None",IF('HPS grading'!R144="NC","Persona ","") &amp;IF('HPS grading'!S144="NC","Wellness ",""))</f>
        <v xml:space="preserve">Wellness </v>
      </c>
      <c r="K144" s="93" t="str">
        <f>IF('HPS grading'!W144&amp;'HPS grading'!X144="ClearedCleared","None",IF('HPS grading'!W144="NC","Persona ","") &amp;IF('HPS grading'!X144="NC","Wellness ",""))</f>
        <v>None</v>
      </c>
      <c r="L144" s="93" t="str">
        <f t="shared" si="4"/>
        <v>With Held</v>
      </c>
      <c r="M144" s="251" t="str">
        <f t="shared" si="5"/>
        <v>Level 1 - Wellness, Level 2 - Wellness</v>
      </c>
    </row>
    <row r="145" spans="1:13" s="124" customFormat="1" ht="23.4" customHeight="1" x14ac:dyDescent="0.3">
      <c r="A145" s="98">
        <v>142</v>
      </c>
      <c r="B145" s="131" t="s">
        <v>23</v>
      </c>
      <c r="C145" s="131" t="s">
        <v>47</v>
      </c>
      <c r="D145" s="131" t="s">
        <v>310</v>
      </c>
      <c r="E145" s="132" t="s">
        <v>311</v>
      </c>
      <c r="F145" s="120">
        <f>AVERAGE('HPS grading'!F145,'HPS grading'!K145,'HPS grading'!P145,'HPS grading'!U145)</f>
        <v>51.429513888888884</v>
      </c>
      <c r="G145" s="93" t="str" cm="1">
        <f t="array" ref="G145">_xlfn.IFS(F145&gt;=80,"A+",F145&gt;=70,"A",F145=60,"B+",F145&gt;=50,"B",F145&gt;=40,"C+",F145&gt;=30,"C",F145&gt;=20,"D",F145&lt;20,"E")</f>
        <v>B</v>
      </c>
      <c r="H145" s="93" t="str">
        <f>IF('HPS grading'!H145&amp;'HPS grading'!I145="ClearedCleared","None",IF('HPS grading'!H145="NC","Persona ","") &amp;IF('HPS grading'!I145="NC","Wellness ",""))</f>
        <v>None</v>
      </c>
      <c r="I145" s="93" t="str">
        <f>IF('HPS grading'!M145&amp;'HPS grading'!N145="ClearedCleared","None",IF('HPS grading'!M145="NC","Persona  ","") &amp;IF('HPS grading'!N145="NC","Wellness",""))</f>
        <v xml:space="preserve">Persona  </v>
      </c>
      <c r="J145" s="93" t="str">
        <f>IF('HPS grading'!R145&amp;'HPS grading'!S145="ClearedCleared","None",IF('HPS grading'!R145="NC","Persona ","") &amp;IF('HPS grading'!S145="NC","Wellness ",""))</f>
        <v xml:space="preserve">Wellness </v>
      </c>
      <c r="K145" s="93" t="str">
        <f>IF('HPS grading'!W145&amp;'HPS grading'!X145="ClearedCleared","None",IF('HPS grading'!W145="NC","Persona ","") &amp;IF('HPS grading'!X145="NC","Wellness ",""))</f>
        <v xml:space="preserve">Wellness </v>
      </c>
      <c r="L145" s="93" t="str">
        <f t="shared" si="4"/>
        <v>With Held</v>
      </c>
      <c r="M145" s="251" t="str">
        <f t="shared" si="5"/>
        <v>Level 1 - Persona, Level 2 - Wellness, Level 3 - Wellness</v>
      </c>
    </row>
    <row r="146" spans="1:13" s="124" customFormat="1" ht="23.4" customHeight="1" x14ac:dyDescent="0.3">
      <c r="A146" s="93">
        <v>143</v>
      </c>
      <c r="B146" s="129" t="s">
        <v>27</v>
      </c>
      <c r="C146" s="129" t="s">
        <v>47</v>
      </c>
      <c r="D146" s="129" t="s">
        <v>312</v>
      </c>
      <c r="E146" s="130" t="s">
        <v>313</v>
      </c>
      <c r="F146" s="120">
        <f>AVERAGE('HPS grading'!F146,'HPS grading'!K146,'HPS grading'!P146,'HPS grading'!U146)</f>
        <v>38.461597222222224</v>
      </c>
      <c r="G146" s="93" t="str" cm="1">
        <f t="array" ref="G146">_xlfn.IFS(F146&gt;=80,"A+",F146&gt;=70,"A",F146=60,"B+",F146&gt;=50,"B",F146&gt;=40,"C+",F146&gt;=30,"C",F146&gt;=20,"D",F146&lt;20,"E")</f>
        <v>C</v>
      </c>
      <c r="H146" s="93" t="str">
        <f>IF('HPS grading'!H146&amp;'HPS grading'!I146="ClearedCleared","None",IF('HPS grading'!H146="NC","Persona ","") &amp;IF('HPS grading'!I146="NC","Wellness ",""))</f>
        <v xml:space="preserve">Wellness </v>
      </c>
      <c r="I146" s="93" t="str">
        <f>IF('HPS grading'!M146&amp;'HPS grading'!N146="ClearedCleared","None",IF('HPS grading'!M146="NC","Persona  ","") &amp;IF('HPS grading'!N146="NC","Wellness",""))</f>
        <v>Persona  Wellness</v>
      </c>
      <c r="J146" s="93" t="str">
        <f>IF('HPS grading'!R146&amp;'HPS grading'!S146="ClearedCleared","None",IF('HPS grading'!R146="NC","Persona ","") &amp;IF('HPS grading'!S146="NC","Wellness ",""))</f>
        <v xml:space="preserve">Wellness </v>
      </c>
      <c r="K146" s="93" t="str">
        <f>IF('HPS grading'!W146&amp;'HPS grading'!X146="ClearedCleared","None",IF('HPS grading'!W146="NC","Persona ","") &amp;IF('HPS grading'!X146="NC","Wellness ",""))</f>
        <v xml:space="preserve">Wellness </v>
      </c>
      <c r="L146" s="93" t="str">
        <f t="shared" si="4"/>
        <v>With Held</v>
      </c>
      <c r="M146" s="251" t="str">
        <f t="shared" si="5"/>
        <v>Level 0 - Wellness, Level 1 - Persona &amp; Wellness, Level 2 - Wellness, Level 3 - Wellness</v>
      </c>
    </row>
    <row r="147" spans="1:13" s="124" customFormat="1" ht="23.4" customHeight="1" x14ac:dyDescent="0.3">
      <c r="A147" s="98">
        <v>144</v>
      </c>
      <c r="B147" s="131" t="s">
        <v>27</v>
      </c>
      <c r="C147" s="131" t="s">
        <v>47</v>
      </c>
      <c r="D147" s="131" t="s">
        <v>314</v>
      </c>
      <c r="E147" s="132" t="s">
        <v>315</v>
      </c>
      <c r="F147" s="120">
        <f>AVERAGE('HPS grading'!F147,'HPS grading'!K147,'HPS grading'!P147,'HPS grading'!U147)</f>
        <v>52.127526455026455</v>
      </c>
      <c r="G147" s="93" t="str" cm="1">
        <f t="array" ref="G147">_xlfn.IFS(F147&gt;=80,"A+",F147&gt;=70,"A",F147=60,"B+",F147&gt;=50,"B",F147&gt;=40,"C+",F147&gt;=30,"C",F147&gt;=20,"D",F147&lt;20,"E")</f>
        <v>B</v>
      </c>
      <c r="H147" s="93" t="str">
        <f>IF('HPS grading'!H147&amp;'HPS grading'!I147="ClearedCleared","None",IF('HPS grading'!H147="NC","Persona ","") &amp;IF('HPS grading'!I147="NC","Wellness ",""))</f>
        <v>None</v>
      </c>
      <c r="I147" s="93" t="str">
        <f>IF('HPS grading'!M147&amp;'HPS grading'!N147="ClearedCleared","None",IF('HPS grading'!M147="NC","Persona  ","") &amp;IF('HPS grading'!N147="NC","Wellness",""))</f>
        <v>Wellness</v>
      </c>
      <c r="J147" s="93" t="str">
        <f>IF('HPS grading'!R147&amp;'HPS grading'!S147="ClearedCleared","None",IF('HPS grading'!R147="NC","Persona ","") &amp;IF('HPS grading'!S147="NC","Wellness ",""))</f>
        <v xml:space="preserve">Wellness </v>
      </c>
      <c r="K147" s="93" t="str">
        <f>IF('HPS grading'!W147&amp;'HPS grading'!X147="ClearedCleared","None",IF('HPS grading'!W147="NC","Persona ","") &amp;IF('HPS grading'!X147="NC","Wellness ",""))</f>
        <v xml:space="preserve">Wellness </v>
      </c>
      <c r="L147" s="93" t="str">
        <f t="shared" si="4"/>
        <v>With Held</v>
      </c>
      <c r="M147" s="251" t="str">
        <f t="shared" si="5"/>
        <v>Level 1 - Wellness, Level 2 - Wellness, Level 3 - Wellness</v>
      </c>
    </row>
    <row r="148" spans="1:13" s="124" customFormat="1" ht="23.4" customHeight="1" x14ac:dyDescent="0.3">
      <c r="A148" s="93">
        <v>145</v>
      </c>
      <c r="B148" s="129" t="s">
        <v>23</v>
      </c>
      <c r="C148" s="129" t="s">
        <v>15</v>
      </c>
      <c r="D148" s="129" t="s">
        <v>316</v>
      </c>
      <c r="E148" s="130" t="s">
        <v>317</v>
      </c>
      <c r="F148" s="120">
        <f>AVERAGE('HPS grading'!F148,'HPS grading'!K148,'HPS grading'!P148,'HPS grading'!U148)</f>
        <v>45.880697751322757</v>
      </c>
      <c r="G148" s="93" t="str" cm="1">
        <f t="array" ref="G148">_xlfn.IFS(F148&gt;=80,"A+",F148&gt;=70,"A",F148=60,"B+",F148&gt;=50,"B",F148&gt;=40,"C+",F148&gt;=30,"C",F148&gt;=20,"D",F148&lt;20,"E")</f>
        <v>C+</v>
      </c>
      <c r="H148" s="93" t="str">
        <f>IF('HPS grading'!H148&amp;'HPS grading'!I148="ClearedCleared","None",IF('HPS grading'!H148="NC","Persona ","") &amp;IF('HPS grading'!I148="NC","Wellness ",""))</f>
        <v xml:space="preserve">Wellness </v>
      </c>
      <c r="I148" s="93" t="str">
        <f>IF('HPS grading'!M148&amp;'HPS grading'!N148="ClearedCleared","None",IF('HPS grading'!M148="NC","Persona  ","") &amp;IF('HPS grading'!N148="NC","Wellness",""))</f>
        <v>Wellness</v>
      </c>
      <c r="J148" s="93" t="str">
        <f>IF('HPS grading'!R148&amp;'HPS grading'!S148="ClearedCleared","None",IF('HPS grading'!R148="NC","Persona ","") &amp;IF('HPS grading'!S148="NC","Wellness ",""))</f>
        <v xml:space="preserve">Wellness </v>
      </c>
      <c r="K148" s="93" t="str">
        <f>IF('HPS grading'!W148&amp;'HPS grading'!X148="ClearedCleared","None",IF('HPS grading'!W148="NC","Persona ","") &amp;IF('HPS grading'!X148="NC","Wellness ",""))</f>
        <v xml:space="preserve">Wellness </v>
      </c>
      <c r="L148" s="93" t="str">
        <f t="shared" si="4"/>
        <v>With Held</v>
      </c>
      <c r="M148" s="251" t="str">
        <f t="shared" si="5"/>
        <v>Level 0 - Wellness, Level 1 - Wellness, Level 2 - Wellness, Level 3 - Wellness</v>
      </c>
    </row>
    <row r="149" spans="1:13" s="124" customFormat="1" ht="23.4" customHeight="1" x14ac:dyDescent="0.3">
      <c r="A149" s="98">
        <v>146</v>
      </c>
      <c r="B149" s="131" t="s">
        <v>23</v>
      </c>
      <c r="C149" s="131" t="s">
        <v>15</v>
      </c>
      <c r="D149" s="131" t="s">
        <v>318</v>
      </c>
      <c r="E149" s="132" t="s">
        <v>319</v>
      </c>
      <c r="F149" s="120">
        <f>AVERAGE('HPS grading'!F149,'HPS grading'!K149,'HPS grading'!P149,'HPS grading'!U149)</f>
        <v>67.596243386243387</v>
      </c>
      <c r="G149" s="93" t="str" cm="1">
        <f t="array" ref="G149">_xlfn.IFS(F149&gt;=80,"A+",F149&gt;=70,"A",F149=60,"B+",F149&gt;=50,"B",F149&gt;=40,"C+",F149&gt;=30,"C",F149&gt;=20,"D",F149&lt;20,"E")</f>
        <v>B</v>
      </c>
      <c r="H149" s="93" t="str">
        <f>IF('HPS grading'!H149&amp;'HPS grading'!I149="ClearedCleared","None",IF('HPS grading'!H149="NC","Persona ","") &amp;IF('HPS grading'!I149="NC","Wellness ",""))</f>
        <v>None</v>
      </c>
      <c r="I149" s="93" t="str">
        <f>IF('HPS grading'!M149&amp;'HPS grading'!N149="ClearedCleared","None",IF('HPS grading'!M149="NC","Persona  ","") &amp;IF('HPS grading'!N149="NC","Wellness",""))</f>
        <v>None</v>
      </c>
      <c r="J149" s="93" t="str">
        <f>IF('HPS grading'!R149&amp;'HPS grading'!S149="ClearedCleared","None",IF('HPS grading'!R149="NC","Persona ","") &amp;IF('HPS grading'!S149="NC","Wellness ",""))</f>
        <v>None</v>
      </c>
      <c r="K149" s="93" t="str">
        <f>IF('HPS grading'!W149&amp;'HPS grading'!X149="ClearedCleared","None",IF('HPS grading'!W149="NC","Persona ","") &amp;IF('HPS grading'!X149="NC","Wellness ",""))</f>
        <v>None</v>
      </c>
      <c r="L149" s="93" t="str">
        <f t="shared" si="4"/>
        <v>Passed</v>
      </c>
      <c r="M149" s="251" t="str">
        <f t="shared" si="5"/>
        <v/>
      </c>
    </row>
    <row r="150" spans="1:13" s="124" customFormat="1" ht="23.4" customHeight="1" x14ac:dyDescent="0.3">
      <c r="A150" s="93">
        <v>147</v>
      </c>
      <c r="B150" s="129" t="s">
        <v>27</v>
      </c>
      <c r="C150" s="129" t="s">
        <v>24</v>
      </c>
      <c r="D150" s="129" t="s">
        <v>320</v>
      </c>
      <c r="E150" s="130" t="s">
        <v>321</v>
      </c>
      <c r="F150" s="120">
        <f>AVERAGE('HPS grading'!F150,'HPS grading'!K150,'HPS grading'!P150,'HPS grading'!U150)</f>
        <v>44.808854166666663</v>
      </c>
      <c r="G150" s="93" t="str" cm="1">
        <f t="array" ref="G150">_xlfn.IFS(F150&gt;=80,"A+",F150&gt;=70,"A",F150=60,"B+",F150&gt;=50,"B",F150&gt;=40,"C+",F150&gt;=30,"C",F150&gt;=20,"D",F150&lt;20,"E")</f>
        <v>C+</v>
      </c>
      <c r="H150" s="93" t="str">
        <f>IF('HPS grading'!H150&amp;'HPS grading'!I150="ClearedCleared","None",IF('HPS grading'!H150="NC","Persona ","") &amp;IF('HPS grading'!I150="NC","Wellness ",""))</f>
        <v xml:space="preserve">Persona </v>
      </c>
      <c r="I150" s="93" t="str">
        <f>IF('HPS grading'!M150&amp;'HPS grading'!N150="ClearedCleared","None",IF('HPS grading'!M150="NC","Persona  ","") &amp;IF('HPS grading'!N150="NC","Wellness",""))</f>
        <v>Wellness</v>
      </c>
      <c r="J150" s="93" t="str">
        <f>IF('HPS grading'!R150&amp;'HPS grading'!S150="ClearedCleared","None",IF('HPS grading'!R150="NC","Persona ","") &amp;IF('HPS grading'!S150="NC","Wellness ",""))</f>
        <v xml:space="preserve">Persona Wellness </v>
      </c>
      <c r="K150" s="93" t="str">
        <f>IF('HPS grading'!W150&amp;'HPS grading'!X150="ClearedCleared","None",IF('HPS grading'!W150="NC","Persona ","") &amp;IF('HPS grading'!X150="NC","Wellness ",""))</f>
        <v xml:space="preserve">Wellness </v>
      </c>
      <c r="L150" s="93" t="str">
        <f t="shared" si="4"/>
        <v>With Held</v>
      </c>
      <c r="M150" s="251" t="str">
        <f t="shared" si="5"/>
        <v>Level 0 - Persona, Level 1 - Wellness, Level 2 - Persona &amp; Wellness, Level 3 - Wellness</v>
      </c>
    </row>
    <row r="151" spans="1:13" s="124" customFormat="1" ht="23.4" customHeight="1" x14ac:dyDescent="0.3">
      <c r="A151" s="98">
        <v>148</v>
      </c>
      <c r="B151" s="131" t="s">
        <v>27</v>
      </c>
      <c r="C151" s="131" t="s">
        <v>15</v>
      </c>
      <c r="D151" s="131" t="s">
        <v>322</v>
      </c>
      <c r="E151" s="132" t="s">
        <v>323</v>
      </c>
      <c r="F151" s="120">
        <f>AVERAGE('HPS grading'!F151,'HPS grading'!K151,'HPS grading'!P151,'HPS grading'!U151)</f>
        <v>53.028941798941787</v>
      </c>
      <c r="G151" s="93" t="str" cm="1">
        <f t="array" ref="G151">_xlfn.IFS(F151&gt;=80,"A+",F151&gt;=70,"A",F151=60,"B+",F151&gt;=50,"B",F151&gt;=40,"C+",F151&gt;=30,"C",F151&gt;=20,"D",F151&lt;20,"E")</f>
        <v>B</v>
      </c>
      <c r="H151" s="93" t="str">
        <f>IF('HPS grading'!H151&amp;'HPS grading'!I151="ClearedCleared","None",IF('HPS grading'!H151="NC","Persona ","") &amp;IF('HPS grading'!I151="NC","Wellness ",""))</f>
        <v>None</v>
      </c>
      <c r="I151" s="93" t="str">
        <f>IF('HPS grading'!M151&amp;'HPS grading'!N151="ClearedCleared","None",IF('HPS grading'!M151="NC","Persona  ","") &amp;IF('HPS grading'!N151="NC","Wellness",""))</f>
        <v>Wellness</v>
      </c>
      <c r="J151" s="93" t="str">
        <f>IF('HPS grading'!R151&amp;'HPS grading'!S151="ClearedCleared","None",IF('HPS grading'!R151="NC","Persona ","") &amp;IF('HPS grading'!S151="NC","Wellness ",""))</f>
        <v xml:space="preserve">Wellness </v>
      </c>
      <c r="K151" s="93" t="str">
        <f>IF('HPS grading'!W151&amp;'HPS grading'!X151="ClearedCleared","None",IF('HPS grading'!W151="NC","Persona ","") &amp;IF('HPS grading'!X151="NC","Wellness ",""))</f>
        <v xml:space="preserve">Wellness </v>
      </c>
      <c r="L151" s="93" t="str">
        <f t="shared" si="4"/>
        <v>With Held</v>
      </c>
      <c r="M151" s="251" t="str">
        <f t="shared" si="5"/>
        <v>Level 1 - Wellness, Level 2 - Wellness, Level 3 - Wellness</v>
      </c>
    </row>
    <row r="152" spans="1:13" s="124" customFormat="1" ht="23.4" customHeight="1" x14ac:dyDescent="0.3">
      <c r="A152" s="93">
        <v>149</v>
      </c>
      <c r="B152" s="129" t="s">
        <v>27</v>
      </c>
      <c r="C152" s="129" t="s">
        <v>24</v>
      </c>
      <c r="D152" s="129" t="s">
        <v>324</v>
      </c>
      <c r="E152" s="130" t="s">
        <v>325</v>
      </c>
      <c r="F152" s="120">
        <f>AVERAGE('HPS grading'!F152,'HPS grading'!K152,'HPS grading'!P152,'HPS grading'!U152)</f>
        <v>34.711941137566136</v>
      </c>
      <c r="G152" s="93" t="str" cm="1">
        <f t="array" ref="G152">_xlfn.IFS(F152&gt;=80,"A+",F152&gt;=70,"A",F152=60,"B+",F152&gt;=50,"B",F152&gt;=40,"C+",F152&gt;=30,"C",F152&gt;=20,"D",F152&lt;20,"E")</f>
        <v>C</v>
      </c>
      <c r="H152" s="93" t="str">
        <f>IF('HPS grading'!H152&amp;'HPS grading'!I152="ClearedCleared","None",IF('HPS grading'!H152="NC","Persona ","") &amp;IF('HPS grading'!I152="NC","Wellness ",""))</f>
        <v xml:space="preserve">Persona </v>
      </c>
      <c r="I152" s="93" t="str">
        <f>IF('HPS grading'!M152&amp;'HPS grading'!N152="ClearedCleared","None",IF('HPS grading'!M152="NC","Persona  ","") &amp;IF('HPS grading'!N152="NC","Wellness",""))</f>
        <v>Wellness</v>
      </c>
      <c r="J152" s="93" t="str">
        <f>IF('HPS grading'!R152&amp;'HPS grading'!S152="ClearedCleared","None",IF('HPS grading'!R152="NC","Persona ","") &amp;IF('HPS grading'!S152="NC","Wellness ",""))</f>
        <v xml:space="preserve">Persona Wellness </v>
      </c>
      <c r="K152" s="93" t="str">
        <f>IF('HPS grading'!W152&amp;'HPS grading'!X152="ClearedCleared","None",IF('HPS grading'!W152="NC","Persona ","") &amp;IF('HPS grading'!X152="NC","Wellness ",""))</f>
        <v xml:space="preserve">Wellness </v>
      </c>
      <c r="L152" s="93" t="str">
        <f t="shared" si="4"/>
        <v>With Held</v>
      </c>
      <c r="M152" s="251" t="str">
        <f t="shared" si="5"/>
        <v>Level 0 - Persona, Level 1 - Wellness, Level 2 - Persona &amp; Wellness, Level 3 - Wellness</v>
      </c>
    </row>
    <row r="153" spans="1:13" s="124" customFormat="1" ht="23.4" customHeight="1" x14ac:dyDescent="0.3">
      <c r="A153" s="98">
        <v>150</v>
      </c>
      <c r="B153" s="131" t="s">
        <v>23</v>
      </c>
      <c r="C153" s="131" t="s">
        <v>15</v>
      </c>
      <c r="D153" s="131" t="s">
        <v>326</v>
      </c>
      <c r="E153" s="132" t="s">
        <v>327</v>
      </c>
      <c r="F153" s="120">
        <f>AVERAGE('HPS grading'!F153,'HPS grading'!K153,'HPS grading'!P153,'HPS grading'!U153)</f>
        <v>60.93371031746031</v>
      </c>
      <c r="G153" s="93" t="str" cm="1">
        <f t="array" ref="G153">_xlfn.IFS(F153&gt;=80,"A+",F153&gt;=70,"A",F153=60,"B+",F153&gt;=50,"B",F153&gt;=40,"C+",F153&gt;=30,"C",F153&gt;=20,"D",F153&lt;20,"E")</f>
        <v>B</v>
      </c>
      <c r="H153" s="93" t="str">
        <f>IF('HPS grading'!H153&amp;'HPS grading'!I153="ClearedCleared","None",IF('HPS grading'!H153="NC","Persona ","") &amp;IF('HPS grading'!I153="NC","Wellness ",""))</f>
        <v>None</v>
      </c>
      <c r="I153" s="93" t="str">
        <f>IF('HPS grading'!M153&amp;'HPS grading'!N153="ClearedCleared","None",IF('HPS grading'!M153="NC","Persona  ","") &amp;IF('HPS grading'!N153="NC","Wellness",""))</f>
        <v>Wellness</v>
      </c>
      <c r="J153" s="93" t="str">
        <f>IF('HPS grading'!R153&amp;'HPS grading'!S153="ClearedCleared","None",IF('HPS grading'!R153="NC","Persona ","") &amp;IF('HPS grading'!S153="NC","Wellness ",""))</f>
        <v xml:space="preserve">Wellness </v>
      </c>
      <c r="K153" s="93" t="str">
        <f>IF('HPS grading'!W153&amp;'HPS grading'!X153="ClearedCleared","None",IF('HPS grading'!W153="NC","Persona ","") &amp;IF('HPS grading'!X153="NC","Wellness ",""))</f>
        <v xml:space="preserve">Wellness </v>
      </c>
      <c r="L153" s="93" t="str">
        <f t="shared" si="4"/>
        <v>With Held</v>
      </c>
      <c r="M153" s="251" t="str">
        <f t="shared" si="5"/>
        <v>Level 1 - Wellness, Level 2 - Wellness, Level 3 - Wellness</v>
      </c>
    </row>
    <row r="154" spans="1:13" s="124" customFormat="1" ht="23.4" customHeight="1" x14ac:dyDescent="0.3">
      <c r="A154" s="93">
        <v>151</v>
      </c>
      <c r="B154" s="129" t="s">
        <v>27</v>
      </c>
      <c r="C154" s="129" t="s">
        <v>24</v>
      </c>
      <c r="D154" s="129" t="s">
        <v>328</v>
      </c>
      <c r="E154" s="130" t="s">
        <v>329</v>
      </c>
      <c r="F154" s="120">
        <f>AVERAGE('HPS grading'!F154,'HPS grading'!K154,'HPS grading'!P154,'HPS grading'!U154)</f>
        <v>47.371197089947096</v>
      </c>
      <c r="G154" s="93" t="str" cm="1">
        <f t="array" ref="G154">_xlfn.IFS(F154&gt;=80,"A+",F154&gt;=70,"A",F154=60,"B+",F154&gt;=50,"B",F154&gt;=40,"C+",F154&gt;=30,"C",F154&gt;=20,"D",F154&lt;20,"E")</f>
        <v>C+</v>
      </c>
      <c r="H154" s="93" t="str">
        <f>IF('HPS grading'!H154&amp;'HPS grading'!I154="ClearedCleared","None",IF('HPS grading'!H154="NC","Persona ","") &amp;IF('HPS grading'!I154="NC","Wellness ",""))</f>
        <v xml:space="preserve">Persona </v>
      </c>
      <c r="I154" s="93" t="str">
        <f>IF('HPS grading'!M154&amp;'HPS grading'!N154="ClearedCleared","None",IF('HPS grading'!M154="NC","Persona  ","") &amp;IF('HPS grading'!N154="NC","Wellness",""))</f>
        <v>None</v>
      </c>
      <c r="J154" s="93" t="str">
        <f>IF('HPS grading'!R154&amp;'HPS grading'!S154="ClearedCleared","None",IF('HPS grading'!R154="NC","Persona ","") &amp;IF('HPS grading'!S154="NC","Wellness ",""))</f>
        <v>None</v>
      </c>
      <c r="K154" s="93" t="str">
        <f>IF('HPS grading'!W154&amp;'HPS grading'!X154="ClearedCleared","None",IF('HPS grading'!W154="NC","Persona ","") &amp;IF('HPS grading'!X154="NC","Wellness ",""))</f>
        <v xml:space="preserve">Persona Wellness </v>
      </c>
      <c r="L154" s="93" t="str">
        <f t="shared" si="4"/>
        <v>With Held</v>
      </c>
      <c r="M154" s="251" t="str">
        <f t="shared" si="5"/>
        <v>Level 0 - Persona, Level 3 - Persona &amp; Wellness</v>
      </c>
    </row>
    <row r="155" spans="1:13" s="124" customFormat="1" ht="23.4" customHeight="1" x14ac:dyDescent="0.3">
      <c r="A155" s="98">
        <v>152</v>
      </c>
      <c r="B155" s="131" t="s">
        <v>27</v>
      </c>
      <c r="C155" s="131" t="s">
        <v>24</v>
      </c>
      <c r="D155" s="131" t="s">
        <v>330</v>
      </c>
      <c r="E155" s="132" t="s">
        <v>331</v>
      </c>
      <c r="F155" s="120">
        <f>AVERAGE('HPS grading'!F155,'HPS grading'!K155,'HPS grading'!P155,'HPS grading'!U155)</f>
        <v>39.62987433862434</v>
      </c>
      <c r="G155" s="93" t="str" cm="1">
        <f t="array" ref="G155">_xlfn.IFS(F155&gt;=80,"A+",F155&gt;=70,"A",F155=60,"B+",F155&gt;=50,"B",F155&gt;=40,"C+",F155&gt;=30,"C",F155&gt;=20,"D",F155&lt;20,"E")</f>
        <v>C</v>
      </c>
      <c r="H155" s="93" t="str">
        <f>IF('HPS grading'!H155&amp;'HPS grading'!I155="ClearedCleared","None",IF('HPS grading'!H155="NC","Persona ","") &amp;IF('HPS grading'!I155="NC","Wellness ",""))</f>
        <v>None</v>
      </c>
      <c r="I155" s="93" t="str">
        <f>IF('HPS grading'!M155&amp;'HPS grading'!N155="ClearedCleared","None",IF('HPS grading'!M155="NC","Persona  ","") &amp;IF('HPS grading'!N155="NC","Wellness",""))</f>
        <v>Wellness</v>
      </c>
      <c r="J155" s="93" t="str">
        <f>IF('HPS grading'!R155&amp;'HPS grading'!S155="ClearedCleared","None",IF('HPS grading'!R155="NC","Persona ","") &amp;IF('HPS grading'!S155="NC","Wellness ",""))</f>
        <v xml:space="preserve">Wellness </v>
      </c>
      <c r="K155" s="93" t="str">
        <f>IF('HPS grading'!W155&amp;'HPS grading'!X155="ClearedCleared","None",IF('HPS grading'!W155="NC","Persona ","") &amp;IF('HPS grading'!X155="NC","Wellness ",""))</f>
        <v xml:space="preserve">Persona Wellness </v>
      </c>
      <c r="L155" s="93" t="str">
        <f t="shared" si="4"/>
        <v>With Held</v>
      </c>
      <c r="M155" s="251" t="str">
        <f t="shared" si="5"/>
        <v>Level 1 - Wellness, Level 2 - Wellness, Level 3 - Persona &amp; Wellness</v>
      </c>
    </row>
    <row r="156" spans="1:13" s="124" customFormat="1" ht="23.4" customHeight="1" x14ac:dyDescent="0.3">
      <c r="A156" s="93">
        <v>153</v>
      </c>
      <c r="B156" s="129" t="s">
        <v>27</v>
      </c>
      <c r="C156" s="129" t="s">
        <v>15</v>
      </c>
      <c r="D156" s="129" t="s">
        <v>332</v>
      </c>
      <c r="E156" s="130" t="s">
        <v>333</v>
      </c>
      <c r="F156" s="120">
        <f>AVERAGE('HPS grading'!F156,'HPS grading'!K156,'HPS grading'!P156,'HPS grading'!U156)</f>
        <v>62.967751322751326</v>
      </c>
      <c r="G156" s="93" t="str" cm="1">
        <f t="array" ref="G156">_xlfn.IFS(F156&gt;=80,"A+",F156&gt;=70,"A",F156=60,"B+",F156&gt;=50,"B",F156&gt;=40,"C+",F156&gt;=30,"C",F156&gt;=20,"D",F156&lt;20,"E")</f>
        <v>B</v>
      </c>
      <c r="H156" s="93" t="str">
        <f>IF('HPS grading'!H156&amp;'HPS grading'!I156="ClearedCleared","None",IF('HPS grading'!H156="NC","Persona ","") &amp;IF('HPS grading'!I156="NC","Wellness ",""))</f>
        <v>None</v>
      </c>
      <c r="I156" s="93" t="str">
        <f>IF('HPS grading'!M156&amp;'HPS grading'!N156="ClearedCleared","None",IF('HPS grading'!M156="NC","Persona  ","") &amp;IF('HPS grading'!N156="NC","Wellness",""))</f>
        <v>None</v>
      </c>
      <c r="J156" s="93" t="str">
        <f>IF('HPS grading'!R156&amp;'HPS grading'!S156="ClearedCleared","None",IF('HPS grading'!R156="NC","Persona ","") &amp;IF('HPS grading'!S156="NC","Wellness ",""))</f>
        <v>None</v>
      </c>
      <c r="K156" s="93" t="str">
        <f>IF('HPS grading'!W156&amp;'HPS grading'!X156="ClearedCleared","None",IF('HPS grading'!W156="NC","Persona ","") &amp;IF('HPS grading'!X156="NC","Wellness ",""))</f>
        <v>None</v>
      </c>
      <c r="L156" s="93" t="str">
        <f t="shared" si="4"/>
        <v>Passed</v>
      </c>
      <c r="M156" s="251" t="str">
        <f t="shared" si="5"/>
        <v/>
      </c>
    </row>
    <row r="157" spans="1:13" s="124" customFormat="1" ht="23.4" customHeight="1" x14ac:dyDescent="0.3">
      <c r="A157" s="98">
        <v>154</v>
      </c>
      <c r="B157" s="131" t="s">
        <v>23</v>
      </c>
      <c r="C157" s="131" t="s">
        <v>24</v>
      </c>
      <c r="D157" s="131" t="s">
        <v>334</v>
      </c>
      <c r="E157" s="132" t="s">
        <v>335</v>
      </c>
      <c r="F157" s="120">
        <f>AVERAGE('HPS grading'!F157,'HPS grading'!K157,'HPS grading'!P157,'HPS grading'!U157)</f>
        <v>46.414110449735446</v>
      </c>
      <c r="G157" s="93" t="str" cm="1">
        <f t="array" ref="G157">_xlfn.IFS(F157&gt;=80,"A+",F157&gt;=70,"A",F157=60,"B+",F157&gt;=50,"B",F157&gt;=40,"C+",F157&gt;=30,"C",F157&gt;=20,"D",F157&lt;20,"E")</f>
        <v>C+</v>
      </c>
      <c r="H157" s="93" t="str">
        <f>IF('HPS grading'!H157&amp;'HPS grading'!I157="ClearedCleared","None",IF('HPS grading'!H157="NC","Persona ","") &amp;IF('HPS grading'!I157="NC","Wellness ",""))</f>
        <v xml:space="preserve">Persona Wellness </v>
      </c>
      <c r="I157" s="93" t="str">
        <f>IF('HPS grading'!M157&amp;'HPS grading'!N157="ClearedCleared","None",IF('HPS grading'!M157="NC","Persona  ","") &amp;IF('HPS grading'!N157="NC","Wellness",""))</f>
        <v>Persona  Wellness</v>
      </c>
      <c r="J157" s="93" t="str">
        <f>IF('HPS grading'!R157&amp;'HPS grading'!S157="ClearedCleared","None",IF('HPS grading'!R157="NC","Persona ","") &amp;IF('HPS grading'!S157="NC","Wellness ",""))</f>
        <v xml:space="preserve">Wellness </v>
      </c>
      <c r="K157" s="93" t="str">
        <f>IF('HPS grading'!W157&amp;'HPS grading'!X157="ClearedCleared","None",IF('HPS grading'!W157="NC","Persona ","") &amp;IF('HPS grading'!X157="NC","Wellness ",""))</f>
        <v xml:space="preserve">Wellness </v>
      </c>
      <c r="L157" s="93" t="str">
        <f t="shared" si="4"/>
        <v>With Held</v>
      </c>
      <c r="M157" s="251" t="str">
        <f t="shared" si="5"/>
        <v>Level 0 - Persona &amp; Wellness, Level 1 - Persona &amp; Wellness, Level 2 - Wellness, Level 3 - Wellness</v>
      </c>
    </row>
    <row r="158" spans="1:13" s="124" customFormat="1" ht="23.4" customHeight="1" x14ac:dyDescent="0.3">
      <c r="A158" s="93">
        <v>155</v>
      </c>
      <c r="B158" s="129" t="s">
        <v>23</v>
      </c>
      <c r="C158" s="129" t="s">
        <v>47</v>
      </c>
      <c r="D158" s="129" t="s">
        <v>336</v>
      </c>
      <c r="E158" s="130" t="s">
        <v>337</v>
      </c>
      <c r="F158" s="120">
        <f>AVERAGE('HPS grading'!F158,'HPS grading'!K158,'HPS grading'!P158,'HPS grading'!U158)</f>
        <v>49.541335978835974</v>
      </c>
      <c r="G158" s="93" t="str" cm="1">
        <f t="array" ref="G158">_xlfn.IFS(F158&gt;=80,"A+",F158&gt;=70,"A",F158=60,"B+",F158&gt;=50,"B",F158&gt;=40,"C+",F158&gt;=30,"C",F158&gt;=20,"D",F158&lt;20,"E")</f>
        <v>C+</v>
      </c>
      <c r="H158" s="93" t="str">
        <f>IF('HPS grading'!H158&amp;'HPS grading'!I158="ClearedCleared","None",IF('HPS grading'!H158="NC","Persona ","") &amp;IF('HPS grading'!I158="NC","Wellness ",""))</f>
        <v>None</v>
      </c>
      <c r="I158" s="93" t="str">
        <f>IF('HPS grading'!M158&amp;'HPS grading'!N158="ClearedCleared","None",IF('HPS grading'!M158="NC","Persona  ","") &amp;IF('HPS grading'!N158="NC","Wellness",""))</f>
        <v>Wellness</v>
      </c>
      <c r="J158" s="93" t="str">
        <f>IF('HPS grading'!R158&amp;'HPS grading'!S158="ClearedCleared","None",IF('HPS grading'!R158="NC","Persona ","") &amp;IF('HPS grading'!S158="NC","Wellness ",""))</f>
        <v xml:space="preserve">Wellness </v>
      </c>
      <c r="K158" s="93" t="str">
        <f>IF('HPS grading'!W158&amp;'HPS grading'!X158="ClearedCleared","None",IF('HPS grading'!W158="NC","Persona ","") &amp;IF('HPS grading'!X158="NC","Wellness ",""))</f>
        <v>None</v>
      </c>
      <c r="L158" s="93" t="str">
        <f t="shared" si="4"/>
        <v>With Held</v>
      </c>
      <c r="M158" s="251" t="str">
        <f t="shared" si="5"/>
        <v>Level 1 - Wellness, Level 2 - Wellness</v>
      </c>
    </row>
    <row r="159" spans="1:13" s="124" customFormat="1" ht="23.4" customHeight="1" x14ac:dyDescent="0.3">
      <c r="A159" s="98">
        <v>156</v>
      </c>
      <c r="B159" s="131" t="s">
        <v>27</v>
      </c>
      <c r="C159" s="131" t="s">
        <v>47</v>
      </c>
      <c r="D159" s="131" t="s">
        <v>338</v>
      </c>
      <c r="E159" s="132" t="s">
        <v>339</v>
      </c>
      <c r="F159" s="120">
        <f>AVERAGE('HPS grading'!F159,'HPS grading'!K159,'HPS grading'!P159,'HPS grading'!U159)</f>
        <v>42.848898809523803</v>
      </c>
      <c r="G159" s="93" t="str" cm="1">
        <f t="array" ref="G159">_xlfn.IFS(F159&gt;=80,"A+",F159&gt;=70,"A",F159=60,"B+",F159&gt;=50,"B",F159&gt;=40,"C+",F159&gt;=30,"C",F159&gt;=20,"D",F159&lt;20,"E")</f>
        <v>C+</v>
      </c>
      <c r="H159" s="93" t="str">
        <f>IF('HPS grading'!H159&amp;'HPS grading'!I159="ClearedCleared","None",IF('HPS grading'!H159="NC","Persona ","") &amp;IF('HPS grading'!I159="NC","Wellness ",""))</f>
        <v xml:space="preserve">Persona </v>
      </c>
      <c r="I159" s="93" t="str">
        <f>IF('HPS grading'!M159&amp;'HPS grading'!N159="ClearedCleared","None",IF('HPS grading'!M159="NC","Persona  ","") &amp;IF('HPS grading'!N159="NC","Wellness",""))</f>
        <v>Persona  Wellness</v>
      </c>
      <c r="J159" s="93" t="str">
        <f>IF('HPS grading'!R159&amp;'HPS grading'!S159="ClearedCleared","None",IF('HPS grading'!R159="NC","Persona ","") &amp;IF('HPS grading'!S159="NC","Wellness ",""))</f>
        <v xml:space="preserve">Persona Wellness </v>
      </c>
      <c r="K159" s="93" t="str">
        <f>IF('HPS grading'!W159&amp;'HPS grading'!X159="ClearedCleared","None",IF('HPS grading'!W159="NC","Persona ","") &amp;IF('HPS grading'!X159="NC","Wellness ",""))</f>
        <v xml:space="preserve">Wellness </v>
      </c>
      <c r="L159" s="93" t="str">
        <f t="shared" si="4"/>
        <v>With Held</v>
      </c>
      <c r="M159" s="251" t="str">
        <f t="shared" si="5"/>
        <v>Level 0 - Persona, Level 1 - Persona &amp; Wellness, Level 2 - Persona &amp; Wellness, Level 3 - Wellness</v>
      </c>
    </row>
    <row r="160" spans="1:13" s="124" customFormat="1" ht="23.4" customHeight="1" x14ac:dyDescent="0.3">
      <c r="A160" s="93">
        <v>157</v>
      </c>
      <c r="B160" s="129" t="s">
        <v>27</v>
      </c>
      <c r="C160" s="129" t="s">
        <v>47</v>
      </c>
      <c r="D160" s="129" t="s">
        <v>340</v>
      </c>
      <c r="E160" s="130" t="s">
        <v>341</v>
      </c>
      <c r="F160" s="120">
        <f>AVERAGE('HPS grading'!F160,'HPS grading'!K160,'HPS grading'!P160,'HPS grading'!U160)</f>
        <v>54.667873677248679</v>
      </c>
      <c r="G160" s="93" t="str" cm="1">
        <f t="array" ref="G160">_xlfn.IFS(F160&gt;=80,"A+",F160&gt;=70,"A",F160=60,"B+",F160&gt;=50,"B",F160&gt;=40,"C+",F160&gt;=30,"C",F160&gt;=20,"D",F160&lt;20,"E")</f>
        <v>B</v>
      </c>
      <c r="H160" s="93" t="str">
        <f>IF('HPS grading'!H160&amp;'HPS grading'!I160="ClearedCleared","None",IF('HPS grading'!H160="NC","Persona ","") &amp;IF('HPS grading'!I160="NC","Wellness ",""))</f>
        <v xml:space="preserve">Persona </v>
      </c>
      <c r="I160" s="93" t="str">
        <f>IF('HPS grading'!M160&amp;'HPS grading'!N160="ClearedCleared","None",IF('HPS grading'!M160="NC","Persona  ","") &amp;IF('HPS grading'!N160="NC","Wellness",""))</f>
        <v>Wellness</v>
      </c>
      <c r="J160" s="93" t="str">
        <f>IF('HPS grading'!R160&amp;'HPS grading'!S160="ClearedCleared","None",IF('HPS grading'!R160="NC","Persona ","") &amp;IF('HPS grading'!S160="NC","Wellness ",""))</f>
        <v xml:space="preserve">Persona Wellness </v>
      </c>
      <c r="K160" s="93" t="str">
        <f>IF('HPS grading'!W160&amp;'HPS grading'!X160="ClearedCleared","None",IF('HPS grading'!W160="NC","Persona ","") &amp;IF('HPS grading'!X160="NC","Wellness ",""))</f>
        <v>None</v>
      </c>
      <c r="L160" s="93" t="str">
        <f t="shared" si="4"/>
        <v>With Held</v>
      </c>
      <c r="M160" s="251" t="str">
        <f t="shared" si="5"/>
        <v>Level 0 - Persona, Level 1 - Wellness, Level 2 - Persona &amp; Wellness</v>
      </c>
    </row>
    <row r="161" spans="1:13" s="124" customFormat="1" ht="23.4" customHeight="1" x14ac:dyDescent="0.3">
      <c r="A161" s="98">
        <v>158</v>
      </c>
      <c r="B161" s="131" t="s">
        <v>27</v>
      </c>
      <c r="C161" s="131" t="s">
        <v>15</v>
      </c>
      <c r="D161" s="131" t="s">
        <v>342</v>
      </c>
      <c r="E161" s="132" t="s">
        <v>343</v>
      </c>
      <c r="F161" s="120">
        <f>AVERAGE('HPS grading'!F161,'HPS grading'!K161,'HPS grading'!P161,'HPS grading'!U161)</f>
        <v>46.465744047619047</v>
      </c>
      <c r="G161" s="93" t="str" cm="1">
        <f t="array" ref="G161">_xlfn.IFS(F161&gt;=80,"A+",F161&gt;=70,"A",F161=60,"B+",F161&gt;=50,"B",F161&gt;=40,"C+",F161&gt;=30,"C",F161&gt;=20,"D",F161&lt;20,"E")</f>
        <v>C+</v>
      </c>
      <c r="H161" s="93" t="str">
        <f>IF('HPS grading'!H161&amp;'HPS grading'!I161="ClearedCleared","None",IF('HPS grading'!H161="NC","Persona ","") &amp;IF('HPS grading'!I161="NC","Wellness ",""))</f>
        <v xml:space="preserve">Persona </v>
      </c>
      <c r="I161" s="93" t="str">
        <f>IF('HPS grading'!M161&amp;'HPS grading'!N161="ClearedCleared","None",IF('HPS grading'!M161="NC","Persona  ","") &amp;IF('HPS grading'!N161="NC","Wellness",""))</f>
        <v>Wellness</v>
      </c>
      <c r="J161" s="93" t="str">
        <f>IF('HPS grading'!R161&amp;'HPS grading'!S161="ClearedCleared","None",IF('HPS grading'!R161="NC","Persona ","") &amp;IF('HPS grading'!S161="NC","Wellness ",""))</f>
        <v xml:space="preserve">Wellness </v>
      </c>
      <c r="K161" s="93" t="str">
        <f>IF('HPS grading'!W161&amp;'HPS grading'!X161="ClearedCleared","None",IF('HPS grading'!W161="NC","Persona ","") &amp;IF('HPS grading'!X161="NC","Wellness ",""))</f>
        <v xml:space="preserve">Wellness </v>
      </c>
      <c r="L161" s="93" t="str">
        <f t="shared" si="4"/>
        <v>With Held</v>
      </c>
      <c r="M161" s="251" t="str">
        <f t="shared" si="5"/>
        <v>Level 0 - Persona, Level 1 - Wellness, Level 2 - Wellness, Level 3 - Wellness</v>
      </c>
    </row>
    <row r="162" spans="1:13" s="124" customFormat="1" ht="23.4" customHeight="1" x14ac:dyDescent="0.3">
      <c r="A162" s="93">
        <v>159</v>
      </c>
      <c r="B162" s="129" t="s">
        <v>27</v>
      </c>
      <c r="C162" s="129" t="s">
        <v>47</v>
      </c>
      <c r="D162" s="129" t="s">
        <v>344</v>
      </c>
      <c r="E162" s="130" t="s">
        <v>345</v>
      </c>
      <c r="F162" s="120">
        <f>AVERAGE('HPS grading'!F162,'HPS grading'!K162,'HPS grading'!P162,'HPS grading'!U162)</f>
        <v>40.447738095238094</v>
      </c>
      <c r="G162" s="93" t="str" cm="1">
        <f t="array" ref="G162">_xlfn.IFS(F162&gt;=80,"A+",F162&gt;=70,"A",F162=60,"B+",F162&gt;=50,"B",F162&gt;=40,"C+",F162&gt;=30,"C",F162&gt;=20,"D",F162&lt;20,"E")</f>
        <v>C+</v>
      </c>
      <c r="H162" s="93" t="str">
        <f>IF('HPS grading'!H162&amp;'HPS grading'!I162="ClearedCleared","None",IF('HPS grading'!H162="NC","Persona ","") &amp;IF('HPS grading'!I162="NC","Wellness ",""))</f>
        <v>None</v>
      </c>
      <c r="I162" s="93" t="str">
        <f>IF('HPS grading'!M162&amp;'HPS grading'!N162="ClearedCleared","None",IF('HPS grading'!M162="NC","Persona  ","") &amp;IF('HPS grading'!N162="NC","Wellness",""))</f>
        <v>Persona  Wellness</v>
      </c>
      <c r="J162" s="93" t="str">
        <f>IF('HPS grading'!R162&amp;'HPS grading'!S162="ClearedCleared","None",IF('HPS grading'!R162="NC","Persona ","") &amp;IF('HPS grading'!S162="NC","Wellness ",""))</f>
        <v xml:space="preserve">Persona Wellness </v>
      </c>
      <c r="K162" s="93" t="str">
        <f>IF('HPS grading'!W162&amp;'HPS grading'!X162="ClearedCleared","None",IF('HPS grading'!W162="NC","Persona ","") &amp;IF('HPS grading'!X162="NC","Wellness ",""))</f>
        <v xml:space="preserve">Wellness </v>
      </c>
      <c r="L162" s="93" t="str">
        <f t="shared" si="4"/>
        <v>With Held</v>
      </c>
      <c r="M162" s="251" t="str">
        <f t="shared" si="5"/>
        <v>Level 1 - Persona &amp; Wellness, Level 2 - Persona &amp; Wellness, Level 3 - Wellness</v>
      </c>
    </row>
    <row r="163" spans="1:13" s="124" customFormat="1" ht="23.4" customHeight="1" x14ac:dyDescent="0.3">
      <c r="A163" s="98">
        <v>160</v>
      </c>
      <c r="B163" s="131" t="s">
        <v>23</v>
      </c>
      <c r="C163" s="131" t="s">
        <v>24</v>
      </c>
      <c r="D163" s="131" t="s">
        <v>346</v>
      </c>
      <c r="E163" s="132" t="s">
        <v>347</v>
      </c>
      <c r="F163" s="120">
        <f>AVERAGE('HPS grading'!F163,'HPS grading'!K163,'HPS grading'!P163,'HPS grading'!U163)</f>
        <v>34.240806878306877</v>
      </c>
      <c r="G163" s="93" t="str" cm="1">
        <f t="array" ref="G163">_xlfn.IFS(F163&gt;=80,"A+",F163&gt;=70,"A",F163=60,"B+",F163&gt;=50,"B",F163&gt;=40,"C+",F163&gt;=30,"C",F163&gt;=20,"D",F163&lt;20,"E")</f>
        <v>C</v>
      </c>
      <c r="H163" s="93" t="str">
        <f>IF('HPS grading'!H163&amp;'HPS grading'!I163="ClearedCleared","None",IF('HPS grading'!H163="NC","Persona ","") &amp;IF('HPS grading'!I163="NC","Wellness ",""))</f>
        <v xml:space="preserve">Persona Wellness </v>
      </c>
      <c r="I163" s="93" t="str">
        <f>IF('HPS grading'!M163&amp;'HPS grading'!N163="ClearedCleared","None",IF('HPS grading'!M163="NC","Persona  ","") &amp;IF('HPS grading'!N163="NC","Wellness",""))</f>
        <v>Wellness</v>
      </c>
      <c r="J163" s="93" t="str">
        <f>IF('HPS grading'!R163&amp;'HPS grading'!S163="ClearedCleared","None",IF('HPS grading'!R163="NC","Persona ","") &amp;IF('HPS grading'!S163="NC","Wellness ",""))</f>
        <v xml:space="preserve">Persona Wellness </v>
      </c>
      <c r="K163" s="93" t="str">
        <f>IF('HPS grading'!W163&amp;'HPS grading'!X163="ClearedCleared","None",IF('HPS grading'!W163="NC","Persona ","") &amp;IF('HPS grading'!X163="NC","Wellness ",""))</f>
        <v xml:space="preserve">Wellness </v>
      </c>
      <c r="L163" s="93" t="str">
        <f t="shared" si="4"/>
        <v>With Held</v>
      </c>
      <c r="M163" s="251" t="str">
        <f t="shared" si="5"/>
        <v>Level 0 - Persona &amp; Wellness, Level 1 - Wellness, Level 2 - Persona &amp; Wellness, Level 3 - Wellness</v>
      </c>
    </row>
    <row r="164" spans="1:13" s="124" customFormat="1" ht="23.4" customHeight="1" x14ac:dyDescent="0.3">
      <c r="A164" s="93">
        <v>161</v>
      </c>
      <c r="B164" s="129" t="s">
        <v>27</v>
      </c>
      <c r="C164" s="129" t="s">
        <v>15</v>
      </c>
      <c r="D164" s="129" t="s">
        <v>348</v>
      </c>
      <c r="E164" s="130" t="s">
        <v>349</v>
      </c>
      <c r="F164" s="120">
        <f>AVERAGE('HPS grading'!F164,'HPS grading'!K164,'HPS grading'!P164,'HPS grading'!U164)</f>
        <v>48.079219576719581</v>
      </c>
      <c r="G164" s="93" t="str" cm="1">
        <f t="array" ref="G164">_xlfn.IFS(F164&gt;=80,"A+",F164&gt;=70,"A",F164=60,"B+",F164&gt;=50,"B",F164&gt;=40,"C+",F164&gt;=30,"C",F164&gt;=20,"D",F164&lt;20,"E")</f>
        <v>C+</v>
      </c>
      <c r="H164" s="93" t="str">
        <f>IF('HPS grading'!H164&amp;'HPS grading'!I164="ClearedCleared","None",IF('HPS grading'!H164="NC","Persona ","") &amp;IF('HPS grading'!I164="NC","Wellness ",""))</f>
        <v>None</v>
      </c>
      <c r="I164" s="93" t="str">
        <f>IF('HPS grading'!M164&amp;'HPS grading'!N164="ClearedCleared","None",IF('HPS grading'!M164="NC","Persona  ","") &amp;IF('HPS grading'!N164="NC","Wellness",""))</f>
        <v xml:space="preserve">Persona  </v>
      </c>
      <c r="J164" s="93" t="str">
        <f>IF('HPS grading'!R164&amp;'HPS grading'!S164="ClearedCleared","None",IF('HPS grading'!R164="NC","Persona ","") &amp;IF('HPS grading'!S164="NC","Wellness ",""))</f>
        <v xml:space="preserve">Persona </v>
      </c>
      <c r="K164" s="93" t="str">
        <f>IF('HPS grading'!W164&amp;'HPS grading'!X164="ClearedCleared","None",IF('HPS grading'!W164="NC","Persona ","") &amp;IF('HPS grading'!X164="NC","Wellness ",""))</f>
        <v xml:space="preserve">Persona Wellness </v>
      </c>
      <c r="L164" s="93" t="str">
        <f t="shared" si="4"/>
        <v>With Held</v>
      </c>
      <c r="M164" s="251" t="str">
        <f t="shared" si="5"/>
        <v>Level 1 - Persona, Level 2 - Persona, Level 3 - Persona &amp; Wellness</v>
      </c>
    </row>
    <row r="165" spans="1:13" s="124" customFormat="1" ht="23.4" customHeight="1" x14ac:dyDescent="0.3">
      <c r="A165" s="98">
        <v>162</v>
      </c>
      <c r="B165" s="131" t="s">
        <v>27</v>
      </c>
      <c r="C165" s="131" t="s">
        <v>15</v>
      </c>
      <c r="D165" s="131" t="s">
        <v>350</v>
      </c>
      <c r="E165" s="132" t="s">
        <v>351</v>
      </c>
      <c r="F165" s="120">
        <f>AVERAGE('HPS grading'!F165,'HPS grading'!K165,'HPS grading'!P165,'HPS grading'!U165)</f>
        <v>61.356149140211642</v>
      </c>
      <c r="G165" s="93" t="str" cm="1">
        <f t="array" ref="G165">_xlfn.IFS(F165&gt;=80,"A+",F165&gt;=70,"A",F165=60,"B+",F165&gt;=50,"B",F165&gt;=40,"C+",F165&gt;=30,"C",F165&gt;=20,"D",F165&lt;20,"E")</f>
        <v>B</v>
      </c>
      <c r="H165" s="93" t="str">
        <f>IF('HPS grading'!H165&amp;'HPS grading'!I165="ClearedCleared","None",IF('HPS grading'!H165="NC","Persona ","") &amp;IF('HPS grading'!I165="NC","Wellness ",""))</f>
        <v>None</v>
      </c>
      <c r="I165" s="93" t="str">
        <f>IF('HPS grading'!M165&amp;'HPS grading'!N165="ClearedCleared","None",IF('HPS grading'!M165="NC","Persona  ","") &amp;IF('HPS grading'!N165="NC","Wellness",""))</f>
        <v>None</v>
      </c>
      <c r="J165" s="93" t="str">
        <f>IF('HPS grading'!R165&amp;'HPS grading'!S165="ClearedCleared","None",IF('HPS grading'!R165="NC","Persona ","") &amp;IF('HPS grading'!S165="NC","Wellness ",""))</f>
        <v>None</v>
      </c>
      <c r="K165" s="93" t="str">
        <f>IF('HPS grading'!W165&amp;'HPS grading'!X165="ClearedCleared","None",IF('HPS grading'!W165="NC","Persona ","") &amp;IF('HPS grading'!X165="NC","Wellness ",""))</f>
        <v>None</v>
      </c>
      <c r="L165" s="93" t="str">
        <f t="shared" si="4"/>
        <v>Passed</v>
      </c>
      <c r="M165" s="251" t="str">
        <f t="shared" si="5"/>
        <v/>
      </c>
    </row>
    <row r="166" spans="1:13" s="124" customFormat="1" ht="23.4" customHeight="1" x14ac:dyDescent="0.3">
      <c r="A166" s="93">
        <v>163</v>
      </c>
      <c r="B166" s="129" t="s">
        <v>27</v>
      </c>
      <c r="C166" s="129" t="s">
        <v>47</v>
      </c>
      <c r="D166" s="129" t="s">
        <v>352</v>
      </c>
      <c r="E166" s="130" t="s">
        <v>353</v>
      </c>
      <c r="F166" s="120">
        <f>AVERAGE('HPS grading'!F166,'HPS grading'!K166,'HPS grading'!P166,'HPS grading'!U166)</f>
        <v>44.834464285714283</v>
      </c>
      <c r="G166" s="93" t="str" cm="1">
        <f t="array" ref="G166">_xlfn.IFS(F166&gt;=80,"A+",F166&gt;=70,"A",F166=60,"B+",F166&gt;=50,"B",F166&gt;=40,"C+",F166&gt;=30,"C",F166&gt;=20,"D",F166&lt;20,"E")</f>
        <v>C+</v>
      </c>
      <c r="H166" s="93" t="str">
        <f>IF('HPS grading'!H166&amp;'HPS grading'!I166="ClearedCleared","None",IF('HPS grading'!H166="NC","Persona ","") &amp;IF('HPS grading'!I166="NC","Wellness ",""))</f>
        <v xml:space="preserve">Persona </v>
      </c>
      <c r="I166" s="93" t="str">
        <f>IF('HPS grading'!M166&amp;'HPS grading'!N166="ClearedCleared","None",IF('HPS grading'!M166="NC","Persona  ","") &amp;IF('HPS grading'!N166="NC","Wellness",""))</f>
        <v>Wellness</v>
      </c>
      <c r="J166" s="93" t="str">
        <f>IF('HPS grading'!R166&amp;'HPS grading'!S166="ClearedCleared","None",IF('HPS grading'!R166="NC","Persona ","") &amp;IF('HPS grading'!S166="NC","Wellness ",""))</f>
        <v xml:space="preserve">Persona Wellness </v>
      </c>
      <c r="K166" s="93" t="str">
        <f>IF('HPS grading'!W166&amp;'HPS grading'!X166="ClearedCleared","None",IF('HPS grading'!W166="NC","Persona ","") &amp;IF('HPS grading'!X166="NC","Wellness ",""))</f>
        <v xml:space="preserve">Wellness </v>
      </c>
      <c r="L166" s="93" t="str">
        <f t="shared" si="4"/>
        <v>With Held</v>
      </c>
      <c r="M166" s="251" t="str">
        <f t="shared" si="5"/>
        <v>Level 0 - Persona, Level 1 - Wellness, Level 2 - Persona &amp; Wellness, Level 3 - Wellness</v>
      </c>
    </row>
    <row r="167" spans="1:13" s="124" customFormat="1" ht="23.4" customHeight="1" x14ac:dyDescent="0.3">
      <c r="A167" s="98">
        <v>164</v>
      </c>
      <c r="B167" s="131" t="s">
        <v>23</v>
      </c>
      <c r="C167" s="131" t="s">
        <v>47</v>
      </c>
      <c r="D167" s="131" t="s">
        <v>354</v>
      </c>
      <c r="E167" s="132" t="s">
        <v>355</v>
      </c>
      <c r="F167" s="120">
        <f>AVERAGE('HPS grading'!F167,'HPS grading'!K167,'HPS grading'!P167,'HPS grading'!U167)</f>
        <v>52.357728174603167</v>
      </c>
      <c r="G167" s="93" t="str" cm="1">
        <f t="array" ref="G167">_xlfn.IFS(F167&gt;=80,"A+",F167&gt;=70,"A",F167=60,"B+",F167&gt;=50,"B",F167&gt;=40,"C+",F167&gt;=30,"C",F167&gt;=20,"D",F167&lt;20,"E")</f>
        <v>B</v>
      </c>
      <c r="H167" s="93" t="str">
        <f>IF('HPS grading'!H167&amp;'HPS grading'!I167="ClearedCleared","None",IF('HPS grading'!H167="NC","Persona ","") &amp;IF('HPS grading'!I167="NC","Wellness ",""))</f>
        <v xml:space="preserve">Wellness </v>
      </c>
      <c r="I167" s="93" t="str">
        <f>IF('HPS grading'!M167&amp;'HPS grading'!N167="ClearedCleared","None",IF('HPS grading'!M167="NC","Persona  ","") &amp;IF('HPS grading'!N167="NC","Wellness",""))</f>
        <v>Wellness</v>
      </c>
      <c r="J167" s="93" t="str">
        <f>IF('HPS grading'!R167&amp;'HPS grading'!S167="ClearedCleared","None",IF('HPS grading'!R167="NC","Persona ","") &amp;IF('HPS grading'!S167="NC","Wellness ",""))</f>
        <v xml:space="preserve">Wellness </v>
      </c>
      <c r="K167" s="93" t="str">
        <f>IF('HPS grading'!W167&amp;'HPS grading'!X167="ClearedCleared","None",IF('HPS grading'!W167="NC","Persona ","") &amp;IF('HPS grading'!X167="NC","Wellness ",""))</f>
        <v>None</v>
      </c>
      <c r="L167" s="93" t="str">
        <f t="shared" si="4"/>
        <v>With Held</v>
      </c>
      <c r="M167" s="251" t="str">
        <f t="shared" si="5"/>
        <v>Level 0 - Wellness, Level 1 - Wellness, Level 2 - Wellness</v>
      </c>
    </row>
    <row r="168" spans="1:13" s="124" customFormat="1" ht="23.4" customHeight="1" x14ac:dyDescent="0.3">
      <c r="A168" s="93">
        <v>165</v>
      </c>
      <c r="B168" s="129" t="s">
        <v>27</v>
      </c>
      <c r="C168" s="129" t="s">
        <v>24</v>
      </c>
      <c r="D168" s="129" t="s">
        <v>356</v>
      </c>
      <c r="E168" s="130" t="s">
        <v>357</v>
      </c>
      <c r="F168" s="120">
        <f>AVERAGE('HPS grading'!F168,'HPS grading'!K168,'HPS grading'!P168,'HPS grading'!U168)</f>
        <v>39.316597222222228</v>
      </c>
      <c r="G168" s="93" t="str" cm="1">
        <f t="array" ref="G168">_xlfn.IFS(F168&gt;=80,"A+",F168&gt;=70,"A",F168=60,"B+",F168&gt;=50,"B",F168&gt;=40,"C+",F168&gt;=30,"C",F168&gt;=20,"D",F168&lt;20,"E")</f>
        <v>C</v>
      </c>
      <c r="H168" s="93" t="str">
        <f>IF('HPS grading'!H168&amp;'HPS grading'!I168="ClearedCleared","None",IF('HPS grading'!H168="NC","Persona ","") &amp;IF('HPS grading'!I168="NC","Wellness ",""))</f>
        <v xml:space="preserve">Persona Wellness </v>
      </c>
      <c r="I168" s="93" t="str">
        <f>IF('HPS grading'!M168&amp;'HPS grading'!N168="ClearedCleared","None",IF('HPS grading'!M168="NC","Persona  ","") &amp;IF('HPS grading'!N168="NC","Wellness",""))</f>
        <v>Persona  Wellness</v>
      </c>
      <c r="J168" s="93" t="str">
        <f>IF('HPS grading'!R168&amp;'HPS grading'!S168="ClearedCleared","None",IF('HPS grading'!R168="NC","Persona ","") &amp;IF('HPS grading'!S168="NC","Wellness ",""))</f>
        <v xml:space="preserve">Persona Wellness </v>
      </c>
      <c r="K168" s="93" t="str">
        <f>IF('HPS grading'!W168&amp;'HPS grading'!X168="ClearedCleared","None",IF('HPS grading'!W168="NC","Persona ","") &amp;IF('HPS grading'!X168="NC","Wellness ",""))</f>
        <v xml:space="preserve">Wellness </v>
      </c>
      <c r="L168" s="93" t="str">
        <f t="shared" si="4"/>
        <v>With Held</v>
      </c>
      <c r="M168" s="251" t="str">
        <f t="shared" si="5"/>
        <v>Level 0 - Persona &amp; Wellness, Level 1 - Persona &amp; Wellness, Level 2 - Persona &amp; Wellness, Level 3 - Wellness</v>
      </c>
    </row>
    <row r="169" spans="1:13" s="124" customFormat="1" ht="23.4" customHeight="1" x14ac:dyDescent="0.3">
      <c r="A169" s="98">
        <v>166</v>
      </c>
      <c r="B169" s="131" t="s">
        <v>27</v>
      </c>
      <c r="C169" s="131" t="s">
        <v>24</v>
      </c>
      <c r="D169" s="131" t="s">
        <v>358</v>
      </c>
      <c r="E169" s="132" t="s">
        <v>359</v>
      </c>
      <c r="F169" s="120">
        <f>AVERAGE('HPS grading'!F169,'HPS grading'!K169,'HPS grading'!P169,'HPS grading'!U169)</f>
        <v>36.766435185185188</v>
      </c>
      <c r="G169" s="93" t="str" cm="1">
        <f t="array" ref="G169">_xlfn.IFS(F169&gt;=80,"A+",F169&gt;=70,"A",F169=60,"B+",F169&gt;=50,"B",F169&gt;=40,"C+",F169&gt;=30,"C",F169&gt;=20,"D",F169&lt;20,"E")</f>
        <v>C</v>
      </c>
      <c r="H169" s="93" t="str">
        <f>IF('HPS grading'!H169&amp;'HPS grading'!I169="ClearedCleared","None",IF('HPS grading'!H169="NC","Persona ","") &amp;IF('HPS grading'!I169="NC","Wellness ",""))</f>
        <v xml:space="preserve">Persona </v>
      </c>
      <c r="I169" s="93" t="str">
        <f>IF('HPS grading'!M169&amp;'HPS grading'!N169="ClearedCleared","None",IF('HPS grading'!M169="NC","Persona  ","") &amp;IF('HPS grading'!N169="NC","Wellness",""))</f>
        <v>Wellness</v>
      </c>
      <c r="J169" s="93" t="str">
        <f>IF('HPS grading'!R169&amp;'HPS grading'!S169="ClearedCleared","None",IF('HPS grading'!R169="NC","Persona ","") &amp;IF('HPS grading'!S169="NC","Wellness ",""))</f>
        <v xml:space="preserve">Persona </v>
      </c>
      <c r="K169" s="93" t="str">
        <f>IF('HPS grading'!W169&amp;'HPS grading'!X169="ClearedCleared","None",IF('HPS grading'!W169="NC","Persona ","") &amp;IF('HPS grading'!X169="NC","Wellness ",""))</f>
        <v xml:space="preserve">Wellness </v>
      </c>
      <c r="L169" s="93" t="str">
        <f t="shared" si="4"/>
        <v>With Held</v>
      </c>
      <c r="M169" s="251" t="str">
        <f t="shared" si="5"/>
        <v>Level 0 - Persona, Level 1 - Wellness, Level 2 - Persona, Level 3 - Wellness</v>
      </c>
    </row>
    <row r="170" spans="1:13" s="124" customFormat="1" ht="23.4" customHeight="1" x14ac:dyDescent="0.3">
      <c r="A170" s="93">
        <v>167</v>
      </c>
      <c r="B170" s="129" t="s">
        <v>27</v>
      </c>
      <c r="C170" s="129" t="s">
        <v>47</v>
      </c>
      <c r="D170" s="129" t="s">
        <v>360</v>
      </c>
      <c r="E170" s="130" t="s">
        <v>361</v>
      </c>
      <c r="F170" s="120">
        <f>AVERAGE('HPS grading'!F170,'HPS grading'!K170,'HPS grading'!P170,'HPS grading'!U170)</f>
        <v>53.915376984126993</v>
      </c>
      <c r="G170" s="93" t="str" cm="1">
        <f t="array" ref="G170">_xlfn.IFS(F170&gt;=80,"A+",F170&gt;=70,"A",F170=60,"B+",F170&gt;=50,"B",F170&gt;=40,"C+",F170&gt;=30,"C",F170&gt;=20,"D",F170&lt;20,"E")</f>
        <v>B</v>
      </c>
      <c r="H170" s="93" t="str">
        <f>IF('HPS grading'!H170&amp;'HPS grading'!I170="ClearedCleared","None",IF('HPS grading'!H170="NC","Persona ","") &amp;IF('HPS grading'!I170="NC","Wellness ",""))</f>
        <v>None</v>
      </c>
      <c r="I170" s="93" t="str">
        <f>IF('HPS grading'!M170&amp;'HPS grading'!N170="ClearedCleared","None",IF('HPS grading'!M170="NC","Persona  ","") &amp;IF('HPS grading'!N170="NC","Wellness",""))</f>
        <v>Wellness</v>
      </c>
      <c r="J170" s="93" t="str">
        <f>IF('HPS grading'!R170&amp;'HPS grading'!S170="ClearedCleared","None",IF('HPS grading'!R170="NC","Persona ","") &amp;IF('HPS grading'!S170="NC","Wellness ",""))</f>
        <v>None</v>
      </c>
      <c r="K170" s="93" t="str">
        <f>IF('HPS grading'!W170&amp;'HPS grading'!X170="ClearedCleared","None",IF('HPS grading'!W170="NC","Persona ","") &amp;IF('HPS grading'!X170="NC","Wellness ",""))</f>
        <v xml:space="preserve">Wellness </v>
      </c>
      <c r="L170" s="93" t="str">
        <f t="shared" si="4"/>
        <v>With Held</v>
      </c>
      <c r="M170" s="251" t="str">
        <f t="shared" si="5"/>
        <v>Level 1 - Wellness, Level 3 - Wellness</v>
      </c>
    </row>
    <row r="171" spans="1:13" s="124" customFormat="1" ht="23.4" customHeight="1" x14ac:dyDescent="0.3">
      <c r="A171" s="98">
        <v>168</v>
      </c>
      <c r="B171" s="131" t="s">
        <v>23</v>
      </c>
      <c r="C171" s="131" t="s">
        <v>47</v>
      </c>
      <c r="D171" s="131" t="s">
        <v>362</v>
      </c>
      <c r="E171" s="132" t="s">
        <v>363</v>
      </c>
      <c r="F171" s="120">
        <f>AVERAGE('HPS grading'!F171,'HPS grading'!K171,'HPS grading'!P171,'HPS grading'!U171)</f>
        <v>57.252876984126978</v>
      </c>
      <c r="G171" s="93" t="str" cm="1">
        <f t="array" ref="G171">_xlfn.IFS(F171&gt;=80,"A+",F171&gt;=70,"A",F171=60,"B+",F171&gt;=50,"B",F171&gt;=40,"C+",F171&gt;=30,"C",F171&gt;=20,"D",F171&lt;20,"E")</f>
        <v>B</v>
      </c>
      <c r="H171" s="93" t="str">
        <f>IF('HPS grading'!H171&amp;'HPS grading'!I171="ClearedCleared","None",IF('HPS grading'!H171="NC","Persona ","") &amp;IF('HPS grading'!I171="NC","Wellness ",""))</f>
        <v>None</v>
      </c>
      <c r="I171" s="93" t="str">
        <f>IF('HPS grading'!M171&amp;'HPS grading'!N171="ClearedCleared","None",IF('HPS grading'!M171="NC","Persona  ","") &amp;IF('HPS grading'!N171="NC","Wellness",""))</f>
        <v>Wellness</v>
      </c>
      <c r="J171" s="93" t="str">
        <f>IF('HPS grading'!R171&amp;'HPS grading'!S171="ClearedCleared","None",IF('HPS grading'!R171="NC","Persona ","") &amp;IF('HPS grading'!S171="NC","Wellness ",""))</f>
        <v>None</v>
      </c>
      <c r="K171" s="93" t="str">
        <f>IF('HPS grading'!W171&amp;'HPS grading'!X171="ClearedCleared","None",IF('HPS grading'!W171="NC","Persona ","") &amp;IF('HPS grading'!X171="NC","Wellness ",""))</f>
        <v>None</v>
      </c>
      <c r="L171" s="93" t="str">
        <f t="shared" si="4"/>
        <v>With Held</v>
      </c>
      <c r="M171" s="251" t="str">
        <f t="shared" si="5"/>
        <v>Level 1 - Wellness</v>
      </c>
    </row>
    <row r="172" spans="1:13" s="124" customFormat="1" ht="23.4" customHeight="1" x14ac:dyDescent="0.3">
      <c r="A172" s="93">
        <v>169</v>
      </c>
      <c r="B172" s="129" t="s">
        <v>27</v>
      </c>
      <c r="C172" s="129" t="s">
        <v>15</v>
      </c>
      <c r="D172" s="129" t="s">
        <v>364</v>
      </c>
      <c r="E172" s="130" t="s">
        <v>365</v>
      </c>
      <c r="F172" s="120">
        <f>AVERAGE('HPS grading'!F172,'HPS grading'!K172,'HPS grading'!P172,'HPS grading'!U172)</f>
        <v>49.471051587301588</v>
      </c>
      <c r="G172" s="93" t="str" cm="1">
        <f t="array" ref="G172">_xlfn.IFS(F172&gt;=80,"A+",F172&gt;=70,"A",F172=60,"B+",F172&gt;=50,"B",F172&gt;=40,"C+",F172&gt;=30,"C",F172&gt;=20,"D",F172&lt;20,"E")</f>
        <v>C+</v>
      </c>
      <c r="H172" s="93" t="str">
        <f>IF('HPS grading'!H172&amp;'HPS grading'!I172="ClearedCleared","None",IF('HPS grading'!H172="NC","Persona ","") &amp;IF('HPS grading'!I172="NC","Wellness ",""))</f>
        <v>None</v>
      </c>
      <c r="I172" s="93" t="str">
        <f>IF('HPS grading'!M172&amp;'HPS grading'!N172="ClearedCleared","None",IF('HPS grading'!M172="NC","Persona  ","") &amp;IF('HPS grading'!N172="NC","Wellness",""))</f>
        <v>Wellness</v>
      </c>
      <c r="J172" s="93" t="str">
        <f>IF('HPS grading'!R172&amp;'HPS grading'!S172="ClearedCleared","None",IF('HPS grading'!R172="NC","Persona ","") &amp;IF('HPS grading'!S172="NC","Wellness ",""))</f>
        <v xml:space="preserve">Persona </v>
      </c>
      <c r="K172" s="93" t="str">
        <f>IF('HPS grading'!W172&amp;'HPS grading'!X172="ClearedCleared","None",IF('HPS grading'!W172="NC","Persona ","") &amp;IF('HPS grading'!X172="NC","Wellness ",""))</f>
        <v>None</v>
      </c>
      <c r="L172" s="93" t="str">
        <f t="shared" si="4"/>
        <v>With Held</v>
      </c>
      <c r="M172" s="251" t="str">
        <f t="shared" si="5"/>
        <v>Level 1 - Wellness, Level 2 - Persona</v>
      </c>
    </row>
    <row r="173" spans="1:13" s="124" customFormat="1" ht="23.4" customHeight="1" x14ac:dyDescent="0.3">
      <c r="A173" s="98">
        <v>170</v>
      </c>
      <c r="B173" s="131" t="s">
        <v>23</v>
      </c>
      <c r="C173" s="131" t="s">
        <v>15</v>
      </c>
      <c r="D173" s="131" t="s">
        <v>366</v>
      </c>
      <c r="E173" s="132" t="s">
        <v>367</v>
      </c>
      <c r="F173" s="120">
        <f>AVERAGE('HPS grading'!F173,'HPS grading'!K173,'HPS grading'!P173,'HPS grading'!U173)</f>
        <v>55.834573412698411</v>
      </c>
      <c r="G173" s="93" t="str" cm="1">
        <f t="array" ref="G173">_xlfn.IFS(F173&gt;=80,"A+",F173&gt;=70,"A",F173=60,"B+",F173&gt;=50,"B",F173&gt;=40,"C+",F173&gt;=30,"C",F173&gt;=20,"D",F173&lt;20,"E")</f>
        <v>B</v>
      </c>
      <c r="H173" s="93" t="str">
        <f>IF('HPS grading'!H173&amp;'HPS grading'!I173="ClearedCleared","None",IF('HPS grading'!H173="NC","Persona ","") &amp;IF('HPS grading'!I173="NC","Wellness ",""))</f>
        <v>None</v>
      </c>
      <c r="I173" s="93" t="str">
        <f>IF('HPS grading'!M173&amp;'HPS grading'!N173="ClearedCleared","None",IF('HPS grading'!M173="NC","Persona  ","") &amp;IF('HPS grading'!N173="NC","Wellness",""))</f>
        <v>Wellness</v>
      </c>
      <c r="J173" s="93" t="str">
        <f>IF('HPS grading'!R173&amp;'HPS grading'!S173="ClearedCleared","None",IF('HPS grading'!R173="NC","Persona ","") &amp;IF('HPS grading'!S173="NC","Wellness ",""))</f>
        <v>None</v>
      </c>
      <c r="K173" s="93" t="str">
        <f>IF('HPS grading'!W173&amp;'HPS grading'!X173="ClearedCleared","None",IF('HPS grading'!W173="NC","Persona ","") &amp;IF('HPS grading'!X173="NC","Wellness ",""))</f>
        <v xml:space="preserve">Wellness </v>
      </c>
      <c r="L173" s="93" t="str">
        <f t="shared" si="4"/>
        <v>With Held</v>
      </c>
      <c r="M173" s="251" t="str">
        <f t="shared" si="5"/>
        <v>Level 1 - Wellness, Level 3 - Wellness</v>
      </c>
    </row>
    <row r="174" spans="1:13" s="124" customFormat="1" ht="23.4" customHeight="1" x14ac:dyDescent="0.3">
      <c r="A174" s="93">
        <v>171</v>
      </c>
      <c r="B174" s="129" t="s">
        <v>23</v>
      </c>
      <c r="C174" s="129" t="s">
        <v>47</v>
      </c>
      <c r="D174" s="129" t="s">
        <v>368</v>
      </c>
      <c r="E174" s="130" t="s">
        <v>369</v>
      </c>
      <c r="F174" s="120">
        <f>AVERAGE('HPS grading'!F174,'HPS grading'!K174,'HPS grading'!P174,'HPS grading'!U174)</f>
        <v>42.559224537037032</v>
      </c>
      <c r="G174" s="93" t="str" cm="1">
        <f t="array" ref="G174">_xlfn.IFS(F174&gt;=80,"A+",F174&gt;=70,"A",F174=60,"B+",F174&gt;=50,"B",F174&gt;=40,"C+",F174&gt;=30,"C",F174&gt;=20,"D",F174&lt;20,"E")</f>
        <v>C+</v>
      </c>
      <c r="H174" s="93" t="str">
        <f>IF('HPS grading'!H174&amp;'HPS grading'!I174="ClearedCleared","None",IF('HPS grading'!H174="NC","Persona ","") &amp;IF('HPS grading'!I174="NC","Wellness ",""))</f>
        <v xml:space="preserve">Wellness </v>
      </c>
      <c r="I174" s="93" t="str">
        <f>IF('HPS grading'!M174&amp;'HPS grading'!N174="ClearedCleared","None",IF('HPS grading'!M174="NC","Persona  ","") &amp;IF('HPS grading'!N174="NC","Wellness",""))</f>
        <v>Wellness</v>
      </c>
      <c r="J174" s="93" t="str">
        <f>IF('HPS grading'!R174&amp;'HPS grading'!S174="ClearedCleared","None",IF('HPS grading'!R174="NC","Persona ","") &amp;IF('HPS grading'!S174="NC","Wellness ",""))</f>
        <v xml:space="preserve">Wellness </v>
      </c>
      <c r="K174" s="93" t="str">
        <f>IF('HPS grading'!W174&amp;'HPS grading'!X174="ClearedCleared","None",IF('HPS grading'!W174="NC","Persona ","") &amp;IF('HPS grading'!X174="NC","Wellness ",""))</f>
        <v xml:space="preserve">Wellness </v>
      </c>
      <c r="L174" s="93" t="str">
        <f t="shared" si="4"/>
        <v>With Held</v>
      </c>
      <c r="M174" s="251" t="str">
        <f t="shared" si="5"/>
        <v>Level 0 - Wellness, Level 1 - Wellness, Level 2 - Wellness, Level 3 - Wellness</v>
      </c>
    </row>
    <row r="175" spans="1:13" s="124" customFormat="1" ht="23.4" customHeight="1" x14ac:dyDescent="0.3">
      <c r="A175" s="98">
        <v>172</v>
      </c>
      <c r="B175" s="131" t="s">
        <v>23</v>
      </c>
      <c r="C175" s="131" t="s">
        <v>34</v>
      </c>
      <c r="D175" s="131" t="s">
        <v>370</v>
      </c>
      <c r="E175" s="132" t="s">
        <v>371</v>
      </c>
      <c r="F175" s="120">
        <f>AVERAGE('HPS grading'!F175,'HPS grading'!K175,'HPS grading'!P175,'HPS grading'!U175)</f>
        <v>46.730654761904759</v>
      </c>
      <c r="G175" s="93" t="str" cm="1">
        <f t="array" ref="G175">_xlfn.IFS(F175&gt;=80,"A+",F175&gt;=70,"A",F175=60,"B+",F175&gt;=50,"B",F175&gt;=40,"C+",F175&gt;=30,"C",F175&gt;=20,"D",F175&lt;20,"E")</f>
        <v>C+</v>
      </c>
      <c r="H175" s="93" t="str">
        <f>IF('HPS grading'!H175&amp;'HPS grading'!I175="ClearedCleared","None",IF('HPS grading'!H175="NC","Persona ","") &amp;IF('HPS grading'!I175="NC","Wellness ",""))</f>
        <v>None</v>
      </c>
      <c r="I175" s="93" t="str">
        <f>IF('HPS grading'!M175&amp;'HPS grading'!N175="ClearedCleared","None",IF('HPS grading'!M175="NC","Persona  ","") &amp;IF('HPS grading'!N175="NC","Wellness",""))</f>
        <v>Wellness</v>
      </c>
      <c r="J175" s="93" t="str">
        <f>IF('HPS grading'!R175&amp;'HPS grading'!S175="ClearedCleared","None",IF('HPS grading'!R175="NC","Persona ","") &amp;IF('HPS grading'!S175="NC","Wellness ",""))</f>
        <v xml:space="preserve">Persona </v>
      </c>
      <c r="K175" s="93" t="str">
        <f>IF('HPS grading'!W175&amp;'HPS grading'!X175="ClearedCleared","None",IF('HPS grading'!W175="NC","Persona ","") &amp;IF('HPS grading'!X175="NC","Wellness ",""))</f>
        <v>None</v>
      </c>
      <c r="L175" s="93" t="str">
        <f t="shared" si="4"/>
        <v>With Held</v>
      </c>
      <c r="M175" s="251" t="str">
        <f t="shared" si="5"/>
        <v>Level 1 - Wellness, Level 2 - Persona</v>
      </c>
    </row>
    <row r="176" spans="1:13" s="124" customFormat="1" ht="23.4" customHeight="1" x14ac:dyDescent="0.3">
      <c r="A176" s="93">
        <v>173</v>
      </c>
      <c r="B176" s="129" t="s">
        <v>23</v>
      </c>
      <c r="C176" s="129" t="s">
        <v>15</v>
      </c>
      <c r="D176" s="129" t="s">
        <v>372</v>
      </c>
      <c r="E176" s="130" t="s">
        <v>373</v>
      </c>
      <c r="F176" s="120">
        <f>AVERAGE('HPS grading'!F176,'HPS grading'!K176,'HPS grading'!P176,'HPS grading'!U176)</f>
        <v>48.510813492063491</v>
      </c>
      <c r="G176" s="93" t="str" cm="1">
        <f t="array" ref="G176">_xlfn.IFS(F176&gt;=80,"A+",F176&gt;=70,"A",F176=60,"B+",F176&gt;=50,"B",F176&gt;=40,"C+",F176&gt;=30,"C",F176&gt;=20,"D",F176&lt;20,"E")</f>
        <v>C+</v>
      </c>
      <c r="H176" s="93" t="str">
        <f>IF('HPS grading'!H176&amp;'HPS grading'!I176="ClearedCleared","None",IF('HPS grading'!H176="NC","Persona ","") &amp;IF('HPS grading'!I176="NC","Wellness ",""))</f>
        <v>None</v>
      </c>
      <c r="I176" s="93" t="str">
        <f>IF('HPS grading'!M176&amp;'HPS grading'!N176="ClearedCleared","None",IF('HPS grading'!M176="NC","Persona  ","") &amp;IF('HPS grading'!N176="NC","Wellness",""))</f>
        <v>Wellness</v>
      </c>
      <c r="J176" s="93" t="str">
        <f>IF('HPS grading'!R176&amp;'HPS grading'!S176="ClearedCleared","None",IF('HPS grading'!R176="NC","Persona ","") &amp;IF('HPS grading'!S176="NC","Wellness ",""))</f>
        <v xml:space="preserve">Wellness </v>
      </c>
      <c r="K176" s="93" t="str">
        <f>IF('HPS grading'!W176&amp;'HPS grading'!X176="ClearedCleared","None",IF('HPS grading'!W176="NC","Persona ","") &amp;IF('HPS grading'!X176="NC","Wellness ",""))</f>
        <v>None</v>
      </c>
      <c r="L176" s="93" t="str">
        <f t="shared" si="4"/>
        <v>With Held</v>
      </c>
      <c r="M176" s="251" t="str">
        <f t="shared" si="5"/>
        <v>Level 1 - Wellness, Level 2 - Wellness</v>
      </c>
    </row>
    <row r="177" spans="1:13" s="124" customFormat="1" ht="23.4" customHeight="1" x14ac:dyDescent="0.3">
      <c r="A177" s="98">
        <v>174</v>
      </c>
      <c r="B177" s="131" t="s">
        <v>23</v>
      </c>
      <c r="C177" s="131" t="s">
        <v>15</v>
      </c>
      <c r="D177" s="131" t="s">
        <v>374</v>
      </c>
      <c r="E177" s="132" t="s">
        <v>375</v>
      </c>
      <c r="F177" s="120">
        <f>AVERAGE('HPS grading'!F177,'HPS grading'!K177,'HPS grading'!P177,'HPS grading'!U177)</f>
        <v>47.022619047619052</v>
      </c>
      <c r="G177" s="93" t="str" cm="1">
        <f t="array" ref="G177">_xlfn.IFS(F177&gt;=80,"A+",F177&gt;=70,"A",F177=60,"B+",F177&gt;=50,"B",F177&gt;=40,"C+",F177&gt;=30,"C",F177&gt;=20,"D",F177&lt;20,"E")</f>
        <v>C+</v>
      </c>
      <c r="H177" s="93" t="str">
        <f>IF('HPS grading'!H177&amp;'HPS grading'!I177="ClearedCleared","None",IF('HPS grading'!H177="NC","Persona ","") &amp;IF('HPS grading'!I177="NC","Wellness ",""))</f>
        <v xml:space="preserve">Persona </v>
      </c>
      <c r="I177" s="93" t="str">
        <f>IF('HPS grading'!M177&amp;'HPS grading'!N177="ClearedCleared","None",IF('HPS grading'!M177="NC","Persona  ","") &amp;IF('HPS grading'!N177="NC","Wellness",""))</f>
        <v>None</v>
      </c>
      <c r="J177" s="93" t="str">
        <f>IF('HPS grading'!R177&amp;'HPS grading'!S177="ClearedCleared","None",IF('HPS grading'!R177="NC","Persona ","") &amp;IF('HPS grading'!S177="NC","Wellness ",""))</f>
        <v xml:space="preserve">Persona Wellness </v>
      </c>
      <c r="K177" s="93" t="str">
        <f>IF('HPS grading'!W177&amp;'HPS grading'!X177="ClearedCleared","None",IF('HPS grading'!W177="NC","Persona ","") &amp;IF('HPS grading'!X177="NC","Wellness ",""))</f>
        <v xml:space="preserve">Wellness </v>
      </c>
      <c r="L177" s="93" t="str">
        <f t="shared" si="4"/>
        <v>With Held</v>
      </c>
      <c r="M177" s="251" t="str">
        <f t="shared" si="5"/>
        <v>Level 0 - Persona, Level 2 - Persona &amp; Wellness, Level 3 - Wellness</v>
      </c>
    </row>
    <row r="178" spans="1:13" s="124" customFormat="1" ht="23.4" customHeight="1" x14ac:dyDescent="0.3">
      <c r="A178" s="93">
        <v>175</v>
      </c>
      <c r="B178" s="129" t="s">
        <v>27</v>
      </c>
      <c r="C178" s="129" t="s">
        <v>24</v>
      </c>
      <c r="D178" s="129" t="s">
        <v>376</v>
      </c>
      <c r="E178" s="130" t="s">
        <v>377</v>
      </c>
      <c r="F178" s="120">
        <f>AVERAGE('HPS grading'!F178,'HPS grading'!K178,'HPS grading'!P178,'HPS grading'!U178)</f>
        <v>43.164439484126987</v>
      </c>
      <c r="G178" s="93" t="str" cm="1">
        <f t="array" ref="G178">_xlfn.IFS(F178&gt;=80,"A+",F178&gt;=70,"A",F178=60,"B+",F178&gt;=50,"B",F178&gt;=40,"C+",F178&gt;=30,"C",F178&gt;=20,"D",F178&lt;20,"E")</f>
        <v>C+</v>
      </c>
      <c r="H178" s="93" t="str">
        <f>IF('HPS grading'!H178&amp;'HPS grading'!I178="ClearedCleared","None",IF('HPS grading'!H178="NC","Persona ","") &amp;IF('HPS grading'!I178="NC","Wellness ",""))</f>
        <v xml:space="preserve">Persona </v>
      </c>
      <c r="I178" s="93" t="str">
        <f>IF('HPS grading'!M178&amp;'HPS grading'!N178="ClearedCleared","None",IF('HPS grading'!M178="NC","Persona  ","") &amp;IF('HPS grading'!N178="NC","Wellness",""))</f>
        <v>Wellness</v>
      </c>
      <c r="J178" s="93" t="str">
        <f>IF('HPS grading'!R178&amp;'HPS grading'!S178="ClearedCleared","None",IF('HPS grading'!R178="NC","Persona ","") &amp;IF('HPS grading'!S178="NC","Wellness ",""))</f>
        <v xml:space="preserve">Persona </v>
      </c>
      <c r="K178" s="93" t="str">
        <f>IF('HPS grading'!W178&amp;'HPS grading'!X178="ClearedCleared","None",IF('HPS grading'!W178="NC","Persona ","") &amp;IF('HPS grading'!X178="NC","Wellness ",""))</f>
        <v xml:space="preserve">Persona </v>
      </c>
      <c r="L178" s="93" t="str">
        <f t="shared" si="4"/>
        <v>With Held</v>
      </c>
      <c r="M178" s="251" t="str">
        <f t="shared" si="5"/>
        <v>Level 0 - Persona, Level 1 - Wellness, Level 2 - Persona, Level 3 - Persona</v>
      </c>
    </row>
    <row r="179" spans="1:13" s="124" customFormat="1" ht="23.4" customHeight="1" x14ac:dyDescent="0.3">
      <c r="A179" s="98">
        <v>176</v>
      </c>
      <c r="B179" s="131" t="s">
        <v>27</v>
      </c>
      <c r="C179" s="131" t="s">
        <v>15</v>
      </c>
      <c r="D179" s="131" t="s">
        <v>378</v>
      </c>
      <c r="E179" s="132" t="s">
        <v>379</v>
      </c>
      <c r="F179" s="120">
        <f>AVERAGE('HPS grading'!F179,'HPS grading'!K179,'HPS grading'!P179,'HPS grading'!U179)</f>
        <v>33.13128306878307</v>
      </c>
      <c r="G179" s="93" t="str" cm="1">
        <f t="array" ref="G179">_xlfn.IFS(F179&gt;=80,"A+",F179&gt;=70,"A",F179=60,"B+",F179&gt;=50,"B",F179&gt;=40,"C+",F179&gt;=30,"C",F179&gt;=20,"D",F179&lt;20,"E")</f>
        <v>C</v>
      </c>
      <c r="H179" s="93" t="str">
        <f>IF('HPS grading'!H179&amp;'HPS grading'!I179="ClearedCleared","None",IF('HPS grading'!H179="NC","Persona ","") &amp;IF('HPS grading'!I179="NC","Wellness ",""))</f>
        <v xml:space="preserve">Wellness </v>
      </c>
      <c r="I179" s="93" t="str">
        <f>IF('HPS grading'!M179&amp;'HPS grading'!N179="ClearedCleared","None",IF('HPS grading'!M179="NC","Persona  ","") &amp;IF('HPS grading'!N179="NC","Wellness",""))</f>
        <v>Persona  Wellness</v>
      </c>
      <c r="J179" s="93" t="str">
        <f>IF('HPS grading'!R179&amp;'HPS grading'!S179="ClearedCleared","None",IF('HPS grading'!R179="NC","Persona ","") &amp;IF('HPS grading'!S179="NC","Wellness ",""))</f>
        <v xml:space="preserve">Persona Wellness </v>
      </c>
      <c r="K179" s="93" t="str">
        <f>IF('HPS grading'!W179&amp;'HPS grading'!X179="ClearedCleared","None",IF('HPS grading'!W179="NC","Persona ","") &amp;IF('HPS grading'!X179="NC","Wellness ",""))</f>
        <v xml:space="preserve">Wellness </v>
      </c>
      <c r="L179" s="93" t="str">
        <f t="shared" si="4"/>
        <v>With Held</v>
      </c>
      <c r="M179" s="251" t="str">
        <f t="shared" si="5"/>
        <v>Level 0 - Wellness, Level 1 - Persona &amp; Wellness, Level 2 - Persona &amp; Wellness, Level 3 - Wellness</v>
      </c>
    </row>
    <row r="180" spans="1:13" s="124" customFormat="1" ht="23.4" customHeight="1" x14ac:dyDescent="0.3">
      <c r="A180" s="93">
        <v>177</v>
      </c>
      <c r="B180" s="129" t="s">
        <v>27</v>
      </c>
      <c r="C180" s="129" t="s">
        <v>47</v>
      </c>
      <c r="D180" s="129" t="s">
        <v>380</v>
      </c>
      <c r="E180" s="130" t="s">
        <v>381</v>
      </c>
      <c r="F180" s="120">
        <f>AVERAGE('HPS grading'!F180,'HPS grading'!K180,'HPS grading'!P180,'HPS grading'!U180)</f>
        <v>53.850024801587296</v>
      </c>
      <c r="G180" s="93" t="str" cm="1">
        <f t="array" ref="G180">_xlfn.IFS(F180&gt;=80,"A+",F180&gt;=70,"A",F180=60,"B+",F180&gt;=50,"B",F180&gt;=40,"C+",F180&gt;=30,"C",F180&gt;=20,"D",F180&lt;20,"E")</f>
        <v>B</v>
      </c>
      <c r="H180" s="93" t="str">
        <f>IF('HPS grading'!H180&amp;'HPS grading'!I180="ClearedCleared","None",IF('HPS grading'!H180="NC","Persona ","") &amp;IF('HPS grading'!I180="NC","Wellness ",""))</f>
        <v>None</v>
      </c>
      <c r="I180" s="93" t="str">
        <f>IF('HPS grading'!M180&amp;'HPS grading'!N180="ClearedCleared","None",IF('HPS grading'!M180="NC","Persona  ","") &amp;IF('HPS grading'!N180="NC","Wellness",""))</f>
        <v>None</v>
      </c>
      <c r="J180" s="93" t="str">
        <f>IF('HPS grading'!R180&amp;'HPS grading'!S180="ClearedCleared","None",IF('HPS grading'!R180="NC","Persona ","") &amp;IF('HPS grading'!S180="NC","Wellness ",""))</f>
        <v>None</v>
      </c>
      <c r="K180" s="93" t="str">
        <f>IF('HPS grading'!W180&amp;'HPS grading'!X180="ClearedCleared","None",IF('HPS grading'!W180="NC","Persona ","") &amp;IF('HPS grading'!X180="NC","Wellness ",""))</f>
        <v>None</v>
      </c>
      <c r="L180" s="93" t="str">
        <f t="shared" si="4"/>
        <v>Passed</v>
      </c>
      <c r="M180" s="251" t="str">
        <f t="shared" si="5"/>
        <v/>
      </c>
    </row>
    <row r="181" spans="1:13" s="124" customFormat="1" ht="23.4" customHeight="1" x14ac:dyDescent="0.3">
      <c r="A181" s="98">
        <v>178</v>
      </c>
      <c r="B181" s="131" t="s">
        <v>23</v>
      </c>
      <c r="C181" s="131" t="s">
        <v>24</v>
      </c>
      <c r="D181" s="131" t="s">
        <v>382</v>
      </c>
      <c r="E181" s="132" t="s">
        <v>383</v>
      </c>
      <c r="F181" s="120">
        <f>AVERAGE('HPS grading'!F181,'HPS grading'!K181,'HPS grading'!P181,'HPS grading'!U181)</f>
        <v>51.069682539682546</v>
      </c>
      <c r="G181" s="93" t="str" cm="1">
        <f t="array" ref="G181">_xlfn.IFS(F181&gt;=80,"A+",F181&gt;=70,"A",F181=60,"B+",F181&gt;=50,"B",F181&gt;=40,"C+",F181&gt;=30,"C",F181&gt;=20,"D",F181&lt;20,"E")</f>
        <v>B</v>
      </c>
      <c r="H181" s="93" t="str">
        <f>IF('HPS grading'!H181&amp;'HPS grading'!I181="ClearedCleared","None",IF('HPS grading'!H181="NC","Persona ","") &amp;IF('HPS grading'!I181="NC","Wellness ",""))</f>
        <v xml:space="preserve">Wellness </v>
      </c>
      <c r="I181" s="93" t="str">
        <f>IF('HPS grading'!M181&amp;'HPS grading'!N181="ClearedCleared","None",IF('HPS grading'!M181="NC","Persona  ","") &amp;IF('HPS grading'!N181="NC","Wellness",""))</f>
        <v>Wellness</v>
      </c>
      <c r="J181" s="93" t="str">
        <f>IF('HPS grading'!R181&amp;'HPS grading'!S181="ClearedCleared","None",IF('HPS grading'!R181="NC","Persona ","") &amp;IF('HPS grading'!S181="NC","Wellness ",""))</f>
        <v xml:space="preserve">Wellness </v>
      </c>
      <c r="K181" s="93" t="str">
        <f>IF('HPS grading'!W181&amp;'HPS grading'!X181="ClearedCleared","None",IF('HPS grading'!W181="NC","Persona ","") &amp;IF('HPS grading'!X181="NC","Wellness ",""))</f>
        <v xml:space="preserve">Wellness </v>
      </c>
      <c r="L181" s="93" t="str">
        <f t="shared" si="4"/>
        <v>With Held</v>
      </c>
      <c r="M181" s="251" t="str">
        <f t="shared" si="5"/>
        <v>Level 0 - Wellness, Level 1 - Wellness, Level 2 - Wellness, Level 3 - Wellness</v>
      </c>
    </row>
    <row r="182" spans="1:13" s="124" customFormat="1" ht="23.4" customHeight="1" x14ac:dyDescent="0.3">
      <c r="A182" s="93">
        <v>179</v>
      </c>
      <c r="B182" s="129" t="s">
        <v>23</v>
      </c>
      <c r="C182" s="129" t="s">
        <v>47</v>
      </c>
      <c r="D182" s="129" t="s">
        <v>384</v>
      </c>
      <c r="E182" s="130" t="s">
        <v>385</v>
      </c>
      <c r="F182" s="120">
        <f>AVERAGE('HPS grading'!F182,'HPS grading'!K182,'HPS grading'!P182,'HPS grading'!U182)</f>
        <v>48.366904761904763</v>
      </c>
      <c r="G182" s="93" t="str" cm="1">
        <f t="array" ref="G182">_xlfn.IFS(F182&gt;=80,"A+",F182&gt;=70,"A",F182=60,"B+",F182&gt;=50,"B",F182&gt;=40,"C+",F182&gt;=30,"C",F182&gt;=20,"D",F182&lt;20,"E")</f>
        <v>C+</v>
      </c>
      <c r="H182" s="93" t="str">
        <f>IF('HPS grading'!H182&amp;'HPS grading'!I182="ClearedCleared","None",IF('HPS grading'!H182="NC","Persona ","") &amp;IF('HPS grading'!I182="NC","Wellness ",""))</f>
        <v>None</v>
      </c>
      <c r="I182" s="93" t="str">
        <f>IF('HPS grading'!M182&amp;'HPS grading'!N182="ClearedCleared","None",IF('HPS grading'!M182="NC","Persona  ","") &amp;IF('HPS grading'!N182="NC","Wellness",""))</f>
        <v>Wellness</v>
      </c>
      <c r="J182" s="93" t="str">
        <f>IF('HPS grading'!R182&amp;'HPS grading'!S182="ClearedCleared","None",IF('HPS grading'!R182="NC","Persona ","") &amp;IF('HPS grading'!S182="NC","Wellness ",""))</f>
        <v xml:space="preserve">Wellness </v>
      </c>
      <c r="K182" s="93" t="str">
        <f>IF('HPS grading'!W182&amp;'HPS grading'!X182="ClearedCleared","None",IF('HPS grading'!W182="NC","Persona ","") &amp;IF('HPS grading'!X182="NC","Wellness ",""))</f>
        <v xml:space="preserve">Wellness </v>
      </c>
      <c r="L182" s="93" t="str">
        <f t="shared" si="4"/>
        <v>With Held</v>
      </c>
      <c r="M182" s="251" t="str">
        <f t="shared" si="5"/>
        <v>Level 1 - Wellness, Level 2 - Wellness, Level 3 - Wellness</v>
      </c>
    </row>
    <row r="183" spans="1:13" s="124" customFormat="1" ht="23.4" customHeight="1" x14ac:dyDescent="0.3">
      <c r="A183" s="98">
        <v>180</v>
      </c>
      <c r="B183" s="131" t="s">
        <v>27</v>
      </c>
      <c r="C183" s="131" t="s">
        <v>47</v>
      </c>
      <c r="D183" s="131" t="s">
        <v>386</v>
      </c>
      <c r="E183" s="132" t="s">
        <v>387</v>
      </c>
      <c r="F183" s="120">
        <f>AVERAGE('HPS grading'!F183,'HPS grading'!K183,'HPS grading'!P183,'HPS grading'!U183)</f>
        <v>61.969576719576715</v>
      </c>
      <c r="G183" s="93" t="str" cm="1">
        <f t="array" ref="G183">_xlfn.IFS(F183&gt;=80,"A+",F183&gt;=70,"A",F183=60,"B+",F183&gt;=50,"B",F183&gt;=40,"C+",F183&gt;=30,"C",F183&gt;=20,"D",F183&lt;20,"E")</f>
        <v>B</v>
      </c>
      <c r="H183" s="93" t="str">
        <f>IF('HPS grading'!H183&amp;'HPS grading'!I183="ClearedCleared","None",IF('HPS grading'!H183="NC","Persona ","") &amp;IF('HPS grading'!I183="NC","Wellness ",""))</f>
        <v>None</v>
      </c>
      <c r="I183" s="93" t="str">
        <f>IF('HPS grading'!M183&amp;'HPS grading'!N183="ClearedCleared","None",IF('HPS grading'!M183="NC","Persona  ","") &amp;IF('HPS grading'!N183="NC","Wellness",""))</f>
        <v>Wellness</v>
      </c>
      <c r="J183" s="93" t="str">
        <f>IF('HPS grading'!R183&amp;'HPS grading'!S183="ClearedCleared","None",IF('HPS grading'!R183="NC","Persona ","") &amp;IF('HPS grading'!S183="NC","Wellness ",""))</f>
        <v>None</v>
      </c>
      <c r="K183" s="93" t="str">
        <f>IF('HPS grading'!W183&amp;'HPS grading'!X183="ClearedCleared","None",IF('HPS grading'!W183="NC","Persona ","") &amp;IF('HPS grading'!X183="NC","Wellness ",""))</f>
        <v>None</v>
      </c>
      <c r="L183" s="93" t="str">
        <f t="shared" si="4"/>
        <v>With Held</v>
      </c>
      <c r="M183" s="251" t="str">
        <f t="shared" si="5"/>
        <v>Level 1 - Wellness</v>
      </c>
    </row>
    <row r="184" spans="1:13" s="124" customFormat="1" ht="23.4" customHeight="1" x14ac:dyDescent="0.3">
      <c r="A184" s="93">
        <v>181</v>
      </c>
      <c r="B184" s="129" t="s">
        <v>27</v>
      </c>
      <c r="C184" s="129" t="s">
        <v>15</v>
      </c>
      <c r="D184" s="129" t="s">
        <v>388</v>
      </c>
      <c r="E184" s="130" t="s">
        <v>389</v>
      </c>
      <c r="F184" s="120">
        <f>AVERAGE('HPS grading'!F184,'HPS grading'!K184,'HPS grading'!P184,'HPS grading'!U184)</f>
        <v>50.217103174603174</v>
      </c>
      <c r="G184" s="93" t="str" cm="1">
        <f t="array" ref="G184">_xlfn.IFS(F184&gt;=80,"A+",F184&gt;=70,"A",F184=60,"B+",F184&gt;=50,"B",F184&gt;=40,"C+",F184&gt;=30,"C",F184&gt;=20,"D",F184&lt;20,"E")</f>
        <v>B</v>
      </c>
      <c r="H184" s="93" t="str">
        <f>IF('HPS grading'!H184&amp;'HPS grading'!I184="ClearedCleared","None",IF('HPS grading'!H184="NC","Persona ","") &amp;IF('HPS grading'!I184="NC","Wellness ",""))</f>
        <v xml:space="preserve">Persona </v>
      </c>
      <c r="I184" s="93" t="str">
        <f>IF('HPS grading'!M184&amp;'HPS grading'!N184="ClearedCleared","None",IF('HPS grading'!M184="NC","Persona  ","") &amp;IF('HPS grading'!N184="NC","Wellness",""))</f>
        <v>Wellness</v>
      </c>
      <c r="J184" s="93" t="str">
        <f>IF('HPS grading'!R184&amp;'HPS grading'!S184="ClearedCleared","None",IF('HPS grading'!R184="NC","Persona ","") &amp;IF('HPS grading'!S184="NC","Wellness ",""))</f>
        <v xml:space="preserve">Wellness </v>
      </c>
      <c r="K184" s="93" t="str">
        <f>IF('HPS grading'!W184&amp;'HPS grading'!X184="ClearedCleared","None",IF('HPS grading'!W184="NC","Persona ","") &amp;IF('HPS grading'!X184="NC","Wellness ",""))</f>
        <v xml:space="preserve">Wellness </v>
      </c>
      <c r="L184" s="93" t="str">
        <f t="shared" si="4"/>
        <v>With Held</v>
      </c>
      <c r="M184" s="251" t="str">
        <f t="shared" si="5"/>
        <v>Level 0 - Persona, Level 1 - Wellness, Level 2 - Wellness, Level 3 - Wellness</v>
      </c>
    </row>
    <row r="185" spans="1:13" s="124" customFormat="1" ht="23.4" customHeight="1" x14ac:dyDescent="0.3">
      <c r="A185" s="98">
        <v>182</v>
      </c>
      <c r="B185" s="131" t="s">
        <v>27</v>
      </c>
      <c r="C185" s="131" t="s">
        <v>24</v>
      </c>
      <c r="D185" s="131" t="s">
        <v>390</v>
      </c>
      <c r="E185" s="132" t="s">
        <v>391</v>
      </c>
      <c r="F185" s="120">
        <f>AVERAGE('HPS grading'!F185,'HPS grading'!K185,'HPS grading'!P185,'HPS grading'!U185)</f>
        <v>58.269429563492068</v>
      </c>
      <c r="G185" s="93" t="str" cm="1">
        <f t="array" ref="G185">_xlfn.IFS(F185&gt;=80,"A+",F185&gt;=70,"A",F185=60,"B+",F185&gt;=50,"B",F185&gt;=40,"C+",F185&gt;=30,"C",F185&gt;=20,"D",F185&lt;20,"E")</f>
        <v>B</v>
      </c>
      <c r="H185" s="93" t="str">
        <f>IF('HPS grading'!H185&amp;'HPS grading'!I185="ClearedCleared","None",IF('HPS grading'!H185="NC","Persona ","") &amp;IF('HPS grading'!I185="NC","Wellness ",""))</f>
        <v>None</v>
      </c>
      <c r="I185" s="93" t="str">
        <f>IF('HPS grading'!M185&amp;'HPS grading'!N185="ClearedCleared","None",IF('HPS grading'!M185="NC","Persona  ","") &amp;IF('HPS grading'!N185="NC","Wellness",""))</f>
        <v>Wellness</v>
      </c>
      <c r="J185" s="93" t="str">
        <f>IF('HPS grading'!R185&amp;'HPS grading'!S185="ClearedCleared","None",IF('HPS grading'!R185="NC","Persona ","") &amp;IF('HPS grading'!S185="NC","Wellness ",""))</f>
        <v xml:space="preserve">Wellness </v>
      </c>
      <c r="K185" s="93" t="str">
        <f>IF('HPS grading'!W185&amp;'HPS grading'!X185="ClearedCleared","None",IF('HPS grading'!W185="NC","Persona ","") &amp;IF('HPS grading'!X185="NC","Wellness ",""))</f>
        <v>None</v>
      </c>
      <c r="L185" s="93" t="str">
        <f t="shared" si="4"/>
        <v>With Held</v>
      </c>
      <c r="M185" s="251" t="str">
        <f t="shared" si="5"/>
        <v>Level 1 - Wellness, Level 2 - Wellness</v>
      </c>
    </row>
    <row r="186" spans="1:13" s="124" customFormat="1" ht="23.4" customHeight="1" x14ac:dyDescent="0.3">
      <c r="A186" s="93">
        <v>183</v>
      </c>
      <c r="B186" s="129" t="s">
        <v>27</v>
      </c>
      <c r="C186" s="129" t="s">
        <v>15</v>
      </c>
      <c r="D186" s="129" t="s">
        <v>392</v>
      </c>
      <c r="E186" s="130" t="s">
        <v>393</v>
      </c>
      <c r="F186" s="120">
        <f>AVERAGE('HPS grading'!F186,'HPS grading'!K186,'HPS grading'!P186,'HPS grading'!U186)</f>
        <v>55.125119047619044</v>
      </c>
      <c r="G186" s="93" t="str" cm="1">
        <f t="array" ref="G186">_xlfn.IFS(F186&gt;=80,"A+",F186&gt;=70,"A",F186=60,"B+",F186&gt;=50,"B",F186&gt;=40,"C+",F186&gt;=30,"C",F186&gt;=20,"D",F186&lt;20,"E")</f>
        <v>B</v>
      </c>
      <c r="H186" s="93" t="str">
        <f>IF('HPS grading'!H186&amp;'HPS grading'!I186="ClearedCleared","None",IF('HPS grading'!H186="NC","Persona ","") &amp;IF('HPS grading'!I186="NC","Wellness ",""))</f>
        <v>None</v>
      </c>
      <c r="I186" s="93" t="str">
        <f>IF('HPS grading'!M186&amp;'HPS grading'!N186="ClearedCleared","None",IF('HPS grading'!M186="NC","Persona  ","") &amp;IF('HPS grading'!N186="NC","Wellness",""))</f>
        <v>Wellness</v>
      </c>
      <c r="J186" s="93" t="str">
        <f>IF('HPS grading'!R186&amp;'HPS grading'!S186="ClearedCleared","None",IF('HPS grading'!R186="NC","Persona ","") &amp;IF('HPS grading'!S186="NC","Wellness ",""))</f>
        <v xml:space="preserve">Wellness </v>
      </c>
      <c r="K186" s="93" t="str">
        <f>IF('HPS grading'!W186&amp;'HPS grading'!X186="ClearedCleared","None",IF('HPS grading'!W186="NC","Persona ","") &amp;IF('HPS grading'!X186="NC","Wellness ",""))</f>
        <v xml:space="preserve">Wellness </v>
      </c>
      <c r="L186" s="93" t="str">
        <f t="shared" si="4"/>
        <v>With Held</v>
      </c>
      <c r="M186" s="251" t="str">
        <f t="shared" si="5"/>
        <v>Level 1 - Wellness, Level 2 - Wellness, Level 3 - Wellness</v>
      </c>
    </row>
    <row r="187" spans="1:13" s="124" customFormat="1" ht="23.4" customHeight="1" x14ac:dyDescent="0.3">
      <c r="A187" s="98">
        <v>184</v>
      </c>
      <c r="B187" s="131" t="s">
        <v>27</v>
      </c>
      <c r="C187" s="131" t="s">
        <v>47</v>
      </c>
      <c r="D187" s="131" t="s">
        <v>394</v>
      </c>
      <c r="E187" s="132" t="s">
        <v>395</v>
      </c>
      <c r="F187" s="120">
        <f>AVERAGE('HPS grading'!F187,'HPS grading'!K187,'HPS grading'!P187,'HPS grading'!U187)</f>
        <v>45.032686838624343</v>
      </c>
      <c r="G187" s="93" t="str" cm="1">
        <f t="array" ref="G187">_xlfn.IFS(F187&gt;=80,"A+",F187&gt;=70,"A",F187=60,"B+",F187&gt;=50,"B",F187&gt;=40,"C+",F187&gt;=30,"C",F187&gt;=20,"D",F187&lt;20,"E")</f>
        <v>C+</v>
      </c>
      <c r="H187" s="93" t="str">
        <f>IF('HPS grading'!H187&amp;'HPS grading'!I187="ClearedCleared","None",IF('HPS grading'!H187="NC","Persona ","") &amp;IF('HPS grading'!I187="NC","Wellness ",""))</f>
        <v>None</v>
      </c>
      <c r="I187" s="93" t="str">
        <f>IF('HPS grading'!M187&amp;'HPS grading'!N187="ClearedCleared","None",IF('HPS grading'!M187="NC","Persona  ","") &amp;IF('HPS grading'!N187="NC","Wellness",""))</f>
        <v>Wellness</v>
      </c>
      <c r="J187" s="93" t="str">
        <f>IF('HPS grading'!R187&amp;'HPS grading'!S187="ClearedCleared","None",IF('HPS grading'!R187="NC","Persona ","") &amp;IF('HPS grading'!S187="NC","Wellness ",""))</f>
        <v xml:space="preserve">Wellness </v>
      </c>
      <c r="K187" s="93" t="str">
        <f>IF('HPS grading'!W187&amp;'HPS grading'!X187="ClearedCleared","None",IF('HPS grading'!W187="NC","Persona ","") &amp;IF('HPS grading'!X187="NC","Wellness ",""))</f>
        <v xml:space="preserve">Wellness </v>
      </c>
      <c r="L187" s="93" t="str">
        <f t="shared" si="4"/>
        <v>With Held</v>
      </c>
      <c r="M187" s="251" t="str">
        <f t="shared" si="5"/>
        <v>Level 1 - Wellness, Level 2 - Wellness, Level 3 - Wellness</v>
      </c>
    </row>
    <row r="188" spans="1:13" s="124" customFormat="1" ht="23.4" customHeight="1" x14ac:dyDescent="0.3">
      <c r="A188" s="93">
        <v>185</v>
      </c>
      <c r="B188" s="129" t="s">
        <v>27</v>
      </c>
      <c r="C188" s="129" t="s">
        <v>15</v>
      </c>
      <c r="D188" s="129" t="s">
        <v>396</v>
      </c>
      <c r="E188" s="130" t="s">
        <v>397</v>
      </c>
      <c r="F188" s="120">
        <f>AVERAGE('HPS grading'!F188,'HPS grading'!K188,'HPS grading'!P188,'HPS grading'!U188)</f>
        <v>44.300773809523804</v>
      </c>
      <c r="G188" s="93" t="str" cm="1">
        <f t="array" ref="G188">_xlfn.IFS(F188&gt;=80,"A+",F188&gt;=70,"A",F188=60,"B+",F188&gt;=50,"B",F188&gt;=40,"C+",F188&gt;=30,"C",F188&gt;=20,"D",F188&lt;20,"E")</f>
        <v>C+</v>
      </c>
      <c r="H188" s="93" t="str">
        <f>IF('HPS grading'!H188&amp;'HPS grading'!I188="ClearedCleared","None",IF('HPS grading'!H188="NC","Persona ","") &amp;IF('HPS grading'!I188="NC","Wellness ",""))</f>
        <v>None</v>
      </c>
      <c r="I188" s="93" t="str">
        <f>IF('HPS grading'!M188&amp;'HPS grading'!N188="ClearedCleared","None",IF('HPS grading'!M188="NC","Persona  ","") &amp;IF('HPS grading'!N188="NC","Wellness",""))</f>
        <v>Persona  Wellness</v>
      </c>
      <c r="J188" s="93" t="str">
        <f>IF('HPS grading'!R188&amp;'HPS grading'!S188="ClearedCleared","None",IF('HPS grading'!R188="NC","Persona ","") &amp;IF('HPS grading'!S188="NC","Wellness ",""))</f>
        <v xml:space="preserve">Wellness </v>
      </c>
      <c r="K188" s="93" t="str">
        <f>IF('HPS grading'!W188&amp;'HPS grading'!X188="ClearedCleared","None",IF('HPS grading'!W188="NC","Persona ","") &amp;IF('HPS grading'!X188="NC","Wellness ",""))</f>
        <v xml:space="preserve">Wellness </v>
      </c>
      <c r="L188" s="93" t="str">
        <f t="shared" si="4"/>
        <v>With Held</v>
      </c>
      <c r="M188" s="251" t="str">
        <f t="shared" si="5"/>
        <v>Level 1 - Persona &amp; Wellness, Level 2 - Wellness, Level 3 - Wellness</v>
      </c>
    </row>
    <row r="189" spans="1:13" s="124" customFormat="1" ht="23.4" customHeight="1" x14ac:dyDescent="0.3">
      <c r="A189" s="98">
        <v>186</v>
      </c>
      <c r="B189" s="131" t="s">
        <v>27</v>
      </c>
      <c r="C189" s="131" t="s">
        <v>15</v>
      </c>
      <c r="D189" s="131" t="s">
        <v>398</v>
      </c>
      <c r="E189" s="132" t="s">
        <v>399</v>
      </c>
      <c r="F189" s="120">
        <f>AVERAGE('HPS grading'!F189,'HPS grading'!K189,'HPS grading'!P189,'HPS grading'!U189)</f>
        <v>43.697805886243394</v>
      </c>
      <c r="G189" s="93" t="str" cm="1">
        <f t="array" ref="G189">_xlfn.IFS(F189&gt;=80,"A+",F189&gt;=70,"A",F189=60,"B+",F189&gt;=50,"B",F189&gt;=40,"C+",F189&gt;=30,"C",F189&gt;=20,"D",F189&lt;20,"E")</f>
        <v>C+</v>
      </c>
      <c r="H189" s="93" t="str">
        <f>IF('HPS grading'!H189&amp;'HPS grading'!I189="ClearedCleared","None",IF('HPS grading'!H189="NC","Persona ","") &amp;IF('HPS grading'!I189="NC","Wellness ",""))</f>
        <v xml:space="preserve">Wellness </v>
      </c>
      <c r="I189" s="93" t="str">
        <f>IF('HPS grading'!M189&amp;'HPS grading'!N189="ClearedCleared","None",IF('HPS grading'!M189="NC","Persona  ","") &amp;IF('HPS grading'!N189="NC","Wellness",""))</f>
        <v>Persona  Wellness</v>
      </c>
      <c r="J189" s="93" t="str">
        <f>IF('HPS grading'!R189&amp;'HPS grading'!S189="ClearedCleared","None",IF('HPS grading'!R189="NC","Persona ","") &amp;IF('HPS grading'!S189="NC","Wellness ",""))</f>
        <v xml:space="preserve">Wellness </v>
      </c>
      <c r="K189" s="93" t="str">
        <f>IF('HPS grading'!W189&amp;'HPS grading'!X189="ClearedCleared","None",IF('HPS grading'!W189="NC","Persona ","") &amp;IF('HPS grading'!X189="NC","Wellness ",""))</f>
        <v xml:space="preserve">Persona Wellness </v>
      </c>
      <c r="L189" s="93" t="str">
        <f t="shared" si="4"/>
        <v>With Held</v>
      </c>
      <c r="M189" s="251" t="str">
        <f t="shared" si="5"/>
        <v>Level 0 - Wellness, Level 1 - Persona &amp; Wellness, Level 2 - Wellness, Level 3 - Persona &amp; Wellness</v>
      </c>
    </row>
    <row r="190" spans="1:13" s="124" customFormat="1" ht="23.4" customHeight="1" x14ac:dyDescent="0.3">
      <c r="A190" s="93">
        <v>187</v>
      </c>
      <c r="B190" s="129" t="s">
        <v>23</v>
      </c>
      <c r="C190" s="129" t="s">
        <v>15</v>
      </c>
      <c r="D190" s="129" t="s">
        <v>400</v>
      </c>
      <c r="E190" s="130" t="s">
        <v>401</v>
      </c>
      <c r="F190" s="120">
        <f>AVERAGE('HPS grading'!F190,'HPS grading'!K190,'HPS grading'!P190,'HPS grading'!U190)</f>
        <v>54.049513888888889</v>
      </c>
      <c r="G190" s="93" t="str" cm="1">
        <f t="array" ref="G190">_xlfn.IFS(F190&gt;=80,"A+",F190&gt;=70,"A",F190=60,"B+",F190&gt;=50,"B",F190&gt;=40,"C+",F190&gt;=30,"C",F190&gt;=20,"D",F190&lt;20,"E")</f>
        <v>B</v>
      </c>
      <c r="H190" s="93" t="str">
        <f>IF('HPS grading'!H190&amp;'HPS grading'!I190="ClearedCleared","None",IF('HPS grading'!H190="NC","Persona ","") &amp;IF('HPS grading'!I190="NC","Wellness ",""))</f>
        <v>None</v>
      </c>
      <c r="I190" s="93" t="str">
        <f>IF('HPS grading'!M190&amp;'HPS grading'!N190="ClearedCleared","None",IF('HPS grading'!M190="NC","Persona  ","") &amp;IF('HPS grading'!N190="NC","Wellness",""))</f>
        <v>Wellness</v>
      </c>
      <c r="J190" s="93" t="str">
        <f>IF('HPS grading'!R190&amp;'HPS grading'!S190="ClearedCleared","None",IF('HPS grading'!R190="NC","Persona ","") &amp;IF('HPS grading'!S190="NC","Wellness ",""))</f>
        <v>None</v>
      </c>
      <c r="K190" s="93" t="str">
        <f>IF('HPS grading'!W190&amp;'HPS grading'!X190="ClearedCleared","None",IF('HPS grading'!W190="NC","Persona ","") &amp;IF('HPS grading'!X190="NC","Wellness ",""))</f>
        <v>None</v>
      </c>
      <c r="L190" s="93" t="str">
        <f t="shared" si="4"/>
        <v>With Held</v>
      </c>
      <c r="M190" s="251" t="str">
        <f t="shared" si="5"/>
        <v>Level 1 - Wellness</v>
      </c>
    </row>
    <row r="191" spans="1:13" s="124" customFormat="1" ht="23.4" customHeight="1" x14ac:dyDescent="0.3">
      <c r="A191" s="98">
        <v>188</v>
      </c>
      <c r="B191" s="131" t="s">
        <v>23</v>
      </c>
      <c r="C191" s="131" t="s">
        <v>24</v>
      </c>
      <c r="D191" s="131" t="s">
        <v>402</v>
      </c>
      <c r="E191" s="132" t="s">
        <v>403</v>
      </c>
      <c r="F191" s="120">
        <f>AVERAGE('HPS grading'!F191,'HPS grading'!K191,'HPS grading'!P191,'HPS grading'!U191)</f>
        <v>39.821840277777781</v>
      </c>
      <c r="G191" s="93" t="str" cm="1">
        <f t="array" ref="G191">_xlfn.IFS(F191&gt;=80,"A+",F191&gt;=70,"A",F191=60,"B+",F191&gt;=50,"B",F191&gt;=40,"C+",F191&gt;=30,"C",F191&gt;=20,"D",F191&lt;20,"E")</f>
        <v>C</v>
      </c>
      <c r="H191" s="93" t="str">
        <f>IF('HPS grading'!H191&amp;'HPS grading'!I191="ClearedCleared","None",IF('HPS grading'!H191="NC","Persona ","") &amp;IF('HPS grading'!I191="NC","Wellness ",""))</f>
        <v xml:space="preserve">Persona </v>
      </c>
      <c r="I191" s="93" t="str">
        <f>IF('HPS grading'!M191&amp;'HPS grading'!N191="ClearedCleared","None",IF('HPS grading'!M191="NC","Persona  ","") &amp;IF('HPS grading'!N191="NC","Wellness",""))</f>
        <v>Persona  Wellness</v>
      </c>
      <c r="J191" s="93" t="str">
        <f>IF('HPS grading'!R191&amp;'HPS grading'!S191="ClearedCleared","None",IF('HPS grading'!R191="NC","Persona ","") &amp;IF('HPS grading'!S191="NC","Wellness ",""))</f>
        <v xml:space="preserve">Persona Wellness </v>
      </c>
      <c r="K191" s="93" t="str">
        <f>IF('HPS grading'!W191&amp;'HPS grading'!X191="ClearedCleared","None",IF('HPS grading'!W191="NC","Persona ","") &amp;IF('HPS grading'!X191="NC","Wellness ",""))</f>
        <v xml:space="preserve">Wellness </v>
      </c>
      <c r="L191" s="93" t="str">
        <f t="shared" si="4"/>
        <v>With Held</v>
      </c>
      <c r="M191" s="251" t="str">
        <f t="shared" si="5"/>
        <v>Level 0 - Persona, Level 1 - Persona &amp; Wellness, Level 2 - Persona &amp; Wellness, Level 3 - Wellness</v>
      </c>
    </row>
    <row r="192" spans="1:13" s="124" customFormat="1" ht="23.4" customHeight="1" x14ac:dyDescent="0.3">
      <c r="A192" s="93">
        <v>189</v>
      </c>
      <c r="B192" s="129" t="s">
        <v>27</v>
      </c>
      <c r="C192" s="129" t="s">
        <v>15</v>
      </c>
      <c r="D192" s="129" t="s">
        <v>404</v>
      </c>
      <c r="E192" s="130" t="s">
        <v>405</v>
      </c>
      <c r="F192" s="120">
        <f>AVERAGE('HPS grading'!F192,'HPS grading'!K192,'HPS grading'!P192,'HPS grading'!U192)</f>
        <v>55.541276455026463</v>
      </c>
      <c r="G192" s="93" t="str" cm="1">
        <f t="array" ref="G192">_xlfn.IFS(F192&gt;=80,"A+",F192&gt;=70,"A",F192=60,"B+",F192&gt;=50,"B",F192&gt;=40,"C+",F192&gt;=30,"C",F192&gt;=20,"D",F192&lt;20,"E")</f>
        <v>B</v>
      </c>
      <c r="H192" s="93" t="str">
        <f>IF('HPS grading'!H192&amp;'HPS grading'!I192="ClearedCleared","None",IF('HPS grading'!H192="NC","Persona ","") &amp;IF('HPS grading'!I192="NC","Wellness ",""))</f>
        <v>None</v>
      </c>
      <c r="I192" s="93" t="str">
        <f>IF('HPS grading'!M192&amp;'HPS grading'!N192="ClearedCleared","None",IF('HPS grading'!M192="NC","Persona  ","") &amp;IF('HPS grading'!N192="NC","Wellness",""))</f>
        <v xml:space="preserve">Persona  </v>
      </c>
      <c r="J192" s="93" t="str">
        <f>IF('HPS grading'!R192&amp;'HPS grading'!S192="ClearedCleared","None",IF('HPS grading'!R192="NC","Persona ","") &amp;IF('HPS grading'!S192="NC","Wellness ",""))</f>
        <v xml:space="preserve">Wellness </v>
      </c>
      <c r="K192" s="93" t="str">
        <f>IF('HPS grading'!W192&amp;'HPS grading'!X192="ClearedCleared","None",IF('HPS grading'!W192="NC","Persona ","") &amp;IF('HPS grading'!X192="NC","Wellness ",""))</f>
        <v>None</v>
      </c>
      <c r="L192" s="93" t="str">
        <f t="shared" si="4"/>
        <v>With Held</v>
      </c>
      <c r="M192" s="251" t="str">
        <f t="shared" si="5"/>
        <v>Level 1 - Persona, Level 2 - Wellness</v>
      </c>
    </row>
    <row r="193" spans="1:13" s="124" customFormat="1" ht="23.4" customHeight="1" x14ac:dyDescent="0.3">
      <c r="A193" s="98">
        <v>190</v>
      </c>
      <c r="B193" s="131" t="s">
        <v>23</v>
      </c>
      <c r="C193" s="131" t="s">
        <v>34</v>
      </c>
      <c r="D193" s="131" t="s">
        <v>406</v>
      </c>
      <c r="E193" s="132" t="s">
        <v>407</v>
      </c>
      <c r="F193" s="120">
        <f>AVERAGE('HPS grading'!F193,'HPS grading'!K193,'HPS grading'!P193,'HPS grading'!U193)</f>
        <v>52.081977513227507</v>
      </c>
      <c r="G193" s="93" t="str" cm="1">
        <f t="array" ref="G193">_xlfn.IFS(F193&gt;=80,"A+",F193&gt;=70,"A",F193=60,"B+",F193&gt;=50,"B",F193&gt;=40,"C+",F193&gt;=30,"C",F193&gt;=20,"D",F193&lt;20,"E")</f>
        <v>B</v>
      </c>
      <c r="H193" s="93" t="str">
        <f>IF('HPS grading'!H193&amp;'HPS grading'!I193="ClearedCleared","None",IF('HPS grading'!H193="NC","Persona ","") &amp;IF('HPS grading'!I193="NC","Wellness ",""))</f>
        <v>None</v>
      </c>
      <c r="I193" s="93" t="str">
        <f>IF('HPS grading'!M193&amp;'HPS grading'!N193="ClearedCleared","None",IF('HPS grading'!M193="NC","Persona  ","") &amp;IF('HPS grading'!N193="NC","Wellness",""))</f>
        <v>None</v>
      </c>
      <c r="J193" s="93" t="str">
        <f>IF('HPS grading'!R193&amp;'HPS grading'!S193="ClearedCleared","None",IF('HPS grading'!R193="NC","Persona ","") &amp;IF('HPS grading'!S193="NC","Wellness ",""))</f>
        <v>None</v>
      </c>
      <c r="K193" s="93" t="str">
        <f>IF('HPS grading'!W193&amp;'HPS grading'!X193="ClearedCleared","None",IF('HPS grading'!W193="NC","Persona ","") &amp;IF('HPS grading'!X193="NC","Wellness ",""))</f>
        <v>None</v>
      </c>
      <c r="L193" s="93" t="str">
        <f t="shared" si="4"/>
        <v>Passed</v>
      </c>
      <c r="M193" s="251" t="str">
        <f t="shared" si="5"/>
        <v/>
      </c>
    </row>
    <row r="194" spans="1:13" s="124" customFormat="1" ht="23.4" customHeight="1" x14ac:dyDescent="0.3">
      <c r="A194" s="93">
        <v>191</v>
      </c>
      <c r="B194" s="129" t="s">
        <v>23</v>
      </c>
      <c r="C194" s="129" t="s">
        <v>15</v>
      </c>
      <c r="D194" s="129" t="s">
        <v>408</v>
      </c>
      <c r="E194" s="130" t="s">
        <v>409</v>
      </c>
      <c r="F194" s="120">
        <f>AVERAGE('HPS grading'!F194,'HPS grading'!K194,'HPS grading'!P194,'HPS grading'!U194)</f>
        <v>57.629181547619041</v>
      </c>
      <c r="G194" s="93" t="str" cm="1">
        <f t="array" ref="G194">_xlfn.IFS(F194&gt;=80,"A+",F194&gt;=70,"A",F194=60,"B+",F194&gt;=50,"B",F194&gt;=40,"C+",F194&gt;=30,"C",F194&gt;=20,"D",F194&lt;20,"E")</f>
        <v>B</v>
      </c>
      <c r="H194" s="93" t="str">
        <f>IF('HPS grading'!H194&amp;'HPS grading'!I194="ClearedCleared","None",IF('HPS grading'!H194="NC","Persona ","") &amp;IF('HPS grading'!I194="NC","Wellness ",""))</f>
        <v>None</v>
      </c>
      <c r="I194" s="93" t="str">
        <f>IF('HPS grading'!M194&amp;'HPS grading'!N194="ClearedCleared","None",IF('HPS grading'!M194="NC","Persona  ","") &amp;IF('HPS grading'!N194="NC","Wellness",""))</f>
        <v>None</v>
      </c>
      <c r="J194" s="93" t="str">
        <f>IF('HPS grading'!R194&amp;'HPS grading'!S194="ClearedCleared","None",IF('HPS grading'!R194="NC","Persona ","") &amp;IF('HPS grading'!S194="NC","Wellness ",""))</f>
        <v>None</v>
      </c>
      <c r="K194" s="93" t="str">
        <f>IF('HPS grading'!W194&amp;'HPS grading'!X194="ClearedCleared","None",IF('HPS grading'!W194="NC","Persona ","") &amp;IF('HPS grading'!X194="NC","Wellness ",""))</f>
        <v xml:space="preserve">Wellness </v>
      </c>
      <c r="L194" s="93" t="str">
        <f t="shared" si="4"/>
        <v>With Held</v>
      </c>
      <c r="M194" s="251" t="str">
        <f t="shared" si="5"/>
        <v>Level 3 - Wellness</v>
      </c>
    </row>
    <row r="195" spans="1:13" s="124" customFormat="1" ht="23.4" customHeight="1" x14ac:dyDescent="0.3">
      <c r="A195" s="98">
        <v>192</v>
      </c>
      <c r="B195" s="131" t="s">
        <v>27</v>
      </c>
      <c r="C195" s="131" t="s">
        <v>15</v>
      </c>
      <c r="D195" s="131" t="s">
        <v>410</v>
      </c>
      <c r="E195" s="132" t="s">
        <v>411</v>
      </c>
      <c r="F195" s="120">
        <f>AVERAGE('HPS grading'!F195,'HPS grading'!K195,'HPS grading'!P195,'HPS grading'!U195)</f>
        <v>48.662587632275141</v>
      </c>
      <c r="G195" s="93" t="str" cm="1">
        <f t="array" ref="G195">_xlfn.IFS(F195&gt;=80,"A+",F195&gt;=70,"A",F195=60,"B+",F195&gt;=50,"B",F195&gt;=40,"C+",F195&gt;=30,"C",F195&gt;=20,"D",F195&lt;20,"E")</f>
        <v>C+</v>
      </c>
      <c r="H195" s="93" t="str">
        <f>IF('HPS grading'!H195&amp;'HPS grading'!I195="ClearedCleared","None",IF('HPS grading'!H195="NC","Persona ","") &amp;IF('HPS grading'!I195="NC","Wellness ",""))</f>
        <v>None</v>
      </c>
      <c r="I195" s="93" t="str">
        <f>IF('HPS grading'!M195&amp;'HPS grading'!N195="ClearedCleared","None",IF('HPS grading'!M195="NC","Persona  ","") &amp;IF('HPS grading'!N195="NC","Wellness",""))</f>
        <v>Wellness</v>
      </c>
      <c r="J195" s="93" t="str">
        <f>IF('HPS grading'!R195&amp;'HPS grading'!S195="ClearedCleared","None",IF('HPS grading'!R195="NC","Persona ","") &amp;IF('HPS grading'!S195="NC","Wellness ",""))</f>
        <v xml:space="preserve">Persona </v>
      </c>
      <c r="K195" s="93" t="str">
        <f>IF('HPS grading'!W195&amp;'HPS grading'!X195="ClearedCleared","None",IF('HPS grading'!W195="NC","Persona ","") &amp;IF('HPS grading'!X195="NC","Wellness ",""))</f>
        <v>None</v>
      </c>
      <c r="L195" s="93" t="str">
        <f t="shared" si="4"/>
        <v>With Held</v>
      </c>
      <c r="M195" s="251" t="str">
        <f t="shared" si="5"/>
        <v>Level 1 - Wellness, Level 2 - Persona</v>
      </c>
    </row>
    <row r="196" spans="1:13" s="124" customFormat="1" ht="23.4" customHeight="1" x14ac:dyDescent="0.3">
      <c r="A196" s="93">
        <v>193</v>
      </c>
      <c r="B196" s="129" t="s">
        <v>27</v>
      </c>
      <c r="C196" s="129" t="s">
        <v>15</v>
      </c>
      <c r="D196" s="129" t="s">
        <v>412</v>
      </c>
      <c r="E196" s="130" t="s">
        <v>413</v>
      </c>
      <c r="F196" s="120">
        <f>AVERAGE('HPS grading'!F196,'HPS grading'!K196,'HPS grading'!P196,'HPS grading'!U196)</f>
        <v>50.89460152116402</v>
      </c>
      <c r="G196" s="93" t="str" cm="1">
        <f t="array" ref="G196">_xlfn.IFS(F196&gt;=80,"A+",F196&gt;=70,"A",F196=60,"B+",F196&gt;=50,"B",F196&gt;=40,"C+",F196&gt;=30,"C",F196&gt;=20,"D",F196&lt;20,"E")</f>
        <v>B</v>
      </c>
      <c r="H196" s="93" t="str">
        <f>IF('HPS grading'!H196&amp;'HPS grading'!I196="ClearedCleared","None",IF('HPS grading'!H196="NC","Persona ","") &amp;IF('HPS grading'!I196="NC","Wellness ",""))</f>
        <v>None</v>
      </c>
      <c r="I196" s="93" t="str">
        <f>IF('HPS grading'!M196&amp;'HPS grading'!N196="ClearedCleared","None",IF('HPS grading'!M196="NC","Persona  ","") &amp;IF('HPS grading'!N196="NC","Wellness",""))</f>
        <v>Wellness</v>
      </c>
      <c r="J196" s="93" t="str">
        <f>IF('HPS grading'!R196&amp;'HPS grading'!S196="ClearedCleared","None",IF('HPS grading'!R196="NC","Persona ","") &amp;IF('HPS grading'!S196="NC","Wellness ",""))</f>
        <v>None</v>
      </c>
      <c r="K196" s="93" t="str">
        <f>IF('HPS grading'!W196&amp;'HPS grading'!X196="ClearedCleared","None",IF('HPS grading'!W196="NC","Persona ","") &amp;IF('HPS grading'!X196="NC","Wellness ",""))</f>
        <v>None</v>
      </c>
      <c r="L196" s="93" t="str">
        <f t="shared" si="4"/>
        <v>With Held</v>
      </c>
      <c r="M196" s="251" t="str">
        <f t="shared" si="5"/>
        <v>Level 1 - Wellness</v>
      </c>
    </row>
    <row r="197" spans="1:13" s="124" customFormat="1" ht="23.4" customHeight="1" x14ac:dyDescent="0.3">
      <c r="A197" s="98">
        <v>194</v>
      </c>
      <c r="B197" s="131" t="s">
        <v>23</v>
      </c>
      <c r="C197" s="131" t="s">
        <v>15</v>
      </c>
      <c r="D197" s="131" t="s">
        <v>414</v>
      </c>
      <c r="E197" s="132" t="s">
        <v>415</v>
      </c>
      <c r="F197" s="120">
        <f>AVERAGE('HPS grading'!F197,'HPS grading'!K197,'HPS grading'!P197,'HPS grading'!U197)</f>
        <v>56.685866402116403</v>
      </c>
      <c r="G197" s="93" t="str" cm="1">
        <f t="array" ref="G197">_xlfn.IFS(F197&gt;=80,"A+",F197&gt;=70,"A",F197=60,"B+",F197&gt;=50,"B",F197&gt;=40,"C+",F197&gt;=30,"C",F197&gt;=20,"D",F197&lt;20,"E")</f>
        <v>B</v>
      </c>
      <c r="H197" s="93" t="str">
        <f>IF('HPS grading'!H197&amp;'HPS grading'!I197="ClearedCleared","None",IF('HPS grading'!H197="NC","Persona ","") &amp;IF('HPS grading'!I197="NC","Wellness ",""))</f>
        <v>None</v>
      </c>
      <c r="I197" s="93" t="str">
        <f>IF('HPS grading'!M197&amp;'HPS grading'!N197="ClearedCleared","None",IF('HPS grading'!M197="NC","Persona  ","") &amp;IF('HPS grading'!N197="NC","Wellness",""))</f>
        <v>None</v>
      </c>
      <c r="J197" s="93" t="str">
        <f>IF('HPS grading'!R197&amp;'HPS grading'!S197="ClearedCleared","None",IF('HPS grading'!R197="NC","Persona ","") &amp;IF('HPS grading'!S197="NC","Wellness ",""))</f>
        <v xml:space="preserve">Wellness </v>
      </c>
      <c r="K197" s="93" t="str">
        <f>IF('HPS grading'!W197&amp;'HPS grading'!X197="ClearedCleared","None",IF('HPS grading'!W197="NC","Persona ","") &amp;IF('HPS grading'!X197="NC","Wellness ",""))</f>
        <v>None</v>
      </c>
      <c r="L197" s="93" t="str">
        <f t="shared" ref="L197:L231" si="6">IF(COUNTIF(H197:K197,"None")=4,"Passed","With Held")</f>
        <v>With Held</v>
      </c>
      <c r="M197" s="251" t="str">
        <f t="shared" ref="M197:M231" si="7">IF($L197&lt;&gt;"With Held","",_xlfn.TEXTJOIN(", ",TRUE,IF(TRIM($H197)&lt;&gt;"None","Level 0 - "&amp;SUBSTITUTE(TRIM($H197)," "," &amp; "), ""),IF(TRIM($I197)&lt;&gt;"None","Level 1 - "&amp;SUBSTITUTE(TRIM($I197)," "," &amp; "), ""),IF(TRIM($J197)&lt;&gt;"None","Level 2 - "&amp;SUBSTITUTE(TRIM($J197)," "," &amp; "), ""),IF(TRIM($K197)&lt;&gt;"None","Level 3 - "&amp;SUBSTITUTE(TRIM($K197)," "," &amp; "), "")))</f>
        <v>Level 2 - Wellness</v>
      </c>
    </row>
    <row r="198" spans="1:13" s="124" customFormat="1" ht="23.4" customHeight="1" x14ac:dyDescent="0.3">
      <c r="A198" s="93">
        <v>195</v>
      </c>
      <c r="B198" s="129" t="s">
        <v>27</v>
      </c>
      <c r="C198" s="129" t="s">
        <v>34</v>
      </c>
      <c r="D198" s="129" t="s">
        <v>416</v>
      </c>
      <c r="E198" s="130" t="s">
        <v>417</v>
      </c>
      <c r="F198" s="120">
        <f>AVERAGE('HPS grading'!F198,'HPS grading'!K198,'HPS grading'!P198,'HPS grading'!U198)</f>
        <v>57.765646494708989</v>
      </c>
      <c r="G198" s="93" t="str" cm="1">
        <f t="array" ref="G198">_xlfn.IFS(F198&gt;=80,"A+",F198&gt;=70,"A",F198=60,"B+",F198&gt;=50,"B",F198&gt;=40,"C+",F198&gt;=30,"C",F198&gt;=20,"D",F198&lt;20,"E")</f>
        <v>B</v>
      </c>
      <c r="H198" s="93" t="str">
        <f>IF('HPS grading'!H198&amp;'HPS grading'!I198="ClearedCleared","None",IF('HPS grading'!H198="NC","Persona ","") &amp;IF('HPS grading'!I198="NC","Wellness ",""))</f>
        <v>None</v>
      </c>
      <c r="I198" s="93" t="str">
        <f>IF('HPS grading'!M198&amp;'HPS grading'!N198="ClearedCleared","None",IF('HPS grading'!M198="NC","Persona  ","") &amp;IF('HPS grading'!N198="NC","Wellness",""))</f>
        <v>None</v>
      </c>
      <c r="J198" s="93" t="str">
        <f>IF('HPS grading'!R198&amp;'HPS grading'!S198="ClearedCleared","None",IF('HPS grading'!R198="NC","Persona ","") &amp;IF('HPS grading'!S198="NC","Wellness ",""))</f>
        <v>None</v>
      </c>
      <c r="K198" s="93" t="str">
        <f>IF('HPS grading'!W198&amp;'HPS grading'!X198="ClearedCleared","None",IF('HPS grading'!W198="NC","Persona ","") &amp;IF('HPS grading'!X198="NC","Wellness ",""))</f>
        <v>None</v>
      </c>
      <c r="L198" s="93" t="str">
        <f t="shared" si="6"/>
        <v>Passed</v>
      </c>
      <c r="M198" s="251" t="str">
        <f t="shared" si="7"/>
        <v/>
      </c>
    </row>
    <row r="199" spans="1:13" s="124" customFormat="1" ht="23.4" customHeight="1" x14ac:dyDescent="0.3">
      <c r="A199" s="98">
        <v>196</v>
      </c>
      <c r="B199" s="131" t="s">
        <v>27</v>
      </c>
      <c r="C199" s="131" t="s">
        <v>15</v>
      </c>
      <c r="D199" s="131" t="s">
        <v>418</v>
      </c>
      <c r="E199" s="132" t="s">
        <v>419</v>
      </c>
      <c r="F199" s="120">
        <f>AVERAGE('HPS grading'!F199,'HPS grading'!K199,'HPS grading'!P199,'HPS grading'!U199)</f>
        <v>54.774006283068786</v>
      </c>
      <c r="G199" s="93" t="str" cm="1">
        <f t="array" ref="G199">_xlfn.IFS(F199&gt;=80,"A+",F199&gt;=70,"A",F199=60,"B+",F199&gt;=50,"B",F199&gt;=40,"C+",F199&gt;=30,"C",F199&gt;=20,"D",F199&lt;20,"E")</f>
        <v>B</v>
      </c>
      <c r="H199" s="93" t="str">
        <f>IF('HPS grading'!H199&amp;'HPS grading'!I199="ClearedCleared","None",IF('HPS grading'!H199="NC","Persona ","") &amp;IF('HPS grading'!I199="NC","Wellness ",""))</f>
        <v xml:space="preserve">Wellness </v>
      </c>
      <c r="I199" s="93" t="str">
        <f>IF('HPS grading'!M199&amp;'HPS grading'!N199="ClearedCleared","None",IF('HPS grading'!M199="NC","Persona  ","") &amp;IF('HPS grading'!N199="NC","Wellness",""))</f>
        <v>Wellness</v>
      </c>
      <c r="J199" s="93" t="str">
        <f>IF('HPS grading'!R199&amp;'HPS grading'!S199="ClearedCleared","None",IF('HPS grading'!R199="NC","Persona ","") &amp;IF('HPS grading'!S199="NC","Wellness ",""))</f>
        <v xml:space="preserve">Wellness </v>
      </c>
      <c r="K199" s="93" t="str">
        <f>IF('HPS grading'!W199&amp;'HPS grading'!X199="ClearedCleared","None",IF('HPS grading'!W199="NC","Persona ","") &amp;IF('HPS grading'!X199="NC","Wellness ",""))</f>
        <v xml:space="preserve">Wellness </v>
      </c>
      <c r="L199" s="93" t="str">
        <f t="shared" si="6"/>
        <v>With Held</v>
      </c>
      <c r="M199" s="251" t="str">
        <f t="shared" si="7"/>
        <v>Level 0 - Wellness, Level 1 - Wellness, Level 2 - Wellness, Level 3 - Wellness</v>
      </c>
    </row>
    <row r="200" spans="1:13" s="124" customFormat="1" ht="23.4" customHeight="1" x14ac:dyDescent="0.3">
      <c r="A200" s="93">
        <v>197</v>
      </c>
      <c r="B200" s="129" t="s">
        <v>23</v>
      </c>
      <c r="C200" s="129" t="s">
        <v>15</v>
      </c>
      <c r="D200" s="129" t="s">
        <v>420</v>
      </c>
      <c r="E200" s="130" t="s">
        <v>421</v>
      </c>
      <c r="F200" s="120">
        <f>AVERAGE('HPS grading'!F200,'HPS grading'!K200,'HPS grading'!P200,'HPS grading'!U200)</f>
        <v>48.435107473544974</v>
      </c>
      <c r="G200" s="93" t="str" cm="1">
        <f t="array" ref="G200">_xlfn.IFS(F200&gt;=80,"A+",F200&gt;=70,"A",F200=60,"B+",F200&gt;=50,"B",F200&gt;=40,"C+",F200&gt;=30,"C",F200&gt;=20,"D",F200&lt;20,"E")</f>
        <v>C+</v>
      </c>
      <c r="H200" s="93" t="str">
        <f>IF('HPS grading'!H200&amp;'HPS grading'!I200="ClearedCleared","None",IF('HPS grading'!H200="NC","Persona ","") &amp;IF('HPS grading'!I200="NC","Wellness ",""))</f>
        <v xml:space="preserve">Persona </v>
      </c>
      <c r="I200" s="93" t="str">
        <f>IF('HPS grading'!M200&amp;'HPS grading'!N200="ClearedCleared","None",IF('HPS grading'!M200="NC","Persona  ","") &amp;IF('HPS grading'!N200="NC","Wellness",""))</f>
        <v>Persona  Wellness</v>
      </c>
      <c r="J200" s="93" t="str">
        <f>IF('HPS grading'!R200&amp;'HPS grading'!S200="ClearedCleared","None",IF('HPS grading'!R200="NC","Persona ","") &amp;IF('HPS grading'!S200="NC","Wellness ",""))</f>
        <v xml:space="preserve">Wellness </v>
      </c>
      <c r="K200" s="93" t="str">
        <f>IF('HPS grading'!W200&amp;'HPS grading'!X200="ClearedCleared","None",IF('HPS grading'!W200="NC","Persona ","") &amp;IF('HPS grading'!X200="NC","Wellness ",""))</f>
        <v xml:space="preserve">Wellness </v>
      </c>
      <c r="L200" s="93" t="str">
        <f t="shared" si="6"/>
        <v>With Held</v>
      </c>
      <c r="M200" s="251" t="str">
        <f t="shared" si="7"/>
        <v>Level 0 - Persona, Level 1 - Persona &amp; Wellness, Level 2 - Wellness, Level 3 - Wellness</v>
      </c>
    </row>
    <row r="201" spans="1:13" s="124" customFormat="1" ht="23.4" customHeight="1" x14ac:dyDescent="0.3">
      <c r="A201" s="98">
        <v>198</v>
      </c>
      <c r="B201" s="131" t="s">
        <v>23</v>
      </c>
      <c r="C201" s="131" t="s">
        <v>47</v>
      </c>
      <c r="D201" s="131" t="s">
        <v>422</v>
      </c>
      <c r="E201" s="132" t="s">
        <v>423</v>
      </c>
      <c r="F201" s="120">
        <f>AVERAGE('HPS grading'!F201,'HPS grading'!K201,'HPS grading'!P201,'HPS grading'!U201)</f>
        <v>39.588050595238094</v>
      </c>
      <c r="G201" s="93" t="str" cm="1">
        <f t="array" ref="G201">_xlfn.IFS(F201&gt;=80,"A+",F201&gt;=70,"A",F201=60,"B+",F201&gt;=50,"B",F201&gt;=40,"C+",F201&gt;=30,"C",F201&gt;=20,"D",F201&lt;20,"E")</f>
        <v>C</v>
      </c>
      <c r="H201" s="93" t="str">
        <f>IF('HPS grading'!H201&amp;'HPS grading'!I201="ClearedCleared","None",IF('HPS grading'!H201="NC","Persona ","") &amp;IF('HPS grading'!I201="NC","Wellness ",""))</f>
        <v xml:space="preserve">Wellness </v>
      </c>
      <c r="I201" s="93" t="str">
        <f>IF('HPS grading'!M201&amp;'HPS grading'!N201="ClearedCleared","None",IF('HPS grading'!M201="NC","Persona  ","") &amp;IF('HPS grading'!N201="NC","Wellness",""))</f>
        <v>Persona  Wellness</v>
      </c>
      <c r="J201" s="93" t="str">
        <f>IF('HPS grading'!R201&amp;'HPS grading'!S201="ClearedCleared","None",IF('HPS grading'!R201="NC","Persona ","") &amp;IF('HPS grading'!S201="NC","Wellness ",""))</f>
        <v xml:space="preserve">Persona Wellness </v>
      </c>
      <c r="K201" s="93" t="str">
        <f>IF('HPS grading'!W201&amp;'HPS grading'!X201="ClearedCleared","None",IF('HPS grading'!W201="NC","Persona ","") &amp;IF('HPS grading'!X201="NC","Wellness ",""))</f>
        <v xml:space="preserve">Wellness </v>
      </c>
      <c r="L201" s="93" t="str">
        <f t="shared" si="6"/>
        <v>With Held</v>
      </c>
      <c r="M201" s="251" t="str">
        <f t="shared" si="7"/>
        <v>Level 0 - Wellness, Level 1 - Persona &amp; Wellness, Level 2 - Persona &amp; Wellness, Level 3 - Wellness</v>
      </c>
    </row>
    <row r="202" spans="1:13" s="124" customFormat="1" ht="23.4" customHeight="1" x14ac:dyDescent="0.3">
      <c r="A202" s="93">
        <v>199</v>
      </c>
      <c r="B202" s="129" t="s">
        <v>23</v>
      </c>
      <c r="C202" s="129" t="s">
        <v>34</v>
      </c>
      <c r="D202" s="129" t="s">
        <v>424</v>
      </c>
      <c r="E202" s="130" t="s">
        <v>425</v>
      </c>
      <c r="F202" s="120">
        <f>AVERAGE('HPS grading'!F202,'HPS grading'!K202,'HPS grading'!P202,'HPS grading'!U202)</f>
        <v>48.807896825396824</v>
      </c>
      <c r="G202" s="93" t="str" cm="1">
        <f t="array" ref="G202">_xlfn.IFS(F202&gt;=80,"A+",F202&gt;=70,"A",F202=60,"B+",F202&gt;=50,"B",F202&gt;=40,"C+",F202&gt;=30,"C",F202&gt;=20,"D",F202&lt;20,"E")</f>
        <v>C+</v>
      </c>
      <c r="H202" s="93" t="str">
        <f>IF('HPS grading'!H202&amp;'HPS grading'!I202="ClearedCleared","None",IF('HPS grading'!H202="NC","Persona ","") &amp;IF('HPS grading'!I202="NC","Wellness ",""))</f>
        <v xml:space="preserve">Wellness </v>
      </c>
      <c r="I202" s="93" t="str">
        <f>IF('HPS grading'!M202&amp;'HPS grading'!N202="ClearedCleared","None",IF('HPS grading'!M202="NC","Persona  ","") &amp;IF('HPS grading'!N202="NC","Wellness",""))</f>
        <v>Persona  Wellness</v>
      </c>
      <c r="J202" s="93" t="str">
        <f>IF('HPS grading'!R202&amp;'HPS grading'!S202="ClearedCleared","None",IF('HPS grading'!R202="NC","Persona ","") &amp;IF('HPS grading'!S202="NC","Wellness ",""))</f>
        <v xml:space="preserve">Wellness </v>
      </c>
      <c r="K202" s="93" t="str">
        <f>IF('HPS grading'!W202&amp;'HPS grading'!X202="ClearedCleared","None",IF('HPS grading'!W202="NC","Persona ","") &amp;IF('HPS grading'!X202="NC","Wellness ",""))</f>
        <v xml:space="preserve">Wellness </v>
      </c>
      <c r="L202" s="93" t="str">
        <f t="shared" si="6"/>
        <v>With Held</v>
      </c>
      <c r="M202" s="251" t="str">
        <f t="shared" si="7"/>
        <v>Level 0 - Wellness, Level 1 - Persona &amp; Wellness, Level 2 - Wellness, Level 3 - Wellness</v>
      </c>
    </row>
    <row r="203" spans="1:13" s="124" customFormat="1" ht="23.4" customHeight="1" x14ac:dyDescent="0.3">
      <c r="A203" s="98">
        <v>200</v>
      </c>
      <c r="B203" s="131" t="s">
        <v>27</v>
      </c>
      <c r="C203" s="131" t="s">
        <v>15</v>
      </c>
      <c r="D203" s="131" t="s">
        <v>426</v>
      </c>
      <c r="E203" s="132" t="s">
        <v>427</v>
      </c>
      <c r="F203" s="120">
        <f>AVERAGE('HPS grading'!F203,'HPS grading'!K203,'HPS grading'!P203,'HPS grading'!U203)</f>
        <v>54.647025462962965</v>
      </c>
      <c r="G203" s="93" t="str" cm="1">
        <f t="array" ref="G203">_xlfn.IFS(F203&gt;=80,"A+",F203&gt;=70,"A",F203=60,"B+",F203&gt;=50,"B",F203&gt;=40,"C+",F203&gt;=30,"C",F203&gt;=20,"D",F203&lt;20,"E")</f>
        <v>B</v>
      </c>
      <c r="H203" s="93" t="str">
        <f>IF('HPS grading'!H203&amp;'HPS grading'!I203="ClearedCleared","None",IF('HPS grading'!H203="NC","Persona ","") &amp;IF('HPS grading'!I203="NC","Wellness ",""))</f>
        <v>None</v>
      </c>
      <c r="I203" s="93" t="str">
        <f>IF('HPS grading'!M203&amp;'HPS grading'!N203="ClearedCleared","None",IF('HPS grading'!M203="NC","Persona  ","") &amp;IF('HPS grading'!N203="NC","Wellness",""))</f>
        <v>Persona  Wellness</v>
      </c>
      <c r="J203" s="93" t="str">
        <f>IF('HPS grading'!R203&amp;'HPS grading'!S203="ClearedCleared","None",IF('HPS grading'!R203="NC","Persona ","") &amp;IF('HPS grading'!S203="NC","Wellness ",""))</f>
        <v>None</v>
      </c>
      <c r="K203" s="93" t="str">
        <f>IF('HPS grading'!W203&amp;'HPS grading'!X203="ClearedCleared","None",IF('HPS grading'!W203="NC","Persona ","") &amp;IF('HPS grading'!X203="NC","Wellness ",""))</f>
        <v xml:space="preserve">Wellness </v>
      </c>
      <c r="L203" s="93" t="str">
        <f t="shared" si="6"/>
        <v>With Held</v>
      </c>
      <c r="M203" s="251" t="str">
        <f t="shared" si="7"/>
        <v>Level 1 - Persona &amp; Wellness, Level 3 - Wellness</v>
      </c>
    </row>
    <row r="204" spans="1:13" s="124" customFormat="1" ht="23.4" customHeight="1" x14ac:dyDescent="0.3">
      <c r="A204" s="93">
        <v>201</v>
      </c>
      <c r="B204" s="129" t="s">
        <v>23</v>
      </c>
      <c r="C204" s="129" t="s">
        <v>15</v>
      </c>
      <c r="D204" s="129" t="s">
        <v>428</v>
      </c>
      <c r="E204" s="130" t="s">
        <v>429</v>
      </c>
      <c r="F204" s="120">
        <f>AVERAGE('HPS grading'!F204,'HPS grading'!K204,'HPS grading'!P204,'HPS grading'!U204)</f>
        <v>43.34155092592593</v>
      </c>
      <c r="G204" s="93" t="str" cm="1">
        <f t="array" ref="G204">_xlfn.IFS(F204&gt;=80,"A+",F204&gt;=70,"A",F204=60,"B+",F204&gt;=50,"B",F204&gt;=40,"C+",F204&gt;=30,"C",F204&gt;=20,"D",F204&lt;20,"E")</f>
        <v>C+</v>
      </c>
      <c r="H204" s="93" t="str">
        <f>IF('HPS grading'!H204&amp;'HPS grading'!I204="ClearedCleared","None",IF('HPS grading'!H204="NC","Persona ","") &amp;IF('HPS grading'!I204="NC","Wellness ",""))</f>
        <v xml:space="preserve">Persona Wellness </v>
      </c>
      <c r="I204" s="93" t="str">
        <f>IF('HPS grading'!M204&amp;'HPS grading'!N204="ClearedCleared","None",IF('HPS grading'!M204="NC","Persona  ","") &amp;IF('HPS grading'!N204="NC","Wellness",""))</f>
        <v>Wellness</v>
      </c>
      <c r="J204" s="93" t="str">
        <f>IF('HPS grading'!R204&amp;'HPS grading'!S204="ClearedCleared","None",IF('HPS grading'!R204="NC","Persona ","") &amp;IF('HPS grading'!S204="NC","Wellness ",""))</f>
        <v xml:space="preserve">Persona Wellness </v>
      </c>
      <c r="K204" s="93" t="str">
        <f>IF('HPS grading'!W204&amp;'HPS grading'!X204="ClearedCleared","None",IF('HPS grading'!W204="NC","Persona ","") &amp;IF('HPS grading'!X204="NC","Wellness ",""))</f>
        <v xml:space="preserve">Wellness </v>
      </c>
      <c r="L204" s="93" t="str">
        <f t="shared" si="6"/>
        <v>With Held</v>
      </c>
      <c r="M204" s="251" t="str">
        <f t="shared" si="7"/>
        <v>Level 0 - Persona &amp; Wellness, Level 1 - Wellness, Level 2 - Persona &amp; Wellness, Level 3 - Wellness</v>
      </c>
    </row>
    <row r="205" spans="1:13" s="124" customFormat="1" ht="23.4" customHeight="1" x14ac:dyDescent="0.3">
      <c r="A205" s="98">
        <v>202</v>
      </c>
      <c r="B205" s="131" t="s">
        <v>27</v>
      </c>
      <c r="C205" s="131" t="s">
        <v>34</v>
      </c>
      <c r="D205" s="131" t="s">
        <v>430</v>
      </c>
      <c r="E205" s="132" t="s">
        <v>431</v>
      </c>
      <c r="F205" s="120">
        <f>AVERAGE('HPS grading'!F205,'HPS grading'!K205,'HPS grading'!P205,'HPS grading'!U205)</f>
        <v>32.416542658730158</v>
      </c>
      <c r="G205" s="93" t="str" cm="1">
        <f t="array" ref="G205">_xlfn.IFS(F205&gt;=80,"A+",F205&gt;=70,"A",F205=60,"B+",F205&gt;=50,"B",F205&gt;=40,"C+",F205&gt;=30,"C",F205&gt;=20,"D",F205&lt;20,"E")</f>
        <v>C</v>
      </c>
      <c r="H205" s="93" t="str">
        <f>IF('HPS grading'!H205&amp;'HPS grading'!I205="ClearedCleared","None",IF('HPS grading'!H205="NC","Persona ","") &amp;IF('HPS grading'!I205="NC","Wellness ",""))</f>
        <v xml:space="preserve">Wellness </v>
      </c>
      <c r="I205" s="93" t="str">
        <f>IF('HPS grading'!M205&amp;'HPS grading'!N205="ClearedCleared","None",IF('HPS grading'!M205="NC","Persona  ","") &amp;IF('HPS grading'!N205="NC","Wellness",""))</f>
        <v>Persona  Wellness</v>
      </c>
      <c r="J205" s="93" t="str">
        <f>IF('HPS grading'!R205&amp;'HPS grading'!S205="ClearedCleared","None",IF('HPS grading'!R205="NC","Persona ","") &amp;IF('HPS grading'!S205="NC","Wellness ",""))</f>
        <v xml:space="preserve">Persona Wellness </v>
      </c>
      <c r="K205" s="93" t="str">
        <f>IF('HPS grading'!W205&amp;'HPS grading'!X205="ClearedCleared","None",IF('HPS grading'!W205="NC","Persona ","") &amp;IF('HPS grading'!X205="NC","Wellness ",""))</f>
        <v xml:space="preserve">Persona </v>
      </c>
      <c r="L205" s="93" t="str">
        <f t="shared" si="6"/>
        <v>With Held</v>
      </c>
      <c r="M205" s="251" t="str">
        <f t="shared" si="7"/>
        <v>Level 0 - Wellness, Level 1 - Persona &amp; Wellness, Level 2 - Persona &amp; Wellness, Level 3 - Persona</v>
      </c>
    </row>
    <row r="206" spans="1:13" s="124" customFormat="1" ht="23.4" customHeight="1" x14ac:dyDescent="0.3">
      <c r="A206" s="93">
        <v>203</v>
      </c>
      <c r="B206" s="129" t="s">
        <v>27</v>
      </c>
      <c r="C206" s="129" t="s">
        <v>34</v>
      </c>
      <c r="D206" s="129" t="s">
        <v>432</v>
      </c>
      <c r="E206" s="130" t="s">
        <v>433</v>
      </c>
      <c r="F206" s="120">
        <f>AVERAGE('HPS grading'!F206,'HPS grading'!K206,'HPS grading'!P206,'HPS grading'!U206)</f>
        <v>56.174489087301581</v>
      </c>
      <c r="G206" s="93" t="str" cm="1">
        <f t="array" ref="G206">_xlfn.IFS(F206&gt;=80,"A+",F206&gt;=70,"A",F206=60,"B+",F206&gt;=50,"B",F206&gt;=40,"C+",F206&gt;=30,"C",F206&gt;=20,"D",F206&lt;20,"E")</f>
        <v>B</v>
      </c>
      <c r="H206" s="93" t="str">
        <f>IF('HPS grading'!H206&amp;'HPS grading'!I206="ClearedCleared","None",IF('HPS grading'!H206="NC","Persona ","") &amp;IF('HPS grading'!I206="NC","Wellness ",""))</f>
        <v>None</v>
      </c>
      <c r="I206" s="93" t="str">
        <f>IF('HPS grading'!M206&amp;'HPS grading'!N206="ClearedCleared","None",IF('HPS grading'!M206="NC","Persona  ","") &amp;IF('HPS grading'!N206="NC","Wellness",""))</f>
        <v>None</v>
      </c>
      <c r="J206" s="93" t="str">
        <f>IF('HPS grading'!R206&amp;'HPS grading'!S206="ClearedCleared","None",IF('HPS grading'!R206="NC","Persona ","") &amp;IF('HPS grading'!S206="NC","Wellness ",""))</f>
        <v>None</v>
      </c>
      <c r="K206" s="93" t="str">
        <f>IF('HPS grading'!W206&amp;'HPS grading'!X206="ClearedCleared","None",IF('HPS grading'!W206="NC","Persona ","") &amp;IF('HPS grading'!X206="NC","Wellness ",""))</f>
        <v>None</v>
      </c>
      <c r="L206" s="93" t="str">
        <f t="shared" si="6"/>
        <v>Passed</v>
      </c>
      <c r="M206" s="251" t="str">
        <f t="shared" si="7"/>
        <v/>
      </c>
    </row>
    <row r="207" spans="1:13" s="124" customFormat="1" ht="23.4" customHeight="1" x14ac:dyDescent="0.3">
      <c r="A207" s="98">
        <v>204</v>
      </c>
      <c r="B207" s="131" t="s">
        <v>27</v>
      </c>
      <c r="C207" s="131" t="s">
        <v>34</v>
      </c>
      <c r="D207" s="131" t="s">
        <v>434</v>
      </c>
      <c r="E207" s="132" t="s">
        <v>435</v>
      </c>
      <c r="F207" s="120">
        <f>AVERAGE('HPS grading'!F207,'HPS grading'!K207,'HPS grading'!P207,'HPS grading'!U207)</f>
        <v>53.599689153439151</v>
      </c>
      <c r="G207" s="93" t="str" cm="1">
        <f t="array" ref="G207">_xlfn.IFS(F207&gt;=80,"A+",F207&gt;=70,"A",F207=60,"B+",F207&gt;=50,"B",F207&gt;=40,"C+",F207&gt;=30,"C",F207&gt;=20,"D",F207&lt;20,"E")</f>
        <v>B</v>
      </c>
      <c r="H207" s="93" t="str">
        <f>IF('HPS grading'!H207&amp;'HPS grading'!I207="ClearedCleared","None",IF('HPS grading'!H207="NC","Persona ","") &amp;IF('HPS grading'!I207="NC","Wellness ",""))</f>
        <v>None</v>
      </c>
      <c r="I207" s="93" t="str">
        <f>IF('HPS grading'!M207&amp;'HPS grading'!N207="ClearedCleared","None",IF('HPS grading'!M207="NC","Persona  ","") &amp;IF('HPS grading'!N207="NC","Wellness",""))</f>
        <v>Persona  Wellness</v>
      </c>
      <c r="J207" s="93" t="str">
        <f>IF('HPS grading'!R207&amp;'HPS grading'!S207="ClearedCleared","None",IF('HPS grading'!R207="NC","Persona ","") &amp;IF('HPS grading'!S207="NC","Wellness ",""))</f>
        <v>None</v>
      </c>
      <c r="K207" s="93" t="str">
        <f>IF('HPS grading'!W207&amp;'HPS grading'!X207="ClearedCleared","None",IF('HPS grading'!W207="NC","Persona ","") &amp;IF('HPS grading'!X207="NC","Wellness ",""))</f>
        <v>None</v>
      </c>
      <c r="L207" s="93" t="str">
        <f t="shared" si="6"/>
        <v>With Held</v>
      </c>
      <c r="M207" s="251" t="str">
        <f t="shared" si="7"/>
        <v>Level 1 - Persona &amp; Wellness</v>
      </c>
    </row>
    <row r="208" spans="1:13" s="124" customFormat="1" ht="23.4" customHeight="1" x14ac:dyDescent="0.3">
      <c r="A208" s="93">
        <v>205</v>
      </c>
      <c r="B208" s="129" t="s">
        <v>27</v>
      </c>
      <c r="C208" s="129" t="s">
        <v>34</v>
      </c>
      <c r="D208" s="129" t="s">
        <v>436</v>
      </c>
      <c r="E208" s="130" t="s">
        <v>437</v>
      </c>
      <c r="F208" s="120">
        <f>AVERAGE('HPS grading'!F208,'HPS grading'!K208,'HPS grading'!P208,'HPS grading'!U208)</f>
        <v>58.10802414021164</v>
      </c>
      <c r="G208" s="93" t="str" cm="1">
        <f t="array" ref="G208">_xlfn.IFS(F208&gt;=80,"A+",F208&gt;=70,"A",F208=60,"B+",F208&gt;=50,"B",F208&gt;=40,"C+",F208&gt;=30,"C",F208&gt;=20,"D",F208&lt;20,"E")</f>
        <v>B</v>
      </c>
      <c r="H208" s="93" t="str">
        <f>IF('HPS grading'!H208&amp;'HPS grading'!I208="ClearedCleared","None",IF('HPS grading'!H208="NC","Persona ","") &amp;IF('HPS grading'!I208="NC","Wellness ",""))</f>
        <v>None</v>
      </c>
      <c r="I208" s="93" t="str">
        <f>IF('HPS grading'!M208&amp;'HPS grading'!N208="ClearedCleared","None",IF('HPS grading'!M208="NC","Persona  ","") &amp;IF('HPS grading'!N208="NC","Wellness",""))</f>
        <v xml:space="preserve">Persona  </v>
      </c>
      <c r="J208" s="93" t="str">
        <f>IF('HPS grading'!R208&amp;'HPS grading'!S208="ClearedCleared","None",IF('HPS grading'!R208="NC","Persona ","") &amp;IF('HPS grading'!S208="NC","Wellness ",""))</f>
        <v>None</v>
      </c>
      <c r="K208" s="93" t="str">
        <f>IF('HPS grading'!W208&amp;'HPS grading'!X208="ClearedCleared","None",IF('HPS grading'!W208="NC","Persona ","") &amp;IF('HPS grading'!X208="NC","Wellness ",""))</f>
        <v>None</v>
      </c>
      <c r="L208" s="93" t="str">
        <f t="shared" si="6"/>
        <v>With Held</v>
      </c>
      <c r="M208" s="251" t="str">
        <f t="shared" si="7"/>
        <v>Level 1 - Persona</v>
      </c>
    </row>
    <row r="209" spans="1:13" s="124" customFormat="1" ht="23.4" customHeight="1" x14ac:dyDescent="0.3">
      <c r="A209" s="98">
        <v>206</v>
      </c>
      <c r="B209" s="131" t="s">
        <v>27</v>
      </c>
      <c r="C209" s="131" t="s">
        <v>34</v>
      </c>
      <c r="D209" s="131" t="s">
        <v>438</v>
      </c>
      <c r="E209" s="132" t="s">
        <v>439</v>
      </c>
      <c r="F209" s="120">
        <f>AVERAGE('HPS grading'!F209,'HPS grading'!K209,'HPS grading'!P209,'HPS grading'!U209)</f>
        <v>42.429923941798947</v>
      </c>
      <c r="G209" s="93" t="str" cm="1">
        <f t="array" ref="G209">_xlfn.IFS(F209&gt;=80,"A+",F209&gt;=70,"A",F209=60,"B+",F209&gt;=50,"B",F209&gt;=40,"C+",F209&gt;=30,"C",F209&gt;=20,"D",F209&lt;20,"E")</f>
        <v>C+</v>
      </c>
      <c r="H209" s="93" t="str">
        <f>IF('HPS grading'!H209&amp;'HPS grading'!I209="ClearedCleared","None",IF('HPS grading'!H209="NC","Persona ","") &amp;IF('HPS grading'!I209="NC","Wellness ",""))</f>
        <v xml:space="preserve">Wellness </v>
      </c>
      <c r="I209" s="93" t="str">
        <f>IF('HPS grading'!M209&amp;'HPS grading'!N209="ClearedCleared","None",IF('HPS grading'!M209="NC","Persona  ","") &amp;IF('HPS grading'!N209="NC","Wellness",""))</f>
        <v>Persona  Wellness</v>
      </c>
      <c r="J209" s="93" t="str">
        <f>IF('HPS grading'!R209&amp;'HPS grading'!S209="ClearedCleared","None",IF('HPS grading'!R209="NC","Persona ","") &amp;IF('HPS grading'!S209="NC","Wellness ",""))</f>
        <v xml:space="preserve">Wellness </v>
      </c>
      <c r="K209" s="93" t="str">
        <f>IF('HPS grading'!W209&amp;'HPS grading'!X209="ClearedCleared","None",IF('HPS grading'!W209="NC","Persona ","") &amp;IF('HPS grading'!X209="NC","Wellness ",""))</f>
        <v xml:space="preserve">Wellness </v>
      </c>
      <c r="L209" s="93" t="str">
        <f t="shared" si="6"/>
        <v>With Held</v>
      </c>
      <c r="M209" s="251" t="str">
        <f t="shared" si="7"/>
        <v>Level 0 - Wellness, Level 1 - Persona &amp; Wellness, Level 2 - Wellness, Level 3 - Wellness</v>
      </c>
    </row>
    <row r="210" spans="1:13" s="124" customFormat="1" ht="23.4" customHeight="1" x14ac:dyDescent="0.3">
      <c r="A210" s="93">
        <v>207</v>
      </c>
      <c r="B210" s="129" t="s">
        <v>23</v>
      </c>
      <c r="C210" s="129" t="s">
        <v>34</v>
      </c>
      <c r="D210" s="129" t="s">
        <v>440</v>
      </c>
      <c r="E210" s="130" t="s">
        <v>441</v>
      </c>
      <c r="F210" s="120">
        <f>AVERAGE('HPS grading'!F210,'HPS grading'!K210,'HPS grading'!P210,'HPS grading'!U210)</f>
        <v>46.500750661375662</v>
      </c>
      <c r="G210" s="93" t="str" cm="1">
        <f t="array" ref="G210">_xlfn.IFS(F210&gt;=80,"A+",F210&gt;=70,"A",F210=60,"B+",F210&gt;=50,"B",F210&gt;=40,"C+",F210&gt;=30,"C",F210&gt;=20,"D",F210&lt;20,"E")</f>
        <v>C+</v>
      </c>
      <c r="H210" s="93" t="str">
        <f>IF('HPS grading'!H210&amp;'HPS grading'!I210="ClearedCleared","None",IF('HPS grading'!H210="NC","Persona ","") &amp;IF('HPS grading'!I210="NC","Wellness ",""))</f>
        <v>None</v>
      </c>
      <c r="I210" s="93" t="str">
        <f>IF('HPS grading'!M210&amp;'HPS grading'!N210="ClearedCleared","None",IF('HPS grading'!M210="NC","Persona  ","") &amp;IF('HPS grading'!N210="NC","Wellness",""))</f>
        <v>Persona  Wellness</v>
      </c>
      <c r="J210" s="93" t="str">
        <f>IF('HPS grading'!R210&amp;'HPS grading'!S210="ClearedCleared","None",IF('HPS grading'!R210="NC","Persona ","") &amp;IF('HPS grading'!S210="NC","Wellness ",""))</f>
        <v>None</v>
      </c>
      <c r="K210" s="93" t="str">
        <f>IF('HPS grading'!W210&amp;'HPS grading'!X210="ClearedCleared","None",IF('HPS grading'!W210="NC","Persona ","") &amp;IF('HPS grading'!X210="NC","Wellness ",""))</f>
        <v>None</v>
      </c>
      <c r="L210" s="93" t="str">
        <f t="shared" si="6"/>
        <v>With Held</v>
      </c>
      <c r="M210" s="251" t="str">
        <f t="shared" si="7"/>
        <v>Level 1 - Persona &amp; Wellness</v>
      </c>
    </row>
    <row r="211" spans="1:13" s="124" customFormat="1" ht="23.4" customHeight="1" x14ac:dyDescent="0.3">
      <c r="A211" s="98">
        <v>208</v>
      </c>
      <c r="B211" s="131" t="s">
        <v>27</v>
      </c>
      <c r="C211" s="131" t="s">
        <v>34</v>
      </c>
      <c r="D211" s="131" t="s">
        <v>442</v>
      </c>
      <c r="E211" s="132" t="s">
        <v>443</v>
      </c>
      <c r="F211" s="120">
        <f>AVERAGE('HPS grading'!F211,'HPS grading'!K211,'HPS grading'!P211,'HPS grading'!U211)</f>
        <v>48.642458664021156</v>
      </c>
      <c r="G211" s="93" t="str" cm="1">
        <f t="array" ref="G211">_xlfn.IFS(F211&gt;=80,"A+",F211&gt;=70,"A",F211=60,"B+",F211&gt;=50,"B",F211&gt;=40,"C+",F211&gt;=30,"C",F211&gt;=20,"D",F211&lt;20,"E")</f>
        <v>C+</v>
      </c>
      <c r="H211" s="93" t="str">
        <f>IF('HPS grading'!H211&amp;'HPS grading'!I211="ClearedCleared","None",IF('HPS grading'!H211="NC","Persona ","") &amp;IF('HPS grading'!I211="NC","Wellness ",""))</f>
        <v>None</v>
      </c>
      <c r="I211" s="93" t="str">
        <f>IF('HPS grading'!M211&amp;'HPS grading'!N211="ClearedCleared","None",IF('HPS grading'!M211="NC","Persona  ","") &amp;IF('HPS grading'!N211="NC","Wellness",""))</f>
        <v>Wellness</v>
      </c>
      <c r="J211" s="93" t="str">
        <f>IF('HPS grading'!R211&amp;'HPS grading'!S211="ClearedCleared","None",IF('HPS grading'!R211="NC","Persona ","") &amp;IF('HPS grading'!S211="NC","Wellness ",""))</f>
        <v xml:space="preserve">Wellness </v>
      </c>
      <c r="K211" s="93" t="str">
        <f>IF('HPS grading'!W211&amp;'HPS grading'!X211="ClearedCleared","None",IF('HPS grading'!W211="NC","Persona ","") &amp;IF('HPS grading'!X211="NC","Wellness ",""))</f>
        <v xml:space="preserve">Wellness </v>
      </c>
      <c r="L211" s="93" t="str">
        <f t="shared" si="6"/>
        <v>With Held</v>
      </c>
      <c r="M211" s="251" t="str">
        <f t="shared" si="7"/>
        <v>Level 1 - Wellness, Level 2 - Wellness, Level 3 - Wellness</v>
      </c>
    </row>
    <row r="212" spans="1:13" s="124" customFormat="1" ht="23.4" customHeight="1" x14ac:dyDescent="0.3">
      <c r="A212" s="93">
        <v>209</v>
      </c>
      <c r="B212" s="129" t="s">
        <v>27</v>
      </c>
      <c r="C212" s="129" t="s">
        <v>34</v>
      </c>
      <c r="D212" s="129" t="s">
        <v>444</v>
      </c>
      <c r="E212" s="130" t="s">
        <v>445</v>
      </c>
      <c r="F212" s="120">
        <f>AVERAGE('HPS grading'!F212,'HPS grading'!K212,'HPS grading'!P212,'HPS grading'!U212)</f>
        <v>40.035337301587305</v>
      </c>
      <c r="G212" s="93" t="str" cm="1">
        <f t="array" ref="G212">_xlfn.IFS(F212&gt;=80,"A+",F212&gt;=70,"A",F212=60,"B+",F212&gt;=50,"B",F212&gt;=40,"C+",F212&gt;=30,"C",F212&gt;=20,"D",F212&lt;20,"E")</f>
        <v>C+</v>
      </c>
      <c r="H212" s="93" t="str">
        <f>IF('HPS grading'!H212&amp;'HPS grading'!I212="ClearedCleared","None",IF('HPS grading'!H212="NC","Persona ","") &amp;IF('HPS grading'!I212="NC","Wellness ",""))</f>
        <v>None</v>
      </c>
      <c r="I212" s="93" t="str">
        <f>IF('HPS grading'!M212&amp;'HPS grading'!N212="ClearedCleared","None",IF('HPS grading'!M212="NC","Persona  ","") &amp;IF('HPS grading'!N212="NC","Wellness",""))</f>
        <v>Persona  Wellness</v>
      </c>
      <c r="J212" s="93" t="str">
        <f>IF('HPS grading'!R212&amp;'HPS grading'!S212="ClearedCleared","None",IF('HPS grading'!R212="NC","Persona ","") &amp;IF('HPS grading'!S212="NC","Wellness ",""))</f>
        <v xml:space="preserve">Wellness </v>
      </c>
      <c r="K212" s="93" t="str">
        <f>IF('HPS grading'!W212&amp;'HPS grading'!X212="ClearedCleared","None",IF('HPS grading'!W212="NC","Persona ","") &amp;IF('HPS grading'!X212="NC","Wellness ",""))</f>
        <v xml:space="preserve">Persona </v>
      </c>
      <c r="L212" s="93" t="str">
        <f t="shared" si="6"/>
        <v>With Held</v>
      </c>
      <c r="M212" s="251" t="str">
        <f t="shared" si="7"/>
        <v>Level 1 - Persona &amp; Wellness, Level 2 - Wellness, Level 3 - Persona</v>
      </c>
    </row>
    <row r="213" spans="1:13" s="124" customFormat="1" ht="23.4" customHeight="1" x14ac:dyDescent="0.3">
      <c r="A213" s="98">
        <v>210</v>
      </c>
      <c r="B213" s="131" t="s">
        <v>27</v>
      </c>
      <c r="C213" s="131" t="s">
        <v>34</v>
      </c>
      <c r="D213" s="131" t="s">
        <v>446</v>
      </c>
      <c r="E213" s="132" t="s">
        <v>447</v>
      </c>
      <c r="F213" s="120">
        <f>AVERAGE('HPS grading'!F213,'HPS grading'!K213,'HPS grading'!P213,'HPS grading'!U213)</f>
        <v>44.085833333333341</v>
      </c>
      <c r="G213" s="93" t="str" cm="1">
        <f t="array" ref="G213">_xlfn.IFS(F213&gt;=80,"A+",F213&gt;=70,"A",F213=60,"B+",F213&gt;=50,"B",F213&gt;=40,"C+",F213&gt;=30,"C",F213&gt;=20,"D",F213&lt;20,"E")</f>
        <v>C+</v>
      </c>
      <c r="H213" s="93" t="str">
        <f>IF('HPS grading'!H213&amp;'HPS grading'!I213="ClearedCleared","None",IF('HPS grading'!H213="NC","Persona ","") &amp;IF('HPS grading'!I213="NC","Wellness ",""))</f>
        <v xml:space="preserve">Persona </v>
      </c>
      <c r="I213" s="93" t="str">
        <f>IF('HPS grading'!M213&amp;'HPS grading'!N213="ClearedCleared","None",IF('HPS grading'!M213="NC","Persona  ","") &amp;IF('HPS grading'!N213="NC","Wellness",""))</f>
        <v>Persona  Wellness</v>
      </c>
      <c r="J213" s="93" t="str">
        <f>IF('HPS grading'!R213&amp;'HPS grading'!S213="ClearedCleared","None",IF('HPS grading'!R213="NC","Persona ","") &amp;IF('HPS grading'!S213="NC","Wellness ",""))</f>
        <v>None</v>
      </c>
      <c r="K213" s="93" t="str">
        <f>IF('HPS grading'!W213&amp;'HPS grading'!X213="ClearedCleared","None",IF('HPS grading'!W213="NC","Persona ","") &amp;IF('HPS grading'!X213="NC","Wellness ",""))</f>
        <v>None</v>
      </c>
      <c r="L213" s="93" t="str">
        <f t="shared" si="6"/>
        <v>With Held</v>
      </c>
      <c r="M213" s="251" t="str">
        <f t="shared" si="7"/>
        <v>Level 0 - Persona, Level 1 - Persona &amp; Wellness</v>
      </c>
    </row>
    <row r="214" spans="1:13" s="124" customFormat="1" ht="23.4" customHeight="1" x14ac:dyDescent="0.3">
      <c r="A214" s="93">
        <v>211</v>
      </c>
      <c r="B214" s="129" t="s">
        <v>23</v>
      </c>
      <c r="C214" s="129" t="s">
        <v>34</v>
      </c>
      <c r="D214" s="129" t="s">
        <v>448</v>
      </c>
      <c r="E214" s="130" t="s">
        <v>449</v>
      </c>
      <c r="F214" s="120">
        <f>AVERAGE('HPS grading'!F214,'HPS grading'!K214,'HPS grading'!P214,'HPS grading'!U214)</f>
        <v>58.981867394179893</v>
      </c>
      <c r="G214" s="93" t="str" cm="1">
        <f t="array" ref="G214">_xlfn.IFS(F214&gt;=80,"A+",F214&gt;=70,"A",F214=60,"B+",F214&gt;=50,"B",F214&gt;=40,"C+",F214&gt;=30,"C",F214&gt;=20,"D",F214&lt;20,"E")</f>
        <v>B</v>
      </c>
      <c r="H214" s="93" t="str">
        <f>IF('HPS grading'!H214&amp;'HPS grading'!I214="ClearedCleared","None",IF('HPS grading'!H214="NC","Persona ","") &amp;IF('HPS grading'!I214="NC","Wellness ",""))</f>
        <v>None</v>
      </c>
      <c r="I214" s="93" t="str">
        <f>IF('HPS grading'!M214&amp;'HPS grading'!N214="ClearedCleared","None",IF('HPS grading'!M214="NC","Persona  ","") &amp;IF('HPS grading'!N214="NC","Wellness",""))</f>
        <v>None</v>
      </c>
      <c r="J214" s="93" t="str">
        <f>IF('HPS grading'!R214&amp;'HPS grading'!S214="ClearedCleared","None",IF('HPS grading'!R214="NC","Persona ","") &amp;IF('HPS grading'!S214="NC","Wellness ",""))</f>
        <v>None</v>
      </c>
      <c r="K214" s="93" t="str">
        <f>IF('HPS grading'!W214&amp;'HPS grading'!X214="ClearedCleared","None",IF('HPS grading'!W214="NC","Persona ","") &amp;IF('HPS grading'!X214="NC","Wellness ",""))</f>
        <v>None</v>
      </c>
      <c r="L214" s="93" t="str">
        <f t="shared" si="6"/>
        <v>Passed</v>
      </c>
      <c r="M214" s="251" t="str">
        <f t="shared" si="7"/>
        <v/>
      </c>
    </row>
    <row r="215" spans="1:13" s="124" customFormat="1" ht="23.4" customHeight="1" x14ac:dyDescent="0.3">
      <c r="A215" s="98">
        <v>212</v>
      </c>
      <c r="B215" s="131" t="s">
        <v>23</v>
      </c>
      <c r="C215" s="131" t="s">
        <v>34</v>
      </c>
      <c r="D215" s="131" t="s">
        <v>450</v>
      </c>
      <c r="E215" s="132" t="s">
        <v>451</v>
      </c>
      <c r="F215" s="120">
        <f>AVERAGE('HPS grading'!F215,'HPS grading'!K215,'HPS grading'!P215,'HPS grading'!U215)</f>
        <v>64.053804563492065</v>
      </c>
      <c r="G215" s="93" t="str" cm="1">
        <f t="array" ref="G215">_xlfn.IFS(F215&gt;=80,"A+",F215&gt;=70,"A",F215=60,"B+",F215&gt;=50,"B",F215&gt;=40,"C+",F215&gt;=30,"C",F215&gt;=20,"D",F215&lt;20,"E")</f>
        <v>B</v>
      </c>
      <c r="H215" s="93" t="str">
        <f>IF('HPS grading'!H215&amp;'HPS grading'!I215="ClearedCleared","None",IF('HPS grading'!H215="NC","Persona ","") &amp;IF('HPS grading'!I215="NC","Wellness ",""))</f>
        <v>None</v>
      </c>
      <c r="I215" s="93" t="str">
        <f>IF('HPS grading'!M215&amp;'HPS grading'!N215="ClearedCleared","None",IF('HPS grading'!M215="NC","Persona  ","") &amp;IF('HPS grading'!N215="NC","Wellness",""))</f>
        <v>None</v>
      </c>
      <c r="J215" s="93" t="str">
        <f>IF('HPS grading'!R215&amp;'HPS grading'!S215="ClearedCleared","None",IF('HPS grading'!R215="NC","Persona ","") &amp;IF('HPS grading'!S215="NC","Wellness ",""))</f>
        <v>None</v>
      </c>
      <c r="K215" s="93" t="str">
        <f>IF('HPS grading'!W215&amp;'HPS grading'!X215="ClearedCleared","None",IF('HPS grading'!W215="NC","Persona ","") &amp;IF('HPS grading'!X215="NC","Wellness ",""))</f>
        <v>None</v>
      </c>
      <c r="L215" s="93" t="str">
        <f t="shared" si="6"/>
        <v>Passed</v>
      </c>
      <c r="M215" s="251" t="str">
        <f t="shared" si="7"/>
        <v/>
      </c>
    </row>
    <row r="216" spans="1:13" s="124" customFormat="1" ht="23.4" customHeight="1" x14ac:dyDescent="0.3">
      <c r="A216" s="93">
        <v>213</v>
      </c>
      <c r="B216" s="129" t="s">
        <v>23</v>
      </c>
      <c r="C216" s="129" t="s">
        <v>34</v>
      </c>
      <c r="D216" s="129" t="s">
        <v>452</v>
      </c>
      <c r="E216" s="130" t="s">
        <v>453</v>
      </c>
      <c r="F216" s="120">
        <f>AVERAGE('HPS grading'!F216,'HPS grading'!K216,'HPS grading'!P216,'HPS grading'!U216)</f>
        <v>40.398093584656081</v>
      </c>
      <c r="G216" s="93" t="str" cm="1">
        <f t="array" ref="G216">_xlfn.IFS(F216&gt;=80,"A+",F216&gt;=70,"A",F216=60,"B+",F216&gt;=50,"B",F216&gt;=40,"C+",F216&gt;=30,"C",F216&gt;=20,"D",F216&lt;20,"E")</f>
        <v>C+</v>
      </c>
      <c r="H216" s="93" t="str">
        <f>IF('HPS grading'!H216&amp;'HPS grading'!I216="ClearedCleared","None",IF('HPS grading'!H216="NC","Persona ","") &amp;IF('HPS grading'!I216="NC","Wellness ",""))</f>
        <v xml:space="preserve">Persona Wellness </v>
      </c>
      <c r="I216" s="93" t="str">
        <f>IF('HPS grading'!M216&amp;'HPS grading'!N216="ClearedCleared","None",IF('HPS grading'!M216="NC","Persona  ","") &amp;IF('HPS grading'!N216="NC","Wellness",""))</f>
        <v>Persona  Wellness</v>
      </c>
      <c r="J216" s="93" t="str">
        <f>IF('HPS grading'!R216&amp;'HPS grading'!S216="ClearedCleared","None",IF('HPS grading'!R216="NC","Persona ","") &amp;IF('HPS grading'!S216="NC","Wellness ",""))</f>
        <v xml:space="preserve">Wellness </v>
      </c>
      <c r="K216" s="93" t="str">
        <f>IF('HPS grading'!W216&amp;'HPS grading'!X216="ClearedCleared","None",IF('HPS grading'!W216="NC","Persona ","") &amp;IF('HPS grading'!X216="NC","Wellness ",""))</f>
        <v xml:space="preserve">Wellness </v>
      </c>
      <c r="L216" s="93" t="str">
        <f t="shared" si="6"/>
        <v>With Held</v>
      </c>
      <c r="M216" s="251" t="str">
        <f t="shared" si="7"/>
        <v>Level 0 - Persona &amp; Wellness, Level 1 - Persona &amp; Wellness, Level 2 - Wellness, Level 3 - Wellness</v>
      </c>
    </row>
    <row r="217" spans="1:13" s="124" customFormat="1" ht="23.4" customHeight="1" x14ac:dyDescent="0.3">
      <c r="A217" s="98">
        <v>214</v>
      </c>
      <c r="B217" s="131" t="s">
        <v>27</v>
      </c>
      <c r="C217" s="131" t="s">
        <v>34</v>
      </c>
      <c r="D217" s="131" t="s">
        <v>454</v>
      </c>
      <c r="E217" s="132" t="s">
        <v>455</v>
      </c>
      <c r="F217" s="120">
        <f>AVERAGE('HPS grading'!F217,'HPS grading'!K217,'HPS grading'!P217,'HPS grading'!U217)</f>
        <v>52.957676917989417</v>
      </c>
      <c r="G217" s="93" t="str" cm="1">
        <f t="array" ref="G217">_xlfn.IFS(F217&gt;=80,"A+",F217&gt;=70,"A",F217=60,"B+",F217&gt;=50,"B",F217&gt;=40,"C+",F217&gt;=30,"C",F217&gt;=20,"D",F217&lt;20,"E")</f>
        <v>B</v>
      </c>
      <c r="H217" s="93" t="str">
        <f>IF('HPS grading'!H217&amp;'HPS grading'!I217="ClearedCleared","None",IF('HPS grading'!H217="NC","Persona ","") &amp;IF('HPS grading'!I217="NC","Wellness ",""))</f>
        <v>None</v>
      </c>
      <c r="I217" s="93" t="str">
        <f>IF('HPS grading'!M217&amp;'HPS grading'!N217="ClearedCleared","None",IF('HPS grading'!M217="NC","Persona  ","") &amp;IF('HPS grading'!N217="NC","Wellness",""))</f>
        <v>Persona  Wellness</v>
      </c>
      <c r="J217" s="93" t="str">
        <f>IF('HPS grading'!R217&amp;'HPS grading'!S217="ClearedCleared","None",IF('HPS grading'!R217="NC","Persona ","") &amp;IF('HPS grading'!S217="NC","Wellness ",""))</f>
        <v>None</v>
      </c>
      <c r="K217" s="93" t="str">
        <f>IF('HPS grading'!W217&amp;'HPS grading'!X217="ClearedCleared","None",IF('HPS grading'!W217="NC","Persona ","") &amp;IF('HPS grading'!X217="NC","Wellness ",""))</f>
        <v>None</v>
      </c>
      <c r="L217" s="93" t="str">
        <f t="shared" si="6"/>
        <v>With Held</v>
      </c>
      <c r="M217" s="251" t="str">
        <f t="shared" si="7"/>
        <v>Level 1 - Persona &amp; Wellness</v>
      </c>
    </row>
    <row r="218" spans="1:13" s="124" customFormat="1" ht="23.4" customHeight="1" x14ac:dyDescent="0.3">
      <c r="A218" s="93">
        <v>215</v>
      </c>
      <c r="B218" s="129" t="s">
        <v>27</v>
      </c>
      <c r="C218" s="129" t="s">
        <v>34</v>
      </c>
      <c r="D218" s="129" t="s">
        <v>456</v>
      </c>
      <c r="E218" s="130" t="s">
        <v>457</v>
      </c>
      <c r="F218" s="120">
        <f>AVERAGE('HPS grading'!F218,'HPS grading'!K218,'HPS grading'!P218,'HPS grading'!U218)</f>
        <v>55.805504298941798</v>
      </c>
      <c r="G218" s="93" t="str" cm="1">
        <f t="array" ref="G218">_xlfn.IFS(F218&gt;=80,"A+",F218&gt;=70,"A",F218=60,"B+",F218&gt;=50,"B",F218&gt;=40,"C+",F218&gt;=30,"C",F218&gt;=20,"D",F218&lt;20,"E")</f>
        <v>B</v>
      </c>
      <c r="H218" s="93" t="str">
        <f>IF('HPS grading'!H218&amp;'HPS grading'!I218="ClearedCleared","None",IF('HPS grading'!H218="NC","Persona ","") &amp;IF('HPS grading'!I218="NC","Wellness ",""))</f>
        <v>None</v>
      </c>
      <c r="I218" s="93" t="str">
        <f>IF('HPS grading'!M218&amp;'HPS grading'!N218="ClearedCleared","None",IF('HPS grading'!M218="NC","Persona  ","") &amp;IF('HPS grading'!N218="NC","Wellness",""))</f>
        <v xml:space="preserve">Persona  </v>
      </c>
      <c r="J218" s="93" t="str">
        <f>IF('HPS grading'!R218&amp;'HPS grading'!S218="ClearedCleared","None",IF('HPS grading'!R218="NC","Persona ","") &amp;IF('HPS grading'!S218="NC","Wellness ",""))</f>
        <v>None</v>
      </c>
      <c r="K218" s="93" t="str">
        <f>IF('HPS grading'!W218&amp;'HPS grading'!X218="ClearedCleared","None",IF('HPS grading'!W218="NC","Persona ","") &amp;IF('HPS grading'!X218="NC","Wellness ",""))</f>
        <v>None</v>
      </c>
      <c r="L218" s="93" t="str">
        <f t="shared" si="6"/>
        <v>With Held</v>
      </c>
      <c r="M218" s="251" t="str">
        <f t="shared" si="7"/>
        <v>Level 1 - Persona</v>
      </c>
    </row>
    <row r="219" spans="1:13" s="124" customFormat="1" ht="23.4" customHeight="1" x14ac:dyDescent="0.3">
      <c r="A219" s="98">
        <v>216</v>
      </c>
      <c r="B219" s="131" t="s">
        <v>27</v>
      </c>
      <c r="C219" s="131" t="s">
        <v>34</v>
      </c>
      <c r="D219" s="131" t="s">
        <v>458</v>
      </c>
      <c r="E219" s="132" t="s">
        <v>459</v>
      </c>
      <c r="F219" s="120">
        <f>AVERAGE('HPS grading'!F219,'HPS grading'!K219,'HPS grading'!P219,'HPS grading'!U219)</f>
        <v>45.850877976190482</v>
      </c>
      <c r="G219" s="93" t="str" cm="1">
        <f t="array" ref="G219">_xlfn.IFS(F219&gt;=80,"A+",F219&gt;=70,"A",F219=60,"B+",F219&gt;=50,"B",F219&gt;=40,"C+",F219&gt;=30,"C",F219&gt;=20,"D",F219&lt;20,"E")</f>
        <v>C+</v>
      </c>
      <c r="H219" s="93" t="str">
        <f>IF('HPS grading'!H219&amp;'HPS grading'!I219="ClearedCleared","None",IF('HPS grading'!H219="NC","Persona ","") &amp;IF('HPS grading'!I219="NC","Wellness ",""))</f>
        <v xml:space="preserve">Wellness </v>
      </c>
      <c r="I219" s="93" t="str">
        <f>IF('HPS grading'!M219&amp;'HPS grading'!N219="ClearedCleared","None",IF('HPS grading'!M219="NC","Persona  ","") &amp;IF('HPS grading'!N219="NC","Wellness",""))</f>
        <v>Wellness</v>
      </c>
      <c r="J219" s="93" t="str">
        <f>IF('HPS grading'!R219&amp;'HPS grading'!S219="ClearedCleared","None",IF('HPS grading'!R219="NC","Persona ","") &amp;IF('HPS grading'!S219="NC","Wellness ",""))</f>
        <v xml:space="preserve">Wellness </v>
      </c>
      <c r="K219" s="93" t="str">
        <f>IF('HPS grading'!W219&amp;'HPS grading'!X219="ClearedCleared","None",IF('HPS grading'!W219="NC","Persona ","") &amp;IF('HPS grading'!X219="NC","Wellness ",""))</f>
        <v xml:space="preserve">Persona </v>
      </c>
      <c r="L219" s="93" t="str">
        <f t="shared" si="6"/>
        <v>With Held</v>
      </c>
      <c r="M219" s="251" t="str">
        <f t="shared" si="7"/>
        <v>Level 0 - Wellness, Level 1 - Wellness, Level 2 - Wellness, Level 3 - Persona</v>
      </c>
    </row>
    <row r="220" spans="1:13" s="124" customFormat="1" ht="23.4" customHeight="1" x14ac:dyDescent="0.3">
      <c r="A220" s="93">
        <v>217</v>
      </c>
      <c r="B220" s="129" t="s">
        <v>23</v>
      </c>
      <c r="C220" s="129" t="s">
        <v>34</v>
      </c>
      <c r="D220" s="129" t="s">
        <v>460</v>
      </c>
      <c r="E220" s="130" t="s">
        <v>461</v>
      </c>
      <c r="F220" s="120">
        <f>AVERAGE('HPS grading'!F220,'HPS grading'!K220,'HPS grading'!P220,'HPS grading'!U220)</f>
        <v>61.574474206349201</v>
      </c>
      <c r="G220" s="93" t="str" cm="1">
        <f t="array" ref="G220">_xlfn.IFS(F220&gt;=80,"A+",F220&gt;=70,"A",F220=60,"B+",F220&gt;=50,"B",F220&gt;=40,"C+",F220&gt;=30,"C",F220&gt;=20,"D",F220&lt;20,"E")</f>
        <v>B</v>
      </c>
      <c r="H220" s="93" t="str">
        <f>IF('HPS grading'!H220&amp;'HPS grading'!I220="ClearedCleared","None",IF('HPS grading'!H220="NC","Persona ","") &amp;IF('HPS grading'!I220="NC","Wellness ",""))</f>
        <v>None</v>
      </c>
      <c r="I220" s="93" t="str">
        <f>IF('HPS grading'!M220&amp;'HPS grading'!N220="ClearedCleared","None",IF('HPS grading'!M220="NC","Persona  ","") &amp;IF('HPS grading'!N220="NC","Wellness",""))</f>
        <v>None</v>
      </c>
      <c r="J220" s="93" t="str">
        <f>IF('HPS grading'!R220&amp;'HPS grading'!S220="ClearedCleared","None",IF('HPS grading'!R220="NC","Persona ","") &amp;IF('HPS grading'!S220="NC","Wellness ",""))</f>
        <v>None</v>
      </c>
      <c r="K220" s="93" t="str">
        <f>IF('HPS grading'!W220&amp;'HPS grading'!X220="ClearedCleared","None",IF('HPS grading'!W220="NC","Persona ","") &amp;IF('HPS grading'!X220="NC","Wellness ",""))</f>
        <v>None</v>
      </c>
      <c r="L220" s="93" t="str">
        <f t="shared" si="6"/>
        <v>Passed</v>
      </c>
      <c r="M220" s="251" t="str">
        <f t="shared" si="7"/>
        <v/>
      </c>
    </row>
    <row r="221" spans="1:13" s="124" customFormat="1" ht="23.4" customHeight="1" x14ac:dyDescent="0.3">
      <c r="A221" s="98">
        <v>218</v>
      </c>
      <c r="B221" s="131" t="s">
        <v>27</v>
      </c>
      <c r="C221" s="131" t="s">
        <v>34</v>
      </c>
      <c r="D221" s="131" t="s">
        <v>462</v>
      </c>
      <c r="E221" s="132" t="s">
        <v>463</v>
      </c>
      <c r="F221" s="120">
        <f>AVERAGE('HPS grading'!F221,'HPS grading'!K221,'HPS grading'!P221,'HPS grading'!U221)</f>
        <v>50.157581018518513</v>
      </c>
      <c r="G221" s="93" t="str" cm="1">
        <f t="array" ref="G221">_xlfn.IFS(F221&gt;=80,"A+",F221&gt;=70,"A",F221=60,"B+",F221&gt;=50,"B",F221&gt;=40,"C+",F221&gt;=30,"C",F221&gt;=20,"D",F221&lt;20,"E")</f>
        <v>B</v>
      </c>
      <c r="H221" s="93" t="str">
        <f>IF('HPS grading'!H221&amp;'HPS grading'!I221="ClearedCleared","None",IF('HPS grading'!H221="NC","Persona ","") &amp;IF('HPS grading'!I221="NC","Wellness ",""))</f>
        <v>None</v>
      </c>
      <c r="I221" s="93" t="str">
        <f>IF('HPS grading'!M221&amp;'HPS grading'!N221="ClearedCleared","None",IF('HPS grading'!M221="NC","Persona  ","") &amp;IF('HPS grading'!N221="NC","Wellness",""))</f>
        <v xml:space="preserve">Persona  </v>
      </c>
      <c r="J221" s="93" t="str">
        <f>IF('HPS grading'!R221&amp;'HPS grading'!S221="ClearedCleared","None",IF('HPS grading'!R221="NC","Persona ","") &amp;IF('HPS grading'!S221="NC","Wellness ",""))</f>
        <v>None</v>
      </c>
      <c r="K221" s="93" t="str">
        <f>IF('HPS grading'!W221&amp;'HPS grading'!X221="ClearedCleared","None",IF('HPS grading'!W221="NC","Persona ","") &amp;IF('HPS grading'!X221="NC","Wellness ",""))</f>
        <v>None</v>
      </c>
      <c r="L221" s="93" t="str">
        <f t="shared" si="6"/>
        <v>With Held</v>
      </c>
      <c r="M221" s="251" t="str">
        <f t="shared" si="7"/>
        <v>Level 1 - Persona</v>
      </c>
    </row>
    <row r="222" spans="1:13" s="124" customFormat="1" ht="23.4" customHeight="1" x14ac:dyDescent="0.3">
      <c r="A222" s="93">
        <v>219</v>
      </c>
      <c r="B222" s="129" t="s">
        <v>27</v>
      </c>
      <c r="C222" s="129" t="s">
        <v>34</v>
      </c>
      <c r="D222" s="129" t="s">
        <v>464</v>
      </c>
      <c r="E222" s="130" t="s">
        <v>465</v>
      </c>
      <c r="F222" s="120">
        <f>AVERAGE('HPS grading'!F222,'HPS grading'!K222,'HPS grading'!P222,'HPS grading'!U222)</f>
        <v>48.861840277777773</v>
      </c>
      <c r="G222" s="93" t="str" cm="1">
        <f t="array" ref="G222">_xlfn.IFS(F222&gt;=80,"A+",F222&gt;=70,"A",F222=60,"B+",F222&gt;=50,"B",F222&gt;=40,"C+",F222&gt;=30,"C",F222&gt;=20,"D",F222&lt;20,"E")</f>
        <v>C+</v>
      </c>
      <c r="H222" s="93" t="str">
        <f>IF('HPS grading'!H222&amp;'HPS grading'!I222="ClearedCleared","None",IF('HPS grading'!H222="NC","Persona ","") &amp;IF('HPS grading'!I222="NC","Wellness ",""))</f>
        <v xml:space="preserve">Wellness </v>
      </c>
      <c r="I222" s="93" t="str">
        <f>IF('HPS grading'!M222&amp;'HPS grading'!N222="ClearedCleared","None",IF('HPS grading'!M222="NC","Persona  ","") &amp;IF('HPS grading'!N222="NC","Wellness",""))</f>
        <v>Persona  Wellness</v>
      </c>
      <c r="J222" s="93" t="str">
        <f>IF('HPS grading'!R222&amp;'HPS grading'!S222="ClearedCleared","None",IF('HPS grading'!R222="NC","Persona ","") &amp;IF('HPS grading'!S222="NC","Wellness ",""))</f>
        <v>None</v>
      </c>
      <c r="K222" s="93" t="str">
        <f>IF('HPS grading'!W222&amp;'HPS grading'!X222="ClearedCleared","None",IF('HPS grading'!W222="NC","Persona ","") &amp;IF('HPS grading'!X222="NC","Wellness ",""))</f>
        <v xml:space="preserve">Wellness </v>
      </c>
      <c r="L222" s="93" t="str">
        <f t="shared" si="6"/>
        <v>With Held</v>
      </c>
      <c r="M222" s="251" t="str">
        <f t="shared" si="7"/>
        <v>Level 0 - Wellness, Level 1 - Persona &amp; Wellness, Level 3 - Wellness</v>
      </c>
    </row>
    <row r="223" spans="1:13" s="124" customFormat="1" ht="23.4" customHeight="1" x14ac:dyDescent="0.3">
      <c r="A223" s="98">
        <v>220</v>
      </c>
      <c r="B223" s="131" t="s">
        <v>23</v>
      </c>
      <c r="C223" s="131" t="s">
        <v>34</v>
      </c>
      <c r="D223" s="131" t="s">
        <v>466</v>
      </c>
      <c r="E223" s="132" t="s">
        <v>467</v>
      </c>
      <c r="F223" s="120">
        <f>AVERAGE('HPS grading'!F223,'HPS grading'!K223,'HPS grading'!P223,'HPS grading'!U223)</f>
        <v>38.346611772486767</v>
      </c>
      <c r="G223" s="93" t="str" cm="1">
        <f t="array" ref="G223">_xlfn.IFS(F223&gt;=80,"A+",F223&gt;=70,"A",F223=60,"B+",F223&gt;=50,"B",F223&gt;=40,"C+",F223&gt;=30,"C",F223&gt;=20,"D",F223&lt;20,"E")</f>
        <v>C</v>
      </c>
      <c r="H223" s="93" t="str">
        <f>IF('HPS grading'!H223&amp;'HPS grading'!I223="ClearedCleared","None",IF('HPS grading'!H223="NC","Persona ","") &amp;IF('HPS grading'!I223="NC","Wellness ",""))</f>
        <v xml:space="preserve">Wellness </v>
      </c>
      <c r="I223" s="93" t="str">
        <f>IF('HPS grading'!M223&amp;'HPS grading'!N223="ClearedCleared","None",IF('HPS grading'!M223="NC","Persona  ","") &amp;IF('HPS grading'!N223="NC","Wellness",""))</f>
        <v>Persona  Wellness</v>
      </c>
      <c r="J223" s="93" t="str">
        <f>IF('HPS grading'!R223&amp;'HPS grading'!S223="ClearedCleared","None",IF('HPS grading'!R223="NC","Persona ","") &amp;IF('HPS grading'!S223="NC","Wellness ",""))</f>
        <v xml:space="preserve">Wellness </v>
      </c>
      <c r="K223" s="93" t="str">
        <f>IF('HPS grading'!W223&amp;'HPS grading'!X223="ClearedCleared","None",IF('HPS grading'!W223="NC","Persona ","") &amp;IF('HPS grading'!X223="NC","Wellness ",""))</f>
        <v xml:space="preserve">Wellness </v>
      </c>
      <c r="L223" s="93" t="str">
        <f t="shared" si="6"/>
        <v>With Held</v>
      </c>
      <c r="M223" s="251" t="str">
        <f t="shared" si="7"/>
        <v>Level 0 - Wellness, Level 1 - Persona &amp; Wellness, Level 2 - Wellness, Level 3 - Wellness</v>
      </c>
    </row>
    <row r="224" spans="1:13" s="124" customFormat="1" ht="23.4" customHeight="1" x14ac:dyDescent="0.3">
      <c r="A224" s="93">
        <v>221</v>
      </c>
      <c r="B224" s="129" t="s">
        <v>27</v>
      </c>
      <c r="C224" s="129" t="s">
        <v>34</v>
      </c>
      <c r="D224" s="129" t="s">
        <v>468</v>
      </c>
      <c r="E224" s="130" t="s">
        <v>469</v>
      </c>
      <c r="F224" s="120">
        <f>AVERAGE('HPS grading'!F224,'HPS grading'!K224,'HPS grading'!P224,'HPS grading'!U224)</f>
        <v>41.437949735449735</v>
      </c>
      <c r="G224" s="93" t="str" cm="1">
        <f t="array" ref="G224">_xlfn.IFS(F224&gt;=80,"A+",F224&gt;=70,"A",F224=60,"B+",F224&gt;=50,"B",F224&gt;=40,"C+",F224&gt;=30,"C",F224&gt;=20,"D",F224&lt;20,"E")</f>
        <v>C+</v>
      </c>
      <c r="H224" s="93" t="str">
        <f>IF('HPS grading'!H224&amp;'HPS grading'!I224="ClearedCleared","None",IF('HPS grading'!H224="NC","Persona ","") &amp;IF('HPS grading'!I224="NC","Wellness ",""))</f>
        <v>None</v>
      </c>
      <c r="I224" s="93" t="str">
        <f>IF('HPS grading'!M224&amp;'HPS grading'!N224="ClearedCleared","None",IF('HPS grading'!M224="NC","Persona  ","") &amp;IF('HPS grading'!N224="NC","Wellness",""))</f>
        <v>Persona  Wellness</v>
      </c>
      <c r="J224" s="93" t="str">
        <f>IF('HPS grading'!R224&amp;'HPS grading'!S224="ClearedCleared","None",IF('HPS grading'!R224="NC","Persona ","") &amp;IF('HPS grading'!S224="NC","Wellness ",""))</f>
        <v xml:space="preserve">Wellness </v>
      </c>
      <c r="K224" s="93" t="str">
        <f>IF('HPS grading'!W224&amp;'HPS grading'!X224="ClearedCleared","None",IF('HPS grading'!W224="NC","Persona ","") &amp;IF('HPS grading'!X224="NC","Wellness ",""))</f>
        <v>None</v>
      </c>
      <c r="L224" s="93" t="str">
        <f t="shared" si="6"/>
        <v>With Held</v>
      </c>
      <c r="M224" s="251" t="str">
        <f t="shared" si="7"/>
        <v>Level 1 - Persona &amp; Wellness, Level 2 - Wellness</v>
      </c>
    </row>
    <row r="225" spans="1:13" s="124" customFormat="1" ht="23.4" customHeight="1" x14ac:dyDescent="0.3">
      <c r="A225" s="98">
        <v>222</v>
      </c>
      <c r="B225" s="131" t="s">
        <v>27</v>
      </c>
      <c r="C225" s="131" t="s">
        <v>34</v>
      </c>
      <c r="D225" s="131" t="s">
        <v>470</v>
      </c>
      <c r="E225" s="132" t="s">
        <v>471</v>
      </c>
      <c r="F225" s="120">
        <f>AVERAGE('HPS grading'!F225,'HPS grading'!K225,'HPS grading'!P225,'HPS grading'!U225)</f>
        <v>52.508244047619044</v>
      </c>
      <c r="G225" s="93" t="str" cm="1">
        <f t="array" ref="G225">_xlfn.IFS(F225&gt;=80,"A+",F225&gt;=70,"A",F225=60,"B+",F225&gt;=50,"B",F225&gt;=40,"C+",F225&gt;=30,"C",F225&gt;=20,"D",F225&lt;20,"E")</f>
        <v>B</v>
      </c>
      <c r="H225" s="93" t="str">
        <f>IF('HPS grading'!H225&amp;'HPS grading'!I225="ClearedCleared","None",IF('HPS grading'!H225="NC","Persona ","") &amp;IF('HPS grading'!I225="NC","Wellness ",""))</f>
        <v xml:space="preserve">Persona </v>
      </c>
      <c r="I225" s="93" t="str">
        <f>IF('HPS grading'!M225&amp;'HPS grading'!N225="ClearedCleared","None",IF('HPS grading'!M225="NC","Persona  ","") &amp;IF('HPS grading'!N225="NC","Wellness",""))</f>
        <v xml:space="preserve">Persona  </v>
      </c>
      <c r="J225" s="93" t="str">
        <f>IF('HPS grading'!R225&amp;'HPS grading'!S225="ClearedCleared","None",IF('HPS grading'!R225="NC","Persona ","") &amp;IF('HPS grading'!S225="NC","Wellness ",""))</f>
        <v>None</v>
      </c>
      <c r="K225" s="93" t="str">
        <f>IF('HPS grading'!W225&amp;'HPS grading'!X225="ClearedCleared","None",IF('HPS grading'!W225="NC","Persona ","") &amp;IF('HPS grading'!X225="NC","Wellness ",""))</f>
        <v>None</v>
      </c>
      <c r="L225" s="93" t="str">
        <f t="shared" si="6"/>
        <v>With Held</v>
      </c>
      <c r="M225" s="251" t="str">
        <f t="shared" si="7"/>
        <v>Level 0 - Persona, Level 1 - Persona</v>
      </c>
    </row>
    <row r="226" spans="1:13" s="124" customFormat="1" ht="23.4" customHeight="1" x14ac:dyDescent="0.3">
      <c r="A226" s="93">
        <v>223</v>
      </c>
      <c r="B226" s="129" t="s">
        <v>27</v>
      </c>
      <c r="C226" s="129" t="s">
        <v>34</v>
      </c>
      <c r="D226" s="129" t="s">
        <v>472</v>
      </c>
      <c r="E226" s="130" t="s">
        <v>473</v>
      </c>
      <c r="F226" s="120">
        <f>AVERAGE('HPS grading'!F226,'HPS grading'!K226,'HPS grading'!P226,'HPS grading'!U226)</f>
        <v>43.16874007936508</v>
      </c>
      <c r="G226" s="93" t="str" cm="1">
        <f t="array" ref="G226">_xlfn.IFS(F226&gt;=80,"A+",F226&gt;=70,"A",F226=60,"B+",F226&gt;=50,"B",F226&gt;=40,"C+",F226&gt;=30,"C",F226&gt;=20,"D",F226&lt;20,"E")</f>
        <v>C+</v>
      </c>
      <c r="H226" s="93" t="str">
        <f>IF('HPS grading'!H226&amp;'HPS grading'!I226="ClearedCleared","None",IF('HPS grading'!H226="NC","Persona ","") &amp;IF('HPS grading'!I226="NC","Wellness ",""))</f>
        <v xml:space="preserve">Persona </v>
      </c>
      <c r="I226" s="93" t="str">
        <f>IF('HPS grading'!M226&amp;'HPS grading'!N226="ClearedCleared","None",IF('HPS grading'!M226="NC","Persona  ","") &amp;IF('HPS grading'!N226="NC","Wellness",""))</f>
        <v>Persona  Wellness</v>
      </c>
      <c r="J226" s="93" t="str">
        <f>IF('HPS grading'!R226&amp;'HPS grading'!S226="ClearedCleared","None",IF('HPS grading'!R226="NC","Persona ","") &amp;IF('HPS grading'!S226="NC","Wellness ",""))</f>
        <v xml:space="preserve">Persona </v>
      </c>
      <c r="K226" s="93" t="str">
        <f>IF('HPS grading'!W226&amp;'HPS grading'!X226="ClearedCleared","None",IF('HPS grading'!W226="NC","Persona ","") &amp;IF('HPS grading'!X226="NC","Wellness ",""))</f>
        <v xml:space="preserve">Wellness </v>
      </c>
      <c r="L226" s="93" t="str">
        <f t="shared" si="6"/>
        <v>With Held</v>
      </c>
      <c r="M226" s="251" t="str">
        <f t="shared" si="7"/>
        <v>Level 0 - Persona, Level 1 - Persona &amp; Wellness, Level 2 - Persona, Level 3 - Wellness</v>
      </c>
    </row>
    <row r="227" spans="1:13" s="124" customFormat="1" ht="23.4" customHeight="1" x14ac:dyDescent="0.3">
      <c r="A227" s="98">
        <v>224</v>
      </c>
      <c r="B227" s="131" t="s">
        <v>23</v>
      </c>
      <c r="C227" s="131" t="s">
        <v>34</v>
      </c>
      <c r="D227" s="131" t="s">
        <v>474</v>
      </c>
      <c r="E227" s="132" t="s">
        <v>475</v>
      </c>
      <c r="F227" s="120">
        <f>AVERAGE('HPS grading'!F227,'HPS grading'!K227,'HPS grading'!P227,'HPS grading'!U227)</f>
        <v>54.777247023809522</v>
      </c>
      <c r="G227" s="93" t="str" cm="1">
        <f t="array" ref="G227">_xlfn.IFS(F227&gt;=80,"A+",F227&gt;=70,"A",F227=60,"B+",F227&gt;=50,"B",F227&gt;=40,"C+",F227&gt;=30,"C",F227&gt;=20,"D",F227&lt;20,"E")</f>
        <v>B</v>
      </c>
      <c r="H227" s="93" t="str">
        <f>IF('HPS grading'!H227&amp;'HPS grading'!I227="ClearedCleared","None",IF('HPS grading'!H227="NC","Persona ","") &amp;IF('HPS grading'!I227="NC","Wellness ",""))</f>
        <v>None</v>
      </c>
      <c r="I227" s="93" t="str">
        <f>IF('HPS grading'!M227&amp;'HPS grading'!N227="ClearedCleared","None",IF('HPS grading'!M227="NC","Persona  ","") &amp;IF('HPS grading'!N227="NC","Wellness",""))</f>
        <v>None</v>
      </c>
      <c r="J227" s="93" t="str">
        <f>IF('HPS grading'!R227&amp;'HPS grading'!S227="ClearedCleared","None",IF('HPS grading'!R227="NC","Persona ","") &amp;IF('HPS grading'!S227="NC","Wellness ",""))</f>
        <v>None</v>
      </c>
      <c r="K227" s="93" t="str">
        <f>IF('HPS grading'!W227&amp;'HPS grading'!X227="ClearedCleared","None",IF('HPS grading'!W227="NC","Persona ","") &amp;IF('HPS grading'!X227="NC","Wellness ",""))</f>
        <v>None</v>
      </c>
      <c r="L227" s="93" t="str">
        <f t="shared" si="6"/>
        <v>Passed</v>
      </c>
      <c r="M227" s="251" t="str">
        <f t="shared" si="7"/>
        <v/>
      </c>
    </row>
    <row r="228" spans="1:13" s="124" customFormat="1" ht="23.4" customHeight="1" x14ac:dyDescent="0.3">
      <c r="A228" s="93">
        <v>225</v>
      </c>
      <c r="B228" s="129" t="s">
        <v>27</v>
      </c>
      <c r="C228" s="129" t="s">
        <v>34</v>
      </c>
      <c r="D228" s="129" t="s">
        <v>476</v>
      </c>
      <c r="E228" s="130" t="s">
        <v>477</v>
      </c>
      <c r="F228" s="120">
        <f>AVERAGE('HPS grading'!F228,'HPS grading'!K228,'HPS grading'!P228,'HPS grading'!U228)</f>
        <v>48.370429894179892</v>
      </c>
      <c r="G228" s="93" t="str" cm="1">
        <f t="array" ref="G228">_xlfn.IFS(F228&gt;=80,"A+",F228&gt;=70,"A",F228=60,"B+",F228&gt;=50,"B",F228&gt;=40,"C+",F228&gt;=30,"C",F228&gt;=20,"D",F228&lt;20,"E")</f>
        <v>C+</v>
      </c>
      <c r="H228" s="93" t="str">
        <f>IF('HPS grading'!H228&amp;'HPS grading'!I228="ClearedCleared","None",IF('HPS grading'!H228="NC","Persona ","") &amp;IF('HPS grading'!I228="NC","Wellness ",""))</f>
        <v xml:space="preserve">Persona </v>
      </c>
      <c r="I228" s="93" t="str">
        <f>IF('HPS grading'!M228&amp;'HPS grading'!N228="ClearedCleared","None",IF('HPS grading'!M228="NC","Persona  ","") &amp;IF('HPS grading'!N228="NC","Wellness",""))</f>
        <v>Persona  Wellness</v>
      </c>
      <c r="J228" s="93" t="str">
        <f>IF('HPS grading'!R228&amp;'HPS grading'!S228="ClearedCleared","None",IF('HPS grading'!R228="NC","Persona ","") &amp;IF('HPS grading'!S228="NC","Wellness ",""))</f>
        <v>None</v>
      </c>
      <c r="K228" s="93" t="str">
        <f>IF('HPS grading'!W228&amp;'HPS grading'!X228="ClearedCleared","None",IF('HPS grading'!W228="NC","Persona ","") &amp;IF('HPS grading'!X228="NC","Wellness ",""))</f>
        <v>None</v>
      </c>
      <c r="L228" s="93" t="str">
        <f t="shared" si="6"/>
        <v>With Held</v>
      </c>
      <c r="M228" s="251" t="str">
        <f t="shared" si="7"/>
        <v>Level 0 - Persona, Level 1 - Persona &amp; Wellness</v>
      </c>
    </row>
    <row r="229" spans="1:13" s="124" customFormat="1" ht="23.4" customHeight="1" x14ac:dyDescent="0.3">
      <c r="A229" s="98">
        <v>226</v>
      </c>
      <c r="B229" s="131" t="s">
        <v>27</v>
      </c>
      <c r="C229" s="131" t="s">
        <v>34</v>
      </c>
      <c r="D229" s="131" t="s">
        <v>478</v>
      </c>
      <c r="E229" s="132" t="s">
        <v>479</v>
      </c>
      <c r="F229" s="120">
        <f>AVERAGE('HPS grading'!F229,'HPS grading'!K229,'HPS grading'!P229,'HPS grading'!U229)</f>
        <v>49.192250330687827</v>
      </c>
      <c r="G229" s="93" t="str" cm="1">
        <f t="array" ref="G229">_xlfn.IFS(F229&gt;=80,"A+",F229&gt;=70,"A",F229=60,"B+",F229&gt;=50,"B",F229&gt;=40,"C+",F229&gt;=30,"C",F229&gt;=20,"D",F229&lt;20,"E")</f>
        <v>C+</v>
      </c>
      <c r="H229" s="93" t="str">
        <f>IF('HPS grading'!H229&amp;'HPS grading'!I229="ClearedCleared","None",IF('HPS grading'!H229="NC","Persona ","") &amp;IF('HPS grading'!I229="NC","Wellness ",""))</f>
        <v xml:space="preserve">Wellness </v>
      </c>
      <c r="I229" s="93" t="str">
        <f>IF('HPS grading'!M229&amp;'HPS grading'!N229="ClearedCleared","None",IF('HPS grading'!M229="NC","Persona  ","") &amp;IF('HPS grading'!N229="NC","Wellness",""))</f>
        <v xml:space="preserve">Persona  </v>
      </c>
      <c r="J229" s="93" t="str">
        <f>IF('HPS grading'!R229&amp;'HPS grading'!S229="ClearedCleared","None",IF('HPS grading'!R229="NC","Persona ","") &amp;IF('HPS grading'!S229="NC","Wellness ",""))</f>
        <v>None</v>
      </c>
      <c r="K229" s="93" t="str">
        <f>IF('HPS grading'!W229&amp;'HPS grading'!X229="ClearedCleared","None",IF('HPS grading'!W229="NC","Persona ","") &amp;IF('HPS grading'!X229="NC","Wellness ",""))</f>
        <v>None</v>
      </c>
      <c r="L229" s="93" t="str">
        <f t="shared" si="6"/>
        <v>With Held</v>
      </c>
      <c r="M229" s="251" t="str">
        <f t="shared" si="7"/>
        <v>Level 0 - Wellness, Level 1 - Persona</v>
      </c>
    </row>
    <row r="230" spans="1:13" s="124" customFormat="1" ht="23.4" customHeight="1" x14ac:dyDescent="0.3">
      <c r="A230" s="93">
        <v>227</v>
      </c>
      <c r="B230" s="129" t="s">
        <v>27</v>
      </c>
      <c r="C230" s="129" t="s">
        <v>34</v>
      </c>
      <c r="D230" s="129" t="s">
        <v>480</v>
      </c>
      <c r="E230" s="130" t="s">
        <v>481</v>
      </c>
      <c r="F230" s="120">
        <f>AVERAGE('HPS grading'!F230,'HPS grading'!K230,'HPS grading'!P230,'HPS grading'!U230)</f>
        <v>16.721006944444447</v>
      </c>
      <c r="G230" s="93" t="str" cm="1">
        <f t="array" ref="G230">_xlfn.IFS(F230&gt;=80,"A+",F230&gt;=70,"A",F230=60,"B+",F230&gt;=50,"B",F230&gt;=40,"C+",F230&gt;=30,"C",F230&gt;=20,"D",F230&lt;20,"E")</f>
        <v>E</v>
      </c>
      <c r="H230" s="93" t="str">
        <f>IF('HPS grading'!H230&amp;'HPS grading'!I230="ClearedCleared","None",IF('HPS grading'!H230="NC","Persona ","") &amp;IF('HPS grading'!I230="NC","Wellness ",""))</f>
        <v xml:space="preserve">Persona Wellness </v>
      </c>
      <c r="I230" s="93" t="str">
        <f>IF('HPS grading'!M230&amp;'HPS grading'!N230="ClearedCleared","None",IF('HPS grading'!M230="NC","Persona  ","") &amp;IF('HPS grading'!N230="NC","Wellness",""))</f>
        <v>Persona  Wellness</v>
      </c>
      <c r="J230" s="93" t="str">
        <f>IF('HPS grading'!R230&amp;'HPS grading'!S230="ClearedCleared","None",IF('HPS grading'!R230="NC","Persona ","") &amp;IF('HPS grading'!S230="NC","Wellness ",""))</f>
        <v xml:space="preserve">Wellness </v>
      </c>
      <c r="K230" s="93" t="str">
        <f>IF('HPS grading'!W230&amp;'HPS grading'!X230="ClearedCleared","None",IF('HPS grading'!W230="NC","Persona ","") &amp;IF('HPS grading'!X230="NC","Wellness ",""))</f>
        <v xml:space="preserve">Persona Wellness </v>
      </c>
      <c r="L230" s="93" t="str">
        <f t="shared" si="6"/>
        <v>With Held</v>
      </c>
      <c r="M230" s="251" t="str">
        <f t="shared" si="7"/>
        <v>Level 0 - Persona &amp; Wellness, Level 1 - Persona &amp; Wellness, Level 2 - Wellness, Level 3 - Persona &amp; Wellness</v>
      </c>
    </row>
    <row r="231" spans="1:13" s="124" customFormat="1" ht="23.4" customHeight="1" x14ac:dyDescent="0.3">
      <c r="A231" s="98">
        <v>228</v>
      </c>
      <c r="B231" s="93" t="s">
        <v>27</v>
      </c>
      <c r="C231" s="93" t="s">
        <v>34</v>
      </c>
      <c r="D231" s="98" t="s">
        <v>572</v>
      </c>
      <c r="E231" s="116" t="s">
        <v>483</v>
      </c>
      <c r="F231" s="120">
        <f>AVERAGE('HPS grading'!F231,'HPS grading'!K231,'HPS grading'!P231,'HPS grading'!U231)</f>
        <v>15.353796296296297</v>
      </c>
      <c r="G231" s="93" t="str" cm="1">
        <f t="array" ref="G231">_xlfn.IFS(F231&gt;=80,"A+",F231&gt;=70,"A",F231=60,"B+",F231&gt;=50,"B",F231&gt;=40,"C+",F231&gt;=30,"C",F231&gt;=20,"D",F231&lt;20,"E")</f>
        <v>E</v>
      </c>
      <c r="H231" s="93" t="str">
        <f>IF('HPS grading'!H231&amp;'HPS grading'!I231="ClearedCleared","None",IF('HPS grading'!H231="NC","Persona ","") &amp;IF('HPS grading'!I231="NC","Wellness ",""))</f>
        <v xml:space="preserve">Persona Wellness </v>
      </c>
      <c r="I231" s="93" t="str">
        <f>IF('HPS grading'!M231&amp;'HPS grading'!N231="ClearedCleared","None",IF('HPS grading'!M231="NC","Persona  ","") &amp;IF('HPS grading'!N231="NC","Wellness",""))</f>
        <v>Persona  Wellness</v>
      </c>
      <c r="J231" s="93" t="str">
        <f>IF('HPS grading'!R231&amp;'HPS grading'!S231="ClearedCleared","None",IF('HPS grading'!R231="NC","Persona ","") &amp;IF('HPS grading'!S231="NC","Wellness ",""))</f>
        <v xml:space="preserve">Persona Wellness </v>
      </c>
      <c r="K231" s="93" t="str">
        <f>IF('HPS grading'!W231&amp;'HPS grading'!X231="ClearedCleared","None",IF('HPS grading'!W231="NC","Persona ","") &amp;IF('HPS grading'!X231="NC","Wellness ",""))</f>
        <v xml:space="preserve">Persona Wellness </v>
      </c>
      <c r="L231" s="93" t="str">
        <f t="shared" si="6"/>
        <v>With Held</v>
      </c>
      <c r="M231" s="251" t="str">
        <f t="shared" si="7"/>
        <v>Level 0 - Persona &amp; Wellness, Level 1 - Persona &amp; Wellness, Level 2 - Persona &amp; Wellness, Level 3 - Persona &amp; Wellness</v>
      </c>
    </row>
    <row r="232" spans="1:13" s="77" customFormat="1" ht="23.4" customHeight="1" x14ac:dyDescent="0.3">
      <c r="A232" s="109"/>
      <c r="B232" s="109"/>
      <c r="C232" s="109"/>
      <c r="D232" s="109"/>
      <c r="E232" s="118"/>
      <c r="F232" s="119"/>
      <c r="G232" s="119"/>
      <c r="H232" s="119"/>
      <c r="I232" s="119"/>
      <c r="J232" s="119"/>
      <c r="K232" s="119"/>
      <c r="M232" s="118"/>
    </row>
    <row r="234" spans="1:13" ht="25.2" customHeight="1" x14ac:dyDescent="0.3">
      <c r="F234" s="18" t="s">
        <v>585</v>
      </c>
      <c r="G234" s="18"/>
      <c r="H234" s="18">
        <f t="shared" ref="H234" si="8">COUNTIF($H$4:$H$231,"None")</f>
        <v>133</v>
      </c>
      <c r="I234" s="18">
        <f>COUNTIF($I$4:$I$231,"None")</f>
        <v>51</v>
      </c>
      <c r="J234" s="18">
        <f>COUNTIF($J$4:$J$231,"None")</f>
        <v>77</v>
      </c>
      <c r="K234" s="18">
        <f>COUNTIF($K$4:$K$231,"None")</f>
        <v>89</v>
      </c>
    </row>
    <row r="235" spans="1:13" ht="25.2" customHeight="1" x14ac:dyDescent="0.3">
      <c r="F235" s="18" t="s">
        <v>485</v>
      </c>
      <c r="G235" s="18"/>
      <c r="H235" s="18">
        <f>COUNTIF($H$4:$H$231,"Persona ")</f>
        <v>52</v>
      </c>
      <c r="I235" s="18">
        <f>COUNTIF($I$4:$I$231,"Persona ")</f>
        <v>0</v>
      </c>
      <c r="J235" s="18">
        <f>COUNTIF($J$4:$J$231,"Persona ")</f>
        <v>16</v>
      </c>
      <c r="K235" s="18">
        <f>COUNTIF($K$4:$K$231,"Persona ")</f>
        <v>13</v>
      </c>
    </row>
    <row r="236" spans="1:13" ht="25.2" customHeight="1" x14ac:dyDescent="0.3">
      <c r="F236" s="18" t="s">
        <v>538</v>
      </c>
      <c r="G236" s="18"/>
      <c r="H236" s="18">
        <f>COUNTIF($H$4:$H$231,"Wellness ")</f>
        <v>30</v>
      </c>
      <c r="I236" s="18">
        <f>COUNTIF($I$4:$I$231,"Wellness ")</f>
        <v>0</v>
      </c>
      <c r="J236" s="18">
        <f>COUNTIF($J$4:$J$231,"Wellness ")</f>
        <v>98</v>
      </c>
      <c r="K236" s="18">
        <f>COUNTIF($K$4:$K$231,"Wellness ")</f>
        <v>105</v>
      </c>
    </row>
    <row r="237" spans="1:13" ht="25.2" customHeight="1" x14ac:dyDescent="0.3">
      <c r="F237" s="18" t="s">
        <v>586</v>
      </c>
      <c r="G237" s="18"/>
      <c r="H237" s="18">
        <f>COUNTIF($H$4:$H$231,"Persona Wellness ")</f>
        <v>13</v>
      </c>
      <c r="I237" s="18">
        <f>COUNTIF($I$4:$I$231,"Persona Wellness ")</f>
        <v>0</v>
      </c>
      <c r="J237" s="18">
        <f>COUNTIF($J$4:$J$231,"Persona Wellness ")</f>
        <v>37</v>
      </c>
      <c r="K237" s="18">
        <f>COUNTIF($K$4:$K$231,"Persona Wellness ")</f>
        <v>21</v>
      </c>
    </row>
    <row r="238" spans="1:13" ht="25.2" customHeight="1" x14ac:dyDescent="0.3">
      <c r="F238" s="18" t="s">
        <v>513</v>
      </c>
      <c r="G238" s="18"/>
      <c r="H238" s="18">
        <f>SUM(H234:H237)</f>
        <v>228</v>
      </c>
      <c r="I238" s="18">
        <f t="shared" ref="I238:K238" si="9">SUM(I234:I237)</f>
        <v>51</v>
      </c>
      <c r="J238" s="18">
        <f t="shared" si="9"/>
        <v>228</v>
      </c>
      <c r="K238" s="18">
        <f t="shared" si="9"/>
        <v>228</v>
      </c>
    </row>
  </sheetData>
  <mergeCells count="1">
    <mergeCell ref="L2:L3"/>
  </mergeCells>
  <conditionalFormatting sqref="A2:E3">
    <cfRule type="duplicateValues" dxfId="80" priority="9"/>
  </conditionalFormatting>
  <conditionalFormatting sqref="D231">
    <cfRule type="duplicateValues" dxfId="79" priority="6"/>
  </conditionalFormatting>
  <conditionalFormatting sqref="E231">
    <cfRule type="duplicateValues" dxfId="78" priority="7"/>
    <cfRule type="duplicateValues" dxfId="77" priority="8"/>
  </conditionalFormatting>
  <conditionalFormatting sqref="L1:L2 L4:L1048576">
    <cfRule type="containsText" dxfId="76" priority="1" operator="containsText" text="With HEld">
      <formula>NOT(ISERROR(SEARCH("With HEld",L1)))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DB27C-04C6-42DA-9347-5EA5C373D159}">
  <dimension ref="A1:M237"/>
  <sheetViews>
    <sheetView tabSelected="1" topLeftCell="C215" workbookViewId="0">
      <selection activeCell="F3" sqref="F3:I230"/>
    </sheetView>
  </sheetViews>
  <sheetFormatPr defaultRowHeight="14.4" x14ac:dyDescent="0.3"/>
  <cols>
    <col min="1" max="1" width="10.33203125" style="5" customWidth="1"/>
    <col min="2" max="2" width="12" style="5" customWidth="1"/>
    <col min="3" max="3" width="11.6640625" style="5" customWidth="1"/>
    <col min="4" max="4" width="17.5546875" style="5" bestFit="1" customWidth="1"/>
    <col min="5" max="5" width="26.21875" style="16" bestFit="1" customWidth="1"/>
    <col min="6" max="9" width="17.77734375" style="17" customWidth="1"/>
    <col min="10" max="10" width="15.6640625" style="5" customWidth="1"/>
    <col min="11" max="11" width="13" style="5" customWidth="1"/>
    <col min="12" max="12" width="20.109375" style="5" customWidth="1"/>
    <col min="13" max="13" width="105.33203125" customWidth="1"/>
  </cols>
  <sheetData>
    <row r="1" spans="1:13" s="14" customFormat="1" ht="22.2" customHeight="1" x14ac:dyDescent="0.3">
      <c r="A1" s="173" t="s">
        <v>3</v>
      </c>
      <c r="B1" s="173" t="s">
        <v>6</v>
      </c>
      <c r="C1" s="173" t="s">
        <v>7</v>
      </c>
      <c r="D1" s="173" t="s">
        <v>4</v>
      </c>
      <c r="E1" s="175" t="s">
        <v>5</v>
      </c>
      <c r="F1" s="171" t="s">
        <v>605</v>
      </c>
      <c r="G1" s="171"/>
      <c r="H1" s="171"/>
      <c r="I1" s="171"/>
      <c r="J1" s="172" t="s">
        <v>609</v>
      </c>
      <c r="K1" s="172"/>
      <c r="L1" s="172"/>
      <c r="M1" s="170" t="s">
        <v>611</v>
      </c>
    </row>
    <row r="2" spans="1:13" s="14" customFormat="1" ht="19.8" customHeight="1" x14ac:dyDescent="0.3">
      <c r="A2" s="174"/>
      <c r="B2" s="174"/>
      <c r="C2" s="174"/>
      <c r="D2" s="174"/>
      <c r="E2" s="176"/>
      <c r="F2" s="157" t="s">
        <v>544</v>
      </c>
      <c r="G2" s="158" t="s">
        <v>545</v>
      </c>
      <c r="H2" s="159" t="s">
        <v>546</v>
      </c>
      <c r="I2" s="160" t="s">
        <v>547</v>
      </c>
      <c r="J2" s="141" t="s">
        <v>543</v>
      </c>
      <c r="K2" s="161" t="s">
        <v>579</v>
      </c>
      <c r="L2" s="162" t="s">
        <v>551</v>
      </c>
      <c r="M2" s="170"/>
    </row>
    <row r="3" spans="1:13" s="124" customFormat="1" ht="23.4" customHeight="1" x14ac:dyDescent="0.3">
      <c r="A3" s="93">
        <v>1</v>
      </c>
      <c r="B3" s="129" t="s">
        <v>23</v>
      </c>
      <c r="C3" s="129" t="s">
        <v>24</v>
      </c>
      <c r="D3" s="129" t="s">
        <v>21</v>
      </c>
      <c r="E3" s="130" t="s">
        <v>22</v>
      </c>
      <c r="F3" s="131">
        <f>'HPS grading'!K4</f>
        <v>53.71</v>
      </c>
      <c r="G3" s="131">
        <f>'HPS grading'!P4</f>
        <v>55.527777777777771</v>
      </c>
      <c r="H3" s="131">
        <f>'HPS grading'!U4</f>
        <v>53.575925925925922</v>
      </c>
      <c r="I3" s="131">
        <f>'HPS grading'!Z4</f>
        <v>54.637453703703706</v>
      </c>
      <c r="J3" s="131">
        <f>AVERAGE(F3,G3,H3,I3)</f>
        <v>54.362789351851852</v>
      </c>
      <c r="K3" s="93" t="str" cm="1">
        <f t="array" ref="K3">_xlfn.IFS(J3&gt;=80,"A+",J3&gt;=70,"A",J3=60,"B+",J3&gt;=50,"B",J3&gt;=40,"C+",J3&gt;=30,"C",J3&gt;=20,"D",J3&lt;20,"E")</f>
        <v>B</v>
      </c>
      <c r="L3" s="93" t="str">
        <f>' PEP Grade'!L4</f>
        <v>With Held</v>
      </c>
      <c r="M3" s="116" t="str">
        <f>' PEP Grade'!M4</f>
        <v>Level 1 - Wellness, Level 3 - Wellness</v>
      </c>
    </row>
    <row r="4" spans="1:13" s="124" customFormat="1" ht="23.4" customHeight="1" x14ac:dyDescent="0.3">
      <c r="A4" s="98">
        <v>2</v>
      </c>
      <c r="B4" s="131" t="s">
        <v>27</v>
      </c>
      <c r="C4" s="131" t="s">
        <v>24</v>
      </c>
      <c r="D4" s="131" t="s">
        <v>25</v>
      </c>
      <c r="E4" s="132" t="s">
        <v>26</v>
      </c>
      <c r="F4" s="131">
        <f>'HPS grading'!K5</f>
        <v>65.319047619047623</v>
      </c>
      <c r="G4" s="131">
        <f>'HPS grading'!P5</f>
        <v>36.357777777777777</v>
      </c>
      <c r="H4" s="131">
        <f>'HPS grading'!U5</f>
        <v>58.859259259259254</v>
      </c>
      <c r="I4" s="131">
        <f>'HPS grading'!Z5</f>
        <v>54.432632275132278</v>
      </c>
      <c r="J4" s="131">
        <f t="shared" ref="J4:J67" si="0">AVERAGE(F4,G4,H4,I4)</f>
        <v>53.742179232804233</v>
      </c>
      <c r="K4" s="93" t="str" cm="1">
        <f t="array" ref="K4">_xlfn.IFS(J4&gt;=80,"A+",J4&gt;=70,"A",J4=60,"B+",J4&gt;=50,"B",J4&gt;=40,"C+",J4&gt;=30,"C",J4&gt;=20,"D",J4&lt;20,"E")</f>
        <v>B</v>
      </c>
      <c r="L4" s="93" t="str">
        <f>' PEP Grade'!L5</f>
        <v>With Held</v>
      </c>
      <c r="M4" s="116" t="str">
        <f>' PEP Grade'!M5</f>
        <v>Level 0 - Persona, Level 2 - Persona &amp; Wellness</v>
      </c>
    </row>
    <row r="5" spans="1:13" s="124" customFormat="1" ht="23.4" customHeight="1" x14ac:dyDescent="0.3">
      <c r="A5" s="93">
        <v>3</v>
      </c>
      <c r="B5" s="129" t="s">
        <v>23</v>
      </c>
      <c r="C5" s="129" t="s">
        <v>24</v>
      </c>
      <c r="D5" s="129" t="s">
        <v>28</v>
      </c>
      <c r="E5" s="130" t="s">
        <v>29</v>
      </c>
      <c r="F5" s="131">
        <f>'HPS grading'!K6</f>
        <v>44.435833333333328</v>
      </c>
      <c r="G5" s="131">
        <f>'HPS grading'!P6</f>
        <v>35.117777777777775</v>
      </c>
      <c r="H5" s="131">
        <f>'HPS grading'!U6</f>
        <v>38.742592592592594</v>
      </c>
      <c r="I5" s="131">
        <f>'HPS grading'!Z6</f>
        <v>43.126134259259253</v>
      </c>
      <c r="J5" s="131">
        <f t="shared" si="0"/>
        <v>40.355584490740739</v>
      </c>
      <c r="K5" s="93" t="str" cm="1">
        <f t="array" ref="K5">_xlfn.IFS(J5&gt;=80,"A+",J5&gt;=70,"A",J5=60,"B+",J5&gt;=50,"B",J5&gt;=40,"C+",J5&gt;=30,"C",J5&gt;=20,"D",J5&lt;20,"E")</f>
        <v>C+</v>
      </c>
      <c r="L5" s="93" t="str">
        <f>' PEP Grade'!L6</f>
        <v>With Held</v>
      </c>
      <c r="M5" s="116" t="str">
        <f>' PEP Grade'!M6</f>
        <v>Level 1 - Wellness, Level 2 - Persona &amp; Wellness, Level 3 - Wellness</v>
      </c>
    </row>
    <row r="6" spans="1:13" s="124" customFormat="1" ht="23.4" customHeight="1" x14ac:dyDescent="0.3">
      <c r="A6" s="98">
        <v>4</v>
      </c>
      <c r="B6" s="131" t="s">
        <v>27</v>
      </c>
      <c r="C6" s="131" t="s">
        <v>24</v>
      </c>
      <c r="D6" s="131" t="s">
        <v>30</v>
      </c>
      <c r="E6" s="132" t="s">
        <v>31</v>
      </c>
      <c r="F6" s="131">
        <f>'HPS grading'!K7</f>
        <v>46.654523809523809</v>
      </c>
      <c r="G6" s="131">
        <f>'HPS grading'!P7</f>
        <v>46.437777777777775</v>
      </c>
      <c r="H6" s="131">
        <f>'HPS grading'!U7</f>
        <v>55.729629629629628</v>
      </c>
      <c r="I6" s="131">
        <f>'HPS grading'!Z7</f>
        <v>53.22631613756613</v>
      </c>
      <c r="J6" s="131">
        <f t="shared" si="0"/>
        <v>50.512061838624334</v>
      </c>
      <c r="K6" s="93" t="str" cm="1">
        <f t="array" ref="K6">_xlfn.IFS(J6&gt;=80,"A+",J6&gt;=70,"A",J6=60,"B+",J6&gt;=50,"B",J6&gt;=40,"C+",J6&gt;=30,"C",J6&gt;=20,"D",J6&lt;20,"E")</f>
        <v>B</v>
      </c>
      <c r="L6" s="93" t="str">
        <f>' PEP Grade'!L7</f>
        <v>With Held</v>
      </c>
      <c r="M6" s="116" t="str">
        <f>' PEP Grade'!M7</f>
        <v>Level 1 - Wellness, Level 2 - Persona &amp; Wellness, Level 3 - Wellness</v>
      </c>
    </row>
    <row r="7" spans="1:13" s="124" customFormat="1" ht="23.4" customHeight="1" x14ac:dyDescent="0.3">
      <c r="A7" s="93">
        <v>5</v>
      </c>
      <c r="B7" s="129" t="s">
        <v>27</v>
      </c>
      <c r="C7" s="129" t="s">
        <v>34</v>
      </c>
      <c r="D7" s="129" t="s">
        <v>32</v>
      </c>
      <c r="E7" s="130" t="s">
        <v>33</v>
      </c>
      <c r="F7" s="131">
        <f>'HPS grading'!K8</f>
        <v>3.1999999999999997</v>
      </c>
      <c r="G7" s="131">
        <f>'HPS grading'!P8</f>
        <v>29.004444444444449</v>
      </c>
      <c r="H7" s="131">
        <f>'HPS grading'!U8</f>
        <v>6.0444444444444461</v>
      </c>
      <c r="I7" s="131">
        <f>'HPS grading'!Z8</f>
        <v>11.437222222222223</v>
      </c>
      <c r="J7" s="131">
        <f t="shared" si="0"/>
        <v>12.421527777777779</v>
      </c>
      <c r="K7" s="93" t="str" cm="1">
        <f t="array" ref="K7">_xlfn.IFS(J7&gt;=80,"A+",J7&gt;=70,"A",J7=60,"B+",J7&gt;=50,"B",J7&gt;=40,"C+",J7&gt;=30,"C",J7&gt;=20,"D",J7&lt;20,"E")</f>
        <v>E</v>
      </c>
      <c r="L7" s="93" t="str">
        <f>' PEP Grade'!L8</f>
        <v>With Held</v>
      </c>
      <c r="M7" s="116" t="str">
        <f>' PEP Grade'!M8</f>
        <v>Level 0 - Persona &amp; Wellness, Level 1 - Persona &amp; Wellness, Level 2 - Wellness, Level 3 - Persona &amp; Wellness</v>
      </c>
    </row>
    <row r="8" spans="1:13" s="124" customFormat="1" ht="23.4" customHeight="1" x14ac:dyDescent="0.3">
      <c r="A8" s="98">
        <v>6</v>
      </c>
      <c r="B8" s="131" t="s">
        <v>27</v>
      </c>
      <c r="C8" s="131" t="s">
        <v>24</v>
      </c>
      <c r="D8" s="131" t="s">
        <v>35</v>
      </c>
      <c r="E8" s="132" t="s">
        <v>36</v>
      </c>
      <c r="F8" s="131">
        <f>'HPS grading'!K9</f>
        <v>58.275714285714287</v>
      </c>
      <c r="G8" s="131">
        <f>'HPS grading'!P9</f>
        <v>49.946666666666665</v>
      </c>
      <c r="H8" s="131">
        <f>'HPS grading'!U9</f>
        <v>66.865740740740733</v>
      </c>
      <c r="I8" s="131">
        <f>'HPS grading'!Z9</f>
        <v>60.344947089947084</v>
      </c>
      <c r="J8" s="131">
        <f t="shared" si="0"/>
        <v>58.858267195767191</v>
      </c>
      <c r="K8" s="93" t="str" cm="1">
        <f t="array" ref="K8">_xlfn.IFS(J8&gt;=80,"A+",J8&gt;=70,"A",J8=60,"B+",J8&gt;=50,"B",J8&gt;=40,"C+",J8&gt;=30,"C",J8&gt;=20,"D",J8&lt;20,"E")</f>
        <v>B</v>
      </c>
      <c r="L8" s="93" t="str">
        <f>' PEP Grade'!L9</f>
        <v>With Held</v>
      </c>
      <c r="M8" s="116" t="str">
        <f>' PEP Grade'!M9</f>
        <v>Level 2 - Wellness</v>
      </c>
    </row>
    <row r="9" spans="1:13" s="124" customFormat="1" ht="23.4" customHeight="1" x14ac:dyDescent="0.3">
      <c r="A9" s="93">
        <v>7</v>
      </c>
      <c r="B9" s="129" t="s">
        <v>27</v>
      </c>
      <c r="C9" s="129" t="s">
        <v>24</v>
      </c>
      <c r="D9" s="129" t="s">
        <v>37</v>
      </c>
      <c r="E9" s="130" t="s">
        <v>38</v>
      </c>
      <c r="F9" s="131">
        <f>'HPS grading'!K10</f>
        <v>67.376071428571436</v>
      </c>
      <c r="G9" s="131">
        <f>'HPS grading'!P10</f>
        <v>43.43333333333333</v>
      </c>
      <c r="H9" s="131">
        <f>'HPS grading'!U10</f>
        <v>50.23796296296296</v>
      </c>
      <c r="I9" s="131">
        <f>'HPS grading'!Z10</f>
        <v>55.147258597883599</v>
      </c>
      <c r="J9" s="131">
        <f t="shared" si="0"/>
        <v>54.048656580687833</v>
      </c>
      <c r="K9" s="93" t="str" cm="1">
        <f t="array" ref="K9">_xlfn.IFS(J9&gt;=80,"A+",J9&gt;=70,"A",J9=60,"B+",J9&gt;=50,"B",J9&gt;=40,"C+",J9&gt;=30,"C",J9&gt;=20,"D",J9&lt;20,"E")</f>
        <v>B</v>
      </c>
      <c r="L9" s="93" t="str">
        <f>' PEP Grade'!L10</f>
        <v>With Held</v>
      </c>
      <c r="M9" s="116" t="str">
        <f>' PEP Grade'!M10</f>
        <v>Level 1 - Wellness, Level 2 - Wellness, Level 3 - Wellness</v>
      </c>
    </row>
    <row r="10" spans="1:13" s="124" customFormat="1" ht="23.4" customHeight="1" x14ac:dyDescent="0.3">
      <c r="A10" s="98">
        <v>8</v>
      </c>
      <c r="B10" s="131" t="s">
        <v>27</v>
      </c>
      <c r="C10" s="131" t="s">
        <v>15</v>
      </c>
      <c r="D10" s="131" t="s">
        <v>39</v>
      </c>
      <c r="E10" s="132" t="s">
        <v>40</v>
      </c>
      <c r="F10" s="131">
        <f>'HPS grading'!K11</f>
        <v>60.902380952380952</v>
      </c>
      <c r="G10" s="131">
        <f>'HPS grading'!P11</f>
        <v>48.815555555555555</v>
      </c>
      <c r="H10" s="131">
        <f>'HPS grading'!U11</f>
        <v>59.963888888888881</v>
      </c>
      <c r="I10" s="131">
        <f>'HPS grading'!Z11</f>
        <v>56.75068948412698</v>
      </c>
      <c r="J10" s="131">
        <f t="shared" si="0"/>
        <v>56.608128720238092</v>
      </c>
      <c r="K10" s="93" t="str" cm="1">
        <f t="array" ref="K10">_xlfn.IFS(J10&gt;=80,"A+",J10&gt;=70,"A",J10=60,"B+",J10&gt;=50,"B",J10&gt;=40,"C+",J10&gt;=30,"C",J10&gt;=20,"D",J10&lt;20,"E")</f>
        <v>B</v>
      </c>
      <c r="L10" s="93" t="str">
        <f>' PEP Grade'!L11</f>
        <v>Passed</v>
      </c>
      <c r="M10" s="116" t="str">
        <f>' PEP Grade'!M11</f>
        <v/>
      </c>
    </row>
    <row r="11" spans="1:13" s="124" customFormat="1" ht="23.4" customHeight="1" x14ac:dyDescent="0.3">
      <c r="A11" s="93">
        <v>9</v>
      </c>
      <c r="B11" s="129" t="s">
        <v>23</v>
      </c>
      <c r="C11" s="129" t="s">
        <v>24</v>
      </c>
      <c r="D11" s="129" t="s">
        <v>41</v>
      </c>
      <c r="E11" s="130" t="s">
        <v>42</v>
      </c>
      <c r="F11" s="131">
        <f>'HPS grading'!K12</f>
        <v>61.938809523809532</v>
      </c>
      <c r="G11" s="131">
        <f>'HPS grading'!P12</f>
        <v>55.163333333333327</v>
      </c>
      <c r="H11" s="131">
        <f>'HPS grading'!U12</f>
        <v>62.644444444444446</v>
      </c>
      <c r="I11" s="131">
        <f>'HPS grading'!Z12</f>
        <v>58.832480158730156</v>
      </c>
      <c r="J11" s="131">
        <f t="shared" si="0"/>
        <v>59.644766865079369</v>
      </c>
      <c r="K11" s="93" t="str" cm="1">
        <f t="array" ref="K11">_xlfn.IFS(J11&gt;=80,"A+",J11&gt;=70,"A",J11=60,"B+",J11&gt;=50,"B",J11&gt;=40,"C+",J11&gt;=30,"C",J11&gt;=20,"D",J11&lt;20,"E")</f>
        <v>B</v>
      </c>
      <c r="L11" s="93" t="str">
        <f>' PEP Grade'!L12</f>
        <v>Passed</v>
      </c>
      <c r="M11" s="116" t="str">
        <f>' PEP Grade'!M12</f>
        <v/>
      </c>
    </row>
    <row r="12" spans="1:13" s="124" customFormat="1" ht="23.4" customHeight="1" x14ac:dyDescent="0.3">
      <c r="A12" s="98">
        <v>10</v>
      </c>
      <c r="B12" s="131" t="s">
        <v>27</v>
      </c>
      <c r="C12" s="131" t="s">
        <v>24</v>
      </c>
      <c r="D12" s="131" t="s">
        <v>43</v>
      </c>
      <c r="E12" s="132" t="s">
        <v>44</v>
      </c>
      <c r="F12" s="131">
        <f>'HPS grading'!K13</f>
        <v>54.611428571428576</v>
      </c>
      <c r="G12" s="131">
        <f>'HPS grading'!P13</f>
        <v>46.638888888888879</v>
      </c>
      <c r="H12" s="131">
        <f>'HPS grading'!U13</f>
        <v>60.651851851851852</v>
      </c>
      <c r="I12" s="131">
        <f>'HPS grading'!Z13</f>
        <v>57.19429232804233</v>
      </c>
      <c r="J12" s="131">
        <f t="shared" si="0"/>
        <v>54.774115410052914</v>
      </c>
      <c r="K12" s="93" t="str" cm="1">
        <f t="array" ref="K12">_xlfn.IFS(J12&gt;=80,"A+",J12&gt;=70,"A",J12=60,"B+",J12&gt;=50,"B",J12&gt;=40,"C+",J12&gt;=30,"C",J12&gt;=20,"D",J12&lt;20,"E")</f>
        <v>B</v>
      </c>
      <c r="L12" s="93" t="str">
        <f>' PEP Grade'!L13</f>
        <v>With Held</v>
      </c>
      <c r="M12" s="116" t="str">
        <f>' PEP Grade'!M13</f>
        <v>Level 1 - Wellness, Level 3 - Wellness</v>
      </c>
    </row>
    <row r="13" spans="1:13" s="124" customFormat="1" ht="23.4" customHeight="1" x14ac:dyDescent="0.3">
      <c r="A13" s="93">
        <v>11</v>
      </c>
      <c r="B13" s="129" t="s">
        <v>27</v>
      </c>
      <c r="C13" s="129" t="s">
        <v>47</v>
      </c>
      <c r="D13" s="129" t="s">
        <v>45</v>
      </c>
      <c r="E13" s="130" t="s">
        <v>46</v>
      </c>
      <c r="F13" s="131">
        <f>'HPS grading'!K14</f>
        <v>57.246428571428567</v>
      </c>
      <c r="G13" s="131">
        <f>'HPS grading'!P14</f>
        <v>48.927777777777777</v>
      </c>
      <c r="H13" s="131">
        <f>'HPS grading'!U14</f>
        <v>49.76814814814815</v>
      </c>
      <c r="I13" s="131">
        <f>'HPS grading'!Z14</f>
        <v>52.048088624338625</v>
      </c>
      <c r="J13" s="131">
        <f t="shared" si="0"/>
        <v>51.99761078042328</v>
      </c>
      <c r="K13" s="93" t="str" cm="1">
        <f t="array" ref="K13">_xlfn.IFS(J13&gt;=80,"A+",J13&gt;=70,"A",J13=60,"B+",J13&gt;=50,"B",J13&gt;=40,"C+",J13&gt;=30,"C",J13&gt;=20,"D",J13&lt;20,"E")</f>
        <v>B</v>
      </c>
      <c r="L13" s="93" t="str">
        <f>' PEP Grade'!L14</f>
        <v>Passed</v>
      </c>
      <c r="M13" s="116" t="str">
        <f>' PEP Grade'!M14</f>
        <v/>
      </c>
    </row>
    <row r="14" spans="1:13" s="124" customFormat="1" ht="23.4" customHeight="1" x14ac:dyDescent="0.3">
      <c r="A14" s="98">
        <v>12</v>
      </c>
      <c r="B14" s="131" t="s">
        <v>27</v>
      </c>
      <c r="C14" s="131" t="s">
        <v>47</v>
      </c>
      <c r="D14" s="131" t="s">
        <v>48</v>
      </c>
      <c r="E14" s="132" t="s">
        <v>49</v>
      </c>
      <c r="F14" s="131">
        <f>'HPS grading'!K15</f>
        <v>38.377142857142857</v>
      </c>
      <c r="G14" s="131">
        <f>'HPS grading'!P15</f>
        <v>53.047777777777775</v>
      </c>
      <c r="H14" s="131">
        <f>'HPS grading'!U15</f>
        <v>55.635185185185186</v>
      </c>
      <c r="I14" s="131">
        <f>'HPS grading'!Z15</f>
        <v>51.48030423280423</v>
      </c>
      <c r="J14" s="131">
        <f t="shared" si="0"/>
        <v>49.635102513227508</v>
      </c>
      <c r="K14" s="93" t="str" cm="1">
        <f t="array" ref="K14">_xlfn.IFS(J14&gt;=80,"A+",J14&gt;=70,"A",J14=60,"B+",J14&gt;=50,"B",J14&gt;=40,"C+",J14&gt;=30,"C",J14&gt;=20,"D",J14&lt;20,"E")</f>
        <v>C+</v>
      </c>
      <c r="L14" s="93" t="str">
        <f>' PEP Grade'!L15</f>
        <v>With Held</v>
      </c>
      <c r="M14" s="116" t="str">
        <f>' PEP Grade'!M15</f>
        <v>Level 1 - Wellness</v>
      </c>
    </row>
    <row r="15" spans="1:13" s="124" customFormat="1" ht="23.4" customHeight="1" x14ac:dyDescent="0.3">
      <c r="A15" s="93">
        <v>13</v>
      </c>
      <c r="B15" s="129" t="s">
        <v>27</v>
      </c>
      <c r="C15" s="129" t="s">
        <v>24</v>
      </c>
      <c r="D15" s="129" t="s">
        <v>50</v>
      </c>
      <c r="E15" s="130" t="s">
        <v>51</v>
      </c>
      <c r="F15" s="131">
        <f>'HPS grading'!K16</f>
        <v>48.200714285714291</v>
      </c>
      <c r="G15" s="131">
        <f>'HPS grading'!P16</f>
        <v>48.068888888888893</v>
      </c>
      <c r="H15" s="131">
        <f>'HPS grading'!U16</f>
        <v>54.881481481481487</v>
      </c>
      <c r="I15" s="131">
        <f>'HPS grading'!Z16</f>
        <v>50.607215608465609</v>
      </c>
      <c r="J15" s="131">
        <f t="shared" si="0"/>
        <v>50.439575066137564</v>
      </c>
      <c r="K15" s="93" t="str" cm="1">
        <f t="array" ref="K15">_xlfn.IFS(J15&gt;=80,"A+",J15&gt;=70,"A",J15=60,"B+",J15&gt;=50,"B",J15&gt;=40,"C+",J15&gt;=30,"C",J15&gt;=20,"D",J15&lt;20,"E")</f>
        <v>B</v>
      </c>
      <c r="L15" s="93" t="str">
        <f>' PEP Grade'!L16</f>
        <v>Passed</v>
      </c>
      <c r="M15" s="116" t="str">
        <f>' PEP Grade'!M16</f>
        <v/>
      </c>
    </row>
    <row r="16" spans="1:13" s="124" customFormat="1" ht="23.4" customHeight="1" x14ac:dyDescent="0.3">
      <c r="A16" s="98">
        <v>14</v>
      </c>
      <c r="B16" s="131" t="s">
        <v>23</v>
      </c>
      <c r="C16" s="131" t="s">
        <v>47</v>
      </c>
      <c r="D16" s="131" t="s">
        <v>52</v>
      </c>
      <c r="E16" s="132" t="s">
        <v>53</v>
      </c>
      <c r="F16" s="131">
        <f>'HPS grading'!K17</f>
        <v>51.56</v>
      </c>
      <c r="G16" s="131">
        <f>'HPS grading'!P17</f>
        <v>50.496666666666677</v>
      </c>
      <c r="H16" s="131">
        <f>'HPS grading'!U17</f>
        <v>55.680555555555557</v>
      </c>
      <c r="I16" s="131">
        <f>'HPS grading'!Z17</f>
        <v>53.125277777777782</v>
      </c>
      <c r="J16" s="131">
        <f t="shared" si="0"/>
        <v>52.715625000000003</v>
      </c>
      <c r="K16" s="93" t="str" cm="1">
        <f t="array" ref="K16">_xlfn.IFS(J16&gt;=80,"A+",J16&gt;=70,"A",J16=60,"B+",J16&gt;=50,"B",J16&gt;=40,"C+",J16&gt;=30,"C",J16&gt;=20,"D",J16&lt;20,"E")</f>
        <v>B</v>
      </c>
      <c r="L16" s="93" t="str">
        <f>' PEP Grade'!L17</f>
        <v>With Held</v>
      </c>
      <c r="M16" s="116" t="str">
        <f>' PEP Grade'!M17</f>
        <v>Level 1 - Wellness, Level 2 - Wellness, Level 3 - Wellness</v>
      </c>
    </row>
    <row r="17" spans="1:13" s="124" customFormat="1" ht="23.4" customHeight="1" x14ac:dyDescent="0.3">
      <c r="A17" s="93">
        <v>15</v>
      </c>
      <c r="B17" s="129" t="s">
        <v>23</v>
      </c>
      <c r="C17" s="129" t="s">
        <v>15</v>
      </c>
      <c r="D17" s="129" t="s">
        <v>54</v>
      </c>
      <c r="E17" s="130" t="s">
        <v>55</v>
      </c>
      <c r="F17" s="131">
        <f>'HPS grading'!K18</f>
        <v>46.08523809523809</v>
      </c>
      <c r="G17" s="131">
        <f>'HPS grading'!P18</f>
        <v>42.511111111111113</v>
      </c>
      <c r="H17" s="131">
        <f>'HPS grading'!U18</f>
        <v>32.766666666666659</v>
      </c>
      <c r="I17" s="131">
        <f>'HPS grading'!Z18</f>
        <v>43.188100198412691</v>
      </c>
      <c r="J17" s="131">
        <f t="shared" si="0"/>
        <v>41.137779017857135</v>
      </c>
      <c r="K17" s="93" t="str" cm="1">
        <f t="array" ref="K17">_xlfn.IFS(J17&gt;=80,"A+",J17&gt;=70,"A",J17=60,"B+",J17&gt;=50,"B",J17&gt;=40,"C+",J17&gt;=30,"C",J17&gt;=20,"D",J17&lt;20,"E")</f>
        <v>C+</v>
      </c>
      <c r="L17" s="93" t="str">
        <f>' PEP Grade'!L18</f>
        <v>With Held</v>
      </c>
      <c r="M17" s="116" t="str">
        <f>' PEP Grade'!M18</f>
        <v>Level 0 - Wellness, Level 1 - Wellness, Level 2 - Wellness, Level 3 - Persona &amp; Wellness</v>
      </c>
    </row>
    <row r="18" spans="1:13" s="124" customFormat="1" ht="23.4" customHeight="1" x14ac:dyDescent="0.3">
      <c r="A18" s="98">
        <v>16</v>
      </c>
      <c r="B18" s="131" t="s">
        <v>27</v>
      </c>
      <c r="C18" s="131" t="s">
        <v>24</v>
      </c>
      <c r="D18" s="131" t="s">
        <v>56</v>
      </c>
      <c r="E18" s="132" t="s">
        <v>57</v>
      </c>
      <c r="F18" s="131">
        <f>'HPS grading'!K19</f>
        <v>42.553333333333335</v>
      </c>
      <c r="G18" s="131">
        <f>'HPS grading'!P19</f>
        <v>32.187777777777782</v>
      </c>
      <c r="H18" s="131">
        <f>'HPS grading'!U19</f>
        <v>36.624444444444443</v>
      </c>
      <c r="I18" s="131">
        <f>'HPS grading'!Z19</f>
        <v>40.487222222222222</v>
      </c>
      <c r="J18" s="131">
        <f t="shared" si="0"/>
        <v>37.96319444444444</v>
      </c>
      <c r="K18" s="93" t="str" cm="1">
        <f t="array" ref="K18">_xlfn.IFS(J18&gt;=80,"A+",J18&gt;=70,"A",J18=60,"B+",J18&gt;=50,"B",J18&gt;=40,"C+",J18&gt;=30,"C",J18&gt;=20,"D",J18&lt;20,"E")</f>
        <v>C</v>
      </c>
      <c r="L18" s="93" t="str">
        <f>' PEP Grade'!L19</f>
        <v>With Held</v>
      </c>
      <c r="M18" s="116" t="str">
        <f>' PEP Grade'!M19</f>
        <v>Level 1 - Wellness, Level 2 - Persona &amp; Wellness, Level 3 - Wellness</v>
      </c>
    </row>
    <row r="19" spans="1:13" s="124" customFormat="1" ht="23.4" customHeight="1" x14ac:dyDescent="0.3">
      <c r="A19" s="93">
        <v>17</v>
      </c>
      <c r="B19" s="129" t="s">
        <v>23</v>
      </c>
      <c r="C19" s="129" t="s">
        <v>15</v>
      </c>
      <c r="D19" s="129" t="s">
        <v>58</v>
      </c>
      <c r="E19" s="130" t="s">
        <v>59</v>
      </c>
      <c r="F19" s="131">
        <f>'HPS grading'!K20</f>
        <v>60.234285714285718</v>
      </c>
      <c r="G19" s="131">
        <f>'HPS grading'!P20</f>
        <v>58.728888888888889</v>
      </c>
      <c r="H19" s="131">
        <f>'HPS grading'!U20</f>
        <v>67.722222222222214</v>
      </c>
      <c r="I19" s="131">
        <f>'HPS grading'!Z20</f>
        <v>60.719588293650787</v>
      </c>
      <c r="J19" s="131">
        <f t="shared" si="0"/>
        <v>61.851246279761902</v>
      </c>
      <c r="K19" s="93" t="str" cm="1">
        <f t="array" ref="K19">_xlfn.IFS(J19&gt;=80,"A+",J19&gt;=70,"A",J19=60,"B+",J19&gt;=50,"B",J19&gt;=40,"C+",J19&gt;=30,"C",J19&gt;=20,"D",J19&lt;20,"E")</f>
        <v>B</v>
      </c>
      <c r="L19" s="93" t="str">
        <f>' PEP Grade'!L20</f>
        <v>Passed</v>
      </c>
      <c r="M19" s="116" t="str">
        <f>' PEP Grade'!M20</f>
        <v/>
      </c>
    </row>
    <row r="20" spans="1:13" s="124" customFormat="1" ht="23.4" customHeight="1" x14ac:dyDescent="0.3">
      <c r="A20" s="98">
        <v>18</v>
      </c>
      <c r="B20" s="131" t="s">
        <v>62</v>
      </c>
      <c r="C20" s="131" t="s">
        <v>24</v>
      </c>
      <c r="D20" s="131" t="s">
        <v>60</v>
      </c>
      <c r="E20" s="132" t="s">
        <v>61</v>
      </c>
      <c r="F20" s="131">
        <f>'HPS grading'!K21</f>
        <v>42.817380952380944</v>
      </c>
      <c r="G20" s="131">
        <f>'HPS grading'!P21</f>
        <v>47.225555555555552</v>
      </c>
      <c r="H20" s="131">
        <f>'HPS grading'!U21</f>
        <v>43.030555555555551</v>
      </c>
      <c r="I20" s="131">
        <f>'HPS grading'!Z21</f>
        <v>47.42462301587301</v>
      </c>
      <c r="J20" s="131">
        <f t="shared" si="0"/>
        <v>45.124528769841262</v>
      </c>
      <c r="K20" s="93" t="str" cm="1">
        <f t="array" ref="K20">_xlfn.IFS(J20&gt;=80,"A+",J20&gt;=70,"A",J20=60,"B+",J20&gt;=50,"B",J20&gt;=40,"C+",J20&gt;=30,"C",J20&gt;=20,"D",J20&lt;20,"E")</f>
        <v>C+</v>
      </c>
      <c r="L20" s="93" t="str">
        <f>' PEP Grade'!L21</f>
        <v>With Held</v>
      </c>
      <c r="M20" s="116" t="str">
        <f>' PEP Grade'!M21</f>
        <v>Level 1 - Wellness, Level 2 - Wellness, Level 3 - Wellness</v>
      </c>
    </row>
    <row r="21" spans="1:13" s="124" customFormat="1" ht="23.4" customHeight="1" x14ac:dyDescent="0.3">
      <c r="A21" s="93">
        <v>19</v>
      </c>
      <c r="B21" s="129" t="s">
        <v>23</v>
      </c>
      <c r="C21" s="129" t="s">
        <v>24</v>
      </c>
      <c r="D21" s="129" t="s">
        <v>63</v>
      </c>
      <c r="E21" s="130" t="s">
        <v>64</v>
      </c>
      <c r="F21" s="131">
        <f>'HPS grading'!K22</f>
        <v>54.52809523809524</v>
      </c>
      <c r="G21" s="131">
        <f>'HPS grading'!P22</f>
        <v>49.18333333333333</v>
      </c>
      <c r="H21" s="131">
        <f>'HPS grading'!U22</f>
        <v>56.13703703703704</v>
      </c>
      <c r="I21" s="131">
        <f>'HPS grading'!Z22</f>
        <v>54.816283068783065</v>
      </c>
      <c r="J21" s="131">
        <f t="shared" si="0"/>
        <v>53.666187169312167</v>
      </c>
      <c r="K21" s="93" t="str" cm="1">
        <f t="array" ref="K21">_xlfn.IFS(J21&gt;=80,"A+",J21&gt;=70,"A",J21=60,"B+",J21&gt;=50,"B",J21&gt;=40,"C+",J21&gt;=30,"C",J21&gt;=20,"D",J21&lt;20,"E")</f>
        <v>B</v>
      </c>
      <c r="L21" s="93" t="str">
        <f>' PEP Grade'!L22</f>
        <v>With Held</v>
      </c>
      <c r="M21" s="116" t="str">
        <f>' PEP Grade'!M22</f>
        <v>Level 1 - Wellness, Level 2 - Wellness, Level 3 - Wellness</v>
      </c>
    </row>
    <row r="22" spans="1:13" s="124" customFormat="1" ht="23.4" customHeight="1" x14ac:dyDescent="0.3">
      <c r="A22" s="98">
        <v>20</v>
      </c>
      <c r="B22" s="131" t="s">
        <v>27</v>
      </c>
      <c r="C22" s="131" t="s">
        <v>47</v>
      </c>
      <c r="D22" s="131" t="s">
        <v>65</v>
      </c>
      <c r="E22" s="132" t="s">
        <v>66</v>
      </c>
      <c r="F22" s="131">
        <f>'HPS grading'!K23</f>
        <v>53.974523809523802</v>
      </c>
      <c r="G22" s="131">
        <f>'HPS grading'!P23</f>
        <v>42.275555555555556</v>
      </c>
      <c r="H22" s="131">
        <f>'HPS grading'!U23</f>
        <v>47.8888888888889</v>
      </c>
      <c r="I22" s="131">
        <f>'HPS grading'!Z23</f>
        <v>48.633700396825404</v>
      </c>
      <c r="J22" s="131">
        <f t="shared" si="0"/>
        <v>48.193167162698415</v>
      </c>
      <c r="K22" s="93" t="str" cm="1">
        <f t="array" ref="K22">_xlfn.IFS(J22&gt;=80,"A+",J22&gt;=70,"A",J22=60,"B+",J22&gt;=50,"B",J22&gt;=40,"C+",J22&gt;=30,"C",J22&gt;=20,"D",J22&lt;20,"E")</f>
        <v>C+</v>
      </c>
      <c r="L22" s="93" t="str">
        <f>' PEP Grade'!L23</f>
        <v>With Held</v>
      </c>
      <c r="M22" s="116" t="str">
        <f>' PEP Grade'!M23</f>
        <v>Level 1 - Wellness, Level 2 - Wellness, Level 3 - Wellness</v>
      </c>
    </row>
    <row r="23" spans="1:13" s="124" customFormat="1" ht="23.4" customHeight="1" x14ac:dyDescent="0.3">
      <c r="A23" s="93">
        <v>21</v>
      </c>
      <c r="B23" s="129" t="s">
        <v>27</v>
      </c>
      <c r="C23" s="129" t="s">
        <v>47</v>
      </c>
      <c r="D23" s="129" t="s">
        <v>67</v>
      </c>
      <c r="E23" s="130" t="s">
        <v>68</v>
      </c>
      <c r="F23" s="131">
        <f>'HPS grading'!K24</f>
        <v>51.424047619047613</v>
      </c>
      <c r="G23" s="131">
        <f>'HPS grading'!P24</f>
        <v>31.419999999999995</v>
      </c>
      <c r="H23" s="131">
        <f>'HPS grading'!U24</f>
        <v>38.644444444444446</v>
      </c>
      <c r="I23" s="131">
        <f>'HPS grading'!Z24</f>
        <v>44.790525793650794</v>
      </c>
      <c r="J23" s="131">
        <f t="shared" si="0"/>
        <v>41.569754464285715</v>
      </c>
      <c r="K23" s="93" t="str" cm="1">
        <f t="array" ref="K23">_xlfn.IFS(J23&gt;=80,"A+",J23&gt;=70,"A",J23=60,"B+",J23&gt;=50,"B",J23&gt;=40,"C+",J23&gt;=30,"C",J23&gt;=20,"D",J23&lt;20,"E")</f>
        <v>C+</v>
      </c>
      <c r="L23" s="93" t="str">
        <f>' PEP Grade'!L24</f>
        <v>With Held</v>
      </c>
      <c r="M23" s="116" t="str">
        <f>' PEP Grade'!M24</f>
        <v>Level 1 - Wellness, Level 2 - Persona &amp; Wellness, Level 3 - Wellness</v>
      </c>
    </row>
    <row r="24" spans="1:13" s="124" customFormat="1" ht="23.4" customHeight="1" x14ac:dyDescent="0.3">
      <c r="A24" s="98">
        <v>22</v>
      </c>
      <c r="B24" s="131" t="s">
        <v>27</v>
      </c>
      <c r="C24" s="131" t="s">
        <v>24</v>
      </c>
      <c r="D24" s="131" t="s">
        <v>69</v>
      </c>
      <c r="E24" s="132" t="s">
        <v>70</v>
      </c>
      <c r="F24" s="131">
        <f>'HPS grading'!K25</f>
        <v>53.238333333333337</v>
      </c>
      <c r="G24" s="131">
        <f>'HPS grading'!P25</f>
        <v>38.063333333333333</v>
      </c>
      <c r="H24" s="131">
        <f>'HPS grading'!U25</f>
        <v>60.177777777777777</v>
      </c>
      <c r="I24" s="131">
        <f>'HPS grading'!Z25</f>
        <v>52.307361111111113</v>
      </c>
      <c r="J24" s="131">
        <f t="shared" si="0"/>
        <v>50.94670138888889</v>
      </c>
      <c r="K24" s="93" t="str" cm="1">
        <f t="array" ref="K24">_xlfn.IFS(J24&gt;=80,"A+",J24&gt;=70,"A",J24=60,"B+",J24&gt;=50,"B",J24&gt;=40,"C+",J24&gt;=30,"C",J24&gt;=20,"D",J24&lt;20,"E")</f>
        <v>B</v>
      </c>
      <c r="L24" s="93" t="str">
        <f>' PEP Grade'!L25</f>
        <v>With Held</v>
      </c>
      <c r="M24" s="116" t="str">
        <f>' PEP Grade'!M25</f>
        <v>Level 1 - Wellness, Level 2 - Wellness, Level 3 - Wellness</v>
      </c>
    </row>
    <row r="25" spans="1:13" s="124" customFormat="1" ht="23.4" customHeight="1" x14ac:dyDescent="0.3">
      <c r="A25" s="93">
        <v>23</v>
      </c>
      <c r="B25" s="129" t="s">
        <v>27</v>
      </c>
      <c r="C25" s="129" t="s">
        <v>47</v>
      </c>
      <c r="D25" s="129" t="s">
        <v>71</v>
      </c>
      <c r="E25" s="130" t="s">
        <v>72</v>
      </c>
      <c r="F25" s="131">
        <f>'HPS grading'!K26</f>
        <v>49.364761904761906</v>
      </c>
      <c r="G25" s="131">
        <f>'HPS grading'!P26</f>
        <v>43.939999999999991</v>
      </c>
      <c r="H25" s="131">
        <f>'HPS grading'!U26</f>
        <v>53.611111111111107</v>
      </c>
      <c r="I25" s="131">
        <f>'HPS grading'!Z26</f>
        <v>48.150843253968254</v>
      </c>
      <c r="J25" s="131">
        <f t="shared" si="0"/>
        <v>48.766679067460316</v>
      </c>
      <c r="K25" s="93" t="str" cm="1">
        <f t="array" ref="K25">_xlfn.IFS(J25&gt;=80,"A+",J25&gt;=70,"A",J25=60,"B+",J25&gt;=50,"B",J25&gt;=40,"C+",J25&gt;=30,"C",J25&gt;=20,"D",J25&lt;20,"E")</f>
        <v>C+</v>
      </c>
      <c r="L25" s="93" t="str">
        <f>' PEP Grade'!L26</f>
        <v>With Held</v>
      </c>
      <c r="M25" s="116" t="str">
        <f>' PEP Grade'!M26</f>
        <v>Level 0 - Persona, Level 2 - Wellness, Level 3 - Wellness</v>
      </c>
    </row>
    <row r="26" spans="1:13" s="124" customFormat="1" ht="23.4" customHeight="1" x14ac:dyDescent="0.3">
      <c r="A26" s="98">
        <v>24</v>
      </c>
      <c r="B26" s="131" t="s">
        <v>27</v>
      </c>
      <c r="C26" s="131" t="s">
        <v>24</v>
      </c>
      <c r="D26" s="131" t="s">
        <v>73</v>
      </c>
      <c r="E26" s="132" t="s">
        <v>74</v>
      </c>
      <c r="F26" s="131">
        <f>'HPS grading'!K27</f>
        <v>40.005714285714291</v>
      </c>
      <c r="G26" s="131">
        <f>'HPS grading'!P27</f>
        <v>37.568888888888885</v>
      </c>
      <c r="H26" s="131">
        <f>'HPS grading'!U27</f>
        <v>56.947222222222223</v>
      </c>
      <c r="I26" s="131">
        <f>'HPS grading'!Z27</f>
        <v>46.380456349206348</v>
      </c>
      <c r="J26" s="131">
        <f t="shared" si="0"/>
        <v>45.225570436507937</v>
      </c>
      <c r="K26" s="93" t="str" cm="1">
        <f t="array" ref="K26">_xlfn.IFS(J26&gt;=80,"A+",J26&gt;=70,"A",J26=60,"B+",J26&gt;=50,"B",J26&gt;=40,"C+",J26&gt;=30,"C",J26&gt;=20,"D",J26&lt;20,"E")</f>
        <v>C+</v>
      </c>
      <c r="L26" s="93" t="str">
        <f>' PEP Grade'!L27</f>
        <v>With Held</v>
      </c>
      <c r="M26" s="116" t="str">
        <f>' PEP Grade'!M27</f>
        <v>Level 1 - Wellness, Level 2 - Wellness, Level 3 - Wellness</v>
      </c>
    </row>
    <row r="27" spans="1:13" s="124" customFormat="1" ht="23.4" customHeight="1" x14ac:dyDescent="0.3">
      <c r="A27" s="93">
        <v>25</v>
      </c>
      <c r="B27" s="129" t="s">
        <v>27</v>
      </c>
      <c r="C27" s="129" t="s">
        <v>47</v>
      </c>
      <c r="D27" s="129" t="s">
        <v>75</v>
      </c>
      <c r="E27" s="130" t="s">
        <v>76</v>
      </c>
      <c r="F27" s="131">
        <f>'HPS grading'!K28</f>
        <v>47.139523809523808</v>
      </c>
      <c r="G27" s="131">
        <f>'HPS grading'!P28</f>
        <v>50.612222222222222</v>
      </c>
      <c r="H27" s="131">
        <f>'HPS grading'!U28</f>
        <v>42.897222222222219</v>
      </c>
      <c r="I27" s="131">
        <f>'HPS grading'!Z28</f>
        <v>49.828908730158723</v>
      </c>
      <c r="J27" s="131">
        <f t="shared" si="0"/>
        <v>47.619469246031741</v>
      </c>
      <c r="K27" s="93" t="str" cm="1">
        <f t="array" ref="K27">_xlfn.IFS(J27&gt;=80,"A+",J27&gt;=70,"A",J27=60,"B+",J27&gt;=50,"B",J27&gt;=40,"C+",J27&gt;=30,"C",J27&gt;=20,"D",J27&lt;20,"E")</f>
        <v>C+</v>
      </c>
      <c r="L27" s="93" t="str">
        <f>' PEP Grade'!L28</f>
        <v>With Held</v>
      </c>
      <c r="M27" s="116" t="str">
        <f>' PEP Grade'!M28</f>
        <v>Level 1 - Wellness, Level 2 - Wellness, Level 3 - Persona &amp; Wellness</v>
      </c>
    </row>
    <row r="28" spans="1:13" s="124" customFormat="1" ht="23.4" customHeight="1" x14ac:dyDescent="0.3">
      <c r="A28" s="98">
        <v>26</v>
      </c>
      <c r="B28" s="131" t="s">
        <v>23</v>
      </c>
      <c r="C28" s="131" t="s">
        <v>15</v>
      </c>
      <c r="D28" s="131" t="s">
        <v>77</v>
      </c>
      <c r="E28" s="132" t="s">
        <v>78</v>
      </c>
      <c r="F28" s="131">
        <f>'HPS grading'!K29</f>
        <v>54.599523809523809</v>
      </c>
      <c r="G28" s="131">
        <f>'HPS grading'!P29</f>
        <v>61.059999999999988</v>
      </c>
      <c r="H28" s="131">
        <f>'HPS grading'!U29</f>
        <v>42.260185185185186</v>
      </c>
      <c r="I28" s="131">
        <f>'HPS grading'!Z29</f>
        <v>55.667799272486768</v>
      </c>
      <c r="J28" s="131">
        <f t="shared" si="0"/>
        <v>53.396877066798936</v>
      </c>
      <c r="K28" s="93" t="str" cm="1">
        <f t="array" ref="K28">_xlfn.IFS(J28&gt;=80,"A+",J28&gt;=70,"A",J28=60,"B+",J28&gt;=50,"B",J28&gt;=40,"C+",J28&gt;=30,"C",J28&gt;=20,"D",J28&lt;20,"E")</f>
        <v>B</v>
      </c>
      <c r="L28" s="93" t="str">
        <f>' PEP Grade'!L29</f>
        <v>With Held</v>
      </c>
      <c r="M28" s="116" t="str">
        <f>' PEP Grade'!M29</f>
        <v>Level 1 - Wellness, Level 3 - Wellness</v>
      </c>
    </row>
    <row r="29" spans="1:13" s="124" customFormat="1" ht="23.4" customHeight="1" x14ac:dyDescent="0.3">
      <c r="A29" s="93">
        <v>27</v>
      </c>
      <c r="B29" s="129" t="s">
        <v>27</v>
      </c>
      <c r="C29" s="129" t="s">
        <v>47</v>
      </c>
      <c r="D29" s="129" t="s">
        <v>79</v>
      </c>
      <c r="E29" s="130" t="s">
        <v>80</v>
      </c>
      <c r="F29" s="131">
        <f>'HPS grading'!K30</f>
        <v>61.85190476190477</v>
      </c>
      <c r="G29" s="131">
        <f>'HPS grading'!P30</f>
        <v>53.28</v>
      </c>
      <c r="H29" s="131">
        <f>'HPS grading'!U30</f>
        <v>68.062962962962956</v>
      </c>
      <c r="I29" s="131">
        <f>'HPS grading'!Z30</f>
        <v>60.463647486772487</v>
      </c>
      <c r="J29" s="131">
        <f t="shared" si="0"/>
        <v>60.914628802910052</v>
      </c>
      <c r="K29" s="93" t="str" cm="1">
        <f t="array" ref="K29">_xlfn.IFS(J29&gt;=80,"A+",J29&gt;=70,"A",J29=60,"B+",J29&gt;=50,"B",J29&gt;=40,"C+",J29&gt;=30,"C",J29&gt;=20,"D",J29&lt;20,"E")</f>
        <v>B</v>
      </c>
      <c r="L29" s="93" t="str">
        <f>' PEP Grade'!L30</f>
        <v>With Held</v>
      </c>
      <c r="M29" s="116" t="str">
        <f>' PEP Grade'!M30</f>
        <v>Level 1 - Wellness, Level 2 - Wellness</v>
      </c>
    </row>
    <row r="30" spans="1:13" s="124" customFormat="1" ht="23.4" customHeight="1" x14ac:dyDescent="0.3">
      <c r="A30" s="98">
        <v>28</v>
      </c>
      <c r="B30" s="131" t="s">
        <v>27</v>
      </c>
      <c r="C30" s="131" t="s">
        <v>24</v>
      </c>
      <c r="D30" s="131" t="s">
        <v>81</v>
      </c>
      <c r="E30" s="132" t="s">
        <v>82</v>
      </c>
      <c r="F30" s="131">
        <f>'HPS grading'!K31</f>
        <v>39.946666666666665</v>
      </c>
      <c r="G30" s="131">
        <f>'HPS grading'!P31</f>
        <v>36.203333333333333</v>
      </c>
      <c r="H30" s="131">
        <f>'HPS grading'!U31</f>
        <v>52.237037037037041</v>
      </c>
      <c r="I30" s="131">
        <f>'HPS grading'!Z31</f>
        <v>46.01342592592593</v>
      </c>
      <c r="J30" s="131">
        <f t="shared" si="0"/>
        <v>43.60011574074074</v>
      </c>
      <c r="K30" s="93" t="str" cm="1">
        <f t="array" ref="K30">_xlfn.IFS(J30&gt;=80,"A+",J30&gt;=70,"A",J30=60,"B+",J30&gt;=50,"B",J30&gt;=40,"C+",J30&gt;=30,"C",J30&gt;=20,"D",J30&lt;20,"E")</f>
        <v>C+</v>
      </c>
      <c r="L30" s="93" t="str">
        <f>' PEP Grade'!L31</f>
        <v>With Held</v>
      </c>
      <c r="M30" s="116" t="str">
        <f>' PEP Grade'!M31</f>
        <v>Level 0 - Wellness, Level 1 - Wellness, Level 2 - Wellness, Level 3 - Wellness</v>
      </c>
    </row>
    <row r="31" spans="1:13" s="124" customFormat="1" ht="23.4" customHeight="1" x14ac:dyDescent="0.3">
      <c r="A31" s="93">
        <v>29</v>
      </c>
      <c r="B31" s="129" t="s">
        <v>27</v>
      </c>
      <c r="C31" s="129" t="s">
        <v>15</v>
      </c>
      <c r="D31" s="129" t="s">
        <v>83</v>
      </c>
      <c r="E31" s="130" t="s">
        <v>84</v>
      </c>
      <c r="F31" s="131">
        <f>'HPS grading'!K32</f>
        <v>40.016666666666666</v>
      </c>
      <c r="G31" s="131">
        <f>'HPS grading'!P32</f>
        <v>53.921111111111109</v>
      </c>
      <c r="H31" s="131">
        <f>'HPS grading'!U32</f>
        <v>59.439814814814817</v>
      </c>
      <c r="I31" s="131">
        <f>'HPS grading'!Z32</f>
        <v>52.117091600529101</v>
      </c>
      <c r="J31" s="131">
        <f t="shared" si="0"/>
        <v>51.373671048280421</v>
      </c>
      <c r="K31" s="93" t="str" cm="1">
        <f t="array" ref="K31">_xlfn.IFS(J31&gt;=80,"A+",J31&gt;=70,"A",J31=60,"B+",J31&gt;=50,"B",J31&gt;=40,"C+",J31&gt;=30,"C",J31&gt;=20,"D",J31&lt;20,"E")</f>
        <v>B</v>
      </c>
      <c r="L31" s="93" t="str">
        <f>' PEP Grade'!L32</f>
        <v>With Held</v>
      </c>
      <c r="M31" s="116" t="str">
        <f>' PEP Grade'!M32</f>
        <v>Level 1 - Persona &amp; Wellness</v>
      </c>
    </row>
    <row r="32" spans="1:13" s="124" customFormat="1" ht="23.4" customHeight="1" x14ac:dyDescent="0.3">
      <c r="A32" s="98">
        <v>30</v>
      </c>
      <c r="B32" s="131" t="s">
        <v>27</v>
      </c>
      <c r="C32" s="131" t="s">
        <v>24</v>
      </c>
      <c r="D32" s="131" t="s">
        <v>85</v>
      </c>
      <c r="E32" s="132" t="s">
        <v>86</v>
      </c>
      <c r="F32" s="131">
        <f>'HPS grading'!K33</f>
        <v>59.388452380952387</v>
      </c>
      <c r="G32" s="131">
        <f>'HPS grading'!P33</f>
        <v>41.462222222222223</v>
      </c>
      <c r="H32" s="131">
        <f>'HPS grading'!U33</f>
        <v>57.359259259259261</v>
      </c>
      <c r="I32" s="131">
        <f>'HPS grading'!Z33</f>
        <v>52.476094576719575</v>
      </c>
      <c r="J32" s="131">
        <f t="shared" si="0"/>
        <v>52.671507109788365</v>
      </c>
      <c r="K32" s="93" t="str" cm="1">
        <f t="array" ref="K32">_xlfn.IFS(J32&gt;=80,"A+",J32&gt;=70,"A",J32=60,"B+",J32&gt;=50,"B",J32&gt;=40,"C+",J32&gt;=30,"C",J32&gt;=20,"D",J32&lt;20,"E")</f>
        <v>B</v>
      </c>
      <c r="L32" s="93" t="str">
        <f>' PEP Grade'!L33</f>
        <v>With Held</v>
      </c>
      <c r="M32" s="116" t="str">
        <f>' PEP Grade'!M33</f>
        <v>Level 0 - Persona, Level 2 - Persona</v>
      </c>
    </row>
    <row r="33" spans="1:13" s="124" customFormat="1" ht="23.4" customHeight="1" x14ac:dyDescent="0.3">
      <c r="A33" s="93">
        <v>31</v>
      </c>
      <c r="B33" s="129" t="s">
        <v>27</v>
      </c>
      <c r="C33" s="129" t="s">
        <v>24</v>
      </c>
      <c r="D33" s="129" t="s">
        <v>87</v>
      </c>
      <c r="E33" s="130" t="s">
        <v>88</v>
      </c>
      <c r="F33" s="131">
        <f>'HPS grading'!K34</f>
        <v>45.003809523809522</v>
      </c>
      <c r="G33" s="131">
        <f>'HPS grading'!P34</f>
        <v>34.121111111111112</v>
      </c>
      <c r="H33" s="131">
        <f>'HPS grading'!U34</f>
        <v>46.468518518518515</v>
      </c>
      <c r="I33" s="131">
        <f>'HPS grading'!Z34</f>
        <v>41.242109788359791</v>
      </c>
      <c r="J33" s="131">
        <f t="shared" si="0"/>
        <v>41.708887235449737</v>
      </c>
      <c r="K33" s="93" t="str" cm="1">
        <f t="array" ref="K33">_xlfn.IFS(J33&gt;=80,"A+",J33&gt;=70,"A",J33=60,"B+",J33&gt;=50,"B",J33&gt;=40,"C+",J33&gt;=30,"C",J33&gt;=20,"D",J33&lt;20,"E")</f>
        <v>C+</v>
      </c>
      <c r="L33" s="93" t="str">
        <f>' PEP Grade'!L34</f>
        <v>With Held</v>
      </c>
      <c r="M33" s="116" t="str">
        <f>' PEP Grade'!M34</f>
        <v>Level 0 - Persona, Level 1 - Wellness, Level 2 - Persona &amp; Wellness, Level 3 - Wellness</v>
      </c>
    </row>
    <row r="34" spans="1:13" s="124" customFormat="1" ht="23.4" customHeight="1" x14ac:dyDescent="0.3">
      <c r="A34" s="98">
        <v>32</v>
      </c>
      <c r="B34" s="131" t="s">
        <v>23</v>
      </c>
      <c r="C34" s="131" t="s">
        <v>47</v>
      </c>
      <c r="D34" s="131" t="s">
        <v>89</v>
      </c>
      <c r="E34" s="132" t="s">
        <v>90</v>
      </c>
      <c r="F34" s="131">
        <f>'HPS grading'!K35</f>
        <v>57.022142857142853</v>
      </c>
      <c r="G34" s="131">
        <f>'HPS grading'!P35</f>
        <v>47.903333333333336</v>
      </c>
      <c r="H34" s="131">
        <f>'HPS grading'!U35</f>
        <v>38.633333333333333</v>
      </c>
      <c r="I34" s="131">
        <f>'HPS grading'!Z35</f>
        <v>47.059841269841272</v>
      </c>
      <c r="J34" s="131">
        <f t="shared" si="0"/>
        <v>47.654662698412693</v>
      </c>
      <c r="K34" s="93" t="str" cm="1">
        <f t="array" ref="K34">_xlfn.IFS(J34&gt;=80,"A+",J34&gt;=70,"A",J34=60,"B+",J34&gt;=50,"B",J34&gt;=40,"C+",J34&gt;=30,"C",J34&gt;=20,"D",J34&lt;20,"E")</f>
        <v>C+</v>
      </c>
      <c r="L34" s="93" t="str">
        <f>' PEP Grade'!L35</f>
        <v>With Held</v>
      </c>
      <c r="M34" s="116" t="str">
        <f>' PEP Grade'!M35</f>
        <v>Level 0 - Persona &amp; Wellness, Level 1 - Wellness, Level 2 - Wellness, Level 3 - Wellness</v>
      </c>
    </row>
    <row r="35" spans="1:13" s="124" customFormat="1" ht="23.4" customHeight="1" x14ac:dyDescent="0.3">
      <c r="A35" s="93">
        <v>33</v>
      </c>
      <c r="B35" s="129" t="s">
        <v>23</v>
      </c>
      <c r="C35" s="129" t="s">
        <v>47</v>
      </c>
      <c r="D35" s="129" t="s">
        <v>91</v>
      </c>
      <c r="E35" s="130" t="s">
        <v>92</v>
      </c>
      <c r="F35" s="131">
        <f>'HPS grading'!K36</f>
        <v>53.89297619047619</v>
      </c>
      <c r="G35" s="131">
        <f>'HPS grading'!P36</f>
        <v>55.61</v>
      </c>
      <c r="H35" s="131">
        <f>'HPS grading'!U36</f>
        <v>59.836574074074072</v>
      </c>
      <c r="I35" s="131">
        <f>'HPS grading'!Z36</f>
        <v>54.331415343915339</v>
      </c>
      <c r="J35" s="131">
        <f t="shared" si="0"/>
        <v>55.917741402116405</v>
      </c>
      <c r="K35" s="93" t="str" cm="1">
        <f t="array" ref="K35">_xlfn.IFS(J35&gt;=80,"A+",J35&gt;=70,"A",J35=60,"B+",J35&gt;=50,"B",J35&gt;=40,"C+",J35&gt;=30,"C",J35&gt;=20,"D",J35&lt;20,"E")</f>
        <v>B</v>
      </c>
      <c r="L35" s="93" t="str">
        <f>' PEP Grade'!L36</f>
        <v>With Held</v>
      </c>
      <c r="M35" s="116" t="str">
        <f>' PEP Grade'!M36</f>
        <v>Level 0 - Persona, Level 1 - Wellness</v>
      </c>
    </row>
    <row r="36" spans="1:13" s="124" customFormat="1" ht="23.4" customHeight="1" x14ac:dyDescent="0.3">
      <c r="A36" s="98">
        <v>34</v>
      </c>
      <c r="B36" s="131" t="s">
        <v>23</v>
      </c>
      <c r="C36" s="131" t="s">
        <v>24</v>
      </c>
      <c r="D36" s="131" t="s">
        <v>93</v>
      </c>
      <c r="E36" s="132" t="s">
        <v>94</v>
      </c>
      <c r="F36" s="131">
        <f>'HPS grading'!K37</f>
        <v>64.973809523809521</v>
      </c>
      <c r="G36" s="131">
        <f>'HPS grading'!P37</f>
        <v>53.214444444444446</v>
      </c>
      <c r="H36" s="131">
        <f>'HPS grading'!U37</f>
        <v>49.792592592592584</v>
      </c>
      <c r="I36" s="131">
        <f>'HPS grading'!Z37</f>
        <v>57.307711640211636</v>
      </c>
      <c r="J36" s="131">
        <f t="shared" si="0"/>
        <v>56.322139550264545</v>
      </c>
      <c r="K36" s="93" t="str" cm="1">
        <f t="array" ref="K36">_xlfn.IFS(J36&gt;=80,"A+",J36&gt;=70,"A",J36=60,"B+",J36&gt;=50,"B",J36&gt;=40,"C+",J36&gt;=30,"C",J36&gt;=20,"D",J36&lt;20,"E")</f>
        <v>B</v>
      </c>
      <c r="L36" s="93" t="str">
        <f>' PEP Grade'!L37</f>
        <v>With Held</v>
      </c>
      <c r="M36" s="116" t="str">
        <f>' PEP Grade'!M37</f>
        <v>Level 2 - Wellness, Level 3 - Wellness</v>
      </c>
    </row>
    <row r="37" spans="1:13" s="124" customFormat="1" ht="23.4" customHeight="1" x14ac:dyDescent="0.3">
      <c r="A37" s="93">
        <v>35</v>
      </c>
      <c r="B37" s="129" t="s">
        <v>27</v>
      </c>
      <c r="C37" s="129" t="s">
        <v>47</v>
      </c>
      <c r="D37" s="129" t="s">
        <v>95</v>
      </c>
      <c r="E37" s="130" t="s">
        <v>96</v>
      </c>
      <c r="F37" s="131">
        <f>'HPS grading'!K38</f>
        <v>52.392857142857139</v>
      </c>
      <c r="G37" s="131">
        <f>'HPS grading'!P38</f>
        <v>42.597777777777779</v>
      </c>
      <c r="H37" s="131">
        <f>'HPS grading'!U38</f>
        <v>52.460185185185182</v>
      </c>
      <c r="I37" s="131">
        <f>'HPS grading'!Z38</f>
        <v>49.683885582010589</v>
      </c>
      <c r="J37" s="131">
        <f t="shared" si="0"/>
        <v>49.283676421957672</v>
      </c>
      <c r="K37" s="93" t="str" cm="1">
        <f t="array" ref="K37">_xlfn.IFS(J37&gt;=80,"A+",J37&gt;=70,"A",J37=60,"B+",J37&gt;=50,"B",J37&gt;=40,"C+",J37&gt;=30,"C",J37&gt;=20,"D",J37&lt;20,"E")</f>
        <v>C+</v>
      </c>
      <c r="L37" s="93" t="str">
        <f>' PEP Grade'!L38</f>
        <v>With Held</v>
      </c>
      <c r="M37" s="116" t="str">
        <f>' PEP Grade'!M38</f>
        <v>Level 1 - Wellness, Level 2 - Persona &amp; Wellness, Level 3 - Wellness</v>
      </c>
    </row>
    <row r="38" spans="1:13" s="124" customFormat="1" ht="23.4" customHeight="1" x14ac:dyDescent="0.3">
      <c r="A38" s="98">
        <v>36</v>
      </c>
      <c r="B38" s="131" t="s">
        <v>27</v>
      </c>
      <c r="C38" s="131" t="s">
        <v>24</v>
      </c>
      <c r="D38" s="131" t="s">
        <v>97</v>
      </c>
      <c r="E38" s="132" t="s">
        <v>98</v>
      </c>
      <c r="F38" s="131">
        <f>'HPS grading'!K39</f>
        <v>46.588095238095235</v>
      </c>
      <c r="G38" s="131">
        <f>'HPS grading'!P39</f>
        <v>40.531111111111109</v>
      </c>
      <c r="H38" s="131">
        <f>'HPS grading'!U39</f>
        <v>63.822222222222223</v>
      </c>
      <c r="I38" s="131">
        <f>'HPS grading'!Z39</f>
        <v>53.786200396825393</v>
      </c>
      <c r="J38" s="131">
        <f t="shared" si="0"/>
        <v>51.181907242063488</v>
      </c>
      <c r="K38" s="93" t="str" cm="1">
        <f t="array" ref="K38">_xlfn.IFS(J38&gt;=80,"A+",J38&gt;=70,"A",J38=60,"B+",J38&gt;=50,"B",J38&gt;=40,"C+",J38&gt;=30,"C",J38&gt;=20,"D",J38&lt;20,"E")</f>
        <v>B</v>
      </c>
      <c r="L38" s="93" t="str">
        <f>' PEP Grade'!L39</f>
        <v>With Held</v>
      </c>
      <c r="M38" s="116" t="str">
        <f>' PEP Grade'!M39</f>
        <v>Level 1 - Persona, Level 2 - Persona &amp; Wellness</v>
      </c>
    </row>
    <row r="39" spans="1:13" s="124" customFormat="1" ht="23.4" customHeight="1" x14ac:dyDescent="0.3">
      <c r="A39" s="93">
        <v>37</v>
      </c>
      <c r="B39" s="129" t="s">
        <v>27</v>
      </c>
      <c r="C39" s="129" t="s">
        <v>15</v>
      </c>
      <c r="D39" s="129" t="s">
        <v>99</v>
      </c>
      <c r="E39" s="130" t="s">
        <v>100</v>
      </c>
      <c r="F39" s="131">
        <f>'HPS grading'!K40</f>
        <v>62.235238095238095</v>
      </c>
      <c r="G39" s="131">
        <f>'HPS grading'!P40</f>
        <v>57.696666666666658</v>
      </c>
      <c r="H39" s="131">
        <f>'HPS grading'!U40</f>
        <v>61.276111111111113</v>
      </c>
      <c r="I39" s="131">
        <f>'HPS grading'!Z40</f>
        <v>58.149226190476185</v>
      </c>
      <c r="J39" s="131">
        <f t="shared" si="0"/>
        <v>59.839310515873009</v>
      </c>
      <c r="K39" s="93" t="str" cm="1">
        <f t="array" ref="K39">_xlfn.IFS(J39&gt;=80,"A+",J39&gt;=70,"A",J39=60,"B+",J39&gt;=50,"B",J39&gt;=40,"C+",J39&gt;=30,"C",J39&gt;=20,"D",J39&lt;20,"E")</f>
        <v>B</v>
      </c>
      <c r="L39" s="93" t="str">
        <f>' PEP Grade'!L40</f>
        <v>With Held</v>
      </c>
      <c r="M39" s="116" t="str">
        <f>' PEP Grade'!M40</f>
        <v>Level 3 - Wellness</v>
      </c>
    </row>
    <row r="40" spans="1:13" s="124" customFormat="1" ht="23.4" customHeight="1" x14ac:dyDescent="0.3">
      <c r="A40" s="98">
        <v>38</v>
      </c>
      <c r="B40" s="131" t="s">
        <v>23</v>
      </c>
      <c r="C40" s="131" t="s">
        <v>47</v>
      </c>
      <c r="D40" s="131" t="s">
        <v>101</v>
      </c>
      <c r="E40" s="132" t="s">
        <v>102</v>
      </c>
      <c r="F40" s="131">
        <f>'HPS grading'!K41</f>
        <v>44.310714285714283</v>
      </c>
      <c r="G40" s="131">
        <f>'HPS grading'!P41</f>
        <v>41.815555555555555</v>
      </c>
      <c r="H40" s="131">
        <f>'HPS grading'!U41</f>
        <v>47.295833333333334</v>
      </c>
      <c r="I40" s="131">
        <f>'HPS grading'!Z41</f>
        <v>44.95361607142857</v>
      </c>
      <c r="J40" s="131">
        <f t="shared" si="0"/>
        <v>44.593929811507941</v>
      </c>
      <c r="K40" s="93" t="str" cm="1">
        <f t="array" ref="K40">_xlfn.IFS(J40&gt;=80,"A+",J40&gt;=70,"A",J40=60,"B+",J40&gt;=50,"B",J40&gt;=40,"C+",J40&gt;=30,"C",J40&gt;=20,"D",J40&lt;20,"E")</f>
        <v>C+</v>
      </c>
      <c r="L40" s="93" t="str">
        <f>' PEP Grade'!L41</f>
        <v>With Held</v>
      </c>
      <c r="M40" s="116" t="str">
        <f>' PEP Grade'!M41</f>
        <v>Level 0 - Persona, Level 1 - Wellness, Level 2 - Wellness, Level 3 - Wellness</v>
      </c>
    </row>
    <row r="41" spans="1:13" s="124" customFormat="1" ht="23.4" customHeight="1" x14ac:dyDescent="0.3">
      <c r="A41" s="93">
        <v>39</v>
      </c>
      <c r="B41" s="129" t="s">
        <v>23</v>
      </c>
      <c r="C41" s="129" t="s">
        <v>15</v>
      </c>
      <c r="D41" s="129" t="s">
        <v>103</v>
      </c>
      <c r="E41" s="130" t="s">
        <v>104</v>
      </c>
      <c r="F41" s="131">
        <f>'HPS grading'!K42</f>
        <v>58.763333333333335</v>
      </c>
      <c r="G41" s="131">
        <f>'HPS grading'!P42</f>
        <v>56.37777777777778</v>
      </c>
      <c r="H41" s="131">
        <f>'HPS grading'!U42</f>
        <v>55.19027777777778</v>
      </c>
      <c r="I41" s="131">
        <f>'HPS grading'!Z42</f>
        <v>57.957847222222227</v>
      </c>
      <c r="J41" s="131">
        <f t="shared" si="0"/>
        <v>57.072309027777784</v>
      </c>
      <c r="K41" s="93" t="str" cm="1">
        <f t="array" ref="K41">_xlfn.IFS(J41&gt;=80,"A+",J41&gt;=70,"A",J41=60,"B+",J41&gt;=50,"B",J41&gt;=40,"C+",J41&gt;=30,"C",J41&gt;=20,"D",J41&lt;20,"E")</f>
        <v>B</v>
      </c>
      <c r="L41" s="93" t="str">
        <f>' PEP Grade'!L42</f>
        <v>With Held</v>
      </c>
      <c r="M41" s="116" t="str">
        <f>' PEP Grade'!M42</f>
        <v>Level 2 - Wellness, Level 3 - Wellness</v>
      </c>
    </row>
    <row r="42" spans="1:13" s="124" customFormat="1" ht="23.4" customHeight="1" x14ac:dyDescent="0.3">
      <c r="A42" s="98">
        <v>40</v>
      </c>
      <c r="B42" s="131" t="s">
        <v>27</v>
      </c>
      <c r="C42" s="131" t="s">
        <v>24</v>
      </c>
      <c r="D42" s="131" t="s">
        <v>105</v>
      </c>
      <c r="E42" s="132" t="s">
        <v>106</v>
      </c>
      <c r="F42" s="131">
        <f>'HPS grading'!K43</f>
        <v>63.67285714285714</v>
      </c>
      <c r="G42" s="131">
        <f>'HPS grading'!P43</f>
        <v>38.316666666666663</v>
      </c>
      <c r="H42" s="131">
        <f>'HPS grading'!U43</f>
        <v>50.790740740740745</v>
      </c>
      <c r="I42" s="131">
        <f>'HPS grading'!Z43</f>
        <v>53.877357804232801</v>
      </c>
      <c r="J42" s="131">
        <f t="shared" si="0"/>
        <v>51.664405588624334</v>
      </c>
      <c r="K42" s="93" t="str" cm="1">
        <f t="array" ref="K42">_xlfn.IFS(J42&gt;=80,"A+",J42&gt;=70,"A",J42=60,"B+",J42&gt;=50,"B",J42&gt;=40,"C+",J42&gt;=30,"C",J42&gt;=20,"D",J42&lt;20,"E")</f>
        <v>B</v>
      </c>
      <c r="L42" s="93" t="str">
        <f>' PEP Grade'!L43</f>
        <v>With Held</v>
      </c>
      <c r="M42" s="116" t="str">
        <f>' PEP Grade'!M43</f>
        <v>Level 2 - Persona</v>
      </c>
    </row>
    <row r="43" spans="1:13" s="124" customFormat="1" ht="23.4" customHeight="1" x14ac:dyDescent="0.3">
      <c r="A43" s="93">
        <v>41</v>
      </c>
      <c r="B43" s="129" t="s">
        <v>23</v>
      </c>
      <c r="C43" s="129" t="s">
        <v>15</v>
      </c>
      <c r="D43" s="129" t="s">
        <v>107</v>
      </c>
      <c r="E43" s="130" t="s">
        <v>108</v>
      </c>
      <c r="F43" s="131">
        <f>'HPS grading'!K44</f>
        <v>55.549523809523805</v>
      </c>
      <c r="G43" s="131">
        <f>'HPS grading'!P44</f>
        <v>50.692222222222227</v>
      </c>
      <c r="H43" s="131">
        <f>'HPS grading'!U44</f>
        <v>44.409722222222229</v>
      </c>
      <c r="I43" s="131">
        <f>'HPS grading'!Z44</f>
        <v>51.992728174603172</v>
      </c>
      <c r="J43" s="131">
        <f t="shared" si="0"/>
        <v>50.661049107142858</v>
      </c>
      <c r="K43" s="93" t="str" cm="1">
        <f t="array" ref="K43">_xlfn.IFS(J43&gt;=80,"A+",J43&gt;=70,"A",J43=60,"B+",J43&gt;=50,"B",J43&gt;=40,"C+",J43&gt;=30,"C",J43&gt;=20,"D",J43&lt;20,"E")</f>
        <v>B</v>
      </c>
      <c r="L43" s="93" t="str">
        <f>' PEP Grade'!L44</f>
        <v>With Held</v>
      </c>
      <c r="M43" s="116" t="str">
        <f>' PEP Grade'!M44</f>
        <v>Level 3 - Wellness</v>
      </c>
    </row>
    <row r="44" spans="1:13" s="124" customFormat="1" ht="23.4" customHeight="1" x14ac:dyDescent="0.3">
      <c r="A44" s="98">
        <v>42</v>
      </c>
      <c r="B44" s="131" t="s">
        <v>23</v>
      </c>
      <c r="C44" s="131" t="s">
        <v>47</v>
      </c>
      <c r="D44" s="131" t="s">
        <v>109</v>
      </c>
      <c r="E44" s="132" t="s">
        <v>110</v>
      </c>
      <c r="F44" s="131">
        <f>'HPS grading'!K45</f>
        <v>58.783333333333331</v>
      </c>
      <c r="G44" s="131">
        <f>'HPS grading'!P45</f>
        <v>57.291111111111114</v>
      </c>
      <c r="H44" s="131">
        <f>'HPS grading'!U45</f>
        <v>56.437037037037037</v>
      </c>
      <c r="I44" s="131">
        <f>'HPS grading'!Z45</f>
        <v>55.991089616402121</v>
      </c>
      <c r="J44" s="131">
        <f t="shared" si="0"/>
        <v>57.125642774470904</v>
      </c>
      <c r="K44" s="93" t="str" cm="1">
        <f t="array" ref="K44">_xlfn.IFS(J44&gt;=80,"A+",J44&gt;=70,"A",J44=60,"B+",J44&gt;=50,"B",J44&gt;=40,"C+",J44&gt;=30,"C",J44&gt;=20,"D",J44&lt;20,"E")</f>
        <v>B</v>
      </c>
      <c r="L44" s="93" t="str">
        <f>' PEP Grade'!L45</f>
        <v>With Held</v>
      </c>
      <c r="M44" s="116" t="str">
        <f>' PEP Grade'!M45</f>
        <v>Level 0 - Persona</v>
      </c>
    </row>
    <row r="45" spans="1:13" s="124" customFormat="1" ht="23.4" customHeight="1" x14ac:dyDescent="0.3">
      <c r="A45" s="93">
        <v>43</v>
      </c>
      <c r="B45" s="129" t="s">
        <v>27</v>
      </c>
      <c r="C45" s="129" t="s">
        <v>24</v>
      </c>
      <c r="D45" s="129" t="s">
        <v>111</v>
      </c>
      <c r="E45" s="130" t="s">
        <v>112</v>
      </c>
      <c r="F45" s="131">
        <f>'HPS grading'!K46</f>
        <v>53.373333333333335</v>
      </c>
      <c r="G45" s="131">
        <f>'HPS grading'!P46</f>
        <v>41.585555555555551</v>
      </c>
      <c r="H45" s="131">
        <f>'HPS grading'!U46</f>
        <v>63.177777777777777</v>
      </c>
      <c r="I45" s="131">
        <f>'HPS grading'!Z46</f>
        <v>54.888333333333328</v>
      </c>
      <c r="J45" s="131">
        <f t="shared" si="0"/>
        <v>53.256249999999994</v>
      </c>
      <c r="K45" s="93" t="str" cm="1">
        <f t="array" ref="K45">_xlfn.IFS(J45&gt;=80,"A+",J45&gt;=70,"A",J45=60,"B+",J45&gt;=50,"B",J45&gt;=40,"C+",J45&gt;=30,"C",J45&gt;=20,"D",J45&lt;20,"E")</f>
        <v>B</v>
      </c>
      <c r="L45" s="93" t="str">
        <f>' PEP Grade'!L46</f>
        <v>Passed</v>
      </c>
      <c r="M45" s="116" t="str">
        <f>' PEP Grade'!M46</f>
        <v/>
      </c>
    </row>
    <row r="46" spans="1:13" s="124" customFormat="1" ht="23.4" customHeight="1" x14ac:dyDescent="0.3">
      <c r="A46" s="98">
        <v>44</v>
      </c>
      <c r="B46" s="131" t="s">
        <v>23</v>
      </c>
      <c r="C46" s="131" t="s">
        <v>24</v>
      </c>
      <c r="D46" s="131" t="s">
        <v>113</v>
      </c>
      <c r="E46" s="132" t="s">
        <v>114</v>
      </c>
      <c r="F46" s="131">
        <f>'HPS grading'!K47</f>
        <v>44.499761904761904</v>
      </c>
      <c r="G46" s="131">
        <f>'HPS grading'!P47</f>
        <v>41.710000000000008</v>
      </c>
      <c r="H46" s="131">
        <f>'HPS grading'!U47</f>
        <v>49.548148148148144</v>
      </c>
      <c r="I46" s="131">
        <f>'HPS grading'!Z47</f>
        <v>48.651283068783073</v>
      </c>
      <c r="J46" s="131">
        <f t="shared" si="0"/>
        <v>46.102298280423284</v>
      </c>
      <c r="K46" s="93" t="str" cm="1">
        <f t="array" ref="K46">_xlfn.IFS(J46&gt;=80,"A+",J46&gt;=70,"A",J46=60,"B+",J46&gt;=50,"B",J46&gt;=40,"C+",J46&gt;=30,"C",J46&gt;=20,"D",J46&lt;20,"E")</f>
        <v>C+</v>
      </c>
      <c r="L46" s="93" t="str">
        <f>' PEP Grade'!L47</f>
        <v>With Held</v>
      </c>
      <c r="M46" s="116" t="str">
        <f>' PEP Grade'!M47</f>
        <v>Level 1 - Wellness, Level 2 - Wellness, Level 3 - Wellness</v>
      </c>
    </row>
    <row r="47" spans="1:13" s="124" customFormat="1" ht="23.4" customHeight="1" x14ac:dyDescent="0.3">
      <c r="A47" s="93">
        <v>45</v>
      </c>
      <c r="B47" s="129" t="s">
        <v>27</v>
      </c>
      <c r="C47" s="129" t="s">
        <v>47</v>
      </c>
      <c r="D47" s="129" t="s">
        <v>115</v>
      </c>
      <c r="E47" s="130" t="s">
        <v>116</v>
      </c>
      <c r="F47" s="131">
        <f>'HPS grading'!K48</f>
        <v>46.765714285714274</v>
      </c>
      <c r="G47" s="131">
        <f>'HPS grading'!P48</f>
        <v>24.226666666666667</v>
      </c>
      <c r="H47" s="131">
        <f>'HPS grading'!U48</f>
        <v>0</v>
      </c>
      <c r="I47" s="131">
        <f>'HPS grading'!Z48</f>
        <v>28.661289682539682</v>
      </c>
      <c r="J47" s="131">
        <f t="shared" si="0"/>
        <v>24.913417658730154</v>
      </c>
      <c r="K47" s="93" t="str" cm="1">
        <f t="array" ref="K47">_xlfn.IFS(J47&gt;=80,"A+",J47&gt;=70,"A",J47=60,"B+",J47&gt;=50,"B",J47&gt;=40,"C+",J47&gt;=30,"C",J47&gt;=20,"D",J47&lt;20,"E")</f>
        <v>D</v>
      </c>
      <c r="L47" s="93" t="str">
        <f>' PEP Grade'!L48</f>
        <v>With Held</v>
      </c>
      <c r="M47" s="116" t="str">
        <f>' PEP Grade'!M48</f>
        <v>Level 0 - Wellness, Level 1 - Wellness, Level 2 - Persona &amp; Wellness, Level 3 - Persona &amp; Wellness</v>
      </c>
    </row>
    <row r="48" spans="1:13" s="124" customFormat="1" ht="23.4" customHeight="1" x14ac:dyDescent="0.3">
      <c r="A48" s="98">
        <v>46</v>
      </c>
      <c r="B48" s="131" t="s">
        <v>23</v>
      </c>
      <c r="C48" s="131" t="s">
        <v>15</v>
      </c>
      <c r="D48" s="131" t="s">
        <v>117</v>
      </c>
      <c r="E48" s="132" t="s">
        <v>118</v>
      </c>
      <c r="F48" s="131">
        <f>'HPS grading'!K49</f>
        <v>48.055714285714281</v>
      </c>
      <c r="G48" s="131">
        <f>'HPS grading'!P49</f>
        <v>51.516666666666673</v>
      </c>
      <c r="H48" s="131">
        <f>'HPS grading'!U49</f>
        <v>49.057407407407403</v>
      </c>
      <c r="I48" s="131">
        <f>'HPS grading'!Z49</f>
        <v>50.473419312169312</v>
      </c>
      <c r="J48" s="131">
        <f t="shared" si="0"/>
        <v>49.775801917989419</v>
      </c>
      <c r="K48" s="93" t="str" cm="1">
        <f t="array" ref="K48">_xlfn.IFS(J48&gt;=80,"A+",J48&gt;=70,"A",J48=60,"B+",J48&gt;=50,"B",J48&gt;=40,"C+",J48&gt;=30,"C",J48&gt;=20,"D",J48&lt;20,"E")</f>
        <v>C+</v>
      </c>
      <c r="L48" s="93" t="str">
        <f>' PEP Grade'!L49</f>
        <v>With Held</v>
      </c>
      <c r="M48" s="116" t="str">
        <f>' PEP Grade'!M49</f>
        <v>Level 1 - Wellness, Level 2 - Wellness, Level 3 - Wellness</v>
      </c>
    </row>
    <row r="49" spans="1:13" s="124" customFormat="1" ht="23.4" customHeight="1" x14ac:dyDescent="0.3">
      <c r="A49" s="93">
        <v>47</v>
      </c>
      <c r="B49" s="129" t="s">
        <v>27</v>
      </c>
      <c r="C49" s="129" t="s">
        <v>24</v>
      </c>
      <c r="D49" s="129" t="s">
        <v>119</v>
      </c>
      <c r="E49" s="130" t="s">
        <v>120</v>
      </c>
      <c r="F49" s="131">
        <f>'HPS grading'!K50</f>
        <v>46.606666666666669</v>
      </c>
      <c r="G49" s="131">
        <f>'HPS grading'!P50</f>
        <v>37.396666666666668</v>
      </c>
      <c r="H49" s="131">
        <f>'HPS grading'!U50</f>
        <v>41.238888888888887</v>
      </c>
      <c r="I49" s="131">
        <f>'HPS grading'!Z50</f>
        <v>43.124171626984129</v>
      </c>
      <c r="J49" s="131">
        <f t="shared" si="0"/>
        <v>42.091598462301583</v>
      </c>
      <c r="K49" s="93" t="str" cm="1">
        <f t="array" ref="K49">_xlfn.IFS(J49&gt;=80,"A+",J49&gt;=70,"A",J49=60,"B+",J49&gt;=50,"B",J49&gt;=40,"C+",J49&gt;=30,"C",J49&gt;=20,"D",J49&lt;20,"E")</f>
        <v>C+</v>
      </c>
      <c r="L49" s="93" t="str">
        <f>' PEP Grade'!L50</f>
        <v>With Held</v>
      </c>
      <c r="M49" s="116" t="str">
        <f>' PEP Grade'!M50</f>
        <v>Level 1 - Wellness, Level 2 - Persona, Level 3 - Persona</v>
      </c>
    </row>
    <row r="50" spans="1:13" s="124" customFormat="1" ht="23.4" customHeight="1" x14ac:dyDescent="0.3">
      <c r="A50" s="98">
        <v>48</v>
      </c>
      <c r="B50" s="131" t="s">
        <v>27</v>
      </c>
      <c r="C50" s="131" t="s">
        <v>47</v>
      </c>
      <c r="D50" s="131" t="s">
        <v>121</v>
      </c>
      <c r="E50" s="132" t="s">
        <v>122</v>
      </c>
      <c r="F50" s="131">
        <f>'HPS grading'!K51</f>
        <v>54.280952380952392</v>
      </c>
      <c r="G50" s="131">
        <f>'HPS grading'!P51</f>
        <v>56.955555555555556</v>
      </c>
      <c r="H50" s="131">
        <f>'HPS grading'!U51</f>
        <v>53.945833333333333</v>
      </c>
      <c r="I50" s="131">
        <f>'HPS grading'!Z51</f>
        <v>54.212251984126986</v>
      </c>
      <c r="J50" s="131">
        <f t="shared" si="0"/>
        <v>54.84864831349207</v>
      </c>
      <c r="K50" s="93" t="str" cm="1">
        <f t="array" ref="K50">_xlfn.IFS(J50&gt;=80,"A+",J50&gt;=70,"A",J50=60,"B+",J50&gt;=50,"B",J50&gt;=40,"C+",J50&gt;=30,"C",J50&gt;=20,"D",J50&lt;20,"E")</f>
        <v>B</v>
      </c>
      <c r="L50" s="93" t="str">
        <f>' PEP Grade'!L51</f>
        <v>With Held</v>
      </c>
      <c r="M50" s="116" t="str">
        <f>' PEP Grade'!M51</f>
        <v>Level 0 - Persona, Level 1 - Wellness</v>
      </c>
    </row>
    <row r="51" spans="1:13" s="124" customFormat="1" ht="23.4" customHeight="1" x14ac:dyDescent="0.3">
      <c r="A51" s="93">
        <v>49</v>
      </c>
      <c r="B51" s="129" t="s">
        <v>27</v>
      </c>
      <c r="C51" s="129" t="s">
        <v>15</v>
      </c>
      <c r="D51" s="129" t="s">
        <v>123</v>
      </c>
      <c r="E51" s="130" t="s">
        <v>124</v>
      </c>
      <c r="F51" s="131">
        <f>'HPS grading'!K52</f>
        <v>58.311904761904756</v>
      </c>
      <c r="G51" s="131">
        <f>'HPS grading'!P52</f>
        <v>52.365555555555559</v>
      </c>
      <c r="H51" s="131">
        <f>'HPS grading'!U52</f>
        <v>58.120370370370374</v>
      </c>
      <c r="I51" s="131">
        <f>'HPS grading'!Z52</f>
        <v>59.331402116402117</v>
      </c>
      <c r="J51" s="131">
        <f t="shared" si="0"/>
        <v>57.0323082010582</v>
      </c>
      <c r="K51" s="93" t="str" cm="1">
        <f t="array" ref="K51">_xlfn.IFS(J51&gt;=80,"A+",J51&gt;=70,"A",J51=60,"B+",J51&gt;=50,"B",J51&gt;=40,"C+",J51&gt;=30,"C",J51&gt;=20,"D",J51&lt;20,"E")</f>
        <v>B</v>
      </c>
      <c r="L51" s="93" t="str">
        <f>' PEP Grade'!L52</f>
        <v>With Held</v>
      </c>
      <c r="M51" s="116" t="str">
        <f>' PEP Grade'!M52</f>
        <v>Level 0 - Wellness, Level 1 - Wellness, Level 2 - Wellness, Level 3 - Wellness</v>
      </c>
    </row>
    <row r="52" spans="1:13" s="124" customFormat="1" ht="23.4" customHeight="1" x14ac:dyDescent="0.3">
      <c r="A52" s="98">
        <v>50</v>
      </c>
      <c r="B52" s="131" t="s">
        <v>27</v>
      </c>
      <c r="C52" s="131" t="s">
        <v>24</v>
      </c>
      <c r="D52" s="131" t="s">
        <v>125</v>
      </c>
      <c r="E52" s="132" t="s">
        <v>126</v>
      </c>
      <c r="F52" s="131">
        <f>'HPS grading'!K53</f>
        <v>37.014761904761905</v>
      </c>
      <c r="G52" s="131">
        <f>'HPS grading'!P53</f>
        <v>30.063333333333333</v>
      </c>
      <c r="H52" s="131">
        <f>'HPS grading'!U53</f>
        <v>34.74722222222222</v>
      </c>
      <c r="I52" s="131">
        <f>'HPS grading'!Z53</f>
        <v>39.682023809523812</v>
      </c>
      <c r="J52" s="131">
        <f t="shared" si="0"/>
        <v>35.376835317460319</v>
      </c>
      <c r="K52" s="93" t="str" cm="1">
        <f t="array" ref="K52">_xlfn.IFS(J52&gt;=80,"A+",J52&gt;=70,"A",J52=60,"B+",J52&gt;=50,"B",J52&gt;=40,"C+",J52&gt;=30,"C",J52&gt;=20,"D",J52&lt;20,"E")</f>
        <v>C</v>
      </c>
      <c r="L52" s="93" t="str">
        <f>' PEP Grade'!L53</f>
        <v>With Held</v>
      </c>
      <c r="M52" s="116" t="str">
        <f>' PEP Grade'!M53</f>
        <v>Level 1 - Persona &amp; Wellness, Level 2 - Persona &amp; Wellness, Level 3 - Wellness</v>
      </c>
    </row>
    <row r="53" spans="1:13" s="124" customFormat="1" ht="23.4" customHeight="1" x14ac:dyDescent="0.3">
      <c r="A53" s="93">
        <v>51</v>
      </c>
      <c r="B53" s="129" t="s">
        <v>23</v>
      </c>
      <c r="C53" s="129" t="s">
        <v>47</v>
      </c>
      <c r="D53" s="129" t="s">
        <v>127</v>
      </c>
      <c r="E53" s="130" t="s">
        <v>128</v>
      </c>
      <c r="F53" s="131">
        <f>'HPS grading'!K54</f>
        <v>45.651190476190472</v>
      </c>
      <c r="G53" s="131">
        <f>'HPS grading'!P54</f>
        <v>58.456666666666663</v>
      </c>
      <c r="H53" s="131">
        <f>'HPS grading'!U54</f>
        <v>62.227777777777781</v>
      </c>
      <c r="I53" s="131">
        <f>'HPS grading'!Z54</f>
        <v>53.771408730158733</v>
      </c>
      <c r="J53" s="131">
        <f t="shared" si="0"/>
        <v>55.026760912698414</v>
      </c>
      <c r="K53" s="93" t="str" cm="1">
        <f t="array" ref="K53">_xlfn.IFS(J53&gt;=80,"A+",J53&gt;=70,"A",J53=60,"B+",J53&gt;=50,"B",J53&gt;=40,"C+",J53&gt;=30,"C",J53&gt;=20,"D",J53&lt;20,"E")</f>
        <v>B</v>
      </c>
      <c r="L53" s="93" t="str">
        <f>' PEP Grade'!L54</f>
        <v>With Held</v>
      </c>
      <c r="M53" s="116" t="str">
        <f>' PEP Grade'!M54</f>
        <v>Level 0 - Persona, Level 1 - Persona</v>
      </c>
    </row>
    <row r="54" spans="1:13" s="124" customFormat="1" ht="23.4" customHeight="1" x14ac:dyDescent="0.3">
      <c r="A54" s="98">
        <v>52</v>
      </c>
      <c r="B54" s="131" t="s">
        <v>27</v>
      </c>
      <c r="C54" s="131" t="s">
        <v>47</v>
      </c>
      <c r="D54" s="131" t="s">
        <v>129</v>
      </c>
      <c r="E54" s="132" t="s">
        <v>130</v>
      </c>
      <c r="F54" s="131">
        <f>'HPS grading'!K55</f>
        <v>37.624464285714282</v>
      </c>
      <c r="G54" s="131">
        <f>'HPS grading'!P55</f>
        <v>43.078888888888891</v>
      </c>
      <c r="H54" s="131">
        <f>'HPS grading'!U55</f>
        <v>41.149074074074079</v>
      </c>
      <c r="I54" s="131">
        <f>'HPS grading'!Z55</f>
        <v>43.700954034391529</v>
      </c>
      <c r="J54" s="131">
        <f t="shared" si="0"/>
        <v>41.388345320767193</v>
      </c>
      <c r="K54" s="93" t="str" cm="1">
        <f t="array" ref="K54">_xlfn.IFS(J54&gt;=80,"A+",J54&gt;=70,"A",J54=60,"B+",J54&gt;=50,"B",J54&gt;=40,"C+",J54&gt;=30,"C",J54&gt;=20,"D",J54&lt;20,"E")</f>
        <v>C+</v>
      </c>
      <c r="L54" s="93" t="str">
        <f>' PEP Grade'!L55</f>
        <v>With Held</v>
      </c>
      <c r="M54" s="116" t="str">
        <f>' PEP Grade'!M55</f>
        <v>Level 1 - Persona &amp; Wellness, Level 2 - Wellness, Level 3 - Persona &amp; Wellness</v>
      </c>
    </row>
    <row r="55" spans="1:13" s="124" customFormat="1" ht="23.4" customHeight="1" x14ac:dyDescent="0.3">
      <c r="A55" s="93">
        <v>53</v>
      </c>
      <c r="B55" s="129" t="s">
        <v>27</v>
      </c>
      <c r="C55" s="129" t="s">
        <v>47</v>
      </c>
      <c r="D55" s="129" t="s">
        <v>131</v>
      </c>
      <c r="E55" s="130" t="s">
        <v>132</v>
      </c>
      <c r="F55" s="131">
        <f>'HPS grading'!K56</f>
        <v>38.654806547619046</v>
      </c>
      <c r="G55" s="131">
        <f>'HPS grading'!P56</f>
        <v>49.905555555555551</v>
      </c>
      <c r="H55" s="131">
        <f>'HPS grading'!U56</f>
        <v>56.220370370370368</v>
      </c>
      <c r="I55" s="131">
        <f>'HPS grading'!Z56</f>
        <v>48.268099785052911</v>
      </c>
      <c r="J55" s="131">
        <f t="shared" si="0"/>
        <v>48.262208064649471</v>
      </c>
      <c r="K55" s="93" t="str" cm="1">
        <f t="array" ref="K55">_xlfn.IFS(J55&gt;=80,"A+",J55&gt;=70,"A",J55=60,"B+",J55&gt;=50,"B",J55&gt;=40,"C+",J55&gt;=30,"C",J55&gt;=20,"D",J55&lt;20,"E")</f>
        <v>C+</v>
      </c>
      <c r="L55" s="93" t="str">
        <f>' PEP Grade'!L56</f>
        <v>With Held</v>
      </c>
      <c r="M55" s="116" t="str">
        <f>' PEP Grade'!M56</f>
        <v>Level 0 - Persona, Level 1 - Persona &amp; Wellness, Level 2 - Persona, Level 3 - Wellness</v>
      </c>
    </row>
    <row r="56" spans="1:13" s="124" customFormat="1" ht="23.4" customHeight="1" x14ac:dyDescent="0.3">
      <c r="A56" s="98">
        <v>54</v>
      </c>
      <c r="B56" s="131" t="s">
        <v>27</v>
      </c>
      <c r="C56" s="131" t="s">
        <v>15</v>
      </c>
      <c r="D56" s="131" t="s">
        <v>133</v>
      </c>
      <c r="E56" s="132" t="s">
        <v>134</v>
      </c>
      <c r="F56" s="131">
        <f>'HPS grading'!K57</f>
        <v>55.489047619047618</v>
      </c>
      <c r="G56" s="131">
        <f>'HPS grading'!P57</f>
        <v>50.260000000000005</v>
      </c>
      <c r="H56" s="131">
        <f>'HPS grading'!U57</f>
        <v>52.121296296296293</v>
      </c>
      <c r="I56" s="131">
        <f>'HPS grading'!Z57</f>
        <v>53.873835978835984</v>
      </c>
      <c r="J56" s="131">
        <f t="shared" si="0"/>
        <v>52.936044973544973</v>
      </c>
      <c r="K56" s="93" t="str" cm="1">
        <f t="array" ref="K56">_xlfn.IFS(J56&gt;=80,"A+",J56&gt;=70,"A",J56=60,"B+",J56&gt;=50,"B",J56&gt;=40,"C+",J56&gt;=30,"C",J56&gt;=20,"D",J56&lt;20,"E")</f>
        <v>B</v>
      </c>
      <c r="L56" s="93" t="str">
        <f>' PEP Grade'!L57</f>
        <v>With Held</v>
      </c>
      <c r="M56" s="116" t="str">
        <f>' PEP Grade'!M57</f>
        <v>Level 2 - Wellness</v>
      </c>
    </row>
    <row r="57" spans="1:13" s="124" customFormat="1" ht="23.4" customHeight="1" x14ac:dyDescent="0.3">
      <c r="A57" s="93">
        <v>55</v>
      </c>
      <c r="B57" s="129" t="s">
        <v>27</v>
      </c>
      <c r="C57" s="129" t="s">
        <v>47</v>
      </c>
      <c r="D57" s="129" t="s">
        <v>135</v>
      </c>
      <c r="E57" s="130" t="s">
        <v>136</v>
      </c>
      <c r="F57" s="131">
        <f>'HPS grading'!K58</f>
        <v>46.833333333333336</v>
      </c>
      <c r="G57" s="131">
        <f>'HPS grading'!P58</f>
        <v>53.384444444444448</v>
      </c>
      <c r="H57" s="131">
        <f>'HPS grading'!U58</f>
        <v>48.07314814814815</v>
      </c>
      <c r="I57" s="131">
        <f>'HPS grading'!Z58</f>
        <v>53.23282572751323</v>
      </c>
      <c r="J57" s="131">
        <f t="shared" si="0"/>
        <v>50.380937913359787</v>
      </c>
      <c r="K57" s="93" t="str" cm="1">
        <f t="array" ref="K57">_xlfn.IFS(J57&gt;=80,"A+",J57&gt;=70,"A",J57=60,"B+",J57&gt;=50,"B",J57&gt;=40,"C+",J57&gt;=30,"C",J57&gt;=20,"D",J57&lt;20,"E")</f>
        <v>B</v>
      </c>
      <c r="L57" s="93" t="str">
        <f>' PEP Grade'!L58</f>
        <v>With Held</v>
      </c>
      <c r="M57" s="116" t="str">
        <f>' PEP Grade'!M58</f>
        <v>Level 1 - Wellness, Level 2 - Wellness, Level 3 - Wellness</v>
      </c>
    </row>
    <row r="58" spans="1:13" s="124" customFormat="1" ht="23.4" customHeight="1" x14ac:dyDescent="0.3">
      <c r="A58" s="98">
        <v>56</v>
      </c>
      <c r="B58" s="131" t="s">
        <v>23</v>
      </c>
      <c r="C58" s="131" t="s">
        <v>24</v>
      </c>
      <c r="D58" s="131" t="s">
        <v>137</v>
      </c>
      <c r="E58" s="132" t="s">
        <v>138</v>
      </c>
      <c r="F58" s="131">
        <f>'HPS grading'!K59</f>
        <v>38.96142857142857</v>
      </c>
      <c r="G58" s="131">
        <f>'HPS grading'!P59</f>
        <v>34.106666666666669</v>
      </c>
      <c r="H58" s="131">
        <f>'HPS grading'!U59</f>
        <v>50.329629629629629</v>
      </c>
      <c r="I58" s="131">
        <f>'HPS grading'!Z59</f>
        <v>41.981375661375658</v>
      </c>
      <c r="J58" s="131">
        <f t="shared" si="0"/>
        <v>41.344775132275132</v>
      </c>
      <c r="K58" s="93" t="str" cm="1">
        <f t="array" ref="K58">_xlfn.IFS(J58&gt;=80,"A+",J58&gt;=70,"A",J58=60,"B+",J58&gt;=50,"B",J58&gt;=40,"C+",J58&gt;=30,"C",J58&gt;=20,"D",J58&lt;20,"E")</f>
        <v>C+</v>
      </c>
      <c r="L58" s="93" t="str">
        <f>' PEP Grade'!L59</f>
        <v>With Held</v>
      </c>
      <c r="M58" s="116" t="str">
        <f>' PEP Grade'!M59</f>
        <v>Level 0 - Persona &amp; Wellness, Level 1 - Wellness, Level 2 - Persona &amp; Wellness, Level 3 - Wellness</v>
      </c>
    </row>
    <row r="59" spans="1:13" s="124" customFormat="1" ht="23.4" customHeight="1" x14ac:dyDescent="0.3">
      <c r="A59" s="93">
        <v>57</v>
      </c>
      <c r="B59" s="129" t="s">
        <v>23</v>
      </c>
      <c r="C59" s="129" t="s">
        <v>15</v>
      </c>
      <c r="D59" s="129" t="s">
        <v>139</v>
      </c>
      <c r="E59" s="130" t="s">
        <v>140</v>
      </c>
      <c r="F59" s="131">
        <f>'HPS grading'!K60</f>
        <v>39.819999999999993</v>
      </c>
      <c r="G59" s="131">
        <f>'HPS grading'!P60</f>
        <v>43.331111111111113</v>
      </c>
      <c r="H59" s="131">
        <f>'HPS grading'!U60</f>
        <v>45.0887037037037</v>
      </c>
      <c r="I59" s="131">
        <f>'HPS grading'!Z60</f>
        <v>46.118981481481484</v>
      </c>
      <c r="J59" s="131">
        <f t="shared" si="0"/>
        <v>43.589699074074069</v>
      </c>
      <c r="K59" s="93" t="str" cm="1">
        <f t="array" ref="K59">_xlfn.IFS(J59&gt;=80,"A+",J59&gt;=70,"A",J59=60,"B+",J59&gt;=50,"B",J59&gt;=40,"C+",J59&gt;=30,"C",J59&gt;=20,"D",J59&lt;20,"E")</f>
        <v>C+</v>
      </c>
      <c r="L59" s="93" t="str">
        <f>' PEP Grade'!L60</f>
        <v>With Held</v>
      </c>
      <c r="M59" s="116" t="str">
        <f>' PEP Grade'!M60</f>
        <v>Level 1 - Wellness, Level 2 - Wellness, Level 3 - Wellness</v>
      </c>
    </row>
    <row r="60" spans="1:13" s="124" customFormat="1" ht="23.4" customHeight="1" x14ac:dyDescent="0.3">
      <c r="A60" s="98">
        <v>58</v>
      </c>
      <c r="B60" s="131" t="s">
        <v>27</v>
      </c>
      <c r="C60" s="131" t="s">
        <v>15</v>
      </c>
      <c r="D60" s="131" t="s">
        <v>141</v>
      </c>
      <c r="E60" s="132" t="s">
        <v>142</v>
      </c>
      <c r="F60" s="131">
        <f>'HPS grading'!K61</f>
        <v>37.363333333333337</v>
      </c>
      <c r="G60" s="131">
        <f>'HPS grading'!P61</f>
        <v>57.363333333333344</v>
      </c>
      <c r="H60" s="131">
        <f>'HPS grading'!U61</f>
        <v>46.822222222222223</v>
      </c>
      <c r="I60" s="131">
        <f>'HPS grading'!Z61</f>
        <v>48.786155753968259</v>
      </c>
      <c r="J60" s="131">
        <f t="shared" si="0"/>
        <v>47.583761160714289</v>
      </c>
      <c r="K60" s="93" t="str" cm="1">
        <f t="array" ref="K60">_xlfn.IFS(J60&gt;=80,"A+",J60&gt;=70,"A",J60=60,"B+",J60&gt;=50,"B",J60&gt;=40,"C+",J60&gt;=30,"C",J60&gt;=20,"D",J60&lt;20,"E")</f>
        <v>C+</v>
      </c>
      <c r="L60" s="93" t="str">
        <f>' PEP Grade'!L61</f>
        <v>With Held</v>
      </c>
      <c r="M60" s="116" t="str">
        <f>' PEP Grade'!M61</f>
        <v>Level 1 - Persona &amp; Wellness, Level 3 - Persona</v>
      </c>
    </row>
    <row r="61" spans="1:13" s="124" customFormat="1" ht="23.4" customHeight="1" x14ac:dyDescent="0.3">
      <c r="A61" s="93">
        <v>59</v>
      </c>
      <c r="B61" s="129" t="s">
        <v>27</v>
      </c>
      <c r="C61" s="129" t="s">
        <v>24</v>
      </c>
      <c r="D61" s="129" t="s">
        <v>143</v>
      </c>
      <c r="E61" s="130" t="s">
        <v>144</v>
      </c>
      <c r="F61" s="131">
        <f>'HPS grading'!K62</f>
        <v>49.923333333333332</v>
      </c>
      <c r="G61" s="131">
        <f>'HPS grading'!P62</f>
        <v>53.725555555555559</v>
      </c>
      <c r="H61" s="131">
        <f>'HPS grading'!U62</f>
        <v>49.748148148148154</v>
      </c>
      <c r="I61" s="131">
        <f>'HPS grading'!Z62</f>
        <v>52.894026124338623</v>
      </c>
      <c r="J61" s="131">
        <f t="shared" si="0"/>
        <v>51.572765790343922</v>
      </c>
      <c r="K61" s="93" t="str" cm="1">
        <f t="array" ref="K61">_xlfn.IFS(J61&gt;=80,"A+",J61&gt;=70,"A",J61=60,"B+",J61&gt;=50,"B",J61&gt;=40,"C+",J61&gt;=30,"C",J61&gt;=20,"D",J61&lt;20,"E")</f>
        <v>B</v>
      </c>
      <c r="L61" s="93" t="str">
        <f>' PEP Grade'!L62</f>
        <v>With Held</v>
      </c>
      <c r="M61" s="116" t="str">
        <f>' PEP Grade'!M62</f>
        <v>Level 1 - Wellness, Level 2 - Wellness, Level 3 - Persona &amp; Wellness</v>
      </c>
    </row>
    <row r="62" spans="1:13" s="124" customFormat="1" ht="23.4" customHeight="1" x14ac:dyDescent="0.3">
      <c r="A62" s="98">
        <v>60</v>
      </c>
      <c r="B62" s="131" t="s">
        <v>27</v>
      </c>
      <c r="C62" s="131" t="s">
        <v>24</v>
      </c>
      <c r="D62" s="131" t="s">
        <v>145</v>
      </c>
      <c r="E62" s="132" t="s">
        <v>146</v>
      </c>
      <c r="F62" s="131">
        <f>'HPS grading'!K63</f>
        <v>53.809285714285721</v>
      </c>
      <c r="G62" s="131">
        <f>'HPS grading'!P63</f>
        <v>38.921111111111109</v>
      </c>
      <c r="H62" s="131">
        <f>'HPS grading'!U63</f>
        <v>54.74444444444444</v>
      </c>
      <c r="I62" s="131">
        <f>'HPS grading'!Z63</f>
        <v>51.934682539682541</v>
      </c>
      <c r="J62" s="131">
        <f t="shared" si="0"/>
        <v>49.852380952380955</v>
      </c>
      <c r="K62" s="93" t="str" cm="1">
        <f t="array" ref="K62">_xlfn.IFS(J62&gt;=80,"A+",J62&gt;=70,"A",J62=60,"B+",J62&gt;=50,"B",J62&gt;=40,"C+",J62&gt;=30,"C",J62&gt;=20,"D",J62&lt;20,"E")</f>
        <v>C+</v>
      </c>
      <c r="L62" s="93" t="str">
        <f>' PEP Grade'!L63</f>
        <v>With Held</v>
      </c>
      <c r="M62" s="116" t="str">
        <f>' PEP Grade'!M63</f>
        <v>Level 2 - Wellness</v>
      </c>
    </row>
    <row r="63" spans="1:13" s="124" customFormat="1" ht="23.4" customHeight="1" x14ac:dyDescent="0.3">
      <c r="A63" s="93">
        <v>61</v>
      </c>
      <c r="B63" s="129" t="s">
        <v>27</v>
      </c>
      <c r="C63" s="129" t="s">
        <v>24</v>
      </c>
      <c r="D63" s="129" t="s">
        <v>147</v>
      </c>
      <c r="E63" s="130" t="s">
        <v>148</v>
      </c>
      <c r="F63" s="131">
        <f>'HPS grading'!K64</f>
        <v>40.989047619047611</v>
      </c>
      <c r="G63" s="131">
        <f>'HPS grading'!P64</f>
        <v>32.237777777777779</v>
      </c>
      <c r="H63" s="131">
        <f>'HPS grading'!U64</f>
        <v>44.036666666666662</v>
      </c>
      <c r="I63" s="131">
        <f>'HPS grading'!Z64</f>
        <v>41.663095238095238</v>
      </c>
      <c r="J63" s="131">
        <f t="shared" si="0"/>
        <v>39.731646825396822</v>
      </c>
      <c r="K63" s="93" t="str" cm="1">
        <f t="array" ref="K63">_xlfn.IFS(J63&gt;=80,"A+",J63&gt;=70,"A",J63=60,"B+",J63&gt;=50,"B",J63&gt;=40,"C+",J63&gt;=30,"C",J63&gt;=20,"D",J63&lt;20,"E")</f>
        <v>C</v>
      </c>
      <c r="L63" s="93" t="str">
        <f>' PEP Grade'!L64</f>
        <v>With Held</v>
      </c>
      <c r="M63" s="116" t="str">
        <f>' PEP Grade'!M64</f>
        <v>Level 0 - Persona, Level 1 - Wellness, Level 2 - Persona &amp; Wellness, Level 3 - Wellness</v>
      </c>
    </row>
    <row r="64" spans="1:13" s="124" customFormat="1" ht="23.4" customHeight="1" x14ac:dyDescent="0.3">
      <c r="A64" s="98">
        <v>62</v>
      </c>
      <c r="B64" s="131" t="s">
        <v>23</v>
      </c>
      <c r="C64" s="131" t="s">
        <v>47</v>
      </c>
      <c r="D64" s="131" t="s">
        <v>149</v>
      </c>
      <c r="E64" s="132" t="s">
        <v>150</v>
      </c>
      <c r="F64" s="131">
        <f>'HPS grading'!K65</f>
        <v>52.449285714285715</v>
      </c>
      <c r="G64" s="131">
        <f>'HPS grading'!P65</f>
        <v>57.268888888888895</v>
      </c>
      <c r="H64" s="131">
        <f>'HPS grading'!U65</f>
        <v>55.039814814814818</v>
      </c>
      <c r="I64" s="131">
        <f>'HPS grading'!Z65</f>
        <v>52.738108465608462</v>
      </c>
      <c r="J64" s="131">
        <f t="shared" si="0"/>
        <v>54.374024470899478</v>
      </c>
      <c r="K64" s="93" t="str" cm="1">
        <f t="array" ref="K64">_xlfn.IFS(J64&gt;=80,"A+",J64&gt;=70,"A",J64=60,"B+",J64&gt;=50,"B",J64&gt;=40,"C+",J64&gt;=30,"C",J64&gt;=20,"D",J64&lt;20,"E")</f>
        <v>B</v>
      </c>
      <c r="L64" s="93" t="str">
        <f>' PEP Grade'!L65</f>
        <v>With Held</v>
      </c>
      <c r="M64" s="116" t="str">
        <f>' PEP Grade'!M65</f>
        <v>Level 0 - Persona</v>
      </c>
    </row>
    <row r="65" spans="1:13" s="124" customFormat="1" ht="23.4" customHeight="1" x14ac:dyDescent="0.3">
      <c r="A65" s="93">
        <v>63</v>
      </c>
      <c r="B65" s="129" t="s">
        <v>27</v>
      </c>
      <c r="C65" s="129" t="s">
        <v>24</v>
      </c>
      <c r="D65" s="129" t="s">
        <v>151</v>
      </c>
      <c r="E65" s="130" t="s">
        <v>152</v>
      </c>
      <c r="F65" s="131">
        <f>'HPS grading'!K66</f>
        <v>44.457857142857144</v>
      </c>
      <c r="G65" s="131">
        <f>'HPS grading'!P66</f>
        <v>43.167777777777779</v>
      </c>
      <c r="H65" s="131">
        <f>'HPS grading'!U66</f>
        <v>55.988888888888887</v>
      </c>
      <c r="I65" s="131">
        <f>'HPS grading'!Z66</f>
        <v>48.809880952380951</v>
      </c>
      <c r="J65" s="131">
        <f t="shared" si="0"/>
        <v>48.106101190476188</v>
      </c>
      <c r="K65" s="93" t="str" cm="1">
        <f t="array" ref="K65">_xlfn.IFS(J65&gt;=80,"A+",J65&gt;=70,"A",J65=60,"B+",J65&gt;=50,"B",J65&gt;=40,"C+",J65&gt;=30,"C",J65&gt;=20,"D",J65&lt;20,"E")</f>
        <v>C+</v>
      </c>
      <c r="L65" s="93" t="str">
        <f>' PEP Grade'!L66</f>
        <v>With Held</v>
      </c>
      <c r="M65" s="116" t="str">
        <f>' PEP Grade'!M66</f>
        <v>Level 0 - Wellness, Level 1 - Wellness, Level 2 - Wellness, Level 3 - Wellness</v>
      </c>
    </row>
    <row r="66" spans="1:13" s="124" customFormat="1" ht="23.4" customHeight="1" x14ac:dyDescent="0.3">
      <c r="A66" s="98">
        <v>64</v>
      </c>
      <c r="B66" s="131" t="s">
        <v>27</v>
      </c>
      <c r="C66" s="131" t="s">
        <v>15</v>
      </c>
      <c r="D66" s="131" t="s">
        <v>153</v>
      </c>
      <c r="E66" s="132" t="s">
        <v>154</v>
      </c>
      <c r="F66" s="131">
        <f>'HPS grading'!K67</f>
        <v>19.430476190476192</v>
      </c>
      <c r="G66" s="131">
        <f>'HPS grading'!P67</f>
        <v>48.761111111111106</v>
      </c>
      <c r="H66" s="131">
        <f>'HPS grading'!U67</f>
        <v>58.952777777777783</v>
      </c>
      <c r="I66" s="131">
        <f>'HPS grading'!Z67</f>
        <v>48.633313492063493</v>
      </c>
      <c r="J66" s="131">
        <f t="shared" si="0"/>
        <v>43.944419642857142</v>
      </c>
      <c r="K66" s="93" t="str" cm="1">
        <f t="array" ref="K66">_xlfn.IFS(J66&gt;=80,"A+",J66&gt;=70,"A",J66=60,"B+",J66&gt;=50,"B",J66&gt;=40,"C+",J66&gt;=30,"C",J66&gt;=20,"D",J66&lt;20,"E")</f>
        <v>C+</v>
      </c>
      <c r="L66" s="93" t="str">
        <f>' PEP Grade'!L67</f>
        <v>With Held</v>
      </c>
      <c r="M66" s="116" t="str">
        <f>' PEP Grade'!M67</f>
        <v>Level 1 - Persona &amp; Wellness, Level 2 - Persona &amp; Wellness, Level 3 - Wellness</v>
      </c>
    </row>
    <row r="67" spans="1:13" s="124" customFormat="1" ht="23.4" customHeight="1" x14ac:dyDescent="0.3">
      <c r="A67" s="93">
        <v>65</v>
      </c>
      <c r="B67" s="129" t="s">
        <v>27</v>
      </c>
      <c r="C67" s="129" t="s">
        <v>24</v>
      </c>
      <c r="D67" s="129" t="s">
        <v>155</v>
      </c>
      <c r="E67" s="130" t="s">
        <v>156</v>
      </c>
      <c r="F67" s="131">
        <f>'HPS grading'!K68</f>
        <v>38.229880952380952</v>
      </c>
      <c r="G67" s="131">
        <f>'HPS grading'!P68</f>
        <v>45.717777777777769</v>
      </c>
      <c r="H67" s="131">
        <f>'HPS grading'!U68</f>
        <v>47.85</v>
      </c>
      <c r="I67" s="131">
        <f>'HPS grading'!Z68</f>
        <v>46.89237103174603</v>
      </c>
      <c r="J67" s="131">
        <f t="shared" si="0"/>
        <v>44.672507440476188</v>
      </c>
      <c r="K67" s="93" t="str" cm="1">
        <f t="array" ref="K67">_xlfn.IFS(J67&gt;=80,"A+",J67&gt;=70,"A",J67=60,"B+",J67&gt;=50,"B",J67&gt;=40,"C+",J67&gt;=30,"C",J67&gt;=20,"D",J67&lt;20,"E")</f>
        <v>C+</v>
      </c>
      <c r="L67" s="93" t="str">
        <f>' PEP Grade'!L68</f>
        <v>With Held</v>
      </c>
      <c r="M67" s="116" t="str">
        <f>' PEP Grade'!M68</f>
        <v>Level 1 - Wellness, Level 2 - Wellness, Level 3 - Wellness</v>
      </c>
    </row>
    <row r="68" spans="1:13" s="124" customFormat="1" ht="23.4" customHeight="1" x14ac:dyDescent="0.3">
      <c r="A68" s="98">
        <v>66</v>
      </c>
      <c r="B68" s="131" t="s">
        <v>27</v>
      </c>
      <c r="C68" s="131" t="s">
        <v>47</v>
      </c>
      <c r="D68" s="131" t="s">
        <v>157</v>
      </c>
      <c r="E68" s="132" t="s">
        <v>158</v>
      </c>
      <c r="F68" s="131">
        <f>'HPS grading'!K69</f>
        <v>19.578571428571429</v>
      </c>
      <c r="G68" s="131">
        <f>'HPS grading'!P69</f>
        <v>4.7500000000000009</v>
      </c>
      <c r="H68" s="131">
        <f>'HPS grading'!U69</f>
        <v>2.8000000000000007</v>
      </c>
      <c r="I68" s="131">
        <f>'HPS grading'!Z69</f>
        <v>20.188392857142855</v>
      </c>
      <c r="J68" s="131">
        <f t="shared" ref="J68:J131" si="1">AVERAGE(F68,G68,H68,I68)</f>
        <v>11.829241071428571</v>
      </c>
      <c r="K68" s="93" t="str" cm="1">
        <f t="array" ref="K68">_xlfn.IFS(J68&gt;=80,"A+",J68&gt;=70,"A",J68=60,"B+",J68&gt;=50,"B",J68&gt;=40,"C+",J68&gt;=30,"C",J68&gt;=20,"D",J68&lt;20,"E")</f>
        <v>E</v>
      </c>
      <c r="L68" s="93" t="str">
        <f>' PEP Grade'!L69</f>
        <v>With Held</v>
      </c>
      <c r="M68" s="116" t="str">
        <f>' PEP Grade'!M69</f>
        <v>Level 1 - Persona &amp; Wellness, Level 2 - Persona &amp; Wellness, Level 3 - Persona &amp; Wellness</v>
      </c>
    </row>
    <row r="69" spans="1:13" s="124" customFormat="1" ht="23.4" customHeight="1" x14ac:dyDescent="0.3">
      <c r="A69" s="93">
        <v>67</v>
      </c>
      <c r="B69" s="129" t="s">
        <v>27</v>
      </c>
      <c r="C69" s="129" t="s">
        <v>47</v>
      </c>
      <c r="D69" s="129" t="s">
        <v>159</v>
      </c>
      <c r="E69" s="130" t="s">
        <v>160</v>
      </c>
      <c r="F69" s="131">
        <f>'HPS grading'!K70</f>
        <v>54.613511904761907</v>
      </c>
      <c r="G69" s="131">
        <f>'HPS grading'!P70</f>
        <v>49.908888888888882</v>
      </c>
      <c r="H69" s="131">
        <f>'HPS grading'!U70</f>
        <v>57.039814814814818</v>
      </c>
      <c r="I69" s="131">
        <f>'HPS grading'!Z70</f>
        <v>54.190901124338623</v>
      </c>
      <c r="J69" s="131">
        <f t="shared" si="1"/>
        <v>53.938279183201061</v>
      </c>
      <c r="K69" s="93" t="str" cm="1">
        <f t="array" ref="K69">_xlfn.IFS(J69&gt;=80,"A+",J69&gt;=70,"A",J69=60,"B+",J69&gt;=50,"B",J69&gt;=40,"C+",J69&gt;=30,"C",J69&gt;=20,"D",J69&lt;20,"E")</f>
        <v>B</v>
      </c>
      <c r="L69" s="93" t="str">
        <f>' PEP Grade'!L70</f>
        <v>With Held</v>
      </c>
      <c r="M69" s="116" t="str">
        <f>' PEP Grade'!M70</f>
        <v>Level 2 - Wellness, Level 3 - Wellness</v>
      </c>
    </row>
    <row r="70" spans="1:13" s="124" customFormat="1" ht="23.4" customHeight="1" x14ac:dyDescent="0.3">
      <c r="A70" s="98">
        <v>68</v>
      </c>
      <c r="B70" s="131" t="s">
        <v>27</v>
      </c>
      <c r="C70" s="131" t="s">
        <v>47</v>
      </c>
      <c r="D70" s="131" t="s">
        <v>161</v>
      </c>
      <c r="E70" s="132" t="s">
        <v>162</v>
      </c>
      <c r="F70" s="131">
        <f>'HPS grading'!K71</f>
        <v>48.865223214285713</v>
      </c>
      <c r="G70" s="131">
        <f>'HPS grading'!P71</f>
        <v>41.401111111111113</v>
      </c>
      <c r="H70" s="131">
        <f>'HPS grading'!U71</f>
        <v>64.05740740740741</v>
      </c>
      <c r="I70" s="131">
        <f>'HPS grading'!Z71</f>
        <v>50.221560433201063</v>
      </c>
      <c r="J70" s="131">
        <f t="shared" si="1"/>
        <v>51.136325541501328</v>
      </c>
      <c r="K70" s="93" t="str" cm="1">
        <f t="array" ref="K70">_xlfn.IFS(J70&gt;=80,"A+",J70&gt;=70,"A",J70=60,"B+",J70&gt;=50,"B",J70&gt;=40,"C+",J70&gt;=30,"C",J70&gt;=20,"D",J70&lt;20,"E")</f>
        <v>B</v>
      </c>
      <c r="L70" s="93" t="str">
        <f>' PEP Grade'!L71</f>
        <v>With Held</v>
      </c>
      <c r="M70" s="116" t="str">
        <f>' PEP Grade'!M71</f>
        <v>Level 1 - Wellness, Level 2 - Persona &amp; Wellness, Level 3 - Wellness</v>
      </c>
    </row>
    <row r="71" spans="1:13" s="124" customFormat="1" ht="23.4" customHeight="1" x14ac:dyDescent="0.3">
      <c r="A71" s="93">
        <v>69</v>
      </c>
      <c r="B71" s="129" t="s">
        <v>23</v>
      </c>
      <c r="C71" s="129" t="s">
        <v>24</v>
      </c>
      <c r="D71" s="129" t="s">
        <v>163</v>
      </c>
      <c r="E71" s="130" t="s">
        <v>164</v>
      </c>
      <c r="F71" s="131">
        <f>'HPS grading'!K72</f>
        <v>29.862380952380953</v>
      </c>
      <c r="G71" s="131">
        <f>'HPS grading'!P72</f>
        <v>31.078888888888883</v>
      </c>
      <c r="H71" s="131">
        <f>'HPS grading'!U72</f>
        <v>45.063888888888897</v>
      </c>
      <c r="I71" s="131">
        <f>'HPS grading'!Z72</f>
        <v>35.904067460317464</v>
      </c>
      <c r="J71" s="131">
        <f t="shared" si="1"/>
        <v>35.477306547619051</v>
      </c>
      <c r="K71" s="93" t="str" cm="1">
        <f t="array" ref="K71">_xlfn.IFS(J71&gt;=80,"A+",J71&gt;=70,"A",J71=60,"B+",J71&gt;=50,"B",J71&gt;=40,"C+",J71&gt;=30,"C",J71&gt;=20,"D",J71&lt;20,"E")</f>
        <v>C</v>
      </c>
      <c r="L71" s="93" t="str">
        <f>' PEP Grade'!L72</f>
        <v>With Held</v>
      </c>
      <c r="M71" s="116" t="str">
        <f>' PEP Grade'!M72</f>
        <v>Level 0 - Wellness, Level 1 - Persona &amp; Wellness, Level 2 - Persona &amp; Wellness, Level 3 - Wellness</v>
      </c>
    </row>
    <row r="72" spans="1:13" s="124" customFormat="1" ht="23.4" customHeight="1" x14ac:dyDescent="0.3">
      <c r="A72" s="98">
        <v>70</v>
      </c>
      <c r="B72" s="131" t="s">
        <v>23</v>
      </c>
      <c r="C72" s="131" t="s">
        <v>15</v>
      </c>
      <c r="D72" s="131" t="s">
        <v>165</v>
      </c>
      <c r="E72" s="132" t="s">
        <v>166</v>
      </c>
      <c r="F72" s="131">
        <f>'HPS grading'!K73</f>
        <v>49.485952380952376</v>
      </c>
      <c r="G72" s="131">
        <f>'HPS grading'!P73</f>
        <v>57.701111111111118</v>
      </c>
      <c r="H72" s="131">
        <f>'HPS grading'!U73</f>
        <v>55.777777777777779</v>
      </c>
      <c r="I72" s="131">
        <f>'HPS grading'!Z73</f>
        <v>54.94954365079365</v>
      </c>
      <c r="J72" s="131">
        <f t="shared" si="1"/>
        <v>54.478596230158729</v>
      </c>
      <c r="K72" s="93" t="str" cm="1">
        <f t="array" ref="K72">_xlfn.IFS(J72&gt;=80,"A+",J72&gt;=70,"A",J72=60,"B+",J72&gt;=50,"B",J72&gt;=40,"C+",J72&gt;=30,"C",J72&gt;=20,"D",J72&lt;20,"E")</f>
        <v>B</v>
      </c>
      <c r="L72" s="93" t="str">
        <f>' PEP Grade'!L73</f>
        <v>With Held</v>
      </c>
      <c r="M72" s="116" t="str">
        <f>' PEP Grade'!M73</f>
        <v>Level 1 - Persona</v>
      </c>
    </row>
    <row r="73" spans="1:13" s="124" customFormat="1" ht="23.4" customHeight="1" x14ac:dyDescent="0.3">
      <c r="A73" s="93">
        <v>71</v>
      </c>
      <c r="B73" s="129" t="s">
        <v>23</v>
      </c>
      <c r="C73" s="129" t="s">
        <v>24</v>
      </c>
      <c r="D73" s="129" t="s">
        <v>167</v>
      </c>
      <c r="E73" s="130" t="s">
        <v>168</v>
      </c>
      <c r="F73" s="131">
        <f>'HPS grading'!K74</f>
        <v>58.259523809523813</v>
      </c>
      <c r="G73" s="131">
        <f>'HPS grading'!P74</f>
        <v>57.295555555555552</v>
      </c>
      <c r="H73" s="131">
        <f>'HPS grading'!U74</f>
        <v>27.266666666666666</v>
      </c>
      <c r="I73" s="131">
        <f>'HPS grading'!Z74</f>
        <v>51.360570436507942</v>
      </c>
      <c r="J73" s="131">
        <f t="shared" si="1"/>
        <v>48.545579117063497</v>
      </c>
      <c r="K73" s="93" t="str" cm="1">
        <f t="array" ref="K73">_xlfn.IFS(J73&gt;=80,"A+",J73&gt;=70,"A",J73=60,"B+",J73&gt;=50,"B",J73&gt;=40,"C+",J73&gt;=30,"C",J73&gt;=20,"D",J73&lt;20,"E")</f>
        <v>C+</v>
      </c>
      <c r="L73" s="93" t="str">
        <f>' PEP Grade'!L74</f>
        <v>With Held</v>
      </c>
      <c r="M73" s="116" t="str">
        <f>' PEP Grade'!M74</f>
        <v>Level 1 - Persona, Level 2 - Wellness, Level 3 - Persona &amp; Wellness</v>
      </c>
    </row>
    <row r="74" spans="1:13" s="124" customFormat="1" ht="23.4" customHeight="1" x14ac:dyDescent="0.3">
      <c r="A74" s="98">
        <v>72</v>
      </c>
      <c r="B74" s="131" t="s">
        <v>23</v>
      </c>
      <c r="C74" s="131" t="s">
        <v>47</v>
      </c>
      <c r="D74" s="131" t="s">
        <v>169</v>
      </c>
      <c r="E74" s="132" t="s">
        <v>170</v>
      </c>
      <c r="F74" s="131">
        <f>'HPS grading'!K75</f>
        <v>40.512380952380951</v>
      </c>
      <c r="G74" s="131">
        <f>'HPS grading'!P75</f>
        <v>47.897777777777776</v>
      </c>
      <c r="H74" s="131">
        <f>'HPS grading'!U75</f>
        <v>50.649537037037035</v>
      </c>
      <c r="I74" s="131">
        <f>'HPS grading'!Z75</f>
        <v>44.990618386243383</v>
      </c>
      <c r="J74" s="131">
        <f t="shared" si="1"/>
        <v>46.01257853835979</v>
      </c>
      <c r="K74" s="93" t="str" cm="1">
        <f t="array" ref="K74">_xlfn.IFS(J74&gt;=80,"A+",J74&gt;=70,"A",J74=60,"B+",J74&gt;=50,"B",J74&gt;=40,"C+",J74&gt;=30,"C",J74&gt;=20,"D",J74&lt;20,"E")</f>
        <v>C+</v>
      </c>
      <c r="L74" s="93" t="str">
        <f>' PEP Grade'!L75</f>
        <v>With Held</v>
      </c>
      <c r="M74" s="116" t="str">
        <f>' PEP Grade'!M75</f>
        <v>Level 0 - Persona, Level 1 - Persona</v>
      </c>
    </row>
    <row r="75" spans="1:13" s="124" customFormat="1" ht="23.4" customHeight="1" x14ac:dyDescent="0.3">
      <c r="A75" s="93">
        <v>73</v>
      </c>
      <c r="B75" s="129" t="s">
        <v>27</v>
      </c>
      <c r="C75" s="129" t="s">
        <v>47</v>
      </c>
      <c r="D75" s="129" t="s">
        <v>171</v>
      </c>
      <c r="E75" s="130" t="s">
        <v>172</v>
      </c>
      <c r="F75" s="131">
        <f>'HPS grading'!K76</f>
        <v>58.23636904761905</v>
      </c>
      <c r="G75" s="131">
        <f>'HPS grading'!P76</f>
        <v>54.111111111111114</v>
      </c>
      <c r="H75" s="131">
        <f>'HPS grading'!U76</f>
        <v>45.25277777777778</v>
      </c>
      <c r="I75" s="131">
        <f>'HPS grading'!Z76</f>
        <v>51.110133928571429</v>
      </c>
      <c r="J75" s="131">
        <f t="shared" si="1"/>
        <v>52.177597966269843</v>
      </c>
      <c r="K75" s="93" t="str" cm="1">
        <f t="array" ref="K75">_xlfn.IFS(J75&gt;=80,"A+",J75&gt;=70,"A",J75=60,"B+",J75&gt;=50,"B",J75&gt;=40,"C+",J75&gt;=30,"C",J75&gt;=20,"D",J75&lt;20,"E")</f>
        <v>B</v>
      </c>
      <c r="L75" s="93" t="str">
        <f>' PEP Grade'!L76</f>
        <v>With Held</v>
      </c>
      <c r="M75" s="116" t="str">
        <f>' PEP Grade'!M76</f>
        <v>Level 3 - Wellness</v>
      </c>
    </row>
    <row r="76" spans="1:13" s="124" customFormat="1" ht="23.4" customHeight="1" x14ac:dyDescent="0.3">
      <c r="A76" s="98">
        <v>74</v>
      </c>
      <c r="B76" s="131" t="s">
        <v>27</v>
      </c>
      <c r="C76" s="131" t="s">
        <v>15</v>
      </c>
      <c r="D76" s="131" t="s">
        <v>173</v>
      </c>
      <c r="E76" s="132" t="s">
        <v>174</v>
      </c>
      <c r="F76" s="131">
        <f>'HPS grading'!K77</f>
        <v>54.282380952380954</v>
      </c>
      <c r="G76" s="131">
        <f>'HPS grading'!P77</f>
        <v>62.598888888888887</v>
      </c>
      <c r="H76" s="131">
        <f>'HPS grading'!U77</f>
        <v>65.55462962962963</v>
      </c>
      <c r="I76" s="131">
        <f>'HPS grading'!Z77</f>
        <v>61.211405423280425</v>
      </c>
      <c r="J76" s="131">
        <f t="shared" si="1"/>
        <v>60.911826223544978</v>
      </c>
      <c r="K76" s="93" t="str" cm="1">
        <f t="array" ref="K76">_xlfn.IFS(J76&gt;=80,"A+",J76&gt;=70,"A",J76=60,"B+",J76&gt;=50,"B",J76&gt;=40,"C+",J76&gt;=30,"C",J76&gt;=20,"D",J76&lt;20,"E")</f>
        <v>B</v>
      </c>
      <c r="L76" s="93" t="str">
        <f>' PEP Grade'!L77</f>
        <v>Passed</v>
      </c>
      <c r="M76" s="116" t="str">
        <f>' PEP Grade'!M77</f>
        <v/>
      </c>
    </row>
    <row r="77" spans="1:13" s="124" customFormat="1" ht="23.4" customHeight="1" x14ac:dyDescent="0.3">
      <c r="A77" s="93">
        <v>75</v>
      </c>
      <c r="B77" s="129" t="s">
        <v>23</v>
      </c>
      <c r="C77" s="129" t="s">
        <v>15</v>
      </c>
      <c r="D77" s="129" t="s">
        <v>175</v>
      </c>
      <c r="E77" s="130" t="s">
        <v>176</v>
      </c>
      <c r="F77" s="131">
        <f>'HPS grading'!K78</f>
        <v>43.207380952380952</v>
      </c>
      <c r="G77" s="131">
        <f>'HPS grading'!P78</f>
        <v>52.404444444444437</v>
      </c>
      <c r="H77" s="131">
        <f>'HPS grading'!U78</f>
        <v>51.864814814814807</v>
      </c>
      <c r="I77" s="131">
        <f>'HPS grading'!Z78</f>
        <v>50.305171957671945</v>
      </c>
      <c r="J77" s="131">
        <f t="shared" si="1"/>
        <v>49.445453042328033</v>
      </c>
      <c r="K77" s="93" t="str" cm="1">
        <f t="array" ref="K77">_xlfn.IFS(J77&gt;=80,"A+",J77&gt;=70,"A",J77=60,"B+",J77&gt;=50,"B",J77&gt;=40,"C+",J77&gt;=30,"C",J77&gt;=20,"D",J77&lt;20,"E")</f>
        <v>C+</v>
      </c>
      <c r="L77" s="93" t="str">
        <f>' PEP Grade'!L78</f>
        <v>With Held</v>
      </c>
      <c r="M77" s="116" t="str">
        <f>' PEP Grade'!M78</f>
        <v>Level 1 - Wellness</v>
      </c>
    </row>
    <row r="78" spans="1:13" s="124" customFormat="1" ht="23.4" customHeight="1" x14ac:dyDescent="0.3">
      <c r="A78" s="98">
        <v>76</v>
      </c>
      <c r="B78" s="131" t="s">
        <v>27</v>
      </c>
      <c r="C78" s="131" t="s">
        <v>15</v>
      </c>
      <c r="D78" s="131" t="s">
        <v>177</v>
      </c>
      <c r="E78" s="132" t="s">
        <v>178</v>
      </c>
      <c r="F78" s="131">
        <f>'HPS grading'!K79</f>
        <v>57.924761904761908</v>
      </c>
      <c r="G78" s="131">
        <f>'HPS grading'!P79</f>
        <v>49.854444444444447</v>
      </c>
      <c r="H78" s="131">
        <f>'HPS grading'!U79</f>
        <v>56.844444444444441</v>
      </c>
      <c r="I78" s="131">
        <f>'HPS grading'!Z79</f>
        <v>57.597504960317458</v>
      </c>
      <c r="J78" s="131">
        <f t="shared" si="1"/>
        <v>55.555288938492062</v>
      </c>
      <c r="K78" s="93" t="str" cm="1">
        <f t="array" ref="K78">_xlfn.IFS(J78&gt;=80,"A+",J78&gt;=70,"A",J78=60,"B+",J78&gt;=50,"B",J78&gt;=40,"C+",J78&gt;=30,"C",J78&gt;=20,"D",J78&lt;20,"E")</f>
        <v>B</v>
      </c>
      <c r="L78" s="93" t="str">
        <f>' PEP Grade'!L79</f>
        <v>With Held</v>
      </c>
      <c r="M78" s="116" t="str">
        <f>' PEP Grade'!M79</f>
        <v>Level 1 - Wellness</v>
      </c>
    </row>
    <row r="79" spans="1:13" s="124" customFormat="1" ht="23.4" customHeight="1" x14ac:dyDescent="0.3">
      <c r="A79" s="93">
        <v>77</v>
      </c>
      <c r="B79" s="129" t="s">
        <v>27</v>
      </c>
      <c r="C79" s="129" t="s">
        <v>15</v>
      </c>
      <c r="D79" s="129" t="s">
        <v>179</v>
      </c>
      <c r="E79" s="130" t="s">
        <v>180</v>
      </c>
      <c r="F79" s="131">
        <f>'HPS grading'!K80</f>
        <v>42.228095238095236</v>
      </c>
      <c r="G79" s="131">
        <f>'HPS grading'!P80</f>
        <v>50.022222222222226</v>
      </c>
      <c r="H79" s="131">
        <f>'HPS grading'!U80</f>
        <v>42.580555555555563</v>
      </c>
      <c r="I79" s="131">
        <f>'HPS grading'!Z80</f>
        <v>49.506577380952379</v>
      </c>
      <c r="J79" s="131">
        <f t="shared" si="1"/>
        <v>46.084362599206344</v>
      </c>
      <c r="K79" s="93" t="str" cm="1">
        <f t="array" ref="K79">_xlfn.IFS(J79&gt;=80,"A+",J79&gt;=70,"A",J79=60,"B+",J79&gt;=50,"B",J79&gt;=40,"C+",J79&gt;=30,"C",J79&gt;=20,"D",J79&lt;20,"E")</f>
        <v>C+</v>
      </c>
      <c r="L79" s="93" t="str">
        <f>' PEP Grade'!L80</f>
        <v>With Held</v>
      </c>
      <c r="M79" s="116" t="str">
        <f>' PEP Grade'!M80</f>
        <v>Level 1 - Wellness, Level 3 - Persona</v>
      </c>
    </row>
    <row r="80" spans="1:13" s="124" customFormat="1" ht="23.4" customHeight="1" x14ac:dyDescent="0.3">
      <c r="A80" s="98">
        <v>78</v>
      </c>
      <c r="B80" s="131" t="s">
        <v>27</v>
      </c>
      <c r="C80" s="131" t="s">
        <v>15</v>
      </c>
      <c r="D80" s="131" t="s">
        <v>181</v>
      </c>
      <c r="E80" s="132" t="s">
        <v>182</v>
      </c>
      <c r="F80" s="131">
        <f>'HPS grading'!K81</f>
        <v>35.769047619047626</v>
      </c>
      <c r="G80" s="131">
        <f>'HPS grading'!P81</f>
        <v>35.707777777777778</v>
      </c>
      <c r="H80" s="131">
        <f>'HPS grading'!U81</f>
        <v>41.19444444444445</v>
      </c>
      <c r="I80" s="131">
        <f>'HPS grading'!Z81</f>
        <v>41.504126984126991</v>
      </c>
      <c r="J80" s="131">
        <f t="shared" si="1"/>
        <v>38.543849206349215</v>
      </c>
      <c r="K80" s="93" t="str" cm="1">
        <f t="array" ref="K80">_xlfn.IFS(J80&gt;=80,"A+",J80&gt;=70,"A",J80=60,"B+",J80&gt;=50,"B",J80&gt;=40,"C+",J80&gt;=30,"C",J80&gt;=20,"D",J80&lt;20,"E")</f>
        <v>C</v>
      </c>
      <c r="L80" s="93" t="str">
        <f>' PEP Grade'!L81</f>
        <v>With Held</v>
      </c>
      <c r="M80" s="116" t="str">
        <f>' PEP Grade'!M81</f>
        <v>Level 1 - Persona &amp; Wellness, Level 2 - Wellness, Level 3 - Wellness</v>
      </c>
    </row>
    <row r="81" spans="1:13" s="124" customFormat="1" ht="23.4" customHeight="1" x14ac:dyDescent="0.3">
      <c r="A81" s="93">
        <v>79</v>
      </c>
      <c r="B81" s="129" t="s">
        <v>27</v>
      </c>
      <c r="C81" s="129" t="s">
        <v>47</v>
      </c>
      <c r="D81" s="129" t="s">
        <v>183</v>
      </c>
      <c r="E81" s="130" t="s">
        <v>184</v>
      </c>
      <c r="F81" s="131">
        <f>'HPS grading'!K82</f>
        <v>47.364999999999995</v>
      </c>
      <c r="G81" s="131">
        <f>'HPS grading'!P82</f>
        <v>49.06333333333334</v>
      </c>
      <c r="H81" s="131">
        <f>'HPS grading'!U82</f>
        <v>53.55185185185185</v>
      </c>
      <c r="I81" s="131">
        <f>'HPS grading'!Z82</f>
        <v>47.894351851851852</v>
      </c>
      <c r="J81" s="131">
        <f t="shared" si="1"/>
        <v>49.468634259259261</v>
      </c>
      <c r="K81" s="93" t="str" cm="1">
        <f t="array" ref="K81">_xlfn.IFS(J81&gt;=80,"A+",J81&gt;=70,"A",J81=60,"B+",J81&gt;=50,"B",J81&gt;=40,"C+",J81&gt;=30,"C",J81&gt;=20,"D",J81&lt;20,"E")</f>
        <v>C+</v>
      </c>
      <c r="L81" s="93" t="str">
        <f>' PEP Grade'!L82</f>
        <v>With Held</v>
      </c>
      <c r="M81" s="116" t="str">
        <f>' PEP Grade'!M82</f>
        <v>Level 0 - Persona, Level 1 - Wellness, Level 2 - Wellness, Level 3 - Wellness</v>
      </c>
    </row>
    <row r="82" spans="1:13" s="124" customFormat="1" ht="23.4" customHeight="1" x14ac:dyDescent="0.3">
      <c r="A82" s="98">
        <v>80</v>
      </c>
      <c r="B82" s="131" t="s">
        <v>27</v>
      </c>
      <c r="C82" s="131" t="s">
        <v>15</v>
      </c>
      <c r="D82" s="131" t="s">
        <v>185</v>
      </c>
      <c r="E82" s="132" t="s">
        <v>186</v>
      </c>
      <c r="F82" s="131">
        <f>'HPS grading'!K83</f>
        <v>49.188571428571422</v>
      </c>
      <c r="G82" s="131">
        <f>'HPS grading'!P83</f>
        <v>50.801111111111112</v>
      </c>
      <c r="H82" s="131">
        <f>'HPS grading'!U83</f>
        <v>60.645370370370372</v>
      </c>
      <c r="I82" s="131">
        <f>'HPS grading'!Z83</f>
        <v>55.054596560846562</v>
      </c>
      <c r="J82" s="131">
        <f t="shared" si="1"/>
        <v>53.922412367724867</v>
      </c>
      <c r="K82" s="93" t="str" cm="1">
        <f t="array" ref="K82">_xlfn.IFS(J82&gt;=80,"A+",J82&gt;=70,"A",J82=60,"B+",J82&gt;=50,"B",J82&gt;=40,"C+",J82&gt;=30,"C",J82&gt;=20,"D",J82&lt;20,"E")</f>
        <v>B</v>
      </c>
      <c r="L82" s="93" t="str">
        <f>' PEP Grade'!L83</f>
        <v>With Held</v>
      </c>
      <c r="M82" s="116" t="str">
        <f>' PEP Grade'!M83</f>
        <v>Level 1 - Persona, Level 2 - Persona</v>
      </c>
    </row>
    <row r="83" spans="1:13" s="124" customFormat="1" ht="23.4" customHeight="1" x14ac:dyDescent="0.3">
      <c r="A83" s="93">
        <v>81</v>
      </c>
      <c r="B83" s="129" t="s">
        <v>23</v>
      </c>
      <c r="C83" s="129" t="s">
        <v>15</v>
      </c>
      <c r="D83" s="129" t="s">
        <v>187</v>
      </c>
      <c r="E83" s="130" t="s">
        <v>188</v>
      </c>
      <c r="F83" s="131">
        <f>'HPS grading'!K84</f>
        <v>37.13369047619048</v>
      </c>
      <c r="G83" s="131">
        <f>'HPS grading'!P84</f>
        <v>43.006666666666668</v>
      </c>
      <c r="H83" s="131">
        <f>'HPS grading'!U84</f>
        <v>31.075925925925926</v>
      </c>
      <c r="I83" s="131">
        <f>'HPS grading'!Z84</f>
        <v>41.825896164021167</v>
      </c>
      <c r="J83" s="131">
        <f t="shared" si="1"/>
        <v>38.260544808201061</v>
      </c>
      <c r="K83" s="93" t="str" cm="1">
        <f t="array" ref="K83">_xlfn.IFS(J83&gt;=80,"A+",J83&gt;=70,"A",J83=60,"B+",J83&gt;=50,"B",J83&gt;=40,"C+",J83&gt;=30,"C",J83&gt;=20,"D",J83&lt;20,"E")</f>
        <v>C</v>
      </c>
      <c r="L83" s="93" t="str">
        <f>' PEP Grade'!L84</f>
        <v>With Held</v>
      </c>
      <c r="M83" s="116" t="str">
        <f>' PEP Grade'!M84</f>
        <v>Level 0 - Wellness, Level 1 - Wellness, Level 2 - Wellness, Level 3 - Persona &amp; Wellness</v>
      </c>
    </row>
    <row r="84" spans="1:13" s="124" customFormat="1" ht="23.4" customHeight="1" x14ac:dyDescent="0.3">
      <c r="A84" s="98">
        <v>82</v>
      </c>
      <c r="B84" s="131" t="s">
        <v>23</v>
      </c>
      <c r="C84" s="131" t="s">
        <v>24</v>
      </c>
      <c r="D84" s="131" t="s">
        <v>189</v>
      </c>
      <c r="E84" s="132" t="s">
        <v>190</v>
      </c>
      <c r="F84" s="131">
        <f>'HPS grading'!K85</f>
        <v>50.861666666666665</v>
      </c>
      <c r="G84" s="131">
        <f>'HPS grading'!P85</f>
        <v>50.781111111111109</v>
      </c>
      <c r="H84" s="131">
        <f>'HPS grading'!U85</f>
        <v>58.720370370370375</v>
      </c>
      <c r="I84" s="131">
        <f>'HPS grading'!Z85</f>
        <v>54.676228505291</v>
      </c>
      <c r="J84" s="131">
        <f t="shared" si="1"/>
        <v>53.759844163359787</v>
      </c>
      <c r="K84" s="93" t="str" cm="1">
        <f t="array" ref="K84">_xlfn.IFS(J84&gt;=80,"A+",J84&gt;=70,"A",J84=60,"B+",J84&gt;=50,"B",J84&gt;=40,"C+",J84&gt;=30,"C",J84&gt;=20,"D",J84&lt;20,"E")</f>
        <v>B</v>
      </c>
      <c r="L84" s="93" t="str">
        <f>' PEP Grade'!L85</f>
        <v>With Held</v>
      </c>
      <c r="M84" s="116" t="str">
        <f>' PEP Grade'!M85</f>
        <v>Level 0 - Wellness, Level 1 - Wellness, Level 2 - Wellness, Level 3 - Wellness</v>
      </c>
    </row>
    <row r="85" spans="1:13" s="124" customFormat="1" ht="23.4" customHeight="1" x14ac:dyDescent="0.3">
      <c r="A85" s="93">
        <v>83</v>
      </c>
      <c r="B85" s="129" t="s">
        <v>27</v>
      </c>
      <c r="C85" s="129" t="s">
        <v>24</v>
      </c>
      <c r="D85" s="129" t="s">
        <v>191</v>
      </c>
      <c r="E85" s="130" t="s">
        <v>192</v>
      </c>
      <c r="F85" s="131">
        <f>'HPS grading'!K86</f>
        <v>39.111904761904761</v>
      </c>
      <c r="G85" s="131">
        <f>'HPS grading'!P86</f>
        <v>34.96</v>
      </c>
      <c r="H85" s="131">
        <f>'HPS grading'!U86</f>
        <v>44.125925925925927</v>
      </c>
      <c r="I85" s="131">
        <f>'HPS grading'!Z86</f>
        <v>40.709179894179897</v>
      </c>
      <c r="J85" s="131">
        <f t="shared" si="1"/>
        <v>39.726752645502643</v>
      </c>
      <c r="K85" s="93" t="str" cm="1">
        <f t="array" ref="K85">_xlfn.IFS(J85&gt;=80,"A+",J85&gt;=70,"A",J85=60,"B+",J85&gt;=50,"B",J85&gt;=40,"C+",J85&gt;=30,"C",J85&gt;=20,"D",J85&lt;20,"E")</f>
        <v>C</v>
      </c>
      <c r="L85" s="93" t="str">
        <f>' PEP Grade'!L86</f>
        <v>With Held</v>
      </c>
      <c r="M85" s="116" t="str">
        <f>' PEP Grade'!M86</f>
        <v>Level 0 - Persona, Level 1 - Persona &amp; Wellness, Level 2 - Wellness, Level 3 - Wellness</v>
      </c>
    </row>
    <row r="86" spans="1:13" s="124" customFormat="1" ht="23.4" customHeight="1" x14ac:dyDescent="0.3">
      <c r="A86" s="98">
        <v>84</v>
      </c>
      <c r="B86" s="131" t="s">
        <v>27</v>
      </c>
      <c r="C86" s="131" t="s">
        <v>15</v>
      </c>
      <c r="D86" s="131" t="s">
        <v>193</v>
      </c>
      <c r="E86" s="132" t="s">
        <v>194</v>
      </c>
      <c r="F86" s="131">
        <f>'HPS grading'!K87</f>
        <v>53.216666666666669</v>
      </c>
      <c r="G86" s="131">
        <f>'HPS grading'!P87</f>
        <v>54.862222222222222</v>
      </c>
      <c r="H86" s="131">
        <f>'HPS grading'!U87</f>
        <v>57</v>
      </c>
      <c r="I86" s="131">
        <f>'HPS grading'!Z87</f>
        <v>56.936388888888885</v>
      </c>
      <c r="J86" s="131">
        <f t="shared" si="1"/>
        <v>55.503819444444446</v>
      </c>
      <c r="K86" s="93" t="str" cm="1">
        <f t="array" ref="K86">_xlfn.IFS(J86&gt;=80,"A+",J86&gt;=70,"A",J86=60,"B+",J86&gt;=50,"B",J86&gt;=40,"C+",J86&gt;=30,"C",J86&gt;=20,"D",J86&lt;20,"E")</f>
        <v>B</v>
      </c>
      <c r="L86" s="93" t="str">
        <f>' PEP Grade'!L87</f>
        <v>Passed</v>
      </c>
      <c r="M86" s="116" t="str">
        <f>' PEP Grade'!M87</f>
        <v/>
      </c>
    </row>
    <row r="87" spans="1:13" s="124" customFormat="1" ht="23.4" customHeight="1" x14ac:dyDescent="0.3">
      <c r="A87" s="93">
        <v>85</v>
      </c>
      <c r="B87" s="129" t="s">
        <v>27</v>
      </c>
      <c r="C87" s="129" t="s">
        <v>24</v>
      </c>
      <c r="D87" s="129" t="s">
        <v>195</v>
      </c>
      <c r="E87" s="130" t="s">
        <v>196</v>
      </c>
      <c r="F87" s="131">
        <f>'HPS grading'!K88</f>
        <v>57.410952380952381</v>
      </c>
      <c r="G87" s="131">
        <f>'HPS grading'!P88</f>
        <v>40.041111111111114</v>
      </c>
      <c r="H87" s="131">
        <f>'HPS grading'!U88</f>
        <v>54.661111111111111</v>
      </c>
      <c r="I87" s="131">
        <f>'HPS grading'!Z88</f>
        <v>50.738611111111112</v>
      </c>
      <c r="J87" s="131">
        <f t="shared" si="1"/>
        <v>50.712946428571435</v>
      </c>
      <c r="K87" s="93" t="str" cm="1">
        <f t="array" ref="K87">_xlfn.IFS(J87&gt;=80,"A+",J87&gt;=70,"A",J87=60,"B+",J87&gt;=50,"B",J87&gt;=40,"C+",J87&gt;=30,"C",J87&gt;=20,"D",J87&lt;20,"E")</f>
        <v>B</v>
      </c>
      <c r="L87" s="93" t="str">
        <f>' PEP Grade'!L88</f>
        <v>With Held</v>
      </c>
      <c r="M87" s="116" t="str">
        <f>' PEP Grade'!M88</f>
        <v>Level 0 - Persona</v>
      </c>
    </row>
    <row r="88" spans="1:13" s="124" customFormat="1" ht="23.4" customHeight="1" x14ac:dyDescent="0.3">
      <c r="A88" s="98">
        <v>86</v>
      </c>
      <c r="B88" s="131" t="s">
        <v>27</v>
      </c>
      <c r="C88" s="131" t="s">
        <v>47</v>
      </c>
      <c r="D88" s="131" t="s">
        <v>197</v>
      </c>
      <c r="E88" s="132" t="s">
        <v>198</v>
      </c>
      <c r="F88" s="131">
        <f>'HPS grading'!K89</f>
        <v>41.670476190476187</v>
      </c>
      <c r="G88" s="131">
        <f>'HPS grading'!P89</f>
        <v>44.856666666666662</v>
      </c>
      <c r="H88" s="131">
        <f>'HPS grading'!U89</f>
        <v>55.620370370370374</v>
      </c>
      <c r="I88" s="131">
        <f>'HPS grading'!Z89</f>
        <v>47.352850529100529</v>
      </c>
      <c r="J88" s="131">
        <f t="shared" si="1"/>
        <v>47.375090939153438</v>
      </c>
      <c r="K88" s="93" t="str" cm="1">
        <f t="array" ref="K88">_xlfn.IFS(J88&gt;=80,"A+",J88&gt;=70,"A",J88=60,"B+",J88&gt;=50,"B",J88&gt;=40,"C+",J88&gt;=30,"C",J88&gt;=20,"D",J88&lt;20,"E")</f>
        <v>C+</v>
      </c>
      <c r="L88" s="93" t="str">
        <f>' PEP Grade'!L89</f>
        <v>With Held</v>
      </c>
      <c r="M88" s="116" t="str">
        <f>' PEP Grade'!M89</f>
        <v>Level 1 - Wellness, Level 2 - Wellness, Level 3 - Wellness</v>
      </c>
    </row>
    <row r="89" spans="1:13" s="124" customFormat="1" ht="23.4" customHeight="1" x14ac:dyDescent="0.3">
      <c r="A89" s="93">
        <v>87</v>
      </c>
      <c r="B89" s="129" t="s">
        <v>23</v>
      </c>
      <c r="C89" s="129" t="s">
        <v>15</v>
      </c>
      <c r="D89" s="129" t="s">
        <v>199</v>
      </c>
      <c r="E89" s="130" t="s">
        <v>200</v>
      </c>
      <c r="F89" s="131">
        <f>'HPS grading'!K90</f>
        <v>48.722380952380959</v>
      </c>
      <c r="G89" s="131">
        <f>'HPS grading'!P90</f>
        <v>46.036666666666662</v>
      </c>
      <c r="H89" s="131">
        <f>'HPS grading'!U90</f>
        <v>60.865740740740733</v>
      </c>
      <c r="I89" s="131">
        <f>'HPS grading'!Z90</f>
        <v>53.137099867724864</v>
      </c>
      <c r="J89" s="131">
        <f t="shared" si="1"/>
        <v>52.190472056878299</v>
      </c>
      <c r="K89" s="93" t="str" cm="1">
        <f t="array" ref="K89">_xlfn.IFS(J89&gt;=80,"A+",J89&gt;=70,"A",J89=60,"B+",J89&gt;=50,"B",J89&gt;=40,"C+",J89&gt;=30,"C",J89&gt;=20,"D",J89&lt;20,"E")</f>
        <v>B</v>
      </c>
      <c r="L89" s="93" t="str">
        <f>' PEP Grade'!L90</f>
        <v>With Held</v>
      </c>
      <c r="M89" s="116" t="str">
        <f>' PEP Grade'!M90</f>
        <v>Level 1 - Persona, Level 2 - Wellness</v>
      </c>
    </row>
    <row r="90" spans="1:13" s="124" customFormat="1" ht="23.4" customHeight="1" x14ac:dyDescent="0.3">
      <c r="A90" s="98">
        <v>88</v>
      </c>
      <c r="B90" s="131" t="s">
        <v>23</v>
      </c>
      <c r="C90" s="131" t="s">
        <v>24</v>
      </c>
      <c r="D90" s="131" t="s">
        <v>201</v>
      </c>
      <c r="E90" s="132" t="s">
        <v>202</v>
      </c>
      <c r="F90" s="131">
        <f>'HPS grading'!K91</f>
        <v>38.894047619047612</v>
      </c>
      <c r="G90" s="131">
        <f>'HPS grading'!P91</f>
        <v>53.106666666666662</v>
      </c>
      <c r="H90" s="131">
        <f>'HPS grading'!U91</f>
        <v>67.637037037037047</v>
      </c>
      <c r="I90" s="131">
        <f>'HPS grading'!Z91</f>
        <v>50.568788029100531</v>
      </c>
      <c r="J90" s="131">
        <f t="shared" si="1"/>
        <v>52.551634837962965</v>
      </c>
      <c r="K90" s="93" t="str" cm="1">
        <f t="array" ref="K90">_xlfn.IFS(J90&gt;=80,"A+",J90&gt;=70,"A",J90=60,"B+",J90&gt;=50,"B",J90&gt;=40,"C+",J90&gt;=30,"C",J90&gt;=20,"D",J90&lt;20,"E")</f>
        <v>B</v>
      </c>
      <c r="L90" s="93" t="str">
        <f>' PEP Grade'!L91</f>
        <v>With Held</v>
      </c>
      <c r="M90" s="116" t="str">
        <f>' PEP Grade'!M91</f>
        <v>Level 0 - Persona, Level 1 - Wellness</v>
      </c>
    </row>
    <row r="91" spans="1:13" s="124" customFormat="1" ht="23.4" customHeight="1" x14ac:dyDescent="0.3">
      <c r="A91" s="93">
        <v>89</v>
      </c>
      <c r="B91" s="129" t="s">
        <v>23</v>
      </c>
      <c r="C91" s="129" t="s">
        <v>24</v>
      </c>
      <c r="D91" s="129" t="s">
        <v>203</v>
      </c>
      <c r="E91" s="130" t="s">
        <v>204</v>
      </c>
      <c r="F91" s="131">
        <f>'HPS grading'!K92</f>
        <v>34.86904761904762</v>
      </c>
      <c r="G91" s="131">
        <f>'HPS grading'!P92</f>
        <v>38.316666666666663</v>
      </c>
      <c r="H91" s="131">
        <f>'HPS grading'!U92</f>
        <v>48.666666666666664</v>
      </c>
      <c r="I91" s="131">
        <f>'HPS grading'!Z92</f>
        <v>39.619345238095235</v>
      </c>
      <c r="J91" s="131">
        <f t="shared" si="1"/>
        <v>40.367931547619044</v>
      </c>
      <c r="K91" s="93" t="str" cm="1">
        <f t="array" ref="K91">_xlfn.IFS(J91&gt;=80,"A+",J91&gt;=70,"A",J91=60,"B+",J91&gt;=50,"B",J91&gt;=40,"C+",J91&gt;=30,"C",J91&gt;=20,"D",J91&lt;20,"E")</f>
        <v>C+</v>
      </c>
      <c r="L91" s="93" t="str">
        <f>' PEP Grade'!L92</f>
        <v>With Held</v>
      </c>
      <c r="M91" s="116" t="str">
        <f>' PEP Grade'!M92</f>
        <v>Level 0 - Persona &amp; Wellness, Level 1 - Persona &amp; Wellness, Level 2 - Wellness, Level 3 - Wellness</v>
      </c>
    </row>
    <row r="92" spans="1:13" s="124" customFormat="1" ht="23.4" customHeight="1" x14ac:dyDescent="0.3">
      <c r="A92" s="98">
        <v>90</v>
      </c>
      <c r="B92" s="131" t="s">
        <v>207</v>
      </c>
      <c r="C92" s="131" t="s">
        <v>24</v>
      </c>
      <c r="D92" s="131" t="s">
        <v>205</v>
      </c>
      <c r="E92" s="132" t="s">
        <v>206</v>
      </c>
      <c r="F92" s="131">
        <f>'HPS grading'!K93</f>
        <v>39.803095238095239</v>
      </c>
      <c r="G92" s="131">
        <f>'HPS grading'!P93</f>
        <v>40.895555555555546</v>
      </c>
      <c r="H92" s="131">
        <f>'HPS grading'!U93</f>
        <v>49.029629629629632</v>
      </c>
      <c r="I92" s="131">
        <f>'HPS grading'!Z93</f>
        <v>42.189014550264545</v>
      </c>
      <c r="J92" s="131">
        <f t="shared" si="1"/>
        <v>42.979323743386239</v>
      </c>
      <c r="K92" s="93" t="str" cm="1">
        <f t="array" ref="K92">_xlfn.IFS(J92&gt;=80,"A+",J92&gt;=70,"A",J92=60,"B+",J92&gt;=50,"B",J92&gt;=40,"C+",J92&gt;=30,"C",J92&gt;=20,"D",J92&lt;20,"E")</f>
        <v>C+</v>
      </c>
      <c r="L92" s="93" t="str">
        <f>' PEP Grade'!L93</f>
        <v>With Held</v>
      </c>
      <c r="M92" s="116" t="str">
        <f>' PEP Grade'!M93</f>
        <v>Level 0 - Persona, Level 1 - Wellness, Level 2 - Wellness, Level 3 - Wellness</v>
      </c>
    </row>
    <row r="93" spans="1:13" s="124" customFormat="1" ht="23.4" customHeight="1" x14ac:dyDescent="0.3">
      <c r="A93" s="93">
        <v>91</v>
      </c>
      <c r="B93" s="129" t="s">
        <v>27</v>
      </c>
      <c r="C93" s="129" t="s">
        <v>24</v>
      </c>
      <c r="D93" s="129" t="s">
        <v>208</v>
      </c>
      <c r="E93" s="130" t="s">
        <v>209</v>
      </c>
      <c r="F93" s="131">
        <f>'HPS grading'!K94</f>
        <v>25.203333333333333</v>
      </c>
      <c r="G93" s="131">
        <f>'HPS grading'!P94</f>
        <v>44.837777777777774</v>
      </c>
      <c r="H93" s="131">
        <f>'HPS grading'!U94</f>
        <v>25.083333333333336</v>
      </c>
      <c r="I93" s="131">
        <f>'HPS grading'!Z94</f>
        <v>28.836666666666666</v>
      </c>
      <c r="J93" s="131">
        <f t="shared" si="1"/>
        <v>30.990277777777777</v>
      </c>
      <c r="K93" s="93" t="str" cm="1">
        <f t="array" ref="K93">_xlfn.IFS(J93&gt;=80,"A+",J93&gt;=70,"A",J93=60,"B+",J93&gt;=50,"B",J93&gt;=40,"C+",J93&gt;=30,"C",J93&gt;=20,"D",J93&lt;20,"E")</f>
        <v>C</v>
      </c>
      <c r="L93" s="93" t="str">
        <f>' PEP Grade'!L94</f>
        <v>With Held</v>
      </c>
      <c r="M93" s="116" t="str">
        <f>' PEP Grade'!M94</f>
        <v>Level 0 - Persona &amp; Wellness, Level 1 - Persona &amp; Wellness, Level 2 - Wellness, Level 3 - Persona &amp; Wellness</v>
      </c>
    </row>
    <row r="94" spans="1:13" s="124" customFormat="1" ht="23.4" customHeight="1" x14ac:dyDescent="0.3">
      <c r="A94" s="98">
        <v>92</v>
      </c>
      <c r="B94" s="131" t="s">
        <v>27</v>
      </c>
      <c r="C94" s="131" t="s">
        <v>47</v>
      </c>
      <c r="D94" s="131" t="s">
        <v>210</v>
      </c>
      <c r="E94" s="132" t="s">
        <v>211</v>
      </c>
      <c r="F94" s="131">
        <f>'HPS grading'!K95</f>
        <v>46.798095238095236</v>
      </c>
      <c r="G94" s="131">
        <f>'HPS grading'!P95</f>
        <v>53.833333333333329</v>
      </c>
      <c r="H94" s="131">
        <f>'HPS grading'!U95</f>
        <v>54.991666666666674</v>
      </c>
      <c r="I94" s="131">
        <f>'HPS grading'!Z95</f>
        <v>50.211329365079365</v>
      </c>
      <c r="J94" s="131">
        <f t="shared" si="1"/>
        <v>51.458606150793649</v>
      </c>
      <c r="K94" s="93" t="str" cm="1">
        <f t="array" ref="K94">_xlfn.IFS(J94&gt;=80,"A+",J94&gt;=70,"A",J94=60,"B+",J94&gt;=50,"B",J94&gt;=40,"C+",J94&gt;=30,"C",J94&gt;=20,"D",J94&lt;20,"E")</f>
        <v>B</v>
      </c>
      <c r="L94" s="93" t="str">
        <f>' PEP Grade'!L95</f>
        <v>With Held</v>
      </c>
      <c r="M94" s="116" t="str">
        <f>' PEP Grade'!M95</f>
        <v>Level 0 - Persona, Level 1 - Wellness</v>
      </c>
    </row>
    <row r="95" spans="1:13" s="124" customFormat="1" ht="23.4" customHeight="1" x14ac:dyDescent="0.3">
      <c r="A95" s="93">
        <v>93</v>
      </c>
      <c r="B95" s="129" t="s">
        <v>23</v>
      </c>
      <c r="C95" s="129" t="s">
        <v>15</v>
      </c>
      <c r="D95" s="129" t="s">
        <v>212</v>
      </c>
      <c r="E95" s="130" t="s">
        <v>213</v>
      </c>
      <c r="F95" s="131">
        <f>'HPS grading'!K96</f>
        <v>31.233333333333334</v>
      </c>
      <c r="G95" s="131">
        <f>'HPS grading'!P96</f>
        <v>35.065555555555548</v>
      </c>
      <c r="H95" s="131">
        <f>'HPS grading'!U96</f>
        <v>38.663888888888891</v>
      </c>
      <c r="I95" s="131">
        <f>'HPS grading'!Z96</f>
        <v>31.896944444444443</v>
      </c>
      <c r="J95" s="131">
        <f t="shared" si="1"/>
        <v>34.214930555555554</v>
      </c>
      <c r="K95" s="93" t="str" cm="1">
        <f t="array" ref="K95">_xlfn.IFS(J95&gt;=80,"A+",J95&gt;=70,"A",J95=60,"B+",J95&gt;=50,"B",J95&gt;=40,"C+",J95&gt;=30,"C",J95&gt;=20,"D",J95&lt;20,"E")</f>
        <v>C</v>
      </c>
      <c r="L95" s="93" t="str">
        <f>' PEP Grade'!L96</f>
        <v>With Held</v>
      </c>
      <c r="M95" s="116" t="str">
        <f>' PEP Grade'!M96</f>
        <v>Level 0 - Persona &amp; Wellness, Level 1 - Persona &amp; Wellness, Level 2 - Wellness, Level 3 - Wellness</v>
      </c>
    </row>
    <row r="96" spans="1:13" s="124" customFormat="1" ht="23.4" customHeight="1" x14ac:dyDescent="0.3">
      <c r="A96" s="98">
        <v>94</v>
      </c>
      <c r="B96" s="131" t="s">
        <v>27</v>
      </c>
      <c r="C96" s="131" t="s">
        <v>24</v>
      </c>
      <c r="D96" s="131" t="s">
        <v>214</v>
      </c>
      <c r="E96" s="132" t="s">
        <v>215</v>
      </c>
      <c r="F96" s="131">
        <f>'HPS grading'!K97</f>
        <v>49.986428571428561</v>
      </c>
      <c r="G96" s="131">
        <f>'HPS grading'!P97</f>
        <v>64.205555555555563</v>
      </c>
      <c r="H96" s="131">
        <f>'HPS grading'!U97</f>
        <v>51.137962962962966</v>
      </c>
      <c r="I96" s="131">
        <f>'HPS grading'!Z97</f>
        <v>53.74878141534392</v>
      </c>
      <c r="J96" s="131">
        <f t="shared" si="1"/>
        <v>54.769682126322756</v>
      </c>
      <c r="K96" s="93" t="str" cm="1">
        <f t="array" ref="K96">_xlfn.IFS(J96&gt;=80,"A+",J96&gt;=70,"A",J96=60,"B+",J96&gt;=50,"B",J96&gt;=40,"C+",J96&gt;=30,"C",J96&gt;=20,"D",J96&lt;20,"E")</f>
        <v>B</v>
      </c>
      <c r="L96" s="93" t="str">
        <f>' PEP Grade'!L97</f>
        <v>With Held</v>
      </c>
      <c r="M96" s="116" t="str">
        <f>' PEP Grade'!M97</f>
        <v>Level 0 - Persona, Level 1 - Persona, Level 3 - Persona</v>
      </c>
    </row>
    <row r="97" spans="1:13" s="124" customFormat="1" ht="23.4" customHeight="1" x14ac:dyDescent="0.3">
      <c r="A97" s="93">
        <v>95</v>
      </c>
      <c r="B97" s="129" t="s">
        <v>27</v>
      </c>
      <c r="C97" s="129" t="s">
        <v>47</v>
      </c>
      <c r="D97" s="129" t="s">
        <v>216</v>
      </c>
      <c r="E97" s="130" t="s">
        <v>217</v>
      </c>
      <c r="F97" s="131">
        <f>'HPS grading'!K98</f>
        <v>58.974761904761898</v>
      </c>
      <c r="G97" s="131">
        <f>'HPS grading'!P98</f>
        <v>64.442222222222213</v>
      </c>
      <c r="H97" s="131">
        <f>'HPS grading'!U98</f>
        <v>60.961111111111109</v>
      </c>
      <c r="I97" s="131">
        <f>'HPS grading'!Z98</f>
        <v>59.056329365079364</v>
      </c>
      <c r="J97" s="131">
        <f t="shared" si="1"/>
        <v>60.858606150793648</v>
      </c>
      <c r="K97" s="93" t="str" cm="1">
        <f t="array" ref="K97">_xlfn.IFS(J97&gt;=80,"A+",J97&gt;=70,"A",J97=60,"B+",J97&gt;=50,"B",J97&gt;=40,"C+",J97&gt;=30,"C",J97&gt;=20,"D",J97&lt;20,"E")</f>
        <v>B</v>
      </c>
      <c r="L97" s="93" t="str">
        <f>' PEP Grade'!L98</f>
        <v>With Held</v>
      </c>
      <c r="M97" s="116" t="str">
        <f>' PEP Grade'!M98</f>
        <v>Level 0 - Persona</v>
      </c>
    </row>
    <row r="98" spans="1:13" s="124" customFormat="1" ht="23.4" customHeight="1" x14ac:dyDescent="0.3">
      <c r="A98" s="98">
        <v>96</v>
      </c>
      <c r="B98" s="131" t="s">
        <v>27</v>
      </c>
      <c r="C98" s="131" t="s">
        <v>15</v>
      </c>
      <c r="D98" s="131" t="s">
        <v>218</v>
      </c>
      <c r="E98" s="132" t="s">
        <v>219</v>
      </c>
      <c r="F98" s="131">
        <f>'HPS grading'!K99</f>
        <v>49.161428571428573</v>
      </c>
      <c r="G98" s="131">
        <f>'HPS grading'!P99</f>
        <v>48.556666666666665</v>
      </c>
      <c r="H98" s="131">
        <f>'HPS grading'!U99</f>
        <v>57.7462962962963</v>
      </c>
      <c r="I98" s="131">
        <f>'HPS grading'!Z99</f>
        <v>54.748042328042324</v>
      </c>
      <c r="J98" s="131">
        <f t="shared" si="1"/>
        <v>52.55310846560846</v>
      </c>
      <c r="K98" s="93" t="str" cm="1">
        <f t="array" ref="K98">_xlfn.IFS(J98&gt;=80,"A+",J98&gt;=70,"A",J98=60,"B+",J98&gt;=50,"B",J98&gt;=40,"C+",J98&gt;=30,"C",J98&gt;=20,"D",J98&lt;20,"E")</f>
        <v>B</v>
      </c>
      <c r="L98" s="93" t="str">
        <f>' PEP Grade'!L99</f>
        <v>With Held</v>
      </c>
      <c r="M98" s="116" t="str">
        <f>' PEP Grade'!M99</f>
        <v>Level 1 - Persona</v>
      </c>
    </row>
    <row r="99" spans="1:13" s="124" customFormat="1" ht="23.4" customHeight="1" x14ac:dyDescent="0.3">
      <c r="A99" s="93">
        <v>97</v>
      </c>
      <c r="B99" s="129" t="s">
        <v>23</v>
      </c>
      <c r="C99" s="129" t="s">
        <v>47</v>
      </c>
      <c r="D99" s="129" t="s">
        <v>220</v>
      </c>
      <c r="E99" s="130" t="s">
        <v>221</v>
      </c>
      <c r="F99" s="131">
        <f>'HPS grading'!K100</f>
        <v>50.973333333333336</v>
      </c>
      <c r="G99" s="131">
        <f>'HPS grading'!P100</f>
        <v>55.698888888888888</v>
      </c>
      <c r="H99" s="131">
        <f>'HPS grading'!U100</f>
        <v>60.203703703703702</v>
      </c>
      <c r="I99" s="131">
        <f>'HPS grading'!Z100</f>
        <v>55.048098544973541</v>
      </c>
      <c r="J99" s="131">
        <f t="shared" si="1"/>
        <v>55.48100611772486</v>
      </c>
      <c r="K99" s="93" t="str" cm="1">
        <f t="array" ref="K99">_xlfn.IFS(J99&gt;=80,"A+",J99&gt;=70,"A",J99=60,"B+",J99&gt;=50,"B",J99&gt;=40,"C+",J99&gt;=30,"C",J99&gt;=20,"D",J99&lt;20,"E")</f>
        <v>B</v>
      </c>
      <c r="L99" s="93" t="str">
        <f>' PEP Grade'!L100</f>
        <v>Passed</v>
      </c>
      <c r="M99" s="116" t="str">
        <f>' PEP Grade'!M100</f>
        <v/>
      </c>
    </row>
    <row r="100" spans="1:13" s="124" customFormat="1" ht="23.4" customHeight="1" x14ac:dyDescent="0.3">
      <c r="A100" s="98">
        <v>98</v>
      </c>
      <c r="B100" s="131" t="s">
        <v>23</v>
      </c>
      <c r="C100" s="131" t="s">
        <v>15</v>
      </c>
      <c r="D100" s="131" t="s">
        <v>222</v>
      </c>
      <c r="E100" s="132" t="s">
        <v>223</v>
      </c>
      <c r="F100" s="131">
        <f>'HPS grading'!K101</f>
        <v>53.486666666666665</v>
      </c>
      <c r="G100" s="131">
        <f>'HPS grading'!P101</f>
        <v>56.69</v>
      </c>
      <c r="H100" s="131">
        <f>'HPS grading'!U101</f>
        <v>62.815740740740743</v>
      </c>
      <c r="I100" s="131">
        <f>'HPS grading'!Z101</f>
        <v>58.423449074074078</v>
      </c>
      <c r="J100" s="131">
        <f t="shared" si="1"/>
        <v>57.853964120370371</v>
      </c>
      <c r="K100" s="93" t="str" cm="1">
        <f t="array" ref="K100">_xlfn.IFS(J100&gt;=80,"A+",J100&gt;=70,"A",J100=60,"B+",J100&gt;=50,"B",J100&gt;=40,"C+",J100&gt;=30,"C",J100&gt;=20,"D",J100&lt;20,"E")</f>
        <v>B</v>
      </c>
      <c r="L100" s="93" t="str">
        <f>' PEP Grade'!L101</f>
        <v>Passed</v>
      </c>
      <c r="M100" s="116" t="str">
        <f>' PEP Grade'!M101</f>
        <v/>
      </c>
    </row>
    <row r="101" spans="1:13" s="124" customFormat="1" ht="23.4" customHeight="1" x14ac:dyDescent="0.3">
      <c r="A101" s="93">
        <v>99</v>
      </c>
      <c r="B101" s="129" t="s">
        <v>27</v>
      </c>
      <c r="C101" s="129" t="s">
        <v>47</v>
      </c>
      <c r="D101" s="129" t="s">
        <v>224</v>
      </c>
      <c r="E101" s="130" t="s">
        <v>225</v>
      </c>
      <c r="F101" s="131">
        <f>'HPS grading'!K102</f>
        <v>31.615714285714287</v>
      </c>
      <c r="G101" s="131">
        <f>'HPS grading'!P102</f>
        <v>41.394444444444446</v>
      </c>
      <c r="H101" s="131">
        <f>'HPS grading'!U102</f>
        <v>29.900000000000002</v>
      </c>
      <c r="I101" s="131">
        <f>'HPS grading'!Z102</f>
        <v>38.572281746031749</v>
      </c>
      <c r="J101" s="131">
        <f t="shared" si="1"/>
        <v>35.370610119047626</v>
      </c>
      <c r="K101" s="93" t="str" cm="1">
        <f t="array" ref="K101">_xlfn.IFS(J101&gt;=80,"A+",J101&gt;=70,"A",J101=60,"B+",J101&gt;=50,"B",J101&gt;=40,"C+",J101&gt;=30,"C",J101&gt;=20,"D",J101&lt;20,"E")</f>
        <v>C</v>
      </c>
      <c r="L101" s="93" t="str">
        <f>' PEP Grade'!L102</f>
        <v>With Held</v>
      </c>
      <c r="M101" s="116" t="str">
        <f>' PEP Grade'!M102</f>
        <v>Level 0 - Persona, Level 1 - Persona &amp; Wellness, Level 2 - Persona, Level 3 - Persona &amp; Wellness</v>
      </c>
    </row>
    <row r="102" spans="1:13" s="124" customFormat="1" ht="23.4" customHeight="1" x14ac:dyDescent="0.3">
      <c r="A102" s="98">
        <v>100</v>
      </c>
      <c r="B102" s="131" t="s">
        <v>27</v>
      </c>
      <c r="C102" s="131" t="s">
        <v>24</v>
      </c>
      <c r="D102" s="131" t="s">
        <v>226</v>
      </c>
      <c r="E102" s="132" t="s">
        <v>227</v>
      </c>
      <c r="F102" s="131">
        <f>'HPS grading'!K103</f>
        <v>35.062857142857148</v>
      </c>
      <c r="G102" s="131">
        <f>'HPS grading'!P103</f>
        <v>40.284444444444439</v>
      </c>
      <c r="H102" s="131">
        <f>'HPS grading'!U103</f>
        <v>36.194814814814819</v>
      </c>
      <c r="I102" s="131">
        <f>'HPS grading'!Z103</f>
        <v>37.461917989417984</v>
      </c>
      <c r="J102" s="131">
        <f t="shared" si="1"/>
        <v>37.251008597883597</v>
      </c>
      <c r="K102" s="93" t="str" cm="1">
        <f t="array" ref="K102">_xlfn.IFS(J102&gt;=80,"A+",J102&gt;=70,"A",J102=60,"B+",J102&gt;=50,"B",J102&gt;=40,"C+",J102&gt;=30,"C",J102&gt;=20,"D",J102&lt;20,"E")</f>
        <v>C</v>
      </c>
      <c r="L102" s="93" t="str">
        <f>' PEP Grade'!L103</f>
        <v>With Held</v>
      </c>
      <c r="M102" s="116" t="str">
        <f>' PEP Grade'!M103</f>
        <v>Level 0 - Persona, Level 1 - Persona &amp; Wellness, Level 2 - Wellness, Level 3 - Persona &amp; Wellness</v>
      </c>
    </row>
    <row r="103" spans="1:13" s="124" customFormat="1" ht="23.4" customHeight="1" x14ac:dyDescent="0.3">
      <c r="A103" s="93">
        <v>101</v>
      </c>
      <c r="B103" s="129" t="s">
        <v>27</v>
      </c>
      <c r="C103" s="129" t="s">
        <v>15</v>
      </c>
      <c r="D103" s="129" t="s">
        <v>228</v>
      </c>
      <c r="E103" s="130" t="s">
        <v>229</v>
      </c>
      <c r="F103" s="131">
        <f>'HPS grading'!K104</f>
        <v>46.021428571428572</v>
      </c>
      <c r="G103" s="131">
        <f>'HPS grading'!P104</f>
        <v>55.181111111111115</v>
      </c>
      <c r="H103" s="131">
        <f>'HPS grading'!U104</f>
        <v>50.779629629629625</v>
      </c>
      <c r="I103" s="131">
        <f>'HPS grading'!Z104</f>
        <v>52.564986772486769</v>
      </c>
      <c r="J103" s="131">
        <f t="shared" si="1"/>
        <v>51.13678902116402</v>
      </c>
      <c r="K103" s="93" t="str" cm="1">
        <f t="array" ref="K103">_xlfn.IFS(J103&gt;=80,"A+",J103&gt;=70,"A",J103=60,"B+",J103&gt;=50,"B",J103&gt;=40,"C+",J103&gt;=30,"C",J103&gt;=20,"D",J103&lt;20,"E")</f>
        <v>B</v>
      </c>
      <c r="L103" s="93" t="str">
        <f>' PEP Grade'!L104</f>
        <v>With Held</v>
      </c>
      <c r="M103" s="116" t="str">
        <f>' PEP Grade'!M104</f>
        <v>Level 1 - Wellness, Level 2 - Wellness</v>
      </c>
    </row>
    <row r="104" spans="1:13" s="124" customFormat="1" ht="23.4" customHeight="1" x14ac:dyDescent="0.3">
      <c r="A104" s="98">
        <v>102</v>
      </c>
      <c r="B104" s="131" t="s">
        <v>23</v>
      </c>
      <c r="C104" s="131" t="s">
        <v>15</v>
      </c>
      <c r="D104" s="131" t="s">
        <v>230</v>
      </c>
      <c r="E104" s="132" t="s">
        <v>231</v>
      </c>
      <c r="F104" s="131">
        <f>'HPS grading'!K105</f>
        <v>54.224285714285713</v>
      </c>
      <c r="G104" s="131">
        <f>'HPS grading'!P105</f>
        <v>34.31</v>
      </c>
      <c r="H104" s="131">
        <f>'HPS grading'!U105</f>
        <v>63.086481481481478</v>
      </c>
      <c r="I104" s="131">
        <f>'HPS grading'!Z105</f>
        <v>52.706655092592598</v>
      </c>
      <c r="J104" s="131">
        <f t="shared" si="1"/>
        <v>51.08185557208995</v>
      </c>
      <c r="K104" s="93" t="str" cm="1">
        <f t="array" ref="K104">_xlfn.IFS(J104&gt;=80,"A+",J104&gt;=70,"A",J104=60,"B+",J104&gt;=50,"B",J104&gt;=40,"C+",J104&gt;=30,"C",J104&gt;=20,"D",J104&lt;20,"E")</f>
        <v>B</v>
      </c>
      <c r="L104" s="93" t="str">
        <f>' PEP Grade'!L105</f>
        <v>With Held</v>
      </c>
      <c r="M104" s="116" t="str">
        <f>' PEP Grade'!M105</f>
        <v>Level 2 - Persona</v>
      </c>
    </row>
    <row r="105" spans="1:13" s="124" customFormat="1" ht="23.4" customHeight="1" x14ac:dyDescent="0.3">
      <c r="A105" s="93">
        <v>103</v>
      </c>
      <c r="B105" s="129" t="s">
        <v>23</v>
      </c>
      <c r="C105" s="129" t="s">
        <v>24</v>
      </c>
      <c r="D105" s="129" t="s">
        <v>232</v>
      </c>
      <c r="E105" s="130" t="s">
        <v>233</v>
      </c>
      <c r="F105" s="131">
        <f>'HPS grading'!K106</f>
        <v>25.564761904761905</v>
      </c>
      <c r="G105" s="131">
        <f>'HPS grading'!P106</f>
        <v>52.486666666666657</v>
      </c>
      <c r="H105" s="131">
        <f>'HPS grading'!U106</f>
        <v>47.235740740740738</v>
      </c>
      <c r="I105" s="131">
        <f>'HPS grading'!Z106</f>
        <v>40.821916335978834</v>
      </c>
      <c r="J105" s="131">
        <f t="shared" si="1"/>
        <v>41.527271412037031</v>
      </c>
      <c r="K105" s="93" t="str" cm="1">
        <f t="array" ref="K105">_xlfn.IFS(J105&gt;=80,"A+",J105&gt;=70,"A",J105=60,"B+",J105&gt;=50,"B",J105&gt;=40,"C+",J105&gt;=30,"C",J105&gt;=20,"D",J105&lt;20,"E")</f>
        <v>C+</v>
      </c>
      <c r="L105" s="93" t="str">
        <f>' PEP Grade'!L106</f>
        <v>With Held</v>
      </c>
      <c r="M105" s="116" t="str">
        <f>' PEP Grade'!M106</f>
        <v>Level 0 - Persona, Level 1 - Persona &amp; Wellness, Level 2 - Wellness, Level 3 - Persona</v>
      </c>
    </row>
    <row r="106" spans="1:13" s="124" customFormat="1" ht="23.4" customHeight="1" x14ac:dyDescent="0.3">
      <c r="A106" s="98">
        <v>104</v>
      </c>
      <c r="B106" s="131" t="s">
        <v>27</v>
      </c>
      <c r="C106" s="131" t="s">
        <v>24</v>
      </c>
      <c r="D106" s="131" t="s">
        <v>234</v>
      </c>
      <c r="E106" s="132" t="s">
        <v>235</v>
      </c>
      <c r="F106" s="131">
        <f>'HPS grading'!K107</f>
        <v>55.488809523809522</v>
      </c>
      <c r="G106" s="131">
        <f>'HPS grading'!P107</f>
        <v>46.114444444444437</v>
      </c>
      <c r="H106" s="131">
        <f>'HPS grading'!U107</f>
        <v>59.76814814814815</v>
      </c>
      <c r="I106" s="131">
        <f>'HPS grading'!Z107</f>
        <v>50.197017195767195</v>
      </c>
      <c r="J106" s="131">
        <f t="shared" si="1"/>
        <v>52.892104828042328</v>
      </c>
      <c r="K106" s="93" t="str" cm="1">
        <f t="array" ref="K106">_xlfn.IFS(J106&gt;=80,"A+",J106&gt;=70,"A",J106=60,"B+",J106&gt;=50,"B",J106&gt;=40,"C+",J106&gt;=30,"C",J106&gt;=20,"D",J106&lt;20,"E")</f>
        <v>B</v>
      </c>
      <c r="L106" s="93" t="str">
        <f>' PEP Grade'!L107</f>
        <v>With Held</v>
      </c>
      <c r="M106" s="116" t="str">
        <f>' PEP Grade'!M107</f>
        <v>Level 0 - Wellness, Level 1 - Wellness, Level 2 - Persona</v>
      </c>
    </row>
    <row r="107" spans="1:13" s="124" customFormat="1" ht="23.4" customHeight="1" x14ac:dyDescent="0.3">
      <c r="A107" s="93">
        <v>105</v>
      </c>
      <c r="B107" s="129" t="s">
        <v>23</v>
      </c>
      <c r="C107" s="129" t="s">
        <v>24</v>
      </c>
      <c r="D107" s="129" t="s">
        <v>236</v>
      </c>
      <c r="E107" s="130" t="s">
        <v>237</v>
      </c>
      <c r="F107" s="131">
        <f>'HPS grading'!K108</f>
        <v>50.930238095238089</v>
      </c>
      <c r="G107" s="131">
        <f>'HPS grading'!P108</f>
        <v>51.981111111111119</v>
      </c>
      <c r="H107" s="131">
        <f>'HPS grading'!U108</f>
        <v>58.250925925925927</v>
      </c>
      <c r="I107" s="131">
        <f>'HPS grading'!Z108</f>
        <v>53.186402116402121</v>
      </c>
      <c r="J107" s="131">
        <f t="shared" si="1"/>
        <v>53.587169312169308</v>
      </c>
      <c r="K107" s="93" t="str" cm="1">
        <f t="array" ref="K107">_xlfn.IFS(J107&gt;=80,"A+",J107&gt;=70,"A",J107=60,"B+",J107&gt;=50,"B",J107&gt;=40,"C+",J107&gt;=30,"C",J107&gt;=20,"D",J107&lt;20,"E")</f>
        <v>B</v>
      </c>
      <c r="L107" s="93" t="str">
        <f>' PEP Grade'!L108</f>
        <v>With Held</v>
      </c>
      <c r="M107" s="116" t="str">
        <f>' PEP Grade'!M108</f>
        <v>Level 1 - Wellness, Level 2 - Wellness, Level 3 - Wellness</v>
      </c>
    </row>
    <row r="108" spans="1:13" s="124" customFormat="1" ht="23.4" customHeight="1" x14ac:dyDescent="0.3">
      <c r="A108" s="98">
        <v>106</v>
      </c>
      <c r="B108" s="131" t="s">
        <v>27</v>
      </c>
      <c r="C108" s="131" t="s">
        <v>15</v>
      </c>
      <c r="D108" s="131" t="s">
        <v>238</v>
      </c>
      <c r="E108" s="132" t="s">
        <v>239</v>
      </c>
      <c r="F108" s="131">
        <f>'HPS grading'!K109</f>
        <v>63.976666666666667</v>
      </c>
      <c r="G108" s="131">
        <f>'HPS grading'!P109</f>
        <v>52.776666666666671</v>
      </c>
      <c r="H108" s="131">
        <f>'HPS grading'!U109</f>
        <v>53.349999999999994</v>
      </c>
      <c r="I108" s="131">
        <f>'HPS grading'!Z109</f>
        <v>58.52930555555556</v>
      </c>
      <c r="J108" s="131">
        <f t="shared" si="1"/>
        <v>57.158159722222223</v>
      </c>
      <c r="K108" s="93" t="str" cm="1">
        <f t="array" ref="K108">_xlfn.IFS(J108&gt;=80,"A+",J108&gt;=70,"A",J108=60,"B+",J108&gt;=50,"B",J108&gt;=40,"C+",J108&gt;=30,"C",J108&gt;=20,"D",J108&lt;20,"E")</f>
        <v>B</v>
      </c>
      <c r="L108" s="93" t="str">
        <f>' PEP Grade'!L109</f>
        <v>Passed</v>
      </c>
      <c r="M108" s="116" t="str">
        <f>' PEP Grade'!M109</f>
        <v/>
      </c>
    </row>
    <row r="109" spans="1:13" s="124" customFormat="1" ht="23.4" customHeight="1" x14ac:dyDescent="0.3">
      <c r="A109" s="93">
        <v>107</v>
      </c>
      <c r="B109" s="129" t="s">
        <v>23</v>
      </c>
      <c r="C109" s="129" t="s">
        <v>15</v>
      </c>
      <c r="D109" s="129" t="s">
        <v>240</v>
      </c>
      <c r="E109" s="130" t="s">
        <v>241</v>
      </c>
      <c r="F109" s="131">
        <f>'HPS grading'!K110</f>
        <v>41.560952380952379</v>
      </c>
      <c r="G109" s="131">
        <f>'HPS grading'!P110</f>
        <v>60.734444444444435</v>
      </c>
      <c r="H109" s="131">
        <f>'HPS grading'!U110</f>
        <v>62.512962962962959</v>
      </c>
      <c r="I109" s="131">
        <f>'HPS grading'!Z110</f>
        <v>57.360448082010578</v>
      </c>
      <c r="J109" s="131">
        <f t="shared" si="1"/>
        <v>55.54220196759259</v>
      </c>
      <c r="K109" s="93" t="str" cm="1">
        <f t="array" ref="K109">_xlfn.IFS(J109&gt;=80,"A+",J109&gt;=70,"A",J109=60,"B+",J109&gt;=50,"B",J109&gt;=40,"C+",J109&gt;=30,"C",J109&gt;=20,"D",J109&lt;20,"E")</f>
        <v>B</v>
      </c>
      <c r="L109" s="93" t="str">
        <f>' PEP Grade'!L110</f>
        <v>With Held</v>
      </c>
      <c r="M109" s="116" t="str">
        <f>' PEP Grade'!M110</f>
        <v>Level 1 - Persona &amp; Wellness</v>
      </c>
    </row>
    <row r="110" spans="1:13" s="124" customFormat="1" ht="23.4" customHeight="1" x14ac:dyDescent="0.3">
      <c r="A110" s="98">
        <v>108</v>
      </c>
      <c r="B110" s="131" t="s">
        <v>27</v>
      </c>
      <c r="C110" s="131" t="s">
        <v>47</v>
      </c>
      <c r="D110" s="131" t="s">
        <v>242</v>
      </c>
      <c r="E110" s="132" t="s">
        <v>243</v>
      </c>
      <c r="F110" s="131">
        <f>'HPS grading'!K111</f>
        <v>43.439523809523806</v>
      </c>
      <c r="G110" s="131">
        <f>'HPS grading'!P111</f>
        <v>52.662222222222226</v>
      </c>
      <c r="H110" s="131">
        <f>'HPS grading'!U111</f>
        <v>60.092592592592595</v>
      </c>
      <c r="I110" s="131">
        <f>'HPS grading'!Z111</f>
        <v>50.77613921957672</v>
      </c>
      <c r="J110" s="131">
        <f t="shared" si="1"/>
        <v>51.742619460978837</v>
      </c>
      <c r="K110" s="93" t="str" cm="1">
        <f t="array" ref="K110">_xlfn.IFS(J110&gt;=80,"A+",J110&gt;=70,"A",J110=60,"B+",J110&gt;=50,"B",J110&gt;=40,"C+",J110&gt;=30,"C",J110&gt;=20,"D",J110&lt;20,"E")</f>
        <v>B</v>
      </c>
      <c r="L110" s="93" t="str">
        <f>' PEP Grade'!L111</f>
        <v>With Held</v>
      </c>
      <c r="M110" s="116" t="str">
        <f>' PEP Grade'!M111</f>
        <v>Level 0 - Persona, Level 1 - Persona</v>
      </c>
    </row>
    <row r="111" spans="1:13" s="124" customFormat="1" ht="23.4" customHeight="1" x14ac:dyDescent="0.3">
      <c r="A111" s="93">
        <v>109</v>
      </c>
      <c r="B111" s="129" t="s">
        <v>27</v>
      </c>
      <c r="C111" s="129" t="s">
        <v>47</v>
      </c>
      <c r="D111" s="129" t="s">
        <v>244</v>
      </c>
      <c r="E111" s="130" t="s">
        <v>245</v>
      </c>
      <c r="F111" s="131">
        <f>'HPS grading'!K112</f>
        <v>41.433095238095241</v>
      </c>
      <c r="G111" s="131">
        <f>'HPS grading'!P112</f>
        <v>43.135555555555563</v>
      </c>
      <c r="H111" s="131">
        <f>'HPS grading'!U112</f>
        <v>43.879629629629633</v>
      </c>
      <c r="I111" s="131">
        <f>'HPS grading'!Z112</f>
        <v>42.678042328042338</v>
      </c>
      <c r="J111" s="131">
        <f t="shared" si="1"/>
        <v>42.781580687830697</v>
      </c>
      <c r="K111" s="93" t="str" cm="1">
        <f t="array" ref="K111">_xlfn.IFS(J111&gt;=80,"A+",J111&gt;=70,"A",J111=60,"B+",J111&gt;=50,"B",J111&gt;=40,"C+",J111&gt;=30,"C",J111&gt;=20,"D",J111&lt;20,"E")</f>
        <v>C+</v>
      </c>
      <c r="L111" s="93" t="str">
        <f>' PEP Grade'!L112</f>
        <v>With Held</v>
      </c>
      <c r="M111" s="116" t="str">
        <f>' PEP Grade'!M112</f>
        <v>Level 0 - Wellness, Level 1 - Wellness, Level 2 - Wellness, Level 3 - Wellness</v>
      </c>
    </row>
    <row r="112" spans="1:13" s="124" customFormat="1" ht="23.4" customHeight="1" x14ac:dyDescent="0.3">
      <c r="A112" s="98">
        <v>110</v>
      </c>
      <c r="B112" s="131" t="s">
        <v>27</v>
      </c>
      <c r="C112" s="131" t="s">
        <v>47</v>
      </c>
      <c r="D112" s="131" t="s">
        <v>246</v>
      </c>
      <c r="E112" s="132" t="s">
        <v>247</v>
      </c>
      <c r="F112" s="131">
        <f>'HPS grading'!K113</f>
        <v>58.596011904761909</v>
      </c>
      <c r="G112" s="131">
        <f>'HPS grading'!P113</f>
        <v>44.522222222222219</v>
      </c>
      <c r="H112" s="131">
        <f>'HPS grading'!U113</f>
        <v>25.243518518518517</v>
      </c>
      <c r="I112" s="131">
        <f>'HPS grading'!Z113</f>
        <v>46.86647982804233</v>
      </c>
      <c r="J112" s="131">
        <f t="shared" si="1"/>
        <v>43.807058118386252</v>
      </c>
      <c r="K112" s="93" t="str" cm="1">
        <f t="array" ref="K112">_xlfn.IFS(J112&gt;=80,"A+",J112&gt;=70,"A",J112=60,"B+",J112&gt;=50,"B",J112&gt;=40,"C+",J112&gt;=30,"C",J112&gt;=20,"D",J112&lt;20,"E")</f>
        <v>C+</v>
      </c>
      <c r="L112" s="93" t="str">
        <f>' PEP Grade'!L113</f>
        <v>With Held</v>
      </c>
      <c r="M112" s="116" t="str">
        <f>' PEP Grade'!M113</f>
        <v>Level 1 - Wellness, Level 2 - Wellness, Level 3 - Persona</v>
      </c>
    </row>
    <row r="113" spans="1:13" s="124" customFormat="1" ht="23.4" customHeight="1" x14ac:dyDescent="0.3">
      <c r="A113" s="93">
        <v>111</v>
      </c>
      <c r="B113" s="129" t="s">
        <v>27</v>
      </c>
      <c r="C113" s="129" t="s">
        <v>47</v>
      </c>
      <c r="D113" s="129" t="s">
        <v>248</v>
      </c>
      <c r="E113" s="130" t="s">
        <v>249</v>
      </c>
      <c r="F113" s="131">
        <f>'HPS grading'!K114</f>
        <v>24.25346726190476</v>
      </c>
      <c r="G113" s="131">
        <f>'HPS grading'!P114</f>
        <v>27.563333333333333</v>
      </c>
      <c r="H113" s="131">
        <f>'HPS grading'!U114</f>
        <v>50.871296296296293</v>
      </c>
      <c r="I113" s="131">
        <f>'HPS grading'!Z114</f>
        <v>37.338690889550264</v>
      </c>
      <c r="J113" s="131">
        <f t="shared" si="1"/>
        <v>35.006696945271159</v>
      </c>
      <c r="K113" s="93" t="str" cm="1">
        <f t="array" ref="K113">_xlfn.IFS(J113&gt;=80,"A+",J113&gt;=70,"A",J113=60,"B+",J113&gt;=50,"B",J113&gt;=40,"C+",J113&gt;=30,"C",J113&gt;=20,"D",J113&lt;20,"E")</f>
        <v>C</v>
      </c>
      <c r="L113" s="93" t="str">
        <f>' PEP Grade'!L114</f>
        <v>With Held</v>
      </c>
      <c r="M113" s="116" t="str">
        <f>' PEP Grade'!M114</f>
        <v>Level 0 - Persona, Level 1 - Persona &amp; Wellness, Level 2 - Persona &amp; Wellness</v>
      </c>
    </row>
    <row r="114" spans="1:13" s="124" customFormat="1" ht="23.4" customHeight="1" x14ac:dyDescent="0.3">
      <c r="A114" s="98">
        <v>112</v>
      </c>
      <c r="B114" s="131" t="s">
        <v>27</v>
      </c>
      <c r="C114" s="131" t="s">
        <v>24</v>
      </c>
      <c r="D114" s="131" t="s">
        <v>250</v>
      </c>
      <c r="E114" s="132" t="s">
        <v>251</v>
      </c>
      <c r="F114" s="131">
        <f>'HPS grading'!K115</f>
        <v>51.226666666666674</v>
      </c>
      <c r="G114" s="131">
        <f>'HPS grading'!P115</f>
        <v>47.032222222222224</v>
      </c>
      <c r="H114" s="131">
        <f>'HPS grading'!U115</f>
        <v>65.174999999999997</v>
      </c>
      <c r="I114" s="131">
        <f>'HPS grading'!Z115</f>
        <v>50.170972222222218</v>
      </c>
      <c r="J114" s="131">
        <f t="shared" si="1"/>
        <v>53.401215277777773</v>
      </c>
      <c r="K114" s="93" t="str" cm="1">
        <f t="array" ref="K114">_xlfn.IFS(J114&gt;=80,"A+",J114&gt;=70,"A",J114=60,"B+",J114&gt;=50,"B",J114&gt;=40,"C+",J114&gt;=30,"C",J114&gt;=20,"D",J114&lt;20,"E")</f>
        <v>B</v>
      </c>
      <c r="L114" s="93" t="str">
        <f>' PEP Grade'!L115</f>
        <v>With Held</v>
      </c>
      <c r="M114" s="116" t="str">
        <f>' PEP Grade'!M115</f>
        <v>Level 0 - Persona, Level 1 - Persona, Level 2 - Wellness</v>
      </c>
    </row>
    <row r="115" spans="1:13" s="124" customFormat="1" ht="23.4" customHeight="1" x14ac:dyDescent="0.3">
      <c r="A115" s="93">
        <v>113</v>
      </c>
      <c r="B115" s="129" t="s">
        <v>27</v>
      </c>
      <c r="C115" s="129" t="s">
        <v>47</v>
      </c>
      <c r="D115" s="129" t="s">
        <v>252</v>
      </c>
      <c r="E115" s="130" t="s">
        <v>253</v>
      </c>
      <c r="F115" s="131">
        <f>'HPS grading'!K116</f>
        <v>56.484761904761911</v>
      </c>
      <c r="G115" s="131">
        <f>'HPS grading'!P116</f>
        <v>56.31</v>
      </c>
      <c r="H115" s="131">
        <f>'HPS grading'!U116</f>
        <v>53.650000000000006</v>
      </c>
      <c r="I115" s="131">
        <f>'HPS grading'!Z116</f>
        <v>57.121607142857144</v>
      </c>
      <c r="J115" s="131">
        <f t="shared" si="1"/>
        <v>55.891592261904762</v>
      </c>
      <c r="K115" s="93" t="str" cm="1">
        <f t="array" ref="K115">_xlfn.IFS(J115&gt;=80,"A+",J115&gt;=70,"A",J115=60,"B+",J115&gt;=50,"B",J115&gt;=40,"C+",J115&gt;=30,"C",J115&gt;=20,"D",J115&lt;20,"E")</f>
        <v>B</v>
      </c>
      <c r="L115" s="93" t="str">
        <f>' PEP Grade'!L116</f>
        <v>With Held</v>
      </c>
      <c r="M115" s="116" t="str">
        <f>' PEP Grade'!M116</f>
        <v>Level 3 - Wellness</v>
      </c>
    </row>
    <row r="116" spans="1:13" s="124" customFormat="1" ht="23.4" customHeight="1" x14ac:dyDescent="0.3">
      <c r="A116" s="98">
        <v>114</v>
      </c>
      <c r="B116" s="131" t="s">
        <v>27</v>
      </c>
      <c r="C116" s="131" t="s">
        <v>47</v>
      </c>
      <c r="D116" s="131" t="s">
        <v>254</v>
      </c>
      <c r="E116" s="132" t="s">
        <v>255</v>
      </c>
      <c r="F116" s="131">
        <f>'HPS grading'!K117</f>
        <v>32.803988095238097</v>
      </c>
      <c r="G116" s="131">
        <f>'HPS grading'!P117</f>
        <v>41.818888888888885</v>
      </c>
      <c r="H116" s="131">
        <f>'HPS grading'!U117</f>
        <v>35.766666666666666</v>
      </c>
      <c r="I116" s="131">
        <f>'HPS grading'!Z117</f>
        <v>42.4393998015873</v>
      </c>
      <c r="J116" s="131">
        <f t="shared" si="1"/>
        <v>38.207235863095235</v>
      </c>
      <c r="K116" s="93" t="str" cm="1">
        <f t="array" ref="K116">_xlfn.IFS(J116&gt;=80,"A+",J116&gt;=70,"A",J116=60,"B+",J116&gt;=50,"B",J116&gt;=40,"C+",J116&gt;=30,"C",J116&gt;=20,"D",J116&lt;20,"E")</f>
        <v>C</v>
      </c>
      <c r="L116" s="93" t="str">
        <f>' PEP Grade'!L117</f>
        <v>With Held</v>
      </c>
      <c r="M116" s="116" t="str">
        <f>' PEP Grade'!M117</f>
        <v>Level 1 - Persona &amp; Wellness, Level 2 - Wellness, Level 3 - Persona &amp; Wellness</v>
      </c>
    </row>
    <row r="117" spans="1:13" s="124" customFormat="1" ht="23.4" customHeight="1" x14ac:dyDescent="0.3">
      <c r="A117" s="93">
        <v>115</v>
      </c>
      <c r="B117" s="129" t="s">
        <v>27</v>
      </c>
      <c r="C117" s="129" t="s">
        <v>47</v>
      </c>
      <c r="D117" s="129" t="s">
        <v>256</v>
      </c>
      <c r="E117" s="130" t="s">
        <v>257</v>
      </c>
      <c r="F117" s="131">
        <f>'HPS grading'!K118</f>
        <v>40.386889880952381</v>
      </c>
      <c r="G117" s="131">
        <f>'HPS grading'!P118</f>
        <v>39.861111111111107</v>
      </c>
      <c r="H117" s="131">
        <f>'HPS grading'!U118</f>
        <v>45.3</v>
      </c>
      <c r="I117" s="131">
        <f>'HPS grading'!Z118</f>
        <v>45.746375248015866</v>
      </c>
      <c r="J117" s="131">
        <f t="shared" si="1"/>
        <v>42.823594060019836</v>
      </c>
      <c r="K117" s="93" t="str" cm="1">
        <f t="array" ref="K117">_xlfn.IFS(J117&gt;=80,"A+",J117&gt;=70,"A",J117=60,"B+",J117&gt;=50,"B",J117&gt;=40,"C+",J117&gt;=30,"C",J117&gt;=20,"D",J117&lt;20,"E")</f>
        <v>C+</v>
      </c>
      <c r="L117" s="93" t="str">
        <f>' PEP Grade'!L118</f>
        <v>With Held</v>
      </c>
      <c r="M117" s="116" t="str">
        <f>' PEP Grade'!M118</f>
        <v>Level 1 - Wellness, Level 2 - Persona &amp; Wellness, Level 3 - Wellness</v>
      </c>
    </row>
    <row r="118" spans="1:13" s="124" customFormat="1" ht="23.4" customHeight="1" x14ac:dyDescent="0.3">
      <c r="A118" s="98">
        <v>116</v>
      </c>
      <c r="B118" s="131" t="s">
        <v>207</v>
      </c>
      <c r="C118" s="131" t="s">
        <v>15</v>
      </c>
      <c r="D118" s="131" t="s">
        <v>258</v>
      </c>
      <c r="E118" s="132" t="s">
        <v>259</v>
      </c>
      <c r="F118" s="131">
        <f>'HPS grading'!K119</f>
        <v>54.730952380952381</v>
      </c>
      <c r="G118" s="131">
        <f>'HPS grading'!P119</f>
        <v>59.504444444444445</v>
      </c>
      <c r="H118" s="131">
        <f>'HPS grading'!U119</f>
        <v>63.411111111111111</v>
      </c>
      <c r="I118" s="131">
        <f>'HPS grading'!Z119</f>
        <v>60.297043650793654</v>
      </c>
      <c r="J118" s="131">
        <f t="shared" si="1"/>
        <v>59.485887896825396</v>
      </c>
      <c r="K118" s="93" t="str" cm="1">
        <f t="array" ref="K118">_xlfn.IFS(J118&gt;=80,"A+",J118&gt;=70,"A",J118=60,"B+",J118&gt;=50,"B",J118&gt;=40,"C+",J118&gt;=30,"C",J118&gt;=20,"D",J118&lt;20,"E")</f>
        <v>B</v>
      </c>
      <c r="L118" s="93" t="str">
        <f>' PEP Grade'!L119</f>
        <v>Passed</v>
      </c>
      <c r="M118" s="116" t="str">
        <f>' PEP Grade'!M119</f>
        <v/>
      </c>
    </row>
    <row r="119" spans="1:13" s="124" customFormat="1" ht="23.4" customHeight="1" x14ac:dyDescent="0.3">
      <c r="A119" s="93">
        <v>117</v>
      </c>
      <c r="B119" s="129" t="s">
        <v>23</v>
      </c>
      <c r="C119" s="129" t="s">
        <v>47</v>
      </c>
      <c r="D119" s="129" t="s">
        <v>260</v>
      </c>
      <c r="E119" s="130" t="s">
        <v>261</v>
      </c>
      <c r="F119" s="131">
        <f>'HPS grading'!K120</f>
        <v>62.107857142857142</v>
      </c>
      <c r="G119" s="131">
        <f>'HPS grading'!P120</f>
        <v>62.980000000000004</v>
      </c>
      <c r="H119" s="131">
        <f>'HPS grading'!U120</f>
        <v>71.746481481481482</v>
      </c>
      <c r="I119" s="131">
        <f>'HPS grading'!Z120</f>
        <v>68.829864417989427</v>
      </c>
      <c r="J119" s="131">
        <f t="shared" si="1"/>
        <v>66.41605076058201</v>
      </c>
      <c r="K119" s="93" t="str" cm="1">
        <f t="array" ref="K119">_xlfn.IFS(J119&gt;=80,"A+",J119&gt;=70,"A",J119=60,"B+",J119&gt;=50,"B",J119&gt;=40,"C+",J119&gt;=30,"C",J119&gt;=20,"D",J119&lt;20,"E")</f>
        <v>B</v>
      </c>
      <c r="L119" s="93" t="str">
        <f>' PEP Grade'!L120</f>
        <v>Passed</v>
      </c>
      <c r="M119" s="116" t="str">
        <f>' PEP Grade'!M120</f>
        <v/>
      </c>
    </row>
    <row r="120" spans="1:13" s="124" customFormat="1" ht="23.4" customHeight="1" x14ac:dyDescent="0.3">
      <c r="A120" s="98">
        <v>118</v>
      </c>
      <c r="B120" s="131" t="s">
        <v>23</v>
      </c>
      <c r="C120" s="131" t="s">
        <v>15</v>
      </c>
      <c r="D120" s="131" t="s">
        <v>262</v>
      </c>
      <c r="E120" s="132" t="s">
        <v>263</v>
      </c>
      <c r="F120" s="131">
        <f>'HPS grading'!K121</f>
        <v>39.847619047619048</v>
      </c>
      <c r="G120" s="131">
        <f>'HPS grading'!P121</f>
        <v>36.832222222222221</v>
      </c>
      <c r="H120" s="131">
        <f>'HPS grading'!U121</f>
        <v>45.037037037037038</v>
      </c>
      <c r="I120" s="131">
        <f>'HPS grading'!Z121</f>
        <v>44.533386243386239</v>
      </c>
      <c r="J120" s="131">
        <f t="shared" si="1"/>
        <v>41.562566137566137</v>
      </c>
      <c r="K120" s="93" t="str" cm="1">
        <f t="array" ref="K120">_xlfn.IFS(J120&gt;=80,"A+",J120&gt;=70,"A",J120=60,"B+",J120&gt;=50,"B",J120&gt;=40,"C+",J120&gt;=30,"C",J120&gt;=20,"D",J120&lt;20,"E")</f>
        <v>C+</v>
      </c>
      <c r="L120" s="93" t="str">
        <f>' PEP Grade'!L121</f>
        <v>With Held</v>
      </c>
      <c r="M120" s="116" t="str">
        <f>' PEP Grade'!M121</f>
        <v>Level 1 - Persona &amp; Wellness, Level 2 - Persona &amp; Wellness, Level 3 - Wellness</v>
      </c>
    </row>
    <row r="121" spans="1:13" s="124" customFormat="1" ht="23.4" customHeight="1" x14ac:dyDescent="0.3">
      <c r="A121" s="93">
        <v>119</v>
      </c>
      <c r="B121" s="129" t="s">
        <v>23</v>
      </c>
      <c r="C121" s="129" t="s">
        <v>15</v>
      </c>
      <c r="D121" s="129" t="s">
        <v>264</v>
      </c>
      <c r="E121" s="130" t="s">
        <v>265</v>
      </c>
      <c r="F121" s="131">
        <f>'HPS grading'!K122</f>
        <v>44.839047619047619</v>
      </c>
      <c r="G121" s="131">
        <f>'HPS grading'!P122</f>
        <v>38.199999999999996</v>
      </c>
      <c r="H121" s="131">
        <f>'HPS grading'!U122</f>
        <v>55.137037037037032</v>
      </c>
      <c r="I121" s="131">
        <f>'HPS grading'!Z122</f>
        <v>47.898435846560844</v>
      </c>
      <c r="J121" s="131">
        <f t="shared" si="1"/>
        <v>46.518630125661375</v>
      </c>
      <c r="K121" s="93" t="str" cm="1">
        <f t="array" ref="K121">_xlfn.IFS(J121&gt;=80,"A+",J121&gt;=70,"A",J121=60,"B+",J121&gt;=50,"B",J121&gt;=40,"C+",J121&gt;=30,"C",J121&gt;=20,"D",J121&lt;20,"E")</f>
        <v>C+</v>
      </c>
      <c r="L121" s="93" t="str">
        <f>' PEP Grade'!L122</f>
        <v>With Held</v>
      </c>
      <c r="M121" s="116" t="str">
        <f>' PEP Grade'!M122</f>
        <v>Level 0 - Wellness, Level 1 - Wellness, Level 2 - Wellness, Level 3 - Wellness</v>
      </c>
    </row>
    <row r="122" spans="1:13" s="124" customFormat="1" ht="23.4" customHeight="1" x14ac:dyDescent="0.3">
      <c r="A122" s="98">
        <v>120</v>
      </c>
      <c r="B122" s="131" t="s">
        <v>27</v>
      </c>
      <c r="C122" s="131" t="s">
        <v>24</v>
      </c>
      <c r="D122" s="131" t="s">
        <v>266</v>
      </c>
      <c r="E122" s="132" t="s">
        <v>267</v>
      </c>
      <c r="F122" s="131">
        <f>'HPS grading'!K123</f>
        <v>39.568571428571431</v>
      </c>
      <c r="G122" s="131">
        <f>'HPS grading'!P123</f>
        <v>36.963333333333331</v>
      </c>
      <c r="H122" s="131">
        <f>'HPS grading'!U123</f>
        <v>36.590000000000003</v>
      </c>
      <c r="I122" s="131">
        <f>'HPS grading'!Z123</f>
        <v>41.381542658730162</v>
      </c>
      <c r="J122" s="131">
        <f t="shared" si="1"/>
        <v>38.625861855158732</v>
      </c>
      <c r="K122" s="93" t="str" cm="1">
        <f t="array" ref="K122">_xlfn.IFS(J122&gt;=80,"A+",J122&gt;=70,"A",J122=60,"B+",J122&gt;=50,"B",J122&gt;=40,"C+",J122&gt;=30,"C",J122&gt;=20,"D",J122&lt;20,"E")</f>
        <v>C</v>
      </c>
      <c r="L122" s="93" t="str">
        <f>' PEP Grade'!L123</f>
        <v>With Held</v>
      </c>
      <c r="M122" s="116" t="str">
        <f>' PEP Grade'!M123</f>
        <v>Level 0 - Persona, Level 1 - Persona &amp; Wellness, Level 2 - Wellness, Level 3 - Wellness</v>
      </c>
    </row>
    <row r="123" spans="1:13" s="124" customFormat="1" ht="23.4" customHeight="1" x14ac:dyDescent="0.3">
      <c r="A123" s="93">
        <v>121</v>
      </c>
      <c r="B123" s="129" t="s">
        <v>27</v>
      </c>
      <c r="C123" s="129" t="s">
        <v>15</v>
      </c>
      <c r="D123" s="129" t="s">
        <v>268</v>
      </c>
      <c r="E123" s="130" t="s">
        <v>269</v>
      </c>
      <c r="F123" s="131">
        <f>'HPS grading'!K124</f>
        <v>37.717857142857142</v>
      </c>
      <c r="G123" s="131">
        <f>'HPS grading'!P124</f>
        <v>50.812222222222225</v>
      </c>
      <c r="H123" s="131">
        <f>'HPS grading'!U124</f>
        <v>46.867592592592594</v>
      </c>
      <c r="I123" s="131">
        <f>'HPS grading'!Z124</f>
        <v>50.186223544973544</v>
      </c>
      <c r="J123" s="131">
        <f t="shared" si="1"/>
        <v>46.395973875661369</v>
      </c>
      <c r="K123" s="93" t="str" cm="1">
        <f t="array" ref="K123">_xlfn.IFS(J123&gt;=80,"A+",J123&gt;=70,"A",J123=60,"B+",J123&gt;=50,"B",J123&gt;=40,"C+",J123&gt;=30,"C",J123&gt;=20,"D",J123&lt;20,"E")</f>
        <v>C+</v>
      </c>
      <c r="L123" s="93" t="str">
        <f>' PEP Grade'!L124</f>
        <v>With Held</v>
      </c>
      <c r="M123" s="116" t="str">
        <f>' PEP Grade'!M124</f>
        <v>Level 1 - Persona &amp; Wellness, Level 3 - Persona</v>
      </c>
    </row>
    <row r="124" spans="1:13" s="124" customFormat="1" ht="23.4" customHeight="1" x14ac:dyDescent="0.3">
      <c r="A124" s="98">
        <v>122</v>
      </c>
      <c r="B124" s="131" t="s">
        <v>27</v>
      </c>
      <c r="C124" s="131" t="s">
        <v>15</v>
      </c>
      <c r="D124" s="131" t="s">
        <v>270</v>
      </c>
      <c r="E124" s="132" t="s">
        <v>271</v>
      </c>
      <c r="F124" s="131">
        <f>'HPS grading'!K125</f>
        <v>46.422857142857147</v>
      </c>
      <c r="G124" s="131">
        <f>'HPS grading'!P125</f>
        <v>44.123333333333335</v>
      </c>
      <c r="H124" s="131">
        <f>'HPS grading'!U125</f>
        <v>54.855555555555554</v>
      </c>
      <c r="I124" s="131">
        <f>'HPS grading'!Z125</f>
        <v>52.786696428571432</v>
      </c>
      <c r="J124" s="131">
        <f t="shared" si="1"/>
        <v>49.547110615079362</v>
      </c>
      <c r="K124" s="93" t="str" cm="1">
        <f t="array" ref="K124">_xlfn.IFS(J124&gt;=80,"A+",J124&gt;=70,"A",J124=60,"B+",J124&gt;=50,"B",J124&gt;=40,"C+",J124&gt;=30,"C",J124&gt;=20,"D",J124&lt;20,"E")</f>
        <v>C+</v>
      </c>
      <c r="L124" s="93" t="str">
        <f>' PEP Grade'!L125</f>
        <v>With Held</v>
      </c>
      <c r="M124" s="116" t="str">
        <f>' PEP Grade'!M125</f>
        <v>Level 1 - Persona &amp; Wellness, Level 2 - Wellness, Level 3 - Wellness</v>
      </c>
    </row>
    <row r="125" spans="1:13" s="124" customFormat="1" ht="23.4" customHeight="1" x14ac:dyDescent="0.3">
      <c r="A125" s="93">
        <v>123</v>
      </c>
      <c r="B125" s="129" t="s">
        <v>27</v>
      </c>
      <c r="C125" s="129" t="s">
        <v>15</v>
      </c>
      <c r="D125" s="129" t="s">
        <v>272</v>
      </c>
      <c r="E125" s="130" t="s">
        <v>273</v>
      </c>
      <c r="F125" s="131">
        <f>'HPS grading'!K126</f>
        <v>63.738571428571426</v>
      </c>
      <c r="G125" s="131">
        <f>'HPS grading'!P126</f>
        <v>63.948888888888888</v>
      </c>
      <c r="H125" s="131">
        <f>'HPS grading'!U126</f>
        <v>70.401851851851845</v>
      </c>
      <c r="I125" s="131">
        <f>'HPS grading'!Z126</f>
        <v>65.994674272486762</v>
      </c>
      <c r="J125" s="131">
        <f t="shared" si="1"/>
        <v>66.020996610449728</v>
      </c>
      <c r="K125" s="93" t="str" cm="1">
        <f t="array" ref="K125">_xlfn.IFS(J125&gt;=80,"A+",J125&gt;=70,"A",J125=60,"B+",J125&gt;=50,"B",J125&gt;=40,"C+",J125&gt;=30,"C",J125&gt;=20,"D",J125&lt;20,"E")</f>
        <v>B</v>
      </c>
      <c r="L125" s="93" t="str">
        <f>' PEP Grade'!L126</f>
        <v>Passed</v>
      </c>
      <c r="M125" s="116" t="str">
        <f>' PEP Grade'!M126</f>
        <v/>
      </c>
    </row>
    <row r="126" spans="1:13" s="124" customFormat="1" ht="23.4" customHeight="1" x14ac:dyDescent="0.3">
      <c r="A126" s="98">
        <v>124</v>
      </c>
      <c r="B126" s="131" t="s">
        <v>27</v>
      </c>
      <c r="C126" s="131" t="s">
        <v>24</v>
      </c>
      <c r="D126" s="131" t="s">
        <v>274</v>
      </c>
      <c r="E126" s="132" t="s">
        <v>275</v>
      </c>
      <c r="F126" s="131">
        <f>'HPS grading'!K127</f>
        <v>45.068095238095239</v>
      </c>
      <c r="G126" s="131">
        <f>'HPS grading'!P127</f>
        <v>40.76</v>
      </c>
      <c r="H126" s="131">
        <f>'HPS grading'!U127</f>
        <v>53.275462962962962</v>
      </c>
      <c r="I126" s="131">
        <f>'HPS grading'!Z127</f>
        <v>44.621251653439153</v>
      </c>
      <c r="J126" s="131">
        <f t="shared" si="1"/>
        <v>45.931202463624338</v>
      </c>
      <c r="K126" s="93" t="str" cm="1">
        <f t="array" ref="K126">_xlfn.IFS(J126&gt;=80,"A+",J126&gt;=70,"A",J126=60,"B+",J126&gt;=50,"B",J126&gt;=40,"C+",J126&gt;=30,"C",J126&gt;=20,"D",J126&lt;20,"E")</f>
        <v>C+</v>
      </c>
      <c r="L126" s="93" t="str">
        <f>' PEP Grade'!L127</f>
        <v>With Held</v>
      </c>
      <c r="M126" s="116" t="str">
        <f>' PEP Grade'!M127</f>
        <v>Level 0 - Persona, Level 1 - Wellness, Level 2 - Wellness, Level 3 - Wellness</v>
      </c>
    </row>
    <row r="127" spans="1:13" s="124" customFormat="1" ht="23.4" customHeight="1" x14ac:dyDescent="0.3">
      <c r="A127" s="93">
        <v>125</v>
      </c>
      <c r="B127" s="129" t="s">
        <v>23</v>
      </c>
      <c r="C127" s="129" t="s">
        <v>47</v>
      </c>
      <c r="D127" s="129" t="s">
        <v>276</v>
      </c>
      <c r="E127" s="130" t="s">
        <v>277</v>
      </c>
      <c r="F127" s="131">
        <f>'HPS grading'!K128</f>
        <v>65.444999999999993</v>
      </c>
      <c r="G127" s="131">
        <f>'HPS grading'!P128</f>
        <v>59.154444444444444</v>
      </c>
      <c r="H127" s="131">
        <f>'HPS grading'!U128</f>
        <v>66.990277777777777</v>
      </c>
      <c r="I127" s="131">
        <f>'HPS grading'!Z128</f>
        <v>63.529374999999995</v>
      </c>
      <c r="J127" s="131">
        <f t="shared" si="1"/>
        <v>63.779774305555549</v>
      </c>
      <c r="K127" s="93" t="str" cm="1">
        <f t="array" ref="K127">_xlfn.IFS(J127&gt;=80,"A+",J127&gt;=70,"A",J127=60,"B+",J127&gt;=50,"B",J127&gt;=40,"C+",J127&gt;=30,"C",J127&gt;=20,"D",J127&lt;20,"E")</f>
        <v>B</v>
      </c>
      <c r="L127" s="93" t="str">
        <f>' PEP Grade'!L128</f>
        <v>Passed</v>
      </c>
      <c r="M127" s="116" t="str">
        <f>' PEP Grade'!M128</f>
        <v/>
      </c>
    </row>
    <row r="128" spans="1:13" s="124" customFormat="1" ht="23.4" customHeight="1" x14ac:dyDescent="0.3">
      <c r="A128" s="98">
        <v>126</v>
      </c>
      <c r="B128" s="131" t="s">
        <v>23</v>
      </c>
      <c r="C128" s="131" t="s">
        <v>47</v>
      </c>
      <c r="D128" s="131" t="s">
        <v>278</v>
      </c>
      <c r="E128" s="132" t="s">
        <v>279</v>
      </c>
      <c r="F128" s="131">
        <f>'HPS grading'!K129</f>
        <v>35.91357142857143</v>
      </c>
      <c r="G128" s="131">
        <f>'HPS grading'!P129</f>
        <v>34.58</v>
      </c>
      <c r="H128" s="131">
        <f>'HPS grading'!U129</f>
        <v>15.955555555555556</v>
      </c>
      <c r="I128" s="131">
        <f>'HPS grading'!Z129</f>
        <v>35.556726190476191</v>
      </c>
      <c r="J128" s="131">
        <f t="shared" si="1"/>
        <v>30.501463293650794</v>
      </c>
      <c r="K128" s="93" t="str" cm="1">
        <f t="array" ref="K128">_xlfn.IFS(J128&gt;=80,"A+",J128&gt;=70,"A",J128=60,"B+",J128&gt;=50,"B",J128&gt;=40,"C+",J128&gt;=30,"C",J128&gt;=20,"D",J128&lt;20,"E")</f>
        <v>C</v>
      </c>
      <c r="L128" s="93" t="str">
        <f>' PEP Grade'!L129</f>
        <v>With Held</v>
      </c>
      <c r="M128" s="116" t="str">
        <f>' PEP Grade'!M129</f>
        <v>Level 1 - Persona &amp; Wellness, Level 2 - Wellness, Level 3 - Persona &amp; Wellness</v>
      </c>
    </row>
    <row r="129" spans="1:13" s="124" customFormat="1" ht="23.4" customHeight="1" x14ac:dyDescent="0.3">
      <c r="A129" s="93">
        <v>127</v>
      </c>
      <c r="B129" s="129" t="s">
        <v>23</v>
      </c>
      <c r="C129" s="129" t="s">
        <v>15</v>
      </c>
      <c r="D129" s="129" t="s">
        <v>280</v>
      </c>
      <c r="E129" s="130" t="s">
        <v>281</v>
      </c>
      <c r="F129" s="131">
        <f>'HPS grading'!K130</f>
        <v>51.13761904761904</v>
      </c>
      <c r="G129" s="131">
        <f>'HPS grading'!P130</f>
        <v>53.333333333333329</v>
      </c>
      <c r="H129" s="131">
        <f>'HPS grading'!U130</f>
        <v>45.491203703703704</v>
      </c>
      <c r="I129" s="131">
        <f>'HPS grading'!Z130</f>
        <v>50.90026124338624</v>
      </c>
      <c r="J129" s="131">
        <f t="shared" si="1"/>
        <v>50.215604332010578</v>
      </c>
      <c r="K129" s="93" t="str" cm="1">
        <f t="array" ref="K129">_xlfn.IFS(J129&gt;=80,"A+",J129&gt;=70,"A",J129=60,"B+",J129&gt;=50,"B",J129&gt;=40,"C+",J129&gt;=30,"C",J129&gt;=20,"D",J129&lt;20,"E")</f>
        <v>B</v>
      </c>
      <c r="L129" s="93" t="str">
        <f>' PEP Grade'!L130</f>
        <v>With Held</v>
      </c>
      <c r="M129" s="116" t="str">
        <f>' PEP Grade'!M130</f>
        <v>Level 1 - Wellness</v>
      </c>
    </row>
    <row r="130" spans="1:13" s="124" customFormat="1" ht="23.4" customHeight="1" x14ac:dyDescent="0.3">
      <c r="A130" s="98">
        <v>128</v>
      </c>
      <c r="B130" s="131" t="s">
        <v>27</v>
      </c>
      <c r="C130" s="131" t="s">
        <v>15</v>
      </c>
      <c r="D130" s="131" t="s">
        <v>282</v>
      </c>
      <c r="E130" s="132" t="s">
        <v>283</v>
      </c>
      <c r="F130" s="131">
        <f>'HPS grading'!K131</f>
        <v>33.902619047619048</v>
      </c>
      <c r="G130" s="131">
        <f>'HPS grading'!P131</f>
        <v>48.92444444444444</v>
      </c>
      <c r="H130" s="131">
        <f>'HPS grading'!U131</f>
        <v>43.531481481481478</v>
      </c>
      <c r="I130" s="131">
        <f>'HPS grading'!Z131</f>
        <v>45.570787037037036</v>
      </c>
      <c r="J130" s="131">
        <f t="shared" si="1"/>
        <v>42.982333002645504</v>
      </c>
      <c r="K130" s="93" t="str" cm="1">
        <f t="array" ref="K130">_xlfn.IFS(J130&gt;=80,"A+",J130&gt;=70,"A",J130=60,"B+",J130&gt;=50,"B",J130&gt;=40,"C+",J130&gt;=30,"C",J130&gt;=20,"D",J130&lt;20,"E")</f>
        <v>C+</v>
      </c>
      <c r="L130" s="93" t="str">
        <f>' PEP Grade'!L131</f>
        <v>With Held</v>
      </c>
      <c r="M130" s="116" t="str">
        <f>' PEP Grade'!M131</f>
        <v>Level 1 - Persona &amp; Wellness, Level 2 - Wellness, Level 3 - Wellness</v>
      </c>
    </row>
    <row r="131" spans="1:13" s="124" customFormat="1" ht="23.4" customHeight="1" x14ac:dyDescent="0.3">
      <c r="A131" s="93">
        <v>129</v>
      </c>
      <c r="B131" s="129" t="s">
        <v>23</v>
      </c>
      <c r="C131" s="129" t="s">
        <v>47</v>
      </c>
      <c r="D131" s="129" t="s">
        <v>284</v>
      </c>
      <c r="E131" s="130" t="s">
        <v>285</v>
      </c>
      <c r="F131" s="131">
        <f>'HPS grading'!K132</f>
        <v>57.916666666666664</v>
      </c>
      <c r="G131" s="131">
        <f>'HPS grading'!P132</f>
        <v>46.978888888888882</v>
      </c>
      <c r="H131" s="131">
        <f>'HPS grading'!U132</f>
        <v>61.740740740740748</v>
      </c>
      <c r="I131" s="131">
        <f>'HPS grading'!Z132</f>
        <v>56.528493716931223</v>
      </c>
      <c r="J131" s="131">
        <f t="shared" si="1"/>
        <v>55.791197503306876</v>
      </c>
      <c r="K131" s="93" t="str" cm="1">
        <f t="array" ref="K131">_xlfn.IFS(J131&gt;=80,"A+",J131&gt;=70,"A",J131=60,"B+",J131&gt;=50,"B",J131&gt;=40,"C+",J131&gt;=30,"C",J131&gt;=20,"D",J131&lt;20,"E")</f>
        <v>B</v>
      </c>
      <c r="L131" s="93" t="str">
        <f>' PEP Grade'!L132</f>
        <v>With Held</v>
      </c>
      <c r="M131" s="116" t="str">
        <f>' PEP Grade'!M132</f>
        <v>Level 2 - Persona</v>
      </c>
    </row>
    <row r="132" spans="1:13" s="124" customFormat="1" ht="23.4" customHeight="1" x14ac:dyDescent="0.3">
      <c r="A132" s="98">
        <v>130</v>
      </c>
      <c r="B132" s="131" t="s">
        <v>27</v>
      </c>
      <c r="C132" s="131" t="s">
        <v>24</v>
      </c>
      <c r="D132" s="131" t="s">
        <v>286</v>
      </c>
      <c r="E132" s="132" t="s">
        <v>287</v>
      </c>
      <c r="F132" s="131">
        <f>'HPS grading'!K133</f>
        <v>56.9252380952381</v>
      </c>
      <c r="G132" s="131">
        <f>'HPS grading'!P133</f>
        <v>42.018888888888888</v>
      </c>
      <c r="H132" s="131">
        <f>'HPS grading'!U133</f>
        <v>61.336574074074072</v>
      </c>
      <c r="I132" s="131">
        <f>'HPS grading'!Z133</f>
        <v>50.372258597883594</v>
      </c>
      <c r="J132" s="131">
        <f t="shared" ref="J132:J195" si="2">AVERAGE(F132,G132,H132,I132)</f>
        <v>52.663239914021162</v>
      </c>
      <c r="K132" s="93" t="str" cm="1">
        <f t="array" ref="K132">_xlfn.IFS(J132&gt;=80,"A+",J132&gt;=70,"A",J132=60,"B+",J132&gt;=50,"B",J132&gt;=40,"C+",J132&gt;=30,"C",J132&gt;=20,"D",J132&lt;20,"E")</f>
        <v>B</v>
      </c>
      <c r="L132" s="93" t="str">
        <f>' PEP Grade'!L133</f>
        <v>With Held</v>
      </c>
      <c r="M132" s="116" t="str">
        <f>' PEP Grade'!M133</f>
        <v>Level 0 - Persona, Level 2 - Wellness</v>
      </c>
    </row>
    <row r="133" spans="1:13" s="124" customFormat="1" ht="23.4" customHeight="1" x14ac:dyDescent="0.3">
      <c r="A133" s="93">
        <v>131</v>
      </c>
      <c r="B133" s="129" t="s">
        <v>23</v>
      </c>
      <c r="C133" s="129" t="s">
        <v>47</v>
      </c>
      <c r="D133" s="129" t="s">
        <v>288</v>
      </c>
      <c r="E133" s="130" t="s">
        <v>289</v>
      </c>
      <c r="F133" s="131">
        <f>'HPS grading'!K134</f>
        <v>59.295238095238098</v>
      </c>
      <c r="G133" s="131">
        <f>'HPS grading'!P134</f>
        <v>47.882222222222218</v>
      </c>
      <c r="H133" s="131">
        <f>'HPS grading'!U134</f>
        <v>45.277777777777779</v>
      </c>
      <c r="I133" s="131">
        <f>'HPS grading'!Z134</f>
        <v>54.561726190476186</v>
      </c>
      <c r="J133" s="131">
        <f t="shared" si="2"/>
        <v>51.754241071428567</v>
      </c>
      <c r="K133" s="93" t="str" cm="1">
        <f t="array" ref="K133">_xlfn.IFS(J133&gt;=80,"A+",J133&gt;=70,"A",J133=60,"B+",J133&gt;=50,"B",J133&gt;=40,"C+",J133&gt;=30,"C",J133&gt;=20,"D",J133&lt;20,"E")</f>
        <v>B</v>
      </c>
      <c r="L133" s="93" t="str">
        <f>' PEP Grade'!L134</f>
        <v>With Held</v>
      </c>
      <c r="M133" s="116" t="str">
        <f>' PEP Grade'!M134</f>
        <v>Level 0 - Wellness, Level 1 - Wellness, Level 2 - Wellness, Level 3 - Wellness</v>
      </c>
    </row>
    <row r="134" spans="1:13" s="124" customFormat="1" ht="23.4" customHeight="1" x14ac:dyDescent="0.3">
      <c r="A134" s="98">
        <v>132</v>
      </c>
      <c r="B134" s="131" t="s">
        <v>23</v>
      </c>
      <c r="C134" s="131" t="s">
        <v>24</v>
      </c>
      <c r="D134" s="131" t="s">
        <v>290</v>
      </c>
      <c r="E134" s="132" t="s">
        <v>291</v>
      </c>
      <c r="F134" s="131">
        <f>'HPS grading'!K135</f>
        <v>39.81</v>
      </c>
      <c r="G134" s="131">
        <f>'HPS grading'!P135</f>
        <v>38.1</v>
      </c>
      <c r="H134" s="131">
        <f>'HPS grading'!U135</f>
        <v>43.43240740740741</v>
      </c>
      <c r="I134" s="131">
        <f>'HPS grading'!Z135</f>
        <v>41.18976851851852</v>
      </c>
      <c r="J134" s="131">
        <f t="shared" si="2"/>
        <v>40.633043981481478</v>
      </c>
      <c r="K134" s="93" t="str" cm="1">
        <f t="array" ref="K134">_xlfn.IFS(J134&gt;=80,"A+",J134&gt;=70,"A",J134=60,"B+",J134&gt;=50,"B",J134&gt;=40,"C+",J134&gt;=30,"C",J134&gt;=20,"D",J134&lt;20,"E")</f>
        <v>C+</v>
      </c>
      <c r="L134" s="93" t="str">
        <f>' PEP Grade'!L135</f>
        <v>With Held</v>
      </c>
      <c r="M134" s="116" t="str">
        <f>' PEP Grade'!M135</f>
        <v>Level 0 - Persona, Level 1 - Wellness, Level 2 - Persona &amp; Wellness, Level 3 - Persona</v>
      </c>
    </row>
    <row r="135" spans="1:13" s="124" customFormat="1" ht="23.4" customHeight="1" x14ac:dyDescent="0.3">
      <c r="A135" s="93">
        <v>133</v>
      </c>
      <c r="B135" s="129" t="s">
        <v>27</v>
      </c>
      <c r="C135" s="129" t="s">
        <v>24</v>
      </c>
      <c r="D135" s="129" t="s">
        <v>292</v>
      </c>
      <c r="E135" s="130" t="s">
        <v>293</v>
      </c>
      <c r="F135" s="131">
        <f>'HPS grading'!K136</f>
        <v>45.012857142857143</v>
      </c>
      <c r="G135" s="131">
        <f>'HPS grading'!P136</f>
        <v>34.523333333333333</v>
      </c>
      <c r="H135" s="131">
        <f>'HPS grading'!U136</f>
        <v>34.127314814814817</v>
      </c>
      <c r="I135" s="131">
        <f>'HPS grading'!Z136</f>
        <v>37.860320767195766</v>
      </c>
      <c r="J135" s="131">
        <f t="shared" si="2"/>
        <v>37.880956514550263</v>
      </c>
      <c r="K135" s="93" t="str" cm="1">
        <f t="array" ref="K135">_xlfn.IFS(J135&gt;=80,"A+",J135&gt;=70,"A",J135=60,"B+",J135&gt;=50,"B",J135&gt;=40,"C+",J135&gt;=30,"C",J135&gt;=20,"D",J135&lt;20,"E")</f>
        <v>C</v>
      </c>
      <c r="L135" s="93" t="str">
        <f>' PEP Grade'!L136</f>
        <v>With Held</v>
      </c>
      <c r="M135" s="116" t="str">
        <f>' PEP Grade'!M136</f>
        <v>Level 0 - Persona, Level 1 - Persona, Level 2 - Persona &amp; Wellness, Level 3 - Persona &amp; Wellness</v>
      </c>
    </row>
    <row r="136" spans="1:13" s="124" customFormat="1" ht="23.4" customHeight="1" x14ac:dyDescent="0.3">
      <c r="A136" s="98">
        <v>134</v>
      </c>
      <c r="B136" s="131" t="s">
        <v>27</v>
      </c>
      <c r="C136" s="131" t="s">
        <v>47</v>
      </c>
      <c r="D136" s="131" t="s">
        <v>294</v>
      </c>
      <c r="E136" s="132" t="s">
        <v>295</v>
      </c>
      <c r="F136" s="131">
        <f>'HPS grading'!K137</f>
        <v>28.362857142857145</v>
      </c>
      <c r="G136" s="131">
        <f>'HPS grading'!P137</f>
        <v>29.14222222222222</v>
      </c>
      <c r="H136" s="131">
        <f>'HPS grading'!U137</f>
        <v>42.224999999999994</v>
      </c>
      <c r="I136" s="131">
        <f>'HPS grading'!Z137</f>
        <v>36.901269841269837</v>
      </c>
      <c r="J136" s="131">
        <f t="shared" si="2"/>
        <v>34.1578373015873</v>
      </c>
      <c r="K136" s="93" t="str" cm="1">
        <f t="array" ref="K136">_xlfn.IFS(J136&gt;=80,"A+",J136&gt;=70,"A",J136=60,"B+",J136&gt;=50,"B",J136&gt;=40,"C+",J136&gt;=30,"C",J136&gt;=20,"D",J136&lt;20,"E")</f>
        <v>C</v>
      </c>
      <c r="L136" s="93" t="str">
        <f>' PEP Grade'!L137</f>
        <v>With Held</v>
      </c>
      <c r="M136" s="116" t="str">
        <f>' PEP Grade'!M137</f>
        <v>Level 0 - Wellness, Level 1 - Persona &amp; Wellness, Level 2 - Persona &amp; Wellness, Level 3 - Wellness</v>
      </c>
    </row>
    <row r="137" spans="1:13" s="124" customFormat="1" ht="23.4" customHeight="1" x14ac:dyDescent="0.3">
      <c r="A137" s="93">
        <v>135</v>
      </c>
      <c r="B137" s="129" t="s">
        <v>27</v>
      </c>
      <c r="C137" s="129" t="s">
        <v>15</v>
      </c>
      <c r="D137" s="129" t="s">
        <v>296</v>
      </c>
      <c r="E137" s="130" t="s">
        <v>297</v>
      </c>
      <c r="F137" s="131">
        <f>'HPS grading'!K138</f>
        <v>43.986666666666665</v>
      </c>
      <c r="G137" s="131">
        <f>'HPS grading'!P138</f>
        <v>40.36333333333333</v>
      </c>
      <c r="H137" s="131">
        <f>'HPS grading'!U138</f>
        <v>40.81481481481481</v>
      </c>
      <c r="I137" s="131">
        <f>'HPS grading'!Z138</f>
        <v>44.074189814814808</v>
      </c>
      <c r="J137" s="131">
        <f t="shared" si="2"/>
        <v>42.309751157407405</v>
      </c>
      <c r="K137" s="93" t="str" cm="1">
        <f t="array" ref="K137">_xlfn.IFS(J137&gt;=80,"A+",J137&gt;=70,"A",J137=60,"B+",J137&gt;=50,"B",J137&gt;=40,"C+",J137&gt;=30,"C",J137&gt;=20,"D",J137&lt;20,"E")</f>
        <v>C+</v>
      </c>
      <c r="L137" s="93" t="str">
        <f>' PEP Grade'!L138</f>
        <v>With Held</v>
      </c>
      <c r="M137" s="116" t="str">
        <f>' PEP Grade'!M138</f>
        <v>Level 1 - Wellness, Level 2 - Wellness, Level 3 - Wellness</v>
      </c>
    </row>
    <row r="138" spans="1:13" s="124" customFormat="1" ht="23.4" customHeight="1" x14ac:dyDescent="0.3">
      <c r="A138" s="98">
        <v>136</v>
      </c>
      <c r="B138" s="131" t="s">
        <v>23</v>
      </c>
      <c r="C138" s="131" t="s">
        <v>15</v>
      </c>
      <c r="D138" s="131" t="s">
        <v>298</v>
      </c>
      <c r="E138" s="132" t="s">
        <v>299</v>
      </c>
      <c r="F138" s="131">
        <f>'HPS grading'!K139</f>
        <v>47.525952380952383</v>
      </c>
      <c r="G138" s="131">
        <f>'HPS grading'!P139</f>
        <v>54.887777777777785</v>
      </c>
      <c r="H138" s="131">
        <f>'HPS grading'!U139</f>
        <v>43.890740740740739</v>
      </c>
      <c r="I138" s="131">
        <f>'HPS grading'!Z139</f>
        <v>47.559376653439159</v>
      </c>
      <c r="J138" s="131">
        <f t="shared" si="2"/>
        <v>48.465961888227518</v>
      </c>
      <c r="K138" s="93" t="str" cm="1">
        <f t="array" ref="K138">_xlfn.IFS(J138&gt;=80,"A+",J138&gt;=70,"A",J138=60,"B+",J138&gt;=50,"B",J138&gt;=40,"C+",J138&gt;=30,"C",J138&gt;=20,"D",J138&lt;20,"E")</f>
        <v>C+</v>
      </c>
      <c r="L138" s="93" t="str">
        <f>' PEP Grade'!L139</f>
        <v>With Held</v>
      </c>
      <c r="M138" s="116" t="str">
        <f>' PEP Grade'!M139</f>
        <v>Level 0 - Persona, Level 1 - Wellness, Level 3 - Persona</v>
      </c>
    </row>
    <row r="139" spans="1:13" s="124" customFormat="1" ht="23.4" customHeight="1" x14ac:dyDescent="0.3">
      <c r="A139" s="93">
        <v>137</v>
      </c>
      <c r="B139" s="129" t="s">
        <v>23</v>
      </c>
      <c r="C139" s="129" t="s">
        <v>47</v>
      </c>
      <c r="D139" s="129" t="s">
        <v>300</v>
      </c>
      <c r="E139" s="130" t="s">
        <v>301</v>
      </c>
      <c r="F139" s="131">
        <f>'HPS grading'!K140</f>
        <v>36.566904761904759</v>
      </c>
      <c r="G139" s="131">
        <f>'HPS grading'!P140</f>
        <v>39.361111111111114</v>
      </c>
      <c r="H139" s="131">
        <f>'HPS grading'!U140</f>
        <v>41.977962962962962</v>
      </c>
      <c r="I139" s="131">
        <f>'HPS grading'!Z140</f>
        <v>42.437928240740746</v>
      </c>
      <c r="J139" s="131">
        <f t="shared" si="2"/>
        <v>40.085976769179894</v>
      </c>
      <c r="K139" s="93" t="str" cm="1">
        <f t="array" ref="K139">_xlfn.IFS(J139&gt;=80,"A+",J139&gt;=70,"A",J139=60,"B+",J139&gt;=50,"B",J139&gt;=40,"C+",J139&gt;=30,"C",J139&gt;=20,"D",J139&lt;20,"E")</f>
        <v>C+</v>
      </c>
      <c r="L139" s="93" t="str">
        <f>' PEP Grade'!L140</f>
        <v>With Held</v>
      </c>
      <c r="M139" s="116" t="str">
        <f>' PEP Grade'!M140</f>
        <v>Level 0 - Wellness, Level 1 - Wellness, Level 2 - Wellness, Level 3 - Wellness</v>
      </c>
    </row>
    <row r="140" spans="1:13" s="124" customFormat="1" ht="23.4" customHeight="1" x14ac:dyDescent="0.3">
      <c r="A140" s="98">
        <v>138</v>
      </c>
      <c r="B140" s="131" t="s">
        <v>23</v>
      </c>
      <c r="C140" s="131" t="s">
        <v>47</v>
      </c>
      <c r="D140" s="131" t="s">
        <v>302</v>
      </c>
      <c r="E140" s="132" t="s">
        <v>303</v>
      </c>
      <c r="F140" s="131">
        <f>'HPS grading'!K141</f>
        <v>46.377142857142864</v>
      </c>
      <c r="G140" s="131">
        <f>'HPS grading'!P141</f>
        <v>40.164444444444442</v>
      </c>
      <c r="H140" s="131">
        <f>'HPS grading'!U141</f>
        <v>48.767222222222216</v>
      </c>
      <c r="I140" s="131">
        <f>'HPS grading'!Z141</f>
        <v>47.000813492063493</v>
      </c>
      <c r="J140" s="131">
        <f t="shared" si="2"/>
        <v>45.57740575396825</v>
      </c>
      <c r="K140" s="93" t="str" cm="1">
        <f t="array" ref="K140">_xlfn.IFS(J140&gt;=80,"A+",J140&gt;=70,"A",J140=60,"B+",J140&gt;=50,"B",J140&gt;=40,"C+",J140&gt;=30,"C",J140&gt;=20,"D",J140&lt;20,"E")</f>
        <v>C+</v>
      </c>
      <c r="L140" s="93" t="str">
        <f>' PEP Grade'!L141</f>
        <v>With Held</v>
      </c>
      <c r="M140" s="116" t="str">
        <f>' PEP Grade'!M141</f>
        <v>Level 1 - Persona, Level 2 - Wellness</v>
      </c>
    </row>
    <row r="141" spans="1:13" s="124" customFormat="1" ht="23.4" customHeight="1" x14ac:dyDescent="0.3">
      <c r="A141" s="93">
        <v>139</v>
      </c>
      <c r="B141" s="129" t="s">
        <v>27</v>
      </c>
      <c r="C141" s="129" t="s">
        <v>24</v>
      </c>
      <c r="D141" s="129" t="s">
        <v>304</v>
      </c>
      <c r="E141" s="130" t="s">
        <v>305</v>
      </c>
      <c r="F141" s="131">
        <f>'HPS grading'!K142</f>
        <v>33.445476190476192</v>
      </c>
      <c r="G141" s="131">
        <f>'HPS grading'!P142</f>
        <v>36.584444444444443</v>
      </c>
      <c r="H141" s="131">
        <f>'HPS grading'!U142</f>
        <v>43.779629629629632</v>
      </c>
      <c r="I141" s="131">
        <f>'HPS grading'!Z142</f>
        <v>40.639887566137567</v>
      </c>
      <c r="J141" s="131">
        <f t="shared" si="2"/>
        <v>38.612359457671957</v>
      </c>
      <c r="K141" s="93" t="str" cm="1">
        <f t="array" ref="K141">_xlfn.IFS(J141&gt;=80,"A+",J141&gt;=70,"A",J141=60,"B+",J141&gt;=50,"B",J141&gt;=40,"C+",J141&gt;=30,"C",J141&gt;=20,"D",J141&lt;20,"E")</f>
        <v>C</v>
      </c>
      <c r="L141" s="93" t="str">
        <f>' PEP Grade'!L142</f>
        <v>With Held</v>
      </c>
      <c r="M141" s="116" t="str">
        <f>' PEP Grade'!M142</f>
        <v>Level 0 - Persona, Level 1 - Persona &amp; Wellness, Level 2 - Wellness, Level 3 - Wellness</v>
      </c>
    </row>
    <row r="142" spans="1:13" s="124" customFormat="1" ht="23.4" customHeight="1" x14ac:dyDescent="0.3">
      <c r="A142" s="98">
        <v>140</v>
      </c>
      <c r="B142" s="131" t="s">
        <v>27</v>
      </c>
      <c r="C142" s="131" t="s">
        <v>15</v>
      </c>
      <c r="D142" s="131" t="s">
        <v>306</v>
      </c>
      <c r="E142" s="132" t="s">
        <v>307</v>
      </c>
      <c r="F142" s="131">
        <f>'HPS grading'!K143</f>
        <v>40.474523809523809</v>
      </c>
      <c r="G142" s="131">
        <f>'HPS grading'!P143</f>
        <v>46.731111111111112</v>
      </c>
      <c r="H142" s="131">
        <f>'HPS grading'!U143</f>
        <v>45.092592592592588</v>
      </c>
      <c r="I142" s="131">
        <f>'HPS grading'!Z143</f>
        <v>44.918306878306879</v>
      </c>
      <c r="J142" s="131">
        <f t="shared" si="2"/>
        <v>44.304133597883599</v>
      </c>
      <c r="K142" s="93" t="str" cm="1">
        <f t="array" ref="K142">_xlfn.IFS(J142&gt;=80,"A+",J142&gt;=70,"A",J142=60,"B+",J142&gt;=50,"B",J142&gt;=40,"C+",J142&gt;=30,"C",J142&gt;=20,"D",J142&lt;20,"E")</f>
        <v>C+</v>
      </c>
      <c r="L142" s="93" t="str">
        <f>' PEP Grade'!L143</f>
        <v>With Held</v>
      </c>
      <c r="M142" s="116" t="str">
        <f>' PEP Grade'!M143</f>
        <v>Level 0 - Persona, Level 1 - Wellness, Level 2 - Wellness, Level 3 - Wellness</v>
      </c>
    </row>
    <row r="143" spans="1:13" s="124" customFormat="1" ht="23.4" customHeight="1" x14ac:dyDescent="0.3">
      <c r="A143" s="93">
        <v>141</v>
      </c>
      <c r="B143" s="129" t="s">
        <v>27</v>
      </c>
      <c r="C143" s="129" t="s">
        <v>47</v>
      </c>
      <c r="D143" s="129" t="s">
        <v>308</v>
      </c>
      <c r="E143" s="130" t="s">
        <v>309</v>
      </c>
      <c r="F143" s="131">
        <f>'HPS grading'!K144</f>
        <v>55.173333333333332</v>
      </c>
      <c r="G143" s="131">
        <f>'HPS grading'!P144</f>
        <v>48.391111111111115</v>
      </c>
      <c r="H143" s="131">
        <f>'HPS grading'!U144</f>
        <v>61.529166666666661</v>
      </c>
      <c r="I143" s="131">
        <f>'HPS grading'!Z144</f>
        <v>57.731116071428573</v>
      </c>
      <c r="J143" s="131">
        <f t="shared" si="2"/>
        <v>55.706181795634919</v>
      </c>
      <c r="K143" s="93" t="str" cm="1">
        <f t="array" ref="K143">_xlfn.IFS(J143&gt;=80,"A+",J143&gt;=70,"A",J143=60,"B+",J143&gt;=50,"B",J143&gt;=40,"C+",J143&gt;=30,"C",J143&gt;=20,"D",J143&lt;20,"E")</f>
        <v>B</v>
      </c>
      <c r="L143" s="93" t="str">
        <f>' PEP Grade'!L144</f>
        <v>With Held</v>
      </c>
      <c r="M143" s="116" t="str">
        <f>' PEP Grade'!M144</f>
        <v>Level 1 - Wellness, Level 2 - Wellness</v>
      </c>
    </row>
    <row r="144" spans="1:13" s="124" customFormat="1" ht="23.4" customHeight="1" x14ac:dyDescent="0.3">
      <c r="A144" s="98">
        <v>142</v>
      </c>
      <c r="B144" s="131" t="s">
        <v>23</v>
      </c>
      <c r="C144" s="131" t="s">
        <v>47</v>
      </c>
      <c r="D144" s="131" t="s">
        <v>310</v>
      </c>
      <c r="E144" s="132" t="s">
        <v>311</v>
      </c>
      <c r="F144" s="131">
        <f>'HPS grading'!K145</f>
        <v>48.868333333333325</v>
      </c>
      <c r="G144" s="131">
        <f>'HPS grading'!P145</f>
        <v>45.662222222222226</v>
      </c>
      <c r="H144" s="131">
        <f>'HPS grading'!U145</f>
        <v>54.888888888888893</v>
      </c>
      <c r="I144" s="131">
        <f>'HPS grading'!Z145</f>
        <v>51.429513888888884</v>
      </c>
      <c r="J144" s="131">
        <f t="shared" si="2"/>
        <v>50.212239583333336</v>
      </c>
      <c r="K144" s="93" t="str" cm="1">
        <f t="array" ref="K144">_xlfn.IFS(J144&gt;=80,"A+",J144&gt;=70,"A",J144=60,"B+",J144&gt;=50,"B",J144&gt;=40,"C+",J144&gt;=30,"C",J144&gt;=20,"D",J144&lt;20,"E")</f>
        <v>B</v>
      </c>
      <c r="L144" s="93" t="str">
        <f>' PEP Grade'!L145</f>
        <v>With Held</v>
      </c>
      <c r="M144" s="116" t="str">
        <f>' PEP Grade'!M145</f>
        <v>Level 1 - Persona, Level 2 - Wellness, Level 3 - Wellness</v>
      </c>
    </row>
    <row r="145" spans="1:13" s="124" customFormat="1" ht="23.4" customHeight="1" x14ac:dyDescent="0.3">
      <c r="A145" s="93">
        <v>143</v>
      </c>
      <c r="B145" s="129" t="s">
        <v>27</v>
      </c>
      <c r="C145" s="129" t="s">
        <v>47</v>
      </c>
      <c r="D145" s="129" t="s">
        <v>312</v>
      </c>
      <c r="E145" s="130" t="s">
        <v>313</v>
      </c>
      <c r="F145" s="131">
        <f>'HPS grading'!K146</f>
        <v>32.508333333333333</v>
      </c>
      <c r="G145" s="131">
        <f>'HPS grading'!P146</f>
        <v>38.114444444444445</v>
      </c>
      <c r="H145" s="131">
        <f>'HPS grading'!U146</f>
        <v>31.827777777777779</v>
      </c>
      <c r="I145" s="131">
        <f>'HPS grading'!Z146</f>
        <v>38.461597222222224</v>
      </c>
      <c r="J145" s="131">
        <f t="shared" si="2"/>
        <v>35.228038194444444</v>
      </c>
      <c r="K145" s="93" t="str" cm="1">
        <f t="array" ref="K145">_xlfn.IFS(J145&gt;=80,"A+",J145&gt;=70,"A",J145=60,"B+",J145&gt;=50,"B",J145&gt;=40,"C+",J145&gt;=30,"C",J145&gt;=20,"D",J145&lt;20,"E")</f>
        <v>C</v>
      </c>
      <c r="L145" s="93" t="str">
        <f>' PEP Grade'!L146</f>
        <v>With Held</v>
      </c>
      <c r="M145" s="116" t="str">
        <f>' PEP Grade'!M146</f>
        <v>Level 0 - Wellness, Level 1 - Persona &amp; Wellness, Level 2 - Wellness, Level 3 - Wellness</v>
      </c>
    </row>
    <row r="146" spans="1:13" s="124" customFormat="1" ht="23.4" customHeight="1" x14ac:dyDescent="0.3">
      <c r="A146" s="98">
        <v>144</v>
      </c>
      <c r="B146" s="131" t="s">
        <v>27</v>
      </c>
      <c r="C146" s="131" t="s">
        <v>47</v>
      </c>
      <c r="D146" s="131" t="s">
        <v>314</v>
      </c>
      <c r="E146" s="132" t="s">
        <v>315</v>
      </c>
      <c r="F146" s="131">
        <f>'HPS grading'!K147</f>
        <v>46.017142857142858</v>
      </c>
      <c r="G146" s="131">
        <f>'HPS grading'!P147</f>
        <v>50.541111111111114</v>
      </c>
      <c r="H146" s="131">
        <f>'HPS grading'!U147</f>
        <v>43.271296296296299</v>
      </c>
      <c r="I146" s="131">
        <f>'HPS grading'!Z147</f>
        <v>52.127526455026455</v>
      </c>
      <c r="J146" s="131">
        <f t="shared" si="2"/>
        <v>47.98926917989418</v>
      </c>
      <c r="K146" s="93" t="str" cm="1">
        <f t="array" ref="K146">_xlfn.IFS(J146&gt;=80,"A+",J146&gt;=70,"A",J146=60,"B+",J146&gt;=50,"B",J146&gt;=40,"C+",J146&gt;=30,"C",J146&gt;=20,"D",J146&lt;20,"E")</f>
        <v>C+</v>
      </c>
      <c r="L146" s="93" t="str">
        <f>' PEP Grade'!L147</f>
        <v>With Held</v>
      </c>
      <c r="M146" s="116" t="str">
        <f>' PEP Grade'!M147</f>
        <v>Level 1 - Wellness, Level 2 - Wellness, Level 3 - Wellness</v>
      </c>
    </row>
    <row r="147" spans="1:13" s="124" customFormat="1" ht="23.4" customHeight="1" x14ac:dyDescent="0.3">
      <c r="A147" s="93">
        <v>145</v>
      </c>
      <c r="B147" s="129" t="s">
        <v>23</v>
      </c>
      <c r="C147" s="129" t="s">
        <v>15</v>
      </c>
      <c r="D147" s="129" t="s">
        <v>316</v>
      </c>
      <c r="E147" s="130" t="s">
        <v>317</v>
      </c>
      <c r="F147" s="131">
        <f>'HPS grading'!K148</f>
        <v>43.932142857142857</v>
      </c>
      <c r="G147" s="131">
        <f>'HPS grading'!P148</f>
        <v>52.063333333333333</v>
      </c>
      <c r="H147" s="131">
        <f>'HPS grading'!U148</f>
        <v>47.805092592592601</v>
      </c>
      <c r="I147" s="131">
        <f>'HPS grading'!Z148</f>
        <v>45.880697751322757</v>
      </c>
      <c r="J147" s="131">
        <f t="shared" si="2"/>
        <v>47.420316633597892</v>
      </c>
      <c r="K147" s="93" t="str" cm="1">
        <f t="array" ref="K147">_xlfn.IFS(J147&gt;=80,"A+",J147&gt;=70,"A",J147=60,"B+",J147&gt;=50,"B",J147&gt;=40,"C+",J147&gt;=30,"C",J147&gt;=20,"D",J147&lt;20,"E")</f>
        <v>C+</v>
      </c>
      <c r="L147" s="93" t="str">
        <f>' PEP Grade'!L148</f>
        <v>With Held</v>
      </c>
      <c r="M147" s="116" t="str">
        <f>' PEP Grade'!M148</f>
        <v>Level 0 - Wellness, Level 1 - Wellness, Level 2 - Wellness, Level 3 - Wellness</v>
      </c>
    </row>
    <row r="148" spans="1:13" s="124" customFormat="1" ht="23.4" customHeight="1" x14ac:dyDescent="0.3">
      <c r="A148" s="98">
        <v>146</v>
      </c>
      <c r="B148" s="131" t="s">
        <v>23</v>
      </c>
      <c r="C148" s="131" t="s">
        <v>15</v>
      </c>
      <c r="D148" s="131" t="s">
        <v>318</v>
      </c>
      <c r="E148" s="132" t="s">
        <v>319</v>
      </c>
      <c r="F148" s="131">
        <f>'HPS grading'!K149</f>
        <v>70.290238095238095</v>
      </c>
      <c r="G148" s="131">
        <f>'HPS grading'!P149</f>
        <v>61.692222222222227</v>
      </c>
      <c r="H148" s="131">
        <f>'HPS grading'!U149</f>
        <v>72.031481481481478</v>
      </c>
      <c r="I148" s="131">
        <f>'HPS grading'!Z149</f>
        <v>67.596243386243387</v>
      </c>
      <c r="J148" s="131">
        <f t="shared" si="2"/>
        <v>67.902546296296293</v>
      </c>
      <c r="K148" s="93" t="str" cm="1">
        <f t="array" ref="K148">_xlfn.IFS(J148&gt;=80,"A+",J148&gt;=70,"A",J148=60,"B+",J148&gt;=50,"B",J148&gt;=40,"C+",J148&gt;=30,"C",J148&gt;=20,"D",J148&lt;20,"E")</f>
        <v>B</v>
      </c>
      <c r="L148" s="93" t="str">
        <f>' PEP Grade'!L149</f>
        <v>Passed</v>
      </c>
      <c r="M148" s="116" t="str">
        <f>' PEP Grade'!M149</f>
        <v/>
      </c>
    </row>
    <row r="149" spans="1:13" s="124" customFormat="1" ht="23.4" customHeight="1" x14ac:dyDescent="0.3">
      <c r="A149" s="93">
        <v>147</v>
      </c>
      <c r="B149" s="129" t="s">
        <v>27</v>
      </c>
      <c r="C149" s="129" t="s">
        <v>24</v>
      </c>
      <c r="D149" s="129" t="s">
        <v>320</v>
      </c>
      <c r="E149" s="130" t="s">
        <v>321</v>
      </c>
      <c r="F149" s="131">
        <f>'HPS grading'!K150</f>
        <v>45.775238095238095</v>
      </c>
      <c r="G149" s="131">
        <f>'HPS grading'!P150</f>
        <v>39.50333333333333</v>
      </c>
      <c r="H149" s="131">
        <f>'HPS grading'!U150</f>
        <v>58.083333333333329</v>
      </c>
      <c r="I149" s="131">
        <f>'HPS grading'!Z150</f>
        <v>44.808854166666663</v>
      </c>
      <c r="J149" s="131">
        <f t="shared" si="2"/>
        <v>47.042689732142854</v>
      </c>
      <c r="K149" s="93" t="str" cm="1">
        <f t="array" ref="K149">_xlfn.IFS(J149&gt;=80,"A+",J149&gt;=70,"A",J149=60,"B+",J149&gt;=50,"B",J149&gt;=40,"C+",J149&gt;=30,"C",J149&gt;=20,"D",J149&lt;20,"E")</f>
        <v>C+</v>
      </c>
      <c r="L149" s="93" t="str">
        <f>' PEP Grade'!L150</f>
        <v>With Held</v>
      </c>
      <c r="M149" s="116" t="str">
        <f>' PEP Grade'!M150</f>
        <v>Level 0 - Persona, Level 1 - Wellness, Level 2 - Persona &amp; Wellness, Level 3 - Wellness</v>
      </c>
    </row>
    <row r="150" spans="1:13" s="124" customFormat="1" ht="23.4" customHeight="1" x14ac:dyDescent="0.3">
      <c r="A150" s="98">
        <v>148</v>
      </c>
      <c r="B150" s="131" t="s">
        <v>27</v>
      </c>
      <c r="C150" s="131" t="s">
        <v>15</v>
      </c>
      <c r="D150" s="131" t="s">
        <v>322</v>
      </c>
      <c r="E150" s="132" t="s">
        <v>323</v>
      </c>
      <c r="F150" s="131">
        <f>'HPS grading'!K151</f>
        <v>47.434285714285707</v>
      </c>
      <c r="G150" s="131">
        <f>'HPS grading'!P151</f>
        <v>49.946666666666658</v>
      </c>
      <c r="H150" s="131">
        <f>'HPS grading'!U151</f>
        <v>53.123703703703697</v>
      </c>
      <c r="I150" s="131">
        <f>'HPS grading'!Z151</f>
        <v>53.028941798941787</v>
      </c>
      <c r="J150" s="131">
        <f t="shared" si="2"/>
        <v>50.883399470899462</v>
      </c>
      <c r="K150" s="93" t="str" cm="1">
        <f t="array" ref="K150">_xlfn.IFS(J150&gt;=80,"A+",J150&gt;=70,"A",J150=60,"B+",J150&gt;=50,"B",J150&gt;=40,"C+",J150&gt;=30,"C",J150&gt;=20,"D",J150&lt;20,"E")</f>
        <v>B</v>
      </c>
      <c r="L150" s="93" t="str">
        <f>' PEP Grade'!L151</f>
        <v>With Held</v>
      </c>
      <c r="M150" s="116" t="str">
        <f>' PEP Grade'!M151</f>
        <v>Level 1 - Wellness, Level 2 - Wellness, Level 3 - Wellness</v>
      </c>
    </row>
    <row r="151" spans="1:13" s="124" customFormat="1" ht="23.4" customHeight="1" x14ac:dyDescent="0.3">
      <c r="A151" s="93">
        <v>149</v>
      </c>
      <c r="B151" s="129" t="s">
        <v>27</v>
      </c>
      <c r="C151" s="129" t="s">
        <v>24</v>
      </c>
      <c r="D151" s="129" t="s">
        <v>324</v>
      </c>
      <c r="E151" s="130" t="s">
        <v>325</v>
      </c>
      <c r="F151" s="131">
        <f>'HPS grading'!K152</f>
        <v>38.00333333333333</v>
      </c>
      <c r="G151" s="131">
        <f>'HPS grading'!P152</f>
        <v>27.162222222222223</v>
      </c>
      <c r="H151" s="131">
        <f>'HPS grading'!U152</f>
        <v>41.601851851851848</v>
      </c>
      <c r="I151" s="131">
        <f>'HPS grading'!Z152</f>
        <v>34.711941137566136</v>
      </c>
      <c r="J151" s="131">
        <f t="shared" si="2"/>
        <v>35.369837136243383</v>
      </c>
      <c r="K151" s="93" t="str" cm="1">
        <f t="array" ref="K151">_xlfn.IFS(J151&gt;=80,"A+",J151&gt;=70,"A",J151=60,"B+",J151&gt;=50,"B",J151&gt;=40,"C+",J151&gt;=30,"C",J151&gt;=20,"D",J151&lt;20,"E")</f>
        <v>C</v>
      </c>
      <c r="L151" s="93" t="str">
        <f>' PEP Grade'!L152</f>
        <v>With Held</v>
      </c>
      <c r="M151" s="116" t="str">
        <f>' PEP Grade'!M152</f>
        <v>Level 0 - Persona, Level 1 - Wellness, Level 2 - Persona &amp; Wellness, Level 3 - Wellness</v>
      </c>
    </row>
    <row r="152" spans="1:13" s="124" customFormat="1" ht="23.4" customHeight="1" x14ac:dyDescent="0.3">
      <c r="A152" s="98">
        <v>150</v>
      </c>
      <c r="B152" s="131" t="s">
        <v>23</v>
      </c>
      <c r="C152" s="131" t="s">
        <v>15</v>
      </c>
      <c r="D152" s="131" t="s">
        <v>326</v>
      </c>
      <c r="E152" s="132" t="s">
        <v>327</v>
      </c>
      <c r="F152" s="131">
        <f>'HPS grading'!K153</f>
        <v>54.294285714285714</v>
      </c>
      <c r="G152" s="131">
        <f>'HPS grading'!P153</f>
        <v>63.481111111111105</v>
      </c>
      <c r="H152" s="131">
        <f>'HPS grading'!U153</f>
        <v>68.306666666666672</v>
      </c>
      <c r="I152" s="131">
        <f>'HPS grading'!Z153</f>
        <v>60.93371031746031</v>
      </c>
      <c r="J152" s="131">
        <f t="shared" si="2"/>
        <v>61.753943452380952</v>
      </c>
      <c r="K152" s="93" t="str" cm="1">
        <f t="array" ref="K152">_xlfn.IFS(J152&gt;=80,"A+",J152&gt;=70,"A",J152=60,"B+",J152&gt;=50,"B",J152&gt;=40,"C+",J152&gt;=30,"C",J152&gt;=20,"D",J152&lt;20,"E")</f>
        <v>B</v>
      </c>
      <c r="L152" s="93" t="str">
        <f>' PEP Grade'!L153</f>
        <v>With Held</v>
      </c>
      <c r="M152" s="116" t="str">
        <f>' PEP Grade'!M153</f>
        <v>Level 1 - Wellness, Level 2 - Wellness, Level 3 - Wellness</v>
      </c>
    </row>
    <row r="153" spans="1:13" s="124" customFormat="1" ht="23.4" customHeight="1" x14ac:dyDescent="0.3">
      <c r="A153" s="93">
        <v>151</v>
      </c>
      <c r="B153" s="129" t="s">
        <v>27</v>
      </c>
      <c r="C153" s="129" t="s">
        <v>24</v>
      </c>
      <c r="D153" s="129" t="s">
        <v>328</v>
      </c>
      <c r="E153" s="130" t="s">
        <v>329</v>
      </c>
      <c r="F153" s="131">
        <f>'HPS grading'!K154</f>
        <v>60.600000000000009</v>
      </c>
      <c r="G153" s="131">
        <f>'HPS grading'!P154</f>
        <v>51.655555555555559</v>
      </c>
      <c r="H153" s="131">
        <f>'HPS grading'!U154</f>
        <v>30.94351851851852</v>
      </c>
      <c r="I153" s="131">
        <f>'HPS grading'!Z154</f>
        <v>47.371197089947096</v>
      </c>
      <c r="J153" s="131">
        <f t="shared" si="2"/>
        <v>47.642567791005291</v>
      </c>
      <c r="K153" s="93" t="str" cm="1">
        <f t="array" ref="K153">_xlfn.IFS(J153&gt;=80,"A+",J153&gt;=70,"A",J153=60,"B+",J153&gt;=50,"B",J153&gt;=40,"C+",J153&gt;=30,"C",J153&gt;=20,"D",J153&lt;20,"E")</f>
        <v>C+</v>
      </c>
      <c r="L153" s="93" t="str">
        <f>' PEP Grade'!L154</f>
        <v>With Held</v>
      </c>
      <c r="M153" s="116" t="str">
        <f>' PEP Grade'!M154</f>
        <v>Level 0 - Persona, Level 3 - Persona &amp; Wellness</v>
      </c>
    </row>
    <row r="154" spans="1:13" s="124" customFormat="1" ht="23.4" customHeight="1" x14ac:dyDescent="0.3">
      <c r="A154" s="98">
        <v>152</v>
      </c>
      <c r="B154" s="131" t="s">
        <v>27</v>
      </c>
      <c r="C154" s="131" t="s">
        <v>24</v>
      </c>
      <c r="D154" s="131" t="s">
        <v>330</v>
      </c>
      <c r="E154" s="132" t="s">
        <v>331</v>
      </c>
      <c r="F154" s="131">
        <f>'HPS grading'!K155</f>
        <v>39.065238095238101</v>
      </c>
      <c r="G154" s="131">
        <f>'HPS grading'!P155</f>
        <v>39.47</v>
      </c>
      <c r="H154" s="131">
        <f>'HPS grading'!U155</f>
        <v>30.359259259259261</v>
      </c>
      <c r="I154" s="131">
        <f>'HPS grading'!Z155</f>
        <v>39.62987433862434</v>
      </c>
      <c r="J154" s="131">
        <f t="shared" si="2"/>
        <v>37.131092923280427</v>
      </c>
      <c r="K154" s="93" t="str" cm="1">
        <f t="array" ref="K154">_xlfn.IFS(J154&gt;=80,"A+",J154&gt;=70,"A",J154=60,"B+",J154&gt;=50,"B",J154&gt;=40,"C+",J154&gt;=30,"C",J154&gt;=20,"D",J154&lt;20,"E")</f>
        <v>C</v>
      </c>
      <c r="L154" s="93" t="str">
        <f>' PEP Grade'!L155</f>
        <v>With Held</v>
      </c>
      <c r="M154" s="116" t="str">
        <f>' PEP Grade'!M155</f>
        <v>Level 1 - Wellness, Level 2 - Wellness, Level 3 - Persona &amp; Wellness</v>
      </c>
    </row>
    <row r="155" spans="1:13" s="124" customFormat="1" ht="23.4" customHeight="1" x14ac:dyDescent="0.3">
      <c r="A155" s="93">
        <v>153</v>
      </c>
      <c r="B155" s="129" t="s">
        <v>27</v>
      </c>
      <c r="C155" s="129" t="s">
        <v>15</v>
      </c>
      <c r="D155" s="129" t="s">
        <v>332</v>
      </c>
      <c r="E155" s="130" t="s">
        <v>333</v>
      </c>
      <c r="F155" s="131">
        <f>'HPS grading'!K156</f>
        <v>62.449523809523818</v>
      </c>
      <c r="G155" s="131">
        <f>'HPS grading'!P156</f>
        <v>67.751111111111115</v>
      </c>
      <c r="H155" s="131">
        <f>'HPS grading'!U156</f>
        <v>59.531481481481485</v>
      </c>
      <c r="I155" s="131">
        <f>'HPS grading'!Z156</f>
        <v>62.967751322751326</v>
      </c>
      <c r="J155" s="131">
        <f t="shared" si="2"/>
        <v>63.174966931216936</v>
      </c>
      <c r="K155" s="93" t="str" cm="1">
        <f t="array" ref="K155">_xlfn.IFS(J155&gt;=80,"A+",J155&gt;=70,"A",J155=60,"B+",J155&gt;=50,"B",J155&gt;=40,"C+",J155&gt;=30,"C",J155&gt;=20,"D",J155&lt;20,"E")</f>
        <v>B</v>
      </c>
      <c r="L155" s="93" t="str">
        <f>' PEP Grade'!L156</f>
        <v>Passed</v>
      </c>
      <c r="M155" s="116" t="str">
        <f>' PEP Grade'!M156</f>
        <v/>
      </c>
    </row>
    <row r="156" spans="1:13" s="124" customFormat="1" ht="23.4" customHeight="1" x14ac:dyDescent="0.3">
      <c r="A156" s="98">
        <v>154</v>
      </c>
      <c r="B156" s="131" t="s">
        <v>23</v>
      </c>
      <c r="C156" s="131" t="s">
        <v>24</v>
      </c>
      <c r="D156" s="131" t="s">
        <v>334</v>
      </c>
      <c r="E156" s="132" t="s">
        <v>335</v>
      </c>
      <c r="F156" s="131">
        <f>'HPS grading'!K157</f>
        <v>41.475357142857135</v>
      </c>
      <c r="G156" s="131">
        <f>'HPS grading'!P157</f>
        <v>42.81666666666667</v>
      </c>
      <c r="H156" s="131">
        <f>'HPS grading'!U157</f>
        <v>59.203703703703702</v>
      </c>
      <c r="I156" s="131">
        <f>'HPS grading'!Z157</f>
        <v>46.414110449735446</v>
      </c>
      <c r="J156" s="131">
        <f t="shared" si="2"/>
        <v>47.477459490740742</v>
      </c>
      <c r="K156" s="93" t="str" cm="1">
        <f t="array" ref="K156">_xlfn.IFS(J156&gt;=80,"A+",J156&gt;=70,"A",J156=60,"B+",J156&gt;=50,"B",J156&gt;=40,"C+",J156&gt;=30,"C",J156&gt;=20,"D",J156&lt;20,"E")</f>
        <v>C+</v>
      </c>
      <c r="L156" s="93" t="str">
        <f>' PEP Grade'!L157</f>
        <v>With Held</v>
      </c>
      <c r="M156" s="116" t="str">
        <f>' PEP Grade'!M157</f>
        <v>Level 0 - Persona &amp; Wellness, Level 1 - Persona &amp; Wellness, Level 2 - Wellness, Level 3 - Wellness</v>
      </c>
    </row>
    <row r="157" spans="1:13" s="124" customFormat="1" ht="23.4" customHeight="1" x14ac:dyDescent="0.3">
      <c r="A157" s="93">
        <v>155</v>
      </c>
      <c r="B157" s="129" t="s">
        <v>23</v>
      </c>
      <c r="C157" s="129" t="s">
        <v>47</v>
      </c>
      <c r="D157" s="129" t="s">
        <v>336</v>
      </c>
      <c r="E157" s="130" t="s">
        <v>337</v>
      </c>
      <c r="F157" s="131">
        <f>'HPS grading'!K158</f>
        <v>47.962380952380954</v>
      </c>
      <c r="G157" s="131">
        <f>'HPS grading'!P158</f>
        <v>40.989999999999995</v>
      </c>
      <c r="H157" s="131">
        <f>'HPS grading'!U158</f>
        <v>57.129629629629626</v>
      </c>
      <c r="I157" s="131">
        <f>'HPS grading'!Z158</f>
        <v>49.541335978835974</v>
      </c>
      <c r="J157" s="131">
        <f t="shared" si="2"/>
        <v>48.905836640211639</v>
      </c>
      <c r="K157" s="93" t="str" cm="1">
        <f t="array" ref="K157">_xlfn.IFS(J157&gt;=80,"A+",J157&gt;=70,"A",J157=60,"B+",J157&gt;=50,"B",J157&gt;=40,"C+",J157&gt;=30,"C",J157&gt;=20,"D",J157&lt;20,"E")</f>
        <v>C+</v>
      </c>
      <c r="L157" s="93" t="str">
        <f>' PEP Grade'!L158</f>
        <v>With Held</v>
      </c>
      <c r="M157" s="116" t="str">
        <f>' PEP Grade'!M158</f>
        <v>Level 1 - Wellness, Level 2 - Wellness</v>
      </c>
    </row>
    <row r="158" spans="1:13" s="124" customFormat="1" ht="23.4" customHeight="1" x14ac:dyDescent="0.3">
      <c r="A158" s="98">
        <v>156</v>
      </c>
      <c r="B158" s="131" t="s">
        <v>27</v>
      </c>
      <c r="C158" s="131" t="s">
        <v>47</v>
      </c>
      <c r="D158" s="131" t="s">
        <v>338</v>
      </c>
      <c r="E158" s="132" t="s">
        <v>339</v>
      </c>
      <c r="F158" s="131">
        <f>'HPS grading'!K159</f>
        <v>41.734761904761903</v>
      </c>
      <c r="G158" s="131">
        <f>'HPS grading'!P159</f>
        <v>35.506666666666661</v>
      </c>
      <c r="H158" s="131">
        <f>'HPS grading'!U159</f>
        <v>54.133333333333333</v>
      </c>
      <c r="I158" s="131">
        <f>'HPS grading'!Z159</f>
        <v>42.848898809523803</v>
      </c>
      <c r="J158" s="131">
        <f t="shared" si="2"/>
        <v>43.555915178571425</v>
      </c>
      <c r="K158" s="93" t="str" cm="1">
        <f t="array" ref="K158">_xlfn.IFS(J158&gt;=80,"A+",J158&gt;=70,"A",J158=60,"B+",J158&gt;=50,"B",J158&gt;=40,"C+",J158&gt;=30,"C",J158&gt;=20,"D",J158&lt;20,"E")</f>
        <v>C+</v>
      </c>
      <c r="L158" s="93" t="str">
        <f>' PEP Grade'!L159</f>
        <v>With Held</v>
      </c>
      <c r="M158" s="116" t="str">
        <f>' PEP Grade'!M159</f>
        <v>Level 0 - Persona, Level 1 - Persona &amp; Wellness, Level 2 - Persona &amp; Wellness, Level 3 - Wellness</v>
      </c>
    </row>
    <row r="159" spans="1:13" s="124" customFormat="1" ht="23.4" customHeight="1" x14ac:dyDescent="0.3">
      <c r="A159" s="93">
        <v>157</v>
      </c>
      <c r="B159" s="129" t="s">
        <v>27</v>
      </c>
      <c r="C159" s="129" t="s">
        <v>47</v>
      </c>
      <c r="D159" s="129" t="s">
        <v>340</v>
      </c>
      <c r="E159" s="130" t="s">
        <v>341</v>
      </c>
      <c r="F159" s="131">
        <f>'HPS grading'!K160</f>
        <v>60.683809523809522</v>
      </c>
      <c r="G159" s="131">
        <f>'HPS grading'!P160</f>
        <v>50.123333333333335</v>
      </c>
      <c r="H159" s="131">
        <f>'HPS grading'!U160</f>
        <v>59.093518518518522</v>
      </c>
      <c r="I159" s="131">
        <f>'HPS grading'!Z160</f>
        <v>54.667873677248679</v>
      </c>
      <c r="J159" s="131">
        <f t="shared" si="2"/>
        <v>56.142133763227513</v>
      </c>
      <c r="K159" s="93" t="str" cm="1">
        <f t="array" ref="K159">_xlfn.IFS(J159&gt;=80,"A+",J159&gt;=70,"A",J159=60,"B+",J159&gt;=50,"B",J159&gt;=40,"C+",J159&gt;=30,"C",J159&gt;=20,"D",J159&lt;20,"E")</f>
        <v>B</v>
      </c>
      <c r="L159" s="93" t="str">
        <f>' PEP Grade'!L160</f>
        <v>With Held</v>
      </c>
      <c r="M159" s="116" t="str">
        <f>' PEP Grade'!M160</f>
        <v>Level 0 - Persona, Level 1 - Wellness, Level 2 - Persona &amp; Wellness</v>
      </c>
    </row>
    <row r="160" spans="1:13" s="124" customFormat="1" ht="23.4" customHeight="1" x14ac:dyDescent="0.3">
      <c r="A160" s="98">
        <v>158</v>
      </c>
      <c r="B160" s="131" t="s">
        <v>27</v>
      </c>
      <c r="C160" s="131" t="s">
        <v>15</v>
      </c>
      <c r="D160" s="131" t="s">
        <v>342</v>
      </c>
      <c r="E160" s="132" t="s">
        <v>343</v>
      </c>
      <c r="F160" s="131">
        <f>'HPS grading'!K161</f>
        <v>46.162142857142861</v>
      </c>
      <c r="G160" s="131">
        <f>'HPS grading'!P161</f>
        <v>50.924444444444447</v>
      </c>
      <c r="H160" s="131">
        <f>'HPS grading'!U161</f>
        <v>41.297222222222217</v>
      </c>
      <c r="I160" s="131">
        <f>'HPS grading'!Z161</f>
        <v>46.465744047619047</v>
      </c>
      <c r="J160" s="131">
        <f t="shared" si="2"/>
        <v>46.212388392857143</v>
      </c>
      <c r="K160" s="93" t="str" cm="1">
        <f t="array" ref="K160">_xlfn.IFS(J160&gt;=80,"A+",J160&gt;=70,"A",J160=60,"B+",J160&gt;=50,"B",J160&gt;=40,"C+",J160&gt;=30,"C",J160&gt;=20,"D",J160&lt;20,"E")</f>
        <v>C+</v>
      </c>
      <c r="L160" s="93" t="str">
        <f>' PEP Grade'!L161</f>
        <v>With Held</v>
      </c>
      <c r="M160" s="116" t="str">
        <f>' PEP Grade'!M161</f>
        <v>Level 0 - Persona, Level 1 - Wellness, Level 2 - Wellness, Level 3 - Wellness</v>
      </c>
    </row>
    <row r="161" spans="1:13" s="124" customFormat="1" ht="23.4" customHeight="1" x14ac:dyDescent="0.3">
      <c r="A161" s="93">
        <v>159</v>
      </c>
      <c r="B161" s="129" t="s">
        <v>27</v>
      </c>
      <c r="C161" s="129" t="s">
        <v>47</v>
      </c>
      <c r="D161" s="129" t="s">
        <v>344</v>
      </c>
      <c r="E161" s="130" t="s">
        <v>345</v>
      </c>
      <c r="F161" s="131">
        <f>'HPS grading'!K162</f>
        <v>28.371904761904759</v>
      </c>
      <c r="G161" s="131">
        <f>'HPS grading'!P162</f>
        <v>34.594444444444449</v>
      </c>
      <c r="H161" s="131">
        <f>'HPS grading'!U162</f>
        <v>46.788888888888891</v>
      </c>
      <c r="I161" s="131">
        <f>'HPS grading'!Z162</f>
        <v>40.447738095238094</v>
      </c>
      <c r="J161" s="131">
        <f t="shared" si="2"/>
        <v>37.550744047619048</v>
      </c>
      <c r="K161" s="93" t="str" cm="1">
        <f t="array" ref="K161">_xlfn.IFS(J161&gt;=80,"A+",J161&gt;=70,"A",J161=60,"B+",J161&gt;=50,"B",J161&gt;=40,"C+",J161&gt;=30,"C",J161&gt;=20,"D",J161&lt;20,"E")</f>
        <v>C</v>
      </c>
      <c r="L161" s="93" t="str">
        <f>' PEP Grade'!L162</f>
        <v>With Held</v>
      </c>
      <c r="M161" s="116" t="str">
        <f>' PEP Grade'!M162</f>
        <v>Level 1 - Persona &amp; Wellness, Level 2 - Persona &amp; Wellness, Level 3 - Wellness</v>
      </c>
    </row>
    <row r="162" spans="1:13" s="124" customFormat="1" ht="23.4" customHeight="1" x14ac:dyDescent="0.3">
      <c r="A162" s="98">
        <v>160</v>
      </c>
      <c r="B162" s="131" t="s">
        <v>23</v>
      </c>
      <c r="C162" s="131" t="s">
        <v>24</v>
      </c>
      <c r="D162" s="131" t="s">
        <v>346</v>
      </c>
      <c r="E162" s="132" t="s">
        <v>347</v>
      </c>
      <c r="F162" s="131">
        <f>'HPS grading'!K163</f>
        <v>34.799523809523812</v>
      </c>
      <c r="G162" s="131">
        <f>'HPS grading'!P163</f>
        <v>30.587777777777777</v>
      </c>
      <c r="H162" s="131">
        <f>'HPS grading'!U163</f>
        <v>39.38842592592593</v>
      </c>
      <c r="I162" s="131">
        <f>'HPS grading'!Z163</f>
        <v>34.240806878306877</v>
      </c>
      <c r="J162" s="131">
        <f t="shared" si="2"/>
        <v>34.754133597883602</v>
      </c>
      <c r="K162" s="93" t="str" cm="1">
        <f t="array" ref="K162">_xlfn.IFS(J162&gt;=80,"A+",J162&gt;=70,"A",J162=60,"B+",J162&gt;=50,"B",J162&gt;=40,"C+",J162&gt;=30,"C",J162&gt;=20,"D",J162&lt;20,"E")</f>
        <v>C</v>
      </c>
      <c r="L162" s="93" t="str">
        <f>' PEP Grade'!L163</f>
        <v>With Held</v>
      </c>
      <c r="M162" s="116" t="str">
        <f>' PEP Grade'!M163</f>
        <v>Level 0 - Persona &amp; Wellness, Level 1 - Wellness, Level 2 - Persona &amp; Wellness, Level 3 - Wellness</v>
      </c>
    </row>
    <row r="163" spans="1:13" s="124" customFormat="1" ht="23.4" customHeight="1" x14ac:dyDescent="0.3">
      <c r="A163" s="93">
        <v>161</v>
      </c>
      <c r="B163" s="129" t="s">
        <v>27</v>
      </c>
      <c r="C163" s="129" t="s">
        <v>15</v>
      </c>
      <c r="D163" s="129" t="s">
        <v>348</v>
      </c>
      <c r="E163" s="130" t="s">
        <v>349</v>
      </c>
      <c r="F163" s="131">
        <f>'HPS grading'!K164</f>
        <v>50.074285714285708</v>
      </c>
      <c r="G163" s="131">
        <f>'HPS grading'!P164</f>
        <v>47.666666666666671</v>
      </c>
      <c r="H163" s="131">
        <f>'HPS grading'!U164</f>
        <v>31.062037037037037</v>
      </c>
      <c r="I163" s="131">
        <f>'HPS grading'!Z164</f>
        <v>48.079219576719581</v>
      </c>
      <c r="J163" s="131">
        <f t="shared" si="2"/>
        <v>44.220552248677251</v>
      </c>
      <c r="K163" s="93" t="str" cm="1">
        <f t="array" ref="K163">_xlfn.IFS(J163&gt;=80,"A+",J163&gt;=70,"A",J163=60,"B+",J163&gt;=50,"B",J163&gt;=40,"C+",J163&gt;=30,"C",J163&gt;=20,"D",J163&lt;20,"E")</f>
        <v>C+</v>
      </c>
      <c r="L163" s="93" t="str">
        <f>' PEP Grade'!L164</f>
        <v>With Held</v>
      </c>
      <c r="M163" s="116" t="str">
        <f>' PEP Grade'!M164</f>
        <v>Level 1 - Persona, Level 2 - Persona, Level 3 - Persona &amp; Wellness</v>
      </c>
    </row>
    <row r="164" spans="1:13" s="124" customFormat="1" ht="23.4" customHeight="1" x14ac:dyDescent="0.3">
      <c r="A164" s="98">
        <v>162</v>
      </c>
      <c r="B164" s="131" t="s">
        <v>27</v>
      </c>
      <c r="C164" s="131" t="s">
        <v>15</v>
      </c>
      <c r="D164" s="131" t="s">
        <v>350</v>
      </c>
      <c r="E164" s="132" t="s">
        <v>351</v>
      </c>
      <c r="F164" s="131">
        <f>'HPS grading'!K165</f>
        <v>54.484285714285718</v>
      </c>
      <c r="G164" s="131">
        <f>'HPS grading'!P165</f>
        <v>69.196666666666658</v>
      </c>
      <c r="H164" s="131">
        <f>'HPS grading'!U165</f>
        <v>60.57648148148148</v>
      </c>
      <c r="I164" s="131">
        <f>'HPS grading'!Z165</f>
        <v>61.356149140211642</v>
      </c>
      <c r="J164" s="131">
        <f t="shared" si="2"/>
        <v>61.403395750661375</v>
      </c>
      <c r="K164" s="93" t="str" cm="1">
        <f t="array" ref="K164">_xlfn.IFS(J164&gt;=80,"A+",J164&gt;=70,"A",J164=60,"B+",J164&gt;=50,"B",J164&gt;=40,"C+",J164&gt;=30,"C",J164&gt;=20,"D",J164&lt;20,"E")</f>
        <v>B</v>
      </c>
      <c r="L164" s="93" t="str">
        <f>' PEP Grade'!L165</f>
        <v>Passed</v>
      </c>
      <c r="M164" s="116" t="str">
        <f>' PEP Grade'!M165</f>
        <v/>
      </c>
    </row>
    <row r="165" spans="1:13" s="124" customFormat="1" ht="23.4" customHeight="1" x14ac:dyDescent="0.3">
      <c r="A165" s="93">
        <v>163</v>
      </c>
      <c r="B165" s="129" t="s">
        <v>27</v>
      </c>
      <c r="C165" s="129" t="s">
        <v>47</v>
      </c>
      <c r="D165" s="129" t="s">
        <v>352</v>
      </c>
      <c r="E165" s="130" t="s">
        <v>353</v>
      </c>
      <c r="F165" s="131">
        <f>'HPS grading'!K166</f>
        <v>45.929285714285712</v>
      </c>
      <c r="G165" s="131">
        <f>'HPS grading'!P166</f>
        <v>44.407777777777774</v>
      </c>
      <c r="H165" s="131">
        <f>'HPS grading'!U166</f>
        <v>46.933333333333337</v>
      </c>
      <c r="I165" s="131">
        <f>'HPS grading'!Z166</f>
        <v>44.834464285714283</v>
      </c>
      <c r="J165" s="131">
        <f t="shared" si="2"/>
        <v>45.52621527777778</v>
      </c>
      <c r="K165" s="93" t="str" cm="1">
        <f t="array" ref="K165">_xlfn.IFS(J165&gt;=80,"A+",J165&gt;=70,"A",J165=60,"B+",J165&gt;=50,"B",J165&gt;=40,"C+",J165&gt;=30,"C",J165&gt;=20,"D",J165&lt;20,"E")</f>
        <v>C+</v>
      </c>
      <c r="L165" s="93" t="str">
        <f>' PEP Grade'!L166</f>
        <v>With Held</v>
      </c>
      <c r="M165" s="116" t="str">
        <f>' PEP Grade'!M166</f>
        <v>Level 0 - Persona, Level 1 - Wellness, Level 2 - Persona &amp; Wellness, Level 3 - Wellness</v>
      </c>
    </row>
    <row r="166" spans="1:13" s="124" customFormat="1" ht="23.4" customHeight="1" x14ac:dyDescent="0.3">
      <c r="A166" s="98">
        <v>164</v>
      </c>
      <c r="B166" s="131" t="s">
        <v>23</v>
      </c>
      <c r="C166" s="131" t="s">
        <v>47</v>
      </c>
      <c r="D166" s="131" t="s">
        <v>354</v>
      </c>
      <c r="E166" s="132" t="s">
        <v>355</v>
      </c>
      <c r="F166" s="131">
        <f>'HPS grading'!K167</f>
        <v>51.397857142857134</v>
      </c>
      <c r="G166" s="131">
        <f>'HPS grading'!P167</f>
        <v>44.89</v>
      </c>
      <c r="H166" s="131">
        <f>'HPS grading'!U167</f>
        <v>48.816666666666663</v>
      </c>
      <c r="I166" s="131">
        <f>'HPS grading'!Z167</f>
        <v>52.357728174603167</v>
      </c>
      <c r="J166" s="131">
        <f t="shared" si="2"/>
        <v>49.365562996031741</v>
      </c>
      <c r="K166" s="93" t="str" cm="1">
        <f t="array" ref="K166">_xlfn.IFS(J166&gt;=80,"A+",J166&gt;=70,"A",J166=60,"B+",J166&gt;=50,"B",J166&gt;=40,"C+",J166&gt;=30,"C",J166&gt;=20,"D",J166&lt;20,"E")</f>
        <v>C+</v>
      </c>
      <c r="L166" s="93" t="str">
        <f>' PEP Grade'!L167</f>
        <v>With Held</v>
      </c>
      <c r="M166" s="116" t="str">
        <f>' PEP Grade'!M167</f>
        <v>Level 0 - Wellness, Level 1 - Wellness, Level 2 - Wellness</v>
      </c>
    </row>
    <row r="167" spans="1:13" s="124" customFormat="1" ht="23.4" customHeight="1" x14ac:dyDescent="0.3">
      <c r="A167" s="93">
        <v>165</v>
      </c>
      <c r="B167" s="129" t="s">
        <v>27</v>
      </c>
      <c r="C167" s="129" t="s">
        <v>24</v>
      </c>
      <c r="D167" s="129" t="s">
        <v>356</v>
      </c>
      <c r="E167" s="130" t="s">
        <v>357</v>
      </c>
      <c r="F167" s="131">
        <f>'HPS grading'!K168</f>
        <v>29.58666666666667</v>
      </c>
      <c r="G167" s="131">
        <f>'HPS grading'!P168</f>
        <v>43.147777777777783</v>
      </c>
      <c r="H167" s="131">
        <f>'HPS grading'!U168</f>
        <v>41.594444444444449</v>
      </c>
      <c r="I167" s="131">
        <f>'HPS grading'!Z168</f>
        <v>39.316597222222228</v>
      </c>
      <c r="J167" s="131">
        <f t="shared" si="2"/>
        <v>38.411371527777781</v>
      </c>
      <c r="K167" s="93" t="str" cm="1">
        <f t="array" ref="K167">_xlfn.IFS(J167&gt;=80,"A+",J167&gt;=70,"A",J167=60,"B+",J167&gt;=50,"B",J167&gt;=40,"C+",J167&gt;=30,"C",J167&gt;=20,"D",J167&lt;20,"E")</f>
        <v>C</v>
      </c>
      <c r="L167" s="93" t="str">
        <f>' PEP Grade'!L168</f>
        <v>With Held</v>
      </c>
      <c r="M167" s="116" t="str">
        <f>' PEP Grade'!M168</f>
        <v>Level 0 - Persona &amp; Wellness, Level 1 - Persona &amp; Wellness, Level 2 - Persona &amp; Wellness, Level 3 - Wellness</v>
      </c>
    </row>
    <row r="168" spans="1:13" s="124" customFormat="1" ht="23.4" customHeight="1" x14ac:dyDescent="0.3">
      <c r="A168" s="98">
        <v>166</v>
      </c>
      <c r="B168" s="131" t="s">
        <v>27</v>
      </c>
      <c r="C168" s="131" t="s">
        <v>24</v>
      </c>
      <c r="D168" s="131" t="s">
        <v>358</v>
      </c>
      <c r="E168" s="132" t="s">
        <v>359</v>
      </c>
      <c r="F168" s="131">
        <f>'HPS grading'!K169</f>
        <v>40.11</v>
      </c>
      <c r="G168" s="131">
        <f>'HPS grading'!P169</f>
        <v>21.045555555555559</v>
      </c>
      <c r="H168" s="131">
        <f>'HPS grading'!U169</f>
        <v>42.92407407407407</v>
      </c>
      <c r="I168" s="131">
        <f>'HPS grading'!Z169</f>
        <v>36.766435185185188</v>
      </c>
      <c r="J168" s="131">
        <f t="shared" si="2"/>
        <v>35.211516203703709</v>
      </c>
      <c r="K168" s="93" t="str" cm="1">
        <f t="array" ref="K168">_xlfn.IFS(J168&gt;=80,"A+",J168&gt;=70,"A",J168=60,"B+",J168&gt;=50,"B",J168&gt;=40,"C+",J168&gt;=30,"C",J168&gt;=20,"D",J168&lt;20,"E")</f>
        <v>C</v>
      </c>
      <c r="L168" s="93" t="str">
        <f>' PEP Grade'!L169</f>
        <v>With Held</v>
      </c>
      <c r="M168" s="116" t="str">
        <f>' PEP Grade'!M169</f>
        <v>Level 0 - Persona, Level 1 - Wellness, Level 2 - Persona, Level 3 - Wellness</v>
      </c>
    </row>
    <row r="169" spans="1:13" s="124" customFormat="1" ht="23.4" customHeight="1" x14ac:dyDescent="0.3">
      <c r="A169" s="93">
        <v>167</v>
      </c>
      <c r="B169" s="129" t="s">
        <v>27</v>
      </c>
      <c r="C169" s="129" t="s">
        <v>47</v>
      </c>
      <c r="D169" s="129" t="s">
        <v>360</v>
      </c>
      <c r="E169" s="130" t="s">
        <v>361</v>
      </c>
      <c r="F169" s="131">
        <f>'HPS grading'!K170</f>
        <v>57.994285714285709</v>
      </c>
      <c r="G169" s="131">
        <f>'HPS grading'!P170</f>
        <v>51.186666666666667</v>
      </c>
      <c r="H169" s="131">
        <f>'HPS grading'!U170</f>
        <v>55.244444444444454</v>
      </c>
      <c r="I169" s="131">
        <f>'HPS grading'!Z170</f>
        <v>53.915376984126993</v>
      </c>
      <c r="J169" s="131">
        <f t="shared" si="2"/>
        <v>54.585193452380956</v>
      </c>
      <c r="K169" s="93" t="str" cm="1">
        <f t="array" ref="K169">_xlfn.IFS(J169&gt;=80,"A+",J169&gt;=70,"A",J169=60,"B+",J169&gt;=50,"B",J169&gt;=40,"C+",J169&gt;=30,"C",J169&gt;=20,"D",J169&lt;20,"E")</f>
        <v>B</v>
      </c>
      <c r="L169" s="93" t="str">
        <f>' PEP Grade'!L170</f>
        <v>With Held</v>
      </c>
      <c r="M169" s="116" t="str">
        <f>' PEP Grade'!M170</f>
        <v>Level 1 - Wellness, Level 3 - Wellness</v>
      </c>
    </row>
    <row r="170" spans="1:13" s="124" customFormat="1" ht="23.4" customHeight="1" x14ac:dyDescent="0.3">
      <c r="A170" s="98">
        <v>168</v>
      </c>
      <c r="B170" s="131" t="s">
        <v>23</v>
      </c>
      <c r="C170" s="131" t="s">
        <v>47</v>
      </c>
      <c r="D170" s="131" t="s">
        <v>362</v>
      </c>
      <c r="E170" s="132" t="s">
        <v>363</v>
      </c>
      <c r="F170" s="131">
        <f>'HPS grading'!K171</f>
        <v>56.20761904761904</v>
      </c>
      <c r="G170" s="131">
        <f>'HPS grading'!P171</f>
        <v>45.084444444444443</v>
      </c>
      <c r="H170" s="131">
        <f>'HPS grading'!U171</f>
        <v>58.566666666666663</v>
      </c>
      <c r="I170" s="131">
        <f>'HPS grading'!Z171</f>
        <v>57.252876984126978</v>
      </c>
      <c r="J170" s="131">
        <f t="shared" si="2"/>
        <v>54.277901785714278</v>
      </c>
      <c r="K170" s="93" t="str" cm="1">
        <f t="array" ref="K170">_xlfn.IFS(J170&gt;=80,"A+",J170&gt;=70,"A",J170=60,"B+",J170&gt;=50,"B",J170&gt;=40,"C+",J170&gt;=30,"C",J170&gt;=20,"D",J170&lt;20,"E")</f>
        <v>B</v>
      </c>
      <c r="L170" s="93" t="str">
        <f>' PEP Grade'!L171</f>
        <v>With Held</v>
      </c>
      <c r="M170" s="116" t="str">
        <f>' PEP Grade'!M171</f>
        <v>Level 1 - Wellness</v>
      </c>
    </row>
    <row r="171" spans="1:13" s="124" customFormat="1" ht="23.4" customHeight="1" x14ac:dyDescent="0.3">
      <c r="A171" s="93">
        <v>169</v>
      </c>
      <c r="B171" s="129" t="s">
        <v>27</v>
      </c>
      <c r="C171" s="129" t="s">
        <v>15</v>
      </c>
      <c r="D171" s="129" t="s">
        <v>364</v>
      </c>
      <c r="E171" s="130" t="s">
        <v>365</v>
      </c>
      <c r="F171" s="131">
        <f>'HPS grading'!K172</f>
        <v>53.091428571428573</v>
      </c>
      <c r="G171" s="131">
        <f>'HPS grading'!P172</f>
        <v>40.312222222222225</v>
      </c>
      <c r="H171" s="131">
        <f>'HPS grading'!U172</f>
        <v>52.105555555555554</v>
      </c>
      <c r="I171" s="131">
        <f>'HPS grading'!Z172</f>
        <v>49.471051587301588</v>
      </c>
      <c r="J171" s="131">
        <f t="shared" si="2"/>
        <v>48.745064484126985</v>
      </c>
      <c r="K171" s="93" t="str" cm="1">
        <f t="array" ref="K171">_xlfn.IFS(J171&gt;=80,"A+",J171&gt;=70,"A",J171=60,"B+",J171&gt;=50,"B",J171&gt;=40,"C+",J171&gt;=30,"C",J171&gt;=20,"D",J171&lt;20,"E")</f>
        <v>C+</v>
      </c>
      <c r="L171" s="93" t="str">
        <f>' PEP Grade'!L172</f>
        <v>With Held</v>
      </c>
      <c r="M171" s="116" t="str">
        <f>' PEP Grade'!M172</f>
        <v>Level 1 - Wellness, Level 2 - Persona</v>
      </c>
    </row>
    <row r="172" spans="1:13" s="124" customFormat="1" ht="23.4" customHeight="1" x14ac:dyDescent="0.3">
      <c r="A172" s="98">
        <v>170</v>
      </c>
      <c r="B172" s="131" t="s">
        <v>23</v>
      </c>
      <c r="C172" s="131" t="s">
        <v>15</v>
      </c>
      <c r="D172" s="131" t="s">
        <v>366</v>
      </c>
      <c r="E172" s="132" t="s">
        <v>367</v>
      </c>
      <c r="F172" s="131">
        <f>'HPS grading'!K173</f>
        <v>47.581904761904759</v>
      </c>
      <c r="G172" s="131">
        <f>'HPS grading'!P173</f>
        <v>54.330000000000005</v>
      </c>
      <c r="H172" s="131">
        <f>'HPS grading'!U173</f>
        <v>52.822222222222223</v>
      </c>
      <c r="I172" s="131">
        <f>'HPS grading'!Z173</f>
        <v>55.834573412698411</v>
      </c>
      <c r="J172" s="131">
        <f t="shared" si="2"/>
        <v>52.642175099206348</v>
      </c>
      <c r="K172" s="93" t="str" cm="1">
        <f t="array" ref="K172">_xlfn.IFS(J172&gt;=80,"A+",J172&gt;=70,"A",J172=60,"B+",J172&gt;=50,"B",J172&gt;=40,"C+",J172&gt;=30,"C",J172&gt;=20,"D",J172&lt;20,"E")</f>
        <v>B</v>
      </c>
      <c r="L172" s="93" t="str">
        <f>' PEP Grade'!L173</f>
        <v>With Held</v>
      </c>
      <c r="M172" s="116" t="str">
        <f>' PEP Grade'!M173</f>
        <v>Level 1 - Wellness, Level 3 - Wellness</v>
      </c>
    </row>
    <row r="173" spans="1:13" s="124" customFormat="1" ht="23.4" customHeight="1" x14ac:dyDescent="0.3">
      <c r="A173" s="93">
        <v>171</v>
      </c>
      <c r="B173" s="129" t="s">
        <v>23</v>
      </c>
      <c r="C173" s="129" t="s">
        <v>47</v>
      </c>
      <c r="D173" s="129" t="s">
        <v>368</v>
      </c>
      <c r="E173" s="130" t="s">
        <v>369</v>
      </c>
      <c r="F173" s="131">
        <f>'HPS grading'!K174</f>
        <v>44.620952380952374</v>
      </c>
      <c r="G173" s="131">
        <f>'HPS grading'!P174</f>
        <v>35.585555555555551</v>
      </c>
      <c r="H173" s="131">
        <f>'HPS grading'!U174</f>
        <v>36.262037037037032</v>
      </c>
      <c r="I173" s="131">
        <f>'HPS grading'!Z174</f>
        <v>42.559224537037032</v>
      </c>
      <c r="J173" s="131">
        <f t="shared" si="2"/>
        <v>39.756942377645501</v>
      </c>
      <c r="K173" s="93" t="str" cm="1">
        <f t="array" ref="K173">_xlfn.IFS(J173&gt;=80,"A+",J173&gt;=70,"A",J173=60,"B+",J173&gt;=50,"B",J173&gt;=40,"C+",J173&gt;=30,"C",J173&gt;=20,"D",J173&lt;20,"E")</f>
        <v>C</v>
      </c>
      <c r="L173" s="93" t="str">
        <f>' PEP Grade'!L174</f>
        <v>With Held</v>
      </c>
      <c r="M173" s="116" t="str">
        <f>' PEP Grade'!M174</f>
        <v>Level 0 - Wellness, Level 1 - Wellness, Level 2 - Wellness, Level 3 - Wellness</v>
      </c>
    </row>
    <row r="174" spans="1:13" s="124" customFormat="1" ht="23.4" customHeight="1" x14ac:dyDescent="0.3">
      <c r="A174" s="98">
        <v>172</v>
      </c>
      <c r="B174" s="131" t="s">
        <v>23</v>
      </c>
      <c r="C174" s="131" t="s">
        <v>34</v>
      </c>
      <c r="D174" s="131" t="s">
        <v>370</v>
      </c>
      <c r="E174" s="132" t="s">
        <v>371</v>
      </c>
      <c r="F174" s="131">
        <f>'HPS grading'!K175</f>
        <v>39.480952380952381</v>
      </c>
      <c r="G174" s="131">
        <f>'HPS grading'!P175</f>
        <v>43.377777777777773</v>
      </c>
      <c r="H174" s="131">
        <f>'HPS grading'!U175</f>
        <v>49.188888888888883</v>
      </c>
      <c r="I174" s="131">
        <f>'HPS grading'!Z175</f>
        <v>46.730654761904759</v>
      </c>
      <c r="J174" s="131">
        <f t="shared" si="2"/>
        <v>44.694568452380949</v>
      </c>
      <c r="K174" s="93" t="str" cm="1">
        <f t="array" ref="K174">_xlfn.IFS(J174&gt;=80,"A+",J174&gt;=70,"A",J174=60,"B+",J174&gt;=50,"B",J174&gt;=40,"C+",J174&gt;=30,"C",J174&gt;=20,"D",J174&lt;20,"E")</f>
        <v>C+</v>
      </c>
      <c r="L174" s="93" t="str">
        <f>' PEP Grade'!L175</f>
        <v>With Held</v>
      </c>
      <c r="M174" s="116" t="str">
        <f>' PEP Grade'!M175</f>
        <v>Level 1 - Wellness, Level 2 - Persona</v>
      </c>
    </row>
    <row r="175" spans="1:13" s="124" customFormat="1" ht="23.4" customHeight="1" x14ac:dyDescent="0.3">
      <c r="A175" s="93">
        <v>173</v>
      </c>
      <c r="B175" s="129" t="s">
        <v>23</v>
      </c>
      <c r="C175" s="129" t="s">
        <v>15</v>
      </c>
      <c r="D175" s="129" t="s">
        <v>372</v>
      </c>
      <c r="E175" s="130" t="s">
        <v>373</v>
      </c>
      <c r="F175" s="131">
        <f>'HPS grading'!K176</f>
        <v>36.965238095238092</v>
      </c>
      <c r="G175" s="131">
        <f>'HPS grading'!P176</f>
        <v>44.907777777777781</v>
      </c>
      <c r="H175" s="131">
        <f>'HPS grading'!U176</f>
        <v>52.922222222222224</v>
      </c>
      <c r="I175" s="131">
        <f>'HPS grading'!Z176</f>
        <v>48.510813492063491</v>
      </c>
      <c r="J175" s="131">
        <f t="shared" si="2"/>
        <v>45.826512896825392</v>
      </c>
      <c r="K175" s="93" t="str" cm="1">
        <f t="array" ref="K175">_xlfn.IFS(J175&gt;=80,"A+",J175&gt;=70,"A",J175=60,"B+",J175&gt;=50,"B",J175&gt;=40,"C+",J175&gt;=30,"C",J175&gt;=20,"D",J175&lt;20,"E")</f>
        <v>C+</v>
      </c>
      <c r="L175" s="93" t="str">
        <f>' PEP Grade'!L176</f>
        <v>With Held</v>
      </c>
      <c r="M175" s="116" t="str">
        <f>' PEP Grade'!M176</f>
        <v>Level 1 - Wellness, Level 2 - Wellness</v>
      </c>
    </row>
    <row r="176" spans="1:13" s="124" customFormat="1" ht="23.4" customHeight="1" x14ac:dyDescent="0.3">
      <c r="A176" s="98">
        <v>174</v>
      </c>
      <c r="B176" s="131" t="s">
        <v>23</v>
      </c>
      <c r="C176" s="131" t="s">
        <v>15</v>
      </c>
      <c r="D176" s="131" t="s">
        <v>374</v>
      </c>
      <c r="E176" s="132" t="s">
        <v>375</v>
      </c>
      <c r="F176" s="131">
        <f>'HPS grading'!K177</f>
        <v>54.50500000000001</v>
      </c>
      <c r="G176" s="131">
        <f>'HPS grading'!P177</f>
        <v>40.214444444444439</v>
      </c>
      <c r="H176" s="131">
        <f>'HPS grading'!U177</f>
        <v>47.638888888888886</v>
      </c>
      <c r="I176" s="131">
        <f>'HPS grading'!Z177</f>
        <v>47.022619047619052</v>
      </c>
      <c r="J176" s="131">
        <f t="shared" si="2"/>
        <v>47.345238095238102</v>
      </c>
      <c r="K176" s="93" t="str" cm="1">
        <f t="array" ref="K176">_xlfn.IFS(J176&gt;=80,"A+",J176&gt;=70,"A",J176=60,"B+",J176&gt;=50,"B",J176&gt;=40,"C+",J176&gt;=30,"C",J176&gt;=20,"D",J176&lt;20,"E")</f>
        <v>C+</v>
      </c>
      <c r="L176" s="93" t="str">
        <f>' PEP Grade'!L177</f>
        <v>With Held</v>
      </c>
      <c r="M176" s="116" t="str">
        <f>' PEP Grade'!M177</f>
        <v>Level 0 - Persona, Level 2 - Persona &amp; Wellness, Level 3 - Wellness</v>
      </c>
    </row>
    <row r="177" spans="1:13" s="124" customFormat="1" ht="23.4" customHeight="1" x14ac:dyDescent="0.3">
      <c r="A177" s="93">
        <v>175</v>
      </c>
      <c r="B177" s="129" t="s">
        <v>27</v>
      </c>
      <c r="C177" s="129" t="s">
        <v>24</v>
      </c>
      <c r="D177" s="129" t="s">
        <v>376</v>
      </c>
      <c r="E177" s="130" t="s">
        <v>377</v>
      </c>
      <c r="F177" s="131">
        <f>'HPS grading'!K178</f>
        <v>43.079047619047614</v>
      </c>
      <c r="G177" s="131">
        <f>'HPS grading'!P178</f>
        <v>47.074444444444445</v>
      </c>
      <c r="H177" s="131">
        <f>'HPS grading'!U178</f>
        <v>43.516666666666666</v>
      </c>
      <c r="I177" s="131">
        <f>'HPS grading'!Z178</f>
        <v>43.164439484126987</v>
      </c>
      <c r="J177" s="131">
        <f t="shared" si="2"/>
        <v>44.208649553571433</v>
      </c>
      <c r="K177" s="93" t="str" cm="1">
        <f t="array" ref="K177">_xlfn.IFS(J177&gt;=80,"A+",J177&gt;=70,"A",J177=60,"B+",J177&gt;=50,"B",J177&gt;=40,"C+",J177&gt;=30,"C",J177&gt;=20,"D",J177&lt;20,"E")</f>
        <v>C+</v>
      </c>
      <c r="L177" s="93" t="str">
        <f>' PEP Grade'!L178</f>
        <v>With Held</v>
      </c>
      <c r="M177" s="116" t="str">
        <f>' PEP Grade'!M178</f>
        <v>Level 0 - Persona, Level 1 - Wellness, Level 2 - Persona, Level 3 - Persona</v>
      </c>
    </row>
    <row r="178" spans="1:13" s="124" customFormat="1" ht="23.4" customHeight="1" x14ac:dyDescent="0.3">
      <c r="A178" s="98">
        <v>176</v>
      </c>
      <c r="B178" s="131" t="s">
        <v>27</v>
      </c>
      <c r="C178" s="131" t="s">
        <v>15</v>
      </c>
      <c r="D178" s="131" t="s">
        <v>378</v>
      </c>
      <c r="E178" s="132" t="s">
        <v>379</v>
      </c>
      <c r="F178" s="131">
        <f>'HPS grading'!K179</f>
        <v>30.036428571428573</v>
      </c>
      <c r="G178" s="131">
        <f>'HPS grading'!P179</f>
        <v>12.193333333333335</v>
      </c>
      <c r="H178" s="131">
        <f>'HPS grading'!U179</f>
        <v>39.003703703703707</v>
      </c>
      <c r="I178" s="131">
        <f>'HPS grading'!Z179</f>
        <v>33.13128306878307</v>
      </c>
      <c r="J178" s="131">
        <f t="shared" si="2"/>
        <v>28.591187169312171</v>
      </c>
      <c r="K178" s="93" t="str" cm="1">
        <f t="array" ref="K178">_xlfn.IFS(J178&gt;=80,"A+",J178&gt;=70,"A",J178=60,"B+",J178&gt;=50,"B",J178&gt;=40,"C+",J178&gt;=30,"C",J178&gt;=20,"D",J178&lt;20,"E")</f>
        <v>D</v>
      </c>
      <c r="L178" s="93" t="str">
        <f>' PEP Grade'!L179</f>
        <v>With Held</v>
      </c>
      <c r="M178" s="116" t="str">
        <f>' PEP Grade'!M179</f>
        <v>Level 0 - Wellness, Level 1 - Persona &amp; Wellness, Level 2 - Persona &amp; Wellness, Level 3 - Wellness</v>
      </c>
    </row>
    <row r="179" spans="1:13" s="124" customFormat="1" ht="23.4" customHeight="1" x14ac:dyDescent="0.3">
      <c r="A179" s="93">
        <v>177</v>
      </c>
      <c r="B179" s="129" t="s">
        <v>27</v>
      </c>
      <c r="C179" s="129" t="s">
        <v>47</v>
      </c>
      <c r="D179" s="129" t="s">
        <v>380</v>
      </c>
      <c r="E179" s="130" t="s">
        <v>381</v>
      </c>
      <c r="F179" s="131">
        <f>'HPS grading'!K180</f>
        <v>56.704523809523813</v>
      </c>
      <c r="G179" s="131">
        <f>'HPS grading'!P180</f>
        <v>47.707777777777778</v>
      </c>
      <c r="H179" s="131">
        <f>'HPS grading'!U180</f>
        <v>42.483333333333334</v>
      </c>
      <c r="I179" s="131">
        <f>'HPS grading'!Z180</f>
        <v>53.850024801587296</v>
      </c>
      <c r="J179" s="131">
        <f t="shared" si="2"/>
        <v>50.18641493055555</v>
      </c>
      <c r="K179" s="93" t="str" cm="1">
        <f t="array" ref="K179">_xlfn.IFS(J179&gt;=80,"A+",J179&gt;=70,"A",J179=60,"B+",J179&gt;=50,"B",J179&gt;=40,"C+",J179&gt;=30,"C",J179&gt;=20,"D",J179&lt;20,"E")</f>
        <v>B</v>
      </c>
      <c r="L179" s="93" t="str">
        <f>' PEP Grade'!L180</f>
        <v>Passed</v>
      </c>
      <c r="M179" s="116" t="str">
        <f>' PEP Grade'!M180</f>
        <v/>
      </c>
    </row>
    <row r="180" spans="1:13" s="124" customFormat="1" ht="23.4" customHeight="1" x14ac:dyDescent="0.3">
      <c r="A180" s="98">
        <v>178</v>
      </c>
      <c r="B180" s="131" t="s">
        <v>23</v>
      </c>
      <c r="C180" s="131" t="s">
        <v>24</v>
      </c>
      <c r="D180" s="131" t="s">
        <v>382</v>
      </c>
      <c r="E180" s="132" t="s">
        <v>383</v>
      </c>
      <c r="F180" s="131">
        <f>'HPS grading'!K181</f>
        <v>56.129285714285722</v>
      </c>
      <c r="G180" s="131">
        <f>'HPS grading'!P181</f>
        <v>53.61888888888889</v>
      </c>
      <c r="H180" s="131">
        <f>'HPS grading'!U181</f>
        <v>50.141666666666666</v>
      </c>
      <c r="I180" s="131">
        <f>'HPS grading'!Z181</f>
        <v>51.069682539682546</v>
      </c>
      <c r="J180" s="131">
        <f t="shared" si="2"/>
        <v>52.739880952380958</v>
      </c>
      <c r="K180" s="93" t="str" cm="1">
        <f t="array" ref="K180">_xlfn.IFS(J180&gt;=80,"A+",J180&gt;=70,"A",J180=60,"B+",J180&gt;=50,"B",J180&gt;=40,"C+",J180&gt;=30,"C",J180&gt;=20,"D",J180&lt;20,"E")</f>
        <v>B</v>
      </c>
      <c r="L180" s="93" t="str">
        <f>' PEP Grade'!L181</f>
        <v>With Held</v>
      </c>
      <c r="M180" s="116" t="str">
        <f>' PEP Grade'!M181</f>
        <v>Level 0 - Wellness, Level 1 - Wellness, Level 2 - Wellness, Level 3 - Wellness</v>
      </c>
    </row>
    <row r="181" spans="1:13" s="124" customFormat="1" ht="23.4" customHeight="1" x14ac:dyDescent="0.3">
      <c r="A181" s="93">
        <v>179</v>
      </c>
      <c r="B181" s="129" t="s">
        <v>23</v>
      </c>
      <c r="C181" s="129" t="s">
        <v>47</v>
      </c>
      <c r="D181" s="129" t="s">
        <v>384</v>
      </c>
      <c r="E181" s="130" t="s">
        <v>385</v>
      </c>
      <c r="F181" s="131">
        <f>'HPS grading'!K182</f>
        <v>53.087619047619043</v>
      </c>
      <c r="G181" s="131">
        <f>'HPS grading'!P182</f>
        <v>37.785555555555547</v>
      </c>
      <c r="H181" s="131">
        <f>'HPS grading'!U182</f>
        <v>37.066666666666663</v>
      </c>
      <c r="I181" s="131">
        <f>'HPS grading'!Z182</f>
        <v>48.366904761904763</v>
      </c>
      <c r="J181" s="131">
        <f t="shared" si="2"/>
        <v>44.0766865079365</v>
      </c>
      <c r="K181" s="93" t="str" cm="1">
        <f t="array" ref="K181">_xlfn.IFS(J181&gt;=80,"A+",J181&gt;=70,"A",J181=60,"B+",J181&gt;=50,"B",J181&gt;=40,"C+",J181&gt;=30,"C",J181&gt;=20,"D",J181&lt;20,"E")</f>
        <v>C+</v>
      </c>
      <c r="L181" s="93" t="str">
        <f>' PEP Grade'!L182</f>
        <v>With Held</v>
      </c>
      <c r="M181" s="116" t="str">
        <f>' PEP Grade'!M182</f>
        <v>Level 1 - Wellness, Level 2 - Wellness, Level 3 - Wellness</v>
      </c>
    </row>
    <row r="182" spans="1:13" s="124" customFormat="1" ht="23.4" customHeight="1" x14ac:dyDescent="0.3">
      <c r="A182" s="98">
        <v>180</v>
      </c>
      <c r="B182" s="131" t="s">
        <v>27</v>
      </c>
      <c r="C182" s="131" t="s">
        <v>47</v>
      </c>
      <c r="D182" s="131" t="s">
        <v>386</v>
      </c>
      <c r="E182" s="132" t="s">
        <v>387</v>
      </c>
      <c r="F182" s="131">
        <f>'HPS grading'!K183</f>
        <v>57.84238095238095</v>
      </c>
      <c r="G182" s="131">
        <f>'HPS grading'!P183</f>
        <v>55.871111111111112</v>
      </c>
      <c r="H182" s="131">
        <f>'HPS grading'!U183</f>
        <v>62.734259259259261</v>
      </c>
      <c r="I182" s="131">
        <f>'HPS grading'!Z183</f>
        <v>61.969576719576715</v>
      </c>
      <c r="J182" s="131">
        <f t="shared" si="2"/>
        <v>59.604332010582006</v>
      </c>
      <c r="K182" s="93" t="str" cm="1">
        <f t="array" ref="K182">_xlfn.IFS(J182&gt;=80,"A+",J182&gt;=70,"A",J182=60,"B+",J182&gt;=50,"B",J182&gt;=40,"C+",J182&gt;=30,"C",J182&gt;=20,"D",J182&lt;20,"E")</f>
        <v>B</v>
      </c>
      <c r="L182" s="93" t="str">
        <f>' PEP Grade'!L183</f>
        <v>With Held</v>
      </c>
      <c r="M182" s="116" t="str">
        <f>' PEP Grade'!M183</f>
        <v>Level 1 - Wellness</v>
      </c>
    </row>
    <row r="183" spans="1:13" s="124" customFormat="1" ht="23.4" customHeight="1" x14ac:dyDescent="0.3">
      <c r="A183" s="93">
        <v>181</v>
      </c>
      <c r="B183" s="129" t="s">
        <v>27</v>
      </c>
      <c r="C183" s="129" t="s">
        <v>15</v>
      </c>
      <c r="D183" s="129" t="s">
        <v>388</v>
      </c>
      <c r="E183" s="130" t="s">
        <v>389</v>
      </c>
      <c r="F183" s="131">
        <f>'HPS grading'!K184</f>
        <v>53.099523809523809</v>
      </c>
      <c r="G183" s="131">
        <f>'HPS grading'!P184</f>
        <v>49.496666666666663</v>
      </c>
      <c r="H183" s="131">
        <f>'HPS grading'!U184</f>
        <v>50.022222222222219</v>
      </c>
      <c r="I183" s="131">
        <f>'HPS grading'!Z184</f>
        <v>50.217103174603174</v>
      </c>
      <c r="J183" s="131">
        <f t="shared" si="2"/>
        <v>50.70887896825397</v>
      </c>
      <c r="K183" s="93" t="str" cm="1">
        <f t="array" ref="K183">_xlfn.IFS(J183&gt;=80,"A+",J183&gt;=70,"A",J183=60,"B+",J183&gt;=50,"B",J183&gt;=40,"C+",J183&gt;=30,"C",J183&gt;=20,"D",J183&lt;20,"E")</f>
        <v>B</v>
      </c>
      <c r="L183" s="93" t="str">
        <f>' PEP Grade'!L184</f>
        <v>With Held</v>
      </c>
      <c r="M183" s="116" t="str">
        <f>' PEP Grade'!M184</f>
        <v>Level 0 - Persona, Level 1 - Wellness, Level 2 - Wellness, Level 3 - Wellness</v>
      </c>
    </row>
    <row r="184" spans="1:13" s="124" customFormat="1" ht="23.4" customHeight="1" x14ac:dyDescent="0.3">
      <c r="A184" s="98">
        <v>182</v>
      </c>
      <c r="B184" s="131" t="s">
        <v>27</v>
      </c>
      <c r="C184" s="131" t="s">
        <v>24</v>
      </c>
      <c r="D184" s="131" t="s">
        <v>390</v>
      </c>
      <c r="E184" s="132" t="s">
        <v>391</v>
      </c>
      <c r="F184" s="131">
        <f>'HPS grading'!K185</f>
        <v>56.064285714285717</v>
      </c>
      <c r="G184" s="131">
        <f>'HPS grading'!P185</f>
        <v>42.591111111111111</v>
      </c>
      <c r="H184" s="131">
        <f>'HPS grading'!U185</f>
        <v>64.399999999999991</v>
      </c>
      <c r="I184" s="131">
        <f>'HPS grading'!Z185</f>
        <v>58.269429563492068</v>
      </c>
      <c r="J184" s="131">
        <f t="shared" si="2"/>
        <v>55.33120659722222</v>
      </c>
      <c r="K184" s="93" t="str" cm="1">
        <f t="array" ref="K184">_xlfn.IFS(J184&gt;=80,"A+",J184&gt;=70,"A",J184=60,"B+",J184&gt;=50,"B",J184&gt;=40,"C+",J184&gt;=30,"C",J184&gt;=20,"D",J184&lt;20,"E")</f>
        <v>B</v>
      </c>
      <c r="L184" s="93" t="str">
        <f>' PEP Grade'!L185</f>
        <v>With Held</v>
      </c>
      <c r="M184" s="116" t="str">
        <f>' PEP Grade'!M185</f>
        <v>Level 1 - Wellness, Level 2 - Wellness</v>
      </c>
    </row>
    <row r="185" spans="1:13" s="124" customFormat="1" ht="23.4" customHeight="1" x14ac:dyDescent="0.3">
      <c r="A185" s="93">
        <v>183</v>
      </c>
      <c r="B185" s="129" t="s">
        <v>27</v>
      </c>
      <c r="C185" s="129" t="s">
        <v>15</v>
      </c>
      <c r="D185" s="129" t="s">
        <v>392</v>
      </c>
      <c r="E185" s="130" t="s">
        <v>393</v>
      </c>
      <c r="F185" s="131">
        <f>'HPS grading'!K186</f>
        <v>59.227142857142852</v>
      </c>
      <c r="G185" s="131">
        <f>'HPS grading'!P186</f>
        <v>53.245555555555555</v>
      </c>
      <c r="H185" s="131">
        <f>'HPS grading'!U186</f>
        <v>55.027777777777779</v>
      </c>
      <c r="I185" s="131">
        <f>'HPS grading'!Z186</f>
        <v>55.125119047619044</v>
      </c>
      <c r="J185" s="131">
        <f t="shared" si="2"/>
        <v>55.656398809523807</v>
      </c>
      <c r="K185" s="93" t="str" cm="1">
        <f t="array" ref="K185">_xlfn.IFS(J185&gt;=80,"A+",J185&gt;=70,"A",J185=60,"B+",J185&gt;=50,"B",J185&gt;=40,"C+",J185&gt;=30,"C",J185&gt;=20,"D",J185&lt;20,"E")</f>
        <v>B</v>
      </c>
      <c r="L185" s="93" t="str">
        <f>' PEP Grade'!L186</f>
        <v>With Held</v>
      </c>
      <c r="M185" s="116" t="str">
        <f>' PEP Grade'!M186</f>
        <v>Level 1 - Wellness, Level 2 - Wellness, Level 3 - Wellness</v>
      </c>
    </row>
    <row r="186" spans="1:13" s="124" customFormat="1" ht="23.4" customHeight="1" x14ac:dyDescent="0.3">
      <c r="A186" s="98">
        <v>184</v>
      </c>
      <c r="B186" s="131" t="s">
        <v>27</v>
      </c>
      <c r="C186" s="131" t="s">
        <v>47</v>
      </c>
      <c r="D186" s="131" t="s">
        <v>394</v>
      </c>
      <c r="E186" s="132" t="s">
        <v>395</v>
      </c>
      <c r="F186" s="131">
        <f>'HPS grading'!K187</f>
        <v>39.041666666666664</v>
      </c>
      <c r="G186" s="131">
        <f>'HPS grading'!P187</f>
        <v>38.308888888888895</v>
      </c>
      <c r="H186" s="131">
        <f>'HPS grading'!U187</f>
        <v>43.028703703703712</v>
      </c>
      <c r="I186" s="131">
        <f>'HPS grading'!Z187</f>
        <v>45.032686838624343</v>
      </c>
      <c r="J186" s="131">
        <f t="shared" si="2"/>
        <v>41.352986524470907</v>
      </c>
      <c r="K186" s="93" t="str" cm="1">
        <f t="array" ref="K186">_xlfn.IFS(J186&gt;=80,"A+",J186&gt;=70,"A",J186=60,"B+",J186&gt;=50,"B",J186&gt;=40,"C+",J186&gt;=30,"C",J186&gt;=20,"D",J186&lt;20,"E")</f>
        <v>C+</v>
      </c>
      <c r="L186" s="93" t="str">
        <f>' PEP Grade'!L187</f>
        <v>With Held</v>
      </c>
      <c r="M186" s="116" t="str">
        <f>' PEP Grade'!M187</f>
        <v>Level 1 - Wellness, Level 2 - Wellness, Level 3 - Wellness</v>
      </c>
    </row>
    <row r="187" spans="1:13" s="124" customFormat="1" ht="23.4" customHeight="1" x14ac:dyDescent="0.3">
      <c r="A187" s="93">
        <v>185</v>
      </c>
      <c r="B187" s="129" t="s">
        <v>27</v>
      </c>
      <c r="C187" s="129" t="s">
        <v>15</v>
      </c>
      <c r="D187" s="129" t="s">
        <v>396</v>
      </c>
      <c r="E187" s="130" t="s">
        <v>397</v>
      </c>
      <c r="F187" s="131">
        <f>'HPS grading'!K188</f>
        <v>37.619761904761909</v>
      </c>
      <c r="G187" s="131">
        <f>'HPS grading'!P188</f>
        <v>44.644444444444439</v>
      </c>
      <c r="H187" s="131">
        <f>'HPS grading'!U188</f>
        <v>40.938888888888883</v>
      </c>
      <c r="I187" s="131">
        <f>'HPS grading'!Z188</f>
        <v>44.300773809523804</v>
      </c>
      <c r="J187" s="131">
        <f t="shared" si="2"/>
        <v>41.875967261904762</v>
      </c>
      <c r="K187" s="93" t="str" cm="1">
        <f t="array" ref="K187">_xlfn.IFS(J187&gt;=80,"A+",J187&gt;=70,"A",J187=60,"B+",J187&gt;=50,"B",J187&gt;=40,"C+",J187&gt;=30,"C",J187&gt;=20,"D",J187&lt;20,"E")</f>
        <v>C+</v>
      </c>
      <c r="L187" s="93" t="str">
        <f>' PEP Grade'!L188</f>
        <v>With Held</v>
      </c>
      <c r="M187" s="116" t="str">
        <f>' PEP Grade'!M188</f>
        <v>Level 1 - Persona &amp; Wellness, Level 2 - Wellness, Level 3 - Wellness</v>
      </c>
    </row>
    <row r="188" spans="1:13" s="124" customFormat="1" ht="23.4" customHeight="1" x14ac:dyDescent="0.3">
      <c r="A188" s="98">
        <v>186</v>
      </c>
      <c r="B188" s="131" t="s">
        <v>27</v>
      </c>
      <c r="C188" s="131" t="s">
        <v>15</v>
      </c>
      <c r="D188" s="131" t="s">
        <v>398</v>
      </c>
      <c r="E188" s="132" t="s">
        <v>399</v>
      </c>
      <c r="F188" s="131">
        <f>'HPS grading'!K189</f>
        <v>38.596428571428568</v>
      </c>
      <c r="G188" s="131">
        <f>'HPS grading'!P189</f>
        <v>39.428888888888892</v>
      </c>
      <c r="H188" s="131">
        <f>'HPS grading'!U189</f>
        <v>41.548148148148151</v>
      </c>
      <c r="I188" s="131">
        <f>'HPS grading'!Z189</f>
        <v>43.697805886243394</v>
      </c>
      <c r="J188" s="131">
        <f t="shared" si="2"/>
        <v>40.817817873677257</v>
      </c>
      <c r="K188" s="93" t="str" cm="1">
        <f t="array" ref="K188">_xlfn.IFS(J188&gt;=80,"A+",J188&gt;=70,"A",J188=60,"B+",J188&gt;=50,"B",J188&gt;=40,"C+",J188&gt;=30,"C",J188&gt;=20,"D",J188&lt;20,"E")</f>
        <v>C+</v>
      </c>
      <c r="L188" s="93" t="str">
        <f>' PEP Grade'!L189</f>
        <v>With Held</v>
      </c>
      <c r="M188" s="116" t="str">
        <f>' PEP Grade'!M189</f>
        <v>Level 0 - Wellness, Level 1 - Persona &amp; Wellness, Level 2 - Wellness, Level 3 - Persona &amp; Wellness</v>
      </c>
    </row>
    <row r="189" spans="1:13" s="124" customFormat="1" ht="23.4" customHeight="1" x14ac:dyDescent="0.3">
      <c r="A189" s="93">
        <v>187</v>
      </c>
      <c r="B189" s="129" t="s">
        <v>23</v>
      </c>
      <c r="C189" s="129" t="s">
        <v>15</v>
      </c>
      <c r="D189" s="129" t="s">
        <v>400</v>
      </c>
      <c r="E189" s="130" t="s">
        <v>401</v>
      </c>
      <c r="F189" s="131">
        <f>'HPS grading'!K190</f>
        <v>45.115952380952379</v>
      </c>
      <c r="G189" s="131">
        <f>'HPS grading'!P190</f>
        <v>59.353333333333332</v>
      </c>
      <c r="H189" s="131">
        <f>'HPS grading'!U190</f>
        <v>56.255555555555553</v>
      </c>
      <c r="I189" s="131">
        <f>'HPS grading'!Z190</f>
        <v>54.049513888888889</v>
      </c>
      <c r="J189" s="131">
        <f t="shared" si="2"/>
        <v>53.693588789682543</v>
      </c>
      <c r="K189" s="93" t="str" cm="1">
        <f t="array" ref="K189">_xlfn.IFS(J189&gt;=80,"A+",J189&gt;=70,"A",J189=60,"B+",J189&gt;=50,"B",J189&gt;=40,"C+",J189&gt;=30,"C",J189&gt;=20,"D",J189&lt;20,"E")</f>
        <v>B</v>
      </c>
      <c r="L189" s="93" t="str">
        <f>' PEP Grade'!L190</f>
        <v>With Held</v>
      </c>
      <c r="M189" s="116" t="str">
        <f>' PEP Grade'!M190</f>
        <v>Level 1 - Wellness</v>
      </c>
    </row>
    <row r="190" spans="1:13" s="124" customFormat="1" ht="23.4" customHeight="1" x14ac:dyDescent="0.3">
      <c r="A190" s="98">
        <v>188</v>
      </c>
      <c r="B190" s="131" t="s">
        <v>23</v>
      </c>
      <c r="C190" s="131" t="s">
        <v>24</v>
      </c>
      <c r="D190" s="131" t="s">
        <v>402</v>
      </c>
      <c r="E190" s="132" t="s">
        <v>403</v>
      </c>
      <c r="F190" s="131">
        <f>'HPS grading'!K191</f>
        <v>33.831428571428575</v>
      </c>
      <c r="G190" s="131">
        <f>'HPS grading'!P191</f>
        <v>37.544444444444444</v>
      </c>
      <c r="H190" s="131">
        <f>'HPS grading'!U191</f>
        <v>48.951666666666668</v>
      </c>
      <c r="I190" s="131">
        <f>'HPS grading'!Z191</f>
        <v>39.821840277777781</v>
      </c>
      <c r="J190" s="131">
        <f t="shared" si="2"/>
        <v>40.037344990079369</v>
      </c>
      <c r="K190" s="93" t="str" cm="1">
        <f t="array" ref="K190">_xlfn.IFS(J190&gt;=80,"A+",J190&gt;=70,"A",J190=60,"B+",J190&gt;=50,"B",J190&gt;=40,"C+",J190&gt;=30,"C",J190&gt;=20,"D",J190&lt;20,"E")</f>
        <v>C+</v>
      </c>
      <c r="L190" s="93" t="str">
        <f>' PEP Grade'!L191</f>
        <v>With Held</v>
      </c>
      <c r="M190" s="116" t="str">
        <f>' PEP Grade'!M191</f>
        <v>Level 0 - Persona, Level 1 - Persona &amp; Wellness, Level 2 - Persona &amp; Wellness, Level 3 - Wellness</v>
      </c>
    </row>
    <row r="191" spans="1:13" s="124" customFormat="1" ht="23.4" customHeight="1" x14ac:dyDescent="0.3">
      <c r="A191" s="93">
        <v>189</v>
      </c>
      <c r="B191" s="129" t="s">
        <v>27</v>
      </c>
      <c r="C191" s="129" t="s">
        <v>15</v>
      </c>
      <c r="D191" s="129" t="s">
        <v>404</v>
      </c>
      <c r="E191" s="130" t="s">
        <v>405</v>
      </c>
      <c r="F191" s="131">
        <f>'HPS grading'!K192</f>
        <v>50.187142857142859</v>
      </c>
      <c r="G191" s="131">
        <f>'HPS grading'!P192</f>
        <v>49.228888888888889</v>
      </c>
      <c r="H191" s="131">
        <f>'HPS grading'!U192</f>
        <v>57.749074074074073</v>
      </c>
      <c r="I191" s="131">
        <f>'HPS grading'!Z192</f>
        <v>55.541276455026463</v>
      </c>
      <c r="J191" s="131">
        <f t="shared" si="2"/>
        <v>53.176595568783071</v>
      </c>
      <c r="K191" s="93" t="str" cm="1">
        <f t="array" ref="K191">_xlfn.IFS(J191&gt;=80,"A+",J191&gt;=70,"A",J191=60,"B+",J191&gt;=50,"B",J191&gt;=40,"C+",J191&gt;=30,"C",J191&gt;=20,"D",J191&lt;20,"E")</f>
        <v>B</v>
      </c>
      <c r="L191" s="93" t="str">
        <f>' PEP Grade'!L192</f>
        <v>With Held</v>
      </c>
      <c r="M191" s="116" t="str">
        <f>' PEP Grade'!M192</f>
        <v>Level 1 - Persona, Level 2 - Wellness</v>
      </c>
    </row>
    <row r="192" spans="1:13" s="124" customFormat="1" ht="23.4" customHeight="1" x14ac:dyDescent="0.3">
      <c r="A192" s="98">
        <v>190</v>
      </c>
      <c r="B192" s="131" t="s">
        <v>23</v>
      </c>
      <c r="C192" s="131" t="s">
        <v>34</v>
      </c>
      <c r="D192" s="131" t="s">
        <v>406</v>
      </c>
      <c r="E192" s="132" t="s">
        <v>407</v>
      </c>
      <c r="F192" s="131">
        <f>'HPS grading'!K193</f>
        <v>51.923809523809517</v>
      </c>
      <c r="G192" s="131">
        <f>'HPS grading'!P193</f>
        <v>53.62777777777778</v>
      </c>
      <c r="H192" s="131">
        <f>'HPS grading'!U193</f>
        <v>45.916203703703701</v>
      </c>
      <c r="I192" s="131">
        <f>'HPS grading'!Z193</f>
        <v>52.081977513227507</v>
      </c>
      <c r="J192" s="131">
        <f t="shared" si="2"/>
        <v>50.887442129629626</v>
      </c>
      <c r="K192" s="93" t="str" cm="1">
        <f t="array" ref="K192">_xlfn.IFS(J192&gt;=80,"A+",J192&gt;=70,"A",J192=60,"B+",J192&gt;=50,"B",J192&gt;=40,"C+",J192&gt;=30,"C",J192&gt;=20,"D",J192&lt;20,"E")</f>
        <v>B</v>
      </c>
      <c r="L192" s="93" t="str">
        <f>' PEP Grade'!L193</f>
        <v>Passed</v>
      </c>
      <c r="M192" s="116" t="str">
        <f>' PEP Grade'!M193</f>
        <v/>
      </c>
    </row>
    <row r="193" spans="1:13" s="124" customFormat="1" ht="23.4" customHeight="1" x14ac:dyDescent="0.3">
      <c r="A193" s="93">
        <v>191</v>
      </c>
      <c r="B193" s="129" t="s">
        <v>23</v>
      </c>
      <c r="C193" s="129" t="s">
        <v>15</v>
      </c>
      <c r="D193" s="129" t="s">
        <v>408</v>
      </c>
      <c r="E193" s="130" t="s">
        <v>409</v>
      </c>
      <c r="F193" s="131">
        <f>'HPS grading'!K194</f>
        <v>60.420476190476194</v>
      </c>
      <c r="G193" s="131">
        <f>'HPS grading'!P194</f>
        <v>61.01</v>
      </c>
      <c r="H193" s="131">
        <f>'HPS grading'!U194</f>
        <v>51.027222222222221</v>
      </c>
      <c r="I193" s="131">
        <f>'HPS grading'!Z194</f>
        <v>57.629181547619041</v>
      </c>
      <c r="J193" s="131">
        <f t="shared" si="2"/>
        <v>57.521719990079362</v>
      </c>
      <c r="K193" s="93" t="str" cm="1">
        <f t="array" ref="K193">_xlfn.IFS(J193&gt;=80,"A+",J193&gt;=70,"A",J193=60,"B+",J193&gt;=50,"B",J193&gt;=40,"C+",J193&gt;=30,"C",J193&gt;=20,"D",J193&lt;20,"E")</f>
        <v>B</v>
      </c>
      <c r="L193" s="93" t="str">
        <f>' PEP Grade'!L194</f>
        <v>With Held</v>
      </c>
      <c r="M193" s="116" t="str">
        <f>' PEP Grade'!M194</f>
        <v>Level 3 - Wellness</v>
      </c>
    </row>
    <row r="194" spans="1:13" s="124" customFormat="1" ht="23.4" customHeight="1" x14ac:dyDescent="0.3">
      <c r="A194" s="98">
        <v>192</v>
      </c>
      <c r="B194" s="131" t="s">
        <v>27</v>
      </c>
      <c r="C194" s="131" t="s">
        <v>15</v>
      </c>
      <c r="D194" s="131" t="s">
        <v>410</v>
      </c>
      <c r="E194" s="132" t="s">
        <v>411</v>
      </c>
      <c r="F194" s="131">
        <f>'HPS grading'!K195</f>
        <v>44.635714285714293</v>
      </c>
      <c r="G194" s="131">
        <f>'HPS grading'!P195</f>
        <v>44.884444444444448</v>
      </c>
      <c r="H194" s="131">
        <f>'HPS grading'!U195</f>
        <v>43.177314814814814</v>
      </c>
      <c r="I194" s="131">
        <f>'HPS grading'!Z195</f>
        <v>48.662587632275141</v>
      </c>
      <c r="J194" s="131">
        <f t="shared" si="2"/>
        <v>45.340015294312174</v>
      </c>
      <c r="K194" s="93" t="str" cm="1">
        <f t="array" ref="K194">_xlfn.IFS(J194&gt;=80,"A+",J194&gt;=70,"A",J194=60,"B+",J194&gt;=50,"B",J194&gt;=40,"C+",J194&gt;=30,"C",J194&gt;=20,"D",J194&lt;20,"E")</f>
        <v>C+</v>
      </c>
      <c r="L194" s="93" t="str">
        <f>' PEP Grade'!L195</f>
        <v>With Held</v>
      </c>
      <c r="M194" s="116" t="str">
        <f>' PEP Grade'!M195</f>
        <v>Level 1 - Wellness, Level 2 - Persona</v>
      </c>
    </row>
    <row r="195" spans="1:13" s="124" customFormat="1" ht="23.4" customHeight="1" x14ac:dyDescent="0.3">
      <c r="A195" s="93">
        <v>193</v>
      </c>
      <c r="B195" s="129" t="s">
        <v>27</v>
      </c>
      <c r="C195" s="129" t="s">
        <v>15</v>
      </c>
      <c r="D195" s="129" t="s">
        <v>412</v>
      </c>
      <c r="E195" s="130" t="s">
        <v>413</v>
      </c>
      <c r="F195" s="131">
        <f>'HPS grading'!K196</f>
        <v>48.923809523809524</v>
      </c>
      <c r="G195" s="131">
        <f>'HPS grading'!P196</f>
        <v>45.011111111111113</v>
      </c>
      <c r="H195" s="131">
        <f>'HPS grading'!U196</f>
        <v>49.81759259259259</v>
      </c>
      <c r="I195" s="131">
        <f>'HPS grading'!Z196</f>
        <v>50.89460152116402</v>
      </c>
      <c r="J195" s="131">
        <f t="shared" si="2"/>
        <v>48.661778687169317</v>
      </c>
      <c r="K195" s="93" t="str" cm="1">
        <f t="array" ref="K195">_xlfn.IFS(J195&gt;=80,"A+",J195&gt;=70,"A",J195=60,"B+",J195&gt;=50,"B",J195&gt;=40,"C+",J195&gt;=30,"C",J195&gt;=20,"D",J195&lt;20,"E")</f>
        <v>C+</v>
      </c>
      <c r="L195" s="93" t="str">
        <f>' PEP Grade'!L196</f>
        <v>With Held</v>
      </c>
      <c r="M195" s="116" t="str">
        <f>' PEP Grade'!M196</f>
        <v>Level 1 - Wellness</v>
      </c>
    </row>
    <row r="196" spans="1:13" s="124" customFormat="1" ht="23.4" customHeight="1" x14ac:dyDescent="0.3">
      <c r="A196" s="98">
        <v>194</v>
      </c>
      <c r="B196" s="131" t="s">
        <v>23</v>
      </c>
      <c r="C196" s="131" t="s">
        <v>15</v>
      </c>
      <c r="D196" s="131" t="s">
        <v>414</v>
      </c>
      <c r="E196" s="132" t="s">
        <v>415</v>
      </c>
      <c r="F196" s="131">
        <f>'HPS grading'!K197</f>
        <v>52.826190476190476</v>
      </c>
      <c r="G196" s="131">
        <f>'HPS grading'!P197</f>
        <v>41.498888888888892</v>
      </c>
      <c r="H196" s="131">
        <f>'HPS grading'!U197</f>
        <v>59.295370370370371</v>
      </c>
      <c r="I196" s="131">
        <f>'HPS grading'!Z197</f>
        <v>56.685866402116403</v>
      </c>
      <c r="J196" s="131">
        <f t="shared" ref="J196:J230" si="3">AVERAGE(F196,G196,H196,I196)</f>
        <v>52.576579034391536</v>
      </c>
      <c r="K196" s="93" t="str" cm="1">
        <f t="array" ref="K196">_xlfn.IFS(J196&gt;=80,"A+",J196&gt;=70,"A",J196=60,"B+",J196&gt;=50,"B",J196&gt;=40,"C+",J196&gt;=30,"C",J196&gt;=20,"D",J196&lt;20,"E")</f>
        <v>B</v>
      </c>
      <c r="L196" s="93" t="str">
        <f>' PEP Grade'!L197</f>
        <v>With Held</v>
      </c>
      <c r="M196" s="116" t="str">
        <f>' PEP Grade'!M197</f>
        <v>Level 2 - Wellness</v>
      </c>
    </row>
    <row r="197" spans="1:13" s="124" customFormat="1" ht="23.4" customHeight="1" x14ac:dyDescent="0.3">
      <c r="A197" s="93">
        <v>195</v>
      </c>
      <c r="B197" s="129" t="s">
        <v>27</v>
      </c>
      <c r="C197" s="129" t="s">
        <v>34</v>
      </c>
      <c r="D197" s="129" t="s">
        <v>416</v>
      </c>
      <c r="E197" s="130" t="s">
        <v>417</v>
      </c>
      <c r="F197" s="131">
        <f>'HPS grading'!K198</f>
        <v>55.922023809523814</v>
      </c>
      <c r="G197" s="131">
        <f>'HPS grading'!P198</f>
        <v>60.334444444444443</v>
      </c>
      <c r="H197" s="131">
        <f>'HPS grading'!U198</f>
        <v>55.262962962962959</v>
      </c>
      <c r="I197" s="131">
        <f>'HPS grading'!Z198</f>
        <v>57.765646494708989</v>
      </c>
      <c r="J197" s="131">
        <f t="shared" si="3"/>
        <v>57.321269427910046</v>
      </c>
      <c r="K197" s="93" t="str" cm="1">
        <f t="array" ref="K197">_xlfn.IFS(J197&gt;=80,"A+",J197&gt;=70,"A",J197=60,"B+",J197&gt;=50,"B",J197&gt;=40,"C+",J197&gt;=30,"C",J197&gt;=20,"D",J197&lt;20,"E")</f>
        <v>B</v>
      </c>
      <c r="L197" s="93" t="str">
        <f>' PEP Grade'!L198</f>
        <v>Passed</v>
      </c>
      <c r="M197" s="116" t="str">
        <f>' PEP Grade'!M198</f>
        <v/>
      </c>
    </row>
    <row r="198" spans="1:13" s="124" customFormat="1" ht="23.4" customHeight="1" x14ac:dyDescent="0.3">
      <c r="A198" s="98">
        <v>196</v>
      </c>
      <c r="B198" s="131" t="s">
        <v>27</v>
      </c>
      <c r="C198" s="131" t="s">
        <v>15</v>
      </c>
      <c r="D198" s="131" t="s">
        <v>418</v>
      </c>
      <c r="E198" s="132" t="s">
        <v>419</v>
      </c>
      <c r="F198" s="131">
        <f>'HPS grading'!K199</f>
        <v>55.018571428571427</v>
      </c>
      <c r="G198" s="131">
        <f>'HPS grading'!P199</f>
        <v>57.222222222222229</v>
      </c>
      <c r="H198" s="131">
        <f>'HPS grading'!U199</f>
        <v>52.636481481481482</v>
      </c>
      <c r="I198" s="131">
        <f>'HPS grading'!Z199</f>
        <v>54.774006283068786</v>
      </c>
      <c r="J198" s="131">
        <f t="shared" si="3"/>
        <v>54.912820353835983</v>
      </c>
      <c r="K198" s="93" t="str" cm="1">
        <f t="array" ref="K198">_xlfn.IFS(J198&gt;=80,"A+",J198&gt;=70,"A",J198=60,"B+",J198&gt;=50,"B",J198&gt;=40,"C+",J198&gt;=30,"C",J198&gt;=20,"D",J198&lt;20,"E")</f>
        <v>B</v>
      </c>
      <c r="L198" s="93" t="str">
        <f>' PEP Grade'!L199</f>
        <v>With Held</v>
      </c>
      <c r="M198" s="116" t="str">
        <f>' PEP Grade'!M199</f>
        <v>Level 0 - Wellness, Level 1 - Wellness, Level 2 - Wellness, Level 3 - Wellness</v>
      </c>
    </row>
    <row r="199" spans="1:13" s="124" customFormat="1" ht="23.4" customHeight="1" x14ac:dyDescent="0.3">
      <c r="A199" s="93">
        <v>197</v>
      </c>
      <c r="B199" s="129" t="s">
        <v>23</v>
      </c>
      <c r="C199" s="129" t="s">
        <v>15</v>
      </c>
      <c r="D199" s="129" t="s">
        <v>420</v>
      </c>
      <c r="E199" s="130" t="s">
        <v>421</v>
      </c>
      <c r="F199" s="131">
        <f>'HPS grading'!K200</f>
        <v>42.752857142857138</v>
      </c>
      <c r="G199" s="131">
        <f>'HPS grading'!P200</f>
        <v>57.00555555555556</v>
      </c>
      <c r="H199" s="131">
        <f>'HPS grading'!U200</f>
        <v>46.458703703703705</v>
      </c>
      <c r="I199" s="131">
        <f>'HPS grading'!Z200</f>
        <v>48.435107473544974</v>
      </c>
      <c r="J199" s="131">
        <f t="shared" si="3"/>
        <v>48.663055968915344</v>
      </c>
      <c r="K199" s="93" t="str" cm="1">
        <f t="array" ref="K199">_xlfn.IFS(J199&gt;=80,"A+",J199&gt;=70,"A",J199=60,"B+",J199&gt;=50,"B",J199&gt;=40,"C+",J199&gt;=30,"C",J199&gt;=20,"D",J199&lt;20,"E")</f>
        <v>C+</v>
      </c>
      <c r="L199" s="93" t="str">
        <f>' PEP Grade'!L200</f>
        <v>With Held</v>
      </c>
      <c r="M199" s="116" t="str">
        <f>' PEP Grade'!M200</f>
        <v>Level 0 - Persona, Level 1 - Persona &amp; Wellness, Level 2 - Wellness, Level 3 - Wellness</v>
      </c>
    </row>
    <row r="200" spans="1:13" s="124" customFormat="1" ht="23.4" customHeight="1" x14ac:dyDescent="0.3">
      <c r="A200" s="98">
        <v>198</v>
      </c>
      <c r="B200" s="131" t="s">
        <v>23</v>
      </c>
      <c r="C200" s="131" t="s">
        <v>47</v>
      </c>
      <c r="D200" s="131" t="s">
        <v>422</v>
      </c>
      <c r="E200" s="132" t="s">
        <v>423</v>
      </c>
      <c r="F200" s="131">
        <f>'HPS grading'!K201</f>
        <v>26.983333333333334</v>
      </c>
      <c r="G200" s="131">
        <f>'HPS grading'!P201</f>
        <v>39.367777777777775</v>
      </c>
      <c r="H200" s="131">
        <f>'HPS grading'!U201</f>
        <v>47.36666666666666</v>
      </c>
      <c r="I200" s="131">
        <f>'HPS grading'!Z201</f>
        <v>39.588050595238094</v>
      </c>
      <c r="J200" s="131">
        <f t="shared" si="3"/>
        <v>38.326457093253964</v>
      </c>
      <c r="K200" s="93" t="str" cm="1">
        <f t="array" ref="K200">_xlfn.IFS(J200&gt;=80,"A+",J200&gt;=70,"A",J200=60,"B+",J200&gt;=50,"B",J200&gt;=40,"C+",J200&gt;=30,"C",J200&gt;=20,"D",J200&lt;20,"E")</f>
        <v>C</v>
      </c>
      <c r="L200" s="93" t="str">
        <f>' PEP Grade'!L201</f>
        <v>With Held</v>
      </c>
      <c r="M200" s="116" t="str">
        <f>' PEP Grade'!M201</f>
        <v>Level 0 - Wellness, Level 1 - Persona &amp; Wellness, Level 2 - Persona &amp; Wellness, Level 3 - Wellness</v>
      </c>
    </row>
    <row r="201" spans="1:13" s="124" customFormat="1" ht="23.4" customHeight="1" x14ac:dyDescent="0.3">
      <c r="A201" s="93">
        <v>199</v>
      </c>
      <c r="B201" s="129" t="s">
        <v>23</v>
      </c>
      <c r="C201" s="129" t="s">
        <v>34</v>
      </c>
      <c r="D201" s="129" t="s">
        <v>424</v>
      </c>
      <c r="E201" s="130" t="s">
        <v>425</v>
      </c>
      <c r="F201" s="131">
        <f>'HPS grading'!K202</f>
        <v>41.890476190476186</v>
      </c>
      <c r="G201" s="131">
        <f>'HPS grading'!P202</f>
        <v>51.958888888888893</v>
      </c>
      <c r="H201" s="131">
        <f>'HPS grading'!U202</f>
        <v>49.743333333333325</v>
      </c>
      <c r="I201" s="131">
        <f>'HPS grading'!Z202</f>
        <v>48.807896825396824</v>
      </c>
      <c r="J201" s="131">
        <f t="shared" si="3"/>
        <v>48.100148809523802</v>
      </c>
      <c r="K201" s="93" t="str" cm="1">
        <f t="array" ref="K201">_xlfn.IFS(J201&gt;=80,"A+",J201&gt;=70,"A",J201=60,"B+",J201&gt;=50,"B",J201&gt;=40,"C+",J201&gt;=30,"C",J201&gt;=20,"D",J201&lt;20,"E")</f>
        <v>C+</v>
      </c>
      <c r="L201" s="93" t="str">
        <f>' PEP Grade'!L202</f>
        <v>With Held</v>
      </c>
      <c r="M201" s="116" t="str">
        <f>' PEP Grade'!M202</f>
        <v>Level 0 - Wellness, Level 1 - Persona &amp; Wellness, Level 2 - Wellness, Level 3 - Wellness</v>
      </c>
    </row>
    <row r="202" spans="1:13" s="124" customFormat="1" ht="23.4" customHeight="1" x14ac:dyDescent="0.3">
      <c r="A202" s="98">
        <v>200</v>
      </c>
      <c r="B202" s="131" t="s">
        <v>27</v>
      </c>
      <c r="C202" s="131" t="s">
        <v>15</v>
      </c>
      <c r="D202" s="131" t="s">
        <v>426</v>
      </c>
      <c r="E202" s="132" t="s">
        <v>427</v>
      </c>
      <c r="F202" s="131">
        <f>'HPS grading'!K203</f>
        <v>46.339999999999996</v>
      </c>
      <c r="G202" s="131">
        <f>'HPS grading'!P203</f>
        <v>54.68333333333333</v>
      </c>
      <c r="H202" s="131">
        <f>'HPS grading'!U203</f>
        <v>57.78351851851852</v>
      </c>
      <c r="I202" s="131">
        <f>'HPS grading'!Z203</f>
        <v>54.647025462962965</v>
      </c>
      <c r="J202" s="131">
        <f t="shared" si="3"/>
        <v>53.363469328703701</v>
      </c>
      <c r="K202" s="93" t="str" cm="1">
        <f t="array" ref="K202">_xlfn.IFS(J202&gt;=80,"A+",J202&gt;=70,"A",J202=60,"B+",J202&gt;=50,"B",J202&gt;=40,"C+",J202&gt;=30,"C",J202&gt;=20,"D",J202&lt;20,"E")</f>
        <v>B</v>
      </c>
      <c r="L202" s="93" t="str">
        <f>' PEP Grade'!L203</f>
        <v>With Held</v>
      </c>
      <c r="M202" s="116" t="str">
        <f>' PEP Grade'!M203</f>
        <v>Level 1 - Persona &amp; Wellness, Level 3 - Wellness</v>
      </c>
    </row>
    <row r="203" spans="1:13" s="124" customFormat="1" ht="23.4" customHeight="1" x14ac:dyDescent="0.3">
      <c r="A203" s="93">
        <v>201</v>
      </c>
      <c r="B203" s="129" t="s">
        <v>23</v>
      </c>
      <c r="C203" s="129" t="s">
        <v>15</v>
      </c>
      <c r="D203" s="129" t="s">
        <v>428</v>
      </c>
      <c r="E203" s="130" t="s">
        <v>429</v>
      </c>
      <c r="F203" s="131">
        <f>'HPS grading'!K204</f>
        <v>42.529047619047624</v>
      </c>
      <c r="G203" s="131">
        <f>'HPS grading'!P204</f>
        <v>44.812222222222225</v>
      </c>
      <c r="H203" s="131">
        <f>'HPS grading'!U204</f>
        <v>36.68564814814814</v>
      </c>
      <c r="I203" s="131">
        <f>'HPS grading'!Z204</f>
        <v>43.34155092592593</v>
      </c>
      <c r="J203" s="131">
        <f t="shared" si="3"/>
        <v>41.842117228835981</v>
      </c>
      <c r="K203" s="93" t="str" cm="1">
        <f t="array" ref="K203">_xlfn.IFS(J203&gt;=80,"A+",J203&gt;=70,"A",J203=60,"B+",J203&gt;=50,"B",J203&gt;=40,"C+",J203&gt;=30,"C",J203&gt;=20,"D",J203&lt;20,"E")</f>
        <v>C+</v>
      </c>
      <c r="L203" s="93" t="str">
        <f>' PEP Grade'!L204</f>
        <v>With Held</v>
      </c>
      <c r="M203" s="116" t="str">
        <f>' PEP Grade'!M204</f>
        <v>Level 0 - Persona &amp; Wellness, Level 1 - Wellness, Level 2 - Persona &amp; Wellness, Level 3 - Wellness</v>
      </c>
    </row>
    <row r="204" spans="1:13" s="124" customFormat="1" ht="23.4" customHeight="1" x14ac:dyDescent="0.3">
      <c r="A204" s="98">
        <v>202</v>
      </c>
      <c r="B204" s="131" t="s">
        <v>27</v>
      </c>
      <c r="C204" s="131" t="s">
        <v>34</v>
      </c>
      <c r="D204" s="131" t="s">
        <v>430</v>
      </c>
      <c r="E204" s="132" t="s">
        <v>431</v>
      </c>
      <c r="F204" s="131">
        <f>'HPS grading'!K205</f>
        <v>17.937619047619048</v>
      </c>
      <c r="G204" s="131">
        <f>'HPS grading'!P205</f>
        <v>35.126666666666665</v>
      </c>
      <c r="H204" s="131">
        <f>'HPS grading'!U205</f>
        <v>38.219444444444441</v>
      </c>
      <c r="I204" s="131">
        <f>'HPS grading'!Z205</f>
        <v>32.416542658730158</v>
      </c>
      <c r="J204" s="131">
        <f t="shared" si="3"/>
        <v>30.925068204365076</v>
      </c>
      <c r="K204" s="93" t="str" cm="1">
        <f t="array" ref="K204">_xlfn.IFS(J204&gt;=80,"A+",J204&gt;=70,"A",J204=60,"B+",J204&gt;=50,"B",J204&gt;=40,"C+",J204&gt;=30,"C",J204&gt;=20,"D",J204&lt;20,"E")</f>
        <v>C</v>
      </c>
      <c r="L204" s="93" t="str">
        <f>' PEP Grade'!L205</f>
        <v>With Held</v>
      </c>
      <c r="M204" s="116" t="str">
        <f>' PEP Grade'!M205</f>
        <v>Level 0 - Wellness, Level 1 - Persona &amp; Wellness, Level 2 - Persona &amp; Wellness, Level 3 - Persona</v>
      </c>
    </row>
    <row r="205" spans="1:13" s="124" customFormat="1" ht="23.4" customHeight="1" x14ac:dyDescent="0.3">
      <c r="A205" s="93">
        <v>203</v>
      </c>
      <c r="B205" s="129" t="s">
        <v>27</v>
      </c>
      <c r="C205" s="129" t="s">
        <v>34</v>
      </c>
      <c r="D205" s="129" t="s">
        <v>432</v>
      </c>
      <c r="E205" s="130" t="s">
        <v>433</v>
      </c>
      <c r="F205" s="131">
        <f>'HPS grading'!K206</f>
        <v>54.478095238095236</v>
      </c>
      <c r="G205" s="131">
        <f>'HPS grading'!P206</f>
        <v>59.823333333333323</v>
      </c>
      <c r="H205" s="131">
        <f>'HPS grading'!U206</f>
        <v>52.733333333333334</v>
      </c>
      <c r="I205" s="131">
        <f>'HPS grading'!Z206</f>
        <v>56.174489087301581</v>
      </c>
      <c r="J205" s="131">
        <f t="shared" si="3"/>
        <v>55.802312748015865</v>
      </c>
      <c r="K205" s="93" t="str" cm="1">
        <f t="array" ref="K205">_xlfn.IFS(J205&gt;=80,"A+",J205&gt;=70,"A",J205=60,"B+",J205&gt;=50,"B",J205&gt;=40,"C+",J205&gt;=30,"C",J205&gt;=20,"D",J205&lt;20,"E")</f>
        <v>B</v>
      </c>
      <c r="L205" s="93" t="str">
        <f>' PEP Grade'!L206</f>
        <v>Passed</v>
      </c>
      <c r="M205" s="116" t="str">
        <f>' PEP Grade'!M206</f>
        <v/>
      </c>
    </row>
    <row r="206" spans="1:13" s="124" customFormat="1" ht="23.4" customHeight="1" x14ac:dyDescent="0.3">
      <c r="A206" s="98">
        <v>204</v>
      </c>
      <c r="B206" s="131" t="s">
        <v>27</v>
      </c>
      <c r="C206" s="131" t="s">
        <v>34</v>
      </c>
      <c r="D206" s="131" t="s">
        <v>434</v>
      </c>
      <c r="E206" s="132" t="s">
        <v>435</v>
      </c>
      <c r="F206" s="131">
        <f>'HPS grading'!K207</f>
        <v>33.785238095238093</v>
      </c>
      <c r="G206" s="131">
        <f>'HPS grading'!P207</f>
        <v>61.204444444444448</v>
      </c>
      <c r="H206" s="131">
        <f>'HPS grading'!U207</f>
        <v>59.214629629629627</v>
      </c>
      <c r="I206" s="131">
        <f>'HPS grading'!Z207</f>
        <v>53.599689153439151</v>
      </c>
      <c r="J206" s="131">
        <f t="shared" si="3"/>
        <v>51.951000330687833</v>
      </c>
      <c r="K206" s="93" t="str" cm="1">
        <f t="array" ref="K206">_xlfn.IFS(J206&gt;=80,"A+",J206&gt;=70,"A",J206=60,"B+",J206&gt;=50,"B",J206&gt;=40,"C+",J206&gt;=30,"C",J206&gt;=20,"D",J206&lt;20,"E")</f>
        <v>B</v>
      </c>
      <c r="L206" s="93" t="str">
        <f>' PEP Grade'!L207</f>
        <v>With Held</v>
      </c>
      <c r="M206" s="116" t="str">
        <f>' PEP Grade'!M207</f>
        <v>Level 1 - Persona &amp; Wellness</v>
      </c>
    </row>
    <row r="207" spans="1:13" s="124" customFormat="1" ht="23.4" customHeight="1" x14ac:dyDescent="0.3">
      <c r="A207" s="93">
        <v>205</v>
      </c>
      <c r="B207" s="129" t="s">
        <v>27</v>
      </c>
      <c r="C207" s="129" t="s">
        <v>34</v>
      </c>
      <c r="D207" s="129" t="s">
        <v>436</v>
      </c>
      <c r="E207" s="130" t="s">
        <v>437</v>
      </c>
      <c r="F207" s="131">
        <f>'HPS grading'!K208</f>
        <v>51.850476190476193</v>
      </c>
      <c r="G207" s="131">
        <f>'HPS grading'!P208</f>
        <v>61.855555555555554</v>
      </c>
      <c r="H207" s="131">
        <f>'HPS grading'!U208</f>
        <v>61.792037037037041</v>
      </c>
      <c r="I207" s="131">
        <f>'HPS grading'!Z208</f>
        <v>58.10802414021164</v>
      </c>
      <c r="J207" s="131">
        <f t="shared" si="3"/>
        <v>58.401523230820104</v>
      </c>
      <c r="K207" s="93" t="str" cm="1">
        <f t="array" ref="K207">_xlfn.IFS(J207&gt;=80,"A+",J207&gt;=70,"A",J207=60,"B+",J207&gt;=50,"B",J207&gt;=40,"C+",J207&gt;=30,"C",J207&gt;=20,"D",J207&lt;20,"E")</f>
        <v>B</v>
      </c>
      <c r="L207" s="93" t="str">
        <f>' PEP Grade'!L208</f>
        <v>With Held</v>
      </c>
      <c r="M207" s="116" t="str">
        <f>' PEP Grade'!M208</f>
        <v>Level 1 - Persona</v>
      </c>
    </row>
    <row r="208" spans="1:13" s="124" customFormat="1" ht="23.4" customHeight="1" x14ac:dyDescent="0.3">
      <c r="A208" s="98">
        <v>206</v>
      </c>
      <c r="B208" s="131" t="s">
        <v>27</v>
      </c>
      <c r="C208" s="131" t="s">
        <v>34</v>
      </c>
      <c r="D208" s="131" t="s">
        <v>438</v>
      </c>
      <c r="E208" s="132" t="s">
        <v>439</v>
      </c>
      <c r="F208" s="131">
        <f>'HPS grading'!K209</f>
        <v>25.724047619047617</v>
      </c>
      <c r="G208" s="131">
        <f>'HPS grading'!P209</f>
        <v>48.746666666666663</v>
      </c>
      <c r="H208" s="131">
        <f>'HPS grading'!U209</f>
        <v>37.005925925925922</v>
      </c>
      <c r="I208" s="131">
        <f>'HPS grading'!Z209</f>
        <v>42.429923941798947</v>
      </c>
      <c r="J208" s="131">
        <f t="shared" si="3"/>
        <v>38.476641038359787</v>
      </c>
      <c r="K208" s="93" t="str" cm="1">
        <f t="array" ref="K208">_xlfn.IFS(J208&gt;=80,"A+",J208&gt;=70,"A",J208=60,"B+",J208&gt;=50,"B",J208&gt;=40,"C+",J208&gt;=30,"C",J208&gt;=20,"D",J208&lt;20,"E")</f>
        <v>C</v>
      </c>
      <c r="L208" s="93" t="str">
        <f>' PEP Grade'!L209</f>
        <v>With Held</v>
      </c>
      <c r="M208" s="116" t="str">
        <f>' PEP Grade'!M209</f>
        <v>Level 0 - Wellness, Level 1 - Persona &amp; Wellness, Level 2 - Wellness, Level 3 - Wellness</v>
      </c>
    </row>
    <row r="209" spans="1:13" s="124" customFormat="1" ht="23.4" customHeight="1" x14ac:dyDescent="0.3">
      <c r="A209" s="93">
        <v>207</v>
      </c>
      <c r="B209" s="129" t="s">
        <v>23</v>
      </c>
      <c r="C209" s="129" t="s">
        <v>34</v>
      </c>
      <c r="D209" s="129" t="s">
        <v>440</v>
      </c>
      <c r="E209" s="130" t="s">
        <v>441</v>
      </c>
      <c r="F209" s="131">
        <f>'HPS grading'!K210</f>
        <v>37.16059523809524</v>
      </c>
      <c r="G209" s="131">
        <f>'HPS grading'!P210</f>
        <v>54.21</v>
      </c>
      <c r="H209" s="131">
        <f>'HPS grading'!U210</f>
        <v>45.021296296296292</v>
      </c>
      <c r="I209" s="131">
        <f>'HPS grading'!Z210</f>
        <v>46.500750661375662</v>
      </c>
      <c r="J209" s="131">
        <f t="shared" si="3"/>
        <v>45.723160548941799</v>
      </c>
      <c r="K209" s="93" t="str" cm="1">
        <f t="array" ref="K209">_xlfn.IFS(J209&gt;=80,"A+",J209&gt;=70,"A",J209=60,"B+",J209&gt;=50,"B",J209&gt;=40,"C+",J209&gt;=30,"C",J209&gt;=20,"D",J209&lt;20,"E")</f>
        <v>C+</v>
      </c>
      <c r="L209" s="93" t="str">
        <f>' PEP Grade'!L210</f>
        <v>With Held</v>
      </c>
      <c r="M209" s="116" t="str">
        <f>' PEP Grade'!M210</f>
        <v>Level 1 - Persona &amp; Wellness</v>
      </c>
    </row>
    <row r="210" spans="1:13" s="124" customFormat="1" ht="23.4" customHeight="1" x14ac:dyDescent="0.3">
      <c r="A210" s="98">
        <v>208</v>
      </c>
      <c r="B210" s="131" t="s">
        <v>27</v>
      </c>
      <c r="C210" s="131" t="s">
        <v>34</v>
      </c>
      <c r="D210" s="131" t="s">
        <v>442</v>
      </c>
      <c r="E210" s="132" t="s">
        <v>443</v>
      </c>
      <c r="F210" s="131">
        <f>'HPS grading'!K211</f>
        <v>47.892380952380947</v>
      </c>
      <c r="G210" s="131">
        <f>'HPS grading'!P211</f>
        <v>42.224444444444444</v>
      </c>
      <c r="H210" s="131">
        <f>'HPS grading'!U211</f>
        <v>44.900925925925925</v>
      </c>
      <c r="I210" s="131">
        <f>'HPS grading'!Z211</f>
        <v>48.642458664021156</v>
      </c>
      <c r="J210" s="131">
        <f t="shared" si="3"/>
        <v>45.915052496693114</v>
      </c>
      <c r="K210" s="93" t="str" cm="1">
        <f t="array" ref="K210">_xlfn.IFS(J210&gt;=80,"A+",J210&gt;=70,"A",J210=60,"B+",J210&gt;=50,"B",J210&gt;=40,"C+",J210&gt;=30,"C",J210&gt;=20,"D",J210&lt;20,"E")</f>
        <v>C+</v>
      </c>
      <c r="L210" s="93" t="str">
        <f>' PEP Grade'!L211</f>
        <v>With Held</v>
      </c>
      <c r="M210" s="116" t="str">
        <f>' PEP Grade'!M211</f>
        <v>Level 1 - Wellness, Level 2 - Wellness, Level 3 - Wellness</v>
      </c>
    </row>
    <row r="211" spans="1:13" s="124" customFormat="1" ht="23.4" customHeight="1" x14ac:dyDescent="0.3">
      <c r="A211" s="93">
        <v>209</v>
      </c>
      <c r="B211" s="129" t="s">
        <v>27</v>
      </c>
      <c r="C211" s="129" t="s">
        <v>34</v>
      </c>
      <c r="D211" s="129" t="s">
        <v>444</v>
      </c>
      <c r="E211" s="130" t="s">
        <v>445</v>
      </c>
      <c r="F211" s="131">
        <f>'HPS grading'!K212</f>
        <v>37.275238095238095</v>
      </c>
      <c r="G211" s="131">
        <f>'HPS grading'!P212</f>
        <v>34.53</v>
      </c>
      <c r="H211" s="131">
        <f>'HPS grading'!U212</f>
        <v>34.155555555555551</v>
      </c>
      <c r="I211" s="131">
        <f>'HPS grading'!Z212</f>
        <v>40.035337301587305</v>
      </c>
      <c r="J211" s="131">
        <f t="shared" si="3"/>
        <v>36.499032738095238</v>
      </c>
      <c r="K211" s="93" t="str" cm="1">
        <f t="array" ref="K211">_xlfn.IFS(J211&gt;=80,"A+",J211&gt;=70,"A",J211=60,"B+",J211&gt;=50,"B",J211&gt;=40,"C+",J211&gt;=30,"C",J211&gt;=20,"D",J211&lt;20,"E")</f>
        <v>C</v>
      </c>
      <c r="L211" s="93" t="str">
        <f>' PEP Grade'!L212</f>
        <v>With Held</v>
      </c>
      <c r="M211" s="116" t="str">
        <f>' PEP Grade'!M212</f>
        <v>Level 1 - Persona &amp; Wellness, Level 2 - Wellness, Level 3 - Persona</v>
      </c>
    </row>
    <row r="212" spans="1:13" s="124" customFormat="1" ht="23.4" customHeight="1" x14ac:dyDescent="0.3">
      <c r="A212" s="98">
        <v>210</v>
      </c>
      <c r="B212" s="131" t="s">
        <v>27</v>
      </c>
      <c r="C212" s="131" t="s">
        <v>34</v>
      </c>
      <c r="D212" s="131" t="s">
        <v>446</v>
      </c>
      <c r="E212" s="132" t="s">
        <v>447</v>
      </c>
      <c r="F212" s="131">
        <f>'HPS grading'!K213</f>
        <v>37.69047619047619</v>
      </c>
      <c r="G212" s="131">
        <f>'HPS grading'!P213</f>
        <v>42.282222222222224</v>
      </c>
      <c r="H212" s="131">
        <f>'HPS grading'!U213</f>
        <v>48.50555555555556</v>
      </c>
      <c r="I212" s="131">
        <f>'HPS grading'!Z213</f>
        <v>44.085833333333341</v>
      </c>
      <c r="J212" s="131">
        <f t="shared" si="3"/>
        <v>43.141021825396827</v>
      </c>
      <c r="K212" s="93" t="str" cm="1">
        <f t="array" ref="K212">_xlfn.IFS(J212&gt;=80,"A+",J212&gt;=70,"A",J212=60,"B+",J212&gt;=50,"B",J212&gt;=40,"C+",J212&gt;=30,"C",J212&gt;=20,"D",J212&lt;20,"E")</f>
        <v>C+</v>
      </c>
      <c r="L212" s="93" t="str">
        <f>' PEP Grade'!L213</f>
        <v>With Held</v>
      </c>
      <c r="M212" s="116" t="str">
        <f>' PEP Grade'!M213</f>
        <v>Level 0 - Persona, Level 1 - Persona &amp; Wellness</v>
      </c>
    </row>
    <row r="213" spans="1:13" s="124" customFormat="1" ht="23.4" customHeight="1" x14ac:dyDescent="0.3">
      <c r="A213" s="93">
        <v>211</v>
      </c>
      <c r="B213" s="129" t="s">
        <v>23</v>
      </c>
      <c r="C213" s="129" t="s">
        <v>34</v>
      </c>
      <c r="D213" s="129" t="s">
        <v>448</v>
      </c>
      <c r="E213" s="130" t="s">
        <v>449</v>
      </c>
      <c r="F213" s="131">
        <f>'HPS grading'!K214</f>
        <v>59.531904761904762</v>
      </c>
      <c r="G213" s="131">
        <f>'HPS grading'!P214</f>
        <v>54.585333333333324</v>
      </c>
      <c r="H213" s="131">
        <f>'HPS grading'!U214</f>
        <v>61.53592592592593</v>
      </c>
      <c r="I213" s="131">
        <f>'HPS grading'!Z214</f>
        <v>58.981867394179893</v>
      </c>
      <c r="J213" s="131">
        <f t="shared" si="3"/>
        <v>58.658757853835979</v>
      </c>
      <c r="K213" s="93" t="str" cm="1">
        <f t="array" ref="K213">_xlfn.IFS(J213&gt;=80,"A+",J213&gt;=70,"A",J213=60,"B+",J213&gt;=50,"B",J213&gt;=40,"C+",J213&gt;=30,"C",J213&gt;=20,"D",J213&lt;20,"E")</f>
        <v>B</v>
      </c>
      <c r="L213" s="93" t="str">
        <f>' PEP Grade'!L214</f>
        <v>Passed</v>
      </c>
      <c r="M213" s="116" t="str">
        <f>' PEP Grade'!M214</f>
        <v/>
      </c>
    </row>
    <row r="214" spans="1:13" s="124" customFormat="1" ht="23.4" customHeight="1" x14ac:dyDescent="0.3">
      <c r="A214" s="98">
        <v>212</v>
      </c>
      <c r="B214" s="131" t="s">
        <v>23</v>
      </c>
      <c r="C214" s="131" t="s">
        <v>34</v>
      </c>
      <c r="D214" s="131" t="s">
        <v>450</v>
      </c>
      <c r="E214" s="132" t="s">
        <v>451</v>
      </c>
      <c r="F214" s="131">
        <f>'HPS grading'!K215</f>
        <v>60.757023809523801</v>
      </c>
      <c r="G214" s="131">
        <f>'HPS grading'!P215</f>
        <v>61.577777777777783</v>
      </c>
      <c r="H214" s="131">
        <f>'HPS grading'!U215</f>
        <v>63.717222222222226</v>
      </c>
      <c r="I214" s="131">
        <f>'HPS grading'!Z215</f>
        <v>64.053804563492065</v>
      </c>
      <c r="J214" s="131">
        <f t="shared" si="3"/>
        <v>62.526457093253967</v>
      </c>
      <c r="K214" s="93" t="str" cm="1">
        <f t="array" ref="K214">_xlfn.IFS(J214&gt;=80,"A+",J214&gt;=70,"A",J214=60,"B+",J214&gt;=50,"B",J214&gt;=40,"C+",J214&gt;=30,"C",J214&gt;=20,"D",J214&lt;20,"E")</f>
        <v>B</v>
      </c>
      <c r="L214" s="93" t="str">
        <f>' PEP Grade'!L215</f>
        <v>Passed</v>
      </c>
      <c r="M214" s="116" t="str">
        <f>' PEP Grade'!M215</f>
        <v/>
      </c>
    </row>
    <row r="215" spans="1:13" s="124" customFormat="1" ht="23.4" customHeight="1" x14ac:dyDescent="0.3">
      <c r="A215" s="93">
        <v>213</v>
      </c>
      <c r="B215" s="129" t="s">
        <v>23</v>
      </c>
      <c r="C215" s="129" t="s">
        <v>34</v>
      </c>
      <c r="D215" s="129" t="s">
        <v>452</v>
      </c>
      <c r="E215" s="130" t="s">
        <v>453</v>
      </c>
      <c r="F215" s="131">
        <f>'HPS grading'!K216</f>
        <v>27.133809523809528</v>
      </c>
      <c r="G215" s="131">
        <f>'HPS grading'!P216</f>
        <v>41.861111111111107</v>
      </c>
      <c r="H215" s="131">
        <f>'HPS grading'!U216</f>
        <v>46.121759259259257</v>
      </c>
      <c r="I215" s="131">
        <f>'HPS grading'!Z216</f>
        <v>40.398093584656081</v>
      </c>
      <c r="J215" s="131">
        <f t="shared" si="3"/>
        <v>38.878693369708998</v>
      </c>
      <c r="K215" s="93" t="str" cm="1">
        <f t="array" ref="K215">_xlfn.IFS(J215&gt;=80,"A+",J215&gt;=70,"A",J215=60,"B+",J215&gt;=50,"B",J215&gt;=40,"C+",J215&gt;=30,"C",J215&gt;=20,"D",J215&lt;20,"E")</f>
        <v>C</v>
      </c>
      <c r="L215" s="93" t="str">
        <f>' PEP Grade'!L216</f>
        <v>With Held</v>
      </c>
      <c r="M215" s="116" t="str">
        <f>' PEP Grade'!M216</f>
        <v>Level 0 - Persona &amp; Wellness, Level 1 - Persona &amp; Wellness, Level 2 - Wellness, Level 3 - Wellness</v>
      </c>
    </row>
    <row r="216" spans="1:13" s="124" customFormat="1" ht="23.4" customHeight="1" x14ac:dyDescent="0.3">
      <c r="A216" s="98">
        <v>214</v>
      </c>
      <c r="B216" s="131" t="s">
        <v>27</v>
      </c>
      <c r="C216" s="131" t="s">
        <v>34</v>
      </c>
      <c r="D216" s="131" t="s">
        <v>454</v>
      </c>
      <c r="E216" s="132" t="s">
        <v>455</v>
      </c>
      <c r="F216" s="131">
        <f>'HPS grading'!K217</f>
        <v>36.457142857142856</v>
      </c>
      <c r="G216" s="131">
        <f>'HPS grading'!P217</f>
        <v>60.428888888888892</v>
      </c>
      <c r="H216" s="131">
        <f>'HPS grading'!U217</f>
        <v>54.177314814814807</v>
      </c>
      <c r="I216" s="131">
        <f>'HPS grading'!Z217</f>
        <v>52.957676917989417</v>
      </c>
      <c r="J216" s="131">
        <f t="shared" si="3"/>
        <v>51.005255869708989</v>
      </c>
      <c r="K216" s="93" t="str" cm="1">
        <f t="array" ref="K216">_xlfn.IFS(J216&gt;=80,"A+",J216&gt;=70,"A",J216=60,"B+",J216&gt;=50,"B",J216&gt;=40,"C+",J216&gt;=30,"C",J216&gt;=20,"D",J216&lt;20,"E")</f>
        <v>B</v>
      </c>
      <c r="L216" s="93" t="str">
        <f>' PEP Grade'!L217</f>
        <v>With Held</v>
      </c>
      <c r="M216" s="116" t="str">
        <f>' PEP Grade'!M217</f>
        <v>Level 1 - Persona &amp; Wellness</v>
      </c>
    </row>
    <row r="217" spans="1:13" s="124" customFormat="1" ht="23.4" customHeight="1" x14ac:dyDescent="0.3">
      <c r="A217" s="93">
        <v>215</v>
      </c>
      <c r="B217" s="129" t="s">
        <v>27</v>
      </c>
      <c r="C217" s="129" t="s">
        <v>34</v>
      </c>
      <c r="D217" s="129" t="s">
        <v>456</v>
      </c>
      <c r="E217" s="130" t="s">
        <v>457</v>
      </c>
      <c r="F217" s="131">
        <f>'HPS grading'!K218</f>
        <v>46.676785714285714</v>
      </c>
      <c r="G217" s="131">
        <f>'HPS grading'!P218</f>
        <v>61.328888888888883</v>
      </c>
      <c r="H217" s="131">
        <f>'HPS grading'!U218</f>
        <v>57.442037037037032</v>
      </c>
      <c r="I217" s="131">
        <f>'HPS grading'!Z218</f>
        <v>55.805504298941798</v>
      </c>
      <c r="J217" s="131">
        <f t="shared" si="3"/>
        <v>55.313303984788355</v>
      </c>
      <c r="K217" s="93" t="str" cm="1">
        <f t="array" ref="K217">_xlfn.IFS(J217&gt;=80,"A+",J217&gt;=70,"A",J217=60,"B+",J217&gt;=50,"B",J217&gt;=40,"C+",J217&gt;=30,"C",J217&gt;=20,"D",J217&lt;20,"E")</f>
        <v>B</v>
      </c>
      <c r="L217" s="93" t="str">
        <f>' PEP Grade'!L218</f>
        <v>With Held</v>
      </c>
      <c r="M217" s="116" t="str">
        <f>' PEP Grade'!M218</f>
        <v>Level 1 - Persona</v>
      </c>
    </row>
    <row r="218" spans="1:13" s="124" customFormat="1" ht="23.4" customHeight="1" x14ac:dyDescent="0.3">
      <c r="A218" s="98">
        <v>216</v>
      </c>
      <c r="B218" s="131" t="s">
        <v>27</v>
      </c>
      <c r="C218" s="131" t="s">
        <v>34</v>
      </c>
      <c r="D218" s="131" t="s">
        <v>458</v>
      </c>
      <c r="E218" s="132" t="s">
        <v>459</v>
      </c>
      <c r="F218" s="131">
        <f>'HPS grading'!K219</f>
        <v>40.20809523809524</v>
      </c>
      <c r="G218" s="131">
        <f>'HPS grading'!P219</f>
        <v>49.654444444444451</v>
      </c>
      <c r="H218" s="131">
        <f>'HPS grading'!U219</f>
        <v>49.544444444444451</v>
      </c>
      <c r="I218" s="131">
        <f>'HPS grading'!Z219</f>
        <v>45.850877976190482</v>
      </c>
      <c r="J218" s="131">
        <f t="shared" si="3"/>
        <v>46.314465525793651</v>
      </c>
      <c r="K218" s="93" t="str" cm="1">
        <f t="array" ref="K218">_xlfn.IFS(J218&gt;=80,"A+",J218&gt;=70,"A",J218=60,"B+",J218&gt;=50,"B",J218&gt;=40,"C+",J218&gt;=30,"C",J218&gt;=20,"D",J218&lt;20,"E")</f>
        <v>C+</v>
      </c>
      <c r="L218" s="93" t="str">
        <f>' PEP Grade'!L219</f>
        <v>With Held</v>
      </c>
      <c r="M218" s="116" t="str">
        <f>' PEP Grade'!M219</f>
        <v>Level 0 - Wellness, Level 1 - Wellness, Level 2 - Wellness, Level 3 - Persona</v>
      </c>
    </row>
    <row r="219" spans="1:13" s="124" customFormat="1" ht="23.4" customHeight="1" x14ac:dyDescent="0.3">
      <c r="A219" s="93">
        <v>217</v>
      </c>
      <c r="B219" s="129" t="s">
        <v>23</v>
      </c>
      <c r="C219" s="129" t="s">
        <v>34</v>
      </c>
      <c r="D219" s="129" t="s">
        <v>460</v>
      </c>
      <c r="E219" s="130" t="s">
        <v>461</v>
      </c>
      <c r="F219" s="131">
        <f>'HPS grading'!K220</f>
        <v>52.13095238095238</v>
      </c>
      <c r="G219" s="131">
        <f>'HPS grading'!P220</f>
        <v>63.371111111111105</v>
      </c>
      <c r="H219" s="131">
        <f>'HPS grading'!U220</f>
        <v>69.066666666666663</v>
      </c>
      <c r="I219" s="131">
        <f>'HPS grading'!Z220</f>
        <v>61.574474206349201</v>
      </c>
      <c r="J219" s="131">
        <f t="shared" si="3"/>
        <v>61.535801091269839</v>
      </c>
      <c r="K219" s="93" t="str" cm="1">
        <f t="array" ref="K219">_xlfn.IFS(J219&gt;=80,"A+",J219&gt;=70,"A",J219=60,"B+",J219&gt;=50,"B",J219&gt;=40,"C+",J219&gt;=30,"C",J219&gt;=20,"D",J219&lt;20,"E")</f>
        <v>B</v>
      </c>
      <c r="L219" s="93" t="str">
        <f>' PEP Grade'!L220</f>
        <v>Passed</v>
      </c>
      <c r="M219" s="116" t="str">
        <f>' PEP Grade'!M220</f>
        <v/>
      </c>
    </row>
    <row r="220" spans="1:13" s="124" customFormat="1" ht="23.4" customHeight="1" x14ac:dyDescent="0.3">
      <c r="A220" s="98">
        <v>218</v>
      </c>
      <c r="B220" s="131" t="s">
        <v>27</v>
      </c>
      <c r="C220" s="131" t="s">
        <v>34</v>
      </c>
      <c r="D220" s="131" t="s">
        <v>462</v>
      </c>
      <c r="E220" s="132" t="s">
        <v>463</v>
      </c>
      <c r="F220" s="131">
        <f>'HPS grading'!K221</f>
        <v>37.412500000000001</v>
      </c>
      <c r="G220" s="131">
        <f>'HPS grading'!P221</f>
        <v>54.583333333333336</v>
      </c>
      <c r="H220" s="131">
        <f>'HPS grading'!U221</f>
        <v>59.249074074074073</v>
      </c>
      <c r="I220" s="131">
        <f>'HPS grading'!Z221</f>
        <v>50.157581018518513</v>
      </c>
      <c r="J220" s="131">
        <f t="shared" si="3"/>
        <v>50.350622106481481</v>
      </c>
      <c r="K220" s="93" t="str" cm="1">
        <f t="array" ref="K220">_xlfn.IFS(J220&gt;=80,"A+",J220&gt;=70,"A",J220=60,"B+",J220&gt;=50,"B",J220&gt;=40,"C+",J220&gt;=30,"C",J220&gt;=20,"D",J220&lt;20,"E")</f>
        <v>B</v>
      </c>
      <c r="L220" s="93" t="str">
        <f>' PEP Grade'!L221</f>
        <v>With Held</v>
      </c>
      <c r="M220" s="116" t="str">
        <f>' PEP Grade'!M221</f>
        <v>Level 1 - Persona</v>
      </c>
    </row>
    <row r="221" spans="1:13" s="124" customFormat="1" ht="23.4" customHeight="1" x14ac:dyDescent="0.3">
      <c r="A221" s="93">
        <v>219</v>
      </c>
      <c r="B221" s="129" t="s">
        <v>27</v>
      </c>
      <c r="C221" s="129" t="s">
        <v>34</v>
      </c>
      <c r="D221" s="129" t="s">
        <v>464</v>
      </c>
      <c r="E221" s="130" t="s">
        <v>465</v>
      </c>
      <c r="F221" s="131">
        <f>'HPS grading'!K222</f>
        <v>43.845833333333331</v>
      </c>
      <c r="G221" s="131">
        <f>'HPS grading'!P222</f>
        <v>50.23</v>
      </c>
      <c r="H221" s="131">
        <f>'HPS grading'!U222</f>
        <v>51.5625</v>
      </c>
      <c r="I221" s="131">
        <f>'HPS grading'!Z222</f>
        <v>48.861840277777773</v>
      </c>
      <c r="J221" s="131">
        <f t="shared" si="3"/>
        <v>48.625043402777777</v>
      </c>
      <c r="K221" s="93" t="str" cm="1">
        <f t="array" ref="K221">_xlfn.IFS(J221&gt;=80,"A+",J221&gt;=70,"A",J221=60,"B+",J221&gt;=50,"B",J221&gt;=40,"C+",J221&gt;=30,"C",J221&gt;=20,"D",J221&lt;20,"E")</f>
        <v>C+</v>
      </c>
      <c r="L221" s="93" t="str">
        <f>' PEP Grade'!L222</f>
        <v>With Held</v>
      </c>
      <c r="M221" s="116" t="str">
        <f>' PEP Grade'!M222</f>
        <v>Level 0 - Wellness, Level 1 - Persona &amp; Wellness, Level 3 - Wellness</v>
      </c>
    </row>
    <row r="222" spans="1:13" s="124" customFormat="1" ht="23.4" customHeight="1" x14ac:dyDescent="0.3">
      <c r="A222" s="98">
        <v>220</v>
      </c>
      <c r="B222" s="131" t="s">
        <v>23</v>
      </c>
      <c r="C222" s="131" t="s">
        <v>34</v>
      </c>
      <c r="D222" s="131" t="s">
        <v>466</v>
      </c>
      <c r="E222" s="132" t="s">
        <v>467</v>
      </c>
      <c r="F222" s="131">
        <f>'HPS grading'!K223</f>
        <v>16.113095238095237</v>
      </c>
      <c r="G222" s="131">
        <f>'HPS grading'!P223</f>
        <v>38.783999999999999</v>
      </c>
      <c r="H222" s="131">
        <f>'HPS grading'!U223</f>
        <v>45.787962962962965</v>
      </c>
      <c r="I222" s="131">
        <f>'HPS grading'!Z223</f>
        <v>38.346611772486767</v>
      </c>
      <c r="J222" s="131">
        <f t="shared" si="3"/>
        <v>34.757917493386245</v>
      </c>
      <c r="K222" s="93" t="str" cm="1">
        <f t="array" ref="K222">_xlfn.IFS(J222&gt;=80,"A+",J222&gt;=70,"A",J222=60,"B+",J222&gt;=50,"B",J222&gt;=40,"C+",J222&gt;=30,"C",J222&gt;=20,"D",J222&lt;20,"E")</f>
        <v>C</v>
      </c>
      <c r="L222" s="93" t="str">
        <f>' PEP Grade'!L223</f>
        <v>With Held</v>
      </c>
      <c r="M222" s="116" t="str">
        <f>' PEP Grade'!M223</f>
        <v>Level 0 - Wellness, Level 1 - Persona &amp; Wellness, Level 2 - Wellness, Level 3 - Wellness</v>
      </c>
    </row>
    <row r="223" spans="1:13" s="124" customFormat="1" ht="23.4" customHeight="1" x14ac:dyDescent="0.3">
      <c r="A223" s="93">
        <v>221</v>
      </c>
      <c r="B223" s="129" t="s">
        <v>27</v>
      </c>
      <c r="C223" s="129" t="s">
        <v>34</v>
      </c>
      <c r="D223" s="129" t="s">
        <v>468</v>
      </c>
      <c r="E223" s="130" t="s">
        <v>469</v>
      </c>
      <c r="F223" s="131">
        <f>'HPS grading'!K224</f>
        <v>22.008095238095237</v>
      </c>
      <c r="G223" s="131">
        <f>'HPS grading'!P224</f>
        <v>35.706666666666663</v>
      </c>
      <c r="H223" s="131">
        <f>'HPS grading'!U224</f>
        <v>55.981481481481481</v>
      </c>
      <c r="I223" s="131">
        <f>'HPS grading'!Z224</f>
        <v>41.437949735449735</v>
      </c>
      <c r="J223" s="131">
        <f t="shared" si="3"/>
        <v>38.783548280423275</v>
      </c>
      <c r="K223" s="93" t="str" cm="1">
        <f t="array" ref="K223">_xlfn.IFS(J223&gt;=80,"A+",J223&gt;=70,"A",J223=60,"B+",J223&gt;=50,"B",J223&gt;=40,"C+",J223&gt;=30,"C",J223&gt;=20,"D",J223&lt;20,"E")</f>
        <v>C</v>
      </c>
      <c r="L223" s="93" t="str">
        <f>' PEP Grade'!L224</f>
        <v>With Held</v>
      </c>
      <c r="M223" s="116" t="str">
        <f>' PEP Grade'!M224</f>
        <v>Level 1 - Persona &amp; Wellness, Level 2 - Wellness</v>
      </c>
    </row>
    <row r="224" spans="1:13" s="124" customFormat="1" ht="23.4" customHeight="1" x14ac:dyDescent="0.3">
      <c r="A224" s="98">
        <v>222</v>
      </c>
      <c r="B224" s="131" t="s">
        <v>27</v>
      </c>
      <c r="C224" s="131" t="s">
        <v>34</v>
      </c>
      <c r="D224" s="131" t="s">
        <v>470</v>
      </c>
      <c r="E224" s="132" t="s">
        <v>471</v>
      </c>
      <c r="F224" s="131">
        <f>'HPS grading'!K225</f>
        <v>48.547142857142859</v>
      </c>
      <c r="G224" s="131">
        <f>'HPS grading'!P225</f>
        <v>56.77</v>
      </c>
      <c r="H224" s="131">
        <f>'HPS grading'!U225</f>
        <v>57.986666666666665</v>
      </c>
      <c r="I224" s="131">
        <f>'HPS grading'!Z225</f>
        <v>52.508244047619044</v>
      </c>
      <c r="J224" s="131">
        <f t="shared" si="3"/>
        <v>53.953013392857144</v>
      </c>
      <c r="K224" s="93" t="str" cm="1">
        <f t="array" ref="K224">_xlfn.IFS(J224&gt;=80,"A+",J224&gt;=70,"A",J224=60,"B+",J224&gt;=50,"B",J224&gt;=40,"C+",J224&gt;=30,"C",J224&gt;=20,"D",J224&lt;20,"E")</f>
        <v>B</v>
      </c>
      <c r="L224" s="93" t="str">
        <f>' PEP Grade'!L225</f>
        <v>With Held</v>
      </c>
      <c r="M224" s="116" t="str">
        <f>' PEP Grade'!M225</f>
        <v>Level 0 - Persona, Level 1 - Persona</v>
      </c>
    </row>
    <row r="225" spans="1:13" s="124" customFormat="1" ht="23.4" customHeight="1" x14ac:dyDescent="0.3">
      <c r="A225" s="93">
        <v>223</v>
      </c>
      <c r="B225" s="129" t="s">
        <v>27</v>
      </c>
      <c r="C225" s="129" t="s">
        <v>34</v>
      </c>
      <c r="D225" s="129" t="s">
        <v>472</v>
      </c>
      <c r="E225" s="130" t="s">
        <v>473</v>
      </c>
      <c r="F225" s="131">
        <f>'HPS grading'!K226</f>
        <v>31.369404761904761</v>
      </c>
      <c r="G225" s="131">
        <f>'HPS grading'!P226</f>
        <v>46.565555555555555</v>
      </c>
      <c r="H225" s="131">
        <f>'HPS grading'!U226</f>
        <v>46.851111111111116</v>
      </c>
      <c r="I225" s="131">
        <f>'HPS grading'!Z226</f>
        <v>43.16874007936508</v>
      </c>
      <c r="J225" s="131">
        <f t="shared" si="3"/>
        <v>41.988702876984128</v>
      </c>
      <c r="K225" s="93" t="str" cm="1">
        <f t="array" ref="K225">_xlfn.IFS(J225&gt;=80,"A+",J225&gt;=70,"A",J225=60,"B+",J225&gt;=50,"B",J225&gt;=40,"C+",J225&gt;=30,"C",J225&gt;=20,"D",J225&lt;20,"E")</f>
        <v>C+</v>
      </c>
      <c r="L225" s="93" t="str">
        <f>' PEP Grade'!L226</f>
        <v>With Held</v>
      </c>
      <c r="M225" s="116" t="str">
        <f>' PEP Grade'!M226</f>
        <v>Level 0 - Persona, Level 1 - Persona &amp; Wellness, Level 2 - Persona, Level 3 - Wellness</v>
      </c>
    </row>
    <row r="226" spans="1:13" s="124" customFormat="1" ht="23.4" customHeight="1" x14ac:dyDescent="0.3">
      <c r="A226" s="98">
        <v>224</v>
      </c>
      <c r="B226" s="131" t="s">
        <v>23</v>
      </c>
      <c r="C226" s="131" t="s">
        <v>34</v>
      </c>
      <c r="D226" s="131" t="s">
        <v>474</v>
      </c>
      <c r="E226" s="132" t="s">
        <v>475</v>
      </c>
      <c r="F226" s="131">
        <f>'HPS grading'!K227</f>
        <v>53.328571428571422</v>
      </c>
      <c r="G226" s="131">
        <f>'HPS grading'!P227</f>
        <v>62.169999999999995</v>
      </c>
      <c r="H226" s="131">
        <f>'HPS grading'!U227</f>
        <v>52.641666666666666</v>
      </c>
      <c r="I226" s="131">
        <f>'HPS grading'!Z227</f>
        <v>54.777247023809522</v>
      </c>
      <c r="J226" s="131">
        <f t="shared" si="3"/>
        <v>55.729371279761907</v>
      </c>
      <c r="K226" s="93" t="str" cm="1">
        <f t="array" ref="K226">_xlfn.IFS(J226&gt;=80,"A+",J226&gt;=70,"A",J226=60,"B+",J226&gt;=50,"B",J226&gt;=40,"C+",J226&gt;=30,"C",J226&gt;=20,"D",J226&lt;20,"E")</f>
        <v>B</v>
      </c>
      <c r="L226" s="93" t="str">
        <f>' PEP Grade'!L227</f>
        <v>Passed</v>
      </c>
      <c r="M226" s="116" t="str">
        <f>' PEP Grade'!M227</f>
        <v/>
      </c>
    </row>
    <row r="227" spans="1:13" s="124" customFormat="1" ht="23.4" customHeight="1" x14ac:dyDescent="0.3">
      <c r="A227" s="93">
        <v>225</v>
      </c>
      <c r="B227" s="129" t="s">
        <v>27</v>
      </c>
      <c r="C227" s="129" t="s">
        <v>34</v>
      </c>
      <c r="D227" s="129" t="s">
        <v>476</v>
      </c>
      <c r="E227" s="130" t="s">
        <v>477</v>
      </c>
      <c r="F227" s="131">
        <f>'HPS grading'!K228</f>
        <v>34.665238095238095</v>
      </c>
      <c r="G227" s="131">
        <f>'HPS grading'!P228</f>
        <v>46.466666666666661</v>
      </c>
      <c r="H227" s="131">
        <f>'HPS grading'!U228</f>
        <v>64.905370370370363</v>
      </c>
      <c r="I227" s="131">
        <f>'HPS grading'!Z228</f>
        <v>48.370429894179892</v>
      </c>
      <c r="J227" s="131">
        <f t="shared" si="3"/>
        <v>48.601926256613751</v>
      </c>
      <c r="K227" s="93" t="str" cm="1">
        <f t="array" ref="K227">_xlfn.IFS(J227&gt;=80,"A+",J227&gt;=70,"A",J227=60,"B+",J227&gt;=50,"B",J227&gt;=40,"C+",J227&gt;=30,"C",J227&gt;=20,"D",J227&lt;20,"E")</f>
        <v>C+</v>
      </c>
      <c r="L227" s="93" t="str">
        <f>' PEP Grade'!L228</f>
        <v>With Held</v>
      </c>
      <c r="M227" s="116" t="str">
        <f>' PEP Grade'!M228</f>
        <v>Level 0 - Persona, Level 1 - Persona &amp; Wellness</v>
      </c>
    </row>
    <row r="228" spans="1:13" s="124" customFormat="1" ht="23.4" customHeight="1" x14ac:dyDescent="0.3">
      <c r="A228" s="98">
        <v>226</v>
      </c>
      <c r="B228" s="131" t="s">
        <v>27</v>
      </c>
      <c r="C228" s="131" t="s">
        <v>34</v>
      </c>
      <c r="D228" s="131" t="s">
        <v>478</v>
      </c>
      <c r="E228" s="132" t="s">
        <v>479</v>
      </c>
      <c r="F228" s="131">
        <f>'HPS grading'!K229</f>
        <v>40.577380952380949</v>
      </c>
      <c r="G228" s="131">
        <f>'HPS grading'!P229</f>
        <v>62.495555555555555</v>
      </c>
      <c r="H228" s="131">
        <f>'HPS grading'!U229</f>
        <v>56.428703703703704</v>
      </c>
      <c r="I228" s="131">
        <f>'HPS grading'!Z229</f>
        <v>49.192250330687827</v>
      </c>
      <c r="J228" s="131">
        <f t="shared" si="3"/>
        <v>52.173472635582016</v>
      </c>
      <c r="K228" s="93" t="str" cm="1">
        <f t="array" ref="K228">_xlfn.IFS(J228&gt;=80,"A+",J228&gt;=70,"A",J228=60,"B+",J228&gt;=50,"B",J228&gt;=40,"C+",J228&gt;=30,"C",J228&gt;=20,"D",J228&lt;20,"E")</f>
        <v>B</v>
      </c>
      <c r="L228" s="93" t="str">
        <f>' PEP Grade'!L229</f>
        <v>With Held</v>
      </c>
      <c r="M228" s="116" t="str">
        <f>' PEP Grade'!M229</f>
        <v>Level 0 - Wellness, Level 1 - Persona</v>
      </c>
    </row>
    <row r="229" spans="1:13" s="124" customFormat="1" ht="23.4" customHeight="1" x14ac:dyDescent="0.3">
      <c r="A229" s="93">
        <v>227</v>
      </c>
      <c r="B229" s="129" t="s">
        <v>27</v>
      </c>
      <c r="C229" s="129" t="s">
        <v>34</v>
      </c>
      <c r="D229" s="129" t="s">
        <v>480</v>
      </c>
      <c r="E229" s="130" t="s">
        <v>481</v>
      </c>
      <c r="F229" s="131">
        <f>'HPS grading'!K230</f>
        <v>4.2</v>
      </c>
      <c r="G229" s="131">
        <f>'HPS grading'!P230</f>
        <v>34.648888888888891</v>
      </c>
      <c r="H229" s="131">
        <f>'HPS grading'!U230</f>
        <v>19.003888888888888</v>
      </c>
      <c r="I229" s="131">
        <f>'HPS grading'!Z230</f>
        <v>16.721006944444447</v>
      </c>
      <c r="J229" s="131">
        <f t="shared" si="3"/>
        <v>18.643446180555557</v>
      </c>
      <c r="K229" s="93" t="str" cm="1">
        <f t="array" ref="K229">_xlfn.IFS(J229&gt;=80,"A+",J229&gt;=70,"A",J229=60,"B+",J229&gt;=50,"B",J229&gt;=40,"C+",J229&gt;=30,"C",J229&gt;=20,"D",J229&lt;20,"E")</f>
        <v>E</v>
      </c>
      <c r="L229" s="93" t="str">
        <f>' PEP Grade'!L230</f>
        <v>With Held</v>
      </c>
      <c r="M229" s="116" t="str">
        <f>' PEP Grade'!M230</f>
        <v>Level 0 - Persona &amp; Wellness, Level 1 - Persona &amp; Wellness, Level 2 - Wellness, Level 3 - Persona &amp; Wellness</v>
      </c>
    </row>
    <row r="230" spans="1:13" s="124" customFormat="1" ht="23.4" customHeight="1" x14ac:dyDescent="0.3">
      <c r="A230" s="98">
        <v>228</v>
      </c>
      <c r="B230" s="93" t="s">
        <v>27</v>
      </c>
      <c r="C230" s="93" t="s">
        <v>34</v>
      </c>
      <c r="D230" s="98" t="s">
        <v>572</v>
      </c>
      <c r="E230" s="116" t="s">
        <v>483</v>
      </c>
      <c r="F230" s="131">
        <f>'HPS grading'!K231</f>
        <v>3.6</v>
      </c>
      <c r="G230" s="131">
        <f>'HPS grading'!P231</f>
        <v>19.28</v>
      </c>
      <c r="H230" s="131">
        <f>'HPS grading'!U231</f>
        <v>30.035185185185185</v>
      </c>
      <c r="I230" s="131">
        <f>'HPS grading'!Z231</f>
        <v>15.353796296296297</v>
      </c>
      <c r="J230" s="131">
        <f t="shared" si="3"/>
        <v>17.067245370370372</v>
      </c>
      <c r="K230" s="93" t="str" cm="1">
        <f t="array" ref="K230">_xlfn.IFS(J230&gt;=80,"A+",J230&gt;=70,"A",J230=60,"B+",J230&gt;=50,"B",J230&gt;=40,"C+",J230&gt;=30,"C",J230&gt;=20,"D",J230&lt;20,"E")</f>
        <v>E</v>
      </c>
      <c r="L230" s="93" t="str">
        <f>' PEP Grade'!L231</f>
        <v>With Held</v>
      </c>
      <c r="M230" s="116" t="str">
        <f>' PEP Grade'!M231</f>
        <v>Level 0 - Persona &amp; Wellness, Level 1 - Persona &amp; Wellness, Level 2 - Persona &amp; Wellness, Level 3 - Persona &amp; Wellness</v>
      </c>
    </row>
    <row r="231" spans="1:13" s="77" customFormat="1" ht="23.4" customHeight="1" x14ac:dyDescent="0.3">
      <c r="A231" s="109"/>
      <c r="B231" s="109"/>
      <c r="C231" s="109"/>
      <c r="D231" s="109"/>
      <c r="E231" s="118"/>
      <c r="F231" s="119"/>
      <c r="G231" s="119"/>
      <c r="H231" s="119"/>
      <c r="I231" s="119"/>
      <c r="J231" s="109"/>
      <c r="K231" s="109"/>
      <c r="L231" s="109"/>
      <c r="M231" s="124"/>
    </row>
    <row r="232" spans="1:13" x14ac:dyDescent="0.3">
      <c r="M232" s="124"/>
    </row>
    <row r="233" spans="1:13" ht="25.2" customHeight="1" x14ac:dyDescent="0.3">
      <c r="M233" s="124"/>
    </row>
    <row r="234" spans="1:13" ht="25.2" customHeight="1" x14ac:dyDescent="0.3">
      <c r="M234" s="124"/>
    </row>
    <row r="235" spans="1:13" ht="25.2" customHeight="1" x14ac:dyDescent="0.3">
      <c r="M235" s="124"/>
    </row>
    <row r="236" spans="1:13" ht="25.2" customHeight="1" x14ac:dyDescent="0.3">
      <c r="M236" s="124"/>
    </row>
    <row r="237" spans="1:13" ht="25.2" customHeight="1" x14ac:dyDescent="0.3">
      <c r="M237" s="124"/>
    </row>
  </sheetData>
  <autoFilter ref="L1:L237" xr:uid="{9C1DB27C-04C6-42DA-9347-5EA5C373D159}"/>
  <mergeCells count="8">
    <mergeCell ref="M1:M2"/>
    <mergeCell ref="F1:I1"/>
    <mergeCell ref="J1:L1"/>
    <mergeCell ref="A1:A2"/>
    <mergeCell ref="B1:B2"/>
    <mergeCell ref="C1:C2"/>
    <mergeCell ref="D1:D2"/>
    <mergeCell ref="E1:E2"/>
  </mergeCells>
  <conditionalFormatting sqref="A1:E1">
    <cfRule type="duplicateValues" dxfId="75" priority="5"/>
  </conditionalFormatting>
  <conditionalFormatting sqref="D230">
    <cfRule type="duplicateValues" dxfId="74" priority="2"/>
  </conditionalFormatting>
  <conditionalFormatting sqref="E230">
    <cfRule type="duplicateValues" dxfId="73" priority="3"/>
    <cfRule type="duplicateValues" dxfId="72" priority="4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559B8-1FF5-4365-9FB4-7BD273C15B88}">
  <dimension ref="A1:Q237"/>
  <sheetViews>
    <sheetView workbookViewId="0">
      <selection activeCell="F13" sqref="F13"/>
    </sheetView>
  </sheetViews>
  <sheetFormatPr defaultRowHeight="14.4" x14ac:dyDescent="0.3"/>
  <cols>
    <col min="1" max="1" width="10.33203125" style="5" customWidth="1"/>
    <col min="2" max="2" width="12" style="5" customWidth="1"/>
    <col min="3" max="3" width="11.6640625" style="5" customWidth="1"/>
    <col min="4" max="4" width="17.5546875" style="5" bestFit="1" customWidth="1"/>
    <col min="5" max="5" width="26.21875" style="16" bestFit="1" customWidth="1"/>
    <col min="6" max="9" width="17.77734375" style="17" customWidth="1"/>
    <col min="10" max="10" width="11.44140625" style="5" customWidth="1"/>
    <col min="11" max="11" width="16.33203125" style="5" customWidth="1"/>
    <col min="12" max="12" width="17.109375" style="5" customWidth="1"/>
    <col min="13" max="13" width="11.77734375" style="5" customWidth="1"/>
    <col min="14" max="14" width="21.5546875" style="5" customWidth="1"/>
    <col min="15" max="15" width="20.77734375" style="17" customWidth="1"/>
    <col min="16" max="16" width="15.44140625" customWidth="1"/>
    <col min="17" max="17" width="20.6640625" customWidth="1"/>
    <col min="18" max="18" width="13.109375" customWidth="1"/>
  </cols>
  <sheetData>
    <row r="1" spans="1:17" s="14" customFormat="1" ht="22.2" customHeight="1" x14ac:dyDescent="0.3">
      <c r="A1" s="173" t="s">
        <v>3</v>
      </c>
      <c r="B1" s="173" t="s">
        <v>6</v>
      </c>
      <c r="C1" s="173" t="s">
        <v>7</v>
      </c>
      <c r="D1" s="173" t="s">
        <v>4</v>
      </c>
      <c r="E1" s="175" t="s">
        <v>5</v>
      </c>
      <c r="F1" s="177" t="s">
        <v>605</v>
      </c>
      <c r="G1" s="177"/>
      <c r="H1" s="177"/>
      <c r="I1" s="177"/>
      <c r="J1" s="177" t="s">
        <v>609</v>
      </c>
      <c r="K1" s="177"/>
      <c r="L1" s="177"/>
      <c r="M1" s="177" t="s">
        <v>610</v>
      </c>
      <c r="N1" s="177"/>
      <c r="O1" s="177"/>
    </row>
    <row r="2" spans="1:17" s="14" customFormat="1" ht="19.8" customHeight="1" x14ac:dyDescent="0.3">
      <c r="A2" s="174"/>
      <c r="B2" s="174"/>
      <c r="C2" s="174"/>
      <c r="D2" s="174"/>
      <c r="E2" s="176"/>
      <c r="F2" s="17" t="s">
        <v>544</v>
      </c>
      <c r="G2" s="17" t="s">
        <v>545</v>
      </c>
      <c r="H2" s="17" t="s">
        <v>546</v>
      </c>
      <c r="I2" s="17" t="s">
        <v>547</v>
      </c>
      <c r="J2" s="17" t="s">
        <v>543</v>
      </c>
      <c r="K2" s="17" t="s">
        <v>579</v>
      </c>
      <c r="L2" s="17" t="s">
        <v>551</v>
      </c>
      <c r="M2" s="177" t="s">
        <v>606</v>
      </c>
      <c r="N2" s="177"/>
      <c r="O2" s="17" t="s">
        <v>607</v>
      </c>
      <c r="Q2" s="17" t="s">
        <v>608</v>
      </c>
    </row>
    <row r="3" spans="1:17" s="124" customFormat="1" ht="23.4" customHeight="1" x14ac:dyDescent="0.3">
      <c r="A3" s="93">
        <v>1</v>
      </c>
      <c r="B3" s="129" t="s">
        <v>23</v>
      </c>
      <c r="C3" s="129" t="s">
        <v>24</v>
      </c>
      <c r="D3" s="129" t="s">
        <v>21</v>
      </c>
      <c r="E3" s="130" t="s">
        <v>22</v>
      </c>
      <c r="F3" s="131">
        <f>'Final Sheet '!K4</f>
        <v>49.347222222222221</v>
      </c>
      <c r="G3" s="131">
        <f>'Final Sheet '!V4</f>
        <v>53.71</v>
      </c>
      <c r="H3" s="131">
        <f>'Final Sheet '!AG4</f>
        <v>54.477777777777774</v>
      </c>
      <c r="I3" s="131">
        <f>'Final Sheet '!AR4</f>
        <v>53.575925925925922</v>
      </c>
      <c r="J3" s="131">
        <f>AVERAGE(F3,G3,H3,I3)</f>
        <v>52.777731481481482</v>
      </c>
      <c r="K3" s="93" t="str" cm="1">
        <f t="array" ref="K3">_xlfn.IFS(J3&gt;=80,"A+",J3&gt;=70,"A",J3=60,"B+",J3&gt;=50,"B",J3&gt;=40,"C+",J3&gt;=30,"C",J3&gt;=20,"D",J3&lt;20,"E")</f>
        <v>B</v>
      </c>
      <c r="L3" s="93" t="str">
        <f>' PEP Grade'!L4</f>
        <v>With Held</v>
      </c>
      <c r="M3" s="156">
        <f>I3-F3</f>
        <v>4.228703703703701</v>
      </c>
      <c r="N3" s="119" t="str">
        <f>IF(I3&gt;F3*(1.2),"Significant Progress",IF(I3&gt;F3*(1.1),"Moderate Progress",IF(AND(I3&lt;=F3*(1.1),I3&gt;=F3*0.95),"Maintained",IF(I3&gt;=F3*0.86,"Minor Regression","Significant Regression"))))</f>
        <v>Maintained</v>
      </c>
      <c r="O3" s="119">
        <f t="shared" ref="O3:O34" si="0">IF(F3="","",IF((I3-F3)/F3&gt;=0.2,5,IF((I3-F3)/F3&gt;=0.1,4,IF((I3-F3)/F3&gt;=-0.05,3,IF((I3-F3)/F3&gt;=-0.14,2,1)))))</f>
        <v>3</v>
      </c>
      <c r="Q3" s="119" t="str">
        <f>CHOOSE(MATCH(K3,{"A+","A","B+","B","C+","C","D","E"},0) - (O3-3),"A+","A","B+","B","C+","C","D","E")</f>
        <v>B</v>
      </c>
    </row>
    <row r="4" spans="1:17" s="124" customFormat="1" ht="23.4" customHeight="1" x14ac:dyDescent="0.3">
      <c r="A4" s="98">
        <v>2</v>
      </c>
      <c r="B4" s="131" t="s">
        <v>27</v>
      </c>
      <c r="C4" s="131" t="s">
        <v>24</v>
      </c>
      <c r="D4" s="131" t="s">
        <v>25</v>
      </c>
      <c r="E4" s="132" t="s">
        <v>26</v>
      </c>
      <c r="F4" s="131">
        <f>'Final Sheet '!K5</f>
        <v>57.194444444444443</v>
      </c>
      <c r="G4" s="131">
        <f>'Final Sheet '!V5</f>
        <v>65.319047619047623</v>
      </c>
      <c r="H4" s="131">
        <f>'Final Sheet '!AG5</f>
        <v>35.257777777777775</v>
      </c>
      <c r="I4" s="131">
        <f>'Final Sheet '!AR5</f>
        <v>58.859259259259254</v>
      </c>
      <c r="J4" s="131">
        <f t="shared" ref="J4:J67" si="1">AVERAGE(F4,G4,H4,I4)</f>
        <v>54.157632275132272</v>
      </c>
      <c r="K4" s="93" t="str" cm="1">
        <f t="array" ref="K4">_xlfn.IFS(J4&gt;=80,"A+",J4&gt;=70,"A",J4=60,"B+",J4&gt;=50,"B",J4&gt;=40,"C+",J4&gt;=30,"C",J4&gt;=20,"D",J4&lt;20,"E")</f>
        <v>B</v>
      </c>
      <c r="L4" s="93" t="str">
        <f>' PEP Grade'!L5</f>
        <v>With Held</v>
      </c>
      <c r="M4" s="156">
        <f t="shared" ref="M4:M67" si="2">I4-F4</f>
        <v>1.664814814814811</v>
      </c>
      <c r="N4" s="119" t="str">
        <f t="shared" ref="N4:N67" si="3">IF(I4&gt;F4*(1.2),"Significant Progress",IF(I4&gt;F4*(1.1),"Moderate Progress",IF(AND(I4&lt;=F4*(1.1),I4&gt;=F4*0.95),"Maintained",IF(I4&gt;=F4*0.86,"Minor Regression","Significant Regression"))))</f>
        <v>Maintained</v>
      </c>
      <c r="O4" s="119">
        <f t="shared" si="0"/>
        <v>3</v>
      </c>
      <c r="Q4" s="119" t="str">
        <f>CHOOSE(MATCH(K4,{"A+","A","B+","B","C+","C","D","E"},0) - (O4-3),"A+","A","B+","B","C+","C","D","E")</f>
        <v>B</v>
      </c>
    </row>
    <row r="5" spans="1:17" s="124" customFormat="1" ht="23.4" customHeight="1" x14ac:dyDescent="0.3">
      <c r="A5" s="93">
        <v>3</v>
      </c>
      <c r="B5" s="129" t="s">
        <v>23</v>
      </c>
      <c r="C5" s="129" t="s">
        <v>24</v>
      </c>
      <c r="D5" s="129" t="s">
        <v>28</v>
      </c>
      <c r="E5" s="130" t="s">
        <v>29</v>
      </c>
      <c r="F5" s="131">
        <f>'Final Sheet '!K6</f>
        <v>54.208333333333329</v>
      </c>
      <c r="G5" s="131">
        <f>'Final Sheet '!V6</f>
        <v>44.435833333333328</v>
      </c>
      <c r="H5" s="131">
        <f>'Final Sheet '!AG6</f>
        <v>33.617777777777775</v>
      </c>
      <c r="I5" s="131">
        <f>'Final Sheet '!AR6</f>
        <v>38.742592592592594</v>
      </c>
      <c r="J5" s="131">
        <f t="shared" si="1"/>
        <v>42.751134259259253</v>
      </c>
      <c r="K5" s="93" t="str" cm="1">
        <f t="array" ref="K5">_xlfn.IFS(J5&gt;=80,"A+",J5&gt;=70,"A",J5=60,"B+",J5&gt;=50,"B",J5&gt;=40,"C+",J5&gt;=30,"C",J5&gt;=20,"D",J5&lt;20,"E")</f>
        <v>C+</v>
      </c>
      <c r="L5" s="93" t="str">
        <f>' PEP Grade'!L6</f>
        <v>With Held</v>
      </c>
      <c r="M5" s="156">
        <f t="shared" si="2"/>
        <v>-15.465740740740735</v>
      </c>
      <c r="N5" s="119" t="str">
        <f t="shared" si="3"/>
        <v>Significant Regression</v>
      </c>
      <c r="O5" s="119">
        <f t="shared" si="0"/>
        <v>1</v>
      </c>
      <c r="Q5" s="119" t="str">
        <f>CHOOSE(MATCH(K5,{"A+","A","B+","B","C+","C","D","E"},0) - (O5-3),"A+","A","B+","B","C+","C","D","E")</f>
        <v>D</v>
      </c>
    </row>
    <row r="6" spans="1:17" s="124" customFormat="1" ht="23.4" customHeight="1" x14ac:dyDescent="0.3">
      <c r="A6" s="98">
        <v>4</v>
      </c>
      <c r="B6" s="131" t="s">
        <v>27</v>
      </c>
      <c r="C6" s="131" t="s">
        <v>24</v>
      </c>
      <c r="D6" s="131" t="s">
        <v>30</v>
      </c>
      <c r="E6" s="132" t="s">
        <v>31</v>
      </c>
      <c r="F6" s="131">
        <f>'Final Sheet '!K7</f>
        <v>64.083333333333329</v>
      </c>
      <c r="G6" s="131">
        <f>'Final Sheet '!V7</f>
        <v>46.654523809523809</v>
      </c>
      <c r="H6" s="131">
        <f>'Final Sheet '!AG7</f>
        <v>45.537777777777777</v>
      </c>
      <c r="I6" s="131">
        <f>'Final Sheet '!AR7</f>
        <v>55.729629629629628</v>
      </c>
      <c r="J6" s="131">
        <f t="shared" si="1"/>
        <v>53.001316137566135</v>
      </c>
      <c r="K6" s="93" t="str" cm="1">
        <f t="array" ref="K6">_xlfn.IFS(J6&gt;=80,"A+",J6&gt;=70,"A",J6=60,"B+",J6&gt;=50,"B",J6&gt;=40,"C+",J6&gt;=30,"C",J6&gt;=20,"D",J6&lt;20,"E")</f>
        <v>B</v>
      </c>
      <c r="L6" s="93" t="str">
        <f>' PEP Grade'!L7</f>
        <v>With Held</v>
      </c>
      <c r="M6" s="156">
        <f t="shared" si="2"/>
        <v>-8.353703703703701</v>
      </c>
      <c r="N6" s="119" t="str">
        <f t="shared" si="3"/>
        <v>Minor Regression</v>
      </c>
      <c r="O6" s="119">
        <f t="shared" si="0"/>
        <v>2</v>
      </c>
      <c r="Q6" s="119" t="str">
        <f>CHOOSE(MATCH(K6,{"A+","A","B+","B","C+","C","D","E"},0) - (O6-3),"A+","A","B+","B","C+","C","D","E")</f>
        <v>C+</v>
      </c>
    </row>
    <row r="7" spans="1:17" s="124" customFormat="1" ht="23.4" customHeight="1" x14ac:dyDescent="0.3">
      <c r="A7" s="93">
        <v>5</v>
      </c>
      <c r="B7" s="129" t="s">
        <v>27</v>
      </c>
      <c r="C7" s="129" t="s">
        <v>34</v>
      </c>
      <c r="D7" s="129" t="s">
        <v>32</v>
      </c>
      <c r="E7" s="130" t="s">
        <v>33</v>
      </c>
      <c r="F7" s="131">
        <f>'Final Sheet '!K8</f>
        <v>7.5</v>
      </c>
      <c r="G7" s="131">
        <f>'Final Sheet '!V8</f>
        <v>3.1999999999999997</v>
      </c>
      <c r="H7" s="131">
        <f>'Final Sheet '!AG8</f>
        <v>30.004444444444449</v>
      </c>
      <c r="I7" s="131">
        <f>'Final Sheet '!AR8</f>
        <v>6.0444444444444461</v>
      </c>
      <c r="J7" s="131">
        <f t="shared" si="1"/>
        <v>11.687222222222223</v>
      </c>
      <c r="K7" s="93" t="str" cm="1">
        <f t="array" ref="K7">_xlfn.IFS(J7&gt;=80,"A+",J7&gt;=70,"A",J7=60,"B+",J7&gt;=50,"B",J7&gt;=40,"C+",J7&gt;=30,"C",J7&gt;=20,"D",J7&lt;20,"E")</f>
        <v>E</v>
      </c>
      <c r="L7" s="93" t="str">
        <f>' PEP Grade'!L8</f>
        <v>With Held</v>
      </c>
      <c r="M7" s="156">
        <f t="shared" si="2"/>
        <v>-1.4555555555555539</v>
      </c>
      <c r="N7" s="119" t="str">
        <f t="shared" si="3"/>
        <v>Significant Regression</v>
      </c>
      <c r="O7" s="119">
        <f t="shared" si="0"/>
        <v>1</v>
      </c>
      <c r="Q7" s="119" t="e">
        <f>CHOOSE(MATCH(K7,{"A+","A","B+","B","C+","C","D","E"},0) - (O7-3),"A+","A","B+","B","C+","C","D","E")</f>
        <v>#VALUE!</v>
      </c>
    </row>
    <row r="8" spans="1:17" s="124" customFormat="1" ht="23.4" customHeight="1" x14ac:dyDescent="0.3">
      <c r="A8" s="98">
        <v>6</v>
      </c>
      <c r="B8" s="131" t="s">
        <v>27</v>
      </c>
      <c r="C8" s="131" t="s">
        <v>24</v>
      </c>
      <c r="D8" s="131" t="s">
        <v>35</v>
      </c>
      <c r="E8" s="132" t="s">
        <v>36</v>
      </c>
      <c r="F8" s="131">
        <f>'Final Sheet '!K9</f>
        <v>66.291666666666657</v>
      </c>
      <c r="G8" s="131">
        <f>'Final Sheet '!V9</f>
        <v>58.275714285714287</v>
      </c>
      <c r="H8" s="131">
        <f>'Final Sheet '!AG9</f>
        <v>48.646666666666668</v>
      </c>
      <c r="I8" s="131">
        <f>'Final Sheet '!AR9</f>
        <v>66.865740740740733</v>
      </c>
      <c r="J8" s="131">
        <f t="shared" si="1"/>
        <v>60.019947089947088</v>
      </c>
      <c r="K8" s="93" t="str" cm="1">
        <f t="array" ref="K8">_xlfn.IFS(J8&gt;=80,"A+",J8&gt;=70,"A",J8=60,"B+",J8&gt;=50,"B",J8&gt;=40,"C+",J8&gt;=30,"C",J8&gt;=20,"D",J8&lt;20,"E")</f>
        <v>B</v>
      </c>
      <c r="L8" s="93" t="str">
        <f>' PEP Grade'!L9</f>
        <v>With Held</v>
      </c>
      <c r="M8" s="156">
        <f t="shared" si="2"/>
        <v>0.57407407407407618</v>
      </c>
      <c r="N8" s="119" t="str">
        <f t="shared" si="3"/>
        <v>Maintained</v>
      </c>
      <c r="O8" s="119">
        <f t="shared" si="0"/>
        <v>3</v>
      </c>
      <c r="Q8" s="119" t="str">
        <f>CHOOSE(MATCH(K8,{"A+","A","B+","B","C+","C","D","E"},0) - (O8-3),"A+","A","B+","B","C+","C","D","E")</f>
        <v>B</v>
      </c>
    </row>
    <row r="9" spans="1:17" s="124" customFormat="1" ht="23.4" customHeight="1" x14ac:dyDescent="0.3">
      <c r="A9" s="93">
        <v>7</v>
      </c>
      <c r="B9" s="129" t="s">
        <v>27</v>
      </c>
      <c r="C9" s="129" t="s">
        <v>24</v>
      </c>
      <c r="D9" s="129" t="s">
        <v>37</v>
      </c>
      <c r="E9" s="130" t="s">
        <v>38</v>
      </c>
      <c r="F9" s="131">
        <f>'Final Sheet '!K10</f>
        <v>59.541666666666664</v>
      </c>
      <c r="G9" s="131">
        <f>'Final Sheet '!V10</f>
        <v>67.376071428571436</v>
      </c>
      <c r="H9" s="131">
        <f>'Final Sheet '!AG10</f>
        <v>44.43333333333333</v>
      </c>
      <c r="I9" s="131">
        <f>'Final Sheet '!AR10</f>
        <v>50.23796296296296</v>
      </c>
      <c r="J9" s="131">
        <f t="shared" si="1"/>
        <v>55.397258597883599</v>
      </c>
      <c r="K9" s="93" t="str" cm="1">
        <f t="array" ref="K9">_xlfn.IFS(J9&gt;=80,"A+",J9&gt;=70,"A",J9=60,"B+",J9&gt;=50,"B",J9&gt;=40,"C+",J9&gt;=30,"C",J9&gt;=20,"D",J9&lt;20,"E")</f>
        <v>B</v>
      </c>
      <c r="L9" s="93" t="str">
        <f>' PEP Grade'!L10</f>
        <v>With Held</v>
      </c>
      <c r="M9" s="156">
        <f t="shared" si="2"/>
        <v>-9.3037037037037038</v>
      </c>
      <c r="N9" s="119" t="str">
        <f t="shared" si="3"/>
        <v>Significant Regression</v>
      </c>
      <c r="O9" s="119">
        <f t="shared" si="0"/>
        <v>1</v>
      </c>
      <c r="Q9" s="119" t="str">
        <f>CHOOSE(MATCH(K9,{"A+","A","B+","B","C+","C","D","E"},0) - (O9-3),"A+","A","B+","B","C+","C","D","E")</f>
        <v>C</v>
      </c>
    </row>
    <row r="10" spans="1:17" s="124" customFormat="1" ht="23.4" customHeight="1" x14ac:dyDescent="0.3">
      <c r="A10" s="98">
        <v>8</v>
      </c>
      <c r="B10" s="131" t="s">
        <v>27</v>
      </c>
      <c r="C10" s="131" t="s">
        <v>15</v>
      </c>
      <c r="D10" s="131" t="s">
        <v>39</v>
      </c>
      <c r="E10" s="132" t="s">
        <v>40</v>
      </c>
      <c r="F10" s="131">
        <f>'Final Sheet '!K11</f>
        <v>57.320932539682538</v>
      </c>
      <c r="G10" s="131">
        <f>'Final Sheet '!V11</f>
        <v>60.902380952380952</v>
      </c>
      <c r="H10" s="131">
        <f>'Final Sheet '!AG11</f>
        <v>48.315555555555555</v>
      </c>
      <c r="I10" s="131">
        <f>'Final Sheet '!AR11</f>
        <v>59.963888888888881</v>
      </c>
      <c r="J10" s="131">
        <f t="shared" si="1"/>
        <v>56.62568948412698</v>
      </c>
      <c r="K10" s="93" t="str" cm="1">
        <f t="array" ref="K10">_xlfn.IFS(J10&gt;=80,"A+",J10&gt;=70,"A",J10=60,"B+",J10&gt;=50,"B",J10&gt;=40,"C+",J10&gt;=30,"C",J10&gt;=20,"D",J10&lt;20,"E")</f>
        <v>B</v>
      </c>
      <c r="L10" s="93" t="str">
        <f>' PEP Grade'!L11</f>
        <v>Passed</v>
      </c>
      <c r="M10" s="156">
        <f t="shared" si="2"/>
        <v>2.6429563492063437</v>
      </c>
      <c r="N10" s="119" t="str">
        <f t="shared" si="3"/>
        <v>Maintained</v>
      </c>
      <c r="O10" s="119">
        <f t="shared" si="0"/>
        <v>3</v>
      </c>
      <c r="Q10" s="119" t="str">
        <f>CHOOSE(MATCH(K10,{"A+","A","B+","B","C+","C","D","E"},0) - (O10-3),"A+","A","B+","B","C+","C","D","E")</f>
        <v>B</v>
      </c>
    </row>
    <row r="11" spans="1:17" s="124" customFormat="1" ht="23.4" customHeight="1" x14ac:dyDescent="0.3">
      <c r="A11" s="93">
        <v>9</v>
      </c>
      <c r="B11" s="129" t="s">
        <v>23</v>
      </c>
      <c r="C11" s="129" t="s">
        <v>24</v>
      </c>
      <c r="D11" s="129" t="s">
        <v>41</v>
      </c>
      <c r="E11" s="130" t="s">
        <v>42</v>
      </c>
      <c r="F11" s="131">
        <f>'Final Sheet '!K12</f>
        <v>55.583333333333329</v>
      </c>
      <c r="G11" s="131">
        <f>'Final Sheet '!V12</f>
        <v>61.938809523809532</v>
      </c>
      <c r="H11" s="131">
        <f>'Final Sheet '!AG12</f>
        <v>55.36333333333333</v>
      </c>
      <c r="I11" s="131">
        <f>'Final Sheet '!AR12</f>
        <v>62.644444444444446</v>
      </c>
      <c r="J11" s="131">
        <f t="shared" si="1"/>
        <v>58.882480158730161</v>
      </c>
      <c r="K11" s="93" t="str" cm="1">
        <f t="array" ref="K11">_xlfn.IFS(J11&gt;=80,"A+",J11&gt;=70,"A",J11=60,"B+",J11&gt;=50,"B",J11&gt;=40,"C+",J11&gt;=30,"C",J11&gt;=20,"D",J11&lt;20,"E")</f>
        <v>B</v>
      </c>
      <c r="L11" s="93" t="str">
        <f>' PEP Grade'!L12</f>
        <v>Passed</v>
      </c>
      <c r="M11" s="156">
        <f t="shared" si="2"/>
        <v>7.0611111111111171</v>
      </c>
      <c r="N11" s="119" t="str">
        <f t="shared" si="3"/>
        <v>Moderate Progress</v>
      </c>
      <c r="O11" s="119">
        <f t="shared" si="0"/>
        <v>4</v>
      </c>
      <c r="Q11" s="119" t="str">
        <f>CHOOSE(MATCH(K11,{"A+","A","B+","B","C+","C","D","E"},0) - (O11-3),"A+","A","B+","B","C+","C","D","E")</f>
        <v>B+</v>
      </c>
    </row>
    <row r="12" spans="1:17" s="124" customFormat="1" ht="23.4" customHeight="1" x14ac:dyDescent="0.3">
      <c r="A12" s="98">
        <v>10</v>
      </c>
      <c r="B12" s="131" t="s">
        <v>27</v>
      </c>
      <c r="C12" s="131" t="s">
        <v>24</v>
      </c>
      <c r="D12" s="131" t="s">
        <v>43</v>
      </c>
      <c r="E12" s="132" t="s">
        <v>44</v>
      </c>
      <c r="F12" s="131">
        <f>'Final Sheet '!K13</f>
        <v>66.875</v>
      </c>
      <c r="G12" s="131">
        <f>'Final Sheet '!V13</f>
        <v>54.611428571428576</v>
      </c>
      <c r="H12" s="131">
        <f>'Final Sheet '!AG13</f>
        <v>46.605555555555547</v>
      </c>
      <c r="I12" s="131">
        <f>'Final Sheet '!AR13</f>
        <v>60.651851851851852</v>
      </c>
      <c r="J12" s="131">
        <f t="shared" si="1"/>
        <v>57.185958994708997</v>
      </c>
      <c r="K12" s="93" t="str" cm="1">
        <f t="array" ref="K12">_xlfn.IFS(J12&gt;=80,"A+",J12&gt;=70,"A",J12=60,"B+",J12&gt;=50,"B",J12&gt;=40,"C+",J12&gt;=30,"C",J12&gt;=20,"D",J12&lt;20,"E")</f>
        <v>B</v>
      </c>
      <c r="L12" s="93" t="str">
        <f>' PEP Grade'!L13</f>
        <v>With Held</v>
      </c>
      <c r="M12" s="156">
        <f t="shared" si="2"/>
        <v>-6.2231481481481481</v>
      </c>
      <c r="N12" s="119" t="str">
        <f t="shared" si="3"/>
        <v>Minor Regression</v>
      </c>
      <c r="O12" s="119">
        <f t="shared" si="0"/>
        <v>2</v>
      </c>
      <c r="Q12" s="119" t="str">
        <f>CHOOSE(MATCH(K12,{"A+","A","B+","B","C+","C","D","E"},0) - (O12-3),"A+","A","B+","B","C+","C","D","E")</f>
        <v>C+</v>
      </c>
    </row>
    <row r="13" spans="1:17" s="124" customFormat="1" ht="23.4" customHeight="1" x14ac:dyDescent="0.3">
      <c r="A13" s="93">
        <v>11</v>
      </c>
      <c r="B13" s="129" t="s">
        <v>27</v>
      </c>
      <c r="C13" s="129" t="s">
        <v>47</v>
      </c>
      <c r="D13" s="129" t="s">
        <v>45</v>
      </c>
      <c r="E13" s="130" t="s">
        <v>46</v>
      </c>
      <c r="F13" s="131">
        <f>'Final Sheet '!K14</f>
        <v>52.25</v>
      </c>
      <c r="G13" s="131">
        <f>'Final Sheet '!V14</f>
        <v>57.246428571428567</v>
      </c>
      <c r="H13" s="131">
        <f>'Final Sheet '!AG14</f>
        <v>48.55777777777778</v>
      </c>
      <c r="I13" s="131">
        <f>'Final Sheet '!AR14</f>
        <v>49.76814814814815</v>
      </c>
      <c r="J13" s="131">
        <f t="shared" si="1"/>
        <v>51.955588624338624</v>
      </c>
      <c r="K13" s="93" t="str" cm="1">
        <f t="array" ref="K13">_xlfn.IFS(J13&gt;=80,"A+",J13&gt;=70,"A",J13=60,"B+",J13&gt;=50,"B",J13&gt;=40,"C+",J13&gt;=30,"C",J13&gt;=20,"D",J13&lt;20,"E")</f>
        <v>B</v>
      </c>
      <c r="L13" s="93" t="str">
        <f>' PEP Grade'!L14</f>
        <v>Passed</v>
      </c>
      <c r="M13" s="156">
        <f t="shared" si="2"/>
        <v>-2.4818518518518502</v>
      </c>
      <c r="N13" s="119" t="str">
        <f t="shared" si="3"/>
        <v>Maintained</v>
      </c>
      <c r="O13" s="119">
        <f t="shared" si="0"/>
        <v>3</v>
      </c>
      <c r="Q13" s="119" t="str">
        <f>CHOOSE(MATCH(K13,{"A+","A","B+","B","C+","C","D","E"},0) - (O13-3),"A+","A","B+","B","C+","C","D","E")</f>
        <v>B</v>
      </c>
    </row>
    <row r="14" spans="1:17" s="124" customFormat="1" ht="23.4" customHeight="1" x14ac:dyDescent="0.3">
      <c r="A14" s="98">
        <v>12</v>
      </c>
      <c r="B14" s="131" t="s">
        <v>27</v>
      </c>
      <c r="C14" s="131" t="s">
        <v>47</v>
      </c>
      <c r="D14" s="131" t="s">
        <v>48</v>
      </c>
      <c r="E14" s="132" t="s">
        <v>49</v>
      </c>
      <c r="F14" s="131">
        <f>'Final Sheet '!K15</f>
        <v>58.861111111111107</v>
      </c>
      <c r="G14" s="131">
        <f>'Final Sheet '!V15</f>
        <v>38.377142857142857</v>
      </c>
      <c r="H14" s="131">
        <f>'Final Sheet '!AG15</f>
        <v>53.44777777777778</v>
      </c>
      <c r="I14" s="131">
        <f>'Final Sheet '!AR15</f>
        <v>55.635185185185186</v>
      </c>
      <c r="J14" s="131">
        <f t="shared" si="1"/>
        <v>51.580304232804231</v>
      </c>
      <c r="K14" s="93" t="str" cm="1">
        <f t="array" ref="K14">_xlfn.IFS(J14&gt;=80,"A+",J14&gt;=70,"A",J14=60,"B+",J14&gt;=50,"B",J14&gt;=40,"C+",J14&gt;=30,"C",J14&gt;=20,"D",J14&lt;20,"E")</f>
        <v>B</v>
      </c>
      <c r="L14" s="93" t="str">
        <f>' PEP Grade'!L15</f>
        <v>With Held</v>
      </c>
      <c r="M14" s="156">
        <f t="shared" si="2"/>
        <v>-3.225925925925921</v>
      </c>
      <c r="N14" s="119" t="str">
        <f t="shared" si="3"/>
        <v>Minor Regression</v>
      </c>
      <c r="O14" s="119">
        <f t="shared" si="0"/>
        <v>2</v>
      </c>
      <c r="Q14" s="119" t="str">
        <f>CHOOSE(MATCH(K14,{"A+","A","B+","B","C+","C","D","E"},0) - (O14-3),"A+","A","B+","B","C+","C","D","E")</f>
        <v>C+</v>
      </c>
    </row>
    <row r="15" spans="1:17" s="124" customFormat="1" ht="23.4" customHeight="1" x14ac:dyDescent="0.3">
      <c r="A15" s="93">
        <v>13</v>
      </c>
      <c r="B15" s="129" t="s">
        <v>27</v>
      </c>
      <c r="C15" s="129" t="s">
        <v>24</v>
      </c>
      <c r="D15" s="129" t="s">
        <v>50</v>
      </c>
      <c r="E15" s="130" t="s">
        <v>51</v>
      </c>
      <c r="F15" s="131">
        <f>'Final Sheet '!K16</f>
        <v>51.277777777777771</v>
      </c>
      <c r="G15" s="131">
        <f>'Final Sheet '!V16</f>
        <v>48.200714285714291</v>
      </c>
      <c r="H15" s="131">
        <f>'Final Sheet '!AG16</f>
        <v>46.36888888888889</v>
      </c>
      <c r="I15" s="131">
        <f>'Final Sheet '!AR16</f>
        <v>54.881481481481487</v>
      </c>
      <c r="J15" s="131">
        <f t="shared" si="1"/>
        <v>50.182215608465611</v>
      </c>
      <c r="K15" s="93" t="str" cm="1">
        <f t="array" ref="K15">_xlfn.IFS(J15&gt;=80,"A+",J15&gt;=70,"A",J15=60,"B+",J15&gt;=50,"B",J15&gt;=40,"C+",J15&gt;=30,"C",J15&gt;=20,"D",J15&lt;20,"E")</f>
        <v>B</v>
      </c>
      <c r="L15" s="93" t="str">
        <f>' PEP Grade'!L16</f>
        <v>Passed</v>
      </c>
      <c r="M15" s="156">
        <f t="shared" si="2"/>
        <v>3.6037037037037152</v>
      </c>
      <c r="N15" s="119" t="str">
        <f t="shared" si="3"/>
        <v>Maintained</v>
      </c>
      <c r="O15" s="119">
        <f t="shared" si="0"/>
        <v>3</v>
      </c>
      <c r="Q15" s="119" t="str">
        <f>CHOOSE(MATCH(K15,{"A+","A","B+","B","C+","C","D","E"},0) - (O15-3),"A+","A","B+","B","C+","C","D","E")</f>
        <v>B</v>
      </c>
    </row>
    <row r="16" spans="1:17" s="124" customFormat="1" ht="23.4" customHeight="1" x14ac:dyDescent="0.3">
      <c r="A16" s="98">
        <v>14</v>
      </c>
      <c r="B16" s="131" t="s">
        <v>23</v>
      </c>
      <c r="C16" s="131" t="s">
        <v>47</v>
      </c>
      <c r="D16" s="131" t="s">
        <v>52</v>
      </c>
      <c r="E16" s="132" t="s">
        <v>53</v>
      </c>
      <c r="F16" s="131">
        <f>'Final Sheet '!K17</f>
        <v>54.763888888888893</v>
      </c>
      <c r="G16" s="131">
        <f>'Final Sheet '!V17</f>
        <v>51.56</v>
      </c>
      <c r="H16" s="131">
        <f>'Final Sheet '!AG17</f>
        <v>49.713333333333338</v>
      </c>
      <c r="I16" s="131">
        <f>'Final Sheet '!AR17</f>
        <v>55.680555555555557</v>
      </c>
      <c r="J16" s="131">
        <f t="shared" si="1"/>
        <v>52.929444444444442</v>
      </c>
      <c r="K16" s="93" t="str" cm="1">
        <f t="array" ref="K16">_xlfn.IFS(J16&gt;=80,"A+",J16&gt;=70,"A",J16=60,"B+",J16&gt;=50,"B",J16&gt;=40,"C+",J16&gt;=30,"C",J16&gt;=20,"D",J16&lt;20,"E")</f>
        <v>B</v>
      </c>
      <c r="L16" s="93" t="str">
        <f>' PEP Grade'!L17</f>
        <v>With Held</v>
      </c>
      <c r="M16" s="156">
        <f t="shared" si="2"/>
        <v>0.9166666666666643</v>
      </c>
      <c r="N16" s="119" t="str">
        <f t="shared" si="3"/>
        <v>Maintained</v>
      </c>
      <c r="O16" s="119">
        <f t="shared" si="0"/>
        <v>3</v>
      </c>
      <c r="Q16" s="119" t="str">
        <f>CHOOSE(MATCH(K16,{"A+","A","B+","B","C+","C","D","E"},0) - (O16-3),"A+","A","B+","B","C+","C","D","E")</f>
        <v>B</v>
      </c>
    </row>
    <row r="17" spans="1:17" s="124" customFormat="1" ht="23.4" customHeight="1" x14ac:dyDescent="0.3">
      <c r="A17" s="93">
        <v>15</v>
      </c>
      <c r="B17" s="129" t="s">
        <v>23</v>
      </c>
      <c r="C17" s="129" t="s">
        <v>15</v>
      </c>
      <c r="D17" s="129" t="s">
        <v>54</v>
      </c>
      <c r="E17" s="130" t="s">
        <v>55</v>
      </c>
      <c r="F17" s="131">
        <f>'Final Sheet '!K18</f>
        <v>51.389384920634917</v>
      </c>
      <c r="G17" s="131">
        <f>'Final Sheet '!V18</f>
        <v>46.08523809523809</v>
      </c>
      <c r="H17" s="131">
        <f>'Final Sheet '!AG18</f>
        <v>41.31111111111111</v>
      </c>
      <c r="I17" s="131">
        <f>'Final Sheet '!AR18</f>
        <v>32.766666666666659</v>
      </c>
      <c r="J17" s="131">
        <f t="shared" si="1"/>
        <v>42.888100198412694</v>
      </c>
      <c r="K17" s="93" t="str" cm="1">
        <f t="array" ref="K17">_xlfn.IFS(J17&gt;=80,"A+",J17&gt;=70,"A",J17=60,"B+",J17&gt;=50,"B",J17&gt;=40,"C+",J17&gt;=30,"C",J17&gt;=20,"D",J17&lt;20,"E")</f>
        <v>C+</v>
      </c>
      <c r="L17" s="93" t="str">
        <f>' PEP Grade'!L18</f>
        <v>With Held</v>
      </c>
      <c r="M17" s="156">
        <f t="shared" si="2"/>
        <v>-18.622718253968259</v>
      </c>
      <c r="N17" s="119" t="str">
        <f t="shared" si="3"/>
        <v>Significant Regression</v>
      </c>
      <c r="O17" s="119">
        <f t="shared" si="0"/>
        <v>1</v>
      </c>
      <c r="Q17" s="119" t="str">
        <f>CHOOSE(MATCH(K17,{"A+","A","B+","B","C+","C","D","E"},0) - (O17-3),"A+","A","B+","B","C+","C","D","E")</f>
        <v>D</v>
      </c>
    </row>
    <row r="18" spans="1:17" s="124" customFormat="1" ht="23.4" customHeight="1" x14ac:dyDescent="0.3">
      <c r="A18" s="98">
        <v>16</v>
      </c>
      <c r="B18" s="131" t="s">
        <v>27</v>
      </c>
      <c r="C18" s="131" t="s">
        <v>24</v>
      </c>
      <c r="D18" s="131" t="s">
        <v>56</v>
      </c>
      <c r="E18" s="132" t="s">
        <v>57</v>
      </c>
      <c r="F18" s="131">
        <f>'Final Sheet '!K19</f>
        <v>50.583333333333329</v>
      </c>
      <c r="G18" s="131">
        <f>'Final Sheet '!V19</f>
        <v>42.553333333333335</v>
      </c>
      <c r="H18" s="131">
        <f>'Final Sheet '!AG19</f>
        <v>33.407777777777781</v>
      </c>
      <c r="I18" s="131">
        <f>'Final Sheet '!AR19</f>
        <v>36.624444444444443</v>
      </c>
      <c r="J18" s="131">
        <f t="shared" si="1"/>
        <v>40.792222222222222</v>
      </c>
      <c r="K18" s="93" t="str" cm="1">
        <f t="array" ref="K18">_xlfn.IFS(J18&gt;=80,"A+",J18&gt;=70,"A",J18=60,"B+",J18&gt;=50,"B",J18&gt;=40,"C+",J18&gt;=30,"C",J18&gt;=20,"D",J18&lt;20,"E")</f>
        <v>C+</v>
      </c>
      <c r="L18" s="93" t="str">
        <f>' PEP Grade'!L19</f>
        <v>With Held</v>
      </c>
      <c r="M18" s="156">
        <f t="shared" si="2"/>
        <v>-13.958888888888886</v>
      </c>
      <c r="N18" s="119" t="str">
        <f t="shared" si="3"/>
        <v>Significant Regression</v>
      </c>
      <c r="O18" s="119">
        <f t="shared" si="0"/>
        <v>1</v>
      </c>
      <c r="Q18" s="119" t="str">
        <f>CHOOSE(MATCH(K18,{"A+","A","B+","B","C+","C","D","E"},0) - (O18-3),"A+","A","B+","B","C+","C","D","E")</f>
        <v>D</v>
      </c>
    </row>
    <row r="19" spans="1:17" s="124" customFormat="1" ht="23.4" customHeight="1" x14ac:dyDescent="0.3">
      <c r="A19" s="93">
        <v>17</v>
      </c>
      <c r="B19" s="129" t="s">
        <v>23</v>
      </c>
      <c r="C19" s="129" t="s">
        <v>15</v>
      </c>
      <c r="D19" s="129" t="s">
        <v>58</v>
      </c>
      <c r="E19" s="130" t="s">
        <v>59</v>
      </c>
      <c r="F19" s="131">
        <f>'Final Sheet '!K20</f>
        <v>56.192956349206341</v>
      </c>
      <c r="G19" s="131">
        <f>'Final Sheet '!V20</f>
        <v>60.234285714285718</v>
      </c>
      <c r="H19" s="131">
        <f>'Final Sheet '!AG20</f>
        <v>58.228888888888889</v>
      </c>
      <c r="I19" s="131">
        <f>'Final Sheet '!AR20</f>
        <v>67.722222222222214</v>
      </c>
      <c r="J19" s="131">
        <f t="shared" si="1"/>
        <v>60.594588293650787</v>
      </c>
      <c r="K19" s="93" t="str" cm="1">
        <f t="array" ref="K19">_xlfn.IFS(J19&gt;=80,"A+",J19&gt;=70,"A",J19=60,"B+",J19&gt;=50,"B",J19&gt;=40,"C+",J19&gt;=30,"C",J19&gt;=20,"D",J19&lt;20,"E")</f>
        <v>B</v>
      </c>
      <c r="L19" s="93" t="str">
        <f>' PEP Grade'!L20</f>
        <v>Passed</v>
      </c>
      <c r="M19" s="156">
        <f t="shared" si="2"/>
        <v>11.529265873015873</v>
      </c>
      <c r="N19" s="119" t="str">
        <f t="shared" si="3"/>
        <v>Significant Progress</v>
      </c>
      <c r="O19" s="119">
        <f t="shared" si="0"/>
        <v>5</v>
      </c>
      <c r="Q19" s="119" t="str">
        <f>CHOOSE(MATCH(K19,{"A+","A","B+","B","C+","C","D","E"},0) - (O19-3),"A+","A","B+","B","C+","C","D","E")</f>
        <v>A</v>
      </c>
    </row>
    <row r="20" spans="1:17" s="124" customFormat="1" ht="23.4" customHeight="1" x14ac:dyDescent="0.3">
      <c r="A20" s="98">
        <v>18</v>
      </c>
      <c r="B20" s="131" t="s">
        <v>62</v>
      </c>
      <c r="C20" s="131" t="s">
        <v>24</v>
      </c>
      <c r="D20" s="131" t="s">
        <v>60</v>
      </c>
      <c r="E20" s="132" t="s">
        <v>61</v>
      </c>
      <c r="F20" s="131">
        <f>'Final Sheet '!K21</f>
        <v>56.625</v>
      </c>
      <c r="G20" s="131">
        <f>'Final Sheet '!V21</f>
        <v>42.817380952380944</v>
      </c>
      <c r="H20" s="131">
        <f>'Final Sheet '!AG21</f>
        <v>48.225555555555552</v>
      </c>
      <c r="I20" s="131">
        <f>'Final Sheet '!AR21</f>
        <v>43.030555555555551</v>
      </c>
      <c r="J20" s="131">
        <f t="shared" si="1"/>
        <v>47.67462301587301</v>
      </c>
      <c r="K20" s="93" t="str" cm="1">
        <f t="array" ref="K20">_xlfn.IFS(J20&gt;=80,"A+",J20&gt;=70,"A",J20=60,"B+",J20&gt;=50,"B",J20&gt;=40,"C+",J20&gt;=30,"C",J20&gt;=20,"D",J20&lt;20,"E")</f>
        <v>C+</v>
      </c>
      <c r="L20" s="93" t="str">
        <f>' PEP Grade'!L21</f>
        <v>With Held</v>
      </c>
      <c r="M20" s="156">
        <f t="shared" si="2"/>
        <v>-13.594444444444449</v>
      </c>
      <c r="N20" s="119" t="str">
        <f t="shared" si="3"/>
        <v>Significant Regression</v>
      </c>
      <c r="O20" s="119">
        <f t="shared" si="0"/>
        <v>1</v>
      </c>
      <c r="Q20" s="119" t="str">
        <f>CHOOSE(MATCH(K20,{"A+","A","B+","B","C+","C","D","E"},0) - (O20-3),"A+","A","B+","B","C+","C","D","E")</f>
        <v>D</v>
      </c>
    </row>
    <row r="21" spans="1:17" s="124" customFormat="1" ht="23.4" customHeight="1" x14ac:dyDescent="0.3">
      <c r="A21" s="93">
        <v>19</v>
      </c>
      <c r="B21" s="129" t="s">
        <v>23</v>
      </c>
      <c r="C21" s="129" t="s">
        <v>24</v>
      </c>
      <c r="D21" s="129" t="s">
        <v>63</v>
      </c>
      <c r="E21" s="130" t="s">
        <v>64</v>
      </c>
      <c r="F21" s="131">
        <f>'Final Sheet '!K22</f>
        <v>59.416666666666664</v>
      </c>
      <c r="G21" s="131">
        <f>'Final Sheet '!V22</f>
        <v>54.52809523809524</v>
      </c>
      <c r="H21" s="131">
        <f>'Final Sheet '!AG22</f>
        <v>49.5</v>
      </c>
      <c r="I21" s="131">
        <f>'Final Sheet '!AR22</f>
        <v>56.13703703703704</v>
      </c>
      <c r="J21" s="131">
        <f t="shared" si="1"/>
        <v>54.895449735449731</v>
      </c>
      <c r="K21" s="93" t="str" cm="1">
        <f t="array" ref="K21">_xlfn.IFS(J21&gt;=80,"A+",J21&gt;=70,"A",J21=60,"B+",J21&gt;=50,"B",J21&gt;=40,"C+",J21&gt;=30,"C",J21&gt;=20,"D",J21&lt;20,"E")</f>
        <v>B</v>
      </c>
      <c r="L21" s="93" t="str">
        <f>' PEP Grade'!L22</f>
        <v>With Held</v>
      </c>
      <c r="M21" s="156">
        <f t="shared" si="2"/>
        <v>-3.2796296296296248</v>
      </c>
      <c r="N21" s="119" t="str">
        <f t="shared" si="3"/>
        <v>Minor Regression</v>
      </c>
      <c r="O21" s="119">
        <f t="shared" si="0"/>
        <v>2</v>
      </c>
      <c r="Q21" s="119" t="str">
        <f>CHOOSE(MATCH(K21,{"A+","A","B+","B","C+","C","D","E"},0) - (O21-3),"A+","A","B+","B","C+","C","D","E")</f>
        <v>C+</v>
      </c>
    </row>
    <row r="22" spans="1:17" s="124" customFormat="1" ht="23.4" customHeight="1" x14ac:dyDescent="0.3">
      <c r="A22" s="98">
        <v>20</v>
      </c>
      <c r="B22" s="131" t="s">
        <v>27</v>
      </c>
      <c r="C22" s="131" t="s">
        <v>47</v>
      </c>
      <c r="D22" s="131" t="s">
        <v>65</v>
      </c>
      <c r="E22" s="132" t="s">
        <v>66</v>
      </c>
      <c r="F22" s="131">
        <f>'Final Sheet '!K23</f>
        <v>50.395833333333336</v>
      </c>
      <c r="G22" s="131">
        <f>'Final Sheet '!V23</f>
        <v>53.974523809523802</v>
      </c>
      <c r="H22" s="131">
        <f>'Final Sheet '!AG23</f>
        <v>49.275555555555556</v>
      </c>
      <c r="I22" s="131">
        <f>'Final Sheet '!AR23</f>
        <v>47.8888888888889</v>
      </c>
      <c r="J22" s="131">
        <f t="shared" si="1"/>
        <v>50.383700396825404</v>
      </c>
      <c r="K22" s="93" t="str" cm="1">
        <f t="array" ref="K22">_xlfn.IFS(J22&gt;=80,"A+",J22&gt;=70,"A",J22=60,"B+",J22&gt;=50,"B",J22&gt;=40,"C+",J22&gt;=30,"C",J22&gt;=20,"D",J22&lt;20,"E")</f>
        <v>B</v>
      </c>
      <c r="L22" s="93" t="str">
        <f>' PEP Grade'!L23</f>
        <v>With Held</v>
      </c>
      <c r="M22" s="156">
        <f t="shared" si="2"/>
        <v>-2.5069444444444358</v>
      </c>
      <c r="N22" s="119" t="str">
        <f t="shared" si="3"/>
        <v>Maintained</v>
      </c>
      <c r="O22" s="119">
        <f t="shared" si="0"/>
        <v>3</v>
      </c>
      <c r="Q22" s="119" t="str">
        <f>CHOOSE(MATCH(K22,{"A+","A","B+","B","C+","C","D","E"},0) - (O22-3),"A+","A","B+","B","C+","C","D","E")</f>
        <v>B</v>
      </c>
    </row>
    <row r="23" spans="1:17" s="124" customFormat="1" ht="23.4" customHeight="1" x14ac:dyDescent="0.3">
      <c r="A23" s="93">
        <v>21</v>
      </c>
      <c r="B23" s="129" t="s">
        <v>27</v>
      </c>
      <c r="C23" s="129" t="s">
        <v>47</v>
      </c>
      <c r="D23" s="129" t="s">
        <v>67</v>
      </c>
      <c r="E23" s="130" t="s">
        <v>68</v>
      </c>
      <c r="F23" s="131">
        <f>'Final Sheet '!K24</f>
        <v>57.673611111111114</v>
      </c>
      <c r="G23" s="131">
        <f>'Final Sheet '!V24</f>
        <v>51.424047619047613</v>
      </c>
      <c r="H23" s="131">
        <f>'Final Sheet '!AG24</f>
        <v>34.019999999999996</v>
      </c>
      <c r="I23" s="131">
        <f>'Final Sheet '!AR24</f>
        <v>38.644444444444446</v>
      </c>
      <c r="J23" s="131">
        <f t="shared" si="1"/>
        <v>45.440525793650792</v>
      </c>
      <c r="K23" s="93" t="str" cm="1">
        <f t="array" ref="K23">_xlfn.IFS(J23&gt;=80,"A+",J23&gt;=70,"A",J23=60,"B+",J23&gt;=50,"B",J23&gt;=40,"C+",J23&gt;=30,"C",J23&gt;=20,"D",J23&lt;20,"E")</f>
        <v>C+</v>
      </c>
      <c r="L23" s="93" t="str">
        <f>' PEP Grade'!L24</f>
        <v>With Held</v>
      </c>
      <c r="M23" s="156">
        <f t="shared" si="2"/>
        <v>-19.029166666666669</v>
      </c>
      <c r="N23" s="119" t="str">
        <f t="shared" si="3"/>
        <v>Significant Regression</v>
      </c>
      <c r="O23" s="119">
        <f t="shared" si="0"/>
        <v>1</v>
      </c>
      <c r="Q23" s="119" t="str">
        <f>CHOOSE(MATCH(K23,{"A+","A","B+","B","C+","C","D","E"},0) - (O23-3),"A+","A","B+","B","C+","C","D","E")</f>
        <v>D</v>
      </c>
    </row>
    <row r="24" spans="1:17" s="124" customFormat="1" ht="23.4" customHeight="1" x14ac:dyDescent="0.3">
      <c r="A24" s="98">
        <v>22</v>
      </c>
      <c r="B24" s="131" t="s">
        <v>27</v>
      </c>
      <c r="C24" s="131" t="s">
        <v>24</v>
      </c>
      <c r="D24" s="131" t="s">
        <v>69</v>
      </c>
      <c r="E24" s="132" t="s">
        <v>70</v>
      </c>
      <c r="F24" s="131">
        <f>'Final Sheet '!K25</f>
        <v>57.75</v>
      </c>
      <c r="G24" s="131">
        <f>'Final Sheet '!V25</f>
        <v>53.238333333333337</v>
      </c>
      <c r="H24" s="131">
        <f>'Final Sheet '!AG25</f>
        <v>37.163333333333327</v>
      </c>
      <c r="I24" s="131">
        <f>'Final Sheet '!AR25</f>
        <v>60.177777777777777</v>
      </c>
      <c r="J24" s="131">
        <f t="shared" si="1"/>
        <v>52.082361111111112</v>
      </c>
      <c r="K24" s="93" t="str" cm="1">
        <f t="array" ref="K24">_xlfn.IFS(J24&gt;=80,"A+",J24&gt;=70,"A",J24=60,"B+",J24&gt;=50,"B",J24&gt;=40,"C+",J24&gt;=30,"C",J24&gt;=20,"D",J24&lt;20,"E")</f>
        <v>B</v>
      </c>
      <c r="L24" s="93" t="str">
        <f>' PEP Grade'!L25</f>
        <v>With Held</v>
      </c>
      <c r="M24" s="156">
        <f t="shared" si="2"/>
        <v>2.4277777777777771</v>
      </c>
      <c r="N24" s="119" t="str">
        <f t="shared" si="3"/>
        <v>Maintained</v>
      </c>
      <c r="O24" s="119">
        <f t="shared" si="0"/>
        <v>3</v>
      </c>
      <c r="Q24" s="119" t="str">
        <f>CHOOSE(MATCH(K24,{"A+","A","B+","B","C+","C","D","E"},0) - (O24-3),"A+","A","B+","B","C+","C","D","E")</f>
        <v>B</v>
      </c>
    </row>
    <row r="25" spans="1:17" s="124" customFormat="1" ht="23.4" customHeight="1" x14ac:dyDescent="0.3">
      <c r="A25" s="93">
        <v>23</v>
      </c>
      <c r="B25" s="129" t="s">
        <v>27</v>
      </c>
      <c r="C25" s="129" t="s">
        <v>47</v>
      </c>
      <c r="D25" s="129" t="s">
        <v>71</v>
      </c>
      <c r="E25" s="130" t="s">
        <v>72</v>
      </c>
      <c r="F25" s="131">
        <f>'Final Sheet '!K26</f>
        <v>45.6875</v>
      </c>
      <c r="G25" s="131">
        <f>'Final Sheet '!V26</f>
        <v>49.364761904761906</v>
      </c>
      <c r="H25" s="131">
        <f>'Final Sheet '!AG26</f>
        <v>44.889999999999993</v>
      </c>
      <c r="I25" s="131">
        <f>'Final Sheet '!AR26</f>
        <v>53.611111111111107</v>
      </c>
      <c r="J25" s="131">
        <f t="shared" si="1"/>
        <v>48.388343253968252</v>
      </c>
      <c r="K25" s="93" t="str" cm="1">
        <f t="array" ref="K25">_xlfn.IFS(J25&gt;=80,"A+",J25&gt;=70,"A",J25=60,"B+",J25&gt;=50,"B",J25&gt;=40,"C+",J25&gt;=30,"C",J25&gt;=20,"D",J25&lt;20,"E")</f>
        <v>C+</v>
      </c>
      <c r="L25" s="93" t="str">
        <f>' PEP Grade'!L26</f>
        <v>With Held</v>
      </c>
      <c r="M25" s="156">
        <f t="shared" si="2"/>
        <v>7.9236111111111072</v>
      </c>
      <c r="N25" s="119" t="str">
        <f t="shared" si="3"/>
        <v>Moderate Progress</v>
      </c>
      <c r="O25" s="119">
        <f t="shared" si="0"/>
        <v>4</v>
      </c>
      <c r="Q25" s="119" t="str">
        <f>CHOOSE(MATCH(K25,{"A+","A","B+","B","C+","C","D","E"},0) - (O25-3),"A+","A","B+","B","C+","C","D","E")</f>
        <v>B</v>
      </c>
    </row>
    <row r="26" spans="1:17" s="124" customFormat="1" ht="23.4" customHeight="1" x14ac:dyDescent="0.3">
      <c r="A26" s="98">
        <v>24</v>
      </c>
      <c r="B26" s="131" t="s">
        <v>27</v>
      </c>
      <c r="C26" s="131" t="s">
        <v>24</v>
      </c>
      <c r="D26" s="131" t="s">
        <v>73</v>
      </c>
      <c r="E26" s="132" t="s">
        <v>74</v>
      </c>
      <c r="F26" s="131">
        <f>'Final Sheet '!K27</f>
        <v>51</v>
      </c>
      <c r="G26" s="131">
        <f>'Final Sheet '!V27</f>
        <v>40.005714285714291</v>
      </c>
      <c r="H26" s="131">
        <f>'Final Sheet '!AG27</f>
        <v>37.36888888888889</v>
      </c>
      <c r="I26" s="131">
        <f>'Final Sheet '!AR27</f>
        <v>56.947222222222223</v>
      </c>
      <c r="J26" s="131">
        <f t="shared" si="1"/>
        <v>46.330456349206351</v>
      </c>
      <c r="K26" s="93" t="str" cm="1">
        <f t="array" ref="K26">_xlfn.IFS(J26&gt;=80,"A+",J26&gt;=70,"A",J26=60,"B+",J26&gt;=50,"B",J26&gt;=40,"C+",J26&gt;=30,"C",J26&gt;=20,"D",J26&lt;20,"E")</f>
        <v>C+</v>
      </c>
      <c r="L26" s="93" t="str">
        <f>' PEP Grade'!L27</f>
        <v>With Held</v>
      </c>
      <c r="M26" s="156">
        <f t="shared" si="2"/>
        <v>5.9472222222222229</v>
      </c>
      <c r="N26" s="119" t="str">
        <f t="shared" si="3"/>
        <v>Moderate Progress</v>
      </c>
      <c r="O26" s="119">
        <f t="shared" si="0"/>
        <v>4</v>
      </c>
      <c r="Q26" s="119" t="str">
        <f>CHOOSE(MATCH(K26,{"A+","A","B+","B","C+","C","D","E"},0) - (O26-3),"A+","A","B+","B","C+","C","D","E")</f>
        <v>B</v>
      </c>
    </row>
    <row r="27" spans="1:17" s="124" customFormat="1" ht="23.4" customHeight="1" x14ac:dyDescent="0.3">
      <c r="A27" s="93">
        <v>25</v>
      </c>
      <c r="B27" s="129" t="s">
        <v>27</v>
      </c>
      <c r="C27" s="129" t="s">
        <v>47</v>
      </c>
      <c r="D27" s="129" t="s">
        <v>75</v>
      </c>
      <c r="E27" s="130" t="s">
        <v>76</v>
      </c>
      <c r="F27" s="131">
        <f>'Final Sheet '!K28</f>
        <v>58.666666666666664</v>
      </c>
      <c r="G27" s="131">
        <f>'Final Sheet '!V28</f>
        <v>47.139523809523808</v>
      </c>
      <c r="H27" s="131">
        <f>'Final Sheet '!AG28</f>
        <v>51.862222222222222</v>
      </c>
      <c r="I27" s="131">
        <f>'Final Sheet '!AR28</f>
        <v>42.897222222222219</v>
      </c>
      <c r="J27" s="131">
        <f t="shared" si="1"/>
        <v>50.141408730158723</v>
      </c>
      <c r="K27" s="93" t="str" cm="1">
        <f t="array" ref="K27">_xlfn.IFS(J27&gt;=80,"A+",J27&gt;=70,"A",J27=60,"B+",J27&gt;=50,"B",J27&gt;=40,"C+",J27&gt;=30,"C",J27&gt;=20,"D",J27&lt;20,"E")</f>
        <v>B</v>
      </c>
      <c r="L27" s="93" t="str">
        <f>' PEP Grade'!L28</f>
        <v>With Held</v>
      </c>
      <c r="M27" s="156">
        <f t="shared" si="2"/>
        <v>-15.769444444444446</v>
      </c>
      <c r="N27" s="119" t="str">
        <f t="shared" si="3"/>
        <v>Significant Regression</v>
      </c>
      <c r="O27" s="119">
        <f t="shared" si="0"/>
        <v>1</v>
      </c>
      <c r="Q27" s="119" t="str">
        <f>CHOOSE(MATCH(K27,{"A+","A","B+","B","C+","C","D","E"},0) - (O27-3),"A+","A","B+","B","C+","C","D","E")</f>
        <v>C</v>
      </c>
    </row>
    <row r="28" spans="1:17" s="124" customFormat="1" ht="23.4" customHeight="1" x14ac:dyDescent="0.3">
      <c r="A28" s="98">
        <v>26</v>
      </c>
      <c r="B28" s="131" t="s">
        <v>23</v>
      </c>
      <c r="C28" s="131" t="s">
        <v>15</v>
      </c>
      <c r="D28" s="131" t="s">
        <v>77</v>
      </c>
      <c r="E28" s="132" t="s">
        <v>78</v>
      </c>
      <c r="F28" s="131">
        <f>'Final Sheet '!K29</f>
        <v>64.751488095238088</v>
      </c>
      <c r="G28" s="131">
        <f>'Final Sheet '!V29</f>
        <v>54.599523809523809</v>
      </c>
      <c r="H28" s="131">
        <f>'Final Sheet '!AG29</f>
        <v>58.559999999999988</v>
      </c>
      <c r="I28" s="131">
        <f>'Final Sheet '!AR29</f>
        <v>42.260185185185186</v>
      </c>
      <c r="J28" s="131">
        <f t="shared" si="1"/>
        <v>55.042799272486768</v>
      </c>
      <c r="K28" s="93" t="str" cm="1">
        <f t="array" ref="K28">_xlfn.IFS(J28&gt;=80,"A+",J28&gt;=70,"A",J28=60,"B+",J28&gt;=50,"B",J28&gt;=40,"C+",J28&gt;=30,"C",J28&gt;=20,"D",J28&lt;20,"E")</f>
        <v>B</v>
      </c>
      <c r="L28" s="93" t="str">
        <f>' PEP Grade'!L29</f>
        <v>With Held</v>
      </c>
      <c r="M28" s="156">
        <f t="shared" si="2"/>
        <v>-22.491302910052902</v>
      </c>
      <c r="N28" s="119" t="str">
        <f t="shared" si="3"/>
        <v>Significant Regression</v>
      </c>
      <c r="O28" s="119">
        <f t="shared" si="0"/>
        <v>1</v>
      </c>
      <c r="Q28" s="119" t="str">
        <f>CHOOSE(MATCH(K28,{"A+","A","B+","B","C+","C","D","E"},0) - (O28-3),"A+","A","B+","B","C+","C","D","E")</f>
        <v>C</v>
      </c>
    </row>
    <row r="29" spans="1:17" s="124" customFormat="1" ht="23.4" customHeight="1" x14ac:dyDescent="0.3">
      <c r="A29" s="93">
        <v>27</v>
      </c>
      <c r="B29" s="129" t="s">
        <v>27</v>
      </c>
      <c r="C29" s="129" t="s">
        <v>47</v>
      </c>
      <c r="D29" s="129" t="s">
        <v>79</v>
      </c>
      <c r="E29" s="130" t="s">
        <v>80</v>
      </c>
      <c r="F29" s="131">
        <f>'Final Sheet '!K30</f>
        <v>58.659722222222229</v>
      </c>
      <c r="G29" s="131">
        <f>'Final Sheet '!V30</f>
        <v>61.85190476190477</v>
      </c>
      <c r="H29" s="131">
        <f>'Final Sheet '!AG30</f>
        <v>52.896666666666668</v>
      </c>
      <c r="I29" s="131">
        <f>'Final Sheet '!AR30</f>
        <v>68.062962962962956</v>
      </c>
      <c r="J29" s="131">
        <f t="shared" si="1"/>
        <v>60.367814153439156</v>
      </c>
      <c r="K29" s="93" t="str" cm="1">
        <f t="array" ref="K29">_xlfn.IFS(J29&gt;=80,"A+",J29&gt;=70,"A",J29=60,"B+",J29&gt;=50,"B",J29&gt;=40,"C+",J29&gt;=30,"C",J29&gt;=20,"D",J29&lt;20,"E")</f>
        <v>B</v>
      </c>
      <c r="L29" s="93" t="str">
        <f>' PEP Grade'!L30</f>
        <v>With Held</v>
      </c>
      <c r="M29" s="156">
        <f t="shared" si="2"/>
        <v>9.4032407407407277</v>
      </c>
      <c r="N29" s="119" t="str">
        <f t="shared" si="3"/>
        <v>Moderate Progress</v>
      </c>
      <c r="O29" s="119">
        <f t="shared" si="0"/>
        <v>4</v>
      </c>
      <c r="Q29" s="119" t="str">
        <f>CHOOSE(MATCH(K29,{"A+","A","B+","B","C+","C","D","E"},0) - (O29-3),"A+","A","B+","B","C+","C","D","E")</f>
        <v>B+</v>
      </c>
    </row>
    <row r="30" spans="1:17" s="124" customFormat="1" ht="23.4" customHeight="1" x14ac:dyDescent="0.3">
      <c r="A30" s="98">
        <v>28</v>
      </c>
      <c r="B30" s="131" t="s">
        <v>27</v>
      </c>
      <c r="C30" s="131" t="s">
        <v>24</v>
      </c>
      <c r="D30" s="131" t="s">
        <v>81</v>
      </c>
      <c r="E30" s="132" t="s">
        <v>82</v>
      </c>
      <c r="F30" s="131">
        <f>'Final Sheet '!K31</f>
        <v>55.666666666666664</v>
      </c>
      <c r="G30" s="131">
        <f>'Final Sheet '!V31</f>
        <v>39.946666666666665</v>
      </c>
      <c r="H30" s="131">
        <f>'Final Sheet '!AG31</f>
        <v>33.703333333333333</v>
      </c>
      <c r="I30" s="131">
        <f>'Final Sheet '!AR31</f>
        <v>52.237037037037041</v>
      </c>
      <c r="J30" s="131">
        <f t="shared" si="1"/>
        <v>45.38842592592593</v>
      </c>
      <c r="K30" s="93" t="str" cm="1">
        <f t="array" ref="K30">_xlfn.IFS(J30&gt;=80,"A+",J30&gt;=70,"A",J30=60,"B+",J30&gt;=50,"B",J30&gt;=40,"C+",J30&gt;=30,"C",J30&gt;=20,"D",J30&lt;20,"E")</f>
        <v>C+</v>
      </c>
      <c r="L30" s="93" t="str">
        <f>' PEP Grade'!L31</f>
        <v>With Held</v>
      </c>
      <c r="M30" s="156">
        <f t="shared" si="2"/>
        <v>-3.4296296296296234</v>
      </c>
      <c r="N30" s="119" t="str">
        <f t="shared" si="3"/>
        <v>Minor Regression</v>
      </c>
      <c r="O30" s="119">
        <f t="shared" si="0"/>
        <v>2</v>
      </c>
      <c r="Q30" s="119" t="str">
        <f>CHOOSE(MATCH(K30,{"A+","A","B+","B","C+","C","D","E"},0) - (O30-3),"A+","A","B+","B","C+","C","D","E")</f>
        <v>C</v>
      </c>
    </row>
    <row r="31" spans="1:17" s="124" customFormat="1" ht="23.4" customHeight="1" x14ac:dyDescent="0.3">
      <c r="A31" s="93">
        <v>29</v>
      </c>
      <c r="B31" s="129" t="s">
        <v>27</v>
      </c>
      <c r="C31" s="129" t="s">
        <v>15</v>
      </c>
      <c r="D31" s="129" t="s">
        <v>83</v>
      </c>
      <c r="E31" s="130" t="s">
        <v>84</v>
      </c>
      <c r="F31" s="131">
        <f>'Final Sheet '!K32</f>
        <v>55.090773809523817</v>
      </c>
      <c r="G31" s="131">
        <f>'Final Sheet '!V32</f>
        <v>40.016666666666666</v>
      </c>
      <c r="H31" s="131">
        <f>'Final Sheet '!AG32</f>
        <v>52.821111111111108</v>
      </c>
      <c r="I31" s="131">
        <f>'Final Sheet '!AR32</f>
        <v>59.439814814814817</v>
      </c>
      <c r="J31" s="131">
        <f t="shared" si="1"/>
        <v>51.842091600529095</v>
      </c>
      <c r="K31" s="93" t="str" cm="1">
        <f t="array" ref="K31">_xlfn.IFS(J31&gt;=80,"A+",J31&gt;=70,"A",J31=60,"B+",J31&gt;=50,"B",J31&gt;=40,"C+",J31&gt;=30,"C",J31&gt;=20,"D",J31&lt;20,"E")</f>
        <v>B</v>
      </c>
      <c r="L31" s="93" t="str">
        <f>' PEP Grade'!L32</f>
        <v>With Held</v>
      </c>
      <c r="M31" s="156">
        <f t="shared" si="2"/>
        <v>4.3490410052909994</v>
      </c>
      <c r="N31" s="119" t="str">
        <f t="shared" si="3"/>
        <v>Maintained</v>
      </c>
      <c r="O31" s="119">
        <f t="shared" si="0"/>
        <v>3</v>
      </c>
      <c r="Q31" s="119" t="str">
        <f>CHOOSE(MATCH(K31,{"A+","A","B+","B","C+","C","D","E"},0) - (O31-3),"A+","A","B+","B","C+","C","D","E")</f>
        <v>B</v>
      </c>
    </row>
    <row r="32" spans="1:17" s="124" customFormat="1" ht="23.4" customHeight="1" x14ac:dyDescent="0.3">
      <c r="A32" s="98">
        <v>30</v>
      </c>
      <c r="B32" s="131" t="s">
        <v>27</v>
      </c>
      <c r="C32" s="131" t="s">
        <v>24</v>
      </c>
      <c r="D32" s="131" t="s">
        <v>85</v>
      </c>
      <c r="E32" s="132" t="s">
        <v>86</v>
      </c>
      <c r="F32" s="131">
        <f>'Final Sheet '!K33</f>
        <v>51.694444444444443</v>
      </c>
      <c r="G32" s="131">
        <f>'Final Sheet '!V33</f>
        <v>59.388452380952387</v>
      </c>
      <c r="H32" s="131">
        <f>'Final Sheet '!AG33</f>
        <v>37.962222222222223</v>
      </c>
      <c r="I32" s="131">
        <f>'Final Sheet '!AR33</f>
        <v>57.359259259259261</v>
      </c>
      <c r="J32" s="131">
        <f t="shared" si="1"/>
        <v>51.601094576719575</v>
      </c>
      <c r="K32" s="93" t="str" cm="1">
        <f t="array" ref="K32">_xlfn.IFS(J32&gt;=80,"A+",J32&gt;=70,"A",J32=60,"B+",J32&gt;=50,"B",J32&gt;=40,"C+",J32&gt;=30,"C",J32&gt;=20,"D",J32&lt;20,"E")</f>
        <v>B</v>
      </c>
      <c r="L32" s="93" t="str">
        <f>' PEP Grade'!L33</f>
        <v>With Held</v>
      </c>
      <c r="M32" s="156">
        <f t="shared" si="2"/>
        <v>5.6648148148148181</v>
      </c>
      <c r="N32" s="119" t="str">
        <f t="shared" si="3"/>
        <v>Moderate Progress</v>
      </c>
      <c r="O32" s="119">
        <f t="shared" si="0"/>
        <v>4</v>
      </c>
      <c r="Q32" s="119" t="str">
        <f>CHOOSE(MATCH(K32,{"A+","A","B+","B","C+","C","D","E"},0) - (O32-3),"A+","A","B+","B","C+","C","D","E")</f>
        <v>B+</v>
      </c>
    </row>
    <row r="33" spans="1:17" s="124" customFormat="1" ht="23.4" customHeight="1" x14ac:dyDescent="0.3">
      <c r="A33" s="93">
        <v>31</v>
      </c>
      <c r="B33" s="129" t="s">
        <v>27</v>
      </c>
      <c r="C33" s="129" t="s">
        <v>24</v>
      </c>
      <c r="D33" s="129" t="s">
        <v>87</v>
      </c>
      <c r="E33" s="130" t="s">
        <v>88</v>
      </c>
      <c r="F33" s="131">
        <f>'Final Sheet '!K34</f>
        <v>39.375</v>
      </c>
      <c r="G33" s="131">
        <f>'Final Sheet '!V34</f>
        <v>45.003809523809522</v>
      </c>
      <c r="H33" s="131">
        <f>'Final Sheet '!AG34</f>
        <v>29.621111111111112</v>
      </c>
      <c r="I33" s="131">
        <f>'Final Sheet '!AR34</f>
        <v>46.468518518518515</v>
      </c>
      <c r="J33" s="131">
        <f t="shared" si="1"/>
        <v>40.117109788359791</v>
      </c>
      <c r="K33" s="93" t="str" cm="1">
        <f t="array" ref="K33">_xlfn.IFS(J33&gt;=80,"A+",J33&gt;=70,"A",J33=60,"B+",J33&gt;=50,"B",J33&gt;=40,"C+",J33&gt;=30,"C",J33&gt;=20,"D",J33&lt;20,"E")</f>
        <v>C+</v>
      </c>
      <c r="L33" s="93" t="str">
        <f>' PEP Grade'!L34</f>
        <v>With Held</v>
      </c>
      <c r="M33" s="156">
        <f t="shared" si="2"/>
        <v>7.0935185185185148</v>
      </c>
      <c r="N33" s="119" t="str">
        <f t="shared" si="3"/>
        <v>Moderate Progress</v>
      </c>
      <c r="O33" s="119">
        <f t="shared" si="0"/>
        <v>4</v>
      </c>
      <c r="Q33" s="119" t="str">
        <f>CHOOSE(MATCH(K33,{"A+","A","B+","B","C+","C","D","E"},0) - (O33-3),"A+","A","B+","B","C+","C","D","E")</f>
        <v>B</v>
      </c>
    </row>
    <row r="34" spans="1:17" s="124" customFormat="1" ht="23.4" customHeight="1" x14ac:dyDescent="0.3">
      <c r="A34" s="98">
        <v>32</v>
      </c>
      <c r="B34" s="131" t="s">
        <v>23</v>
      </c>
      <c r="C34" s="131" t="s">
        <v>47</v>
      </c>
      <c r="D34" s="131" t="s">
        <v>89</v>
      </c>
      <c r="E34" s="132" t="s">
        <v>90</v>
      </c>
      <c r="F34" s="131">
        <f>'Final Sheet '!K35</f>
        <v>44.680555555555557</v>
      </c>
      <c r="G34" s="131">
        <f>'Final Sheet '!V35</f>
        <v>57.022142857142853</v>
      </c>
      <c r="H34" s="131">
        <f>'Final Sheet '!AG35</f>
        <v>47.753333333333337</v>
      </c>
      <c r="I34" s="131">
        <f>'Final Sheet '!AR35</f>
        <v>38.633333333333333</v>
      </c>
      <c r="J34" s="131">
        <f t="shared" si="1"/>
        <v>47.02234126984127</v>
      </c>
      <c r="K34" s="93" t="str" cm="1">
        <f t="array" ref="K34">_xlfn.IFS(J34&gt;=80,"A+",J34&gt;=70,"A",J34=60,"B+",J34&gt;=50,"B",J34&gt;=40,"C+",J34&gt;=30,"C",J34&gt;=20,"D",J34&lt;20,"E")</f>
        <v>C+</v>
      </c>
      <c r="L34" s="93" t="str">
        <f>' PEP Grade'!L35</f>
        <v>With Held</v>
      </c>
      <c r="M34" s="156">
        <f t="shared" si="2"/>
        <v>-6.0472222222222243</v>
      </c>
      <c r="N34" s="119" t="str">
        <f t="shared" si="3"/>
        <v>Minor Regression</v>
      </c>
      <c r="O34" s="119">
        <f t="shared" si="0"/>
        <v>2</v>
      </c>
      <c r="Q34" s="119" t="str">
        <f>CHOOSE(MATCH(K34,{"A+","A","B+","B","C+","C","D","E"},0) - (O34-3),"A+","A","B+","B","C+","C","D","E")</f>
        <v>C</v>
      </c>
    </row>
    <row r="35" spans="1:17" s="124" customFormat="1" ht="23.4" customHeight="1" x14ac:dyDescent="0.3">
      <c r="A35" s="93">
        <v>33</v>
      </c>
      <c r="B35" s="129" t="s">
        <v>23</v>
      </c>
      <c r="C35" s="129" t="s">
        <v>47</v>
      </c>
      <c r="D35" s="129" t="s">
        <v>91</v>
      </c>
      <c r="E35" s="130" t="s">
        <v>92</v>
      </c>
      <c r="F35" s="131">
        <f>'Final Sheet '!K36</f>
        <v>47.986111111111114</v>
      </c>
      <c r="G35" s="131">
        <f>'Final Sheet '!V36</f>
        <v>53.89297619047619</v>
      </c>
      <c r="H35" s="131">
        <f>'Final Sheet '!AG36</f>
        <v>56.81</v>
      </c>
      <c r="I35" s="131">
        <f>'Final Sheet '!AR36</f>
        <v>59.836574074074072</v>
      </c>
      <c r="J35" s="131">
        <f t="shared" si="1"/>
        <v>54.631415343915343</v>
      </c>
      <c r="K35" s="93" t="str" cm="1">
        <f t="array" ref="K35">_xlfn.IFS(J35&gt;=80,"A+",J35&gt;=70,"A",J35=60,"B+",J35&gt;=50,"B",J35&gt;=40,"C+",J35&gt;=30,"C",J35&gt;=20,"D",J35&lt;20,"E")</f>
        <v>B</v>
      </c>
      <c r="L35" s="93" t="str">
        <f>' PEP Grade'!L36</f>
        <v>With Held</v>
      </c>
      <c r="M35" s="156">
        <f t="shared" si="2"/>
        <v>11.850462962962958</v>
      </c>
      <c r="N35" s="119" t="str">
        <f t="shared" si="3"/>
        <v>Significant Progress</v>
      </c>
      <c r="O35" s="119">
        <f t="shared" ref="O35:O67" si="4">IF(F35="","",IF((I35-F35)/F35&gt;=0.2,5,IF((I35-F35)/F35&gt;=0.1,4,IF((I35-F35)/F35&gt;=-0.05,3,IF((I35-F35)/F35&gt;=-0.14,2,1)))))</f>
        <v>5</v>
      </c>
      <c r="Q35" s="119" t="str">
        <f>CHOOSE(MATCH(K35,{"A+","A","B+","B","C+","C","D","E"},0) - (O35-3),"A+","A","B+","B","C+","C","D","E")</f>
        <v>A</v>
      </c>
    </row>
    <row r="36" spans="1:17" s="124" customFormat="1" ht="23.4" customHeight="1" x14ac:dyDescent="0.3">
      <c r="A36" s="98">
        <v>34</v>
      </c>
      <c r="B36" s="131" t="s">
        <v>23</v>
      </c>
      <c r="C36" s="131" t="s">
        <v>24</v>
      </c>
      <c r="D36" s="131" t="s">
        <v>93</v>
      </c>
      <c r="E36" s="132" t="s">
        <v>94</v>
      </c>
      <c r="F36" s="131">
        <f>'Final Sheet '!K37</f>
        <v>61.25</v>
      </c>
      <c r="G36" s="131">
        <f>'Final Sheet '!V37</f>
        <v>64.973809523809521</v>
      </c>
      <c r="H36" s="131">
        <f>'Final Sheet '!AG37</f>
        <v>53.114444444444445</v>
      </c>
      <c r="I36" s="131">
        <f>'Final Sheet '!AR37</f>
        <v>49.792592592592584</v>
      </c>
      <c r="J36" s="131">
        <f t="shared" si="1"/>
        <v>57.282711640211645</v>
      </c>
      <c r="K36" s="93" t="str" cm="1">
        <f t="array" ref="K36">_xlfn.IFS(J36&gt;=80,"A+",J36&gt;=70,"A",J36=60,"B+",J36&gt;=50,"B",J36&gt;=40,"C+",J36&gt;=30,"C",J36&gt;=20,"D",J36&lt;20,"E")</f>
        <v>B</v>
      </c>
      <c r="L36" s="93" t="str">
        <f>' PEP Grade'!L37</f>
        <v>With Held</v>
      </c>
      <c r="M36" s="156">
        <f t="shared" si="2"/>
        <v>-11.457407407407416</v>
      </c>
      <c r="N36" s="119" t="str">
        <f t="shared" si="3"/>
        <v>Significant Regression</v>
      </c>
      <c r="O36" s="119">
        <f t="shared" si="4"/>
        <v>1</v>
      </c>
      <c r="Q36" s="119" t="str">
        <f>CHOOSE(MATCH(K36,{"A+","A","B+","B","C+","C","D","E"},0) - (O36-3),"A+","A","B+","B","C+","C","D","E")</f>
        <v>C</v>
      </c>
    </row>
    <row r="37" spans="1:17" s="124" customFormat="1" ht="23.4" customHeight="1" x14ac:dyDescent="0.3">
      <c r="A37" s="93">
        <v>35</v>
      </c>
      <c r="B37" s="129" t="s">
        <v>27</v>
      </c>
      <c r="C37" s="129" t="s">
        <v>47</v>
      </c>
      <c r="D37" s="129" t="s">
        <v>95</v>
      </c>
      <c r="E37" s="130" t="s">
        <v>96</v>
      </c>
      <c r="F37" s="131">
        <f>'Final Sheet '!K38</f>
        <v>51.284722222222229</v>
      </c>
      <c r="G37" s="131">
        <f>'Final Sheet '!V38</f>
        <v>52.392857142857139</v>
      </c>
      <c r="H37" s="131">
        <f>'Final Sheet '!AG38</f>
        <v>41.831111111111113</v>
      </c>
      <c r="I37" s="131">
        <f>'Final Sheet '!AR38</f>
        <v>52.460185185185182</v>
      </c>
      <c r="J37" s="131">
        <f t="shared" si="1"/>
        <v>49.492218915343912</v>
      </c>
      <c r="K37" s="93" t="str" cm="1">
        <f t="array" ref="K37">_xlfn.IFS(J37&gt;=80,"A+",J37&gt;=70,"A",J37=60,"B+",J37&gt;=50,"B",J37&gt;=40,"C+",J37&gt;=30,"C",J37&gt;=20,"D",J37&lt;20,"E")</f>
        <v>C+</v>
      </c>
      <c r="L37" s="93" t="str">
        <f>' PEP Grade'!L38</f>
        <v>With Held</v>
      </c>
      <c r="M37" s="156">
        <f t="shared" si="2"/>
        <v>1.1754629629629534</v>
      </c>
      <c r="N37" s="119" t="str">
        <f t="shared" si="3"/>
        <v>Maintained</v>
      </c>
      <c r="O37" s="119">
        <f t="shared" si="4"/>
        <v>3</v>
      </c>
      <c r="Q37" s="119" t="str">
        <f>CHOOSE(MATCH(K37,{"A+","A","B+","B","C+","C","D","E"},0) - (O37-3),"A+","A","B+","B","C+","C","D","E")</f>
        <v>C+</v>
      </c>
    </row>
    <row r="38" spans="1:17" s="124" customFormat="1" ht="23.4" customHeight="1" x14ac:dyDescent="0.3">
      <c r="A38" s="98">
        <v>36</v>
      </c>
      <c r="B38" s="131" t="s">
        <v>27</v>
      </c>
      <c r="C38" s="131" t="s">
        <v>24</v>
      </c>
      <c r="D38" s="131" t="s">
        <v>97</v>
      </c>
      <c r="E38" s="132" t="s">
        <v>98</v>
      </c>
      <c r="F38" s="131">
        <f>'Final Sheet '!K39</f>
        <v>64.203373015873012</v>
      </c>
      <c r="G38" s="131">
        <f>'Final Sheet '!V39</f>
        <v>46.588095238095235</v>
      </c>
      <c r="H38" s="131">
        <f>'Final Sheet '!AG39</f>
        <v>38.981111111111105</v>
      </c>
      <c r="I38" s="131">
        <f>'Final Sheet '!AR39</f>
        <v>63.822222222222223</v>
      </c>
      <c r="J38" s="131">
        <f t="shared" si="1"/>
        <v>53.398700396825397</v>
      </c>
      <c r="K38" s="93" t="str" cm="1">
        <f t="array" ref="K38">_xlfn.IFS(J38&gt;=80,"A+",J38&gt;=70,"A",J38=60,"B+",J38&gt;=50,"B",J38&gt;=40,"C+",J38&gt;=30,"C",J38&gt;=20,"D",J38&lt;20,"E")</f>
        <v>B</v>
      </c>
      <c r="L38" s="93" t="str">
        <f>' PEP Grade'!L39</f>
        <v>With Held</v>
      </c>
      <c r="M38" s="156">
        <f t="shared" si="2"/>
        <v>-0.38115079365078941</v>
      </c>
      <c r="N38" s="119" t="str">
        <f t="shared" si="3"/>
        <v>Maintained</v>
      </c>
      <c r="O38" s="119">
        <f t="shared" si="4"/>
        <v>3</v>
      </c>
      <c r="Q38" s="119" t="str">
        <f>CHOOSE(MATCH(K38,{"A+","A","B+","B","C+","C","D","E"},0) - (O38-3),"A+","A","B+","B","C+","C","D","E")</f>
        <v>B</v>
      </c>
    </row>
    <row r="39" spans="1:17" s="124" customFormat="1" ht="23.4" customHeight="1" x14ac:dyDescent="0.3">
      <c r="A39" s="93">
        <v>37</v>
      </c>
      <c r="B39" s="129" t="s">
        <v>27</v>
      </c>
      <c r="C39" s="129" t="s">
        <v>15</v>
      </c>
      <c r="D39" s="129" t="s">
        <v>99</v>
      </c>
      <c r="E39" s="130" t="s">
        <v>100</v>
      </c>
      <c r="F39" s="131">
        <f>'Final Sheet '!K40</f>
        <v>51.388888888888893</v>
      </c>
      <c r="G39" s="131">
        <f>'Final Sheet '!V40</f>
        <v>62.235238095238095</v>
      </c>
      <c r="H39" s="131">
        <f>'Final Sheet '!AG40</f>
        <v>59.006666666666661</v>
      </c>
      <c r="I39" s="131">
        <f>'Final Sheet '!AR40</f>
        <v>61.276111111111113</v>
      </c>
      <c r="J39" s="131">
        <f t="shared" si="1"/>
        <v>58.476726190476185</v>
      </c>
      <c r="K39" s="93" t="str" cm="1">
        <f t="array" ref="K39">_xlfn.IFS(J39&gt;=80,"A+",J39&gt;=70,"A",J39=60,"B+",J39&gt;=50,"B",J39&gt;=40,"C+",J39&gt;=30,"C",J39&gt;=20,"D",J39&lt;20,"E")</f>
        <v>B</v>
      </c>
      <c r="L39" s="93" t="str">
        <f>' PEP Grade'!L40</f>
        <v>With Held</v>
      </c>
      <c r="M39" s="156">
        <f t="shared" si="2"/>
        <v>9.8872222222222206</v>
      </c>
      <c r="N39" s="119" t="str">
        <f t="shared" si="3"/>
        <v>Moderate Progress</v>
      </c>
      <c r="O39" s="119">
        <f t="shared" si="4"/>
        <v>4</v>
      </c>
      <c r="Q39" s="119" t="str">
        <f>CHOOSE(MATCH(K39,{"A+","A","B+","B","C+","C","D","E"},0) - (O39-3),"A+","A","B+","B","C+","C","D","E")</f>
        <v>B+</v>
      </c>
    </row>
    <row r="40" spans="1:17" s="124" customFormat="1" ht="23.4" customHeight="1" x14ac:dyDescent="0.3">
      <c r="A40" s="98">
        <v>38</v>
      </c>
      <c r="B40" s="131" t="s">
        <v>23</v>
      </c>
      <c r="C40" s="131" t="s">
        <v>47</v>
      </c>
      <c r="D40" s="131" t="s">
        <v>101</v>
      </c>
      <c r="E40" s="132" t="s">
        <v>102</v>
      </c>
      <c r="F40" s="131">
        <f>'Final Sheet '!K41</f>
        <v>46.392361111111107</v>
      </c>
      <c r="G40" s="131">
        <f>'Final Sheet '!V41</f>
        <v>44.310714285714283</v>
      </c>
      <c r="H40" s="131">
        <f>'Final Sheet '!AG41</f>
        <v>42.282222222222217</v>
      </c>
      <c r="I40" s="131">
        <f>'Final Sheet '!AR41</f>
        <v>47.295833333333334</v>
      </c>
      <c r="J40" s="131">
        <f t="shared" si="1"/>
        <v>45.070282738095244</v>
      </c>
      <c r="K40" s="93" t="str" cm="1">
        <f t="array" ref="K40">_xlfn.IFS(J40&gt;=80,"A+",J40&gt;=70,"A",J40=60,"B+",J40&gt;=50,"B",J40&gt;=40,"C+",J40&gt;=30,"C",J40&gt;=20,"D",J40&lt;20,"E")</f>
        <v>C+</v>
      </c>
      <c r="L40" s="93" t="str">
        <f>' PEP Grade'!L41</f>
        <v>With Held</v>
      </c>
      <c r="M40" s="156">
        <f t="shared" si="2"/>
        <v>0.90347222222222712</v>
      </c>
      <c r="N40" s="119" t="str">
        <f t="shared" si="3"/>
        <v>Maintained</v>
      </c>
      <c r="O40" s="119">
        <f t="shared" si="4"/>
        <v>3</v>
      </c>
      <c r="Q40" s="119" t="str">
        <f>CHOOSE(MATCH(K40,{"A+","A","B+","B","C+","C","D","E"},0) - (O40-3),"A+","A","B+","B","C+","C","D","E")</f>
        <v>C+</v>
      </c>
    </row>
    <row r="41" spans="1:17" s="124" customFormat="1" ht="23.4" customHeight="1" x14ac:dyDescent="0.3">
      <c r="A41" s="93">
        <v>39</v>
      </c>
      <c r="B41" s="129" t="s">
        <v>23</v>
      </c>
      <c r="C41" s="129" t="s">
        <v>15</v>
      </c>
      <c r="D41" s="129" t="s">
        <v>103</v>
      </c>
      <c r="E41" s="130" t="s">
        <v>104</v>
      </c>
      <c r="F41" s="131">
        <f>'Final Sheet '!K42</f>
        <v>61.5</v>
      </c>
      <c r="G41" s="131">
        <f>'Final Sheet '!V42</f>
        <v>58.763333333333335</v>
      </c>
      <c r="H41" s="131">
        <f>'Final Sheet '!AG42</f>
        <v>57.177777777777777</v>
      </c>
      <c r="I41" s="131">
        <f>'Final Sheet '!AR42</f>
        <v>55.19027777777778</v>
      </c>
      <c r="J41" s="131">
        <f t="shared" si="1"/>
        <v>58.15784722222223</v>
      </c>
      <c r="K41" s="93" t="str" cm="1">
        <f t="array" ref="K41">_xlfn.IFS(J41&gt;=80,"A+",J41&gt;=70,"A",J41=60,"B+",J41&gt;=50,"B",J41&gt;=40,"C+",J41&gt;=30,"C",J41&gt;=20,"D",J41&lt;20,"E")</f>
        <v>B</v>
      </c>
      <c r="L41" s="93" t="str">
        <f>' PEP Grade'!L42</f>
        <v>With Held</v>
      </c>
      <c r="M41" s="156">
        <f t="shared" si="2"/>
        <v>-6.30972222222222</v>
      </c>
      <c r="N41" s="119" t="str">
        <f t="shared" si="3"/>
        <v>Minor Regression</v>
      </c>
      <c r="O41" s="119">
        <f t="shared" si="4"/>
        <v>2</v>
      </c>
      <c r="Q41" s="119" t="str">
        <f>CHOOSE(MATCH(K41,{"A+","A","B+","B","C+","C","D","E"},0) - (O41-3),"A+","A","B+","B","C+","C","D","E")</f>
        <v>C+</v>
      </c>
    </row>
    <row r="42" spans="1:17" s="124" customFormat="1" ht="23.4" customHeight="1" x14ac:dyDescent="0.3">
      <c r="A42" s="98">
        <v>40</v>
      </c>
      <c r="B42" s="131" t="s">
        <v>27</v>
      </c>
      <c r="C42" s="131" t="s">
        <v>24</v>
      </c>
      <c r="D42" s="131" t="s">
        <v>105</v>
      </c>
      <c r="E42" s="132" t="s">
        <v>106</v>
      </c>
      <c r="F42" s="131">
        <f>'Final Sheet '!K43</f>
        <v>62.729166666666664</v>
      </c>
      <c r="G42" s="131">
        <f>'Final Sheet '!V43</f>
        <v>63.67285714285714</v>
      </c>
      <c r="H42" s="131">
        <f>'Final Sheet '!AG43</f>
        <v>38.466666666666661</v>
      </c>
      <c r="I42" s="131">
        <f>'Final Sheet '!AR43</f>
        <v>50.790740740740745</v>
      </c>
      <c r="J42" s="131">
        <f t="shared" si="1"/>
        <v>53.914857804232803</v>
      </c>
      <c r="K42" s="93" t="str" cm="1">
        <f t="array" ref="K42">_xlfn.IFS(J42&gt;=80,"A+",J42&gt;=70,"A",J42=60,"B+",J42&gt;=50,"B",J42&gt;=40,"C+",J42&gt;=30,"C",J42&gt;=20,"D",J42&lt;20,"E")</f>
        <v>B</v>
      </c>
      <c r="L42" s="93" t="str">
        <f>' PEP Grade'!L43</f>
        <v>With Held</v>
      </c>
      <c r="M42" s="156">
        <f t="shared" si="2"/>
        <v>-11.93842592592592</v>
      </c>
      <c r="N42" s="119" t="str">
        <f t="shared" si="3"/>
        <v>Significant Regression</v>
      </c>
      <c r="O42" s="119">
        <f t="shared" si="4"/>
        <v>1</v>
      </c>
      <c r="Q42" s="119" t="str">
        <f>CHOOSE(MATCH(K42,{"A+","A","B+","B","C+","C","D","E"},0) - (O42-3),"A+","A","B+","B","C+","C","D","E")</f>
        <v>C</v>
      </c>
    </row>
    <row r="43" spans="1:17" s="124" customFormat="1" ht="23.4" customHeight="1" x14ac:dyDescent="0.3">
      <c r="A43" s="93">
        <v>41</v>
      </c>
      <c r="B43" s="129" t="s">
        <v>23</v>
      </c>
      <c r="C43" s="129" t="s">
        <v>15</v>
      </c>
      <c r="D43" s="129" t="s">
        <v>107</v>
      </c>
      <c r="E43" s="130" t="s">
        <v>108</v>
      </c>
      <c r="F43" s="131">
        <f>'Final Sheet '!K44</f>
        <v>57.319444444444436</v>
      </c>
      <c r="G43" s="131">
        <f>'Final Sheet '!V44</f>
        <v>55.549523809523805</v>
      </c>
      <c r="H43" s="131">
        <f>'Final Sheet '!AG44</f>
        <v>50.592222222222219</v>
      </c>
      <c r="I43" s="131">
        <f>'Final Sheet '!AR44</f>
        <v>44.409722222222229</v>
      </c>
      <c r="J43" s="131">
        <f t="shared" si="1"/>
        <v>51.967728174603167</v>
      </c>
      <c r="K43" s="93" t="str" cm="1">
        <f t="array" ref="K43">_xlfn.IFS(J43&gt;=80,"A+",J43&gt;=70,"A",J43=60,"B+",J43&gt;=50,"B",J43&gt;=40,"C+",J43&gt;=30,"C",J43&gt;=20,"D",J43&lt;20,"E")</f>
        <v>B</v>
      </c>
      <c r="L43" s="93" t="str">
        <f>' PEP Grade'!L44</f>
        <v>With Held</v>
      </c>
      <c r="M43" s="156">
        <f t="shared" si="2"/>
        <v>-12.909722222222207</v>
      </c>
      <c r="N43" s="119" t="str">
        <f t="shared" si="3"/>
        <v>Significant Regression</v>
      </c>
      <c r="O43" s="119">
        <f t="shared" si="4"/>
        <v>1</v>
      </c>
      <c r="Q43" s="119" t="str">
        <f>CHOOSE(MATCH(K43,{"A+","A","B+","B","C+","C","D","E"},0) - (O43-3),"A+","A","B+","B","C+","C","D","E")</f>
        <v>C</v>
      </c>
    </row>
    <row r="44" spans="1:17" s="124" customFormat="1" ht="23.4" customHeight="1" x14ac:dyDescent="0.3">
      <c r="A44" s="98">
        <v>42</v>
      </c>
      <c r="B44" s="131" t="s">
        <v>23</v>
      </c>
      <c r="C44" s="131" t="s">
        <v>47</v>
      </c>
      <c r="D44" s="131" t="s">
        <v>109</v>
      </c>
      <c r="E44" s="132" t="s">
        <v>110</v>
      </c>
      <c r="F44" s="131">
        <f>'Final Sheet '!K45</f>
        <v>51.452876984126988</v>
      </c>
      <c r="G44" s="131">
        <f>'Final Sheet '!V45</f>
        <v>58.783333333333331</v>
      </c>
      <c r="H44" s="131">
        <f>'Final Sheet '!AG45</f>
        <v>58.157777777777781</v>
      </c>
      <c r="I44" s="131">
        <f>'Final Sheet '!AR45</f>
        <v>56.437037037037037</v>
      </c>
      <c r="J44" s="131">
        <f t="shared" si="1"/>
        <v>56.20775628306879</v>
      </c>
      <c r="K44" s="93" t="str" cm="1">
        <f t="array" ref="K44">_xlfn.IFS(J44&gt;=80,"A+",J44&gt;=70,"A",J44=60,"B+",J44&gt;=50,"B",J44&gt;=40,"C+",J44&gt;=30,"C",J44&gt;=20,"D",J44&lt;20,"E")</f>
        <v>B</v>
      </c>
      <c r="L44" s="93" t="str">
        <f>' PEP Grade'!L45</f>
        <v>With Held</v>
      </c>
      <c r="M44" s="156">
        <f t="shared" si="2"/>
        <v>4.9841600529100489</v>
      </c>
      <c r="N44" s="119" t="str">
        <f t="shared" si="3"/>
        <v>Maintained</v>
      </c>
      <c r="O44" s="119">
        <f t="shared" si="4"/>
        <v>3</v>
      </c>
      <c r="Q44" s="119" t="str">
        <f>CHOOSE(MATCH(K44,{"A+","A","B+","B","C+","C","D","E"},0) - (O44-3),"A+","A","B+","B","C+","C","D","E")</f>
        <v>B</v>
      </c>
    </row>
    <row r="45" spans="1:17" s="124" customFormat="1" ht="23.4" customHeight="1" x14ac:dyDescent="0.3">
      <c r="A45" s="93">
        <v>43</v>
      </c>
      <c r="B45" s="129" t="s">
        <v>27</v>
      </c>
      <c r="C45" s="129" t="s">
        <v>24</v>
      </c>
      <c r="D45" s="129" t="s">
        <v>111</v>
      </c>
      <c r="E45" s="130" t="s">
        <v>112</v>
      </c>
      <c r="F45" s="131">
        <f>'Final Sheet '!K46</f>
        <v>61.416666666666664</v>
      </c>
      <c r="G45" s="131">
        <f>'Final Sheet '!V46</f>
        <v>53.373333333333335</v>
      </c>
      <c r="H45" s="131">
        <f>'Final Sheet '!AG46</f>
        <v>47.585555555555551</v>
      </c>
      <c r="I45" s="131">
        <f>'Final Sheet '!AR46</f>
        <v>63.177777777777777</v>
      </c>
      <c r="J45" s="131">
        <f t="shared" si="1"/>
        <v>56.388333333333328</v>
      </c>
      <c r="K45" s="93" t="str" cm="1">
        <f t="array" ref="K45">_xlfn.IFS(J45&gt;=80,"A+",J45&gt;=70,"A",J45=60,"B+",J45&gt;=50,"B",J45&gt;=40,"C+",J45&gt;=30,"C",J45&gt;=20,"D",J45&lt;20,"E")</f>
        <v>B</v>
      </c>
      <c r="L45" s="93" t="str">
        <f>' PEP Grade'!L46</f>
        <v>Passed</v>
      </c>
      <c r="M45" s="156">
        <f t="shared" si="2"/>
        <v>1.7611111111111128</v>
      </c>
      <c r="N45" s="119" t="str">
        <f t="shared" si="3"/>
        <v>Maintained</v>
      </c>
      <c r="O45" s="119">
        <f t="shared" si="4"/>
        <v>3</v>
      </c>
      <c r="Q45" s="119" t="str">
        <f>CHOOSE(MATCH(K45,{"A+","A","B+","B","C+","C","D","E"},0) - (O45-3),"A+","A","B+","B","C+","C","D","E")</f>
        <v>B</v>
      </c>
    </row>
    <row r="46" spans="1:17" s="124" customFormat="1" ht="23.4" customHeight="1" x14ac:dyDescent="0.3">
      <c r="A46" s="98">
        <v>44</v>
      </c>
      <c r="B46" s="131" t="s">
        <v>23</v>
      </c>
      <c r="C46" s="131" t="s">
        <v>24</v>
      </c>
      <c r="D46" s="131" t="s">
        <v>113</v>
      </c>
      <c r="E46" s="132" t="s">
        <v>114</v>
      </c>
      <c r="F46" s="131">
        <f>'Final Sheet '!K47</f>
        <v>58.847222222222221</v>
      </c>
      <c r="G46" s="131">
        <f>'Final Sheet '!V47</f>
        <v>44.499761904761904</v>
      </c>
      <c r="H46" s="131">
        <f>'Final Sheet '!AG47</f>
        <v>49.710000000000008</v>
      </c>
      <c r="I46" s="131">
        <f>'Final Sheet '!AR47</f>
        <v>49.548148148148144</v>
      </c>
      <c r="J46" s="131">
        <f t="shared" si="1"/>
        <v>50.651283068783073</v>
      </c>
      <c r="K46" s="93" t="str" cm="1">
        <f t="array" ref="K46">_xlfn.IFS(J46&gt;=80,"A+",J46&gt;=70,"A",J46=60,"B+",J46&gt;=50,"B",J46&gt;=40,"C+",J46&gt;=30,"C",J46&gt;=20,"D",J46&lt;20,"E")</f>
        <v>B</v>
      </c>
      <c r="L46" s="93" t="str">
        <f>' PEP Grade'!L47</f>
        <v>With Held</v>
      </c>
      <c r="M46" s="156">
        <f t="shared" si="2"/>
        <v>-9.2990740740740776</v>
      </c>
      <c r="N46" s="119" t="str">
        <f t="shared" si="3"/>
        <v>Significant Regression</v>
      </c>
      <c r="O46" s="119">
        <f t="shared" si="4"/>
        <v>1</v>
      </c>
      <c r="Q46" s="119" t="str">
        <f>CHOOSE(MATCH(K46,{"A+","A","B+","B","C+","C","D","E"},0) - (O46-3),"A+","A","B+","B","C+","C","D","E")</f>
        <v>C</v>
      </c>
    </row>
    <row r="47" spans="1:17" s="124" customFormat="1" ht="23.4" customHeight="1" x14ac:dyDescent="0.3">
      <c r="A47" s="93">
        <v>45</v>
      </c>
      <c r="B47" s="129" t="s">
        <v>27</v>
      </c>
      <c r="C47" s="129" t="s">
        <v>47</v>
      </c>
      <c r="D47" s="129" t="s">
        <v>115</v>
      </c>
      <c r="E47" s="130" t="s">
        <v>116</v>
      </c>
      <c r="F47" s="131">
        <f>'Final Sheet '!K48</f>
        <v>43.652777777777779</v>
      </c>
      <c r="G47" s="131">
        <f>'Final Sheet '!V48</f>
        <v>46.765714285714274</v>
      </c>
      <c r="H47" s="131">
        <f>'Final Sheet '!AG48</f>
        <v>28.976666666666667</v>
      </c>
      <c r="I47" s="131">
        <f>'Final Sheet '!AR48</f>
        <v>0</v>
      </c>
      <c r="J47" s="131">
        <f t="shared" si="1"/>
        <v>29.848789682539682</v>
      </c>
      <c r="K47" s="93" t="str" cm="1">
        <f t="array" ref="K47">_xlfn.IFS(J47&gt;=80,"A+",J47&gt;=70,"A",J47=60,"B+",J47&gt;=50,"B",J47&gt;=40,"C+",J47&gt;=30,"C",J47&gt;=20,"D",J47&lt;20,"E")</f>
        <v>D</v>
      </c>
      <c r="L47" s="93" t="str">
        <f>' PEP Grade'!L48</f>
        <v>With Held</v>
      </c>
      <c r="M47" s="156">
        <f t="shared" si="2"/>
        <v>-43.652777777777779</v>
      </c>
      <c r="N47" s="119" t="str">
        <f t="shared" si="3"/>
        <v>Significant Regression</v>
      </c>
      <c r="O47" s="119">
        <f t="shared" si="4"/>
        <v>1</v>
      </c>
      <c r="Q47" s="119" t="e">
        <f>CHOOSE(MATCH(K47,{"A+","A","B+","B","C+","C","D","E"},0) - (O47-3),"A+","A","B+","B","C+","C","D","E")</f>
        <v>#VALUE!</v>
      </c>
    </row>
    <row r="48" spans="1:17" s="124" customFormat="1" ht="23.4" customHeight="1" x14ac:dyDescent="0.3">
      <c r="A48" s="98">
        <v>46</v>
      </c>
      <c r="B48" s="131" t="s">
        <v>23</v>
      </c>
      <c r="C48" s="131" t="s">
        <v>15</v>
      </c>
      <c r="D48" s="131" t="s">
        <v>117</v>
      </c>
      <c r="E48" s="132" t="s">
        <v>118</v>
      </c>
      <c r="F48" s="131">
        <f>'Final Sheet '!K49</f>
        <v>53.263888888888893</v>
      </c>
      <c r="G48" s="131">
        <f>'Final Sheet '!V49</f>
        <v>48.055714285714281</v>
      </c>
      <c r="H48" s="131">
        <f>'Final Sheet '!AG49</f>
        <v>50.791666666666671</v>
      </c>
      <c r="I48" s="131">
        <f>'Final Sheet '!AR49</f>
        <v>49.057407407407403</v>
      </c>
      <c r="J48" s="131">
        <f t="shared" si="1"/>
        <v>50.292169312169314</v>
      </c>
      <c r="K48" s="93" t="str" cm="1">
        <f t="array" ref="K48">_xlfn.IFS(J48&gt;=80,"A+",J48&gt;=70,"A",J48=60,"B+",J48&gt;=50,"B",J48&gt;=40,"C+",J48&gt;=30,"C",J48&gt;=20,"D",J48&lt;20,"E")</f>
        <v>B</v>
      </c>
      <c r="L48" s="93" t="str">
        <f>' PEP Grade'!L49</f>
        <v>With Held</v>
      </c>
      <c r="M48" s="156">
        <f t="shared" si="2"/>
        <v>-4.2064814814814895</v>
      </c>
      <c r="N48" s="119" t="str">
        <f t="shared" si="3"/>
        <v>Minor Regression</v>
      </c>
      <c r="O48" s="119">
        <f t="shared" si="4"/>
        <v>2</v>
      </c>
      <c r="Q48" s="119" t="str">
        <f>CHOOSE(MATCH(K48,{"A+","A","B+","B","C+","C","D","E"},0) - (O48-3),"A+","A","B+","B","C+","C","D","E")</f>
        <v>C+</v>
      </c>
    </row>
    <row r="49" spans="1:17" s="124" customFormat="1" ht="23.4" customHeight="1" x14ac:dyDescent="0.3">
      <c r="A49" s="93">
        <v>47</v>
      </c>
      <c r="B49" s="129" t="s">
        <v>27</v>
      </c>
      <c r="C49" s="129" t="s">
        <v>24</v>
      </c>
      <c r="D49" s="129" t="s">
        <v>119</v>
      </c>
      <c r="E49" s="130" t="s">
        <v>120</v>
      </c>
      <c r="F49" s="131">
        <f>'Final Sheet '!K50</f>
        <v>47.254464285714285</v>
      </c>
      <c r="G49" s="131">
        <f>'Final Sheet '!V50</f>
        <v>46.606666666666669</v>
      </c>
      <c r="H49" s="131">
        <f>'Final Sheet '!AG50</f>
        <v>40.896666666666668</v>
      </c>
      <c r="I49" s="131">
        <f>'Final Sheet '!AR50</f>
        <v>41.238888888888887</v>
      </c>
      <c r="J49" s="131">
        <f t="shared" si="1"/>
        <v>43.999171626984129</v>
      </c>
      <c r="K49" s="93" t="str" cm="1">
        <f t="array" ref="K49">_xlfn.IFS(J49&gt;=80,"A+",J49&gt;=70,"A",J49=60,"B+",J49&gt;=50,"B",J49&gt;=40,"C+",J49&gt;=30,"C",J49&gt;=20,"D",J49&lt;20,"E")</f>
        <v>C+</v>
      </c>
      <c r="L49" s="93" t="str">
        <f>' PEP Grade'!L50</f>
        <v>With Held</v>
      </c>
      <c r="M49" s="156">
        <f t="shared" si="2"/>
        <v>-6.0155753968253975</v>
      </c>
      <c r="N49" s="119" t="str">
        <f t="shared" si="3"/>
        <v>Minor Regression</v>
      </c>
      <c r="O49" s="119">
        <f t="shared" si="4"/>
        <v>2</v>
      </c>
      <c r="Q49" s="119" t="str">
        <f>CHOOSE(MATCH(K49,{"A+","A","B+","B","C+","C","D","E"},0) - (O49-3),"A+","A","B+","B","C+","C","D","E")</f>
        <v>C</v>
      </c>
    </row>
    <row r="50" spans="1:17" s="124" customFormat="1" ht="23.4" customHeight="1" x14ac:dyDescent="0.3">
      <c r="A50" s="98">
        <v>48</v>
      </c>
      <c r="B50" s="131" t="s">
        <v>27</v>
      </c>
      <c r="C50" s="131" t="s">
        <v>47</v>
      </c>
      <c r="D50" s="131" t="s">
        <v>121</v>
      </c>
      <c r="E50" s="132" t="s">
        <v>122</v>
      </c>
      <c r="F50" s="131">
        <f>'Final Sheet '!K51</f>
        <v>51.666666666666664</v>
      </c>
      <c r="G50" s="131">
        <f>'Final Sheet '!V51</f>
        <v>54.280952380952392</v>
      </c>
      <c r="H50" s="131">
        <f>'Final Sheet '!AG51</f>
        <v>57.288888888888891</v>
      </c>
      <c r="I50" s="131">
        <f>'Final Sheet '!AR51</f>
        <v>53.945833333333333</v>
      </c>
      <c r="J50" s="131">
        <f t="shared" si="1"/>
        <v>54.295585317460322</v>
      </c>
      <c r="K50" s="93" t="str" cm="1">
        <f t="array" ref="K50">_xlfn.IFS(J50&gt;=80,"A+",J50&gt;=70,"A",J50=60,"B+",J50&gt;=50,"B",J50&gt;=40,"C+",J50&gt;=30,"C",J50&gt;=20,"D",J50&lt;20,"E")</f>
        <v>B</v>
      </c>
      <c r="L50" s="93" t="str">
        <f>' PEP Grade'!L51</f>
        <v>With Held</v>
      </c>
      <c r="M50" s="156">
        <f t="shared" si="2"/>
        <v>2.2791666666666686</v>
      </c>
      <c r="N50" s="119" t="str">
        <f t="shared" si="3"/>
        <v>Maintained</v>
      </c>
      <c r="O50" s="119">
        <f t="shared" si="4"/>
        <v>3</v>
      </c>
      <c r="Q50" s="119" t="str">
        <f>CHOOSE(MATCH(K50,{"A+","A","B+","B","C+","C","D","E"},0) - (O50-3),"A+","A","B+","B","C+","C","D","E")</f>
        <v>B</v>
      </c>
    </row>
    <row r="51" spans="1:17" s="124" customFormat="1" ht="23.4" customHeight="1" x14ac:dyDescent="0.3">
      <c r="A51" s="93">
        <v>49</v>
      </c>
      <c r="B51" s="129" t="s">
        <v>27</v>
      </c>
      <c r="C51" s="129" t="s">
        <v>15</v>
      </c>
      <c r="D51" s="129" t="s">
        <v>123</v>
      </c>
      <c r="E51" s="130" t="s">
        <v>124</v>
      </c>
      <c r="F51" s="131">
        <f>'Final Sheet '!K52</f>
        <v>68.527777777777771</v>
      </c>
      <c r="G51" s="131">
        <f>'Final Sheet '!V52</f>
        <v>58.311904761904756</v>
      </c>
      <c r="H51" s="131">
        <f>'Final Sheet '!AG52</f>
        <v>53.165555555555557</v>
      </c>
      <c r="I51" s="131">
        <f>'Final Sheet '!AR52</f>
        <v>58.120370370370374</v>
      </c>
      <c r="J51" s="131">
        <f t="shared" si="1"/>
        <v>59.53140211640212</v>
      </c>
      <c r="K51" s="93" t="str" cm="1">
        <f t="array" ref="K51">_xlfn.IFS(J51&gt;=80,"A+",J51&gt;=70,"A",J51=60,"B+",J51&gt;=50,"B",J51&gt;=40,"C+",J51&gt;=30,"C",J51&gt;=20,"D",J51&lt;20,"E")</f>
        <v>B</v>
      </c>
      <c r="L51" s="93" t="str">
        <f>' PEP Grade'!L52</f>
        <v>With Held</v>
      </c>
      <c r="M51" s="156">
        <f t="shared" si="2"/>
        <v>-10.407407407407398</v>
      </c>
      <c r="N51" s="119" t="str">
        <f t="shared" si="3"/>
        <v>Significant Regression</v>
      </c>
      <c r="O51" s="119">
        <f t="shared" si="4"/>
        <v>1</v>
      </c>
      <c r="Q51" s="119" t="str">
        <f>CHOOSE(MATCH(K51,{"A+","A","B+","B","C+","C","D","E"},0) - (O51-3),"A+","A","B+","B","C+","C","D","E")</f>
        <v>C</v>
      </c>
    </row>
    <row r="52" spans="1:17" s="124" customFormat="1" ht="23.4" customHeight="1" x14ac:dyDescent="0.3">
      <c r="A52" s="98">
        <v>50</v>
      </c>
      <c r="B52" s="131" t="s">
        <v>27</v>
      </c>
      <c r="C52" s="131" t="s">
        <v>24</v>
      </c>
      <c r="D52" s="131" t="s">
        <v>125</v>
      </c>
      <c r="E52" s="132" t="s">
        <v>126</v>
      </c>
      <c r="F52" s="131">
        <f>'Final Sheet '!K53</f>
        <v>56.902777777777771</v>
      </c>
      <c r="G52" s="131">
        <f>'Final Sheet '!V53</f>
        <v>37.014761904761905</v>
      </c>
      <c r="H52" s="131">
        <f>'Final Sheet '!AG53</f>
        <v>30.113333333333333</v>
      </c>
      <c r="I52" s="131">
        <f>'Final Sheet '!AR53</f>
        <v>34.74722222222222</v>
      </c>
      <c r="J52" s="131">
        <f t="shared" si="1"/>
        <v>39.694523809523808</v>
      </c>
      <c r="K52" s="93" t="str" cm="1">
        <f t="array" ref="K52">_xlfn.IFS(J52&gt;=80,"A+",J52&gt;=70,"A",J52=60,"B+",J52&gt;=50,"B",J52&gt;=40,"C+",J52&gt;=30,"C",J52&gt;=20,"D",J52&lt;20,"E")</f>
        <v>C</v>
      </c>
      <c r="L52" s="93" t="str">
        <f>' PEP Grade'!L53</f>
        <v>With Held</v>
      </c>
      <c r="M52" s="156">
        <f t="shared" si="2"/>
        <v>-22.155555555555551</v>
      </c>
      <c r="N52" s="119" t="str">
        <f t="shared" si="3"/>
        <v>Significant Regression</v>
      </c>
      <c r="O52" s="119">
        <f t="shared" si="4"/>
        <v>1</v>
      </c>
      <c r="Q52" s="119" t="str">
        <f>CHOOSE(MATCH(K52,{"A+","A","B+","B","C+","C","D","E"},0) - (O52-3),"A+","A","B+","B","C+","C","D","E")</f>
        <v>E</v>
      </c>
    </row>
    <row r="53" spans="1:17" s="124" customFormat="1" ht="23.4" customHeight="1" x14ac:dyDescent="0.3">
      <c r="A53" s="93">
        <v>51</v>
      </c>
      <c r="B53" s="129" t="s">
        <v>23</v>
      </c>
      <c r="C53" s="129" t="s">
        <v>47</v>
      </c>
      <c r="D53" s="129" t="s">
        <v>127</v>
      </c>
      <c r="E53" s="130" t="s">
        <v>128</v>
      </c>
      <c r="F53" s="131">
        <f>'Final Sheet '!K54</f>
        <v>48.75</v>
      </c>
      <c r="G53" s="131">
        <f>'Final Sheet '!V54</f>
        <v>45.651190476190472</v>
      </c>
      <c r="H53" s="131">
        <f>'Final Sheet '!AG54</f>
        <v>58.506666666666661</v>
      </c>
      <c r="I53" s="131">
        <f>'Final Sheet '!AR54</f>
        <v>62.227777777777781</v>
      </c>
      <c r="J53" s="131">
        <f t="shared" si="1"/>
        <v>53.783908730158728</v>
      </c>
      <c r="K53" s="93" t="str" cm="1">
        <f t="array" ref="K53">_xlfn.IFS(J53&gt;=80,"A+",J53&gt;=70,"A",J53=60,"B+",J53&gt;=50,"B",J53&gt;=40,"C+",J53&gt;=30,"C",J53&gt;=20,"D",J53&lt;20,"E")</f>
        <v>B</v>
      </c>
      <c r="L53" s="93" t="str">
        <f>' PEP Grade'!L54</f>
        <v>With Held</v>
      </c>
      <c r="M53" s="156">
        <f t="shared" si="2"/>
        <v>13.477777777777781</v>
      </c>
      <c r="N53" s="119" t="str">
        <f t="shared" si="3"/>
        <v>Significant Progress</v>
      </c>
      <c r="O53" s="119">
        <f t="shared" si="4"/>
        <v>5</v>
      </c>
      <c r="Q53" s="119" t="str">
        <f>CHOOSE(MATCH(K53,{"A+","A","B+","B","C+","C","D","E"},0) - (O53-3),"A+","A","B+","B","C+","C","D","E")</f>
        <v>A</v>
      </c>
    </row>
    <row r="54" spans="1:17" s="124" customFormat="1" ht="23.4" customHeight="1" x14ac:dyDescent="0.3">
      <c r="A54" s="98">
        <v>52</v>
      </c>
      <c r="B54" s="131" t="s">
        <v>27</v>
      </c>
      <c r="C54" s="131" t="s">
        <v>47</v>
      </c>
      <c r="D54" s="131" t="s">
        <v>129</v>
      </c>
      <c r="E54" s="132" t="s">
        <v>130</v>
      </c>
      <c r="F54" s="131">
        <f>'Final Sheet '!K55</f>
        <v>52.951388888888893</v>
      </c>
      <c r="G54" s="131">
        <f>'Final Sheet '!V55</f>
        <v>37.624464285714282</v>
      </c>
      <c r="H54" s="131">
        <f>'Final Sheet '!AG55</f>
        <v>43.578888888888891</v>
      </c>
      <c r="I54" s="131">
        <f>'Final Sheet '!AR55</f>
        <v>41.149074074074079</v>
      </c>
      <c r="J54" s="131">
        <f t="shared" si="1"/>
        <v>43.825954034391529</v>
      </c>
      <c r="K54" s="93" t="str" cm="1">
        <f t="array" ref="K54">_xlfn.IFS(J54&gt;=80,"A+",J54&gt;=70,"A",J54=60,"B+",J54&gt;=50,"B",J54&gt;=40,"C+",J54&gt;=30,"C",J54&gt;=20,"D",J54&lt;20,"E")</f>
        <v>C+</v>
      </c>
      <c r="L54" s="93" t="str">
        <f>' PEP Grade'!L55</f>
        <v>With Held</v>
      </c>
      <c r="M54" s="156">
        <f t="shared" si="2"/>
        <v>-11.802314814814814</v>
      </c>
      <c r="N54" s="119" t="str">
        <f t="shared" si="3"/>
        <v>Significant Regression</v>
      </c>
      <c r="O54" s="119">
        <f t="shared" si="4"/>
        <v>1</v>
      </c>
      <c r="Q54" s="119" t="str">
        <f>CHOOSE(MATCH(K54,{"A+","A","B+","B","C+","C","D","E"},0) - (O54-3),"A+","A","B+","B","C+","C","D","E")</f>
        <v>D</v>
      </c>
    </row>
    <row r="55" spans="1:17" s="124" customFormat="1" ht="23.4" customHeight="1" x14ac:dyDescent="0.3">
      <c r="A55" s="93">
        <v>53</v>
      </c>
      <c r="B55" s="129" t="s">
        <v>27</v>
      </c>
      <c r="C55" s="129" t="s">
        <v>47</v>
      </c>
      <c r="D55" s="129" t="s">
        <v>131</v>
      </c>
      <c r="E55" s="130" t="s">
        <v>132</v>
      </c>
      <c r="F55" s="131">
        <f>'Final Sheet '!K56</f>
        <v>48.291666666666671</v>
      </c>
      <c r="G55" s="131">
        <f>'Final Sheet '!V56</f>
        <v>38.654806547619046</v>
      </c>
      <c r="H55" s="131">
        <f>'Final Sheet '!AG56</f>
        <v>49.605555555555554</v>
      </c>
      <c r="I55" s="131">
        <f>'Final Sheet '!AR56</f>
        <v>56.220370370370368</v>
      </c>
      <c r="J55" s="131">
        <f t="shared" si="1"/>
        <v>48.193099785052915</v>
      </c>
      <c r="K55" s="93" t="str" cm="1">
        <f t="array" ref="K55">_xlfn.IFS(J55&gt;=80,"A+",J55&gt;=70,"A",J55=60,"B+",J55&gt;=50,"B",J55&gt;=40,"C+",J55&gt;=30,"C",J55&gt;=20,"D",J55&lt;20,"E")</f>
        <v>C+</v>
      </c>
      <c r="L55" s="93" t="str">
        <f>' PEP Grade'!L56</f>
        <v>With Held</v>
      </c>
      <c r="M55" s="156">
        <f t="shared" si="2"/>
        <v>7.9287037037036967</v>
      </c>
      <c r="N55" s="119" t="str">
        <f t="shared" si="3"/>
        <v>Moderate Progress</v>
      </c>
      <c r="O55" s="119">
        <f t="shared" si="4"/>
        <v>4</v>
      </c>
      <c r="Q55" s="119" t="str">
        <f>CHOOSE(MATCH(K55,{"A+","A","B+","B","C+","C","D","E"},0) - (O55-3),"A+","A","B+","B","C+","C","D","E")</f>
        <v>B</v>
      </c>
    </row>
    <row r="56" spans="1:17" s="124" customFormat="1" ht="23.4" customHeight="1" x14ac:dyDescent="0.3">
      <c r="A56" s="98">
        <v>54</v>
      </c>
      <c r="B56" s="131" t="s">
        <v>27</v>
      </c>
      <c r="C56" s="131" t="s">
        <v>15</v>
      </c>
      <c r="D56" s="131" t="s">
        <v>133</v>
      </c>
      <c r="E56" s="132" t="s">
        <v>134</v>
      </c>
      <c r="F56" s="131">
        <f>'Final Sheet '!K57</f>
        <v>57.625</v>
      </c>
      <c r="G56" s="131">
        <f>'Final Sheet '!V57</f>
        <v>55.489047619047618</v>
      </c>
      <c r="H56" s="131">
        <f>'Final Sheet '!AG57</f>
        <v>51.260000000000005</v>
      </c>
      <c r="I56" s="131">
        <f>'Final Sheet '!AR57</f>
        <v>52.121296296296293</v>
      </c>
      <c r="J56" s="131">
        <f t="shared" si="1"/>
        <v>54.123835978835984</v>
      </c>
      <c r="K56" s="93" t="str" cm="1">
        <f t="array" ref="K56">_xlfn.IFS(J56&gt;=80,"A+",J56&gt;=70,"A",J56=60,"B+",J56&gt;=50,"B",J56&gt;=40,"C+",J56&gt;=30,"C",J56&gt;=20,"D",J56&lt;20,"E")</f>
        <v>B</v>
      </c>
      <c r="L56" s="93" t="str">
        <f>' PEP Grade'!L57</f>
        <v>With Held</v>
      </c>
      <c r="M56" s="156">
        <f t="shared" si="2"/>
        <v>-5.5037037037037067</v>
      </c>
      <c r="N56" s="119" t="str">
        <f t="shared" si="3"/>
        <v>Minor Regression</v>
      </c>
      <c r="O56" s="119">
        <f t="shared" si="4"/>
        <v>2</v>
      </c>
      <c r="Q56" s="119" t="str">
        <f>CHOOSE(MATCH(K56,{"A+","A","B+","B","C+","C","D","E"},0) - (O56-3),"A+","A","B+","B","C+","C","D","E")</f>
        <v>C+</v>
      </c>
    </row>
    <row r="57" spans="1:17" s="124" customFormat="1" ht="23.4" customHeight="1" x14ac:dyDescent="0.3">
      <c r="A57" s="93">
        <v>55</v>
      </c>
      <c r="B57" s="129" t="s">
        <v>27</v>
      </c>
      <c r="C57" s="129" t="s">
        <v>47</v>
      </c>
      <c r="D57" s="129" t="s">
        <v>135</v>
      </c>
      <c r="E57" s="130" t="s">
        <v>136</v>
      </c>
      <c r="F57" s="131">
        <f>'Final Sheet '!K58</f>
        <v>64.640376984126988</v>
      </c>
      <c r="G57" s="131">
        <f>'Final Sheet '!V58</f>
        <v>46.833333333333336</v>
      </c>
      <c r="H57" s="131">
        <f>'Final Sheet '!AG58</f>
        <v>56.217777777777783</v>
      </c>
      <c r="I57" s="131">
        <f>'Final Sheet '!AR58</f>
        <v>48.07314814814815</v>
      </c>
      <c r="J57" s="131">
        <f t="shared" si="1"/>
        <v>53.941159060846573</v>
      </c>
      <c r="K57" s="93" t="str" cm="1">
        <f t="array" ref="K57">_xlfn.IFS(J57&gt;=80,"A+",J57&gt;=70,"A",J57=60,"B+",J57&gt;=50,"B",J57&gt;=40,"C+",J57&gt;=30,"C",J57&gt;=20,"D",J57&lt;20,"E")</f>
        <v>B</v>
      </c>
      <c r="L57" s="93" t="str">
        <f>' PEP Grade'!L58</f>
        <v>With Held</v>
      </c>
      <c r="M57" s="156">
        <f t="shared" si="2"/>
        <v>-16.567228835978838</v>
      </c>
      <c r="N57" s="119" t="str">
        <f t="shared" si="3"/>
        <v>Significant Regression</v>
      </c>
      <c r="O57" s="119">
        <f t="shared" si="4"/>
        <v>1</v>
      </c>
      <c r="Q57" s="119" t="str">
        <f>CHOOSE(MATCH(K57,{"A+","A","B+","B","C+","C","D","E"},0) - (O57-3),"A+","A","B+","B","C+","C","D","E")</f>
        <v>C</v>
      </c>
    </row>
    <row r="58" spans="1:17" s="124" customFormat="1" ht="23.4" customHeight="1" x14ac:dyDescent="0.3">
      <c r="A58" s="98">
        <v>56</v>
      </c>
      <c r="B58" s="131" t="s">
        <v>23</v>
      </c>
      <c r="C58" s="131" t="s">
        <v>24</v>
      </c>
      <c r="D58" s="131" t="s">
        <v>137</v>
      </c>
      <c r="E58" s="132" t="s">
        <v>138</v>
      </c>
      <c r="F58" s="131">
        <f>'Final Sheet '!K59</f>
        <v>44.527777777777779</v>
      </c>
      <c r="G58" s="131">
        <f>'Final Sheet '!V59</f>
        <v>38.96142857142857</v>
      </c>
      <c r="H58" s="131">
        <f>'Final Sheet '!AG59</f>
        <v>30.106666666666669</v>
      </c>
      <c r="I58" s="131">
        <f>'Final Sheet '!AR59</f>
        <v>50.329629629629629</v>
      </c>
      <c r="J58" s="131">
        <f t="shared" si="1"/>
        <v>40.981375661375658</v>
      </c>
      <c r="K58" s="93" t="str" cm="1">
        <f t="array" ref="K58">_xlfn.IFS(J58&gt;=80,"A+",J58&gt;=70,"A",J58=60,"B+",J58&gt;=50,"B",J58&gt;=40,"C+",J58&gt;=30,"C",J58&gt;=20,"D",J58&lt;20,"E")</f>
        <v>C+</v>
      </c>
      <c r="L58" s="93" t="str">
        <f>' PEP Grade'!L59</f>
        <v>With Held</v>
      </c>
      <c r="M58" s="156">
        <f t="shared" si="2"/>
        <v>5.8018518518518505</v>
      </c>
      <c r="N58" s="119" t="str">
        <f t="shared" si="3"/>
        <v>Moderate Progress</v>
      </c>
      <c r="O58" s="119">
        <f t="shared" si="4"/>
        <v>4</v>
      </c>
      <c r="Q58" s="119" t="str">
        <f>CHOOSE(MATCH(K58,{"A+","A","B+","B","C+","C","D","E"},0) - (O58-3),"A+","A","B+","B","C+","C","D","E")</f>
        <v>B</v>
      </c>
    </row>
    <row r="59" spans="1:17" s="124" customFormat="1" ht="23.4" customHeight="1" x14ac:dyDescent="0.3">
      <c r="A59" s="93">
        <v>57</v>
      </c>
      <c r="B59" s="129" t="s">
        <v>23</v>
      </c>
      <c r="C59" s="129" t="s">
        <v>15</v>
      </c>
      <c r="D59" s="129" t="s">
        <v>139</v>
      </c>
      <c r="E59" s="130" t="s">
        <v>140</v>
      </c>
      <c r="F59" s="131">
        <f>'Final Sheet '!K60</f>
        <v>56.236111111111107</v>
      </c>
      <c r="G59" s="131">
        <f>'Final Sheet '!V60</f>
        <v>39.819999999999993</v>
      </c>
      <c r="H59" s="131">
        <f>'Final Sheet '!AG60</f>
        <v>42.471111111111114</v>
      </c>
      <c r="I59" s="131">
        <f>'Final Sheet '!AR60</f>
        <v>45.0887037037037</v>
      </c>
      <c r="J59" s="131">
        <f t="shared" si="1"/>
        <v>45.90398148148148</v>
      </c>
      <c r="K59" s="93" t="str" cm="1">
        <f t="array" ref="K59">_xlfn.IFS(J59&gt;=80,"A+",J59&gt;=70,"A",J59=60,"B+",J59&gt;=50,"B",J59&gt;=40,"C+",J59&gt;=30,"C",J59&gt;=20,"D",J59&lt;20,"E")</f>
        <v>C+</v>
      </c>
      <c r="L59" s="93" t="str">
        <f>' PEP Grade'!L60</f>
        <v>With Held</v>
      </c>
      <c r="M59" s="156">
        <f t="shared" si="2"/>
        <v>-11.147407407407407</v>
      </c>
      <c r="N59" s="119" t="str">
        <f t="shared" si="3"/>
        <v>Significant Regression</v>
      </c>
      <c r="O59" s="119">
        <f t="shared" si="4"/>
        <v>1</v>
      </c>
      <c r="Q59" s="119" t="str">
        <f>CHOOSE(MATCH(K59,{"A+","A","B+","B","C+","C","D","E"},0) - (O59-3),"A+","A","B+","B","C+","C","D","E")</f>
        <v>D</v>
      </c>
    </row>
    <row r="60" spans="1:17" s="124" customFormat="1" ht="23.4" customHeight="1" x14ac:dyDescent="0.3">
      <c r="A60" s="98">
        <v>58</v>
      </c>
      <c r="B60" s="131" t="s">
        <v>27</v>
      </c>
      <c r="C60" s="131" t="s">
        <v>15</v>
      </c>
      <c r="D60" s="131" t="s">
        <v>141</v>
      </c>
      <c r="E60" s="132" t="s">
        <v>142</v>
      </c>
      <c r="F60" s="131">
        <f>'Final Sheet '!K61</f>
        <v>53.595734126984127</v>
      </c>
      <c r="G60" s="131">
        <f>'Final Sheet '!V61</f>
        <v>37.363333333333337</v>
      </c>
      <c r="H60" s="131">
        <f>'Final Sheet '!AG61</f>
        <v>56.663333333333341</v>
      </c>
      <c r="I60" s="131">
        <f>'Final Sheet '!AR61</f>
        <v>46.822222222222223</v>
      </c>
      <c r="J60" s="131">
        <f t="shared" si="1"/>
        <v>48.611155753968255</v>
      </c>
      <c r="K60" s="93" t="str" cm="1">
        <f t="array" ref="K60">_xlfn.IFS(J60&gt;=80,"A+",J60&gt;=70,"A",J60=60,"B+",J60&gt;=50,"B",J60&gt;=40,"C+",J60&gt;=30,"C",J60&gt;=20,"D",J60&lt;20,"E")</f>
        <v>C+</v>
      </c>
      <c r="L60" s="93" t="str">
        <f>' PEP Grade'!L61</f>
        <v>With Held</v>
      </c>
      <c r="M60" s="156">
        <f t="shared" si="2"/>
        <v>-6.7735119047619037</v>
      </c>
      <c r="N60" s="119" t="str">
        <f t="shared" si="3"/>
        <v>Minor Regression</v>
      </c>
      <c r="O60" s="119">
        <f t="shared" si="4"/>
        <v>2</v>
      </c>
      <c r="Q60" s="119" t="str">
        <f>CHOOSE(MATCH(K60,{"A+","A","B+","B","C+","C","D","E"},0) - (O60-3),"A+","A","B+","B","C+","C","D","E")</f>
        <v>C</v>
      </c>
    </row>
    <row r="61" spans="1:17" s="124" customFormat="1" ht="23.4" customHeight="1" x14ac:dyDescent="0.3">
      <c r="A61" s="93">
        <v>59</v>
      </c>
      <c r="B61" s="129" t="s">
        <v>27</v>
      </c>
      <c r="C61" s="129" t="s">
        <v>24</v>
      </c>
      <c r="D61" s="129" t="s">
        <v>143</v>
      </c>
      <c r="E61" s="130" t="s">
        <v>144</v>
      </c>
      <c r="F61" s="131">
        <f>'Final Sheet '!K62</f>
        <v>58.179067460317462</v>
      </c>
      <c r="G61" s="131">
        <f>'Final Sheet '!V62</f>
        <v>49.923333333333332</v>
      </c>
      <c r="H61" s="131">
        <f>'Final Sheet '!AG62</f>
        <v>53.025555555555556</v>
      </c>
      <c r="I61" s="131">
        <f>'Final Sheet '!AR62</f>
        <v>49.748148148148154</v>
      </c>
      <c r="J61" s="131">
        <f t="shared" si="1"/>
        <v>52.719026124338619</v>
      </c>
      <c r="K61" s="93" t="str" cm="1">
        <f t="array" ref="K61">_xlfn.IFS(J61&gt;=80,"A+",J61&gt;=70,"A",J61=60,"B+",J61&gt;=50,"B",J61&gt;=40,"C+",J61&gt;=30,"C",J61&gt;=20,"D",J61&lt;20,"E")</f>
        <v>B</v>
      </c>
      <c r="L61" s="93" t="str">
        <f>' PEP Grade'!L62</f>
        <v>With Held</v>
      </c>
      <c r="M61" s="156">
        <f t="shared" si="2"/>
        <v>-8.4309193121693085</v>
      </c>
      <c r="N61" s="119" t="str">
        <f t="shared" si="3"/>
        <v>Significant Regression</v>
      </c>
      <c r="O61" s="119">
        <f t="shared" si="4"/>
        <v>1</v>
      </c>
      <c r="Q61" s="119" t="str">
        <f>CHOOSE(MATCH(K61,{"A+","A","B+","B","C+","C","D","E"},0) - (O61-3),"A+","A","B+","B","C+","C","D","E")</f>
        <v>C</v>
      </c>
    </row>
    <row r="62" spans="1:17" s="124" customFormat="1" ht="23.4" customHeight="1" x14ac:dyDescent="0.3">
      <c r="A62" s="98">
        <v>60</v>
      </c>
      <c r="B62" s="131" t="s">
        <v>27</v>
      </c>
      <c r="C62" s="131" t="s">
        <v>24</v>
      </c>
      <c r="D62" s="131" t="s">
        <v>145</v>
      </c>
      <c r="E62" s="132" t="s">
        <v>146</v>
      </c>
      <c r="F62" s="131">
        <f>'Final Sheet '!K63</f>
        <v>60.263888888888893</v>
      </c>
      <c r="G62" s="131">
        <f>'Final Sheet '!V63</f>
        <v>53.809285714285721</v>
      </c>
      <c r="H62" s="131">
        <f>'Final Sheet '!AG63</f>
        <v>40.421111111111109</v>
      </c>
      <c r="I62" s="131">
        <f>'Final Sheet '!AR63</f>
        <v>54.74444444444444</v>
      </c>
      <c r="J62" s="131">
        <f t="shared" si="1"/>
        <v>52.309682539682541</v>
      </c>
      <c r="K62" s="93" t="str" cm="1">
        <f t="array" ref="K62">_xlfn.IFS(J62&gt;=80,"A+",J62&gt;=70,"A",J62=60,"B+",J62&gt;=50,"B",J62&gt;=40,"C+",J62&gt;=30,"C",J62&gt;=20,"D",J62&lt;20,"E")</f>
        <v>B</v>
      </c>
      <c r="L62" s="93" t="str">
        <f>' PEP Grade'!L63</f>
        <v>With Held</v>
      </c>
      <c r="M62" s="156">
        <f t="shared" si="2"/>
        <v>-5.5194444444444528</v>
      </c>
      <c r="N62" s="119" t="str">
        <f t="shared" si="3"/>
        <v>Minor Regression</v>
      </c>
      <c r="O62" s="119">
        <f t="shared" si="4"/>
        <v>2</v>
      </c>
      <c r="Q62" s="119" t="str">
        <f>CHOOSE(MATCH(K62,{"A+","A","B+","B","C+","C","D","E"},0) - (O62-3),"A+","A","B+","B","C+","C","D","E")</f>
        <v>C+</v>
      </c>
    </row>
    <row r="63" spans="1:17" s="124" customFormat="1" ht="23.4" customHeight="1" x14ac:dyDescent="0.3">
      <c r="A63" s="93">
        <v>61</v>
      </c>
      <c r="B63" s="129" t="s">
        <v>27</v>
      </c>
      <c r="C63" s="129" t="s">
        <v>24</v>
      </c>
      <c r="D63" s="129" t="s">
        <v>147</v>
      </c>
      <c r="E63" s="130" t="s">
        <v>148</v>
      </c>
      <c r="F63" s="131">
        <f>'Final Sheet '!K64</f>
        <v>49.388888888888886</v>
      </c>
      <c r="G63" s="131">
        <f>'Final Sheet '!V64</f>
        <v>40.989047619047611</v>
      </c>
      <c r="H63" s="131">
        <f>'Final Sheet '!AG64</f>
        <v>30.817777777777778</v>
      </c>
      <c r="I63" s="131">
        <f>'Final Sheet '!AR64</f>
        <v>44.036666666666662</v>
      </c>
      <c r="J63" s="131">
        <f t="shared" si="1"/>
        <v>41.308095238095234</v>
      </c>
      <c r="K63" s="93" t="str" cm="1">
        <f t="array" ref="K63">_xlfn.IFS(J63&gt;=80,"A+",J63&gt;=70,"A",J63=60,"B+",J63&gt;=50,"B",J63&gt;=40,"C+",J63&gt;=30,"C",J63&gt;=20,"D",J63&lt;20,"E")</f>
        <v>C+</v>
      </c>
      <c r="L63" s="93" t="str">
        <f>' PEP Grade'!L64</f>
        <v>With Held</v>
      </c>
      <c r="M63" s="156">
        <f t="shared" si="2"/>
        <v>-5.352222222222224</v>
      </c>
      <c r="N63" s="119" t="str">
        <f t="shared" si="3"/>
        <v>Minor Regression</v>
      </c>
      <c r="O63" s="119">
        <f t="shared" si="4"/>
        <v>2</v>
      </c>
      <c r="Q63" s="119" t="str">
        <f>CHOOSE(MATCH(K63,{"A+","A","B+","B","C+","C","D","E"},0) - (O63-3),"A+","A","B+","B","C+","C","D","E")</f>
        <v>C</v>
      </c>
    </row>
    <row r="64" spans="1:17" s="124" customFormat="1" ht="23.4" customHeight="1" x14ac:dyDescent="0.3">
      <c r="A64" s="98">
        <v>62</v>
      </c>
      <c r="B64" s="131" t="s">
        <v>23</v>
      </c>
      <c r="C64" s="131" t="s">
        <v>47</v>
      </c>
      <c r="D64" s="131" t="s">
        <v>149</v>
      </c>
      <c r="E64" s="132" t="s">
        <v>150</v>
      </c>
      <c r="F64" s="131">
        <f>'Final Sheet '!K65</f>
        <v>46.194444444444443</v>
      </c>
      <c r="G64" s="131">
        <f>'Final Sheet '!V65</f>
        <v>52.449285714285715</v>
      </c>
      <c r="H64" s="131">
        <f>'Final Sheet '!AG65</f>
        <v>57.568888888888893</v>
      </c>
      <c r="I64" s="131">
        <f>'Final Sheet '!AR65</f>
        <v>55.039814814814818</v>
      </c>
      <c r="J64" s="131">
        <f t="shared" si="1"/>
        <v>52.813108465608465</v>
      </c>
      <c r="K64" s="93" t="str" cm="1">
        <f t="array" ref="K64">_xlfn.IFS(J64&gt;=80,"A+",J64&gt;=70,"A",J64=60,"B+",J64&gt;=50,"B",J64&gt;=40,"C+",J64&gt;=30,"C",J64&gt;=20,"D",J64&lt;20,"E")</f>
        <v>B</v>
      </c>
      <c r="L64" s="93" t="str">
        <f>' PEP Grade'!L65</f>
        <v>With Held</v>
      </c>
      <c r="M64" s="156">
        <f t="shared" si="2"/>
        <v>8.8453703703703752</v>
      </c>
      <c r="N64" s="119" t="str">
        <f t="shared" si="3"/>
        <v>Moderate Progress</v>
      </c>
      <c r="O64" s="119">
        <f t="shared" si="4"/>
        <v>4</v>
      </c>
      <c r="Q64" s="119" t="str">
        <f>CHOOSE(MATCH(K64,{"A+","A","B+","B","C+","C","D","E"},0) - (O64-3),"A+","A","B+","B","C+","C","D","E")</f>
        <v>B+</v>
      </c>
    </row>
    <row r="65" spans="1:17" s="124" customFormat="1" ht="23.4" customHeight="1" x14ac:dyDescent="0.3">
      <c r="A65" s="93">
        <v>63</v>
      </c>
      <c r="B65" s="129" t="s">
        <v>27</v>
      </c>
      <c r="C65" s="129" t="s">
        <v>24</v>
      </c>
      <c r="D65" s="129" t="s">
        <v>151</v>
      </c>
      <c r="E65" s="130" t="s">
        <v>152</v>
      </c>
      <c r="F65" s="131">
        <f>'Final Sheet '!K66</f>
        <v>51.625</v>
      </c>
      <c r="G65" s="131">
        <f>'Final Sheet '!V66</f>
        <v>44.457857142857144</v>
      </c>
      <c r="H65" s="131">
        <f>'Final Sheet '!AG66</f>
        <v>42.867777777777782</v>
      </c>
      <c r="I65" s="131">
        <f>'Final Sheet '!AR66</f>
        <v>55.988888888888887</v>
      </c>
      <c r="J65" s="131">
        <f t="shared" si="1"/>
        <v>48.734880952380948</v>
      </c>
      <c r="K65" s="93" t="str" cm="1">
        <f t="array" ref="K65">_xlfn.IFS(J65&gt;=80,"A+",J65&gt;=70,"A",J65=60,"B+",J65&gt;=50,"B",J65&gt;=40,"C+",J65&gt;=30,"C",J65&gt;=20,"D",J65&lt;20,"E")</f>
        <v>C+</v>
      </c>
      <c r="L65" s="93" t="str">
        <f>' PEP Grade'!L66</f>
        <v>With Held</v>
      </c>
      <c r="M65" s="156">
        <f t="shared" si="2"/>
        <v>4.3638888888888872</v>
      </c>
      <c r="N65" s="119" t="str">
        <f t="shared" si="3"/>
        <v>Maintained</v>
      </c>
      <c r="O65" s="119">
        <f t="shared" si="4"/>
        <v>3</v>
      </c>
      <c r="Q65" s="119" t="str">
        <f>CHOOSE(MATCH(K65,{"A+","A","B+","B","C+","C","D","E"},0) - (O65-3),"A+","A","B+","B","C+","C","D","E")</f>
        <v>C+</v>
      </c>
    </row>
    <row r="66" spans="1:17" s="124" customFormat="1" ht="23.4" customHeight="1" x14ac:dyDescent="0.3">
      <c r="A66" s="98">
        <v>64</v>
      </c>
      <c r="B66" s="131" t="s">
        <v>27</v>
      </c>
      <c r="C66" s="131" t="s">
        <v>15</v>
      </c>
      <c r="D66" s="131" t="s">
        <v>153</v>
      </c>
      <c r="E66" s="132" t="s">
        <v>154</v>
      </c>
      <c r="F66" s="131">
        <f>'Final Sheet '!K67</f>
        <v>67.388888888888886</v>
      </c>
      <c r="G66" s="131">
        <f>'Final Sheet '!V67</f>
        <v>19.430476190476192</v>
      </c>
      <c r="H66" s="131">
        <f>'Final Sheet '!AG67</f>
        <v>48.611111111111107</v>
      </c>
      <c r="I66" s="131">
        <f>'Final Sheet '!AR67</f>
        <v>58.952777777777783</v>
      </c>
      <c r="J66" s="131">
        <f t="shared" si="1"/>
        <v>48.595813492063492</v>
      </c>
      <c r="K66" s="93" t="str" cm="1">
        <f t="array" ref="K66">_xlfn.IFS(J66&gt;=80,"A+",J66&gt;=70,"A",J66=60,"B+",J66&gt;=50,"B",J66&gt;=40,"C+",J66&gt;=30,"C",J66&gt;=20,"D",J66&lt;20,"E")</f>
        <v>C+</v>
      </c>
      <c r="L66" s="93" t="str">
        <f>' PEP Grade'!L67</f>
        <v>With Held</v>
      </c>
      <c r="M66" s="156">
        <f t="shared" si="2"/>
        <v>-8.4361111111111029</v>
      </c>
      <c r="N66" s="119" t="str">
        <f t="shared" si="3"/>
        <v>Minor Regression</v>
      </c>
      <c r="O66" s="119">
        <f t="shared" si="4"/>
        <v>2</v>
      </c>
      <c r="Q66" s="119" t="str">
        <f>CHOOSE(MATCH(K66,{"A+","A","B+","B","C+","C","D","E"},0) - (O66-3),"A+","A","B+","B","C+","C","D","E")</f>
        <v>C</v>
      </c>
    </row>
    <row r="67" spans="1:17" s="124" customFormat="1" ht="23.4" customHeight="1" x14ac:dyDescent="0.3">
      <c r="A67" s="93">
        <v>65</v>
      </c>
      <c r="B67" s="129" t="s">
        <v>27</v>
      </c>
      <c r="C67" s="129" t="s">
        <v>24</v>
      </c>
      <c r="D67" s="129" t="s">
        <v>155</v>
      </c>
      <c r="E67" s="130" t="s">
        <v>156</v>
      </c>
      <c r="F67" s="131">
        <f>'Final Sheet '!K68</f>
        <v>55.771825396825392</v>
      </c>
      <c r="G67" s="131">
        <f>'Final Sheet '!V68</f>
        <v>38.229880952380952</v>
      </c>
      <c r="H67" s="131">
        <f>'Final Sheet '!AG68</f>
        <v>44.117777777777768</v>
      </c>
      <c r="I67" s="131">
        <f>'Final Sheet '!AR68</f>
        <v>47.85</v>
      </c>
      <c r="J67" s="131">
        <f t="shared" si="1"/>
        <v>46.492371031746025</v>
      </c>
      <c r="K67" s="93" t="str" cm="1">
        <f t="array" ref="K67">_xlfn.IFS(J67&gt;=80,"A+",J67&gt;=70,"A",J67=60,"B+",J67&gt;=50,"B",J67&gt;=40,"C+",J67&gt;=30,"C",J67&gt;=20,"D",J67&lt;20,"E")</f>
        <v>C+</v>
      </c>
      <c r="L67" s="93" t="str">
        <f>' PEP Grade'!L68</f>
        <v>With Held</v>
      </c>
      <c r="M67" s="156">
        <f t="shared" si="2"/>
        <v>-7.9218253968253904</v>
      </c>
      <c r="N67" s="119" t="str">
        <f t="shared" si="3"/>
        <v>Significant Regression</v>
      </c>
      <c r="O67" s="119">
        <f t="shared" si="4"/>
        <v>1</v>
      </c>
      <c r="Q67" s="119" t="str">
        <f>CHOOSE(MATCH(K67,{"A+","A","B+","B","C+","C","D","E"},0) - (O67-3),"A+","A","B+","B","C+","C","D","E")</f>
        <v>D</v>
      </c>
    </row>
    <row r="68" spans="1:17" s="124" customFormat="1" ht="23.4" customHeight="1" x14ac:dyDescent="0.3">
      <c r="A68" s="98">
        <v>66</v>
      </c>
      <c r="B68" s="131" t="s">
        <v>27</v>
      </c>
      <c r="C68" s="131" t="s">
        <v>47</v>
      </c>
      <c r="D68" s="131" t="s">
        <v>157</v>
      </c>
      <c r="E68" s="132" t="s">
        <v>158</v>
      </c>
      <c r="F68" s="131">
        <f>'Final Sheet '!K69</f>
        <v>53.625</v>
      </c>
      <c r="G68" s="131">
        <f>'Final Sheet '!V69</f>
        <v>19.578571428571429</v>
      </c>
      <c r="H68" s="131">
        <f>'Final Sheet '!AG69</f>
        <v>8.7500000000000018</v>
      </c>
      <c r="I68" s="131">
        <f>'Final Sheet '!AR69</f>
        <v>2.8000000000000007</v>
      </c>
      <c r="J68" s="131">
        <f t="shared" ref="J68:J131" si="5">AVERAGE(F68,G68,H68,I68)</f>
        <v>21.188392857142855</v>
      </c>
      <c r="K68" s="93" t="str" cm="1">
        <f t="array" ref="K68">_xlfn.IFS(J68&gt;=80,"A+",J68&gt;=70,"A",J68=60,"B+",J68&gt;=50,"B",J68&gt;=40,"C+",J68&gt;=30,"C",J68&gt;=20,"D",J68&lt;20,"E")</f>
        <v>D</v>
      </c>
      <c r="L68" s="93" t="str">
        <f>' PEP Grade'!L69</f>
        <v>With Held</v>
      </c>
      <c r="M68" s="156">
        <f t="shared" ref="M68:M131" si="6">I68-F68</f>
        <v>-50.825000000000003</v>
      </c>
      <c r="N68" s="119" t="str">
        <f t="shared" ref="N68:N131" si="7">IF(I68&gt;F68*(1.2),"Significant Progress",IF(I68&gt;F68*(1.1),"Moderate Progress",IF(AND(I68&lt;=F68*(1.1),I68&gt;=F68*0.95),"Maintained",IF(I68&gt;=F68*0.86,"Minor Regression","Significant Regression"))))</f>
        <v>Significant Regression</v>
      </c>
      <c r="O68" s="119">
        <f t="shared" ref="O68:O131" si="8">IF(F68="","",IF((I68-F68)/F68&gt;=0.2,5,IF((I68-F68)/F68&gt;=0.1,4,IF((I68-F68)/F68&gt;=-0.05,3,IF((I68-F68)/F68&gt;=-0.14,2,1)))))</f>
        <v>1</v>
      </c>
      <c r="Q68" s="119" t="e">
        <f>CHOOSE(MATCH(K68,{"A+","A","B+","B","C+","C","D","E"},0) - (O68-3),"A+","A","B+","B","C+","C","D","E")</f>
        <v>#VALUE!</v>
      </c>
    </row>
    <row r="69" spans="1:17" s="124" customFormat="1" ht="23.4" customHeight="1" x14ac:dyDescent="0.3">
      <c r="A69" s="93">
        <v>67</v>
      </c>
      <c r="B69" s="129" t="s">
        <v>27</v>
      </c>
      <c r="C69" s="129" t="s">
        <v>47</v>
      </c>
      <c r="D69" s="129" t="s">
        <v>159</v>
      </c>
      <c r="E69" s="130" t="s">
        <v>160</v>
      </c>
      <c r="F69" s="131">
        <f>'Final Sheet '!K70</f>
        <v>55.201388888888893</v>
      </c>
      <c r="G69" s="131">
        <f>'Final Sheet '!V70</f>
        <v>54.613511904761907</v>
      </c>
      <c r="H69" s="131">
        <f>'Final Sheet '!AG70</f>
        <v>49.137460317460317</v>
      </c>
      <c r="I69" s="131">
        <f>'Final Sheet '!AR70</f>
        <v>57.039814814814818</v>
      </c>
      <c r="J69" s="131">
        <f t="shared" si="5"/>
        <v>53.998043981481487</v>
      </c>
      <c r="K69" s="93" t="str" cm="1">
        <f t="array" ref="K69">_xlfn.IFS(J69&gt;=80,"A+",J69&gt;=70,"A",J69=60,"B+",J69&gt;=50,"B",J69&gt;=40,"C+",J69&gt;=30,"C",J69&gt;=20,"D",J69&lt;20,"E")</f>
        <v>B</v>
      </c>
      <c r="L69" s="93" t="str">
        <f>' PEP Grade'!L70</f>
        <v>With Held</v>
      </c>
      <c r="M69" s="156">
        <f t="shared" si="6"/>
        <v>1.8384259259259252</v>
      </c>
      <c r="N69" s="119" t="str">
        <f t="shared" si="7"/>
        <v>Maintained</v>
      </c>
      <c r="O69" s="119">
        <f t="shared" si="8"/>
        <v>3</v>
      </c>
      <c r="Q69" s="119" t="str">
        <f>CHOOSE(MATCH(K69,{"A+","A","B+","B","C+","C","D","E"},0) - (O69-3),"A+","A","B+","B","C+","C","D","E")</f>
        <v>B</v>
      </c>
    </row>
    <row r="70" spans="1:17" s="124" customFormat="1" ht="23.4" customHeight="1" x14ac:dyDescent="0.3">
      <c r="A70" s="98">
        <v>68</v>
      </c>
      <c r="B70" s="131" t="s">
        <v>27</v>
      </c>
      <c r="C70" s="131" t="s">
        <v>47</v>
      </c>
      <c r="D70" s="131" t="s">
        <v>161</v>
      </c>
      <c r="E70" s="132" t="s">
        <v>162</v>
      </c>
      <c r="F70" s="131">
        <f>'Final Sheet '!K71</f>
        <v>46.5625</v>
      </c>
      <c r="G70" s="131">
        <f>'Final Sheet '!V71</f>
        <v>48.865223214285713</v>
      </c>
      <c r="H70" s="131">
        <f>'Final Sheet '!AG71</f>
        <v>40.817777777777778</v>
      </c>
      <c r="I70" s="131">
        <f>'Final Sheet '!AR71</f>
        <v>64.05740740740741</v>
      </c>
      <c r="J70" s="131">
        <f t="shared" si="5"/>
        <v>50.075727099867734</v>
      </c>
      <c r="K70" s="93" t="str" cm="1">
        <f t="array" ref="K70">_xlfn.IFS(J70&gt;=80,"A+",J70&gt;=70,"A",J70=60,"B+",J70&gt;=50,"B",J70&gt;=40,"C+",J70&gt;=30,"C",J70&gt;=20,"D",J70&lt;20,"E")</f>
        <v>B</v>
      </c>
      <c r="L70" s="93" t="str">
        <f>' PEP Grade'!L71</f>
        <v>With Held</v>
      </c>
      <c r="M70" s="156">
        <f t="shared" si="6"/>
        <v>17.49490740740741</v>
      </c>
      <c r="N70" s="119" t="str">
        <f t="shared" si="7"/>
        <v>Significant Progress</v>
      </c>
      <c r="O70" s="119">
        <f t="shared" si="8"/>
        <v>5</v>
      </c>
      <c r="Q70" s="119" t="str">
        <f>CHOOSE(MATCH(K70,{"A+","A","B+","B","C+","C","D","E"},0) - (O70-3),"A+","A","B+","B","C+","C","D","E")</f>
        <v>A</v>
      </c>
    </row>
    <row r="71" spans="1:17" s="124" customFormat="1" ht="23.4" customHeight="1" x14ac:dyDescent="0.3">
      <c r="A71" s="93">
        <v>69</v>
      </c>
      <c r="B71" s="129" t="s">
        <v>23</v>
      </c>
      <c r="C71" s="129" t="s">
        <v>24</v>
      </c>
      <c r="D71" s="129" t="s">
        <v>163</v>
      </c>
      <c r="E71" s="130" t="s">
        <v>164</v>
      </c>
      <c r="F71" s="131">
        <f>'Final Sheet '!K72</f>
        <v>37.611111111111114</v>
      </c>
      <c r="G71" s="131">
        <f>'Final Sheet '!V72</f>
        <v>29.862380952380953</v>
      </c>
      <c r="H71" s="131">
        <f>'Final Sheet '!AG72</f>
        <v>27.878888888888884</v>
      </c>
      <c r="I71" s="131">
        <f>'Final Sheet '!AR72</f>
        <v>45.063888888888897</v>
      </c>
      <c r="J71" s="131">
        <f t="shared" si="5"/>
        <v>35.104067460317466</v>
      </c>
      <c r="K71" s="93" t="str" cm="1">
        <f t="array" ref="K71">_xlfn.IFS(J71&gt;=80,"A+",J71&gt;=70,"A",J71=60,"B+",J71&gt;=50,"B",J71&gt;=40,"C+",J71&gt;=30,"C",J71&gt;=20,"D",J71&lt;20,"E")</f>
        <v>C</v>
      </c>
      <c r="L71" s="93" t="str">
        <f>' PEP Grade'!L72</f>
        <v>With Held</v>
      </c>
      <c r="M71" s="156">
        <f t="shared" si="6"/>
        <v>7.4527777777777828</v>
      </c>
      <c r="N71" s="119" t="str">
        <f t="shared" si="7"/>
        <v>Moderate Progress</v>
      </c>
      <c r="O71" s="119">
        <f t="shared" si="8"/>
        <v>4</v>
      </c>
      <c r="Q71" s="119" t="str">
        <f>CHOOSE(MATCH(K71,{"A+","A","B+","B","C+","C","D","E"},0) - (O71-3),"A+","A","B+","B","C+","C","D","E")</f>
        <v>C+</v>
      </c>
    </row>
    <row r="72" spans="1:17" s="124" customFormat="1" ht="23.4" customHeight="1" x14ac:dyDescent="0.3">
      <c r="A72" s="98">
        <v>70</v>
      </c>
      <c r="B72" s="131" t="s">
        <v>23</v>
      </c>
      <c r="C72" s="131" t="s">
        <v>15</v>
      </c>
      <c r="D72" s="131" t="s">
        <v>165</v>
      </c>
      <c r="E72" s="132" t="s">
        <v>166</v>
      </c>
      <c r="F72" s="131">
        <f>'Final Sheet '!K73</f>
        <v>56.833333333333329</v>
      </c>
      <c r="G72" s="131">
        <f>'Final Sheet '!V73</f>
        <v>49.485952380952376</v>
      </c>
      <c r="H72" s="131">
        <f>'Final Sheet '!AG73</f>
        <v>57.876111111111115</v>
      </c>
      <c r="I72" s="131">
        <f>'Final Sheet '!AR73</f>
        <v>55.777777777777779</v>
      </c>
      <c r="J72" s="131">
        <f t="shared" si="5"/>
        <v>54.993293650793646</v>
      </c>
      <c r="K72" s="93" t="str" cm="1">
        <f t="array" ref="K72">_xlfn.IFS(J72&gt;=80,"A+",J72&gt;=70,"A",J72=60,"B+",J72&gt;=50,"B",J72&gt;=40,"C+",J72&gt;=30,"C",J72&gt;=20,"D",J72&lt;20,"E")</f>
        <v>B</v>
      </c>
      <c r="L72" s="93" t="str">
        <f>' PEP Grade'!L73</f>
        <v>With Held</v>
      </c>
      <c r="M72" s="156">
        <f t="shared" si="6"/>
        <v>-1.05555555555555</v>
      </c>
      <c r="N72" s="119" t="str">
        <f t="shared" si="7"/>
        <v>Maintained</v>
      </c>
      <c r="O72" s="119">
        <f t="shared" si="8"/>
        <v>3</v>
      </c>
      <c r="Q72" s="119" t="str">
        <f>CHOOSE(MATCH(K72,{"A+","A","B+","B","C+","C","D","E"},0) - (O72-3),"A+","A","B+","B","C+","C","D","E")</f>
        <v>B</v>
      </c>
    </row>
    <row r="73" spans="1:17" s="124" customFormat="1" ht="23.4" customHeight="1" x14ac:dyDescent="0.3">
      <c r="A73" s="93">
        <v>71</v>
      </c>
      <c r="B73" s="129" t="s">
        <v>23</v>
      </c>
      <c r="C73" s="129" t="s">
        <v>24</v>
      </c>
      <c r="D73" s="129" t="s">
        <v>167</v>
      </c>
      <c r="E73" s="130" t="s">
        <v>168</v>
      </c>
      <c r="F73" s="131">
        <f>'Final Sheet '!K74</f>
        <v>62.620535714285715</v>
      </c>
      <c r="G73" s="131">
        <f>'Final Sheet '!V74</f>
        <v>58.259523809523813</v>
      </c>
      <c r="H73" s="131">
        <f>'Final Sheet '!AG74</f>
        <v>59.695555555555551</v>
      </c>
      <c r="I73" s="131">
        <f>'Final Sheet '!AR74</f>
        <v>27.266666666666666</v>
      </c>
      <c r="J73" s="131">
        <f t="shared" si="5"/>
        <v>51.960570436507936</v>
      </c>
      <c r="K73" s="93" t="str" cm="1">
        <f t="array" ref="K73">_xlfn.IFS(J73&gt;=80,"A+",J73&gt;=70,"A",J73=60,"B+",J73&gt;=50,"B",J73&gt;=40,"C+",J73&gt;=30,"C",J73&gt;=20,"D",J73&lt;20,"E")</f>
        <v>B</v>
      </c>
      <c r="L73" s="93" t="str">
        <f>' PEP Grade'!L74</f>
        <v>With Held</v>
      </c>
      <c r="M73" s="156">
        <f t="shared" si="6"/>
        <v>-35.35386904761905</v>
      </c>
      <c r="N73" s="119" t="str">
        <f t="shared" si="7"/>
        <v>Significant Regression</v>
      </c>
      <c r="O73" s="119">
        <f t="shared" si="8"/>
        <v>1</v>
      </c>
      <c r="Q73" s="119" t="str">
        <f>CHOOSE(MATCH(K73,{"A+","A","B+","B","C+","C","D","E"},0) - (O73-3),"A+","A","B+","B","C+","C","D","E")</f>
        <v>C</v>
      </c>
    </row>
    <row r="74" spans="1:17" s="124" customFormat="1" ht="23.4" customHeight="1" x14ac:dyDescent="0.3">
      <c r="A74" s="98">
        <v>72</v>
      </c>
      <c r="B74" s="131" t="s">
        <v>23</v>
      </c>
      <c r="C74" s="131" t="s">
        <v>47</v>
      </c>
      <c r="D74" s="131" t="s">
        <v>169</v>
      </c>
      <c r="E74" s="132" t="s">
        <v>170</v>
      </c>
      <c r="F74" s="131">
        <f>'Final Sheet '!K75</f>
        <v>40.902777777777779</v>
      </c>
      <c r="G74" s="131">
        <f>'Final Sheet '!V75</f>
        <v>40.512380952380951</v>
      </c>
      <c r="H74" s="131">
        <f>'Final Sheet '!AG75</f>
        <v>49.497777777777777</v>
      </c>
      <c r="I74" s="131">
        <f>'Final Sheet '!AR75</f>
        <v>50.649537037037035</v>
      </c>
      <c r="J74" s="131">
        <f t="shared" si="5"/>
        <v>45.390618386243389</v>
      </c>
      <c r="K74" s="93" t="str" cm="1">
        <f t="array" ref="K74">_xlfn.IFS(J74&gt;=80,"A+",J74&gt;=70,"A",J74=60,"B+",J74&gt;=50,"B",J74&gt;=40,"C+",J74&gt;=30,"C",J74&gt;=20,"D",J74&lt;20,"E")</f>
        <v>C+</v>
      </c>
      <c r="L74" s="93" t="str">
        <f>' PEP Grade'!L75</f>
        <v>With Held</v>
      </c>
      <c r="M74" s="156">
        <f t="shared" si="6"/>
        <v>9.7467592592592567</v>
      </c>
      <c r="N74" s="119" t="str">
        <f t="shared" si="7"/>
        <v>Significant Progress</v>
      </c>
      <c r="O74" s="119">
        <f t="shared" si="8"/>
        <v>5</v>
      </c>
      <c r="Q74" s="119" t="str">
        <f>CHOOSE(MATCH(K74,{"A+","A","B+","B","C+","C","D","E"},0) - (O74-3),"A+","A","B+","B","C+","C","D","E")</f>
        <v>B+</v>
      </c>
    </row>
    <row r="75" spans="1:17" s="124" customFormat="1" ht="23.4" customHeight="1" x14ac:dyDescent="0.3">
      <c r="A75" s="93">
        <v>73</v>
      </c>
      <c r="B75" s="129" t="s">
        <v>27</v>
      </c>
      <c r="C75" s="129" t="s">
        <v>47</v>
      </c>
      <c r="D75" s="129" t="s">
        <v>171</v>
      </c>
      <c r="E75" s="130" t="s">
        <v>172</v>
      </c>
      <c r="F75" s="131">
        <f>'Final Sheet '!K76</f>
        <v>46.840277777777779</v>
      </c>
      <c r="G75" s="131">
        <f>'Final Sheet '!V76</f>
        <v>58.23636904761905</v>
      </c>
      <c r="H75" s="131">
        <f>'Final Sheet '!AG76</f>
        <v>54.861111111111114</v>
      </c>
      <c r="I75" s="131">
        <f>'Final Sheet '!AR76</f>
        <v>45.25277777777778</v>
      </c>
      <c r="J75" s="131">
        <f t="shared" si="5"/>
        <v>51.297633928571429</v>
      </c>
      <c r="K75" s="93" t="str" cm="1">
        <f t="array" ref="K75">_xlfn.IFS(J75&gt;=80,"A+",J75&gt;=70,"A",J75=60,"B+",J75&gt;=50,"B",J75&gt;=40,"C+",J75&gt;=30,"C",J75&gt;=20,"D",J75&lt;20,"E")</f>
        <v>B</v>
      </c>
      <c r="L75" s="93" t="str">
        <f>' PEP Grade'!L76</f>
        <v>With Held</v>
      </c>
      <c r="M75" s="156">
        <f t="shared" si="6"/>
        <v>-1.5874999999999986</v>
      </c>
      <c r="N75" s="119" t="str">
        <f t="shared" si="7"/>
        <v>Maintained</v>
      </c>
      <c r="O75" s="119">
        <f t="shared" si="8"/>
        <v>3</v>
      </c>
      <c r="Q75" s="119" t="str">
        <f>CHOOSE(MATCH(K75,{"A+","A","B+","B","C+","C","D","E"},0) - (O75-3),"A+","A","B+","B","C+","C","D","E")</f>
        <v>B</v>
      </c>
    </row>
    <row r="76" spans="1:17" s="124" customFormat="1" ht="23.4" customHeight="1" x14ac:dyDescent="0.3">
      <c r="A76" s="98">
        <v>74</v>
      </c>
      <c r="B76" s="131" t="s">
        <v>27</v>
      </c>
      <c r="C76" s="131" t="s">
        <v>15</v>
      </c>
      <c r="D76" s="131" t="s">
        <v>173</v>
      </c>
      <c r="E76" s="132" t="s">
        <v>174</v>
      </c>
      <c r="F76" s="131">
        <f>'Final Sheet '!K77</f>
        <v>62.409722222222221</v>
      </c>
      <c r="G76" s="131">
        <f>'Final Sheet '!V77</f>
        <v>54.282380952380954</v>
      </c>
      <c r="H76" s="131">
        <f>'Final Sheet '!AG77</f>
        <v>61.473888888888887</v>
      </c>
      <c r="I76" s="131">
        <f>'Final Sheet '!AR77</f>
        <v>65.55462962962963</v>
      </c>
      <c r="J76" s="131">
        <f t="shared" si="5"/>
        <v>60.930155423280425</v>
      </c>
      <c r="K76" s="93" t="str" cm="1">
        <f t="array" ref="K76">_xlfn.IFS(J76&gt;=80,"A+",J76&gt;=70,"A",J76=60,"B+",J76&gt;=50,"B",J76&gt;=40,"C+",J76&gt;=30,"C",J76&gt;=20,"D",J76&lt;20,"E")</f>
        <v>B</v>
      </c>
      <c r="L76" s="93" t="str">
        <f>' PEP Grade'!L77</f>
        <v>Passed</v>
      </c>
      <c r="M76" s="156">
        <f t="shared" si="6"/>
        <v>3.144907407407409</v>
      </c>
      <c r="N76" s="119" t="str">
        <f t="shared" si="7"/>
        <v>Maintained</v>
      </c>
      <c r="O76" s="119">
        <f t="shared" si="8"/>
        <v>3</v>
      </c>
      <c r="Q76" s="119" t="str">
        <f>CHOOSE(MATCH(K76,{"A+","A","B+","B","C+","C","D","E"},0) - (O76-3),"A+","A","B+","B","C+","C","D","E")</f>
        <v>B</v>
      </c>
    </row>
    <row r="77" spans="1:17" s="124" customFormat="1" ht="23.4" customHeight="1" x14ac:dyDescent="0.3">
      <c r="A77" s="93">
        <v>75</v>
      </c>
      <c r="B77" s="129" t="s">
        <v>23</v>
      </c>
      <c r="C77" s="129" t="s">
        <v>15</v>
      </c>
      <c r="D77" s="129" t="s">
        <v>175</v>
      </c>
      <c r="E77" s="130" t="s">
        <v>176</v>
      </c>
      <c r="F77" s="131">
        <f>'Final Sheet '!K78</f>
        <v>53.744047619047613</v>
      </c>
      <c r="G77" s="131">
        <f>'Final Sheet '!V78</f>
        <v>43.207380952380952</v>
      </c>
      <c r="H77" s="131">
        <f>'Final Sheet '!AG78</f>
        <v>51.504444444444438</v>
      </c>
      <c r="I77" s="131">
        <f>'Final Sheet '!AR78</f>
        <v>51.864814814814807</v>
      </c>
      <c r="J77" s="131">
        <f t="shared" si="5"/>
        <v>50.080171957671951</v>
      </c>
      <c r="K77" s="93" t="str" cm="1">
        <f t="array" ref="K77">_xlfn.IFS(J77&gt;=80,"A+",J77&gt;=70,"A",J77=60,"B+",J77&gt;=50,"B",J77&gt;=40,"C+",J77&gt;=30,"C",J77&gt;=20,"D",J77&lt;20,"E")</f>
        <v>B</v>
      </c>
      <c r="L77" s="93" t="str">
        <f>' PEP Grade'!L78</f>
        <v>With Held</v>
      </c>
      <c r="M77" s="156">
        <f t="shared" si="6"/>
        <v>-1.8792328042328066</v>
      </c>
      <c r="N77" s="119" t="str">
        <f t="shared" si="7"/>
        <v>Maintained</v>
      </c>
      <c r="O77" s="119">
        <f t="shared" si="8"/>
        <v>3</v>
      </c>
      <c r="Q77" s="119" t="str">
        <f>CHOOSE(MATCH(K77,{"A+","A","B+","B","C+","C","D","E"},0) - (O77-3),"A+","A","B+","B","C+","C","D","E")</f>
        <v>B</v>
      </c>
    </row>
    <row r="78" spans="1:17" s="124" customFormat="1" ht="23.4" customHeight="1" x14ac:dyDescent="0.3">
      <c r="A78" s="98">
        <v>76</v>
      </c>
      <c r="B78" s="131" t="s">
        <v>27</v>
      </c>
      <c r="C78" s="131" t="s">
        <v>15</v>
      </c>
      <c r="D78" s="131" t="s">
        <v>177</v>
      </c>
      <c r="E78" s="132" t="s">
        <v>178</v>
      </c>
      <c r="F78" s="131">
        <f>'Final Sheet '!K79</f>
        <v>65.766369047619051</v>
      </c>
      <c r="G78" s="131">
        <f>'Final Sheet '!V79</f>
        <v>57.924761904761908</v>
      </c>
      <c r="H78" s="131">
        <f>'Final Sheet '!AG79</f>
        <v>57.354444444444447</v>
      </c>
      <c r="I78" s="131">
        <f>'Final Sheet '!AR79</f>
        <v>56.844444444444441</v>
      </c>
      <c r="J78" s="131">
        <f t="shared" si="5"/>
        <v>59.472504960317458</v>
      </c>
      <c r="K78" s="93" t="str" cm="1">
        <f t="array" ref="K78">_xlfn.IFS(J78&gt;=80,"A+",J78&gt;=70,"A",J78=60,"B+",J78&gt;=50,"B",J78&gt;=40,"C+",J78&gt;=30,"C",J78&gt;=20,"D",J78&lt;20,"E")</f>
        <v>B</v>
      </c>
      <c r="L78" s="93" t="str">
        <f>' PEP Grade'!L79</f>
        <v>With Held</v>
      </c>
      <c r="M78" s="156">
        <f t="shared" si="6"/>
        <v>-8.9219246031746096</v>
      </c>
      <c r="N78" s="119" t="str">
        <f t="shared" si="7"/>
        <v>Minor Regression</v>
      </c>
      <c r="O78" s="119">
        <f t="shared" si="8"/>
        <v>2</v>
      </c>
      <c r="Q78" s="119" t="str">
        <f>CHOOSE(MATCH(K78,{"A+","A","B+","B","C+","C","D","E"},0) - (O78-3),"A+","A","B+","B","C+","C","D","E")</f>
        <v>C+</v>
      </c>
    </row>
    <row r="79" spans="1:17" s="124" customFormat="1" ht="23.4" customHeight="1" x14ac:dyDescent="0.3">
      <c r="A79" s="93">
        <v>77</v>
      </c>
      <c r="B79" s="129" t="s">
        <v>27</v>
      </c>
      <c r="C79" s="129" t="s">
        <v>15</v>
      </c>
      <c r="D79" s="129" t="s">
        <v>179</v>
      </c>
      <c r="E79" s="130" t="s">
        <v>180</v>
      </c>
      <c r="F79" s="131">
        <f>'Final Sheet '!K80</f>
        <v>63.195436507936499</v>
      </c>
      <c r="G79" s="131">
        <f>'Final Sheet '!V80</f>
        <v>42.228095238095236</v>
      </c>
      <c r="H79" s="131">
        <f>'Final Sheet '!AG80</f>
        <v>48.822222222222223</v>
      </c>
      <c r="I79" s="131">
        <f>'Final Sheet '!AR80</f>
        <v>42.580555555555563</v>
      </c>
      <c r="J79" s="131">
        <f t="shared" si="5"/>
        <v>49.206577380952382</v>
      </c>
      <c r="K79" s="93" t="str" cm="1">
        <f t="array" ref="K79">_xlfn.IFS(J79&gt;=80,"A+",J79&gt;=70,"A",J79=60,"B+",J79&gt;=50,"B",J79&gt;=40,"C+",J79&gt;=30,"C",J79&gt;=20,"D",J79&lt;20,"E")</f>
        <v>C+</v>
      </c>
      <c r="L79" s="93" t="str">
        <f>' PEP Grade'!L80</f>
        <v>With Held</v>
      </c>
      <c r="M79" s="156">
        <f t="shared" si="6"/>
        <v>-20.614880952380936</v>
      </c>
      <c r="N79" s="119" t="str">
        <f t="shared" si="7"/>
        <v>Significant Regression</v>
      </c>
      <c r="O79" s="119">
        <f t="shared" si="8"/>
        <v>1</v>
      </c>
      <c r="Q79" s="119" t="str">
        <f>CHOOSE(MATCH(K79,{"A+","A","B+","B","C+","C","D","E"},0) - (O79-3),"A+","A","B+","B","C+","C","D","E")</f>
        <v>D</v>
      </c>
    </row>
    <row r="80" spans="1:17" s="124" customFormat="1" ht="23.4" customHeight="1" x14ac:dyDescent="0.3">
      <c r="A80" s="98">
        <v>78</v>
      </c>
      <c r="B80" s="131" t="s">
        <v>27</v>
      </c>
      <c r="C80" s="131" t="s">
        <v>15</v>
      </c>
      <c r="D80" s="131" t="s">
        <v>181</v>
      </c>
      <c r="E80" s="132" t="s">
        <v>182</v>
      </c>
      <c r="F80" s="131">
        <f>'Final Sheet '!K81</f>
        <v>53.345238095238095</v>
      </c>
      <c r="G80" s="131">
        <f>'Final Sheet '!V81</f>
        <v>35.769047619047626</v>
      </c>
      <c r="H80" s="131">
        <f>'Final Sheet '!AG81</f>
        <v>37.107777777777777</v>
      </c>
      <c r="I80" s="131">
        <f>'Final Sheet '!AR81</f>
        <v>41.19444444444445</v>
      </c>
      <c r="J80" s="131">
        <f t="shared" si="5"/>
        <v>41.854126984126992</v>
      </c>
      <c r="K80" s="93" t="str" cm="1">
        <f t="array" ref="K80">_xlfn.IFS(J80&gt;=80,"A+",J80&gt;=70,"A",J80=60,"B+",J80&gt;=50,"B",J80&gt;=40,"C+",J80&gt;=30,"C",J80&gt;=20,"D",J80&lt;20,"E")</f>
        <v>C+</v>
      </c>
      <c r="L80" s="93" t="str">
        <f>' PEP Grade'!L81</f>
        <v>With Held</v>
      </c>
      <c r="M80" s="156">
        <f t="shared" si="6"/>
        <v>-12.150793650793645</v>
      </c>
      <c r="N80" s="119" t="str">
        <f t="shared" si="7"/>
        <v>Significant Regression</v>
      </c>
      <c r="O80" s="119">
        <f t="shared" si="8"/>
        <v>1</v>
      </c>
      <c r="Q80" s="119" t="str">
        <f>CHOOSE(MATCH(K80,{"A+","A","B+","B","C+","C","D","E"},0) - (O80-3),"A+","A","B+","B","C+","C","D","E")</f>
        <v>D</v>
      </c>
    </row>
    <row r="81" spans="1:17" s="124" customFormat="1" ht="23.4" customHeight="1" x14ac:dyDescent="0.3">
      <c r="A81" s="93">
        <v>79</v>
      </c>
      <c r="B81" s="129" t="s">
        <v>27</v>
      </c>
      <c r="C81" s="129" t="s">
        <v>47</v>
      </c>
      <c r="D81" s="129" t="s">
        <v>183</v>
      </c>
      <c r="E81" s="130" t="s">
        <v>184</v>
      </c>
      <c r="F81" s="131">
        <f>'Final Sheet '!K82</f>
        <v>41.597222222222214</v>
      </c>
      <c r="G81" s="131">
        <f>'Final Sheet '!V82</f>
        <v>47.364999999999995</v>
      </c>
      <c r="H81" s="131">
        <f>'Final Sheet '!AG82</f>
        <v>48.146666666666675</v>
      </c>
      <c r="I81" s="131">
        <f>'Final Sheet '!AR82</f>
        <v>53.55185185185185</v>
      </c>
      <c r="J81" s="131">
        <f t="shared" si="5"/>
        <v>47.66518518518518</v>
      </c>
      <c r="K81" s="93" t="str" cm="1">
        <f t="array" ref="K81">_xlfn.IFS(J81&gt;=80,"A+",J81&gt;=70,"A",J81=60,"B+",J81&gt;=50,"B",J81&gt;=40,"C+",J81&gt;=30,"C",J81&gt;=20,"D",J81&lt;20,"E")</f>
        <v>C+</v>
      </c>
      <c r="L81" s="93" t="str">
        <f>' PEP Grade'!L82</f>
        <v>With Held</v>
      </c>
      <c r="M81" s="156">
        <f t="shared" si="6"/>
        <v>11.954629629629636</v>
      </c>
      <c r="N81" s="119" t="str">
        <f t="shared" si="7"/>
        <v>Significant Progress</v>
      </c>
      <c r="O81" s="119">
        <f t="shared" si="8"/>
        <v>5</v>
      </c>
      <c r="Q81" s="119" t="str">
        <f>CHOOSE(MATCH(K81,{"A+","A","B+","B","C+","C","D","E"},0) - (O81-3),"A+","A","B+","B","C+","C","D","E")</f>
        <v>B+</v>
      </c>
    </row>
    <row r="82" spans="1:17" s="124" customFormat="1" ht="23.4" customHeight="1" x14ac:dyDescent="0.3">
      <c r="A82" s="98">
        <v>80</v>
      </c>
      <c r="B82" s="131" t="s">
        <v>27</v>
      </c>
      <c r="C82" s="131" t="s">
        <v>15</v>
      </c>
      <c r="D82" s="131" t="s">
        <v>185</v>
      </c>
      <c r="E82" s="132" t="s">
        <v>186</v>
      </c>
      <c r="F82" s="131">
        <f>'Final Sheet '!K83</f>
        <v>59.583333333333329</v>
      </c>
      <c r="G82" s="131">
        <f>'Final Sheet '!V83</f>
        <v>49.188571428571422</v>
      </c>
      <c r="H82" s="131">
        <f>'Final Sheet '!AG83</f>
        <v>50.976111111111109</v>
      </c>
      <c r="I82" s="131">
        <f>'Final Sheet '!AR83</f>
        <v>60.645370370370372</v>
      </c>
      <c r="J82" s="131">
        <f t="shared" si="5"/>
        <v>55.098346560846551</v>
      </c>
      <c r="K82" s="93" t="str" cm="1">
        <f t="array" ref="K82">_xlfn.IFS(J82&gt;=80,"A+",J82&gt;=70,"A",J82=60,"B+",J82&gt;=50,"B",J82&gt;=40,"C+",J82&gt;=30,"C",J82&gt;=20,"D",J82&lt;20,"E")</f>
        <v>B</v>
      </c>
      <c r="L82" s="93" t="str">
        <f>' PEP Grade'!L83</f>
        <v>With Held</v>
      </c>
      <c r="M82" s="156">
        <f t="shared" si="6"/>
        <v>1.0620370370370438</v>
      </c>
      <c r="N82" s="119" t="str">
        <f t="shared" si="7"/>
        <v>Maintained</v>
      </c>
      <c r="O82" s="119">
        <f t="shared" si="8"/>
        <v>3</v>
      </c>
      <c r="Q82" s="119" t="str">
        <f>CHOOSE(MATCH(K82,{"A+","A","B+","B","C+","C","D","E"},0) - (O82-3),"A+","A","B+","B","C+","C","D","E")</f>
        <v>B</v>
      </c>
    </row>
    <row r="83" spans="1:17" s="124" customFormat="1" ht="23.4" customHeight="1" x14ac:dyDescent="0.3">
      <c r="A83" s="93">
        <v>81</v>
      </c>
      <c r="B83" s="129" t="s">
        <v>23</v>
      </c>
      <c r="C83" s="129" t="s">
        <v>15</v>
      </c>
      <c r="D83" s="129" t="s">
        <v>187</v>
      </c>
      <c r="E83" s="130" t="s">
        <v>188</v>
      </c>
      <c r="F83" s="131">
        <f>'Final Sheet '!K84</f>
        <v>56.087301587301582</v>
      </c>
      <c r="G83" s="131">
        <f>'Final Sheet '!V84</f>
        <v>37.13369047619048</v>
      </c>
      <c r="H83" s="131">
        <f>'Final Sheet '!AG84</f>
        <v>41.006666666666668</v>
      </c>
      <c r="I83" s="131">
        <f>'Final Sheet '!AR84</f>
        <v>31.075925925925926</v>
      </c>
      <c r="J83" s="131">
        <f t="shared" si="5"/>
        <v>41.325896164021167</v>
      </c>
      <c r="K83" s="93" t="str" cm="1">
        <f t="array" ref="K83">_xlfn.IFS(J83&gt;=80,"A+",J83&gt;=70,"A",J83=60,"B+",J83&gt;=50,"B",J83&gt;=40,"C+",J83&gt;=30,"C",J83&gt;=20,"D",J83&lt;20,"E")</f>
        <v>C+</v>
      </c>
      <c r="L83" s="93" t="str">
        <f>' PEP Grade'!L84</f>
        <v>With Held</v>
      </c>
      <c r="M83" s="156">
        <f t="shared" si="6"/>
        <v>-25.011375661375656</v>
      </c>
      <c r="N83" s="119" t="str">
        <f t="shared" si="7"/>
        <v>Significant Regression</v>
      </c>
      <c r="O83" s="119">
        <f t="shared" si="8"/>
        <v>1</v>
      </c>
      <c r="Q83" s="119" t="str">
        <f>CHOOSE(MATCH(K83,{"A+","A","B+","B","C+","C","D","E"},0) - (O83-3),"A+","A","B+","B","C+","C","D","E")</f>
        <v>D</v>
      </c>
    </row>
    <row r="84" spans="1:17" s="124" customFormat="1" ht="23.4" customHeight="1" x14ac:dyDescent="0.3">
      <c r="A84" s="98">
        <v>82</v>
      </c>
      <c r="B84" s="131" t="s">
        <v>23</v>
      </c>
      <c r="C84" s="131" t="s">
        <v>24</v>
      </c>
      <c r="D84" s="131" t="s">
        <v>189</v>
      </c>
      <c r="E84" s="132" t="s">
        <v>190</v>
      </c>
      <c r="F84" s="131">
        <f>'Final Sheet '!K85</f>
        <v>58.341765873015866</v>
      </c>
      <c r="G84" s="131">
        <f>'Final Sheet '!V85</f>
        <v>50.861666666666665</v>
      </c>
      <c r="H84" s="131">
        <f>'Final Sheet '!AG85</f>
        <v>50.431111111111107</v>
      </c>
      <c r="I84" s="131">
        <f>'Final Sheet '!AR85</f>
        <v>58.720370370370375</v>
      </c>
      <c r="J84" s="131">
        <f t="shared" si="5"/>
        <v>54.588728505291002</v>
      </c>
      <c r="K84" s="93" t="str" cm="1">
        <f t="array" ref="K84">_xlfn.IFS(J84&gt;=80,"A+",J84&gt;=70,"A",J84=60,"B+",J84&gt;=50,"B",J84&gt;=40,"C+",J84&gt;=30,"C",J84&gt;=20,"D",J84&lt;20,"E")</f>
        <v>B</v>
      </c>
      <c r="L84" s="93" t="str">
        <f>' PEP Grade'!L85</f>
        <v>With Held</v>
      </c>
      <c r="M84" s="156">
        <f t="shared" si="6"/>
        <v>0.37860449735450885</v>
      </c>
      <c r="N84" s="119" t="str">
        <f t="shared" si="7"/>
        <v>Maintained</v>
      </c>
      <c r="O84" s="119">
        <f t="shared" si="8"/>
        <v>3</v>
      </c>
      <c r="Q84" s="119" t="str">
        <f>CHOOSE(MATCH(K84,{"A+","A","B+","B","C+","C","D","E"},0) - (O84-3),"A+","A","B+","B","C+","C","D","E")</f>
        <v>B</v>
      </c>
    </row>
    <row r="85" spans="1:17" s="124" customFormat="1" ht="23.4" customHeight="1" x14ac:dyDescent="0.3">
      <c r="A85" s="93">
        <v>83</v>
      </c>
      <c r="B85" s="129" t="s">
        <v>27</v>
      </c>
      <c r="C85" s="129" t="s">
        <v>24</v>
      </c>
      <c r="D85" s="129" t="s">
        <v>191</v>
      </c>
      <c r="E85" s="130" t="s">
        <v>192</v>
      </c>
      <c r="F85" s="131">
        <f>'Final Sheet '!K86</f>
        <v>44.638888888888886</v>
      </c>
      <c r="G85" s="131">
        <f>'Final Sheet '!V86</f>
        <v>39.111904761904761</v>
      </c>
      <c r="H85" s="131">
        <f>'Final Sheet '!AG86</f>
        <v>34.76</v>
      </c>
      <c r="I85" s="131">
        <f>'Final Sheet '!AR86</f>
        <v>44.125925925925927</v>
      </c>
      <c r="J85" s="131">
        <f t="shared" si="5"/>
        <v>40.659179894179886</v>
      </c>
      <c r="K85" s="93" t="str" cm="1">
        <f t="array" ref="K85">_xlfn.IFS(J85&gt;=80,"A+",J85&gt;=70,"A",J85=60,"B+",J85&gt;=50,"B",J85&gt;=40,"C+",J85&gt;=30,"C",J85&gt;=20,"D",J85&lt;20,"E")</f>
        <v>C+</v>
      </c>
      <c r="L85" s="93" t="str">
        <f>' PEP Grade'!L86</f>
        <v>With Held</v>
      </c>
      <c r="M85" s="156">
        <f t="shared" si="6"/>
        <v>-0.51296296296295907</v>
      </c>
      <c r="N85" s="119" t="str">
        <f t="shared" si="7"/>
        <v>Maintained</v>
      </c>
      <c r="O85" s="119">
        <f t="shared" si="8"/>
        <v>3</v>
      </c>
      <c r="Q85" s="119" t="str">
        <f>CHOOSE(MATCH(K85,{"A+","A","B+","B","C+","C","D","E"},0) - (O85-3),"A+","A","B+","B","C+","C","D","E")</f>
        <v>C+</v>
      </c>
    </row>
    <row r="86" spans="1:17" s="124" customFormat="1" ht="23.4" customHeight="1" x14ac:dyDescent="0.3">
      <c r="A86" s="98">
        <v>84</v>
      </c>
      <c r="B86" s="131" t="s">
        <v>27</v>
      </c>
      <c r="C86" s="131" t="s">
        <v>15</v>
      </c>
      <c r="D86" s="131" t="s">
        <v>193</v>
      </c>
      <c r="E86" s="132" t="s">
        <v>194</v>
      </c>
      <c r="F86" s="131">
        <f>'Final Sheet '!K87</f>
        <v>62.666666666666664</v>
      </c>
      <c r="G86" s="131">
        <f>'Final Sheet '!V87</f>
        <v>53.216666666666669</v>
      </c>
      <c r="H86" s="131">
        <f>'Final Sheet '!AG87</f>
        <v>53.962222222222223</v>
      </c>
      <c r="I86" s="131">
        <f>'Final Sheet '!AR87</f>
        <v>57</v>
      </c>
      <c r="J86" s="131">
        <f t="shared" si="5"/>
        <v>56.711388888888891</v>
      </c>
      <c r="K86" s="93" t="str" cm="1">
        <f t="array" ref="K86">_xlfn.IFS(J86&gt;=80,"A+",J86&gt;=70,"A",J86=60,"B+",J86&gt;=50,"B",J86&gt;=40,"C+",J86&gt;=30,"C",J86&gt;=20,"D",J86&lt;20,"E")</f>
        <v>B</v>
      </c>
      <c r="L86" s="93" t="str">
        <f>' PEP Grade'!L87</f>
        <v>Passed</v>
      </c>
      <c r="M86" s="156">
        <f t="shared" si="6"/>
        <v>-5.6666666666666643</v>
      </c>
      <c r="N86" s="119" t="str">
        <f t="shared" si="7"/>
        <v>Minor Regression</v>
      </c>
      <c r="O86" s="119">
        <f t="shared" si="8"/>
        <v>2</v>
      </c>
      <c r="Q86" s="119" t="str">
        <f>CHOOSE(MATCH(K86,{"A+","A","B+","B","C+","C","D","E"},0) - (O86-3),"A+","A","B+","B","C+","C","D","E")</f>
        <v>C+</v>
      </c>
    </row>
    <row r="87" spans="1:17" s="124" customFormat="1" ht="23.4" customHeight="1" x14ac:dyDescent="0.3">
      <c r="A87" s="93">
        <v>85</v>
      </c>
      <c r="B87" s="129" t="s">
        <v>27</v>
      </c>
      <c r="C87" s="129" t="s">
        <v>24</v>
      </c>
      <c r="D87" s="129" t="s">
        <v>195</v>
      </c>
      <c r="E87" s="130" t="s">
        <v>196</v>
      </c>
      <c r="F87" s="131">
        <f>'Final Sheet '!K88</f>
        <v>50.841269841269835</v>
      </c>
      <c r="G87" s="131">
        <f>'Final Sheet '!V88</f>
        <v>57.410952380952381</v>
      </c>
      <c r="H87" s="131">
        <f>'Final Sheet '!AG88</f>
        <v>43.041111111111114</v>
      </c>
      <c r="I87" s="131">
        <f>'Final Sheet '!AR88</f>
        <v>54.661111111111111</v>
      </c>
      <c r="J87" s="131">
        <f t="shared" si="5"/>
        <v>51.488611111111112</v>
      </c>
      <c r="K87" s="93" t="str" cm="1">
        <f t="array" ref="K87">_xlfn.IFS(J87&gt;=80,"A+",J87&gt;=70,"A",J87=60,"B+",J87&gt;=50,"B",J87&gt;=40,"C+",J87&gt;=30,"C",J87&gt;=20,"D",J87&lt;20,"E")</f>
        <v>B</v>
      </c>
      <c r="L87" s="93" t="str">
        <f>' PEP Grade'!L88</f>
        <v>With Held</v>
      </c>
      <c r="M87" s="156">
        <f t="shared" si="6"/>
        <v>3.8198412698412767</v>
      </c>
      <c r="N87" s="119" t="str">
        <f t="shared" si="7"/>
        <v>Maintained</v>
      </c>
      <c r="O87" s="119">
        <f t="shared" si="8"/>
        <v>3</v>
      </c>
      <c r="Q87" s="119" t="str">
        <f>CHOOSE(MATCH(K87,{"A+","A","B+","B","C+","C","D","E"},0) - (O87-3),"A+","A","B+","B","C+","C","D","E")</f>
        <v>B</v>
      </c>
    </row>
    <row r="88" spans="1:17" s="124" customFormat="1" ht="23.4" customHeight="1" x14ac:dyDescent="0.3">
      <c r="A88" s="98">
        <v>86</v>
      </c>
      <c r="B88" s="131" t="s">
        <v>27</v>
      </c>
      <c r="C88" s="131" t="s">
        <v>47</v>
      </c>
      <c r="D88" s="131" t="s">
        <v>197</v>
      </c>
      <c r="E88" s="132" t="s">
        <v>198</v>
      </c>
      <c r="F88" s="131">
        <f>'Final Sheet '!K89</f>
        <v>47.263888888888886</v>
      </c>
      <c r="G88" s="131">
        <f>'Final Sheet '!V89</f>
        <v>41.670476190476187</v>
      </c>
      <c r="H88" s="131">
        <f>'Final Sheet '!AG89</f>
        <v>44.139999999999993</v>
      </c>
      <c r="I88" s="131">
        <f>'Final Sheet '!AR89</f>
        <v>55.620370370370374</v>
      </c>
      <c r="J88" s="131">
        <f t="shared" si="5"/>
        <v>47.173683862433862</v>
      </c>
      <c r="K88" s="93" t="str" cm="1">
        <f t="array" ref="K88">_xlfn.IFS(J88&gt;=80,"A+",J88&gt;=70,"A",J88=60,"B+",J88&gt;=50,"B",J88&gt;=40,"C+",J88&gt;=30,"C",J88&gt;=20,"D",J88&lt;20,"E")</f>
        <v>C+</v>
      </c>
      <c r="L88" s="93" t="str">
        <f>' PEP Grade'!L89</f>
        <v>With Held</v>
      </c>
      <c r="M88" s="156">
        <f t="shared" si="6"/>
        <v>8.3564814814814881</v>
      </c>
      <c r="N88" s="119" t="str">
        <f t="shared" si="7"/>
        <v>Moderate Progress</v>
      </c>
      <c r="O88" s="119">
        <f t="shared" si="8"/>
        <v>4</v>
      </c>
      <c r="Q88" s="119" t="str">
        <f>CHOOSE(MATCH(K88,{"A+","A","B+","B","C+","C","D","E"},0) - (O88-3),"A+","A","B+","B","C+","C","D","E")</f>
        <v>B</v>
      </c>
    </row>
    <row r="89" spans="1:17" s="124" customFormat="1" ht="23.4" customHeight="1" x14ac:dyDescent="0.3">
      <c r="A89" s="93">
        <v>87</v>
      </c>
      <c r="B89" s="129" t="s">
        <v>23</v>
      </c>
      <c r="C89" s="129" t="s">
        <v>15</v>
      </c>
      <c r="D89" s="129" t="s">
        <v>199</v>
      </c>
      <c r="E89" s="130" t="s">
        <v>200</v>
      </c>
      <c r="F89" s="131">
        <f>'Final Sheet '!K90</f>
        <v>56.923611111111107</v>
      </c>
      <c r="G89" s="131">
        <f>'Final Sheet '!V90</f>
        <v>48.722380952380959</v>
      </c>
      <c r="H89" s="131">
        <f>'Final Sheet '!AG90</f>
        <v>47.536666666666662</v>
      </c>
      <c r="I89" s="131">
        <f>'Final Sheet '!AR90</f>
        <v>60.865740740740733</v>
      </c>
      <c r="J89" s="131">
        <f t="shared" si="5"/>
        <v>53.512099867724864</v>
      </c>
      <c r="K89" s="93" t="str" cm="1">
        <f t="array" ref="K89">_xlfn.IFS(J89&gt;=80,"A+",J89&gt;=70,"A",J89=60,"B+",J89&gt;=50,"B",J89&gt;=40,"C+",J89&gt;=30,"C",J89&gt;=20,"D",J89&lt;20,"E")</f>
        <v>B</v>
      </c>
      <c r="L89" s="93" t="str">
        <f>' PEP Grade'!L90</f>
        <v>With Held</v>
      </c>
      <c r="M89" s="156">
        <f t="shared" si="6"/>
        <v>3.9421296296296262</v>
      </c>
      <c r="N89" s="119" t="str">
        <f t="shared" si="7"/>
        <v>Maintained</v>
      </c>
      <c r="O89" s="119">
        <f t="shared" si="8"/>
        <v>3</v>
      </c>
      <c r="Q89" s="119" t="str">
        <f>CHOOSE(MATCH(K89,{"A+","A","B+","B","C+","C","D","E"},0) - (O89-3),"A+","A","B+","B","C+","C","D","E")</f>
        <v>B</v>
      </c>
    </row>
    <row r="90" spans="1:17" s="124" customFormat="1" ht="23.4" customHeight="1" x14ac:dyDescent="0.3">
      <c r="A90" s="98">
        <v>88</v>
      </c>
      <c r="B90" s="131" t="s">
        <v>23</v>
      </c>
      <c r="C90" s="131" t="s">
        <v>24</v>
      </c>
      <c r="D90" s="131" t="s">
        <v>201</v>
      </c>
      <c r="E90" s="132" t="s">
        <v>202</v>
      </c>
      <c r="F90" s="131">
        <f>'Final Sheet '!K91</f>
        <v>42.637400793650784</v>
      </c>
      <c r="G90" s="131">
        <f>'Final Sheet '!V91</f>
        <v>38.894047619047612</v>
      </c>
      <c r="H90" s="131">
        <f>'Final Sheet '!AG91</f>
        <v>47.106666666666662</v>
      </c>
      <c r="I90" s="131">
        <f>'Final Sheet '!AR91</f>
        <v>67.637037037037047</v>
      </c>
      <c r="J90" s="131">
        <f t="shared" si="5"/>
        <v>49.068788029100531</v>
      </c>
      <c r="K90" s="93" t="str" cm="1">
        <f t="array" ref="K90">_xlfn.IFS(J90&gt;=80,"A+",J90&gt;=70,"A",J90=60,"B+",J90&gt;=50,"B",J90&gt;=40,"C+",J90&gt;=30,"C",J90&gt;=20,"D",J90&lt;20,"E")</f>
        <v>C+</v>
      </c>
      <c r="L90" s="93" t="str">
        <f>' PEP Grade'!L91</f>
        <v>With Held</v>
      </c>
      <c r="M90" s="156">
        <f t="shared" si="6"/>
        <v>24.999636243386263</v>
      </c>
      <c r="N90" s="119" t="str">
        <f t="shared" si="7"/>
        <v>Significant Progress</v>
      </c>
      <c r="O90" s="119">
        <f t="shared" si="8"/>
        <v>5</v>
      </c>
      <c r="Q90" s="119" t="str">
        <f>CHOOSE(MATCH(K90,{"A+","A","B+","B","C+","C","D","E"},0) - (O90-3),"A+","A","B+","B","C+","C","D","E")</f>
        <v>B+</v>
      </c>
    </row>
    <row r="91" spans="1:17" s="124" customFormat="1" ht="23.4" customHeight="1" x14ac:dyDescent="0.3">
      <c r="A91" s="93">
        <v>89</v>
      </c>
      <c r="B91" s="129" t="s">
        <v>23</v>
      </c>
      <c r="C91" s="129" t="s">
        <v>24</v>
      </c>
      <c r="D91" s="129" t="s">
        <v>203</v>
      </c>
      <c r="E91" s="130" t="s">
        <v>204</v>
      </c>
      <c r="F91" s="131">
        <f>'Final Sheet '!K92</f>
        <v>36.625</v>
      </c>
      <c r="G91" s="131">
        <f>'Final Sheet '!V92</f>
        <v>34.86904761904762</v>
      </c>
      <c r="H91" s="131">
        <f>'Final Sheet '!AG92</f>
        <v>36.616666666666667</v>
      </c>
      <c r="I91" s="131">
        <f>'Final Sheet '!AR92</f>
        <v>48.666666666666664</v>
      </c>
      <c r="J91" s="131">
        <f t="shared" si="5"/>
        <v>39.194345238095238</v>
      </c>
      <c r="K91" s="93" t="str" cm="1">
        <f t="array" ref="K91">_xlfn.IFS(J91&gt;=80,"A+",J91&gt;=70,"A",J91=60,"B+",J91&gt;=50,"B",J91&gt;=40,"C+",J91&gt;=30,"C",J91&gt;=20,"D",J91&lt;20,"E")</f>
        <v>C</v>
      </c>
      <c r="L91" s="93" t="str">
        <f>' PEP Grade'!L92</f>
        <v>With Held</v>
      </c>
      <c r="M91" s="156">
        <f t="shared" si="6"/>
        <v>12.041666666666664</v>
      </c>
      <c r="N91" s="119" t="str">
        <f t="shared" si="7"/>
        <v>Significant Progress</v>
      </c>
      <c r="O91" s="119">
        <f t="shared" si="8"/>
        <v>5</v>
      </c>
      <c r="Q91" s="119" t="str">
        <f>CHOOSE(MATCH(K91,{"A+","A","B+","B","C+","C","D","E"},0) - (O91-3),"A+","A","B+","B","C+","C","D","E")</f>
        <v>B</v>
      </c>
    </row>
    <row r="92" spans="1:17" s="124" customFormat="1" ht="23.4" customHeight="1" x14ac:dyDescent="0.3">
      <c r="A92" s="98">
        <v>90</v>
      </c>
      <c r="B92" s="131" t="s">
        <v>207</v>
      </c>
      <c r="C92" s="131" t="s">
        <v>24</v>
      </c>
      <c r="D92" s="131" t="s">
        <v>205</v>
      </c>
      <c r="E92" s="132" t="s">
        <v>206</v>
      </c>
      <c r="F92" s="131">
        <f>'Final Sheet '!K93</f>
        <v>39.027777777777779</v>
      </c>
      <c r="G92" s="131">
        <f>'Final Sheet '!V93</f>
        <v>39.803095238095239</v>
      </c>
      <c r="H92" s="131">
        <f>'Final Sheet '!AG93</f>
        <v>39.895555555555546</v>
      </c>
      <c r="I92" s="131">
        <f>'Final Sheet '!AR93</f>
        <v>49.029629629629632</v>
      </c>
      <c r="J92" s="131">
        <f t="shared" si="5"/>
        <v>41.939014550264545</v>
      </c>
      <c r="K92" s="93" t="str" cm="1">
        <f t="array" ref="K92">_xlfn.IFS(J92&gt;=80,"A+",J92&gt;=70,"A",J92=60,"B+",J92&gt;=50,"B",J92&gt;=40,"C+",J92&gt;=30,"C",J92&gt;=20,"D",J92&lt;20,"E")</f>
        <v>C+</v>
      </c>
      <c r="L92" s="93" t="str">
        <f>' PEP Grade'!L93</f>
        <v>With Held</v>
      </c>
      <c r="M92" s="156">
        <f t="shared" si="6"/>
        <v>10.001851851851853</v>
      </c>
      <c r="N92" s="119" t="str">
        <f t="shared" si="7"/>
        <v>Significant Progress</v>
      </c>
      <c r="O92" s="119">
        <f t="shared" si="8"/>
        <v>5</v>
      </c>
      <c r="Q92" s="119" t="str">
        <f>CHOOSE(MATCH(K92,{"A+","A","B+","B","C+","C","D","E"},0) - (O92-3),"A+","A","B+","B","C+","C","D","E")</f>
        <v>B+</v>
      </c>
    </row>
    <row r="93" spans="1:17" s="124" customFormat="1" ht="23.4" customHeight="1" x14ac:dyDescent="0.3">
      <c r="A93" s="93">
        <v>91</v>
      </c>
      <c r="B93" s="129" t="s">
        <v>27</v>
      </c>
      <c r="C93" s="129" t="s">
        <v>24</v>
      </c>
      <c r="D93" s="129" t="s">
        <v>208</v>
      </c>
      <c r="E93" s="130" t="s">
        <v>209</v>
      </c>
      <c r="F93" s="131">
        <f>'Final Sheet '!K94</f>
        <v>20.222222222222221</v>
      </c>
      <c r="G93" s="131">
        <f>'Final Sheet '!V94</f>
        <v>25.203333333333333</v>
      </c>
      <c r="H93" s="131">
        <f>'Final Sheet '!AG94</f>
        <v>43.737777777777772</v>
      </c>
      <c r="I93" s="131">
        <f>'Final Sheet '!AR94</f>
        <v>25.083333333333336</v>
      </c>
      <c r="J93" s="131">
        <f t="shared" si="5"/>
        <v>28.561666666666667</v>
      </c>
      <c r="K93" s="93" t="str" cm="1">
        <f t="array" ref="K93">_xlfn.IFS(J93&gt;=80,"A+",J93&gt;=70,"A",J93=60,"B+",J93&gt;=50,"B",J93&gt;=40,"C+",J93&gt;=30,"C",J93&gt;=20,"D",J93&lt;20,"E")</f>
        <v>D</v>
      </c>
      <c r="L93" s="93" t="str">
        <f>' PEP Grade'!L94</f>
        <v>With Held</v>
      </c>
      <c r="M93" s="156">
        <f t="shared" si="6"/>
        <v>4.8611111111111143</v>
      </c>
      <c r="N93" s="119" t="str">
        <f t="shared" si="7"/>
        <v>Significant Progress</v>
      </c>
      <c r="O93" s="119">
        <f t="shared" si="8"/>
        <v>5</v>
      </c>
      <c r="Q93" s="119" t="str">
        <f>CHOOSE(MATCH(K93,{"A+","A","B+","B","C+","C","D","E"},0) - (O93-3),"A+","A","B+","B","C+","C","D","E")</f>
        <v>C+</v>
      </c>
    </row>
    <row r="94" spans="1:17" s="124" customFormat="1" ht="23.4" customHeight="1" x14ac:dyDescent="0.3">
      <c r="A94" s="98">
        <v>92</v>
      </c>
      <c r="B94" s="131" t="s">
        <v>27</v>
      </c>
      <c r="C94" s="131" t="s">
        <v>47</v>
      </c>
      <c r="D94" s="131" t="s">
        <v>210</v>
      </c>
      <c r="E94" s="132" t="s">
        <v>211</v>
      </c>
      <c r="F94" s="131">
        <f>'Final Sheet '!K95</f>
        <v>45.222222222222221</v>
      </c>
      <c r="G94" s="131">
        <f>'Final Sheet '!V95</f>
        <v>46.798095238095236</v>
      </c>
      <c r="H94" s="131">
        <f>'Final Sheet '!AG95</f>
        <v>54.566666666666663</v>
      </c>
      <c r="I94" s="131">
        <f>'Final Sheet '!AR95</f>
        <v>54.991666666666674</v>
      </c>
      <c r="J94" s="131">
        <f t="shared" si="5"/>
        <v>50.394662698412702</v>
      </c>
      <c r="K94" s="93" t="str" cm="1">
        <f t="array" ref="K94">_xlfn.IFS(J94&gt;=80,"A+",J94&gt;=70,"A",J94=60,"B+",J94&gt;=50,"B",J94&gt;=40,"C+",J94&gt;=30,"C",J94&gt;=20,"D",J94&lt;20,"E")</f>
        <v>B</v>
      </c>
      <c r="L94" s="93" t="str">
        <f>' PEP Grade'!L95</f>
        <v>With Held</v>
      </c>
      <c r="M94" s="156">
        <f t="shared" si="6"/>
        <v>9.7694444444444528</v>
      </c>
      <c r="N94" s="119" t="str">
        <f t="shared" si="7"/>
        <v>Significant Progress</v>
      </c>
      <c r="O94" s="119">
        <f t="shared" si="8"/>
        <v>5</v>
      </c>
      <c r="Q94" s="119" t="str">
        <f>CHOOSE(MATCH(K94,{"A+","A","B+","B","C+","C","D","E"},0) - (O94-3),"A+","A","B+","B","C+","C","D","E")</f>
        <v>A</v>
      </c>
    </row>
    <row r="95" spans="1:17" s="124" customFormat="1" ht="23.4" customHeight="1" x14ac:dyDescent="0.3">
      <c r="A95" s="93">
        <v>93</v>
      </c>
      <c r="B95" s="129" t="s">
        <v>23</v>
      </c>
      <c r="C95" s="129" t="s">
        <v>15</v>
      </c>
      <c r="D95" s="129" t="s">
        <v>212</v>
      </c>
      <c r="E95" s="130" t="s">
        <v>213</v>
      </c>
      <c r="F95" s="131">
        <f>'Final Sheet '!K96</f>
        <v>22.625</v>
      </c>
      <c r="G95" s="131">
        <f>'Final Sheet '!V96</f>
        <v>31.233333333333334</v>
      </c>
      <c r="H95" s="131">
        <f>'Final Sheet '!AG96</f>
        <v>39.065555555555548</v>
      </c>
      <c r="I95" s="131">
        <f>'Final Sheet '!AR96</f>
        <v>38.663888888888891</v>
      </c>
      <c r="J95" s="131">
        <f t="shared" si="5"/>
        <v>32.896944444444443</v>
      </c>
      <c r="K95" s="93" t="str" cm="1">
        <f t="array" ref="K95">_xlfn.IFS(J95&gt;=80,"A+",J95&gt;=70,"A",J95=60,"B+",J95&gt;=50,"B",J95&gt;=40,"C+",J95&gt;=30,"C",J95&gt;=20,"D",J95&lt;20,"E")</f>
        <v>C</v>
      </c>
      <c r="L95" s="93" t="str">
        <f>' PEP Grade'!L96</f>
        <v>With Held</v>
      </c>
      <c r="M95" s="156">
        <f t="shared" si="6"/>
        <v>16.038888888888891</v>
      </c>
      <c r="N95" s="119" t="str">
        <f t="shared" si="7"/>
        <v>Significant Progress</v>
      </c>
      <c r="O95" s="119">
        <f t="shared" si="8"/>
        <v>5</v>
      </c>
      <c r="Q95" s="119" t="str">
        <f>CHOOSE(MATCH(K95,{"A+","A","B+","B","C+","C","D","E"},0) - (O95-3),"A+","A","B+","B","C+","C","D","E")</f>
        <v>B</v>
      </c>
    </row>
    <row r="96" spans="1:17" s="124" customFormat="1" ht="23.4" customHeight="1" x14ac:dyDescent="0.3">
      <c r="A96" s="98">
        <v>94</v>
      </c>
      <c r="B96" s="131" t="s">
        <v>27</v>
      </c>
      <c r="C96" s="131" t="s">
        <v>24</v>
      </c>
      <c r="D96" s="131" t="s">
        <v>214</v>
      </c>
      <c r="E96" s="132" t="s">
        <v>215</v>
      </c>
      <c r="F96" s="131">
        <f>'Final Sheet '!K97</f>
        <v>49.665178571428569</v>
      </c>
      <c r="G96" s="131">
        <f>'Final Sheet '!V97</f>
        <v>49.986428571428561</v>
      </c>
      <c r="H96" s="131">
        <f>'Final Sheet '!AG97</f>
        <v>65.205555555555563</v>
      </c>
      <c r="I96" s="131">
        <f>'Final Sheet '!AR97</f>
        <v>51.137962962962966</v>
      </c>
      <c r="J96" s="131">
        <f t="shared" si="5"/>
        <v>53.99878141534392</v>
      </c>
      <c r="K96" s="93" t="str" cm="1">
        <f t="array" ref="K96">_xlfn.IFS(J96&gt;=80,"A+",J96&gt;=70,"A",J96=60,"B+",J96&gt;=50,"B",J96&gt;=40,"C+",J96&gt;=30,"C",J96&gt;=20,"D",J96&lt;20,"E")</f>
        <v>B</v>
      </c>
      <c r="L96" s="93" t="str">
        <f>' PEP Grade'!L97</f>
        <v>With Held</v>
      </c>
      <c r="M96" s="156">
        <f t="shared" si="6"/>
        <v>1.4727843915343968</v>
      </c>
      <c r="N96" s="119" t="str">
        <f t="shared" si="7"/>
        <v>Maintained</v>
      </c>
      <c r="O96" s="119">
        <f t="shared" si="8"/>
        <v>3</v>
      </c>
      <c r="Q96" s="119" t="str">
        <f>CHOOSE(MATCH(K96,{"A+","A","B+","B","C+","C","D","E"},0) - (O96-3),"A+","A","B+","B","C+","C","D","E")</f>
        <v>B</v>
      </c>
    </row>
    <row r="97" spans="1:17" s="124" customFormat="1" ht="23.4" customHeight="1" x14ac:dyDescent="0.3">
      <c r="A97" s="93">
        <v>95</v>
      </c>
      <c r="B97" s="129" t="s">
        <v>27</v>
      </c>
      <c r="C97" s="129" t="s">
        <v>47</v>
      </c>
      <c r="D97" s="129" t="s">
        <v>216</v>
      </c>
      <c r="E97" s="130" t="s">
        <v>217</v>
      </c>
      <c r="F97" s="131">
        <f>'Final Sheet '!K98</f>
        <v>51.847222222222221</v>
      </c>
      <c r="G97" s="131">
        <f>'Final Sheet '!V98</f>
        <v>58.974761904761898</v>
      </c>
      <c r="H97" s="131">
        <f>'Final Sheet '!AG98</f>
        <v>66.792222222222222</v>
      </c>
      <c r="I97" s="131">
        <f>'Final Sheet '!AR98</f>
        <v>60.961111111111109</v>
      </c>
      <c r="J97" s="131">
        <f t="shared" si="5"/>
        <v>59.643829365079363</v>
      </c>
      <c r="K97" s="93" t="str" cm="1">
        <f t="array" ref="K97">_xlfn.IFS(J97&gt;=80,"A+",J97&gt;=70,"A",J97=60,"B+",J97&gt;=50,"B",J97&gt;=40,"C+",J97&gt;=30,"C",J97&gt;=20,"D",J97&lt;20,"E")</f>
        <v>B</v>
      </c>
      <c r="L97" s="93" t="str">
        <f>' PEP Grade'!L98</f>
        <v>With Held</v>
      </c>
      <c r="M97" s="156">
        <f t="shared" si="6"/>
        <v>9.1138888888888872</v>
      </c>
      <c r="N97" s="119" t="str">
        <f t="shared" si="7"/>
        <v>Moderate Progress</v>
      </c>
      <c r="O97" s="119">
        <f t="shared" si="8"/>
        <v>4</v>
      </c>
      <c r="Q97" s="119" t="str">
        <f>CHOOSE(MATCH(K97,{"A+","A","B+","B","C+","C","D","E"},0) - (O97-3),"A+","A","B+","B","C+","C","D","E")</f>
        <v>B+</v>
      </c>
    </row>
    <row r="98" spans="1:17" s="124" customFormat="1" ht="23.4" customHeight="1" x14ac:dyDescent="0.3">
      <c r="A98" s="98">
        <v>96</v>
      </c>
      <c r="B98" s="131" t="s">
        <v>27</v>
      </c>
      <c r="C98" s="131" t="s">
        <v>15</v>
      </c>
      <c r="D98" s="131" t="s">
        <v>218</v>
      </c>
      <c r="E98" s="132" t="s">
        <v>219</v>
      </c>
      <c r="F98" s="131">
        <f>'Final Sheet '!K99</f>
        <v>63.527777777777771</v>
      </c>
      <c r="G98" s="131">
        <f>'Final Sheet '!V99</f>
        <v>49.161428571428573</v>
      </c>
      <c r="H98" s="131">
        <f>'Final Sheet '!AG99</f>
        <v>46.356666666666662</v>
      </c>
      <c r="I98" s="131">
        <f>'Final Sheet '!AR99</f>
        <v>57.7462962962963</v>
      </c>
      <c r="J98" s="131">
        <f t="shared" si="5"/>
        <v>54.198042328042327</v>
      </c>
      <c r="K98" s="93" t="str" cm="1">
        <f t="array" ref="K98">_xlfn.IFS(J98&gt;=80,"A+",J98&gt;=70,"A",J98=60,"B+",J98&gt;=50,"B",J98&gt;=40,"C+",J98&gt;=30,"C",J98&gt;=20,"D",J98&lt;20,"E")</f>
        <v>B</v>
      </c>
      <c r="L98" s="93" t="str">
        <f>' PEP Grade'!L99</f>
        <v>With Held</v>
      </c>
      <c r="M98" s="156">
        <f t="shared" si="6"/>
        <v>-5.781481481481471</v>
      </c>
      <c r="N98" s="119" t="str">
        <f t="shared" si="7"/>
        <v>Minor Regression</v>
      </c>
      <c r="O98" s="119">
        <f t="shared" si="8"/>
        <v>2</v>
      </c>
      <c r="Q98" s="119" t="str">
        <f>CHOOSE(MATCH(K98,{"A+","A","B+","B","C+","C","D","E"},0) - (O98-3),"A+","A","B+","B","C+","C","D","E")</f>
        <v>C+</v>
      </c>
    </row>
    <row r="99" spans="1:17" s="124" customFormat="1" ht="23.4" customHeight="1" x14ac:dyDescent="0.3">
      <c r="A99" s="93">
        <v>97</v>
      </c>
      <c r="B99" s="129" t="s">
        <v>23</v>
      </c>
      <c r="C99" s="129" t="s">
        <v>47</v>
      </c>
      <c r="D99" s="129" t="s">
        <v>220</v>
      </c>
      <c r="E99" s="130" t="s">
        <v>221</v>
      </c>
      <c r="F99" s="131">
        <f>'Final Sheet '!K100</f>
        <v>53.31646825396826</v>
      </c>
      <c r="G99" s="131">
        <f>'Final Sheet '!V100</f>
        <v>50.973333333333336</v>
      </c>
      <c r="H99" s="131">
        <f>'Final Sheet '!AG100</f>
        <v>56.698888888888888</v>
      </c>
      <c r="I99" s="131">
        <f>'Final Sheet '!AR100</f>
        <v>60.203703703703702</v>
      </c>
      <c r="J99" s="131">
        <f t="shared" si="5"/>
        <v>55.298098544973541</v>
      </c>
      <c r="K99" s="93" t="str" cm="1">
        <f t="array" ref="K99">_xlfn.IFS(J99&gt;=80,"A+",J99&gt;=70,"A",J99=60,"B+",J99&gt;=50,"B",J99&gt;=40,"C+",J99&gt;=30,"C",J99&gt;=20,"D",J99&lt;20,"E")</f>
        <v>B</v>
      </c>
      <c r="L99" s="93" t="str">
        <f>' PEP Grade'!L100</f>
        <v>Passed</v>
      </c>
      <c r="M99" s="156">
        <f t="shared" si="6"/>
        <v>6.8872354497354422</v>
      </c>
      <c r="N99" s="119" t="str">
        <f t="shared" si="7"/>
        <v>Moderate Progress</v>
      </c>
      <c r="O99" s="119">
        <f t="shared" si="8"/>
        <v>4</v>
      </c>
      <c r="Q99" s="119" t="str">
        <f>CHOOSE(MATCH(K99,{"A+","A","B+","B","C+","C","D","E"},0) - (O99-3),"A+","A","B+","B","C+","C","D","E")</f>
        <v>B+</v>
      </c>
    </row>
    <row r="100" spans="1:17" s="124" customFormat="1" ht="23.4" customHeight="1" x14ac:dyDescent="0.3">
      <c r="A100" s="98">
        <v>98</v>
      </c>
      <c r="B100" s="131" t="s">
        <v>23</v>
      </c>
      <c r="C100" s="131" t="s">
        <v>15</v>
      </c>
      <c r="D100" s="131" t="s">
        <v>222</v>
      </c>
      <c r="E100" s="132" t="s">
        <v>223</v>
      </c>
      <c r="F100" s="131">
        <f>'Final Sheet '!K101</f>
        <v>60.701388888888893</v>
      </c>
      <c r="G100" s="131">
        <f>'Final Sheet '!V101</f>
        <v>53.486666666666665</v>
      </c>
      <c r="H100" s="131">
        <f>'Final Sheet '!AG101</f>
        <v>55.714999999999996</v>
      </c>
      <c r="I100" s="131">
        <f>'Final Sheet '!AR101</f>
        <v>62.815740740740743</v>
      </c>
      <c r="J100" s="131">
        <f t="shared" si="5"/>
        <v>58.17969907407408</v>
      </c>
      <c r="K100" s="93" t="str" cm="1">
        <f t="array" ref="K100">_xlfn.IFS(J100&gt;=80,"A+",J100&gt;=70,"A",J100=60,"B+",J100&gt;=50,"B",J100&gt;=40,"C+",J100&gt;=30,"C",J100&gt;=20,"D",J100&lt;20,"E")</f>
        <v>B</v>
      </c>
      <c r="L100" s="93" t="str">
        <f>' PEP Grade'!L101</f>
        <v>Passed</v>
      </c>
      <c r="M100" s="156">
        <f t="shared" si="6"/>
        <v>2.1143518518518505</v>
      </c>
      <c r="N100" s="119" t="str">
        <f t="shared" si="7"/>
        <v>Maintained</v>
      </c>
      <c r="O100" s="119">
        <f t="shared" si="8"/>
        <v>3</v>
      </c>
      <c r="Q100" s="119" t="str">
        <f>CHOOSE(MATCH(K100,{"A+","A","B+","B","C+","C","D","E"},0) - (O100-3),"A+","A","B+","B","C+","C","D","E")</f>
        <v>B</v>
      </c>
    </row>
    <row r="101" spans="1:17" s="124" customFormat="1" ht="23.4" customHeight="1" x14ac:dyDescent="0.3">
      <c r="A101" s="93">
        <v>99</v>
      </c>
      <c r="B101" s="129" t="s">
        <v>27</v>
      </c>
      <c r="C101" s="129" t="s">
        <v>47</v>
      </c>
      <c r="D101" s="129" t="s">
        <v>224</v>
      </c>
      <c r="E101" s="130" t="s">
        <v>225</v>
      </c>
      <c r="F101" s="131">
        <f>'Final Sheet '!K102</f>
        <v>51.37896825396826</v>
      </c>
      <c r="G101" s="131">
        <f>'Final Sheet '!V102</f>
        <v>31.615714285714287</v>
      </c>
      <c r="H101" s="131">
        <f>'Final Sheet '!AG102</f>
        <v>41.31111111111111</v>
      </c>
      <c r="I101" s="131">
        <f>'Final Sheet '!AR102</f>
        <v>29.900000000000002</v>
      </c>
      <c r="J101" s="131">
        <f t="shared" si="5"/>
        <v>38.551448412698413</v>
      </c>
      <c r="K101" s="93" t="str" cm="1">
        <f t="array" ref="K101">_xlfn.IFS(J101&gt;=80,"A+",J101&gt;=70,"A",J101=60,"B+",J101&gt;=50,"B",J101&gt;=40,"C+",J101&gt;=30,"C",J101&gt;=20,"D",J101&lt;20,"E")</f>
        <v>C</v>
      </c>
      <c r="L101" s="93" t="str">
        <f>' PEP Grade'!L102</f>
        <v>With Held</v>
      </c>
      <c r="M101" s="156">
        <f t="shared" si="6"/>
        <v>-21.478968253968258</v>
      </c>
      <c r="N101" s="119" t="str">
        <f t="shared" si="7"/>
        <v>Significant Regression</v>
      </c>
      <c r="O101" s="119">
        <f t="shared" si="8"/>
        <v>1</v>
      </c>
      <c r="Q101" s="119" t="str">
        <f>CHOOSE(MATCH(K101,{"A+","A","B+","B","C+","C","D","E"},0) - (O101-3),"A+","A","B+","B","C+","C","D","E")</f>
        <v>E</v>
      </c>
    </row>
    <row r="102" spans="1:17" s="124" customFormat="1" ht="23.4" customHeight="1" x14ac:dyDescent="0.3">
      <c r="A102" s="98">
        <v>100</v>
      </c>
      <c r="B102" s="131" t="s">
        <v>27</v>
      </c>
      <c r="C102" s="131" t="s">
        <v>24</v>
      </c>
      <c r="D102" s="131" t="s">
        <v>226</v>
      </c>
      <c r="E102" s="132" t="s">
        <v>227</v>
      </c>
      <c r="F102" s="131">
        <f>'Final Sheet '!K103</f>
        <v>38.305555555555557</v>
      </c>
      <c r="G102" s="131">
        <f>'Final Sheet '!V103</f>
        <v>35.062857142857148</v>
      </c>
      <c r="H102" s="131">
        <f>'Final Sheet '!AG103</f>
        <v>40.037777777777769</v>
      </c>
      <c r="I102" s="131">
        <f>'Final Sheet '!AR103</f>
        <v>36.194814814814819</v>
      </c>
      <c r="J102" s="131">
        <f t="shared" si="5"/>
        <v>37.400251322751316</v>
      </c>
      <c r="K102" s="93" t="str" cm="1">
        <f t="array" ref="K102">_xlfn.IFS(J102&gt;=80,"A+",J102&gt;=70,"A",J102=60,"B+",J102&gt;=50,"B",J102&gt;=40,"C+",J102&gt;=30,"C",J102&gt;=20,"D",J102&lt;20,"E")</f>
        <v>C</v>
      </c>
      <c r="L102" s="93" t="str">
        <f>' PEP Grade'!L103</f>
        <v>With Held</v>
      </c>
      <c r="M102" s="156">
        <f t="shared" si="6"/>
        <v>-2.1107407407407379</v>
      </c>
      <c r="N102" s="119" t="str">
        <f t="shared" si="7"/>
        <v>Minor Regression</v>
      </c>
      <c r="O102" s="119">
        <f t="shared" si="8"/>
        <v>2</v>
      </c>
      <c r="Q102" s="119" t="str">
        <f>CHOOSE(MATCH(K102,{"A+","A","B+","B","C+","C","D","E"},0) - (O102-3),"A+","A","B+","B","C+","C","D","E")</f>
        <v>D</v>
      </c>
    </row>
    <row r="103" spans="1:17" s="124" customFormat="1" ht="23.4" customHeight="1" x14ac:dyDescent="0.3">
      <c r="A103" s="93">
        <v>101</v>
      </c>
      <c r="B103" s="129" t="s">
        <v>27</v>
      </c>
      <c r="C103" s="129" t="s">
        <v>15</v>
      </c>
      <c r="D103" s="129" t="s">
        <v>228</v>
      </c>
      <c r="E103" s="130" t="s">
        <v>229</v>
      </c>
      <c r="F103" s="131">
        <f>'Final Sheet '!K104</f>
        <v>58.277777777777771</v>
      </c>
      <c r="G103" s="131">
        <f>'Final Sheet '!V104</f>
        <v>46.021428571428572</v>
      </c>
      <c r="H103" s="131">
        <f>'Final Sheet '!AG104</f>
        <v>59.181111111111115</v>
      </c>
      <c r="I103" s="131">
        <f>'Final Sheet '!AR104</f>
        <v>50.779629629629625</v>
      </c>
      <c r="J103" s="131">
        <f t="shared" si="5"/>
        <v>53.564986772486769</v>
      </c>
      <c r="K103" s="93" t="str" cm="1">
        <f t="array" ref="K103">_xlfn.IFS(J103&gt;=80,"A+",J103&gt;=70,"A",J103=60,"B+",J103&gt;=50,"B",J103&gt;=40,"C+",J103&gt;=30,"C",J103&gt;=20,"D",J103&lt;20,"E")</f>
        <v>B</v>
      </c>
      <c r="L103" s="93" t="str">
        <f>' PEP Grade'!L104</f>
        <v>With Held</v>
      </c>
      <c r="M103" s="156">
        <f t="shared" si="6"/>
        <v>-7.4981481481481467</v>
      </c>
      <c r="N103" s="119" t="str">
        <f t="shared" si="7"/>
        <v>Minor Regression</v>
      </c>
      <c r="O103" s="119">
        <f t="shared" si="8"/>
        <v>2</v>
      </c>
      <c r="Q103" s="119" t="str">
        <f>CHOOSE(MATCH(K103,{"A+","A","B+","B","C+","C","D","E"},0) - (O103-3),"A+","A","B+","B","C+","C","D","E")</f>
        <v>C+</v>
      </c>
    </row>
    <row r="104" spans="1:17" s="124" customFormat="1" ht="23.4" customHeight="1" x14ac:dyDescent="0.3">
      <c r="A104" s="98">
        <v>102</v>
      </c>
      <c r="B104" s="131" t="s">
        <v>23</v>
      </c>
      <c r="C104" s="131" t="s">
        <v>15</v>
      </c>
      <c r="D104" s="131" t="s">
        <v>230</v>
      </c>
      <c r="E104" s="132" t="s">
        <v>231</v>
      </c>
      <c r="F104" s="131">
        <f>'Final Sheet '!K105</f>
        <v>59.205853174603178</v>
      </c>
      <c r="G104" s="131">
        <f>'Final Sheet '!V105</f>
        <v>54.224285714285713</v>
      </c>
      <c r="H104" s="131">
        <f>'Final Sheet '!AG105</f>
        <v>34.755000000000003</v>
      </c>
      <c r="I104" s="131">
        <f>'Final Sheet '!AR105</f>
        <v>63.086481481481478</v>
      </c>
      <c r="J104" s="131">
        <f t="shared" si="5"/>
        <v>52.817905092592596</v>
      </c>
      <c r="K104" s="93" t="str" cm="1">
        <f t="array" ref="K104">_xlfn.IFS(J104&gt;=80,"A+",J104&gt;=70,"A",J104=60,"B+",J104&gt;=50,"B",J104&gt;=40,"C+",J104&gt;=30,"C",J104&gt;=20,"D",J104&lt;20,"E")</f>
        <v>B</v>
      </c>
      <c r="L104" s="93" t="str">
        <f>' PEP Grade'!L105</f>
        <v>With Held</v>
      </c>
      <c r="M104" s="156">
        <f t="shared" si="6"/>
        <v>3.8806283068783003</v>
      </c>
      <c r="N104" s="119" t="str">
        <f t="shared" si="7"/>
        <v>Maintained</v>
      </c>
      <c r="O104" s="119">
        <f t="shared" si="8"/>
        <v>3</v>
      </c>
      <c r="Q104" s="119" t="str">
        <f>CHOOSE(MATCH(K104,{"A+","A","B+","B","C+","C","D","E"},0) - (O104-3),"A+","A","B+","B","C+","C","D","E")</f>
        <v>B</v>
      </c>
    </row>
    <row r="105" spans="1:17" s="124" customFormat="1" ht="23.4" customHeight="1" x14ac:dyDescent="0.3">
      <c r="A105" s="93">
        <v>103</v>
      </c>
      <c r="B105" s="129" t="s">
        <v>23</v>
      </c>
      <c r="C105" s="129" t="s">
        <v>24</v>
      </c>
      <c r="D105" s="129" t="s">
        <v>232</v>
      </c>
      <c r="E105" s="130" t="s">
        <v>233</v>
      </c>
      <c r="F105" s="131">
        <f>'Final Sheet '!K106</f>
        <v>38.000496031746025</v>
      </c>
      <c r="G105" s="131">
        <f>'Final Sheet '!V106</f>
        <v>25.564761904761905</v>
      </c>
      <c r="H105" s="131">
        <f>'Final Sheet '!AG106</f>
        <v>51.49166666666666</v>
      </c>
      <c r="I105" s="131">
        <f>'Final Sheet '!AR106</f>
        <v>47.235740740740738</v>
      </c>
      <c r="J105" s="131">
        <f t="shared" si="5"/>
        <v>40.573166335978833</v>
      </c>
      <c r="K105" s="93" t="str" cm="1">
        <f t="array" ref="K105">_xlfn.IFS(J105&gt;=80,"A+",J105&gt;=70,"A",J105=60,"B+",J105&gt;=50,"B",J105&gt;=40,"C+",J105&gt;=30,"C",J105&gt;=20,"D",J105&lt;20,"E")</f>
        <v>C+</v>
      </c>
      <c r="L105" s="93" t="str">
        <f>' PEP Grade'!L106</f>
        <v>With Held</v>
      </c>
      <c r="M105" s="156">
        <f t="shared" si="6"/>
        <v>9.2352447089947134</v>
      </c>
      <c r="N105" s="119" t="str">
        <f t="shared" si="7"/>
        <v>Significant Progress</v>
      </c>
      <c r="O105" s="119">
        <f t="shared" si="8"/>
        <v>5</v>
      </c>
      <c r="Q105" s="119" t="str">
        <f>CHOOSE(MATCH(K105,{"A+","A","B+","B","C+","C","D","E"},0) - (O105-3),"A+","A","B+","B","C+","C","D","E")</f>
        <v>B+</v>
      </c>
    </row>
    <row r="106" spans="1:17" s="124" customFormat="1" ht="23.4" customHeight="1" x14ac:dyDescent="0.3">
      <c r="A106" s="98">
        <v>104</v>
      </c>
      <c r="B106" s="131" t="s">
        <v>27</v>
      </c>
      <c r="C106" s="131" t="s">
        <v>24</v>
      </c>
      <c r="D106" s="131" t="s">
        <v>234</v>
      </c>
      <c r="E106" s="132" t="s">
        <v>235</v>
      </c>
      <c r="F106" s="131">
        <f>'Final Sheet '!K107</f>
        <v>39.416666666666671</v>
      </c>
      <c r="G106" s="131">
        <f>'Final Sheet '!V107</f>
        <v>55.488809523809522</v>
      </c>
      <c r="H106" s="131">
        <f>'Final Sheet '!AG107</f>
        <v>43.794444444444437</v>
      </c>
      <c r="I106" s="131">
        <f>'Final Sheet '!AR107</f>
        <v>59.76814814814815</v>
      </c>
      <c r="J106" s="131">
        <f t="shared" si="5"/>
        <v>49.617017195767197</v>
      </c>
      <c r="K106" s="93" t="str" cm="1">
        <f t="array" ref="K106">_xlfn.IFS(J106&gt;=80,"A+",J106&gt;=70,"A",J106=60,"B+",J106&gt;=50,"B",J106&gt;=40,"C+",J106&gt;=30,"C",J106&gt;=20,"D",J106&lt;20,"E")</f>
        <v>C+</v>
      </c>
      <c r="L106" s="93" t="str">
        <f>' PEP Grade'!L107</f>
        <v>With Held</v>
      </c>
      <c r="M106" s="156">
        <f t="shared" si="6"/>
        <v>20.351481481481478</v>
      </c>
      <c r="N106" s="119" t="str">
        <f t="shared" si="7"/>
        <v>Significant Progress</v>
      </c>
      <c r="O106" s="119">
        <f t="shared" si="8"/>
        <v>5</v>
      </c>
      <c r="Q106" s="119" t="str">
        <f>CHOOSE(MATCH(K106,{"A+","A","B+","B","C+","C","D","E"},0) - (O106-3),"A+","A","B+","B","C+","C","D","E")</f>
        <v>B+</v>
      </c>
    </row>
    <row r="107" spans="1:17" s="124" customFormat="1" ht="23.4" customHeight="1" x14ac:dyDescent="0.3">
      <c r="A107" s="93">
        <v>105</v>
      </c>
      <c r="B107" s="129" t="s">
        <v>23</v>
      </c>
      <c r="C107" s="129" t="s">
        <v>24</v>
      </c>
      <c r="D107" s="129" t="s">
        <v>236</v>
      </c>
      <c r="E107" s="130" t="s">
        <v>237</v>
      </c>
      <c r="F107" s="131">
        <f>'Final Sheet '!K108</f>
        <v>51.583333333333329</v>
      </c>
      <c r="G107" s="131">
        <f>'Final Sheet '!V108</f>
        <v>50.930238095238089</v>
      </c>
      <c r="H107" s="131">
        <f>'Final Sheet '!AG108</f>
        <v>52.381111111111117</v>
      </c>
      <c r="I107" s="131">
        <f>'Final Sheet '!AR108</f>
        <v>58.250925925925927</v>
      </c>
      <c r="J107" s="131">
        <f t="shared" si="5"/>
        <v>53.286402116402115</v>
      </c>
      <c r="K107" s="93" t="str" cm="1">
        <f t="array" ref="K107">_xlfn.IFS(J107&gt;=80,"A+",J107&gt;=70,"A",J107=60,"B+",J107&gt;=50,"B",J107&gt;=40,"C+",J107&gt;=30,"C",J107&gt;=20,"D",J107&lt;20,"E")</f>
        <v>B</v>
      </c>
      <c r="L107" s="93" t="str">
        <f>' PEP Grade'!L108</f>
        <v>With Held</v>
      </c>
      <c r="M107" s="156">
        <f t="shared" si="6"/>
        <v>6.6675925925925981</v>
      </c>
      <c r="N107" s="119" t="str">
        <f t="shared" si="7"/>
        <v>Moderate Progress</v>
      </c>
      <c r="O107" s="119">
        <f t="shared" si="8"/>
        <v>4</v>
      </c>
      <c r="Q107" s="119" t="str">
        <f>CHOOSE(MATCH(K107,{"A+","A","B+","B","C+","C","D","E"},0) - (O107-3),"A+","A","B+","B","C+","C","D","E")</f>
        <v>B+</v>
      </c>
    </row>
    <row r="108" spans="1:17" s="124" customFormat="1" ht="23.4" customHeight="1" x14ac:dyDescent="0.3">
      <c r="A108" s="98">
        <v>106</v>
      </c>
      <c r="B108" s="131" t="s">
        <v>27</v>
      </c>
      <c r="C108" s="131" t="s">
        <v>15</v>
      </c>
      <c r="D108" s="131" t="s">
        <v>238</v>
      </c>
      <c r="E108" s="132" t="s">
        <v>239</v>
      </c>
      <c r="F108" s="131">
        <f>'Final Sheet '!K109</f>
        <v>64.0138888888889</v>
      </c>
      <c r="G108" s="131">
        <f>'Final Sheet '!V109</f>
        <v>63.976666666666667</v>
      </c>
      <c r="H108" s="131">
        <f>'Final Sheet '!AG109</f>
        <v>50.776666666666671</v>
      </c>
      <c r="I108" s="131">
        <f>'Final Sheet '!AR109</f>
        <v>53.349999999999994</v>
      </c>
      <c r="J108" s="131">
        <f t="shared" si="5"/>
        <v>58.02930555555556</v>
      </c>
      <c r="K108" s="93" t="str" cm="1">
        <f t="array" ref="K108">_xlfn.IFS(J108&gt;=80,"A+",J108&gt;=70,"A",J108=60,"B+",J108&gt;=50,"B",J108&gt;=40,"C+",J108&gt;=30,"C",J108&gt;=20,"D",J108&lt;20,"E")</f>
        <v>B</v>
      </c>
      <c r="L108" s="93" t="str">
        <f>' PEP Grade'!L109</f>
        <v>Passed</v>
      </c>
      <c r="M108" s="156">
        <f t="shared" si="6"/>
        <v>-10.663888888888906</v>
      </c>
      <c r="N108" s="119" t="str">
        <f t="shared" si="7"/>
        <v>Significant Regression</v>
      </c>
      <c r="O108" s="119">
        <f t="shared" si="8"/>
        <v>1</v>
      </c>
      <c r="Q108" s="119" t="str">
        <f>CHOOSE(MATCH(K108,{"A+","A","B+","B","C+","C","D","E"},0) - (O108-3),"A+","A","B+","B","C+","C","D","E")</f>
        <v>C</v>
      </c>
    </row>
    <row r="109" spans="1:17" s="124" customFormat="1" ht="23.4" customHeight="1" x14ac:dyDescent="0.3">
      <c r="A109" s="93">
        <v>107</v>
      </c>
      <c r="B109" s="129" t="s">
        <v>23</v>
      </c>
      <c r="C109" s="129" t="s">
        <v>15</v>
      </c>
      <c r="D109" s="129" t="s">
        <v>240</v>
      </c>
      <c r="E109" s="130" t="s">
        <v>241</v>
      </c>
      <c r="F109" s="131">
        <f>'Final Sheet '!K110</f>
        <v>64.633432539682531</v>
      </c>
      <c r="G109" s="131">
        <f>'Final Sheet '!V110</f>
        <v>41.560952380952379</v>
      </c>
      <c r="H109" s="131">
        <f>'Final Sheet '!AG110</f>
        <v>61.309444444444438</v>
      </c>
      <c r="I109" s="131">
        <f>'Final Sheet '!AR110</f>
        <v>62.512962962962959</v>
      </c>
      <c r="J109" s="131">
        <f t="shared" si="5"/>
        <v>57.504198082010575</v>
      </c>
      <c r="K109" s="93" t="str" cm="1">
        <f t="array" ref="K109">_xlfn.IFS(J109&gt;=80,"A+",J109&gt;=70,"A",J109=60,"B+",J109&gt;=50,"B",J109&gt;=40,"C+",J109&gt;=30,"C",J109&gt;=20,"D",J109&lt;20,"E")</f>
        <v>B</v>
      </c>
      <c r="L109" s="93" t="str">
        <f>' PEP Grade'!L110</f>
        <v>With Held</v>
      </c>
      <c r="M109" s="156">
        <f t="shared" si="6"/>
        <v>-2.1204695767195716</v>
      </c>
      <c r="N109" s="119" t="str">
        <f t="shared" si="7"/>
        <v>Maintained</v>
      </c>
      <c r="O109" s="119">
        <f t="shared" si="8"/>
        <v>3</v>
      </c>
      <c r="Q109" s="119" t="str">
        <f>CHOOSE(MATCH(K109,{"A+","A","B+","B","C+","C","D","E"},0) - (O109-3),"A+","A","B+","B","C+","C","D","E")</f>
        <v>B</v>
      </c>
    </row>
    <row r="110" spans="1:17" s="124" customFormat="1" ht="23.4" customHeight="1" x14ac:dyDescent="0.3">
      <c r="A110" s="98">
        <v>108</v>
      </c>
      <c r="B110" s="131" t="s">
        <v>27</v>
      </c>
      <c r="C110" s="131" t="s">
        <v>47</v>
      </c>
      <c r="D110" s="131" t="s">
        <v>242</v>
      </c>
      <c r="E110" s="132" t="s">
        <v>243</v>
      </c>
      <c r="F110" s="131">
        <f>'Final Sheet '!K111</f>
        <v>46.910218253968253</v>
      </c>
      <c r="G110" s="131">
        <f>'Final Sheet '!V111</f>
        <v>43.439523809523806</v>
      </c>
      <c r="H110" s="131">
        <f>'Final Sheet '!AG111</f>
        <v>52.728888888888889</v>
      </c>
      <c r="I110" s="131">
        <f>'Final Sheet '!AR111</f>
        <v>60.092592592592595</v>
      </c>
      <c r="J110" s="131">
        <f t="shared" si="5"/>
        <v>50.792805886243386</v>
      </c>
      <c r="K110" s="93" t="str" cm="1">
        <f t="array" ref="K110">_xlfn.IFS(J110&gt;=80,"A+",J110&gt;=70,"A",J110=60,"B+",J110&gt;=50,"B",J110&gt;=40,"C+",J110&gt;=30,"C",J110&gt;=20,"D",J110&lt;20,"E")</f>
        <v>B</v>
      </c>
      <c r="L110" s="93" t="str">
        <f>' PEP Grade'!L111</f>
        <v>With Held</v>
      </c>
      <c r="M110" s="156">
        <f t="shared" si="6"/>
        <v>13.182374338624342</v>
      </c>
      <c r="N110" s="119" t="str">
        <f t="shared" si="7"/>
        <v>Significant Progress</v>
      </c>
      <c r="O110" s="119">
        <f t="shared" si="8"/>
        <v>5</v>
      </c>
      <c r="Q110" s="119" t="str">
        <f>CHOOSE(MATCH(K110,{"A+","A","B+","B","C+","C","D","E"},0) - (O110-3),"A+","A","B+","B","C+","C","D","E")</f>
        <v>A</v>
      </c>
    </row>
    <row r="111" spans="1:17" s="124" customFormat="1" ht="23.4" customHeight="1" x14ac:dyDescent="0.3">
      <c r="A111" s="93">
        <v>109</v>
      </c>
      <c r="B111" s="129" t="s">
        <v>27</v>
      </c>
      <c r="C111" s="129" t="s">
        <v>47</v>
      </c>
      <c r="D111" s="129" t="s">
        <v>244</v>
      </c>
      <c r="E111" s="130" t="s">
        <v>245</v>
      </c>
      <c r="F111" s="131">
        <f>'Final Sheet '!K112</f>
        <v>42.263888888888893</v>
      </c>
      <c r="G111" s="131">
        <f>'Final Sheet '!V112</f>
        <v>41.433095238095241</v>
      </c>
      <c r="H111" s="131">
        <f>'Final Sheet '!AG112</f>
        <v>44.635555555555563</v>
      </c>
      <c r="I111" s="131">
        <f>'Final Sheet '!AR112</f>
        <v>43.879629629629633</v>
      </c>
      <c r="J111" s="131">
        <f t="shared" si="5"/>
        <v>43.053042328042338</v>
      </c>
      <c r="K111" s="93" t="str" cm="1">
        <f t="array" ref="K111">_xlfn.IFS(J111&gt;=80,"A+",J111&gt;=70,"A",J111=60,"B+",J111&gt;=50,"B",J111&gt;=40,"C+",J111&gt;=30,"C",J111&gt;=20,"D",J111&lt;20,"E")</f>
        <v>C+</v>
      </c>
      <c r="L111" s="93" t="str">
        <f>' PEP Grade'!L112</f>
        <v>With Held</v>
      </c>
      <c r="M111" s="156">
        <f t="shared" si="6"/>
        <v>1.6157407407407405</v>
      </c>
      <c r="N111" s="119" t="str">
        <f t="shared" si="7"/>
        <v>Maintained</v>
      </c>
      <c r="O111" s="119">
        <f t="shared" si="8"/>
        <v>3</v>
      </c>
      <c r="Q111" s="119" t="str">
        <f>CHOOSE(MATCH(K111,{"A+","A","B+","B","C+","C","D","E"},0) - (O111-3),"A+","A","B+","B","C+","C","D","E")</f>
        <v>C+</v>
      </c>
    </row>
    <row r="112" spans="1:17" s="124" customFormat="1" ht="23.4" customHeight="1" x14ac:dyDescent="0.3">
      <c r="A112" s="98">
        <v>110</v>
      </c>
      <c r="B112" s="131" t="s">
        <v>27</v>
      </c>
      <c r="C112" s="131" t="s">
        <v>47</v>
      </c>
      <c r="D112" s="131" t="s">
        <v>246</v>
      </c>
      <c r="E112" s="132" t="s">
        <v>247</v>
      </c>
      <c r="F112" s="131">
        <f>'Final Sheet '!K113</f>
        <v>59.104166666666664</v>
      </c>
      <c r="G112" s="131">
        <f>'Final Sheet '!V113</f>
        <v>58.596011904761909</v>
      </c>
      <c r="H112" s="131">
        <f>'Final Sheet '!AG113</f>
        <v>52.022222222222219</v>
      </c>
      <c r="I112" s="131">
        <f>'Final Sheet '!AR113</f>
        <v>25.243518518518517</v>
      </c>
      <c r="J112" s="131">
        <f t="shared" si="5"/>
        <v>48.74147982804233</v>
      </c>
      <c r="K112" s="93" t="str" cm="1">
        <f t="array" ref="K112">_xlfn.IFS(J112&gt;=80,"A+",J112&gt;=70,"A",J112=60,"B+",J112&gt;=50,"B",J112&gt;=40,"C+",J112&gt;=30,"C",J112&gt;=20,"D",J112&lt;20,"E")</f>
        <v>C+</v>
      </c>
      <c r="L112" s="93" t="str">
        <f>' PEP Grade'!L113</f>
        <v>With Held</v>
      </c>
      <c r="M112" s="156">
        <f t="shared" si="6"/>
        <v>-33.860648148148144</v>
      </c>
      <c r="N112" s="119" t="str">
        <f t="shared" si="7"/>
        <v>Significant Regression</v>
      </c>
      <c r="O112" s="119">
        <f t="shared" si="8"/>
        <v>1</v>
      </c>
      <c r="Q112" s="119" t="str">
        <f>CHOOSE(MATCH(K112,{"A+","A","B+","B","C+","C","D","E"},0) - (O112-3),"A+","A","B+","B","C+","C","D","E")</f>
        <v>D</v>
      </c>
    </row>
    <row r="113" spans="1:17" s="124" customFormat="1" ht="23.4" customHeight="1" x14ac:dyDescent="0.3">
      <c r="A113" s="93">
        <v>111</v>
      </c>
      <c r="B113" s="129" t="s">
        <v>27</v>
      </c>
      <c r="C113" s="129" t="s">
        <v>47</v>
      </c>
      <c r="D113" s="129" t="s">
        <v>248</v>
      </c>
      <c r="E113" s="130" t="s">
        <v>249</v>
      </c>
      <c r="F113" s="131">
        <f>'Final Sheet '!K114</f>
        <v>46.666666666666671</v>
      </c>
      <c r="G113" s="131">
        <f>'Final Sheet '!V114</f>
        <v>24.25346726190476</v>
      </c>
      <c r="H113" s="131">
        <f>'Final Sheet '!AG114</f>
        <v>28.263333333333335</v>
      </c>
      <c r="I113" s="131">
        <f>'Final Sheet '!AR114</f>
        <v>50.871296296296293</v>
      </c>
      <c r="J113" s="131">
        <f t="shared" si="5"/>
        <v>37.513690889550261</v>
      </c>
      <c r="K113" s="93" t="str" cm="1">
        <f t="array" ref="K113">_xlfn.IFS(J113&gt;=80,"A+",J113&gt;=70,"A",J113=60,"B+",J113&gt;=50,"B",J113&gt;=40,"C+",J113&gt;=30,"C",J113&gt;=20,"D",J113&lt;20,"E")</f>
        <v>C</v>
      </c>
      <c r="L113" s="93" t="str">
        <f>' PEP Grade'!L114</f>
        <v>With Held</v>
      </c>
      <c r="M113" s="156">
        <f t="shared" si="6"/>
        <v>4.2046296296296219</v>
      </c>
      <c r="N113" s="119" t="str">
        <f t="shared" si="7"/>
        <v>Maintained</v>
      </c>
      <c r="O113" s="119">
        <f t="shared" si="8"/>
        <v>3</v>
      </c>
      <c r="Q113" s="119" t="str">
        <f>CHOOSE(MATCH(K113,{"A+","A","B+","B","C+","C","D","E"},0) - (O113-3),"A+","A","B+","B","C+","C","D","E")</f>
        <v>C</v>
      </c>
    </row>
    <row r="114" spans="1:17" s="124" customFormat="1" ht="23.4" customHeight="1" x14ac:dyDescent="0.3">
      <c r="A114" s="98">
        <v>112</v>
      </c>
      <c r="B114" s="131" t="s">
        <v>27</v>
      </c>
      <c r="C114" s="131" t="s">
        <v>24</v>
      </c>
      <c r="D114" s="131" t="s">
        <v>250</v>
      </c>
      <c r="E114" s="132" t="s">
        <v>251</v>
      </c>
      <c r="F114" s="131">
        <f>'Final Sheet '!K115</f>
        <v>37.25</v>
      </c>
      <c r="G114" s="131">
        <f>'Final Sheet '!V115</f>
        <v>51.226666666666674</v>
      </c>
      <c r="H114" s="131">
        <f>'Final Sheet '!AG115</f>
        <v>46.432222222222222</v>
      </c>
      <c r="I114" s="131">
        <f>'Final Sheet '!AR115</f>
        <v>65.174999999999997</v>
      </c>
      <c r="J114" s="131">
        <f t="shared" si="5"/>
        <v>50.020972222222227</v>
      </c>
      <c r="K114" s="93" t="str" cm="1">
        <f t="array" ref="K114">_xlfn.IFS(J114&gt;=80,"A+",J114&gt;=70,"A",J114=60,"B+",J114&gt;=50,"B",J114&gt;=40,"C+",J114&gt;=30,"C",J114&gt;=20,"D",J114&lt;20,"E")</f>
        <v>B</v>
      </c>
      <c r="L114" s="93" t="str">
        <f>' PEP Grade'!L115</f>
        <v>With Held</v>
      </c>
      <c r="M114" s="156">
        <f t="shared" si="6"/>
        <v>27.924999999999997</v>
      </c>
      <c r="N114" s="119" t="str">
        <f t="shared" si="7"/>
        <v>Significant Progress</v>
      </c>
      <c r="O114" s="119">
        <f t="shared" si="8"/>
        <v>5</v>
      </c>
      <c r="Q114" s="119" t="str">
        <f>CHOOSE(MATCH(K114,{"A+","A","B+","B","C+","C","D","E"},0) - (O114-3),"A+","A","B+","B","C+","C","D","E")</f>
        <v>A</v>
      </c>
    </row>
    <row r="115" spans="1:17" s="124" customFormat="1" ht="23.4" customHeight="1" x14ac:dyDescent="0.3">
      <c r="A115" s="93">
        <v>113</v>
      </c>
      <c r="B115" s="129" t="s">
        <v>27</v>
      </c>
      <c r="C115" s="129" t="s">
        <v>47</v>
      </c>
      <c r="D115" s="129" t="s">
        <v>252</v>
      </c>
      <c r="E115" s="130" t="s">
        <v>253</v>
      </c>
      <c r="F115" s="131">
        <f>'Final Sheet '!K116</f>
        <v>62.041666666666664</v>
      </c>
      <c r="G115" s="131">
        <f>'Final Sheet '!V116</f>
        <v>56.484761904761911</v>
      </c>
      <c r="H115" s="131">
        <f>'Final Sheet '!AG116</f>
        <v>54.643333333333338</v>
      </c>
      <c r="I115" s="131">
        <f>'Final Sheet '!AR116</f>
        <v>53.650000000000006</v>
      </c>
      <c r="J115" s="131">
        <f t="shared" si="5"/>
        <v>56.70494047619048</v>
      </c>
      <c r="K115" s="93" t="str" cm="1">
        <f t="array" ref="K115">_xlfn.IFS(J115&gt;=80,"A+",J115&gt;=70,"A",J115=60,"B+",J115&gt;=50,"B",J115&gt;=40,"C+",J115&gt;=30,"C",J115&gt;=20,"D",J115&lt;20,"E")</f>
        <v>B</v>
      </c>
      <c r="L115" s="93" t="str">
        <f>' PEP Grade'!L116</f>
        <v>With Held</v>
      </c>
      <c r="M115" s="156">
        <f t="shared" si="6"/>
        <v>-8.3916666666666586</v>
      </c>
      <c r="N115" s="119" t="str">
        <f t="shared" si="7"/>
        <v>Minor Regression</v>
      </c>
      <c r="O115" s="119">
        <f t="shared" si="8"/>
        <v>2</v>
      </c>
      <c r="Q115" s="119" t="str">
        <f>CHOOSE(MATCH(K115,{"A+","A","B+","B","C+","C","D","E"},0) - (O115-3),"A+","A","B+","B","C+","C","D","E")</f>
        <v>C+</v>
      </c>
    </row>
    <row r="116" spans="1:17" s="124" customFormat="1" ht="23.4" customHeight="1" x14ac:dyDescent="0.3">
      <c r="A116" s="98">
        <v>114</v>
      </c>
      <c r="B116" s="131" t="s">
        <v>27</v>
      </c>
      <c r="C116" s="131" t="s">
        <v>47</v>
      </c>
      <c r="D116" s="131" t="s">
        <v>254</v>
      </c>
      <c r="E116" s="132" t="s">
        <v>255</v>
      </c>
      <c r="F116" s="131">
        <f>'Final Sheet '!K117</f>
        <v>59.368055555555557</v>
      </c>
      <c r="G116" s="131">
        <f>'Final Sheet '!V117</f>
        <v>32.803988095238097</v>
      </c>
      <c r="H116" s="131">
        <f>'Final Sheet '!AG117</f>
        <v>43.268888888888888</v>
      </c>
      <c r="I116" s="131">
        <f>'Final Sheet '!AR117</f>
        <v>35.766666666666666</v>
      </c>
      <c r="J116" s="131">
        <f t="shared" si="5"/>
        <v>42.801899801587297</v>
      </c>
      <c r="K116" s="93" t="str" cm="1">
        <f t="array" ref="K116">_xlfn.IFS(J116&gt;=80,"A+",J116&gt;=70,"A",J116=60,"B+",J116&gt;=50,"B",J116&gt;=40,"C+",J116&gt;=30,"C",J116&gt;=20,"D",J116&lt;20,"E")</f>
        <v>C+</v>
      </c>
      <c r="L116" s="93" t="str">
        <f>' PEP Grade'!L117</f>
        <v>With Held</v>
      </c>
      <c r="M116" s="156">
        <f t="shared" si="6"/>
        <v>-23.601388888888891</v>
      </c>
      <c r="N116" s="119" t="str">
        <f t="shared" si="7"/>
        <v>Significant Regression</v>
      </c>
      <c r="O116" s="119">
        <f t="shared" si="8"/>
        <v>1</v>
      </c>
      <c r="Q116" s="119" t="str">
        <f>CHOOSE(MATCH(K116,{"A+","A","B+","B","C+","C","D","E"},0) - (O116-3),"A+","A","B+","B","C+","C","D","E")</f>
        <v>D</v>
      </c>
    </row>
    <row r="117" spans="1:17" s="124" customFormat="1" ht="23.4" customHeight="1" x14ac:dyDescent="0.3">
      <c r="A117" s="93">
        <v>115</v>
      </c>
      <c r="B117" s="129" t="s">
        <v>27</v>
      </c>
      <c r="C117" s="129" t="s">
        <v>47</v>
      </c>
      <c r="D117" s="129" t="s">
        <v>256</v>
      </c>
      <c r="E117" s="130" t="s">
        <v>257</v>
      </c>
      <c r="F117" s="131">
        <f>'Final Sheet '!K118</f>
        <v>57.4375</v>
      </c>
      <c r="G117" s="131">
        <f>'Final Sheet '!V118</f>
        <v>40.386889880952381</v>
      </c>
      <c r="H117" s="131">
        <f>'Final Sheet '!AG118</f>
        <v>41.277777777777771</v>
      </c>
      <c r="I117" s="131">
        <f>'Final Sheet '!AR118</f>
        <v>45.3</v>
      </c>
      <c r="J117" s="131">
        <f t="shared" si="5"/>
        <v>46.100541914682537</v>
      </c>
      <c r="K117" s="93" t="str" cm="1">
        <f t="array" ref="K117">_xlfn.IFS(J117&gt;=80,"A+",J117&gt;=70,"A",J117=60,"B+",J117&gt;=50,"B",J117&gt;=40,"C+",J117&gt;=30,"C",J117&gt;=20,"D",J117&lt;20,"E")</f>
        <v>C+</v>
      </c>
      <c r="L117" s="93" t="str">
        <f>' PEP Grade'!L118</f>
        <v>With Held</v>
      </c>
      <c r="M117" s="156">
        <f t="shared" si="6"/>
        <v>-12.137500000000003</v>
      </c>
      <c r="N117" s="119" t="str">
        <f t="shared" si="7"/>
        <v>Significant Regression</v>
      </c>
      <c r="O117" s="119">
        <f t="shared" si="8"/>
        <v>1</v>
      </c>
      <c r="Q117" s="119" t="str">
        <f>CHOOSE(MATCH(K117,{"A+","A","B+","B","C+","C","D","E"},0) - (O117-3),"A+","A","B+","B","C+","C","D","E")</f>
        <v>D</v>
      </c>
    </row>
    <row r="118" spans="1:17" s="124" customFormat="1" ht="23.4" customHeight="1" x14ac:dyDescent="0.3">
      <c r="A118" s="98">
        <v>116</v>
      </c>
      <c r="B118" s="131" t="s">
        <v>207</v>
      </c>
      <c r="C118" s="131" t="s">
        <v>15</v>
      </c>
      <c r="D118" s="131" t="s">
        <v>258</v>
      </c>
      <c r="E118" s="132" t="s">
        <v>259</v>
      </c>
      <c r="F118" s="131">
        <f>'Final Sheet '!K119</f>
        <v>63.541666666666671</v>
      </c>
      <c r="G118" s="131">
        <f>'Final Sheet '!V119</f>
        <v>54.730952380952381</v>
      </c>
      <c r="H118" s="131">
        <f>'Final Sheet '!AG119</f>
        <v>59.304444444444442</v>
      </c>
      <c r="I118" s="131">
        <f>'Final Sheet '!AR119</f>
        <v>63.411111111111111</v>
      </c>
      <c r="J118" s="131">
        <f t="shared" si="5"/>
        <v>60.247043650793657</v>
      </c>
      <c r="K118" s="93" t="str" cm="1">
        <f t="array" ref="K118">_xlfn.IFS(J118&gt;=80,"A+",J118&gt;=70,"A",J118=60,"B+",J118&gt;=50,"B",J118&gt;=40,"C+",J118&gt;=30,"C",J118&gt;=20,"D",J118&lt;20,"E")</f>
        <v>B</v>
      </c>
      <c r="L118" s="93" t="str">
        <f>' PEP Grade'!L119</f>
        <v>Passed</v>
      </c>
      <c r="M118" s="156">
        <f t="shared" si="6"/>
        <v>-0.13055555555555998</v>
      </c>
      <c r="N118" s="119" t="str">
        <f t="shared" si="7"/>
        <v>Maintained</v>
      </c>
      <c r="O118" s="119">
        <f t="shared" si="8"/>
        <v>3</v>
      </c>
      <c r="Q118" s="119" t="str">
        <f>CHOOSE(MATCH(K118,{"A+","A","B+","B","C+","C","D","E"},0) - (O118-3),"A+","A","B+","B","C+","C","D","E")</f>
        <v>B</v>
      </c>
    </row>
    <row r="119" spans="1:17" s="124" customFormat="1" ht="23.4" customHeight="1" x14ac:dyDescent="0.3">
      <c r="A119" s="93">
        <v>117</v>
      </c>
      <c r="B119" s="129" t="s">
        <v>23</v>
      </c>
      <c r="C119" s="129" t="s">
        <v>47</v>
      </c>
      <c r="D119" s="129" t="s">
        <v>260</v>
      </c>
      <c r="E119" s="130" t="s">
        <v>261</v>
      </c>
      <c r="F119" s="131">
        <f>'Final Sheet '!K120</f>
        <v>78.485119047619065</v>
      </c>
      <c r="G119" s="131">
        <f>'Final Sheet '!V120</f>
        <v>62.107857142857142</v>
      </c>
      <c r="H119" s="131">
        <f>'Final Sheet '!AG120</f>
        <v>62.040000000000006</v>
      </c>
      <c r="I119" s="131">
        <f>'Final Sheet '!AR120</f>
        <v>71.746481481481482</v>
      </c>
      <c r="J119" s="131">
        <f t="shared" si="5"/>
        <v>68.594864417989413</v>
      </c>
      <c r="K119" s="93" t="str" cm="1">
        <f t="array" ref="K119">_xlfn.IFS(J119&gt;=80,"A+",J119&gt;=70,"A",J119=60,"B+",J119&gt;=50,"B",J119&gt;=40,"C+",J119&gt;=30,"C",J119&gt;=20,"D",J119&lt;20,"E")</f>
        <v>B</v>
      </c>
      <c r="L119" s="93" t="str">
        <f>' PEP Grade'!L120</f>
        <v>Passed</v>
      </c>
      <c r="M119" s="156">
        <f t="shared" si="6"/>
        <v>-6.7386375661375837</v>
      </c>
      <c r="N119" s="119" t="str">
        <f t="shared" si="7"/>
        <v>Minor Regression</v>
      </c>
      <c r="O119" s="119">
        <f t="shared" si="8"/>
        <v>2</v>
      </c>
      <c r="Q119" s="119" t="str">
        <f>CHOOSE(MATCH(K119,{"A+","A","B+","B","C+","C","D","E"},0) - (O119-3),"A+","A","B+","B","C+","C","D","E")</f>
        <v>C+</v>
      </c>
    </row>
    <row r="120" spans="1:17" s="124" customFormat="1" ht="23.4" customHeight="1" x14ac:dyDescent="0.3">
      <c r="A120" s="98">
        <v>118</v>
      </c>
      <c r="B120" s="131" t="s">
        <v>23</v>
      </c>
      <c r="C120" s="131" t="s">
        <v>15</v>
      </c>
      <c r="D120" s="131" t="s">
        <v>262</v>
      </c>
      <c r="E120" s="132" t="s">
        <v>263</v>
      </c>
      <c r="F120" s="131">
        <f>'Final Sheet '!K121</f>
        <v>56.416666666666664</v>
      </c>
      <c r="G120" s="131">
        <f>'Final Sheet '!V121</f>
        <v>39.847619047619048</v>
      </c>
      <c r="H120" s="131">
        <f>'Final Sheet '!AG121</f>
        <v>37.332222222222221</v>
      </c>
      <c r="I120" s="131">
        <f>'Final Sheet '!AR121</f>
        <v>45.037037037037038</v>
      </c>
      <c r="J120" s="131">
        <f t="shared" si="5"/>
        <v>44.658386243386239</v>
      </c>
      <c r="K120" s="93" t="str" cm="1">
        <f t="array" ref="K120">_xlfn.IFS(J120&gt;=80,"A+",J120&gt;=70,"A",J120=60,"B+",J120&gt;=50,"B",J120&gt;=40,"C+",J120&gt;=30,"C",J120&gt;=20,"D",J120&lt;20,"E")</f>
        <v>C+</v>
      </c>
      <c r="L120" s="93" t="str">
        <f>' PEP Grade'!L121</f>
        <v>With Held</v>
      </c>
      <c r="M120" s="156">
        <f t="shared" si="6"/>
        <v>-11.379629629629626</v>
      </c>
      <c r="N120" s="119" t="str">
        <f t="shared" si="7"/>
        <v>Significant Regression</v>
      </c>
      <c r="O120" s="119">
        <f t="shared" si="8"/>
        <v>1</v>
      </c>
      <c r="Q120" s="119" t="str">
        <f>CHOOSE(MATCH(K120,{"A+","A","B+","B","C+","C","D","E"},0) - (O120-3),"A+","A","B+","B","C+","C","D","E")</f>
        <v>D</v>
      </c>
    </row>
    <row r="121" spans="1:17" s="124" customFormat="1" ht="23.4" customHeight="1" x14ac:dyDescent="0.3">
      <c r="A121" s="93">
        <v>119</v>
      </c>
      <c r="B121" s="129" t="s">
        <v>23</v>
      </c>
      <c r="C121" s="129" t="s">
        <v>15</v>
      </c>
      <c r="D121" s="129" t="s">
        <v>264</v>
      </c>
      <c r="E121" s="130" t="s">
        <v>265</v>
      </c>
      <c r="F121" s="131">
        <f>'Final Sheet '!K122</f>
        <v>53.41765873015872</v>
      </c>
      <c r="G121" s="131">
        <f>'Final Sheet '!V122</f>
        <v>44.839047619047619</v>
      </c>
      <c r="H121" s="131">
        <f>'Final Sheet '!AG122</f>
        <v>38.65</v>
      </c>
      <c r="I121" s="131">
        <f>'Final Sheet '!AR122</f>
        <v>55.137037037037032</v>
      </c>
      <c r="J121" s="131">
        <f t="shared" si="5"/>
        <v>48.010935846560841</v>
      </c>
      <c r="K121" s="93" t="str" cm="1">
        <f t="array" ref="K121">_xlfn.IFS(J121&gt;=80,"A+",J121&gt;=70,"A",J121=60,"B+",J121&gt;=50,"B",J121&gt;=40,"C+",J121&gt;=30,"C",J121&gt;=20,"D",J121&lt;20,"E")</f>
        <v>C+</v>
      </c>
      <c r="L121" s="93" t="str">
        <f>' PEP Grade'!L122</f>
        <v>With Held</v>
      </c>
      <c r="M121" s="156">
        <f t="shared" si="6"/>
        <v>1.7193783068783119</v>
      </c>
      <c r="N121" s="119" t="str">
        <f t="shared" si="7"/>
        <v>Maintained</v>
      </c>
      <c r="O121" s="119">
        <f t="shared" si="8"/>
        <v>3</v>
      </c>
      <c r="Q121" s="119" t="str">
        <f>CHOOSE(MATCH(K121,{"A+","A","B+","B","C+","C","D","E"},0) - (O121-3),"A+","A","B+","B","C+","C","D","E")</f>
        <v>C+</v>
      </c>
    </row>
    <row r="122" spans="1:17" s="124" customFormat="1" ht="23.4" customHeight="1" x14ac:dyDescent="0.3">
      <c r="A122" s="98">
        <v>120</v>
      </c>
      <c r="B122" s="131" t="s">
        <v>27</v>
      </c>
      <c r="C122" s="131" t="s">
        <v>24</v>
      </c>
      <c r="D122" s="131" t="s">
        <v>266</v>
      </c>
      <c r="E122" s="132" t="s">
        <v>267</v>
      </c>
      <c r="F122" s="131">
        <f>'Final Sheet '!K123</f>
        <v>52.404265873015873</v>
      </c>
      <c r="G122" s="131">
        <f>'Final Sheet '!V123</f>
        <v>39.568571428571431</v>
      </c>
      <c r="H122" s="131">
        <f>'Final Sheet '!AG123</f>
        <v>37.023333333333326</v>
      </c>
      <c r="I122" s="131">
        <f>'Final Sheet '!AR123</f>
        <v>36.590000000000003</v>
      </c>
      <c r="J122" s="131">
        <f t="shared" si="5"/>
        <v>41.396542658730162</v>
      </c>
      <c r="K122" s="93" t="str" cm="1">
        <f t="array" ref="K122">_xlfn.IFS(J122&gt;=80,"A+",J122&gt;=70,"A",J122=60,"B+",J122&gt;=50,"B",J122&gt;=40,"C+",J122&gt;=30,"C",J122&gt;=20,"D",J122&lt;20,"E")</f>
        <v>C+</v>
      </c>
      <c r="L122" s="93" t="str">
        <f>' PEP Grade'!L123</f>
        <v>With Held</v>
      </c>
      <c r="M122" s="156">
        <f t="shared" si="6"/>
        <v>-15.81426587301587</v>
      </c>
      <c r="N122" s="119" t="str">
        <f t="shared" si="7"/>
        <v>Significant Regression</v>
      </c>
      <c r="O122" s="119">
        <f t="shared" si="8"/>
        <v>1</v>
      </c>
      <c r="Q122" s="119" t="str">
        <f>CHOOSE(MATCH(K122,{"A+","A","B+","B","C+","C","D","E"},0) - (O122-3),"A+","A","B+","B","C+","C","D","E")</f>
        <v>D</v>
      </c>
    </row>
    <row r="123" spans="1:17" s="124" customFormat="1" ht="23.4" customHeight="1" x14ac:dyDescent="0.3">
      <c r="A123" s="93">
        <v>121</v>
      </c>
      <c r="B123" s="129" t="s">
        <v>27</v>
      </c>
      <c r="C123" s="129" t="s">
        <v>15</v>
      </c>
      <c r="D123" s="129" t="s">
        <v>268</v>
      </c>
      <c r="E123" s="130" t="s">
        <v>269</v>
      </c>
      <c r="F123" s="131">
        <f>'Final Sheet '!K124</f>
        <v>65.347222222222214</v>
      </c>
      <c r="G123" s="131">
        <f>'Final Sheet '!V124</f>
        <v>37.717857142857142</v>
      </c>
      <c r="H123" s="131">
        <f>'Final Sheet '!AG124</f>
        <v>51.612222222222222</v>
      </c>
      <c r="I123" s="131">
        <f>'Final Sheet '!AR124</f>
        <v>46.867592592592594</v>
      </c>
      <c r="J123" s="131">
        <f t="shared" si="5"/>
        <v>50.386223544973539</v>
      </c>
      <c r="K123" s="93" t="str" cm="1">
        <f t="array" ref="K123">_xlfn.IFS(J123&gt;=80,"A+",J123&gt;=70,"A",J123=60,"B+",J123&gt;=50,"B",J123&gt;=40,"C+",J123&gt;=30,"C",J123&gt;=20,"D",J123&lt;20,"E")</f>
        <v>B</v>
      </c>
      <c r="L123" s="93" t="str">
        <f>' PEP Grade'!L124</f>
        <v>With Held</v>
      </c>
      <c r="M123" s="156">
        <f t="shared" si="6"/>
        <v>-18.479629629629621</v>
      </c>
      <c r="N123" s="119" t="str">
        <f t="shared" si="7"/>
        <v>Significant Regression</v>
      </c>
      <c r="O123" s="119">
        <f t="shared" si="8"/>
        <v>1</v>
      </c>
      <c r="Q123" s="119" t="str">
        <f>CHOOSE(MATCH(K123,{"A+","A","B+","B","C+","C","D","E"},0) - (O123-3),"A+","A","B+","B","C+","C","D","E")</f>
        <v>C</v>
      </c>
    </row>
    <row r="124" spans="1:17" s="124" customFormat="1" ht="23.4" customHeight="1" x14ac:dyDescent="0.3">
      <c r="A124" s="98">
        <v>122</v>
      </c>
      <c r="B124" s="131" t="s">
        <v>27</v>
      </c>
      <c r="C124" s="131" t="s">
        <v>15</v>
      </c>
      <c r="D124" s="131" t="s">
        <v>270</v>
      </c>
      <c r="E124" s="132" t="s">
        <v>271</v>
      </c>
      <c r="F124" s="131">
        <f>'Final Sheet '!K125</f>
        <v>65.745039682539684</v>
      </c>
      <c r="G124" s="131">
        <f>'Final Sheet '!V125</f>
        <v>46.422857142857147</v>
      </c>
      <c r="H124" s="131">
        <f>'Final Sheet '!AG125</f>
        <v>52.123333333333335</v>
      </c>
      <c r="I124" s="131">
        <f>'Final Sheet '!AR125</f>
        <v>54.855555555555554</v>
      </c>
      <c r="J124" s="131">
        <f t="shared" si="5"/>
        <v>54.786696428571432</v>
      </c>
      <c r="K124" s="93" t="str" cm="1">
        <f t="array" ref="K124">_xlfn.IFS(J124&gt;=80,"A+",J124&gt;=70,"A",J124=60,"B+",J124&gt;=50,"B",J124&gt;=40,"C+",J124&gt;=30,"C",J124&gt;=20,"D",J124&lt;20,"E")</f>
        <v>B</v>
      </c>
      <c r="L124" s="93" t="str">
        <f>' PEP Grade'!L125</f>
        <v>With Held</v>
      </c>
      <c r="M124" s="156">
        <f t="shared" si="6"/>
        <v>-10.889484126984129</v>
      </c>
      <c r="N124" s="119" t="str">
        <f t="shared" si="7"/>
        <v>Significant Regression</v>
      </c>
      <c r="O124" s="119">
        <f t="shared" si="8"/>
        <v>1</v>
      </c>
      <c r="Q124" s="119" t="str">
        <f>CHOOSE(MATCH(K124,{"A+","A","B+","B","C+","C","D","E"},0) - (O124-3),"A+","A","B+","B","C+","C","D","E")</f>
        <v>C</v>
      </c>
    </row>
    <row r="125" spans="1:17" s="124" customFormat="1" ht="23.4" customHeight="1" x14ac:dyDescent="0.3">
      <c r="A125" s="93">
        <v>123</v>
      </c>
      <c r="B125" s="129" t="s">
        <v>27</v>
      </c>
      <c r="C125" s="129" t="s">
        <v>15</v>
      </c>
      <c r="D125" s="129" t="s">
        <v>272</v>
      </c>
      <c r="E125" s="130" t="s">
        <v>273</v>
      </c>
      <c r="F125" s="131">
        <f>'Final Sheet '!K126</f>
        <v>65.88938492063491</v>
      </c>
      <c r="G125" s="131">
        <f>'Final Sheet '!V126</f>
        <v>63.738571428571426</v>
      </c>
      <c r="H125" s="131">
        <f>'Final Sheet '!AG126</f>
        <v>63.748888888888885</v>
      </c>
      <c r="I125" s="131">
        <f>'Final Sheet '!AR126</f>
        <v>70.401851851851845</v>
      </c>
      <c r="J125" s="131">
        <f t="shared" si="5"/>
        <v>65.944674272486765</v>
      </c>
      <c r="K125" s="93" t="str" cm="1">
        <f t="array" ref="K125">_xlfn.IFS(J125&gt;=80,"A+",J125&gt;=70,"A",J125=60,"B+",J125&gt;=50,"B",J125&gt;=40,"C+",J125&gt;=30,"C",J125&gt;=20,"D",J125&lt;20,"E")</f>
        <v>B</v>
      </c>
      <c r="L125" s="93" t="str">
        <f>' PEP Grade'!L126</f>
        <v>Passed</v>
      </c>
      <c r="M125" s="156">
        <f t="shared" si="6"/>
        <v>4.5124669312169345</v>
      </c>
      <c r="N125" s="119" t="str">
        <f t="shared" si="7"/>
        <v>Maintained</v>
      </c>
      <c r="O125" s="119">
        <f t="shared" si="8"/>
        <v>3</v>
      </c>
      <c r="Q125" s="119" t="str">
        <f>CHOOSE(MATCH(K125,{"A+","A","B+","B","C+","C","D","E"},0) - (O125-3),"A+","A","B+","B","C+","C","D","E")</f>
        <v>B</v>
      </c>
    </row>
    <row r="126" spans="1:17" s="124" customFormat="1" ht="23.4" customHeight="1" x14ac:dyDescent="0.3">
      <c r="A126" s="98">
        <v>124</v>
      </c>
      <c r="B126" s="131" t="s">
        <v>27</v>
      </c>
      <c r="C126" s="131" t="s">
        <v>24</v>
      </c>
      <c r="D126" s="131" t="s">
        <v>274</v>
      </c>
      <c r="E126" s="132" t="s">
        <v>275</v>
      </c>
      <c r="F126" s="131">
        <f>'Final Sheet '!K127</f>
        <v>39.381448412698418</v>
      </c>
      <c r="G126" s="131">
        <f>'Final Sheet '!V127</f>
        <v>45.068095238095239</v>
      </c>
      <c r="H126" s="131">
        <f>'Final Sheet '!AG127</f>
        <v>40.959999999999994</v>
      </c>
      <c r="I126" s="131">
        <f>'Final Sheet '!AR127</f>
        <v>53.275462962962962</v>
      </c>
      <c r="J126" s="131">
        <f t="shared" si="5"/>
        <v>44.671251653439157</v>
      </c>
      <c r="K126" s="93" t="str" cm="1">
        <f t="array" ref="K126">_xlfn.IFS(J126&gt;=80,"A+",J126&gt;=70,"A",J126=60,"B+",J126&gt;=50,"B",J126&gt;=40,"C+",J126&gt;=30,"C",J126&gt;=20,"D",J126&lt;20,"E")</f>
        <v>C+</v>
      </c>
      <c r="L126" s="93" t="str">
        <f>' PEP Grade'!L127</f>
        <v>With Held</v>
      </c>
      <c r="M126" s="156">
        <f t="shared" si="6"/>
        <v>13.894014550264544</v>
      </c>
      <c r="N126" s="119" t="str">
        <f t="shared" si="7"/>
        <v>Significant Progress</v>
      </c>
      <c r="O126" s="119">
        <f t="shared" si="8"/>
        <v>5</v>
      </c>
      <c r="Q126" s="119" t="str">
        <f>CHOOSE(MATCH(K126,{"A+","A","B+","B","C+","C","D","E"},0) - (O126-3),"A+","A","B+","B","C+","C","D","E")</f>
        <v>B+</v>
      </c>
    </row>
    <row r="127" spans="1:17" s="124" customFormat="1" ht="23.4" customHeight="1" x14ac:dyDescent="0.3">
      <c r="A127" s="93">
        <v>125</v>
      </c>
      <c r="B127" s="129" t="s">
        <v>23</v>
      </c>
      <c r="C127" s="129" t="s">
        <v>47</v>
      </c>
      <c r="D127" s="129" t="s">
        <v>276</v>
      </c>
      <c r="E127" s="130" t="s">
        <v>277</v>
      </c>
      <c r="F127" s="131">
        <f>'Final Sheet '!K128</f>
        <v>62.527777777777771</v>
      </c>
      <c r="G127" s="131">
        <f>'Final Sheet '!V128</f>
        <v>65.444999999999993</v>
      </c>
      <c r="H127" s="131">
        <f>'Final Sheet '!AG128</f>
        <v>59.821111111111108</v>
      </c>
      <c r="I127" s="131">
        <f>'Final Sheet '!AR128</f>
        <v>66.990277777777777</v>
      </c>
      <c r="J127" s="131">
        <f t="shared" si="5"/>
        <v>63.696041666666666</v>
      </c>
      <c r="K127" s="93" t="str" cm="1">
        <f t="array" ref="K127">_xlfn.IFS(J127&gt;=80,"A+",J127&gt;=70,"A",J127=60,"B+",J127&gt;=50,"B",J127&gt;=40,"C+",J127&gt;=30,"C",J127&gt;=20,"D",J127&lt;20,"E")</f>
        <v>B</v>
      </c>
      <c r="L127" s="93" t="str">
        <f>' PEP Grade'!L128</f>
        <v>Passed</v>
      </c>
      <c r="M127" s="156">
        <f t="shared" si="6"/>
        <v>4.4625000000000057</v>
      </c>
      <c r="N127" s="119" t="str">
        <f t="shared" si="7"/>
        <v>Maintained</v>
      </c>
      <c r="O127" s="119">
        <f t="shared" si="8"/>
        <v>3</v>
      </c>
      <c r="Q127" s="119" t="str">
        <f>CHOOSE(MATCH(K127,{"A+","A","B+","B","C+","C","D","E"},0) - (O127-3),"A+","A","B+","B","C+","C","D","E")</f>
        <v>B</v>
      </c>
    </row>
    <row r="128" spans="1:17" s="124" customFormat="1" ht="23.4" customHeight="1" x14ac:dyDescent="0.3">
      <c r="A128" s="98">
        <v>126</v>
      </c>
      <c r="B128" s="131" t="s">
        <v>23</v>
      </c>
      <c r="C128" s="131" t="s">
        <v>47</v>
      </c>
      <c r="D128" s="131" t="s">
        <v>278</v>
      </c>
      <c r="E128" s="132" t="s">
        <v>279</v>
      </c>
      <c r="F128" s="131">
        <f>'Final Sheet '!K129</f>
        <v>55.777777777777771</v>
      </c>
      <c r="G128" s="131">
        <f>'Final Sheet '!V129</f>
        <v>35.91357142857143</v>
      </c>
      <c r="H128" s="131">
        <f>'Final Sheet '!AG129</f>
        <v>40.58</v>
      </c>
      <c r="I128" s="131">
        <f>'Final Sheet '!AR129</f>
        <v>15.955555555555556</v>
      </c>
      <c r="J128" s="131">
        <f t="shared" si="5"/>
        <v>37.056726190476191</v>
      </c>
      <c r="K128" s="93" t="str" cm="1">
        <f t="array" ref="K128">_xlfn.IFS(J128&gt;=80,"A+",J128&gt;=70,"A",J128=60,"B+",J128&gt;=50,"B",J128&gt;=40,"C+",J128&gt;=30,"C",J128&gt;=20,"D",J128&lt;20,"E")</f>
        <v>C</v>
      </c>
      <c r="L128" s="93" t="str">
        <f>' PEP Grade'!L129</f>
        <v>With Held</v>
      </c>
      <c r="M128" s="156">
        <f t="shared" si="6"/>
        <v>-39.822222222222216</v>
      </c>
      <c r="N128" s="119" t="str">
        <f t="shared" si="7"/>
        <v>Significant Regression</v>
      </c>
      <c r="O128" s="119">
        <f t="shared" si="8"/>
        <v>1</v>
      </c>
      <c r="Q128" s="119" t="str">
        <f>CHOOSE(MATCH(K128,{"A+","A","B+","B","C+","C","D","E"},0) - (O128-3),"A+","A","B+","B","C+","C","D","E")</f>
        <v>E</v>
      </c>
    </row>
    <row r="129" spans="1:17" s="124" customFormat="1" ht="23.4" customHeight="1" x14ac:dyDescent="0.3">
      <c r="A129" s="93">
        <v>127</v>
      </c>
      <c r="B129" s="129" t="s">
        <v>23</v>
      </c>
      <c r="C129" s="129" t="s">
        <v>15</v>
      </c>
      <c r="D129" s="129" t="s">
        <v>280</v>
      </c>
      <c r="E129" s="130" t="s">
        <v>281</v>
      </c>
      <c r="F129" s="131">
        <f>'Final Sheet '!K130</f>
        <v>53.638888888888893</v>
      </c>
      <c r="G129" s="131">
        <f>'Final Sheet '!V130</f>
        <v>51.13761904761904</v>
      </c>
      <c r="H129" s="131">
        <f>'Final Sheet '!AG130</f>
        <v>55.733333333333327</v>
      </c>
      <c r="I129" s="131">
        <f>'Final Sheet '!AR130</f>
        <v>45.491203703703704</v>
      </c>
      <c r="J129" s="131">
        <f t="shared" si="5"/>
        <v>51.500261243386234</v>
      </c>
      <c r="K129" s="93" t="str" cm="1">
        <f t="array" ref="K129">_xlfn.IFS(J129&gt;=80,"A+",J129&gt;=70,"A",J129=60,"B+",J129&gt;=50,"B",J129&gt;=40,"C+",J129&gt;=30,"C",J129&gt;=20,"D",J129&lt;20,"E")</f>
        <v>B</v>
      </c>
      <c r="L129" s="93" t="str">
        <f>' PEP Grade'!L130</f>
        <v>With Held</v>
      </c>
      <c r="M129" s="156">
        <f t="shared" si="6"/>
        <v>-8.147685185185189</v>
      </c>
      <c r="N129" s="119" t="str">
        <f t="shared" si="7"/>
        <v>Significant Regression</v>
      </c>
      <c r="O129" s="119">
        <f t="shared" si="8"/>
        <v>1</v>
      </c>
      <c r="Q129" s="119" t="str">
        <f>CHOOSE(MATCH(K129,{"A+","A","B+","B","C+","C","D","E"},0) - (O129-3),"A+","A","B+","B","C+","C","D","E")</f>
        <v>C</v>
      </c>
    </row>
    <row r="130" spans="1:17" s="124" customFormat="1" ht="23.4" customHeight="1" x14ac:dyDescent="0.3">
      <c r="A130" s="98">
        <v>128</v>
      </c>
      <c r="B130" s="131" t="s">
        <v>27</v>
      </c>
      <c r="C130" s="131" t="s">
        <v>15</v>
      </c>
      <c r="D130" s="131" t="s">
        <v>282</v>
      </c>
      <c r="E130" s="132" t="s">
        <v>283</v>
      </c>
      <c r="F130" s="131">
        <f>'Final Sheet '!K131</f>
        <v>55.924603174603178</v>
      </c>
      <c r="G130" s="131">
        <f>'Final Sheet '!V131</f>
        <v>33.902619047619048</v>
      </c>
      <c r="H130" s="131">
        <f>'Final Sheet '!AG131</f>
        <v>48.649444444444441</v>
      </c>
      <c r="I130" s="131">
        <f>'Final Sheet '!AR131</f>
        <v>43.531481481481478</v>
      </c>
      <c r="J130" s="131">
        <f t="shared" si="5"/>
        <v>45.502037037037034</v>
      </c>
      <c r="K130" s="93" t="str" cm="1">
        <f t="array" ref="K130">_xlfn.IFS(J130&gt;=80,"A+",J130&gt;=70,"A",J130=60,"B+",J130&gt;=50,"B",J130&gt;=40,"C+",J130&gt;=30,"C",J130&gt;=20,"D",J130&lt;20,"E")</f>
        <v>C+</v>
      </c>
      <c r="L130" s="93" t="str">
        <f>' PEP Grade'!L131</f>
        <v>With Held</v>
      </c>
      <c r="M130" s="156">
        <f t="shared" si="6"/>
        <v>-12.393121693121699</v>
      </c>
      <c r="N130" s="119" t="str">
        <f t="shared" si="7"/>
        <v>Significant Regression</v>
      </c>
      <c r="O130" s="119">
        <f t="shared" si="8"/>
        <v>1</v>
      </c>
      <c r="Q130" s="119" t="str">
        <f>CHOOSE(MATCH(K130,{"A+","A","B+","B","C+","C","D","E"},0) - (O130-3),"A+","A","B+","B","C+","C","D","E")</f>
        <v>D</v>
      </c>
    </row>
    <row r="131" spans="1:17" s="124" customFormat="1" ht="23.4" customHeight="1" x14ac:dyDescent="0.3">
      <c r="A131" s="93">
        <v>129</v>
      </c>
      <c r="B131" s="129" t="s">
        <v>23</v>
      </c>
      <c r="C131" s="129" t="s">
        <v>47</v>
      </c>
      <c r="D131" s="129" t="s">
        <v>284</v>
      </c>
      <c r="E131" s="130" t="s">
        <v>285</v>
      </c>
      <c r="F131" s="131">
        <f>'Final Sheet '!K132</f>
        <v>59.477678571428569</v>
      </c>
      <c r="G131" s="131">
        <f>'Final Sheet '!V132</f>
        <v>57.916666666666664</v>
      </c>
      <c r="H131" s="131">
        <f>'Final Sheet '!AG132</f>
        <v>45.745555555555548</v>
      </c>
      <c r="I131" s="131">
        <f>'Final Sheet '!AR132</f>
        <v>61.740740740740748</v>
      </c>
      <c r="J131" s="131">
        <f t="shared" si="5"/>
        <v>56.220160383597886</v>
      </c>
      <c r="K131" s="93" t="str" cm="1">
        <f t="array" ref="K131">_xlfn.IFS(J131&gt;=80,"A+",J131&gt;=70,"A",J131=60,"B+",J131&gt;=50,"B",J131&gt;=40,"C+",J131&gt;=30,"C",J131&gt;=20,"D",J131&lt;20,"E")</f>
        <v>B</v>
      </c>
      <c r="L131" s="93" t="str">
        <f>' PEP Grade'!L132</f>
        <v>With Held</v>
      </c>
      <c r="M131" s="156">
        <f t="shared" si="6"/>
        <v>2.2630621693121782</v>
      </c>
      <c r="N131" s="119" t="str">
        <f t="shared" si="7"/>
        <v>Maintained</v>
      </c>
      <c r="O131" s="119">
        <f t="shared" si="8"/>
        <v>3</v>
      </c>
      <c r="Q131" s="119" t="str">
        <f>CHOOSE(MATCH(K131,{"A+","A","B+","B","C+","C","D","E"},0) - (O131-3),"A+","A","B+","B","C+","C","D","E")</f>
        <v>B</v>
      </c>
    </row>
    <row r="132" spans="1:17" s="124" customFormat="1" ht="23.4" customHeight="1" x14ac:dyDescent="0.3">
      <c r="A132" s="98">
        <v>130</v>
      </c>
      <c r="B132" s="131" t="s">
        <v>27</v>
      </c>
      <c r="C132" s="131" t="s">
        <v>24</v>
      </c>
      <c r="D132" s="131" t="s">
        <v>286</v>
      </c>
      <c r="E132" s="132" t="s">
        <v>287</v>
      </c>
      <c r="F132" s="131">
        <f>'Final Sheet '!K133</f>
        <v>41.208333333333329</v>
      </c>
      <c r="G132" s="131">
        <f>'Final Sheet '!V133</f>
        <v>56.9252380952381</v>
      </c>
      <c r="H132" s="131">
        <f>'Final Sheet '!AG133</f>
        <v>42.318888888888893</v>
      </c>
      <c r="I132" s="131">
        <f>'Final Sheet '!AR133</f>
        <v>61.336574074074072</v>
      </c>
      <c r="J132" s="131">
        <f t="shared" ref="J132:J195" si="9">AVERAGE(F132,G132,H132,I132)</f>
        <v>50.447258597883597</v>
      </c>
      <c r="K132" s="93" t="str" cm="1">
        <f t="array" ref="K132">_xlfn.IFS(J132&gt;=80,"A+",J132&gt;=70,"A",J132=60,"B+",J132&gt;=50,"B",J132&gt;=40,"C+",J132&gt;=30,"C",J132&gt;=20,"D",J132&lt;20,"E")</f>
        <v>B</v>
      </c>
      <c r="L132" s="93" t="str">
        <f>' PEP Grade'!L133</f>
        <v>With Held</v>
      </c>
      <c r="M132" s="156">
        <f t="shared" ref="M132:M195" si="10">I132-F132</f>
        <v>20.128240740740743</v>
      </c>
      <c r="N132" s="119" t="str">
        <f t="shared" ref="N132:N195" si="11">IF(I132&gt;F132*(1.2),"Significant Progress",IF(I132&gt;F132*(1.1),"Moderate Progress",IF(AND(I132&lt;=F132*(1.1),I132&gt;=F132*0.95),"Maintained",IF(I132&gt;=F132*0.86,"Minor Regression","Significant Regression"))))</f>
        <v>Significant Progress</v>
      </c>
      <c r="O132" s="119">
        <f t="shared" ref="O132:O195" si="12">IF(F132="","",IF((I132-F132)/F132&gt;=0.2,5,IF((I132-F132)/F132&gt;=0.1,4,IF((I132-F132)/F132&gt;=-0.05,3,IF((I132-F132)/F132&gt;=-0.14,2,1)))))</f>
        <v>5</v>
      </c>
      <c r="Q132" s="119" t="str">
        <f>CHOOSE(MATCH(K132,{"A+","A","B+","B","C+","C","D","E"},0) - (O132-3),"A+","A","B+","B","C+","C","D","E")</f>
        <v>A</v>
      </c>
    </row>
    <row r="133" spans="1:17" s="124" customFormat="1" ht="23.4" customHeight="1" x14ac:dyDescent="0.3">
      <c r="A133" s="93">
        <v>131</v>
      </c>
      <c r="B133" s="129" t="s">
        <v>23</v>
      </c>
      <c r="C133" s="129" t="s">
        <v>47</v>
      </c>
      <c r="D133" s="129" t="s">
        <v>288</v>
      </c>
      <c r="E133" s="130" t="s">
        <v>289</v>
      </c>
      <c r="F133" s="131">
        <f>'Final Sheet '!K134</f>
        <v>65.791666666666657</v>
      </c>
      <c r="G133" s="131">
        <f>'Final Sheet '!V134</f>
        <v>59.295238095238098</v>
      </c>
      <c r="H133" s="131">
        <f>'Final Sheet '!AG134</f>
        <v>55.882222222222218</v>
      </c>
      <c r="I133" s="131">
        <f>'Final Sheet '!AR134</f>
        <v>45.277777777777779</v>
      </c>
      <c r="J133" s="131">
        <f t="shared" si="9"/>
        <v>56.561726190476186</v>
      </c>
      <c r="K133" s="93" t="str" cm="1">
        <f t="array" ref="K133">_xlfn.IFS(J133&gt;=80,"A+",J133&gt;=70,"A",J133=60,"B+",J133&gt;=50,"B",J133&gt;=40,"C+",J133&gt;=30,"C",J133&gt;=20,"D",J133&lt;20,"E")</f>
        <v>B</v>
      </c>
      <c r="L133" s="93" t="str">
        <f>' PEP Grade'!L134</f>
        <v>With Held</v>
      </c>
      <c r="M133" s="156">
        <f t="shared" si="10"/>
        <v>-20.513888888888879</v>
      </c>
      <c r="N133" s="119" t="str">
        <f t="shared" si="11"/>
        <v>Significant Regression</v>
      </c>
      <c r="O133" s="119">
        <f t="shared" si="12"/>
        <v>1</v>
      </c>
      <c r="Q133" s="119" t="str">
        <f>CHOOSE(MATCH(K133,{"A+","A","B+","B","C+","C","D","E"},0) - (O133-3),"A+","A","B+","B","C+","C","D","E")</f>
        <v>C</v>
      </c>
    </row>
    <row r="134" spans="1:17" s="124" customFormat="1" ht="23.4" customHeight="1" x14ac:dyDescent="0.3">
      <c r="A134" s="98">
        <v>132</v>
      </c>
      <c r="B134" s="131" t="s">
        <v>23</v>
      </c>
      <c r="C134" s="131" t="s">
        <v>24</v>
      </c>
      <c r="D134" s="131" t="s">
        <v>290</v>
      </c>
      <c r="E134" s="132" t="s">
        <v>291</v>
      </c>
      <c r="F134" s="131">
        <f>'Final Sheet '!K135</f>
        <v>43.416666666666671</v>
      </c>
      <c r="G134" s="131">
        <f>'Final Sheet '!V135</f>
        <v>39.81</v>
      </c>
      <c r="H134" s="131">
        <f>'Final Sheet '!AG135</f>
        <v>36.900000000000006</v>
      </c>
      <c r="I134" s="131">
        <f>'Final Sheet '!AR135</f>
        <v>43.43240740740741</v>
      </c>
      <c r="J134" s="131">
        <f t="shared" si="9"/>
        <v>40.889768518518522</v>
      </c>
      <c r="K134" s="93" t="str" cm="1">
        <f t="array" ref="K134">_xlfn.IFS(J134&gt;=80,"A+",J134&gt;=70,"A",J134=60,"B+",J134&gt;=50,"B",J134&gt;=40,"C+",J134&gt;=30,"C",J134&gt;=20,"D",J134&lt;20,"E")</f>
        <v>C+</v>
      </c>
      <c r="L134" s="93" t="str">
        <f>' PEP Grade'!L135</f>
        <v>With Held</v>
      </c>
      <c r="M134" s="156">
        <f t="shared" si="10"/>
        <v>1.5740740740739056E-2</v>
      </c>
      <c r="N134" s="119" t="str">
        <f t="shared" si="11"/>
        <v>Maintained</v>
      </c>
      <c r="O134" s="119">
        <f t="shared" si="12"/>
        <v>3</v>
      </c>
      <c r="Q134" s="119" t="str">
        <f>CHOOSE(MATCH(K134,{"A+","A","B+","B","C+","C","D","E"},0) - (O134-3),"A+","A","B+","B","C+","C","D","E")</f>
        <v>C+</v>
      </c>
    </row>
    <row r="135" spans="1:17" s="124" customFormat="1" ht="23.4" customHeight="1" x14ac:dyDescent="0.3">
      <c r="A135" s="93">
        <v>133</v>
      </c>
      <c r="B135" s="129" t="s">
        <v>27</v>
      </c>
      <c r="C135" s="129" t="s">
        <v>24</v>
      </c>
      <c r="D135" s="129" t="s">
        <v>292</v>
      </c>
      <c r="E135" s="130" t="s">
        <v>293</v>
      </c>
      <c r="F135" s="131">
        <f>'Final Sheet '!K136</f>
        <v>37.777777777777779</v>
      </c>
      <c r="G135" s="131">
        <f>'Final Sheet '!V136</f>
        <v>45.012857142857143</v>
      </c>
      <c r="H135" s="131">
        <f>'Final Sheet '!AG136</f>
        <v>36.79</v>
      </c>
      <c r="I135" s="131">
        <f>'Final Sheet '!AR136</f>
        <v>34.127314814814817</v>
      </c>
      <c r="J135" s="131">
        <f t="shared" si="9"/>
        <v>38.426987433862429</v>
      </c>
      <c r="K135" s="93" t="str" cm="1">
        <f t="array" ref="K135">_xlfn.IFS(J135&gt;=80,"A+",J135&gt;=70,"A",J135=60,"B+",J135&gt;=50,"B",J135&gt;=40,"C+",J135&gt;=30,"C",J135&gt;=20,"D",J135&lt;20,"E")</f>
        <v>C</v>
      </c>
      <c r="L135" s="93" t="str">
        <f>' PEP Grade'!L136</f>
        <v>With Held</v>
      </c>
      <c r="M135" s="156">
        <f t="shared" si="10"/>
        <v>-3.6504629629629619</v>
      </c>
      <c r="N135" s="119" t="str">
        <f t="shared" si="11"/>
        <v>Minor Regression</v>
      </c>
      <c r="O135" s="119">
        <f t="shared" si="12"/>
        <v>2</v>
      </c>
      <c r="Q135" s="119" t="str">
        <f>CHOOSE(MATCH(K135,{"A+","A","B+","B","C+","C","D","E"},0) - (O135-3),"A+","A","B+","B","C+","C","D","E")</f>
        <v>D</v>
      </c>
    </row>
    <row r="136" spans="1:17" s="124" customFormat="1" ht="23.4" customHeight="1" x14ac:dyDescent="0.3">
      <c r="A136" s="98">
        <v>134</v>
      </c>
      <c r="B136" s="131" t="s">
        <v>27</v>
      </c>
      <c r="C136" s="131" t="s">
        <v>47</v>
      </c>
      <c r="D136" s="131" t="s">
        <v>294</v>
      </c>
      <c r="E136" s="132" t="s">
        <v>295</v>
      </c>
      <c r="F136" s="131">
        <f>'Final Sheet '!K137</f>
        <v>47.875</v>
      </c>
      <c r="G136" s="131">
        <f>'Final Sheet '!V137</f>
        <v>28.362857142857145</v>
      </c>
      <c r="H136" s="131">
        <f>'Final Sheet '!AG137</f>
        <v>27.842222222222219</v>
      </c>
      <c r="I136" s="131">
        <f>'Final Sheet '!AR137</f>
        <v>42.224999999999994</v>
      </c>
      <c r="J136" s="131">
        <f t="shared" si="9"/>
        <v>36.576269841269834</v>
      </c>
      <c r="K136" s="93" t="str" cm="1">
        <f t="array" ref="K136">_xlfn.IFS(J136&gt;=80,"A+",J136&gt;=70,"A",J136=60,"B+",J136&gt;=50,"B",J136&gt;=40,"C+",J136&gt;=30,"C",J136&gt;=20,"D",J136&lt;20,"E")</f>
        <v>C</v>
      </c>
      <c r="L136" s="93" t="str">
        <f>' PEP Grade'!L137</f>
        <v>With Held</v>
      </c>
      <c r="M136" s="156">
        <f t="shared" si="10"/>
        <v>-5.6500000000000057</v>
      </c>
      <c r="N136" s="119" t="str">
        <f t="shared" si="11"/>
        <v>Minor Regression</v>
      </c>
      <c r="O136" s="119">
        <f t="shared" si="12"/>
        <v>2</v>
      </c>
      <c r="Q136" s="119" t="str">
        <f>CHOOSE(MATCH(K136,{"A+","A","B+","B","C+","C","D","E"},0) - (O136-3),"A+","A","B+","B","C+","C","D","E")</f>
        <v>D</v>
      </c>
    </row>
    <row r="137" spans="1:17" s="124" customFormat="1" ht="23.4" customHeight="1" x14ac:dyDescent="0.3">
      <c r="A137" s="93">
        <v>135</v>
      </c>
      <c r="B137" s="129" t="s">
        <v>27</v>
      </c>
      <c r="C137" s="129" t="s">
        <v>15</v>
      </c>
      <c r="D137" s="129" t="s">
        <v>296</v>
      </c>
      <c r="E137" s="130" t="s">
        <v>297</v>
      </c>
      <c r="F137" s="131">
        <f>'Final Sheet '!K138</f>
        <v>51.131944444444443</v>
      </c>
      <c r="G137" s="131">
        <f>'Final Sheet '!V138</f>
        <v>43.986666666666665</v>
      </c>
      <c r="H137" s="131">
        <f>'Final Sheet '!AG138</f>
        <v>42.36333333333333</v>
      </c>
      <c r="I137" s="131">
        <f>'Final Sheet '!AR138</f>
        <v>40.81481481481481</v>
      </c>
      <c r="J137" s="131">
        <f t="shared" si="9"/>
        <v>44.574189814814808</v>
      </c>
      <c r="K137" s="93" t="str" cm="1">
        <f t="array" ref="K137">_xlfn.IFS(J137&gt;=80,"A+",J137&gt;=70,"A",J137=60,"B+",J137&gt;=50,"B",J137&gt;=40,"C+",J137&gt;=30,"C",J137&gt;=20,"D",J137&lt;20,"E")</f>
        <v>C+</v>
      </c>
      <c r="L137" s="93" t="str">
        <f>' PEP Grade'!L138</f>
        <v>With Held</v>
      </c>
      <c r="M137" s="156">
        <f t="shared" si="10"/>
        <v>-10.317129629629633</v>
      </c>
      <c r="N137" s="119" t="str">
        <f t="shared" si="11"/>
        <v>Significant Regression</v>
      </c>
      <c r="O137" s="119">
        <f t="shared" si="12"/>
        <v>1</v>
      </c>
      <c r="Q137" s="119" t="str">
        <f>CHOOSE(MATCH(K137,{"A+","A","B+","B","C+","C","D","E"},0) - (O137-3),"A+","A","B+","B","C+","C","D","E")</f>
        <v>D</v>
      </c>
    </row>
    <row r="138" spans="1:17" s="124" customFormat="1" ht="23.4" customHeight="1" x14ac:dyDescent="0.3">
      <c r="A138" s="98">
        <v>136</v>
      </c>
      <c r="B138" s="131" t="s">
        <v>23</v>
      </c>
      <c r="C138" s="131" t="s">
        <v>15</v>
      </c>
      <c r="D138" s="131" t="s">
        <v>298</v>
      </c>
      <c r="E138" s="132" t="s">
        <v>299</v>
      </c>
      <c r="F138" s="131">
        <f>'Final Sheet '!K139</f>
        <v>43.933035714285715</v>
      </c>
      <c r="G138" s="131">
        <f>'Final Sheet '!V139</f>
        <v>47.525952380952383</v>
      </c>
      <c r="H138" s="131">
        <f>'Final Sheet '!AG139</f>
        <v>54.687777777777782</v>
      </c>
      <c r="I138" s="131">
        <f>'Final Sheet '!AR139</f>
        <v>43.890740740740739</v>
      </c>
      <c r="J138" s="131">
        <f t="shared" si="9"/>
        <v>47.509376653439155</v>
      </c>
      <c r="K138" s="93" t="str" cm="1">
        <f t="array" ref="K138">_xlfn.IFS(J138&gt;=80,"A+",J138&gt;=70,"A",J138=60,"B+",J138&gt;=50,"B",J138&gt;=40,"C+",J138&gt;=30,"C",J138&gt;=20,"D",J138&lt;20,"E")</f>
        <v>C+</v>
      </c>
      <c r="L138" s="93" t="str">
        <f>' PEP Grade'!L139</f>
        <v>With Held</v>
      </c>
      <c r="M138" s="156">
        <f t="shared" si="10"/>
        <v>-4.2294973544976244E-2</v>
      </c>
      <c r="N138" s="119" t="str">
        <f t="shared" si="11"/>
        <v>Maintained</v>
      </c>
      <c r="O138" s="119">
        <f t="shared" si="12"/>
        <v>3</v>
      </c>
      <c r="Q138" s="119" t="str">
        <f>CHOOSE(MATCH(K138,{"A+","A","B+","B","C+","C","D","E"},0) - (O138-3),"A+","A","B+","B","C+","C","D","E")</f>
        <v>C+</v>
      </c>
    </row>
    <row r="139" spans="1:17" s="124" customFormat="1" ht="23.4" customHeight="1" x14ac:dyDescent="0.3">
      <c r="A139" s="93">
        <v>137</v>
      </c>
      <c r="B139" s="129" t="s">
        <v>23</v>
      </c>
      <c r="C139" s="129" t="s">
        <v>47</v>
      </c>
      <c r="D139" s="129" t="s">
        <v>300</v>
      </c>
      <c r="E139" s="130" t="s">
        <v>301</v>
      </c>
      <c r="F139" s="131">
        <f>'Final Sheet '!K140</f>
        <v>51.845734126984127</v>
      </c>
      <c r="G139" s="131">
        <f>'Final Sheet '!V140</f>
        <v>36.566904761904759</v>
      </c>
      <c r="H139" s="131">
        <f>'Final Sheet '!AG140</f>
        <v>39.287777777777777</v>
      </c>
      <c r="I139" s="131">
        <f>'Final Sheet '!AR140</f>
        <v>41.977962962962962</v>
      </c>
      <c r="J139" s="131">
        <f t="shared" si="9"/>
        <v>42.419594907407408</v>
      </c>
      <c r="K139" s="93" t="str" cm="1">
        <f t="array" ref="K139">_xlfn.IFS(J139&gt;=80,"A+",J139&gt;=70,"A",J139=60,"B+",J139&gt;=50,"B",J139&gt;=40,"C+",J139&gt;=30,"C",J139&gt;=20,"D",J139&lt;20,"E")</f>
        <v>C+</v>
      </c>
      <c r="L139" s="93" t="str">
        <f>' PEP Grade'!L140</f>
        <v>With Held</v>
      </c>
      <c r="M139" s="156">
        <f t="shared" si="10"/>
        <v>-9.8677711640211641</v>
      </c>
      <c r="N139" s="119" t="str">
        <f t="shared" si="11"/>
        <v>Significant Regression</v>
      </c>
      <c r="O139" s="119">
        <f t="shared" si="12"/>
        <v>1</v>
      </c>
      <c r="Q139" s="119" t="str">
        <f>CHOOSE(MATCH(K139,{"A+","A","B+","B","C+","C","D","E"},0) - (O139-3),"A+","A","B+","B","C+","C","D","E")</f>
        <v>D</v>
      </c>
    </row>
    <row r="140" spans="1:17" s="124" customFormat="1" ht="23.4" customHeight="1" x14ac:dyDescent="0.3">
      <c r="A140" s="98">
        <v>138</v>
      </c>
      <c r="B140" s="131" t="s">
        <v>23</v>
      </c>
      <c r="C140" s="131" t="s">
        <v>47</v>
      </c>
      <c r="D140" s="131" t="s">
        <v>302</v>
      </c>
      <c r="E140" s="132" t="s">
        <v>303</v>
      </c>
      <c r="F140" s="131">
        <f>'Final Sheet '!K141</f>
        <v>52.694444444444436</v>
      </c>
      <c r="G140" s="131">
        <f>'Final Sheet '!V141</f>
        <v>46.377142857142864</v>
      </c>
      <c r="H140" s="131">
        <f>'Final Sheet '!AG141</f>
        <v>39.777777777777786</v>
      </c>
      <c r="I140" s="131">
        <f>'Final Sheet '!AR141</f>
        <v>48.767222222222216</v>
      </c>
      <c r="J140" s="131">
        <f t="shared" si="9"/>
        <v>46.904146825396829</v>
      </c>
      <c r="K140" s="93" t="str" cm="1">
        <f t="array" ref="K140">_xlfn.IFS(J140&gt;=80,"A+",J140&gt;=70,"A",J140=60,"B+",J140&gt;=50,"B",J140&gt;=40,"C+",J140&gt;=30,"C",J140&gt;=20,"D",J140&lt;20,"E")</f>
        <v>C+</v>
      </c>
      <c r="L140" s="93" t="str">
        <f>' PEP Grade'!L141</f>
        <v>With Held</v>
      </c>
      <c r="M140" s="156">
        <f t="shared" si="10"/>
        <v>-3.9272222222222197</v>
      </c>
      <c r="N140" s="119" t="str">
        <f t="shared" si="11"/>
        <v>Minor Regression</v>
      </c>
      <c r="O140" s="119">
        <f t="shared" si="12"/>
        <v>2</v>
      </c>
      <c r="Q140" s="119" t="str">
        <f>CHOOSE(MATCH(K140,{"A+","A","B+","B","C+","C","D","E"},0) - (O140-3),"A+","A","B+","B","C+","C","D","E")</f>
        <v>C</v>
      </c>
    </row>
    <row r="141" spans="1:17" s="124" customFormat="1" ht="23.4" customHeight="1" x14ac:dyDescent="0.3">
      <c r="A141" s="93">
        <v>139</v>
      </c>
      <c r="B141" s="129" t="s">
        <v>27</v>
      </c>
      <c r="C141" s="129" t="s">
        <v>24</v>
      </c>
      <c r="D141" s="129" t="s">
        <v>304</v>
      </c>
      <c r="E141" s="130" t="s">
        <v>305</v>
      </c>
      <c r="F141" s="131">
        <f>'Final Sheet '!K142</f>
        <v>48.75</v>
      </c>
      <c r="G141" s="131">
        <f>'Final Sheet '!V142</f>
        <v>33.445476190476192</v>
      </c>
      <c r="H141" s="131">
        <f>'Final Sheet '!AG142</f>
        <v>34.534444444444446</v>
      </c>
      <c r="I141" s="131">
        <f>'Final Sheet '!AR142</f>
        <v>43.779629629629632</v>
      </c>
      <c r="J141" s="131">
        <f t="shared" si="9"/>
        <v>40.127387566137571</v>
      </c>
      <c r="K141" s="93" t="str" cm="1">
        <f t="array" ref="K141">_xlfn.IFS(J141&gt;=80,"A+",J141&gt;=70,"A",J141=60,"B+",J141&gt;=50,"B",J141&gt;=40,"C+",J141&gt;=30,"C",J141&gt;=20,"D",J141&lt;20,"E")</f>
        <v>C+</v>
      </c>
      <c r="L141" s="93" t="str">
        <f>' PEP Grade'!L142</f>
        <v>With Held</v>
      </c>
      <c r="M141" s="156">
        <f t="shared" si="10"/>
        <v>-4.9703703703703681</v>
      </c>
      <c r="N141" s="119" t="str">
        <f t="shared" si="11"/>
        <v>Minor Regression</v>
      </c>
      <c r="O141" s="119">
        <f t="shared" si="12"/>
        <v>2</v>
      </c>
      <c r="Q141" s="119" t="str">
        <f>CHOOSE(MATCH(K141,{"A+","A","B+","B","C+","C","D","E"},0) - (O141-3),"A+","A","B+","B","C+","C","D","E")</f>
        <v>C</v>
      </c>
    </row>
    <row r="142" spans="1:17" s="124" customFormat="1" ht="23.4" customHeight="1" x14ac:dyDescent="0.3">
      <c r="A142" s="98">
        <v>140</v>
      </c>
      <c r="B142" s="131" t="s">
        <v>27</v>
      </c>
      <c r="C142" s="131" t="s">
        <v>15</v>
      </c>
      <c r="D142" s="131" t="s">
        <v>306</v>
      </c>
      <c r="E142" s="132" t="s">
        <v>307</v>
      </c>
      <c r="F142" s="131">
        <f>'Final Sheet '!K143</f>
        <v>47.375</v>
      </c>
      <c r="G142" s="131">
        <f>'Final Sheet '!V143</f>
        <v>40.474523809523809</v>
      </c>
      <c r="H142" s="131">
        <f>'Final Sheet '!AG143</f>
        <v>45.831111111111113</v>
      </c>
      <c r="I142" s="131">
        <f>'Final Sheet '!AR143</f>
        <v>45.092592592592588</v>
      </c>
      <c r="J142" s="131">
        <f t="shared" si="9"/>
        <v>44.693306878306878</v>
      </c>
      <c r="K142" s="93" t="str" cm="1">
        <f t="array" ref="K142">_xlfn.IFS(J142&gt;=80,"A+",J142&gt;=70,"A",J142=60,"B+",J142&gt;=50,"B",J142&gt;=40,"C+",J142&gt;=30,"C",J142&gt;=20,"D",J142&lt;20,"E")</f>
        <v>C+</v>
      </c>
      <c r="L142" s="93" t="str">
        <f>' PEP Grade'!L143</f>
        <v>With Held</v>
      </c>
      <c r="M142" s="156">
        <f t="shared" si="10"/>
        <v>-2.2824074074074119</v>
      </c>
      <c r="N142" s="119" t="str">
        <f t="shared" si="11"/>
        <v>Maintained</v>
      </c>
      <c r="O142" s="119">
        <f t="shared" si="12"/>
        <v>3</v>
      </c>
      <c r="Q142" s="119" t="str">
        <f>CHOOSE(MATCH(K142,{"A+","A","B+","B","C+","C","D","E"},0) - (O142-3),"A+","A","B+","B","C+","C","D","E")</f>
        <v>C+</v>
      </c>
    </row>
    <row r="143" spans="1:17" s="124" customFormat="1" ht="23.4" customHeight="1" x14ac:dyDescent="0.3">
      <c r="A143" s="93">
        <v>141</v>
      </c>
      <c r="B143" s="129" t="s">
        <v>27</v>
      </c>
      <c r="C143" s="129" t="s">
        <v>47</v>
      </c>
      <c r="D143" s="129" t="s">
        <v>308</v>
      </c>
      <c r="E143" s="130" t="s">
        <v>309</v>
      </c>
      <c r="F143" s="131">
        <f>'Final Sheet '!K144</f>
        <v>65.830853174603178</v>
      </c>
      <c r="G143" s="131">
        <f>'Final Sheet '!V144</f>
        <v>55.173333333333332</v>
      </c>
      <c r="H143" s="131">
        <f>'Final Sheet '!AG144</f>
        <v>48.657777777777788</v>
      </c>
      <c r="I143" s="131">
        <f>'Final Sheet '!AR144</f>
        <v>61.529166666666661</v>
      </c>
      <c r="J143" s="131">
        <f t="shared" si="9"/>
        <v>57.797782738095243</v>
      </c>
      <c r="K143" s="93" t="str" cm="1">
        <f t="array" ref="K143">_xlfn.IFS(J143&gt;=80,"A+",J143&gt;=70,"A",J143=60,"B+",J143&gt;=50,"B",J143&gt;=40,"C+",J143&gt;=30,"C",J143&gt;=20,"D",J143&lt;20,"E")</f>
        <v>B</v>
      </c>
      <c r="L143" s="93" t="str">
        <f>' PEP Grade'!L144</f>
        <v>With Held</v>
      </c>
      <c r="M143" s="156">
        <f t="shared" si="10"/>
        <v>-4.3016865079365161</v>
      </c>
      <c r="N143" s="119" t="str">
        <f t="shared" si="11"/>
        <v>Minor Regression</v>
      </c>
      <c r="O143" s="119">
        <f t="shared" si="12"/>
        <v>2</v>
      </c>
      <c r="Q143" s="119" t="str">
        <f>CHOOSE(MATCH(K143,{"A+","A","B+","B","C+","C","D","E"},0) - (O143-3),"A+","A","B+","B","C+","C","D","E")</f>
        <v>C+</v>
      </c>
    </row>
    <row r="144" spans="1:17" s="124" customFormat="1" ht="23.4" customHeight="1" x14ac:dyDescent="0.3">
      <c r="A144" s="98">
        <v>142</v>
      </c>
      <c r="B144" s="131" t="s">
        <v>23</v>
      </c>
      <c r="C144" s="131" t="s">
        <v>47</v>
      </c>
      <c r="D144" s="131" t="s">
        <v>310</v>
      </c>
      <c r="E144" s="132" t="s">
        <v>311</v>
      </c>
      <c r="F144" s="131">
        <f>'Final Sheet '!K145</f>
        <v>56.298611111111107</v>
      </c>
      <c r="G144" s="131">
        <f>'Final Sheet '!V145</f>
        <v>48.868333333333325</v>
      </c>
      <c r="H144" s="131">
        <f>'Final Sheet '!AG145</f>
        <v>44.662222222222226</v>
      </c>
      <c r="I144" s="131">
        <f>'Final Sheet '!AR145</f>
        <v>54.888888888888893</v>
      </c>
      <c r="J144" s="131">
        <f t="shared" si="9"/>
        <v>51.179513888888884</v>
      </c>
      <c r="K144" s="93" t="str" cm="1">
        <f t="array" ref="K144">_xlfn.IFS(J144&gt;=80,"A+",J144&gt;=70,"A",J144=60,"B+",J144&gt;=50,"B",J144&gt;=40,"C+",J144&gt;=30,"C",J144&gt;=20,"D",J144&lt;20,"E")</f>
        <v>B</v>
      </c>
      <c r="L144" s="93" t="str">
        <f>' PEP Grade'!L145</f>
        <v>With Held</v>
      </c>
      <c r="M144" s="156">
        <f t="shared" si="10"/>
        <v>-1.4097222222222143</v>
      </c>
      <c r="N144" s="119" t="str">
        <f t="shared" si="11"/>
        <v>Maintained</v>
      </c>
      <c r="O144" s="119">
        <f t="shared" si="12"/>
        <v>3</v>
      </c>
      <c r="Q144" s="119" t="str">
        <f>CHOOSE(MATCH(K144,{"A+","A","B+","B","C+","C","D","E"},0) - (O144-3),"A+","A","B+","B","C+","C","D","E")</f>
        <v>B</v>
      </c>
    </row>
    <row r="145" spans="1:17" s="124" customFormat="1" ht="23.4" customHeight="1" x14ac:dyDescent="0.3">
      <c r="A145" s="93">
        <v>143</v>
      </c>
      <c r="B145" s="129" t="s">
        <v>27</v>
      </c>
      <c r="C145" s="129" t="s">
        <v>47</v>
      </c>
      <c r="D145" s="129" t="s">
        <v>312</v>
      </c>
      <c r="E145" s="130" t="s">
        <v>313</v>
      </c>
      <c r="F145" s="131">
        <f>'Final Sheet '!K146</f>
        <v>51.395833333333329</v>
      </c>
      <c r="G145" s="131">
        <f>'Final Sheet '!V146</f>
        <v>32.508333333333333</v>
      </c>
      <c r="H145" s="131">
        <f>'Final Sheet '!AG146</f>
        <v>45.364444444444445</v>
      </c>
      <c r="I145" s="131">
        <f>'Final Sheet '!AR146</f>
        <v>31.827777777777779</v>
      </c>
      <c r="J145" s="131">
        <f t="shared" si="9"/>
        <v>40.274097222222224</v>
      </c>
      <c r="K145" s="93" t="str" cm="1">
        <f t="array" ref="K145">_xlfn.IFS(J145&gt;=80,"A+",J145&gt;=70,"A",J145=60,"B+",J145&gt;=50,"B",J145&gt;=40,"C+",J145&gt;=30,"C",J145&gt;=20,"D",J145&lt;20,"E")</f>
        <v>C+</v>
      </c>
      <c r="L145" s="93" t="str">
        <f>' PEP Grade'!L146</f>
        <v>With Held</v>
      </c>
      <c r="M145" s="156">
        <f t="shared" si="10"/>
        <v>-19.568055555555549</v>
      </c>
      <c r="N145" s="119" t="str">
        <f t="shared" si="11"/>
        <v>Significant Regression</v>
      </c>
      <c r="O145" s="119">
        <f t="shared" si="12"/>
        <v>1</v>
      </c>
      <c r="Q145" s="119" t="str">
        <f>CHOOSE(MATCH(K145,{"A+","A","B+","B","C+","C","D","E"},0) - (O145-3),"A+","A","B+","B","C+","C","D","E")</f>
        <v>D</v>
      </c>
    </row>
    <row r="146" spans="1:17" s="124" customFormat="1" ht="23.4" customHeight="1" x14ac:dyDescent="0.3">
      <c r="A146" s="98">
        <v>144</v>
      </c>
      <c r="B146" s="131" t="s">
        <v>27</v>
      </c>
      <c r="C146" s="131" t="s">
        <v>47</v>
      </c>
      <c r="D146" s="131" t="s">
        <v>314</v>
      </c>
      <c r="E146" s="132" t="s">
        <v>315</v>
      </c>
      <c r="F146" s="131">
        <f>'Final Sheet '!K147</f>
        <v>68.680555555555557</v>
      </c>
      <c r="G146" s="131">
        <f>'Final Sheet '!V147</f>
        <v>46.017142857142858</v>
      </c>
      <c r="H146" s="131">
        <f>'Final Sheet '!AG147</f>
        <v>50.341111111111111</v>
      </c>
      <c r="I146" s="131">
        <f>'Final Sheet '!AR147</f>
        <v>43.271296296296299</v>
      </c>
      <c r="J146" s="131">
        <f t="shared" si="9"/>
        <v>52.077526455026458</v>
      </c>
      <c r="K146" s="93" t="str" cm="1">
        <f t="array" ref="K146">_xlfn.IFS(J146&gt;=80,"A+",J146&gt;=70,"A",J146=60,"B+",J146&gt;=50,"B",J146&gt;=40,"C+",J146&gt;=30,"C",J146&gt;=20,"D",J146&lt;20,"E")</f>
        <v>B</v>
      </c>
      <c r="L146" s="93" t="str">
        <f>' PEP Grade'!L147</f>
        <v>With Held</v>
      </c>
      <c r="M146" s="156">
        <f t="shared" si="10"/>
        <v>-25.409259259259258</v>
      </c>
      <c r="N146" s="119" t="str">
        <f t="shared" si="11"/>
        <v>Significant Regression</v>
      </c>
      <c r="O146" s="119">
        <f t="shared" si="12"/>
        <v>1</v>
      </c>
      <c r="Q146" s="119" t="str">
        <f>CHOOSE(MATCH(K146,{"A+","A","B+","B","C+","C","D","E"},0) - (O146-3),"A+","A","B+","B","C+","C","D","E")</f>
        <v>C</v>
      </c>
    </row>
    <row r="147" spans="1:17" s="124" customFormat="1" ht="23.4" customHeight="1" x14ac:dyDescent="0.3">
      <c r="A147" s="93">
        <v>145</v>
      </c>
      <c r="B147" s="129" t="s">
        <v>23</v>
      </c>
      <c r="C147" s="129" t="s">
        <v>15</v>
      </c>
      <c r="D147" s="129" t="s">
        <v>316</v>
      </c>
      <c r="E147" s="130" t="s">
        <v>317</v>
      </c>
      <c r="F147" s="131">
        <f>'Final Sheet '!K148</f>
        <v>39.722222222222229</v>
      </c>
      <c r="G147" s="131">
        <f>'Final Sheet '!V148</f>
        <v>43.932142857142857</v>
      </c>
      <c r="H147" s="131">
        <f>'Final Sheet '!AG148</f>
        <v>53.838333333333338</v>
      </c>
      <c r="I147" s="131">
        <f>'Final Sheet '!AR148</f>
        <v>47.805092592592601</v>
      </c>
      <c r="J147" s="131">
        <f t="shared" si="9"/>
        <v>46.324447751322751</v>
      </c>
      <c r="K147" s="93" t="str" cm="1">
        <f t="array" ref="K147">_xlfn.IFS(J147&gt;=80,"A+",J147&gt;=70,"A",J147=60,"B+",J147&gt;=50,"B",J147&gt;=40,"C+",J147&gt;=30,"C",J147&gt;=20,"D",J147&lt;20,"E")</f>
        <v>C+</v>
      </c>
      <c r="L147" s="93" t="str">
        <f>' PEP Grade'!L148</f>
        <v>With Held</v>
      </c>
      <c r="M147" s="156">
        <f t="shared" si="10"/>
        <v>8.0828703703703724</v>
      </c>
      <c r="N147" s="119" t="str">
        <f t="shared" si="11"/>
        <v>Significant Progress</v>
      </c>
      <c r="O147" s="119">
        <f t="shared" si="12"/>
        <v>5</v>
      </c>
      <c r="Q147" s="119" t="str">
        <f>CHOOSE(MATCH(K147,{"A+","A","B+","B","C+","C","D","E"},0) - (O147-3),"A+","A","B+","B","C+","C","D","E")</f>
        <v>B+</v>
      </c>
    </row>
    <row r="148" spans="1:17" s="124" customFormat="1" ht="23.4" customHeight="1" x14ac:dyDescent="0.3">
      <c r="A148" s="98">
        <v>146</v>
      </c>
      <c r="B148" s="131" t="s">
        <v>23</v>
      </c>
      <c r="C148" s="131" t="s">
        <v>15</v>
      </c>
      <c r="D148" s="131" t="s">
        <v>318</v>
      </c>
      <c r="E148" s="132" t="s">
        <v>319</v>
      </c>
      <c r="F148" s="131">
        <f>'Final Sheet '!K149</f>
        <v>66.371031746031747</v>
      </c>
      <c r="G148" s="131">
        <f>'Final Sheet '!V149</f>
        <v>70.290238095238095</v>
      </c>
      <c r="H148" s="131">
        <f>'Final Sheet '!AG149</f>
        <v>60.792222222222222</v>
      </c>
      <c r="I148" s="131">
        <f>'Final Sheet '!AR149</f>
        <v>72.031481481481478</v>
      </c>
      <c r="J148" s="131">
        <f t="shared" si="9"/>
        <v>67.371243386243378</v>
      </c>
      <c r="K148" s="93" t="str" cm="1">
        <f t="array" ref="K148">_xlfn.IFS(J148&gt;=80,"A+",J148&gt;=70,"A",J148=60,"B+",J148&gt;=50,"B",J148&gt;=40,"C+",J148&gt;=30,"C",J148&gt;=20,"D",J148&lt;20,"E")</f>
        <v>B</v>
      </c>
      <c r="L148" s="93" t="str">
        <f>' PEP Grade'!L149</f>
        <v>Passed</v>
      </c>
      <c r="M148" s="156">
        <f t="shared" si="10"/>
        <v>5.6604497354497312</v>
      </c>
      <c r="N148" s="119" t="str">
        <f t="shared" si="11"/>
        <v>Maintained</v>
      </c>
      <c r="O148" s="119">
        <f t="shared" si="12"/>
        <v>3</v>
      </c>
      <c r="Q148" s="119" t="str">
        <f>CHOOSE(MATCH(K148,{"A+","A","B+","B","C+","C","D","E"},0) - (O148-3),"A+","A","B+","B","C+","C","D","E")</f>
        <v>B</v>
      </c>
    </row>
    <row r="149" spans="1:17" s="124" customFormat="1" ht="23.4" customHeight="1" x14ac:dyDescent="0.3">
      <c r="A149" s="93">
        <v>147</v>
      </c>
      <c r="B149" s="129" t="s">
        <v>27</v>
      </c>
      <c r="C149" s="129" t="s">
        <v>24</v>
      </c>
      <c r="D149" s="129" t="s">
        <v>320</v>
      </c>
      <c r="E149" s="130" t="s">
        <v>321</v>
      </c>
      <c r="F149" s="131">
        <f>'Final Sheet '!K150</f>
        <v>35.873511904761905</v>
      </c>
      <c r="G149" s="131">
        <f>'Final Sheet '!V150</f>
        <v>45.775238095238095</v>
      </c>
      <c r="H149" s="131">
        <f>'Final Sheet '!AG150</f>
        <v>39.00333333333333</v>
      </c>
      <c r="I149" s="131">
        <f>'Final Sheet '!AR150</f>
        <v>58.083333333333329</v>
      </c>
      <c r="J149" s="131">
        <f t="shared" si="9"/>
        <v>44.683854166666663</v>
      </c>
      <c r="K149" s="93" t="str" cm="1">
        <f t="array" ref="K149">_xlfn.IFS(J149&gt;=80,"A+",J149&gt;=70,"A",J149=60,"B+",J149&gt;=50,"B",J149&gt;=40,"C+",J149&gt;=30,"C",J149&gt;=20,"D",J149&lt;20,"E")</f>
        <v>C+</v>
      </c>
      <c r="L149" s="93" t="str">
        <f>' PEP Grade'!L150</f>
        <v>With Held</v>
      </c>
      <c r="M149" s="156">
        <f t="shared" si="10"/>
        <v>22.209821428571423</v>
      </c>
      <c r="N149" s="119" t="str">
        <f t="shared" si="11"/>
        <v>Significant Progress</v>
      </c>
      <c r="O149" s="119">
        <f t="shared" si="12"/>
        <v>5</v>
      </c>
      <c r="Q149" s="119" t="str">
        <f>CHOOSE(MATCH(K149,{"A+","A","B+","B","C+","C","D","E"},0) - (O149-3),"A+","A","B+","B","C+","C","D","E")</f>
        <v>B+</v>
      </c>
    </row>
    <row r="150" spans="1:17" s="124" customFormat="1" ht="23.4" customHeight="1" x14ac:dyDescent="0.3">
      <c r="A150" s="98">
        <v>148</v>
      </c>
      <c r="B150" s="131" t="s">
        <v>27</v>
      </c>
      <c r="C150" s="131" t="s">
        <v>15</v>
      </c>
      <c r="D150" s="131" t="s">
        <v>322</v>
      </c>
      <c r="E150" s="132" t="s">
        <v>323</v>
      </c>
      <c r="F150" s="131">
        <f>'Final Sheet '!K151</f>
        <v>61.6111111111111</v>
      </c>
      <c r="G150" s="131">
        <f>'Final Sheet '!V151</f>
        <v>47.434285714285707</v>
      </c>
      <c r="H150" s="131">
        <f>'Final Sheet '!AG151</f>
        <v>50.326666666666668</v>
      </c>
      <c r="I150" s="131">
        <f>'Final Sheet '!AR151</f>
        <v>53.123703703703697</v>
      </c>
      <c r="J150" s="131">
        <f t="shared" si="9"/>
        <v>53.1239417989418</v>
      </c>
      <c r="K150" s="93" t="str" cm="1">
        <f t="array" ref="K150">_xlfn.IFS(J150&gt;=80,"A+",J150&gt;=70,"A",J150=60,"B+",J150&gt;=50,"B",J150&gt;=40,"C+",J150&gt;=30,"C",J150&gt;=20,"D",J150&lt;20,"E")</f>
        <v>B</v>
      </c>
      <c r="L150" s="93" t="str">
        <f>' PEP Grade'!L151</f>
        <v>With Held</v>
      </c>
      <c r="M150" s="156">
        <f t="shared" si="10"/>
        <v>-8.4874074074074031</v>
      </c>
      <c r="N150" s="119" t="str">
        <f t="shared" si="11"/>
        <v>Minor Regression</v>
      </c>
      <c r="O150" s="119">
        <f t="shared" si="12"/>
        <v>2</v>
      </c>
      <c r="Q150" s="119" t="str">
        <f>CHOOSE(MATCH(K150,{"A+","A","B+","B","C+","C","D","E"},0) - (O150-3),"A+","A","B+","B","C+","C","D","E")</f>
        <v>C+</v>
      </c>
    </row>
    <row r="151" spans="1:17" s="124" customFormat="1" ht="23.4" customHeight="1" x14ac:dyDescent="0.3">
      <c r="A151" s="93">
        <v>149</v>
      </c>
      <c r="B151" s="129" t="s">
        <v>27</v>
      </c>
      <c r="C151" s="129" t="s">
        <v>24</v>
      </c>
      <c r="D151" s="129" t="s">
        <v>324</v>
      </c>
      <c r="E151" s="130" t="s">
        <v>325</v>
      </c>
      <c r="F151" s="131">
        <f>'Final Sheet '!K152</f>
        <v>32.080357142857146</v>
      </c>
      <c r="G151" s="131">
        <f>'Final Sheet '!V152</f>
        <v>38.00333333333333</v>
      </c>
      <c r="H151" s="131">
        <f>'Final Sheet '!AG152</f>
        <v>25.662222222222223</v>
      </c>
      <c r="I151" s="131">
        <f>'Final Sheet '!AR152</f>
        <v>41.601851851851848</v>
      </c>
      <c r="J151" s="131">
        <f t="shared" si="9"/>
        <v>34.336941137566136</v>
      </c>
      <c r="K151" s="93" t="str" cm="1">
        <f t="array" ref="K151">_xlfn.IFS(J151&gt;=80,"A+",J151&gt;=70,"A",J151=60,"B+",J151&gt;=50,"B",J151&gt;=40,"C+",J151&gt;=30,"C",J151&gt;=20,"D",J151&lt;20,"E")</f>
        <v>C</v>
      </c>
      <c r="L151" s="93" t="str">
        <f>' PEP Grade'!L152</f>
        <v>With Held</v>
      </c>
      <c r="M151" s="156">
        <f t="shared" si="10"/>
        <v>9.5214947089947017</v>
      </c>
      <c r="N151" s="119" t="str">
        <f t="shared" si="11"/>
        <v>Significant Progress</v>
      </c>
      <c r="O151" s="119">
        <f t="shared" si="12"/>
        <v>5</v>
      </c>
      <c r="Q151" s="119" t="str">
        <f>CHOOSE(MATCH(K151,{"A+","A","B+","B","C+","C","D","E"},0) - (O151-3),"A+","A","B+","B","C+","C","D","E")</f>
        <v>B</v>
      </c>
    </row>
    <row r="152" spans="1:17" s="124" customFormat="1" ht="23.4" customHeight="1" x14ac:dyDescent="0.3">
      <c r="A152" s="98">
        <v>150</v>
      </c>
      <c r="B152" s="131" t="s">
        <v>23</v>
      </c>
      <c r="C152" s="131" t="s">
        <v>15</v>
      </c>
      <c r="D152" s="131" t="s">
        <v>326</v>
      </c>
      <c r="E152" s="132" t="s">
        <v>327</v>
      </c>
      <c r="F152" s="131">
        <f>'Final Sheet '!K153</f>
        <v>57.652777777777771</v>
      </c>
      <c r="G152" s="131">
        <f>'Final Sheet '!V153</f>
        <v>54.294285714285714</v>
      </c>
      <c r="H152" s="131">
        <f>'Final Sheet '!AG153</f>
        <v>62.791111111111107</v>
      </c>
      <c r="I152" s="131">
        <f>'Final Sheet '!AR153</f>
        <v>68.306666666666672</v>
      </c>
      <c r="J152" s="131">
        <f t="shared" si="9"/>
        <v>60.761210317460311</v>
      </c>
      <c r="K152" s="93" t="str" cm="1">
        <f t="array" ref="K152">_xlfn.IFS(J152&gt;=80,"A+",J152&gt;=70,"A",J152=60,"B+",J152&gt;=50,"B",J152&gt;=40,"C+",J152&gt;=30,"C",J152&gt;=20,"D",J152&lt;20,"E")</f>
        <v>B</v>
      </c>
      <c r="L152" s="93" t="str">
        <f>' PEP Grade'!L153</f>
        <v>With Held</v>
      </c>
      <c r="M152" s="156">
        <f t="shared" si="10"/>
        <v>10.653888888888901</v>
      </c>
      <c r="N152" s="119" t="str">
        <f t="shared" si="11"/>
        <v>Moderate Progress</v>
      </c>
      <c r="O152" s="119">
        <f t="shared" si="12"/>
        <v>4</v>
      </c>
      <c r="Q152" s="119" t="str">
        <f>CHOOSE(MATCH(K152,{"A+","A","B+","B","C+","C","D","E"},0) - (O152-3),"A+","A","B+","B","C+","C","D","E")</f>
        <v>B+</v>
      </c>
    </row>
    <row r="153" spans="1:17" s="124" customFormat="1" ht="23.4" customHeight="1" x14ac:dyDescent="0.3">
      <c r="A153" s="93">
        <v>151</v>
      </c>
      <c r="B153" s="129" t="s">
        <v>27</v>
      </c>
      <c r="C153" s="129" t="s">
        <v>24</v>
      </c>
      <c r="D153" s="129" t="s">
        <v>328</v>
      </c>
      <c r="E153" s="130" t="s">
        <v>329</v>
      </c>
      <c r="F153" s="131">
        <f>'Final Sheet '!K154</f>
        <v>46.285714285714285</v>
      </c>
      <c r="G153" s="131">
        <f>'Final Sheet '!V154</f>
        <v>60.600000000000009</v>
      </c>
      <c r="H153" s="131">
        <f>'Final Sheet '!AG154</f>
        <v>50.155555555555559</v>
      </c>
      <c r="I153" s="131">
        <f>'Final Sheet '!AR154</f>
        <v>30.94351851851852</v>
      </c>
      <c r="J153" s="131">
        <f t="shared" si="9"/>
        <v>46.996197089947096</v>
      </c>
      <c r="K153" s="93" t="str" cm="1">
        <f t="array" ref="K153">_xlfn.IFS(J153&gt;=80,"A+",J153&gt;=70,"A",J153=60,"B+",J153&gt;=50,"B",J153&gt;=40,"C+",J153&gt;=30,"C",J153&gt;=20,"D",J153&lt;20,"E")</f>
        <v>C+</v>
      </c>
      <c r="L153" s="93" t="str">
        <f>' PEP Grade'!L154</f>
        <v>With Held</v>
      </c>
      <c r="M153" s="156">
        <f t="shared" si="10"/>
        <v>-15.342195767195765</v>
      </c>
      <c r="N153" s="119" t="str">
        <f t="shared" si="11"/>
        <v>Significant Regression</v>
      </c>
      <c r="O153" s="119">
        <f t="shared" si="12"/>
        <v>1</v>
      </c>
      <c r="Q153" s="119" t="str">
        <f>CHOOSE(MATCH(K153,{"A+","A","B+","B","C+","C","D","E"},0) - (O153-3),"A+","A","B+","B","C+","C","D","E")</f>
        <v>D</v>
      </c>
    </row>
    <row r="154" spans="1:17" s="124" customFormat="1" ht="23.4" customHeight="1" x14ac:dyDescent="0.3">
      <c r="A154" s="98">
        <v>152</v>
      </c>
      <c r="B154" s="131" t="s">
        <v>27</v>
      </c>
      <c r="C154" s="131" t="s">
        <v>24</v>
      </c>
      <c r="D154" s="131" t="s">
        <v>330</v>
      </c>
      <c r="E154" s="132" t="s">
        <v>331</v>
      </c>
      <c r="F154" s="131">
        <f>'Final Sheet '!K155</f>
        <v>49.625</v>
      </c>
      <c r="G154" s="131">
        <f>'Final Sheet '!V155</f>
        <v>39.065238095238101</v>
      </c>
      <c r="H154" s="131">
        <f>'Final Sheet '!AG155</f>
        <v>41.47</v>
      </c>
      <c r="I154" s="131">
        <f>'Final Sheet '!AR155</f>
        <v>30.359259259259261</v>
      </c>
      <c r="J154" s="131">
        <f t="shared" si="9"/>
        <v>40.12987433862434</v>
      </c>
      <c r="K154" s="93" t="str" cm="1">
        <f t="array" ref="K154">_xlfn.IFS(J154&gt;=80,"A+",J154&gt;=70,"A",J154=60,"B+",J154&gt;=50,"B",J154&gt;=40,"C+",J154&gt;=30,"C",J154&gt;=20,"D",J154&lt;20,"E")</f>
        <v>C+</v>
      </c>
      <c r="L154" s="93" t="str">
        <f>' PEP Grade'!L155</f>
        <v>With Held</v>
      </c>
      <c r="M154" s="156">
        <f t="shared" si="10"/>
        <v>-19.265740740740739</v>
      </c>
      <c r="N154" s="119" t="str">
        <f t="shared" si="11"/>
        <v>Significant Regression</v>
      </c>
      <c r="O154" s="119">
        <f t="shared" si="12"/>
        <v>1</v>
      </c>
      <c r="Q154" s="119" t="str">
        <f>CHOOSE(MATCH(K154,{"A+","A","B+","B","C+","C","D","E"},0) - (O154-3),"A+","A","B+","B","C+","C","D","E")</f>
        <v>D</v>
      </c>
    </row>
    <row r="155" spans="1:17" s="124" customFormat="1" ht="23.4" customHeight="1" x14ac:dyDescent="0.3">
      <c r="A155" s="93">
        <v>153</v>
      </c>
      <c r="B155" s="129" t="s">
        <v>27</v>
      </c>
      <c r="C155" s="129" t="s">
        <v>15</v>
      </c>
      <c r="D155" s="129" t="s">
        <v>332</v>
      </c>
      <c r="E155" s="130" t="s">
        <v>333</v>
      </c>
      <c r="F155" s="131">
        <f>'Final Sheet '!K156</f>
        <v>62.138888888888893</v>
      </c>
      <c r="G155" s="131">
        <f>'Final Sheet '!V156</f>
        <v>62.449523809523818</v>
      </c>
      <c r="H155" s="131">
        <f>'Final Sheet '!AG156</f>
        <v>66.151111111111106</v>
      </c>
      <c r="I155" s="131">
        <f>'Final Sheet '!AR156</f>
        <v>59.531481481481485</v>
      </c>
      <c r="J155" s="131">
        <f t="shared" si="9"/>
        <v>62.56775132275132</v>
      </c>
      <c r="K155" s="93" t="str" cm="1">
        <f t="array" ref="K155">_xlfn.IFS(J155&gt;=80,"A+",J155&gt;=70,"A",J155=60,"B+",J155&gt;=50,"B",J155&gt;=40,"C+",J155&gt;=30,"C",J155&gt;=20,"D",J155&lt;20,"E")</f>
        <v>B</v>
      </c>
      <c r="L155" s="93" t="str">
        <f>' PEP Grade'!L156</f>
        <v>Passed</v>
      </c>
      <c r="M155" s="156">
        <f t="shared" si="10"/>
        <v>-2.6074074074074076</v>
      </c>
      <c r="N155" s="119" t="str">
        <f t="shared" si="11"/>
        <v>Maintained</v>
      </c>
      <c r="O155" s="119">
        <f t="shared" si="12"/>
        <v>3</v>
      </c>
      <c r="Q155" s="119" t="str">
        <f>CHOOSE(MATCH(K155,{"A+","A","B+","B","C+","C","D","E"},0) - (O155-3),"A+","A","B+","B","C+","C","D","E")</f>
        <v>B</v>
      </c>
    </row>
    <row r="156" spans="1:17" s="124" customFormat="1" ht="23.4" customHeight="1" x14ac:dyDescent="0.3">
      <c r="A156" s="98">
        <v>154</v>
      </c>
      <c r="B156" s="131" t="s">
        <v>23</v>
      </c>
      <c r="C156" s="131" t="s">
        <v>24</v>
      </c>
      <c r="D156" s="131" t="s">
        <v>334</v>
      </c>
      <c r="E156" s="132" t="s">
        <v>335</v>
      </c>
      <c r="F156" s="131">
        <f>'Final Sheet '!K157</f>
        <v>42.160714285714285</v>
      </c>
      <c r="G156" s="131">
        <f>'Final Sheet '!V157</f>
        <v>41.475357142857135</v>
      </c>
      <c r="H156" s="131">
        <f>'Final Sheet '!AG157</f>
        <v>39.31666666666667</v>
      </c>
      <c r="I156" s="131">
        <f>'Final Sheet '!AR157</f>
        <v>59.203703703703702</v>
      </c>
      <c r="J156" s="131">
        <f t="shared" si="9"/>
        <v>45.539110449735446</v>
      </c>
      <c r="K156" s="93" t="str" cm="1">
        <f t="array" ref="K156">_xlfn.IFS(J156&gt;=80,"A+",J156&gt;=70,"A",J156=60,"B+",J156&gt;=50,"B",J156&gt;=40,"C+",J156&gt;=30,"C",J156&gt;=20,"D",J156&lt;20,"E")</f>
        <v>C+</v>
      </c>
      <c r="L156" s="93" t="str">
        <f>' PEP Grade'!L157</f>
        <v>With Held</v>
      </c>
      <c r="M156" s="156">
        <f t="shared" si="10"/>
        <v>17.042989417989418</v>
      </c>
      <c r="N156" s="119" t="str">
        <f t="shared" si="11"/>
        <v>Significant Progress</v>
      </c>
      <c r="O156" s="119">
        <f t="shared" si="12"/>
        <v>5</v>
      </c>
      <c r="Q156" s="119" t="str">
        <f>CHOOSE(MATCH(K156,{"A+","A","B+","B","C+","C","D","E"},0) - (O156-3),"A+","A","B+","B","C+","C","D","E")</f>
        <v>B+</v>
      </c>
    </row>
    <row r="157" spans="1:17" s="124" customFormat="1" ht="23.4" customHeight="1" x14ac:dyDescent="0.3">
      <c r="A157" s="93">
        <v>155</v>
      </c>
      <c r="B157" s="129" t="s">
        <v>23</v>
      </c>
      <c r="C157" s="129" t="s">
        <v>47</v>
      </c>
      <c r="D157" s="129" t="s">
        <v>336</v>
      </c>
      <c r="E157" s="130" t="s">
        <v>337</v>
      </c>
      <c r="F157" s="131">
        <f>'Final Sheet '!K158</f>
        <v>52.083333333333329</v>
      </c>
      <c r="G157" s="131">
        <f>'Final Sheet '!V158</f>
        <v>47.962380952380954</v>
      </c>
      <c r="H157" s="131">
        <f>'Final Sheet '!AG158</f>
        <v>41.589999999999996</v>
      </c>
      <c r="I157" s="131">
        <f>'Final Sheet '!AR158</f>
        <v>57.129629629629626</v>
      </c>
      <c r="J157" s="131">
        <f t="shared" si="9"/>
        <v>49.691335978835973</v>
      </c>
      <c r="K157" s="93" t="str" cm="1">
        <f t="array" ref="K157">_xlfn.IFS(J157&gt;=80,"A+",J157&gt;=70,"A",J157=60,"B+",J157&gt;=50,"B",J157&gt;=40,"C+",J157&gt;=30,"C",J157&gt;=20,"D",J157&lt;20,"E")</f>
        <v>C+</v>
      </c>
      <c r="L157" s="93" t="str">
        <f>' PEP Grade'!L158</f>
        <v>With Held</v>
      </c>
      <c r="M157" s="156">
        <f t="shared" si="10"/>
        <v>5.0462962962962976</v>
      </c>
      <c r="N157" s="119" t="str">
        <f t="shared" si="11"/>
        <v>Maintained</v>
      </c>
      <c r="O157" s="119">
        <f t="shared" si="12"/>
        <v>3</v>
      </c>
      <c r="Q157" s="119" t="str">
        <f>CHOOSE(MATCH(K157,{"A+","A","B+","B","C+","C","D","E"},0) - (O157-3),"A+","A","B+","B","C+","C","D","E")</f>
        <v>C+</v>
      </c>
    </row>
    <row r="158" spans="1:17" s="124" customFormat="1" ht="23.4" customHeight="1" x14ac:dyDescent="0.3">
      <c r="A158" s="98">
        <v>156</v>
      </c>
      <c r="B158" s="131" t="s">
        <v>27</v>
      </c>
      <c r="C158" s="131" t="s">
        <v>47</v>
      </c>
      <c r="D158" s="131" t="s">
        <v>338</v>
      </c>
      <c r="E158" s="132" t="s">
        <v>339</v>
      </c>
      <c r="F158" s="131">
        <f>'Final Sheet '!K159</f>
        <v>40.020833333333329</v>
      </c>
      <c r="G158" s="131">
        <f>'Final Sheet '!V159</f>
        <v>41.734761904761903</v>
      </c>
      <c r="H158" s="131">
        <f>'Final Sheet '!AG159</f>
        <v>34.106666666666662</v>
      </c>
      <c r="I158" s="131">
        <f>'Final Sheet '!AR159</f>
        <v>54.133333333333333</v>
      </c>
      <c r="J158" s="131">
        <f t="shared" si="9"/>
        <v>42.498898809523801</v>
      </c>
      <c r="K158" s="93" t="str" cm="1">
        <f t="array" ref="K158">_xlfn.IFS(J158&gt;=80,"A+",J158&gt;=70,"A",J158=60,"B+",J158&gt;=50,"B",J158&gt;=40,"C+",J158&gt;=30,"C",J158&gt;=20,"D",J158&lt;20,"E")</f>
        <v>C+</v>
      </c>
      <c r="L158" s="93" t="str">
        <f>' PEP Grade'!L159</f>
        <v>With Held</v>
      </c>
      <c r="M158" s="156">
        <f t="shared" si="10"/>
        <v>14.112500000000004</v>
      </c>
      <c r="N158" s="119" t="str">
        <f t="shared" si="11"/>
        <v>Significant Progress</v>
      </c>
      <c r="O158" s="119">
        <f t="shared" si="12"/>
        <v>5</v>
      </c>
      <c r="Q158" s="119" t="str">
        <f>CHOOSE(MATCH(K158,{"A+","A","B+","B","C+","C","D","E"},0) - (O158-3),"A+","A","B+","B","C+","C","D","E")</f>
        <v>B+</v>
      </c>
    </row>
    <row r="159" spans="1:17" s="124" customFormat="1" ht="23.4" customHeight="1" x14ac:dyDescent="0.3">
      <c r="A159" s="93">
        <v>157</v>
      </c>
      <c r="B159" s="129" t="s">
        <v>27</v>
      </c>
      <c r="C159" s="129" t="s">
        <v>47</v>
      </c>
      <c r="D159" s="129" t="s">
        <v>340</v>
      </c>
      <c r="E159" s="130" t="s">
        <v>341</v>
      </c>
      <c r="F159" s="131">
        <f>'Final Sheet '!K160</f>
        <v>48.770833333333329</v>
      </c>
      <c r="G159" s="131">
        <f>'Final Sheet '!V160</f>
        <v>60.683809523809522</v>
      </c>
      <c r="H159" s="131">
        <f>'Final Sheet '!AG160</f>
        <v>50.04</v>
      </c>
      <c r="I159" s="131">
        <f>'Final Sheet '!AR160</f>
        <v>59.093518518518522</v>
      </c>
      <c r="J159" s="131">
        <f t="shared" si="9"/>
        <v>54.647040343915343</v>
      </c>
      <c r="K159" s="93" t="str" cm="1">
        <f t="array" ref="K159">_xlfn.IFS(J159&gt;=80,"A+",J159&gt;=70,"A",J159=60,"B+",J159&gt;=50,"B",J159&gt;=40,"C+",J159&gt;=30,"C",J159&gt;=20,"D",J159&lt;20,"E")</f>
        <v>B</v>
      </c>
      <c r="L159" s="93" t="str">
        <f>' PEP Grade'!L160</f>
        <v>With Held</v>
      </c>
      <c r="M159" s="156">
        <f t="shared" si="10"/>
        <v>10.322685185185193</v>
      </c>
      <c r="N159" s="119" t="str">
        <f t="shared" si="11"/>
        <v>Significant Progress</v>
      </c>
      <c r="O159" s="119">
        <f t="shared" si="12"/>
        <v>5</v>
      </c>
      <c r="Q159" s="119" t="str">
        <f>CHOOSE(MATCH(K159,{"A+","A","B+","B","C+","C","D","E"},0) - (O159-3),"A+","A","B+","B","C+","C","D","E")</f>
        <v>A</v>
      </c>
    </row>
    <row r="160" spans="1:17" s="124" customFormat="1" ht="23.4" customHeight="1" x14ac:dyDescent="0.3">
      <c r="A160" s="98">
        <v>158</v>
      </c>
      <c r="B160" s="131" t="s">
        <v>27</v>
      </c>
      <c r="C160" s="131" t="s">
        <v>15</v>
      </c>
      <c r="D160" s="131" t="s">
        <v>342</v>
      </c>
      <c r="E160" s="132" t="s">
        <v>343</v>
      </c>
      <c r="F160" s="131">
        <f>'Final Sheet '!K161</f>
        <v>47.479166666666664</v>
      </c>
      <c r="G160" s="131">
        <f>'Final Sheet '!V161</f>
        <v>46.162142857142861</v>
      </c>
      <c r="H160" s="131">
        <f>'Final Sheet '!AG161</f>
        <v>51.799444444444447</v>
      </c>
      <c r="I160" s="131">
        <f>'Final Sheet '!AR161</f>
        <v>41.297222222222217</v>
      </c>
      <c r="J160" s="131">
        <f t="shared" si="9"/>
        <v>46.684494047619047</v>
      </c>
      <c r="K160" s="93" t="str" cm="1">
        <f t="array" ref="K160">_xlfn.IFS(J160&gt;=80,"A+",J160&gt;=70,"A",J160=60,"B+",J160&gt;=50,"B",J160&gt;=40,"C+",J160&gt;=30,"C",J160&gt;=20,"D",J160&lt;20,"E")</f>
        <v>C+</v>
      </c>
      <c r="L160" s="93" t="str">
        <f>' PEP Grade'!L161</f>
        <v>With Held</v>
      </c>
      <c r="M160" s="156">
        <f t="shared" si="10"/>
        <v>-6.1819444444444471</v>
      </c>
      <c r="N160" s="119" t="str">
        <f t="shared" si="11"/>
        <v>Minor Regression</v>
      </c>
      <c r="O160" s="119">
        <f t="shared" si="12"/>
        <v>2</v>
      </c>
      <c r="Q160" s="119" t="str">
        <f>CHOOSE(MATCH(K160,{"A+","A","B+","B","C+","C","D","E"},0) - (O160-3),"A+","A","B+","B","C+","C","D","E")</f>
        <v>C</v>
      </c>
    </row>
    <row r="161" spans="1:17" s="124" customFormat="1" ht="23.4" customHeight="1" x14ac:dyDescent="0.3">
      <c r="A161" s="93">
        <v>159</v>
      </c>
      <c r="B161" s="129" t="s">
        <v>27</v>
      </c>
      <c r="C161" s="129" t="s">
        <v>47</v>
      </c>
      <c r="D161" s="129" t="s">
        <v>344</v>
      </c>
      <c r="E161" s="130" t="s">
        <v>345</v>
      </c>
      <c r="F161" s="131">
        <f>'Final Sheet '!K162</f>
        <v>52.035714285714285</v>
      </c>
      <c r="G161" s="131">
        <f>'Final Sheet '!V162</f>
        <v>28.371904761904759</v>
      </c>
      <c r="H161" s="131">
        <f>'Final Sheet '!AG162</f>
        <v>34.594444444444449</v>
      </c>
      <c r="I161" s="131">
        <f>'Final Sheet '!AR162</f>
        <v>46.788888888888891</v>
      </c>
      <c r="J161" s="131">
        <f t="shared" si="9"/>
        <v>40.447738095238094</v>
      </c>
      <c r="K161" s="93" t="str" cm="1">
        <f t="array" ref="K161">_xlfn.IFS(J161&gt;=80,"A+",J161&gt;=70,"A",J161=60,"B+",J161&gt;=50,"B",J161&gt;=40,"C+",J161&gt;=30,"C",J161&gt;=20,"D",J161&lt;20,"E")</f>
        <v>C+</v>
      </c>
      <c r="L161" s="93" t="str">
        <f>' PEP Grade'!L162</f>
        <v>With Held</v>
      </c>
      <c r="M161" s="156">
        <f t="shared" si="10"/>
        <v>-5.2468253968253933</v>
      </c>
      <c r="N161" s="119" t="str">
        <f t="shared" si="11"/>
        <v>Minor Regression</v>
      </c>
      <c r="O161" s="119">
        <f t="shared" si="12"/>
        <v>2</v>
      </c>
      <c r="Q161" s="119" t="str">
        <f>CHOOSE(MATCH(K161,{"A+","A","B+","B","C+","C","D","E"},0) - (O161-3),"A+","A","B+","B","C+","C","D","E")</f>
        <v>C</v>
      </c>
    </row>
    <row r="162" spans="1:17" s="124" customFormat="1" ht="23.4" customHeight="1" x14ac:dyDescent="0.3">
      <c r="A162" s="98">
        <v>160</v>
      </c>
      <c r="B162" s="131" t="s">
        <v>23</v>
      </c>
      <c r="C162" s="131" t="s">
        <v>24</v>
      </c>
      <c r="D162" s="131" t="s">
        <v>346</v>
      </c>
      <c r="E162" s="132" t="s">
        <v>347</v>
      </c>
      <c r="F162" s="131">
        <f>'Final Sheet '!K163</f>
        <v>32.1875</v>
      </c>
      <c r="G162" s="131">
        <f>'Final Sheet '!V163</f>
        <v>34.799523809523812</v>
      </c>
      <c r="H162" s="131">
        <f>'Final Sheet '!AG163</f>
        <v>29.437777777777779</v>
      </c>
      <c r="I162" s="131">
        <f>'Final Sheet '!AR163</f>
        <v>39.38842592592593</v>
      </c>
      <c r="J162" s="131">
        <f t="shared" si="9"/>
        <v>33.953306878306876</v>
      </c>
      <c r="K162" s="93" t="str" cm="1">
        <f t="array" ref="K162">_xlfn.IFS(J162&gt;=80,"A+",J162&gt;=70,"A",J162=60,"B+",J162&gt;=50,"B",J162&gt;=40,"C+",J162&gt;=30,"C",J162&gt;=20,"D",J162&lt;20,"E")</f>
        <v>C</v>
      </c>
      <c r="L162" s="93" t="str">
        <f>' PEP Grade'!L163</f>
        <v>With Held</v>
      </c>
      <c r="M162" s="156">
        <f t="shared" si="10"/>
        <v>7.2009259259259295</v>
      </c>
      <c r="N162" s="119" t="str">
        <f t="shared" si="11"/>
        <v>Significant Progress</v>
      </c>
      <c r="O162" s="119">
        <f t="shared" si="12"/>
        <v>5</v>
      </c>
      <c r="Q162" s="119" t="str">
        <f>CHOOSE(MATCH(K162,{"A+","A","B+","B","C+","C","D","E"},0) - (O162-3),"A+","A","B+","B","C+","C","D","E")</f>
        <v>B</v>
      </c>
    </row>
    <row r="163" spans="1:17" s="124" customFormat="1" ht="23.4" customHeight="1" x14ac:dyDescent="0.3">
      <c r="A163" s="93">
        <v>161</v>
      </c>
      <c r="B163" s="129" t="s">
        <v>27</v>
      </c>
      <c r="C163" s="129" t="s">
        <v>15</v>
      </c>
      <c r="D163" s="129" t="s">
        <v>348</v>
      </c>
      <c r="E163" s="130" t="s">
        <v>349</v>
      </c>
      <c r="F163" s="131">
        <f>'Final Sheet '!K164</f>
        <v>63.513888888888893</v>
      </c>
      <c r="G163" s="131">
        <f>'Final Sheet '!V164</f>
        <v>50.074285714285708</v>
      </c>
      <c r="H163" s="131">
        <f>'Final Sheet '!AG164</f>
        <v>50.966666666666669</v>
      </c>
      <c r="I163" s="131">
        <f>'Final Sheet '!AR164</f>
        <v>31.062037037037037</v>
      </c>
      <c r="J163" s="131">
        <f t="shared" si="9"/>
        <v>48.904219576719576</v>
      </c>
      <c r="K163" s="93" t="str" cm="1">
        <f t="array" ref="K163">_xlfn.IFS(J163&gt;=80,"A+",J163&gt;=70,"A",J163=60,"B+",J163&gt;=50,"B",J163&gt;=40,"C+",J163&gt;=30,"C",J163&gt;=20,"D",J163&lt;20,"E")</f>
        <v>C+</v>
      </c>
      <c r="L163" s="93" t="str">
        <f>' PEP Grade'!L164</f>
        <v>With Held</v>
      </c>
      <c r="M163" s="156">
        <f t="shared" si="10"/>
        <v>-32.451851851851856</v>
      </c>
      <c r="N163" s="119" t="str">
        <f t="shared" si="11"/>
        <v>Significant Regression</v>
      </c>
      <c r="O163" s="119">
        <f t="shared" si="12"/>
        <v>1</v>
      </c>
      <c r="Q163" s="119" t="str">
        <f>CHOOSE(MATCH(K163,{"A+","A","B+","B","C+","C","D","E"},0) - (O163-3),"A+","A","B+","B","C+","C","D","E")</f>
        <v>D</v>
      </c>
    </row>
    <row r="164" spans="1:17" s="124" customFormat="1" ht="23.4" customHeight="1" x14ac:dyDescent="0.3">
      <c r="A164" s="98">
        <v>162</v>
      </c>
      <c r="B164" s="131" t="s">
        <v>27</v>
      </c>
      <c r="C164" s="131" t="s">
        <v>15</v>
      </c>
      <c r="D164" s="131" t="s">
        <v>350</v>
      </c>
      <c r="E164" s="132" t="s">
        <v>351</v>
      </c>
      <c r="F164" s="131">
        <f>'Final Sheet '!K165</f>
        <v>61.167162698412703</v>
      </c>
      <c r="G164" s="131">
        <f>'Final Sheet '!V165</f>
        <v>54.484285714285718</v>
      </c>
      <c r="H164" s="131">
        <f>'Final Sheet '!AG165</f>
        <v>69.076666666666668</v>
      </c>
      <c r="I164" s="131">
        <f>'Final Sheet '!AR165</f>
        <v>60.57648148148148</v>
      </c>
      <c r="J164" s="131">
        <f t="shared" si="9"/>
        <v>61.326149140211641</v>
      </c>
      <c r="K164" s="93" t="str" cm="1">
        <f t="array" ref="K164">_xlfn.IFS(J164&gt;=80,"A+",J164&gt;=70,"A",J164=60,"B+",J164&gt;=50,"B",J164&gt;=40,"C+",J164&gt;=30,"C",J164&gt;=20,"D",J164&lt;20,"E")</f>
        <v>B</v>
      </c>
      <c r="L164" s="93" t="str">
        <f>' PEP Grade'!L165</f>
        <v>Passed</v>
      </c>
      <c r="M164" s="156">
        <f t="shared" si="10"/>
        <v>-0.59068121693122322</v>
      </c>
      <c r="N164" s="119" t="str">
        <f t="shared" si="11"/>
        <v>Maintained</v>
      </c>
      <c r="O164" s="119">
        <f t="shared" si="12"/>
        <v>3</v>
      </c>
      <c r="Q164" s="119" t="str">
        <f>CHOOSE(MATCH(K164,{"A+","A","B+","B","C+","C","D","E"},0) - (O164-3),"A+","A","B+","B","C+","C","D","E")</f>
        <v>B</v>
      </c>
    </row>
    <row r="165" spans="1:17" s="124" customFormat="1" ht="23.4" customHeight="1" x14ac:dyDescent="0.3">
      <c r="A165" s="93">
        <v>163</v>
      </c>
      <c r="B165" s="129" t="s">
        <v>27</v>
      </c>
      <c r="C165" s="129" t="s">
        <v>47</v>
      </c>
      <c r="D165" s="129" t="s">
        <v>352</v>
      </c>
      <c r="E165" s="130" t="s">
        <v>353</v>
      </c>
      <c r="F165" s="131">
        <f>'Final Sheet '!K166</f>
        <v>42.067460317460316</v>
      </c>
      <c r="G165" s="131">
        <f>'Final Sheet '!V166</f>
        <v>45.929285714285712</v>
      </c>
      <c r="H165" s="131">
        <f>'Final Sheet '!AG166</f>
        <v>42.657777777777774</v>
      </c>
      <c r="I165" s="131">
        <f>'Final Sheet '!AR166</f>
        <v>46.933333333333337</v>
      </c>
      <c r="J165" s="131">
        <f t="shared" si="9"/>
        <v>44.396964285714283</v>
      </c>
      <c r="K165" s="93" t="str" cm="1">
        <f t="array" ref="K165">_xlfn.IFS(J165&gt;=80,"A+",J165&gt;=70,"A",J165=60,"B+",J165&gt;=50,"B",J165&gt;=40,"C+",J165&gt;=30,"C",J165&gt;=20,"D",J165&lt;20,"E")</f>
        <v>C+</v>
      </c>
      <c r="L165" s="93" t="str">
        <f>' PEP Grade'!L166</f>
        <v>With Held</v>
      </c>
      <c r="M165" s="156">
        <f t="shared" si="10"/>
        <v>4.8658730158730208</v>
      </c>
      <c r="N165" s="119" t="str">
        <f t="shared" si="11"/>
        <v>Moderate Progress</v>
      </c>
      <c r="O165" s="119">
        <f t="shared" si="12"/>
        <v>4</v>
      </c>
      <c r="Q165" s="119" t="str">
        <f>CHOOSE(MATCH(K165,{"A+","A","B+","B","C+","C","D","E"},0) - (O165-3),"A+","A","B+","B","C+","C","D","E")</f>
        <v>B</v>
      </c>
    </row>
    <row r="166" spans="1:17" s="124" customFormat="1" ht="23.4" customHeight="1" x14ac:dyDescent="0.3">
      <c r="A166" s="98">
        <v>164</v>
      </c>
      <c r="B166" s="131" t="s">
        <v>23</v>
      </c>
      <c r="C166" s="131" t="s">
        <v>47</v>
      </c>
      <c r="D166" s="131" t="s">
        <v>354</v>
      </c>
      <c r="E166" s="132" t="s">
        <v>355</v>
      </c>
      <c r="F166" s="131">
        <f>'Final Sheet '!K167</f>
        <v>64.326388888888886</v>
      </c>
      <c r="G166" s="131">
        <f>'Final Sheet '!V167</f>
        <v>51.397857142857134</v>
      </c>
      <c r="H166" s="131">
        <f>'Final Sheet '!AG167</f>
        <v>43.89</v>
      </c>
      <c r="I166" s="131">
        <f>'Final Sheet '!AR167</f>
        <v>48.816666666666663</v>
      </c>
      <c r="J166" s="131">
        <f t="shared" si="9"/>
        <v>52.107728174603167</v>
      </c>
      <c r="K166" s="93" t="str" cm="1">
        <f t="array" ref="K166">_xlfn.IFS(J166&gt;=80,"A+",J166&gt;=70,"A",J166=60,"B+",J166&gt;=50,"B",J166&gt;=40,"C+",J166&gt;=30,"C",J166&gt;=20,"D",J166&lt;20,"E")</f>
        <v>B</v>
      </c>
      <c r="L166" s="93" t="str">
        <f>' PEP Grade'!L167</f>
        <v>With Held</v>
      </c>
      <c r="M166" s="156">
        <f t="shared" si="10"/>
        <v>-15.509722222222223</v>
      </c>
      <c r="N166" s="119" t="str">
        <f t="shared" si="11"/>
        <v>Significant Regression</v>
      </c>
      <c r="O166" s="119">
        <f t="shared" si="12"/>
        <v>1</v>
      </c>
      <c r="Q166" s="119" t="str">
        <f>CHOOSE(MATCH(K166,{"A+","A","B+","B","C+","C","D","E"},0) - (O166-3),"A+","A","B+","B","C+","C","D","E")</f>
        <v>C</v>
      </c>
    </row>
    <row r="167" spans="1:17" s="124" customFormat="1" ht="23.4" customHeight="1" x14ac:dyDescent="0.3">
      <c r="A167" s="93">
        <v>165</v>
      </c>
      <c r="B167" s="129" t="s">
        <v>27</v>
      </c>
      <c r="C167" s="129" t="s">
        <v>24</v>
      </c>
      <c r="D167" s="129" t="s">
        <v>356</v>
      </c>
      <c r="E167" s="130" t="s">
        <v>357</v>
      </c>
      <c r="F167" s="131">
        <f>'Final Sheet '!K168</f>
        <v>42.9375</v>
      </c>
      <c r="G167" s="131">
        <f>'Final Sheet '!V168</f>
        <v>29.58666666666667</v>
      </c>
      <c r="H167" s="131">
        <f>'Final Sheet '!AG168</f>
        <v>42.32277777777778</v>
      </c>
      <c r="I167" s="131">
        <f>'Final Sheet '!AR168</f>
        <v>41.594444444444449</v>
      </c>
      <c r="J167" s="131">
        <f t="shared" si="9"/>
        <v>39.110347222222231</v>
      </c>
      <c r="K167" s="93" t="str" cm="1">
        <f t="array" ref="K167">_xlfn.IFS(J167&gt;=80,"A+",J167&gt;=70,"A",J167=60,"B+",J167&gt;=50,"B",J167&gt;=40,"C+",J167&gt;=30,"C",J167&gt;=20,"D",J167&lt;20,"E")</f>
        <v>C</v>
      </c>
      <c r="L167" s="93" t="str">
        <f>' PEP Grade'!L168</f>
        <v>With Held</v>
      </c>
      <c r="M167" s="156">
        <f t="shared" si="10"/>
        <v>-1.3430555555555515</v>
      </c>
      <c r="N167" s="119" t="str">
        <f t="shared" si="11"/>
        <v>Maintained</v>
      </c>
      <c r="O167" s="119">
        <f t="shared" si="12"/>
        <v>3</v>
      </c>
      <c r="Q167" s="119" t="str">
        <f>CHOOSE(MATCH(K167,{"A+","A","B+","B","C+","C","D","E"},0) - (O167-3),"A+","A","B+","B","C+","C","D","E")</f>
        <v>C</v>
      </c>
    </row>
    <row r="168" spans="1:17" s="124" customFormat="1" ht="23.4" customHeight="1" x14ac:dyDescent="0.3">
      <c r="A168" s="98">
        <v>166</v>
      </c>
      <c r="B168" s="131" t="s">
        <v>27</v>
      </c>
      <c r="C168" s="131" t="s">
        <v>24</v>
      </c>
      <c r="D168" s="131" t="s">
        <v>358</v>
      </c>
      <c r="E168" s="132" t="s">
        <v>359</v>
      </c>
      <c r="F168" s="131">
        <f>'Final Sheet '!K169</f>
        <v>42.986111111111114</v>
      </c>
      <c r="G168" s="131">
        <f>'Final Sheet '!V169</f>
        <v>40.11</v>
      </c>
      <c r="H168" s="131">
        <f>'Final Sheet '!AG169</f>
        <v>17.645555555555557</v>
      </c>
      <c r="I168" s="131">
        <f>'Final Sheet '!AR169</f>
        <v>42.92407407407407</v>
      </c>
      <c r="J168" s="131">
        <f t="shared" si="9"/>
        <v>35.916435185185186</v>
      </c>
      <c r="K168" s="93" t="str" cm="1">
        <f t="array" ref="K168">_xlfn.IFS(J168&gt;=80,"A+",J168&gt;=70,"A",J168=60,"B+",J168&gt;=50,"B",J168&gt;=40,"C+",J168&gt;=30,"C",J168&gt;=20,"D",J168&lt;20,"E")</f>
        <v>C</v>
      </c>
      <c r="L168" s="93" t="str">
        <f>' PEP Grade'!L169</f>
        <v>With Held</v>
      </c>
      <c r="M168" s="156">
        <f t="shared" si="10"/>
        <v>-6.2037037037043774E-2</v>
      </c>
      <c r="N168" s="119" t="str">
        <f t="shared" si="11"/>
        <v>Maintained</v>
      </c>
      <c r="O168" s="119">
        <f t="shared" si="12"/>
        <v>3</v>
      </c>
      <c r="Q168" s="119" t="str">
        <f>CHOOSE(MATCH(K168,{"A+","A","B+","B","C+","C","D","E"},0) - (O168-3),"A+","A","B+","B","C+","C","D","E")</f>
        <v>C</v>
      </c>
    </row>
    <row r="169" spans="1:17" s="124" customFormat="1" ht="23.4" customHeight="1" x14ac:dyDescent="0.3">
      <c r="A169" s="93">
        <v>167</v>
      </c>
      <c r="B169" s="129" t="s">
        <v>27</v>
      </c>
      <c r="C169" s="129" t="s">
        <v>47</v>
      </c>
      <c r="D169" s="129" t="s">
        <v>360</v>
      </c>
      <c r="E169" s="130" t="s">
        <v>361</v>
      </c>
      <c r="F169" s="131">
        <f>'Final Sheet '!K170</f>
        <v>51.236111111111114</v>
      </c>
      <c r="G169" s="131">
        <f>'Final Sheet '!V170</f>
        <v>57.994285714285709</v>
      </c>
      <c r="H169" s="131">
        <f>'Final Sheet '!AG170</f>
        <v>50.086666666666666</v>
      </c>
      <c r="I169" s="131">
        <f>'Final Sheet '!AR170</f>
        <v>55.244444444444454</v>
      </c>
      <c r="J169" s="131">
        <f t="shared" si="9"/>
        <v>53.640376984126988</v>
      </c>
      <c r="K169" s="93" t="str" cm="1">
        <f t="array" ref="K169">_xlfn.IFS(J169&gt;=80,"A+",J169&gt;=70,"A",J169=60,"B+",J169&gt;=50,"B",J169&gt;=40,"C+",J169&gt;=30,"C",J169&gt;=20,"D",J169&lt;20,"E")</f>
        <v>B</v>
      </c>
      <c r="L169" s="93" t="str">
        <f>' PEP Grade'!L170</f>
        <v>With Held</v>
      </c>
      <c r="M169" s="156">
        <f t="shared" si="10"/>
        <v>4.00833333333334</v>
      </c>
      <c r="N169" s="119" t="str">
        <f t="shared" si="11"/>
        <v>Maintained</v>
      </c>
      <c r="O169" s="119">
        <f t="shared" si="12"/>
        <v>3</v>
      </c>
      <c r="Q169" s="119" t="str">
        <f>CHOOSE(MATCH(K169,{"A+","A","B+","B","C+","C","D","E"},0) - (O169-3),"A+","A","B+","B","C+","C","D","E")</f>
        <v>B</v>
      </c>
    </row>
    <row r="170" spans="1:17" s="124" customFormat="1" ht="23.4" customHeight="1" x14ac:dyDescent="0.3">
      <c r="A170" s="98">
        <v>168</v>
      </c>
      <c r="B170" s="131" t="s">
        <v>23</v>
      </c>
      <c r="C170" s="131" t="s">
        <v>47</v>
      </c>
      <c r="D170" s="131" t="s">
        <v>362</v>
      </c>
      <c r="E170" s="132" t="s">
        <v>363</v>
      </c>
      <c r="F170" s="131">
        <f>'Final Sheet '!K171</f>
        <v>69.152777777777771</v>
      </c>
      <c r="G170" s="131">
        <f>'Final Sheet '!V171</f>
        <v>56.20761904761904</v>
      </c>
      <c r="H170" s="131">
        <f>'Final Sheet '!AG171</f>
        <v>52.084444444444443</v>
      </c>
      <c r="I170" s="131">
        <f>'Final Sheet '!AR171</f>
        <v>58.566666666666663</v>
      </c>
      <c r="J170" s="131">
        <f t="shared" si="9"/>
        <v>59.002876984126978</v>
      </c>
      <c r="K170" s="93" t="str" cm="1">
        <f t="array" ref="K170">_xlfn.IFS(J170&gt;=80,"A+",J170&gt;=70,"A",J170=60,"B+",J170&gt;=50,"B",J170&gt;=40,"C+",J170&gt;=30,"C",J170&gt;=20,"D",J170&lt;20,"E")</f>
        <v>B</v>
      </c>
      <c r="L170" s="93" t="str">
        <f>' PEP Grade'!L171</f>
        <v>With Held</v>
      </c>
      <c r="M170" s="156">
        <f t="shared" si="10"/>
        <v>-10.586111111111109</v>
      </c>
      <c r="N170" s="119" t="str">
        <f t="shared" si="11"/>
        <v>Significant Regression</v>
      </c>
      <c r="O170" s="119">
        <f t="shared" si="12"/>
        <v>1</v>
      </c>
      <c r="Q170" s="119" t="str">
        <f>CHOOSE(MATCH(K170,{"A+","A","B+","B","C+","C","D","E"},0) - (O170-3),"A+","A","B+","B","C+","C","D","E")</f>
        <v>C</v>
      </c>
    </row>
    <row r="171" spans="1:17" s="124" customFormat="1" ht="23.4" customHeight="1" x14ac:dyDescent="0.3">
      <c r="A171" s="93">
        <v>169</v>
      </c>
      <c r="B171" s="129" t="s">
        <v>27</v>
      </c>
      <c r="C171" s="129" t="s">
        <v>15</v>
      </c>
      <c r="D171" s="129" t="s">
        <v>364</v>
      </c>
      <c r="E171" s="130" t="s">
        <v>365</v>
      </c>
      <c r="F171" s="131">
        <f>'Final Sheet '!K172</f>
        <v>52.375</v>
      </c>
      <c r="G171" s="131">
        <f>'Final Sheet '!V172</f>
        <v>53.091428571428573</v>
      </c>
      <c r="H171" s="131">
        <f>'Final Sheet '!AG172</f>
        <v>39.712222222222231</v>
      </c>
      <c r="I171" s="131">
        <f>'Final Sheet '!AR172</f>
        <v>52.105555555555554</v>
      </c>
      <c r="J171" s="131">
        <f t="shared" si="9"/>
        <v>49.321051587301589</v>
      </c>
      <c r="K171" s="93" t="str" cm="1">
        <f t="array" ref="K171">_xlfn.IFS(J171&gt;=80,"A+",J171&gt;=70,"A",J171=60,"B+",J171&gt;=50,"B",J171&gt;=40,"C+",J171&gt;=30,"C",J171&gt;=20,"D",J171&lt;20,"E")</f>
        <v>C+</v>
      </c>
      <c r="L171" s="93" t="str">
        <f>' PEP Grade'!L172</f>
        <v>With Held</v>
      </c>
      <c r="M171" s="156">
        <f t="shared" si="10"/>
        <v>-0.26944444444444571</v>
      </c>
      <c r="N171" s="119" t="str">
        <f t="shared" si="11"/>
        <v>Maintained</v>
      </c>
      <c r="O171" s="119">
        <f t="shared" si="12"/>
        <v>3</v>
      </c>
      <c r="Q171" s="119" t="str">
        <f>CHOOSE(MATCH(K171,{"A+","A","B+","B","C+","C","D","E"},0) - (O171-3),"A+","A","B+","B","C+","C","D","E")</f>
        <v>C+</v>
      </c>
    </row>
    <row r="172" spans="1:17" s="124" customFormat="1" ht="23.4" customHeight="1" x14ac:dyDescent="0.3">
      <c r="A172" s="98">
        <v>170</v>
      </c>
      <c r="B172" s="131" t="s">
        <v>23</v>
      </c>
      <c r="C172" s="131" t="s">
        <v>15</v>
      </c>
      <c r="D172" s="131" t="s">
        <v>366</v>
      </c>
      <c r="E172" s="132" t="s">
        <v>367</v>
      </c>
      <c r="F172" s="131">
        <f>'Final Sheet '!K173</f>
        <v>68.604166666666657</v>
      </c>
      <c r="G172" s="131">
        <f>'Final Sheet '!V173</f>
        <v>47.581904761904759</v>
      </c>
      <c r="H172" s="131">
        <f>'Final Sheet '!AG173</f>
        <v>52.730000000000004</v>
      </c>
      <c r="I172" s="131">
        <f>'Final Sheet '!AR173</f>
        <v>52.822222222222223</v>
      </c>
      <c r="J172" s="131">
        <f t="shared" si="9"/>
        <v>55.434573412698406</v>
      </c>
      <c r="K172" s="93" t="str" cm="1">
        <f t="array" ref="K172">_xlfn.IFS(J172&gt;=80,"A+",J172&gt;=70,"A",J172=60,"B+",J172&gt;=50,"B",J172&gt;=40,"C+",J172&gt;=30,"C",J172&gt;=20,"D",J172&lt;20,"E")</f>
        <v>B</v>
      </c>
      <c r="L172" s="93" t="str">
        <f>' PEP Grade'!L173</f>
        <v>With Held</v>
      </c>
      <c r="M172" s="156">
        <f t="shared" si="10"/>
        <v>-15.781944444444434</v>
      </c>
      <c r="N172" s="119" t="str">
        <f t="shared" si="11"/>
        <v>Significant Regression</v>
      </c>
      <c r="O172" s="119">
        <f t="shared" si="12"/>
        <v>1</v>
      </c>
      <c r="Q172" s="119" t="str">
        <f>CHOOSE(MATCH(K172,{"A+","A","B+","B","C+","C","D","E"},0) - (O172-3),"A+","A","B+","B","C+","C","D","E")</f>
        <v>C</v>
      </c>
    </row>
    <row r="173" spans="1:17" s="124" customFormat="1" ht="23.4" customHeight="1" x14ac:dyDescent="0.3">
      <c r="A173" s="93">
        <v>171</v>
      </c>
      <c r="B173" s="129" t="s">
        <v>23</v>
      </c>
      <c r="C173" s="129" t="s">
        <v>47</v>
      </c>
      <c r="D173" s="129" t="s">
        <v>368</v>
      </c>
      <c r="E173" s="130" t="s">
        <v>369</v>
      </c>
      <c r="F173" s="131">
        <f>'Final Sheet '!K174</f>
        <v>53.768353174603178</v>
      </c>
      <c r="G173" s="131">
        <f>'Final Sheet '!V174</f>
        <v>44.620952380952374</v>
      </c>
      <c r="H173" s="131">
        <f>'Final Sheet '!AG174</f>
        <v>36.535555555555554</v>
      </c>
      <c r="I173" s="131">
        <f>'Final Sheet '!AR174</f>
        <v>36.262037037037032</v>
      </c>
      <c r="J173" s="131">
        <f t="shared" si="9"/>
        <v>42.796724537037036</v>
      </c>
      <c r="K173" s="93" t="str" cm="1">
        <f t="array" ref="K173">_xlfn.IFS(J173&gt;=80,"A+",J173&gt;=70,"A",J173=60,"B+",J173&gt;=50,"B",J173&gt;=40,"C+",J173&gt;=30,"C",J173&gt;=20,"D",J173&lt;20,"E")</f>
        <v>C+</v>
      </c>
      <c r="L173" s="93" t="str">
        <f>' PEP Grade'!L174</f>
        <v>With Held</v>
      </c>
      <c r="M173" s="156">
        <f t="shared" si="10"/>
        <v>-17.506316137566145</v>
      </c>
      <c r="N173" s="119" t="str">
        <f t="shared" si="11"/>
        <v>Significant Regression</v>
      </c>
      <c r="O173" s="119">
        <f t="shared" si="12"/>
        <v>1</v>
      </c>
      <c r="Q173" s="119" t="str">
        <f>CHOOSE(MATCH(K173,{"A+","A","B+","B","C+","C","D","E"},0) - (O173-3),"A+","A","B+","B","C+","C","D","E")</f>
        <v>D</v>
      </c>
    </row>
    <row r="174" spans="1:17" s="124" customFormat="1" ht="23.4" customHeight="1" x14ac:dyDescent="0.3">
      <c r="A174" s="98">
        <v>172</v>
      </c>
      <c r="B174" s="131" t="s">
        <v>23</v>
      </c>
      <c r="C174" s="131" t="s">
        <v>34</v>
      </c>
      <c r="D174" s="131" t="s">
        <v>370</v>
      </c>
      <c r="E174" s="132" t="s">
        <v>371</v>
      </c>
      <c r="F174" s="131">
        <f>'Final Sheet '!K175</f>
        <v>54.875</v>
      </c>
      <c r="G174" s="131">
        <f>'Final Sheet '!V175</f>
        <v>39.480952380952381</v>
      </c>
      <c r="H174" s="131">
        <f>'Final Sheet '!AG175</f>
        <v>41.977777777777774</v>
      </c>
      <c r="I174" s="131">
        <f>'Final Sheet '!AR175</f>
        <v>49.188888888888883</v>
      </c>
      <c r="J174" s="131">
        <f t="shared" si="9"/>
        <v>46.380654761904751</v>
      </c>
      <c r="K174" s="93" t="str" cm="1">
        <f t="array" ref="K174">_xlfn.IFS(J174&gt;=80,"A+",J174&gt;=70,"A",J174=60,"B+",J174&gt;=50,"B",J174&gt;=40,"C+",J174&gt;=30,"C",J174&gt;=20,"D",J174&lt;20,"E")</f>
        <v>C+</v>
      </c>
      <c r="L174" s="93" t="str">
        <f>' PEP Grade'!L175</f>
        <v>With Held</v>
      </c>
      <c r="M174" s="156">
        <f t="shared" si="10"/>
        <v>-5.6861111111111171</v>
      </c>
      <c r="N174" s="119" t="str">
        <f t="shared" si="11"/>
        <v>Minor Regression</v>
      </c>
      <c r="O174" s="119">
        <f t="shared" si="12"/>
        <v>2</v>
      </c>
      <c r="Q174" s="119" t="str">
        <f>CHOOSE(MATCH(K174,{"A+","A","B+","B","C+","C","D","E"},0) - (O174-3),"A+","A","B+","B","C+","C","D","E")</f>
        <v>C</v>
      </c>
    </row>
    <row r="175" spans="1:17" s="124" customFormat="1" ht="23.4" customHeight="1" x14ac:dyDescent="0.3">
      <c r="A175" s="93">
        <v>173</v>
      </c>
      <c r="B175" s="129" t="s">
        <v>23</v>
      </c>
      <c r="C175" s="129" t="s">
        <v>15</v>
      </c>
      <c r="D175" s="129" t="s">
        <v>372</v>
      </c>
      <c r="E175" s="130" t="s">
        <v>373</v>
      </c>
      <c r="F175" s="131">
        <f>'Final Sheet '!K176</f>
        <v>59.248015873015866</v>
      </c>
      <c r="G175" s="131">
        <f>'Final Sheet '!V176</f>
        <v>36.965238095238092</v>
      </c>
      <c r="H175" s="131">
        <f>'Final Sheet '!AG176</f>
        <v>45.082777777777778</v>
      </c>
      <c r="I175" s="131">
        <f>'Final Sheet '!AR176</f>
        <v>52.922222222222224</v>
      </c>
      <c r="J175" s="131">
        <f t="shared" si="9"/>
        <v>48.554563492063487</v>
      </c>
      <c r="K175" s="93" t="str" cm="1">
        <f t="array" ref="K175">_xlfn.IFS(J175&gt;=80,"A+",J175&gt;=70,"A",J175=60,"B+",J175&gt;=50,"B",J175&gt;=40,"C+",J175&gt;=30,"C",J175&gt;=20,"D",J175&lt;20,"E")</f>
        <v>C+</v>
      </c>
      <c r="L175" s="93" t="str">
        <f>' PEP Grade'!L176</f>
        <v>With Held</v>
      </c>
      <c r="M175" s="156">
        <f t="shared" si="10"/>
        <v>-6.3257936507936421</v>
      </c>
      <c r="N175" s="119" t="str">
        <f t="shared" si="11"/>
        <v>Minor Regression</v>
      </c>
      <c r="O175" s="119">
        <f t="shared" si="12"/>
        <v>2</v>
      </c>
      <c r="Q175" s="119" t="str">
        <f>CHOOSE(MATCH(K175,{"A+","A","B+","B","C+","C","D","E"},0) - (O175-3),"A+","A","B+","B","C+","C","D","E")</f>
        <v>C</v>
      </c>
    </row>
    <row r="176" spans="1:17" s="124" customFormat="1" ht="23.4" customHeight="1" x14ac:dyDescent="0.3">
      <c r="A176" s="98">
        <v>174</v>
      </c>
      <c r="B176" s="131" t="s">
        <v>23</v>
      </c>
      <c r="C176" s="131" t="s">
        <v>15</v>
      </c>
      <c r="D176" s="131" t="s">
        <v>374</v>
      </c>
      <c r="E176" s="132" t="s">
        <v>375</v>
      </c>
      <c r="F176" s="131">
        <f>'Final Sheet '!K177</f>
        <v>45.732142857142861</v>
      </c>
      <c r="G176" s="131">
        <f>'Final Sheet '!V177</f>
        <v>54.50500000000001</v>
      </c>
      <c r="H176" s="131">
        <f>'Final Sheet '!AG177</f>
        <v>39.214444444444439</v>
      </c>
      <c r="I176" s="131">
        <f>'Final Sheet '!AR177</f>
        <v>47.638888888888886</v>
      </c>
      <c r="J176" s="131">
        <f t="shared" si="9"/>
        <v>46.772619047619052</v>
      </c>
      <c r="K176" s="93" t="str" cm="1">
        <f t="array" ref="K176">_xlfn.IFS(J176&gt;=80,"A+",J176&gt;=70,"A",J176=60,"B+",J176&gt;=50,"B",J176&gt;=40,"C+",J176&gt;=30,"C",J176&gt;=20,"D",J176&lt;20,"E")</f>
        <v>C+</v>
      </c>
      <c r="L176" s="93" t="str">
        <f>' PEP Grade'!L177</f>
        <v>With Held</v>
      </c>
      <c r="M176" s="156">
        <f t="shared" si="10"/>
        <v>1.9067460317460245</v>
      </c>
      <c r="N176" s="119" t="str">
        <f t="shared" si="11"/>
        <v>Maintained</v>
      </c>
      <c r="O176" s="119">
        <f t="shared" si="12"/>
        <v>3</v>
      </c>
      <c r="Q176" s="119" t="str">
        <f>CHOOSE(MATCH(K176,{"A+","A","B+","B","C+","C","D","E"},0) - (O176-3),"A+","A","B+","B","C+","C","D","E")</f>
        <v>C+</v>
      </c>
    </row>
    <row r="177" spans="1:17" s="124" customFormat="1" ht="23.4" customHeight="1" x14ac:dyDescent="0.3">
      <c r="A177" s="93">
        <v>175</v>
      </c>
      <c r="B177" s="129" t="s">
        <v>27</v>
      </c>
      <c r="C177" s="129" t="s">
        <v>24</v>
      </c>
      <c r="D177" s="129" t="s">
        <v>376</v>
      </c>
      <c r="E177" s="130" t="s">
        <v>377</v>
      </c>
      <c r="F177" s="131">
        <f>'Final Sheet '!K178</f>
        <v>38.987599206349209</v>
      </c>
      <c r="G177" s="131">
        <f>'Final Sheet '!V178</f>
        <v>43.079047619047614</v>
      </c>
      <c r="H177" s="131">
        <f>'Final Sheet '!AG178</f>
        <v>46.074444444444445</v>
      </c>
      <c r="I177" s="131">
        <f>'Final Sheet '!AR178</f>
        <v>43.516666666666666</v>
      </c>
      <c r="J177" s="131">
        <f t="shared" si="9"/>
        <v>42.914439484126987</v>
      </c>
      <c r="K177" s="93" t="str" cm="1">
        <f t="array" ref="K177">_xlfn.IFS(J177&gt;=80,"A+",J177&gt;=70,"A",J177=60,"B+",J177&gt;=50,"B",J177&gt;=40,"C+",J177&gt;=30,"C",J177&gt;=20,"D",J177&lt;20,"E")</f>
        <v>C+</v>
      </c>
      <c r="L177" s="93" t="str">
        <f>' PEP Grade'!L178</f>
        <v>With Held</v>
      </c>
      <c r="M177" s="156">
        <f t="shared" si="10"/>
        <v>4.5290674603174566</v>
      </c>
      <c r="N177" s="119" t="str">
        <f t="shared" si="11"/>
        <v>Moderate Progress</v>
      </c>
      <c r="O177" s="119">
        <f t="shared" si="12"/>
        <v>4</v>
      </c>
      <c r="Q177" s="119" t="str">
        <f>CHOOSE(MATCH(K177,{"A+","A","B+","B","C+","C","D","E"},0) - (O177-3),"A+","A","B+","B","C+","C","D","E")</f>
        <v>B</v>
      </c>
    </row>
    <row r="178" spans="1:17" s="124" customFormat="1" ht="23.4" customHeight="1" x14ac:dyDescent="0.3">
      <c r="A178" s="98">
        <v>176</v>
      </c>
      <c r="B178" s="131" t="s">
        <v>27</v>
      </c>
      <c r="C178" s="131" t="s">
        <v>15</v>
      </c>
      <c r="D178" s="131" t="s">
        <v>378</v>
      </c>
      <c r="E178" s="132" t="s">
        <v>379</v>
      </c>
      <c r="F178" s="131">
        <f>'Final Sheet '!K179</f>
        <v>51.291666666666671</v>
      </c>
      <c r="G178" s="131">
        <f>'Final Sheet '!V179</f>
        <v>30.036428571428573</v>
      </c>
      <c r="H178" s="131">
        <f>'Final Sheet '!AG179</f>
        <v>12.493333333333332</v>
      </c>
      <c r="I178" s="131">
        <f>'Final Sheet '!AR179</f>
        <v>39.003703703703707</v>
      </c>
      <c r="J178" s="131">
        <f t="shared" si="9"/>
        <v>33.206283068783073</v>
      </c>
      <c r="K178" s="93" t="str" cm="1">
        <f t="array" ref="K178">_xlfn.IFS(J178&gt;=80,"A+",J178&gt;=70,"A",J178=60,"B+",J178&gt;=50,"B",J178&gt;=40,"C+",J178&gt;=30,"C",J178&gt;=20,"D",J178&lt;20,"E")</f>
        <v>C</v>
      </c>
      <c r="L178" s="93" t="str">
        <f>' PEP Grade'!L179</f>
        <v>With Held</v>
      </c>
      <c r="M178" s="156">
        <f t="shared" si="10"/>
        <v>-12.287962962962965</v>
      </c>
      <c r="N178" s="119" t="str">
        <f t="shared" si="11"/>
        <v>Significant Regression</v>
      </c>
      <c r="O178" s="119">
        <f t="shared" si="12"/>
        <v>1</v>
      </c>
      <c r="Q178" s="119" t="str">
        <f>CHOOSE(MATCH(K178,{"A+","A","B+","B","C+","C","D","E"},0) - (O178-3),"A+","A","B+","B","C+","C","D","E")</f>
        <v>E</v>
      </c>
    </row>
    <row r="179" spans="1:17" s="124" customFormat="1" ht="23.4" customHeight="1" x14ac:dyDescent="0.3">
      <c r="A179" s="93">
        <v>177</v>
      </c>
      <c r="B179" s="129" t="s">
        <v>27</v>
      </c>
      <c r="C179" s="129" t="s">
        <v>47</v>
      </c>
      <c r="D179" s="129" t="s">
        <v>380</v>
      </c>
      <c r="E179" s="130" t="s">
        <v>381</v>
      </c>
      <c r="F179" s="131">
        <f>'Final Sheet '!K180</f>
        <v>68.504464285714278</v>
      </c>
      <c r="G179" s="131">
        <f>'Final Sheet '!V180</f>
        <v>56.704523809523813</v>
      </c>
      <c r="H179" s="131">
        <f>'Final Sheet '!AG180</f>
        <v>53.707777777777778</v>
      </c>
      <c r="I179" s="131">
        <f>'Final Sheet '!AR180</f>
        <v>42.483333333333334</v>
      </c>
      <c r="J179" s="131">
        <f t="shared" si="9"/>
        <v>55.350024801587296</v>
      </c>
      <c r="K179" s="93" t="str" cm="1">
        <f t="array" ref="K179">_xlfn.IFS(J179&gt;=80,"A+",J179&gt;=70,"A",J179=60,"B+",J179&gt;=50,"B",J179&gt;=40,"C+",J179&gt;=30,"C",J179&gt;=20,"D",J179&lt;20,"E")</f>
        <v>B</v>
      </c>
      <c r="L179" s="93" t="str">
        <f>' PEP Grade'!L180</f>
        <v>Passed</v>
      </c>
      <c r="M179" s="156">
        <f t="shared" si="10"/>
        <v>-26.021130952380943</v>
      </c>
      <c r="N179" s="119" t="str">
        <f t="shared" si="11"/>
        <v>Significant Regression</v>
      </c>
      <c r="O179" s="119">
        <f t="shared" si="12"/>
        <v>1</v>
      </c>
      <c r="Q179" s="119" t="str">
        <f>CHOOSE(MATCH(K179,{"A+","A","B+","B","C+","C","D","E"},0) - (O179-3),"A+","A","B+","B","C+","C","D","E")</f>
        <v>C</v>
      </c>
    </row>
    <row r="180" spans="1:17" s="124" customFormat="1" ht="23.4" customHeight="1" x14ac:dyDescent="0.3">
      <c r="A180" s="98">
        <v>178</v>
      </c>
      <c r="B180" s="131" t="s">
        <v>23</v>
      </c>
      <c r="C180" s="131" t="s">
        <v>24</v>
      </c>
      <c r="D180" s="131" t="s">
        <v>382</v>
      </c>
      <c r="E180" s="132" t="s">
        <v>383</v>
      </c>
      <c r="F180" s="131">
        <f>'Final Sheet '!K181</f>
        <v>44.388888888888893</v>
      </c>
      <c r="G180" s="131">
        <f>'Final Sheet '!V181</f>
        <v>56.129285714285722</v>
      </c>
      <c r="H180" s="131">
        <f>'Final Sheet '!AG181</f>
        <v>53.11888888888889</v>
      </c>
      <c r="I180" s="131">
        <f>'Final Sheet '!AR181</f>
        <v>50.141666666666666</v>
      </c>
      <c r="J180" s="131">
        <f t="shared" si="9"/>
        <v>50.944682539682546</v>
      </c>
      <c r="K180" s="93" t="str" cm="1">
        <f t="array" ref="K180">_xlfn.IFS(J180&gt;=80,"A+",J180&gt;=70,"A",J180=60,"B+",J180&gt;=50,"B",J180&gt;=40,"C+",J180&gt;=30,"C",J180&gt;=20,"D",J180&lt;20,"E")</f>
        <v>B</v>
      </c>
      <c r="L180" s="93" t="str">
        <f>' PEP Grade'!L181</f>
        <v>With Held</v>
      </c>
      <c r="M180" s="156">
        <f t="shared" si="10"/>
        <v>5.7527777777777729</v>
      </c>
      <c r="N180" s="119" t="str">
        <f t="shared" si="11"/>
        <v>Moderate Progress</v>
      </c>
      <c r="O180" s="119">
        <f t="shared" si="12"/>
        <v>4</v>
      </c>
      <c r="Q180" s="119" t="str">
        <f>CHOOSE(MATCH(K180,{"A+","A","B+","B","C+","C","D","E"},0) - (O180-3),"A+","A","B+","B","C+","C","D","E")</f>
        <v>B+</v>
      </c>
    </row>
    <row r="181" spans="1:17" s="124" customFormat="1" ht="23.4" customHeight="1" x14ac:dyDescent="0.3">
      <c r="A181" s="93">
        <v>179</v>
      </c>
      <c r="B181" s="129" t="s">
        <v>23</v>
      </c>
      <c r="C181" s="129" t="s">
        <v>47</v>
      </c>
      <c r="D181" s="129" t="s">
        <v>384</v>
      </c>
      <c r="E181" s="130" t="s">
        <v>385</v>
      </c>
      <c r="F181" s="131">
        <f>'Final Sheet '!K182</f>
        <v>65.527777777777786</v>
      </c>
      <c r="G181" s="131">
        <f>'Final Sheet '!V182</f>
        <v>53.087619047619043</v>
      </c>
      <c r="H181" s="131">
        <f>'Final Sheet '!AG182</f>
        <v>37.48555555555555</v>
      </c>
      <c r="I181" s="131">
        <f>'Final Sheet '!AR182</f>
        <v>37.066666666666663</v>
      </c>
      <c r="J181" s="131">
        <f t="shared" si="9"/>
        <v>48.29190476190476</v>
      </c>
      <c r="K181" s="93" t="str" cm="1">
        <f t="array" ref="K181">_xlfn.IFS(J181&gt;=80,"A+",J181&gt;=70,"A",J181=60,"B+",J181&gt;=50,"B",J181&gt;=40,"C+",J181&gt;=30,"C",J181&gt;=20,"D",J181&lt;20,"E")</f>
        <v>C+</v>
      </c>
      <c r="L181" s="93" t="str">
        <f>' PEP Grade'!L182</f>
        <v>With Held</v>
      </c>
      <c r="M181" s="156">
        <f t="shared" si="10"/>
        <v>-28.461111111111123</v>
      </c>
      <c r="N181" s="119" t="str">
        <f t="shared" si="11"/>
        <v>Significant Regression</v>
      </c>
      <c r="O181" s="119">
        <f t="shared" si="12"/>
        <v>1</v>
      </c>
      <c r="Q181" s="119" t="str">
        <f>CHOOSE(MATCH(K181,{"A+","A","B+","B","C+","C","D","E"},0) - (O181-3),"A+","A","B+","B","C+","C","D","E")</f>
        <v>D</v>
      </c>
    </row>
    <row r="182" spans="1:17" s="124" customFormat="1" ht="23.4" customHeight="1" x14ac:dyDescent="0.3">
      <c r="A182" s="98">
        <v>180</v>
      </c>
      <c r="B182" s="131" t="s">
        <v>27</v>
      </c>
      <c r="C182" s="131" t="s">
        <v>47</v>
      </c>
      <c r="D182" s="131" t="s">
        <v>386</v>
      </c>
      <c r="E182" s="132" t="s">
        <v>387</v>
      </c>
      <c r="F182" s="131">
        <f>'Final Sheet '!K183</f>
        <v>71.430555555555557</v>
      </c>
      <c r="G182" s="131">
        <f>'Final Sheet '!V183</f>
        <v>57.84238095238095</v>
      </c>
      <c r="H182" s="131">
        <f>'Final Sheet '!AG183</f>
        <v>55.404444444444451</v>
      </c>
      <c r="I182" s="131">
        <f>'Final Sheet '!AR183</f>
        <v>62.734259259259261</v>
      </c>
      <c r="J182" s="131">
        <f t="shared" si="9"/>
        <v>61.852910052910048</v>
      </c>
      <c r="K182" s="93" t="str" cm="1">
        <f t="array" ref="K182">_xlfn.IFS(J182&gt;=80,"A+",J182&gt;=70,"A",J182=60,"B+",J182&gt;=50,"B",J182&gt;=40,"C+",J182&gt;=30,"C",J182&gt;=20,"D",J182&lt;20,"E")</f>
        <v>B</v>
      </c>
      <c r="L182" s="93" t="str">
        <f>' PEP Grade'!L183</f>
        <v>With Held</v>
      </c>
      <c r="M182" s="156">
        <f t="shared" si="10"/>
        <v>-8.6962962962962962</v>
      </c>
      <c r="N182" s="119" t="str">
        <f t="shared" si="11"/>
        <v>Minor Regression</v>
      </c>
      <c r="O182" s="119">
        <f t="shared" si="12"/>
        <v>2</v>
      </c>
      <c r="Q182" s="119" t="str">
        <f>CHOOSE(MATCH(K182,{"A+","A","B+","B","C+","C","D","E"},0) - (O182-3),"A+","A","B+","B","C+","C","D","E")</f>
        <v>C+</v>
      </c>
    </row>
    <row r="183" spans="1:17" s="124" customFormat="1" ht="23.4" customHeight="1" x14ac:dyDescent="0.3">
      <c r="A183" s="93">
        <v>181</v>
      </c>
      <c r="B183" s="129" t="s">
        <v>27</v>
      </c>
      <c r="C183" s="129" t="s">
        <v>15</v>
      </c>
      <c r="D183" s="129" t="s">
        <v>388</v>
      </c>
      <c r="E183" s="130" t="s">
        <v>389</v>
      </c>
      <c r="F183" s="131">
        <f>'Final Sheet '!K184</f>
        <v>48.25</v>
      </c>
      <c r="G183" s="131">
        <f>'Final Sheet '!V184</f>
        <v>53.099523809523809</v>
      </c>
      <c r="H183" s="131">
        <f>'Final Sheet '!AG184</f>
        <v>47.896666666666661</v>
      </c>
      <c r="I183" s="131">
        <f>'Final Sheet '!AR184</f>
        <v>50.022222222222219</v>
      </c>
      <c r="J183" s="131">
        <f t="shared" si="9"/>
        <v>49.817103174603169</v>
      </c>
      <c r="K183" s="93" t="str" cm="1">
        <f t="array" ref="K183">_xlfn.IFS(J183&gt;=80,"A+",J183&gt;=70,"A",J183=60,"B+",J183&gt;=50,"B",J183&gt;=40,"C+",J183&gt;=30,"C",J183&gt;=20,"D",J183&lt;20,"E")</f>
        <v>C+</v>
      </c>
      <c r="L183" s="93" t="str">
        <f>' PEP Grade'!L184</f>
        <v>With Held</v>
      </c>
      <c r="M183" s="156">
        <f t="shared" si="10"/>
        <v>1.7722222222222186</v>
      </c>
      <c r="N183" s="119" t="str">
        <f t="shared" si="11"/>
        <v>Maintained</v>
      </c>
      <c r="O183" s="119">
        <f t="shared" si="12"/>
        <v>3</v>
      </c>
      <c r="Q183" s="119" t="str">
        <f>CHOOSE(MATCH(K183,{"A+","A","B+","B","C+","C","D","E"},0) - (O183-3),"A+","A","B+","B","C+","C","D","E")</f>
        <v>C+</v>
      </c>
    </row>
    <row r="184" spans="1:17" s="124" customFormat="1" ht="23.4" customHeight="1" x14ac:dyDescent="0.3">
      <c r="A184" s="98">
        <v>182</v>
      </c>
      <c r="B184" s="131" t="s">
        <v>27</v>
      </c>
      <c r="C184" s="131" t="s">
        <v>24</v>
      </c>
      <c r="D184" s="131" t="s">
        <v>390</v>
      </c>
      <c r="E184" s="132" t="s">
        <v>391</v>
      </c>
      <c r="F184" s="131">
        <f>'Final Sheet '!K185</f>
        <v>70.022321428571431</v>
      </c>
      <c r="G184" s="131">
        <f>'Final Sheet '!V185</f>
        <v>56.064285714285717</v>
      </c>
      <c r="H184" s="131">
        <f>'Final Sheet '!AG185</f>
        <v>46.591111111111111</v>
      </c>
      <c r="I184" s="131">
        <f>'Final Sheet '!AR185</f>
        <v>64.399999999999991</v>
      </c>
      <c r="J184" s="131">
        <f t="shared" si="9"/>
        <v>59.269429563492068</v>
      </c>
      <c r="K184" s="93" t="str" cm="1">
        <f t="array" ref="K184">_xlfn.IFS(J184&gt;=80,"A+",J184&gt;=70,"A",J184=60,"B+",J184&gt;=50,"B",J184&gt;=40,"C+",J184&gt;=30,"C",J184&gt;=20,"D",J184&lt;20,"E")</f>
        <v>B</v>
      </c>
      <c r="L184" s="93" t="str">
        <f>' PEP Grade'!L185</f>
        <v>With Held</v>
      </c>
      <c r="M184" s="156">
        <f t="shared" si="10"/>
        <v>-5.6223214285714391</v>
      </c>
      <c r="N184" s="119" t="str">
        <f t="shared" si="11"/>
        <v>Minor Regression</v>
      </c>
      <c r="O184" s="119">
        <f t="shared" si="12"/>
        <v>2</v>
      </c>
      <c r="Q184" s="119" t="str">
        <f>CHOOSE(MATCH(K184,{"A+","A","B+","B","C+","C","D","E"},0) - (O184-3),"A+","A","B+","B","C+","C","D","E")</f>
        <v>C+</v>
      </c>
    </row>
    <row r="185" spans="1:17" s="124" customFormat="1" ht="23.4" customHeight="1" x14ac:dyDescent="0.3">
      <c r="A185" s="93">
        <v>183</v>
      </c>
      <c r="B185" s="129" t="s">
        <v>27</v>
      </c>
      <c r="C185" s="129" t="s">
        <v>15</v>
      </c>
      <c r="D185" s="129" t="s">
        <v>392</v>
      </c>
      <c r="E185" s="130" t="s">
        <v>393</v>
      </c>
      <c r="F185" s="131">
        <f>'Final Sheet '!K186</f>
        <v>53</v>
      </c>
      <c r="G185" s="131">
        <f>'Final Sheet '!V186</f>
        <v>59.227142857142852</v>
      </c>
      <c r="H185" s="131">
        <f>'Final Sheet '!AG186</f>
        <v>53.445555555555558</v>
      </c>
      <c r="I185" s="131">
        <f>'Final Sheet '!AR186</f>
        <v>55.027777777777779</v>
      </c>
      <c r="J185" s="131">
        <f t="shared" si="9"/>
        <v>55.175119047619049</v>
      </c>
      <c r="K185" s="93" t="str" cm="1">
        <f t="array" ref="K185">_xlfn.IFS(J185&gt;=80,"A+",J185&gt;=70,"A",J185=60,"B+",J185&gt;=50,"B",J185&gt;=40,"C+",J185&gt;=30,"C",J185&gt;=20,"D",J185&lt;20,"E")</f>
        <v>B</v>
      </c>
      <c r="L185" s="93" t="str">
        <f>' PEP Grade'!L186</f>
        <v>With Held</v>
      </c>
      <c r="M185" s="156">
        <f t="shared" si="10"/>
        <v>2.0277777777777786</v>
      </c>
      <c r="N185" s="119" t="str">
        <f t="shared" si="11"/>
        <v>Maintained</v>
      </c>
      <c r="O185" s="119">
        <f t="shared" si="12"/>
        <v>3</v>
      </c>
      <c r="Q185" s="119" t="str">
        <f>CHOOSE(MATCH(K185,{"A+","A","B+","B","C+","C","D","E"},0) - (O185-3),"A+","A","B+","B","C+","C","D","E")</f>
        <v>B</v>
      </c>
    </row>
    <row r="186" spans="1:17" s="124" customFormat="1" ht="23.4" customHeight="1" x14ac:dyDescent="0.3">
      <c r="A186" s="98">
        <v>184</v>
      </c>
      <c r="B186" s="131" t="s">
        <v>27</v>
      </c>
      <c r="C186" s="131" t="s">
        <v>47</v>
      </c>
      <c r="D186" s="131" t="s">
        <v>394</v>
      </c>
      <c r="E186" s="132" t="s">
        <v>395</v>
      </c>
      <c r="F186" s="131">
        <f>'Final Sheet '!K187</f>
        <v>59.751488095238095</v>
      </c>
      <c r="G186" s="131">
        <f>'Final Sheet '!V187</f>
        <v>39.041666666666664</v>
      </c>
      <c r="H186" s="131">
        <f>'Final Sheet '!AG187</f>
        <v>38.308888888888895</v>
      </c>
      <c r="I186" s="131">
        <f>'Final Sheet '!AR187</f>
        <v>43.028703703703712</v>
      </c>
      <c r="J186" s="131">
        <f t="shared" si="9"/>
        <v>45.032686838624343</v>
      </c>
      <c r="K186" s="93" t="str" cm="1">
        <f t="array" ref="K186">_xlfn.IFS(J186&gt;=80,"A+",J186&gt;=70,"A",J186=60,"B+",J186&gt;=50,"B",J186&gt;=40,"C+",J186&gt;=30,"C",J186&gt;=20,"D",J186&lt;20,"E")</f>
        <v>C+</v>
      </c>
      <c r="L186" s="93" t="str">
        <f>' PEP Grade'!L187</f>
        <v>With Held</v>
      </c>
      <c r="M186" s="156">
        <f t="shared" si="10"/>
        <v>-16.722784391534383</v>
      </c>
      <c r="N186" s="119" t="str">
        <f t="shared" si="11"/>
        <v>Significant Regression</v>
      </c>
      <c r="O186" s="119">
        <f t="shared" si="12"/>
        <v>1</v>
      </c>
      <c r="Q186" s="119" t="str">
        <f>CHOOSE(MATCH(K186,{"A+","A","B+","B","C+","C","D","E"},0) - (O186-3),"A+","A","B+","B","C+","C","D","E")</f>
        <v>D</v>
      </c>
    </row>
    <row r="187" spans="1:17" s="124" customFormat="1" ht="23.4" customHeight="1" x14ac:dyDescent="0.3">
      <c r="A187" s="93">
        <v>185</v>
      </c>
      <c r="B187" s="129" t="s">
        <v>27</v>
      </c>
      <c r="C187" s="129" t="s">
        <v>15</v>
      </c>
      <c r="D187" s="129" t="s">
        <v>396</v>
      </c>
      <c r="E187" s="130" t="s">
        <v>397</v>
      </c>
      <c r="F187" s="131">
        <f>'Final Sheet '!K188</f>
        <v>54</v>
      </c>
      <c r="G187" s="131">
        <f>'Final Sheet '!V188</f>
        <v>37.619761904761909</v>
      </c>
      <c r="H187" s="131">
        <f>'Final Sheet '!AG188</f>
        <v>50.644444444444439</v>
      </c>
      <c r="I187" s="131">
        <f>'Final Sheet '!AR188</f>
        <v>40.938888888888883</v>
      </c>
      <c r="J187" s="131">
        <f t="shared" si="9"/>
        <v>45.800773809523804</v>
      </c>
      <c r="K187" s="93" t="str" cm="1">
        <f t="array" ref="K187">_xlfn.IFS(J187&gt;=80,"A+",J187&gt;=70,"A",J187=60,"B+",J187&gt;=50,"B",J187&gt;=40,"C+",J187&gt;=30,"C",J187&gt;=20,"D",J187&lt;20,"E")</f>
        <v>C+</v>
      </c>
      <c r="L187" s="93" t="str">
        <f>' PEP Grade'!L188</f>
        <v>With Held</v>
      </c>
      <c r="M187" s="156">
        <f t="shared" si="10"/>
        <v>-13.061111111111117</v>
      </c>
      <c r="N187" s="119" t="str">
        <f t="shared" si="11"/>
        <v>Significant Regression</v>
      </c>
      <c r="O187" s="119">
        <f t="shared" si="12"/>
        <v>1</v>
      </c>
      <c r="Q187" s="119" t="str">
        <f>CHOOSE(MATCH(K187,{"A+","A","B+","B","C+","C","D","E"},0) - (O187-3),"A+","A","B+","B","C+","C","D","E")</f>
        <v>D</v>
      </c>
    </row>
    <row r="188" spans="1:17" s="124" customFormat="1" ht="23.4" customHeight="1" x14ac:dyDescent="0.3">
      <c r="A188" s="98">
        <v>186</v>
      </c>
      <c r="B188" s="131" t="s">
        <v>27</v>
      </c>
      <c r="C188" s="131" t="s">
        <v>15</v>
      </c>
      <c r="D188" s="131" t="s">
        <v>398</v>
      </c>
      <c r="E188" s="132" t="s">
        <v>399</v>
      </c>
      <c r="F188" s="131">
        <f>'Final Sheet '!K189</f>
        <v>55.217757936507937</v>
      </c>
      <c r="G188" s="131">
        <f>'Final Sheet '!V189</f>
        <v>38.596428571428568</v>
      </c>
      <c r="H188" s="131">
        <f>'Final Sheet '!AG189</f>
        <v>37.528888888888886</v>
      </c>
      <c r="I188" s="131">
        <f>'Final Sheet '!AR189</f>
        <v>41.548148148148151</v>
      </c>
      <c r="J188" s="131">
        <f t="shared" si="9"/>
        <v>43.222805886243385</v>
      </c>
      <c r="K188" s="93" t="str" cm="1">
        <f t="array" ref="K188">_xlfn.IFS(J188&gt;=80,"A+",J188&gt;=70,"A",J188=60,"B+",J188&gt;=50,"B",J188&gt;=40,"C+",J188&gt;=30,"C",J188&gt;=20,"D",J188&lt;20,"E")</f>
        <v>C+</v>
      </c>
      <c r="L188" s="93" t="str">
        <f>' PEP Grade'!L189</f>
        <v>With Held</v>
      </c>
      <c r="M188" s="156">
        <f t="shared" si="10"/>
        <v>-13.669609788359786</v>
      </c>
      <c r="N188" s="119" t="str">
        <f t="shared" si="11"/>
        <v>Significant Regression</v>
      </c>
      <c r="O188" s="119">
        <f t="shared" si="12"/>
        <v>1</v>
      </c>
      <c r="Q188" s="119" t="str">
        <f>CHOOSE(MATCH(K188,{"A+","A","B+","B","C+","C","D","E"},0) - (O188-3),"A+","A","B+","B","C+","C","D","E")</f>
        <v>D</v>
      </c>
    </row>
    <row r="189" spans="1:17" s="124" customFormat="1" ht="23.4" customHeight="1" x14ac:dyDescent="0.3">
      <c r="A189" s="93">
        <v>187</v>
      </c>
      <c r="B189" s="129" t="s">
        <v>23</v>
      </c>
      <c r="C189" s="129" t="s">
        <v>15</v>
      </c>
      <c r="D189" s="129" t="s">
        <v>400</v>
      </c>
      <c r="E189" s="130" t="s">
        <v>401</v>
      </c>
      <c r="F189" s="131">
        <f>'Final Sheet '!K190</f>
        <v>55.473214285714285</v>
      </c>
      <c r="G189" s="131">
        <f>'Final Sheet '!V190</f>
        <v>45.115952380952379</v>
      </c>
      <c r="H189" s="131">
        <f>'Final Sheet '!AG190</f>
        <v>57.853333333333332</v>
      </c>
      <c r="I189" s="131">
        <f>'Final Sheet '!AR190</f>
        <v>56.255555555555553</v>
      </c>
      <c r="J189" s="131">
        <f t="shared" si="9"/>
        <v>53.674513888888889</v>
      </c>
      <c r="K189" s="93" t="str" cm="1">
        <f t="array" ref="K189">_xlfn.IFS(J189&gt;=80,"A+",J189&gt;=70,"A",J189=60,"B+",J189&gt;=50,"B",J189&gt;=40,"C+",J189&gt;=30,"C",J189&gt;=20,"D",J189&lt;20,"E")</f>
        <v>B</v>
      </c>
      <c r="L189" s="93" t="str">
        <f>' PEP Grade'!L190</f>
        <v>With Held</v>
      </c>
      <c r="M189" s="156">
        <f t="shared" si="10"/>
        <v>0.78234126984126817</v>
      </c>
      <c r="N189" s="119" t="str">
        <f t="shared" si="11"/>
        <v>Maintained</v>
      </c>
      <c r="O189" s="119">
        <f t="shared" si="12"/>
        <v>3</v>
      </c>
      <c r="Q189" s="119" t="str">
        <f>CHOOSE(MATCH(K189,{"A+","A","B+","B","C+","C","D","E"},0) - (O189-3),"A+","A","B+","B","C+","C","D","E")</f>
        <v>B</v>
      </c>
    </row>
    <row r="190" spans="1:17" s="124" customFormat="1" ht="23.4" customHeight="1" x14ac:dyDescent="0.3">
      <c r="A190" s="98">
        <v>188</v>
      </c>
      <c r="B190" s="131" t="s">
        <v>23</v>
      </c>
      <c r="C190" s="131" t="s">
        <v>24</v>
      </c>
      <c r="D190" s="131" t="s">
        <v>402</v>
      </c>
      <c r="E190" s="132" t="s">
        <v>403</v>
      </c>
      <c r="F190" s="131">
        <f>'Final Sheet '!K191</f>
        <v>38.959821428571431</v>
      </c>
      <c r="G190" s="131">
        <f>'Final Sheet '!V191</f>
        <v>33.831428571428575</v>
      </c>
      <c r="H190" s="131">
        <f>'Final Sheet '!AG191</f>
        <v>36.784444444444446</v>
      </c>
      <c r="I190" s="131">
        <f>'Final Sheet '!AR191</f>
        <v>48.951666666666668</v>
      </c>
      <c r="J190" s="131">
        <f t="shared" si="9"/>
        <v>39.631840277777783</v>
      </c>
      <c r="K190" s="93" t="str" cm="1">
        <f t="array" ref="K190">_xlfn.IFS(J190&gt;=80,"A+",J190&gt;=70,"A",J190=60,"B+",J190&gt;=50,"B",J190&gt;=40,"C+",J190&gt;=30,"C",J190&gt;=20,"D",J190&lt;20,"E")</f>
        <v>C</v>
      </c>
      <c r="L190" s="93" t="str">
        <f>' PEP Grade'!L191</f>
        <v>With Held</v>
      </c>
      <c r="M190" s="156">
        <f t="shared" si="10"/>
        <v>9.9918452380952374</v>
      </c>
      <c r="N190" s="119" t="str">
        <f t="shared" si="11"/>
        <v>Significant Progress</v>
      </c>
      <c r="O190" s="119">
        <f t="shared" si="12"/>
        <v>5</v>
      </c>
      <c r="Q190" s="119" t="str">
        <f>CHOOSE(MATCH(K190,{"A+","A","B+","B","C+","C","D","E"},0) - (O190-3),"A+","A","B+","B","C+","C","D","E")</f>
        <v>B</v>
      </c>
    </row>
    <row r="191" spans="1:17" s="124" customFormat="1" ht="23.4" customHeight="1" x14ac:dyDescent="0.3">
      <c r="A191" s="93">
        <v>189</v>
      </c>
      <c r="B191" s="129" t="s">
        <v>27</v>
      </c>
      <c r="C191" s="129" t="s">
        <v>15</v>
      </c>
      <c r="D191" s="129" t="s">
        <v>404</v>
      </c>
      <c r="E191" s="130" t="s">
        <v>405</v>
      </c>
      <c r="F191" s="131">
        <f>'Final Sheet '!K192</f>
        <v>65</v>
      </c>
      <c r="G191" s="131">
        <f>'Final Sheet '!V192</f>
        <v>50.187142857142859</v>
      </c>
      <c r="H191" s="131">
        <f>'Final Sheet '!AG192</f>
        <v>48.453888888888891</v>
      </c>
      <c r="I191" s="131">
        <f>'Final Sheet '!AR192</f>
        <v>57.749074074074073</v>
      </c>
      <c r="J191" s="131">
        <f t="shared" si="9"/>
        <v>55.347526455026454</v>
      </c>
      <c r="K191" s="93" t="str" cm="1">
        <f t="array" ref="K191">_xlfn.IFS(J191&gt;=80,"A+",J191&gt;=70,"A",J191=60,"B+",J191&gt;=50,"B",J191&gt;=40,"C+",J191&gt;=30,"C",J191&gt;=20,"D",J191&lt;20,"E")</f>
        <v>B</v>
      </c>
      <c r="L191" s="93" t="str">
        <f>' PEP Grade'!L192</f>
        <v>With Held</v>
      </c>
      <c r="M191" s="156">
        <f t="shared" si="10"/>
        <v>-7.2509259259259267</v>
      </c>
      <c r="N191" s="119" t="str">
        <f t="shared" si="11"/>
        <v>Minor Regression</v>
      </c>
      <c r="O191" s="119">
        <f t="shared" si="12"/>
        <v>2</v>
      </c>
      <c r="Q191" s="119" t="str">
        <f>CHOOSE(MATCH(K191,{"A+","A","B+","B","C+","C","D","E"},0) - (O191-3),"A+","A","B+","B","C+","C","D","E")</f>
        <v>C+</v>
      </c>
    </row>
    <row r="192" spans="1:17" s="124" customFormat="1" ht="23.4" customHeight="1" x14ac:dyDescent="0.3">
      <c r="A192" s="98">
        <v>190</v>
      </c>
      <c r="B192" s="131" t="s">
        <v>23</v>
      </c>
      <c r="C192" s="131" t="s">
        <v>34</v>
      </c>
      <c r="D192" s="131" t="s">
        <v>406</v>
      </c>
      <c r="E192" s="132" t="s">
        <v>407</v>
      </c>
      <c r="F192" s="131">
        <f>'Final Sheet '!K193</f>
        <v>56.860119047619044</v>
      </c>
      <c r="G192" s="131">
        <f>'Final Sheet '!V193</f>
        <v>51.923809523809517</v>
      </c>
      <c r="H192" s="131">
        <f>'Final Sheet '!AG193</f>
        <v>57.027777777777779</v>
      </c>
      <c r="I192" s="131">
        <f>'Final Sheet '!AR193</f>
        <v>45.916203703703701</v>
      </c>
      <c r="J192" s="131">
        <f t="shared" si="9"/>
        <v>52.931977513227508</v>
      </c>
      <c r="K192" s="93" t="str" cm="1">
        <f t="array" ref="K192">_xlfn.IFS(J192&gt;=80,"A+",J192&gt;=70,"A",J192=60,"B+",J192&gt;=50,"B",J192&gt;=40,"C+",J192&gt;=30,"C",J192&gt;=20,"D",J192&lt;20,"E")</f>
        <v>B</v>
      </c>
      <c r="L192" s="93" t="str">
        <f>' PEP Grade'!L193</f>
        <v>Passed</v>
      </c>
      <c r="M192" s="156">
        <f t="shared" si="10"/>
        <v>-10.943915343915343</v>
      </c>
      <c r="N192" s="119" t="str">
        <f t="shared" si="11"/>
        <v>Significant Regression</v>
      </c>
      <c r="O192" s="119">
        <f t="shared" si="12"/>
        <v>1</v>
      </c>
      <c r="Q192" s="119" t="str">
        <f>CHOOSE(MATCH(K192,{"A+","A","B+","B","C+","C","D","E"},0) - (O192-3),"A+","A","B+","B","C+","C","D","E")</f>
        <v>C</v>
      </c>
    </row>
    <row r="193" spans="1:17" s="124" customFormat="1" ht="23.4" customHeight="1" x14ac:dyDescent="0.3">
      <c r="A193" s="93">
        <v>191</v>
      </c>
      <c r="B193" s="129" t="s">
        <v>23</v>
      </c>
      <c r="C193" s="129" t="s">
        <v>15</v>
      </c>
      <c r="D193" s="129" t="s">
        <v>408</v>
      </c>
      <c r="E193" s="130" t="s">
        <v>409</v>
      </c>
      <c r="F193" s="131">
        <f>'Final Sheet '!K194</f>
        <v>58.059027777777771</v>
      </c>
      <c r="G193" s="131">
        <f>'Final Sheet '!V194</f>
        <v>60.420476190476194</v>
      </c>
      <c r="H193" s="131">
        <f>'Final Sheet '!AG194</f>
        <v>61.604999999999997</v>
      </c>
      <c r="I193" s="131">
        <f>'Final Sheet '!AR194</f>
        <v>51.027222222222221</v>
      </c>
      <c r="J193" s="131">
        <f t="shared" si="9"/>
        <v>57.777931547619048</v>
      </c>
      <c r="K193" s="93" t="str" cm="1">
        <f t="array" ref="K193">_xlfn.IFS(J193&gt;=80,"A+",J193&gt;=70,"A",J193=60,"B+",J193&gt;=50,"B",J193&gt;=40,"C+",J193&gt;=30,"C",J193&gt;=20,"D",J193&lt;20,"E")</f>
        <v>B</v>
      </c>
      <c r="L193" s="93" t="str">
        <f>' PEP Grade'!L194</f>
        <v>With Held</v>
      </c>
      <c r="M193" s="156">
        <f t="shared" si="10"/>
        <v>-7.0318055555555503</v>
      </c>
      <c r="N193" s="119" t="str">
        <f t="shared" si="11"/>
        <v>Minor Regression</v>
      </c>
      <c r="O193" s="119">
        <f t="shared" si="12"/>
        <v>2</v>
      </c>
      <c r="Q193" s="119" t="str">
        <f>CHOOSE(MATCH(K193,{"A+","A","B+","B","C+","C","D","E"},0) - (O193-3),"A+","A","B+","B","C+","C","D","E")</f>
        <v>C+</v>
      </c>
    </row>
    <row r="194" spans="1:17" s="124" customFormat="1" ht="23.4" customHeight="1" x14ac:dyDescent="0.3">
      <c r="A194" s="98">
        <v>192</v>
      </c>
      <c r="B194" s="131" t="s">
        <v>27</v>
      </c>
      <c r="C194" s="131" t="s">
        <v>15</v>
      </c>
      <c r="D194" s="131" t="s">
        <v>410</v>
      </c>
      <c r="E194" s="132" t="s">
        <v>411</v>
      </c>
      <c r="F194" s="131">
        <f>'Final Sheet '!K195</f>
        <v>61.952876984126988</v>
      </c>
      <c r="G194" s="131">
        <f>'Final Sheet '!V195</f>
        <v>44.635714285714293</v>
      </c>
      <c r="H194" s="131">
        <f>'Final Sheet '!AG195</f>
        <v>46.351111111111109</v>
      </c>
      <c r="I194" s="131">
        <f>'Final Sheet '!AR195</f>
        <v>43.177314814814814</v>
      </c>
      <c r="J194" s="131">
        <f t="shared" si="9"/>
        <v>49.029254298941801</v>
      </c>
      <c r="K194" s="93" t="str" cm="1">
        <f t="array" ref="K194">_xlfn.IFS(J194&gt;=80,"A+",J194&gt;=70,"A",J194=60,"B+",J194&gt;=50,"B",J194&gt;=40,"C+",J194&gt;=30,"C",J194&gt;=20,"D",J194&lt;20,"E")</f>
        <v>C+</v>
      </c>
      <c r="L194" s="93" t="str">
        <f>' PEP Grade'!L195</f>
        <v>With Held</v>
      </c>
      <c r="M194" s="156">
        <f t="shared" si="10"/>
        <v>-18.775562169312174</v>
      </c>
      <c r="N194" s="119" t="str">
        <f t="shared" si="11"/>
        <v>Significant Regression</v>
      </c>
      <c r="O194" s="119">
        <f t="shared" si="12"/>
        <v>1</v>
      </c>
      <c r="Q194" s="119" t="str">
        <f>CHOOSE(MATCH(K194,{"A+","A","B+","B","C+","C","D","E"},0) - (O194-3),"A+","A","B+","B","C+","C","D","E")</f>
        <v>D</v>
      </c>
    </row>
    <row r="195" spans="1:17" s="124" customFormat="1" ht="23.4" customHeight="1" x14ac:dyDescent="0.3">
      <c r="A195" s="93">
        <v>193</v>
      </c>
      <c r="B195" s="129" t="s">
        <v>27</v>
      </c>
      <c r="C195" s="129" t="s">
        <v>15</v>
      </c>
      <c r="D195" s="129" t="s">
        <v>412</v>
      </c>
      <c r="E195" s="130" t="s">
        <v>413</v>
      </c>
      <c r="F195" s="131">
        <f>'Final Sheet '!K196</f>
        <v>59.825892857142861</v>
      </c>
      <c r="G195" s="131">
        <f>'Final Sheet '!V196</f>
        <v>48.923809523809524</v>
      </c>
      <c r="H195" s="131">
        <f>'Final Sheet '!AG196</f>
        <v>51.011111111111113</v>
      </c>
      <c r="I195" s="131">
        <f>'Final Sheet '!AR196</f>
        <v>49.81759259259259</v>
      </c>
      <c r="J195" s="131">
        <f t="shared" si="9"/>
        <v>52.39460152116402</v>
      </c>
      <c r="K195" s="93" t="str" cm="1">
        <f t="array" ref="K195">_xlfn.IFS(J195&gt;=80,"A+",J195&gt;=70,"A",J195=60,"B+",J195&gt;=50,"B",J195&gt;=40,"C+",J195&gt;=30,"C",J195&gt;=20,"D",J195&lt;20,"E")</f>
        <v>B</v>
      </c>
      <c r="L195" s="93" t="str">
        <f>' PEP Grade'!L196</f>
        <v>With Held</v>
      </c>
      <c r="M195" s="156">
        <f t="shared" si="10"/>
        <v>-10.008300264550272</v>
      </c>
      <c r="N195" s="119" t="str">
        <f t="shared" si="11"/>
        <v>Significant Regression</v>
      </c>
      <c r="O195" s="119">
        <f t="shared" si="12"/>
        <v>1</v>
      </c>
      <c r="Q195" s="119" t="str">
        <f>CHOOSE(MATCH(K195,{"A+","A","B+","B","C+","C","D","E"},0) - (O195-3),"A+","A","B+","B","C+","C","D","E")</f>
        <v>C</v>
      </c>
    </row>
    <row r="196" spans="1:17" s="124" customFormat="1" ht="23.4" customHeight="1" x14ac:dyDescent="0.3">
      <c r="A196" s="98">
        <v>194</v>
      </c>
      <c r="B196" s="131" t="s">
        <v>23</v>
      </c>
      <c r="C196" s="131" t="s">
        <v>15</v>
      </c>
      <c r="D196" s="131" t="s">
        <v>414</v>
      </c>
      <c r="E196" s="132" t="s">
        <v>415</v>
      </c>
      <c r="F196" s="131">
        <f>'Final Sheet '!K197</f>
        <v>73.123015873015888</v>
      </c>
      <c r="G196" s="131">
        <f>'Final Sheet '!V197</f>
        <v>52.826190476190476</v>
      </c>
      <c r="H196" s="131">
        <f>'Final Sheet '!AG197</f>
        <v>42.298888888888889</v>
      </c>
      <c r="I196" s="131">
        <f>'Final Sheet '!AR197</f>
        <v>59.295370370370371</v>
      </c>
      <c r="J196" s="131">
        <f t="shared" ref="J196:J230" si="13">AVERAGE(F196,G196,H196,I196)</f>
        <v>56.885866402116406</v>
      </c>
      <c r="K196" s="93" t="str" cm="1">
        <f t="array" ref="K196">_xlfn.IFS(J196&gt;=80,"A+",J196&gt;=70,"A",J196=60,"B+",J196&gt;=50,"B",J196&gt;=40,"C+",J196&gt;=30,"C",J196&gt;=20,"D",J196&lt;20,"E")</f>
        <v>B</v>
      </c>
      <c r="L196" s="93" t="str">
        <f>' PEP Grade'!L197</f>
        <v>With Held</v>
      </c>
      <c r="M196" s="156">
        <f t="shared" ref="M196:M230" si="14">I196-F196</f>
        <v>-13.827645502645517</v>
      </c>
      <c r="N196" s="119" t="str">
        <f t="shared" ref="N196:N230" si="15">IF(I196&gt;F196*(1.2),"Significant Progress",IF(I196&gt;F196*(1.1),"Moderate Progress",IF(AND(I196&lt;=F196*(1.1),I196&gt;=F196*0.95),"Maintained",IF(I196&gt;=F196*0.86,"Minor Regression","Significant Regression"))))</f>
        <v>Significant Regression</v>
      </c>
      <c r="O196" s="119">
        <f t="shared" ref="O196:O230" si="16">IF(F196="","",IF((I196-F196)/F196&gt;=0.2,5,IF((I196-F196)/F196&gt;=0.1,4,IF((I196-F196)/F196&gt;=-0.05,3,IF((I196-F196)/F196&gt;=-0.14,2,1)))))</f>
        <v>1</v>
      </c>
      <c r="Q196" s="119" t="str">
        <f>CHOOSE(MATCH(K196,{"A+","A","B+","B","C+","C","D","E"},0) - (O196-3),"A+","A","B+","B","C+","C","D","E")</f>
        <v>C</v>
      </c>
    </row>
    <row r="197" spans="1:17" s="124" customFormat="1" ht="23.4" customHeight="1" x14ac:dyDescent="0.3">
      <c r="A197" s="93">
        <v>195</v>
      </c>
      <c r="B197" s="129" t="s">
        <v>27</v>
      </c>
      <c r="C197" s="129" t="s">
        <v>34</v>
      </c>
      <c r="D197" s="129" t="s">
        <v>416</v>
      </c>
      <c r="E197" s="130" t="s">
        <v>417</v>
      </c>
      <c r="F197" s="131">
        <f>'Final Sheet '!K198</f>
        <v>59.543154761904759</v>
      </c>
      <c r="G197" s="131">
        <f>'Final Sheet '!V198</f>
        <v>55.922023809523814</v>
      </c>
      <c r="H197" s="131">
        <f>'Final Sheet '!AG198</f>
        <v>59.784444444444446</v>
      </c>
      <c r="I197" s="131">
        <f>'Final Sheet '!AR198</f>
        <v>55.262962962962959</v>
      </c>
      <c r="J197" s="131">
        <f t="shared" si="13"/>
        <v>57.628146494708986</v>
      </c>
      <c r="K197" s="93" t="str" cm="1">
        <f t="array" ref="K197">_xlfn.IFS(J197&gt;=80,"A+",J197&gt;=70,"A",J197=60,"B+",J197&gt;=50,"B",J197&gt;=40,"C+",J197&gt;=30,"C",J197&gt;=20,"D",J197&lt;20,"E")</f>
        <v>B</v>
      </c>
      <c r="L197" s="93" t="str">
        <f>' PEP Grade'!L198</f>
        <v>Passed</v>
      </c>
      <c r="M197" s="156">
        <f t="shared" si="14"/>
        <v>-4.2801917989418001</v>
      </c>
      <c r="N197" s="119" t="str">
        <f t="shared" si="15"/>
        <v>Minor Regression</v>
      </c>
      <c r="O197" s="119">
        <f t="shared" si="16"/>
        <v>2</v>
      </c>
      <c r="Q197" s="119" t="str">
        <f>CHOOSE(MATCH(K197,{"A+","A","B+","B","C+","C","D","E"},0) - (O197-3),"A+","A","B+","B","C+","C","D","E")</f>
        <v>C+</v>
      </c>
    </row>
    <row r="198" spans="1:17" s="124" customFormat="1" ht="23.4" customHeight="1" x14ac:dyDescent="0.3">
      <c r="A198" s="98">
        <v>196</v>
      </c>
      <c r="B198" s="131" t="s">
        <v>27</v>
      </c>
      <c r="C198" s="131" t="s">
        <v>15</v>
      </c>
      <c r="D198" s="131" t="s">
        <v>418</v>
      </c>
      <c r="E198" s="132" t="s">
        <v>419</v>
      </c>
      <c r="F198" s="131">
        <f>'Final Sheet '!K199</f>
        <v>54.21875</v>
      </c>
      <c r="G198" s="131">
        <f>'Final Sheet '!V199</f>
        <v>55.018571428571427</v>
      </c>
      <c r="H198" s="131">
        <f>'Final Sheet '!AG199</f>
        <v>57.317222222222227</v>
      </c>
      <c r="I198" s="131">
        <f>'Final Sheet '!AR199</f>
        <v>52.636481481481482</v>
      </c>
      <c r="J198" s="131">
        <f t="shared" si="13"/>
        <v>54.797756283068779</v>
      </c>
      <c r="K198" s="93" t="str" cm="1">
        <f t="array" ref="K198">_xlfn.IFS(J198&gt;=80,"A+",J198&gt;=70,"A",J198=60,"B+",J198&gt;=50,"B",J198&gt;=40,"C+",J198&gt;=30,"C",J198&gt;=20,"D",J198&lt;20,"E")</f>
        <v>B</v>
      </c>
      <c r="L198" s="93" t="str">
        <f>' PEP Grade'!L199</f>
        <v>With Held</v>
      </c>
      <c r="M198" s="156">
        <f t="shared" si="14"/>
        <v>-1.5822685185185179</v>
      </c>
      <c r="N198" s="119" t="str">
        <f t="shared" si="15"/>
        <v>Maintained</v>
      </c>
      <c r="O198" s="119">
        <f t="shared" si="16"/>
        <v>3</v>
      </c>
      <c r="Q198" s="119" t="str">
        <f>CHOOSE(MATCH(K198,{"A+","A","B+","B","C+","C","D","E"},0) - (O198-3),"A+","A","B+","B","C+","C","D","E")</f>
        <v>B</v>
      </c>
    </row>
    <row r="199" spans="1:17" s="124" customFormat="1" ht="23.4" customHeight="1" x14ac:dyDescent="0.3">
      <c r="A199" s="93">
        <v>197</v>
      </c>
      <c r="B199" s="129" t="s">
        <v>23</v>
      </c>
      <c r="C199" s="129" t="s">
        <v>15</v>
      </c>
      <c r="D199" s="129" t="s">
        <v>420</v>
      </c>
      <c r="E199" s="130" t="s">
        <v>421</v>
      </c>
      <c r="F199" s="131">
        <f>'Final Sheet '!K200</f>
        <v>47.523313492063494</v>
      </c>
      <c r="G199" s="131">
        <f>'Final Sheet '!V200</f>
        <v>42.752857142857138</v>
      </c>
      <c r="H199" s="131">
        <f>'Final Sheet '!AG200</f>
        <v>56.200555555555553</v>
      </c>
      <c r="I199" s="131">
        <f>'Final Sheet '!AR200</f>
        <v>46.458703703703705</v>
      </c>
      <c r="J199" s="131">
        <f t="shared" si="13"/>
        <v>48.233857473544973</v>
      </c>
      <c r="K199" s="93" t="str" cm="1">
        <f t="array" ref="K199">_xlfn.IFS(J199&gt;=80,"A+",J199&gt;=70,"A",J199=60,"B+",J199&gt;=50,"B",J199&gt;=40,"C+",J199&gt;=30,"C",J199&gt;=20,"D",J199&lt;20,"E")</f>
        <v>C+</v>
      </c>
      <c r="L199" s="93" t="str">
        <f>' PEP Grade'!L200</f>
        <v>With Held</v>
      </c>
      <c r="M199" s="156">
        <f t="shared" si="14"/>
        <v>-1.0646097883597889</v>
      </c>
      <c r="N199" s="119" t="str">
        <f t="shared" si="15"/>
        <v>Maintained</v>
      </c>
      <c r="O199" s="119">
        <f t="shared" si="16"/>
        <v>3</v>
      </c>
      <c r="Q199" s="119" t="str">
        <f>CHOOSE(MATCH(K199,{"A+","A","B+","B","C+","C","D","E"},0) - (O199-3),"A+","A","B+","B","C+","C","D","E")</f>
        <v>C+</v>
      </c>
    </row>
    <row r="200" spans="1:17" s="124" customFormat="1" ht="23.4" customHeight="1" x14ac:dyDescent="0.3">
      <c r="A200" s="98">
        <v>198</v>
      </c>
      <c r="B200" s="131" t="s">
        <v>23</v>
      </c>
      <c r="C200" s="131" t="s">
        <v>47</v>
      </c>
      <c r="D200" s="131" t="s">
        <v>422</v>
      </c>
      <c r="E200" s="132" t="s">
        <v>423</v>
      </c>
      <c r="F200" s="131">
        <f>'Final Sheet '!K201</f>
        <v>44.634424603174608</v>
      </c>
      <c r="G200" s="131">
        <f>'Final Sheet '!V201</f>
        <v>26.983333333333334</v>
      </c>
      <c r="H200" s="131">
        <f>'Final Sheet '!AG201</f>
        <v>39.367777777777775</v>
      </c>
      <c r="I200" s="131">
        <f>'Final Sheet '!AR201</f>
        <v>47.36666666666666</v>
      </c>
      <c r="J200" s="131">
        <f t="shared" si="13"/>
        <v>39.588050595238094</v>
      </c>
      <c r="K200" s="93" t="str" cm="1">
        <f t="array" ref="K200">_xlfn.IFS(J200&gt;=80,"A+",J200&gt;=70,"A",J200=60,"B+",J200&gt;=50,"B",J200&gt;=40,"C+",J200&gt;=30,"C",J200&gt;=20,"D",J200&lt;20,"E")</f>
        <v>C</v>
      </c>
      <c r="L200" s="93" t="str">
        <f>' PEP Grade'!L201</f>
        <v>With Held</v>
      </c>
      <c r="M200" s="156">
        <f t="shared" si="14"/>
        <v>2.7322420634920519</v>
      </c>
      <c r="N200" s="119" t="str">
        <f t="shared" si="15"/>
        <v>Maintained</v>
      </c>
      <c r="O200" s="119">
        <f t="shared" si="16"/>
        <v>3</v>
      </c>
      <c r="Q200" s="119" t="str">
        <f>CHOOSE(MATCH(K200,{"A+","A","B+","B","C+","C","D","E"},0) - (O200-3),"A+","A","B+","B","C+","C","D","E")</f>
        <v>C</v>
      </c>
    </row>
    <row r="201" spans="1:17" s="124" customFormat="1" ht="23.4" customHeight="1" x14ac:dyDescent="0.3">
      <c r="A201" s="93">
        <v>199</v>
      </c>
      <c r="B201" s="129" t="s">
        <v>23</v>
      </c>
      <c r="C201" s="129" t="s">
        <v>34</v>
      </c>
      <c r="D201" s="129" t="s">
        <v>424</v>
      </c>
      <c r="E201" s="130" t="s">
        <v>425</v>
      </c>
      <c r="F201" s="131">
        <f>'Final Sheet '!K202</f>
        <v>51.638888888888893</v>
      </c>
      <c r="G201" s="131">
        <f>'Final Sheet '!V202</f>
        <v>41.890476190476186</v>
      </c>
      <c r="H201" s="131">
        <f>'Final Sheet '!AG202</f>
        <v>52.318888888888893</v>
      </c>
      <c r="I201" s="131">
        <f>'Final Sheet '!AR202</f>
        <v>49.743333333333325</v>
      </c>
      <c r="J201" s="131">
        <f t="shared" si="13"/>
        <v>48.897896825396828</v>
      </c>
      <c r="K201" s="93" t="str" cm="1">
        <f t="array" ref="K201">_xlfn.IFS(J201&gt;=80,"A+",J201&gt;=70,"A",J201=60,"B+",J201&gt;=50,"B",J201&gt;=40,"C+",J201&gt;=30,"C",J201&gt;=20,"D",J201&lt;20,"E")</f>
        <v>C+</v>
      </c>
      <c r="L201" s="93" t="str">
        <f>' PEP Grade'!L202</f>
        <v>With Held</v>
      </c>
      <c r="M201" s="156">
        <f t="shared" si="14"/>
        <v>-1.8955555555555677</v>
      </c>
      <c r="N201" s="119" t="str">
        <f t="shared" si="15"/>
        <v>Maintained</v>
      </c>
      <c r="O201" s="119">
        <f t="shared" si="16"/>
        <v>3</v>
      </c>
      <c r="Q201" s="119" t="str">
        <f>CHOOSE(MATCH(K201,{"A+","A","B+","B","C+","C","D","E"},0) - (O201-3),"A+","A","B+","B","C+","C","D","E")</f>
        <v>C+</v>
      </c>
    </row>
    <row r="202" spans="1:17" s="124" customFormat="1" ht="23.4" customHeight="1" x14ac:dyDescent="0.3">
      <c r="A202" s="98">
        <v>200</v>
      </c>
      <c r="B202" s="131" t="s">
        <v>27</v>
      </c>
      <c r="C202" s="131" t="s">
        <v>15</v>
      </c>
      <c r="D202" s="131" t="s">
        <v>426</v>
      </c>
      <c r="E202" s="132" t="s">
        <v>427</v>
      </c>
      <c r="F202" s="131">
        <f>'Final Sheet '!K203</f>
        <v>59.78125</v>
      </c>
      <c r="G202" s="131">
        <f>'Final Sheet '!V203</f>
        <v>46.339999999999996</v>
      </c>
      <c r="H202" s="131">
        <f>'Final Sheet '!AG203</f>
        <v>54.643333333333331</v>
      </c>
      <c r="I202" s="131">
        <f>'Final Sheet '!AR203</f>
        <v>57.78351851851852</v>
      </c>
      <c r="J202" s="131">
        <f t="shared" si="13"/>
        <v>54.637025462962967</v>
      </c>
      <c r="K202" s="93" t="str" cm="1">
        <f t="array" ref="K202">_xlfn.IFS(J202&gt;=80,"A+",J202&gt;=70,"A",J202=60,"B+",J202&gt;=50,"B",J202&gt;=40,"C+",J202&gt;=30,"C",J202&gt;=20,"D",J202&lt;20,"E")</f>
        <v>B</v>
      </c>
      <c r="L202" s="93" t="str">
        <f>' PEP Grade'!L203</f>
        <v>With Held</v>
      </c>
      <c r="M202" s="156">
        <f t="shared" si="14"/>
        <v>-1.9977314814814804</v>
      </c>
      <c r="N202" s="119" t="str">
        <f t="shared" si="15"/>
        <v>Maintained</v>
      </c>
      <c r="O202" s="119">
        <f t="shared" si="16"/>
        <v>3</v>
      </c>
      <c r="Q202" s="119" t="str">
        <f>CHOOSE(MATCH(K202,{"A+","A","B+","B","C+","C","D","E"},0) - (O202-3),"A+","A","B+","B","C+","C","D","E")</f>
        <v>B</v>
      </c>
    </row>
    <row r="203" spans="1:17" s="124" customFormat="1" ht="23.4" customHeight="1" x14ac:dyDescent="0.3">
      <c r="A203" s="93">
        <v>201</v>
      </c>
      <c r="B203" s="129" t="s">
        <v>23</v>
      </c>
      <c r="C203" s="129" t="s">
        <v>15</v>
      </c>
      <c r="D203" s="129" t="s">
        <v>428</v>
      </c>
      <c r="E203" s="130" t="s">
        <v>429</v>
      </c>
      <c r="F203" s="131">
        <f>'Final Sheet '!K204</f>
        <v>49.339285714285715</v>
      </c>
      <c r="G203" s="131">
        <f>'Final Sheet '!V204</f>
        <v>42.529047619047624</v>
      </c>
      <c r="H203" s="131">
        <f>'Final Sheet '!AG204</f>
        <v>45.612222222222222</v>
      </c>
      <c r="I203" s="131">
        <f>'Final Sheet '!AR204</f>
        <v>36.68564814814814</v>
      </c>
      <c r="J203" s="131">
        <f t="shared" si="13"/>
        <v>43.541550925925925</v>
      </c>
      <c r="K203" s="93" t="str" cm="1">
        <f t="array" ref="K203">_xlfn.IFS(J203&gt;=80,"A+",J203&gt;=70,"A",J203=60,"B+",J203&gt;=50,"B",J203&gt;=40,"C+",J203&gt;=30,"C",J203&gt;=20,"D",J203&lt;20,"E")</f>
        <v>C+</v>
      </c>
      <c r="L203" s="93" t="str">
        <f>' PEP Grade'!L204</f>
        <v>With Held</v>
      </c>
      <c r="M203" s="156">
        <f t="shared" si="14"/>
        <v>-12.653637566137576</v>
      </c>
      <c r="N203" s="119" t="str">
        <f t="shared" si="15"/>
        <v>Significant Regression</v>
      </c>
      <c r="O203" s="119">
        <f t="shared" si="16"/>
        <v>1</v>
      </c>
      <c r="Q203" s="119" t="str">
        <f>CHOOSE(MATCH(K203,{"A+","A","B+","B","C+","C","D","E"},0) - (O203-3),"A+","A","B+","B","C+","C","D","E")</f>
        <v>D</v>
      </c>
    </row>
    <row r="204" spans="1:17" s="124" customFormat="1" ht="23.4" customHeight="1" x14ac:dyDescent="0.3">
      <c r="A204" s="98">
        <v>202</v>
      </c>
      <c r="B204" s="131" t="s">
        <v>27</v>
      </c>
      <c r="C204" s="131" t="s">
        <v>34</v>
      </c>
      <c r="D204" s="131" t="s">
        <v>430</v>
      </c>
      <c r="E204" s="132" t="s">
        <v>431</v>
      </c>
      <c r="F204" s="131">
        <f>'Final Sheet '!K205</f>
        <v>38.382440476190467</v>
      </c>
      <c r="G204" s="131">
        <f>'Final Sheet '!V205</f>
        <v>17.937619047619048</v>
      </c>
      <c r="H204" s="131">
        <f>'Final Sheet '!AG205</f>
        <v>41.876666666666665</v>
      </c>
      <c r="I204" s="131">
        <f>'Final Sheet '!AR205</f>
        <v>38.219444444444441</v>
      </c>
      <c r="J204" s="131">
        <f t="shared" si="13"/>
        <v>34.104042658730158</v>
      </c>
      <c r="K204" s="93" t="str" cm="1">
        <f t="array" ref="K204">_xlfn.IFS(J204&gt;=80,"A+",J204&gt;=70,"A",J204=60,"B+",J204&gt;=50,"B",J204&gt;=40,"C+",J204&gt;=30,"C",J204&gt;=20,"D",J204&lt;20,"E")</f>
        <v>C</v>
      </c>
      <c r="L204" s="93" t="str">
        <f>' PEP Grade'!L205</f>
        <v>With Held</v>
      </c>
      <c r="M204" s="156">
        <f t="shared" si="14"/>
        <v>-0.16299603174602595</v>
      </c>
      <c r="N204" s="119" t="str">
        <f t="shared" si="15"/>
        <v>Maintained</v>
      </c>
      <c r="O204" s="119">
        <f t="shared" si="16"/>
        <v>3</v>
      </c>
      <c r="Q204" s="119" t="str">
        <f>CHOOSE(MATCH(K204,{"A+","A","B+","B","C+","C","D","E"},0) - (O204-3),"A+","A","B+","B","C+","C","D","E")</f>
        <v>C</v>
      </c>
    </row>
    <row r="205" spans="1:17" s="124" customFormat="1" ht="23.4" customHeight="1" x14ac:dyDescent="0.3">
      <c r="A205" s="93">
        <v>203</v>
      </c>
      <c r="B205" s="129" t="s">
        <v>27</v>
      </c>
      <c r="C205" s="129" t="s">
        <v>34</v>
      </c>
      <c r="D205" s="129" t="s">
        <v>432</v>
      </c>
      <c r="E205" s="130" t="s">
        <v>433</v>
      </c>
      <c r="F205" s="131">
        <f>'Final Sheet '!K206</f>
        <v>57.663194444444436</v>
      </c>
      <c r="G205" s="131">
        <f>'Final Sheet '!V206</f>
        <v>54.478095238095236</v>
      </c>
      <c r="H205" s="131">
        <f>'Final Sheet '!AG206</f>
        <v>59.598333333333329</v>
      </c>
      <c r="I205" s="131">
        <f>'Final Sheet '!AR206</f>
        <v>52.733333333333334</v>
      </c>
      <c r="J205" s="131">
        <f t="shared" si="13"/>
        <v>56.118239087301589</v>
      </c>
      <c r="K205" s="93" t="str" cm="1">
        <f t="array" ref="K205">_xlfn.IFS(J205&gt;=80,"A+",J205&gt;=70,"A",J205=60,"B+",J205&gt;=50,"B",J205&gt;=40,"C+",J205&gt;=30,"C",J205&gt;=20,"D",J205&lt;20,"E")</f>
        <v>B</v>
      </c>
      <c r="L205" s="93" t="str">
        <f>' PEP Grade'!L206</f>
        <v>Passed</v>
      </c>
      <c r="M205" s="156">
        <f t="shared" si="14"/>
        <v>-4.9298611111111015</v>
      </c>
      <c r="N205" s="119" t="str">
        <f t="shared" si="15"/>
        <v>Minor Regression</v>
      </c>
      <c r="O205" s="119">
        <f t="shared" si="16"/>
        <v>2</v>
      </c>
      <c r="Q205" s="119" t="str">
        <f>CHOOSE(MATCH(K205,{"A+","A","B+","B","C+","C","D","E"},0) - (O205-3),"A+","A","B+","B","C+","C","D","E")</f>
        <v>C+</v>
      </c>
    </row>
    <row r="206" spans="1:17" s="124" customFormat="1" ht="23.4" customHeight="1" x14ac:dyDescent="0.3">
      <c r="A206" s="98">
        <v>204</v>
      </c>
      <c r="B206" s="131" t="s">
        <v>27</v>
      </c>
      <c r="C206" s="131" t="s">
        <v>34</v>
      </c>
      <c r="D206" s="131" t="s">
        <v>434</v>
      </c>
      <c r="E206" s="132" t="s">
        <v>435</v>
      </c>
      <c r="F206" s="131">
        <f>'Final Sheet '!K207</f>
        <v>60.194444444444436</v>
      </c>
      <c r="G206" s="131">
        <f>'Final Sheet '!V207</f>
        <v>33.785238095238093</v>
      </c>
      <c r="H206" s="131">
        <f>'Final Sheet '!AG207</f>
        <v>60.511111111111106</v>
      </c>
      <c r="I206" s="131">
        <f>'Final Sheet '!AR207</f>
        <v>59.214629629629627</v>
      </c>
      <c r="J206" s="131">
        <f t="shared" si="13"/>
        <v>53.426355820105819</v>
      </c>
      <c r="K206" s="93" t="str" cm="1">
        <f t="array" ref="K206">_xlfn.IFS(J206&gt;=80,"A+",J206&gt;=70,"A",J206=60,"B+",J206&gt;=50,"B",J206&gt;=40,"C+",J206&gt;=30,"C",J206&gt;=20,"D",J206&lt;20,"E")</f>
        <v>B</v>
      </c>
      <c r="L206" s="93" t="str">
        <f>' PEP Grade'!L207</f>
        <v>With Held</v>
      </c>
      <c r="M206" s="156">
        <f t="shared" si="14"/>
        <v>-0.9798148148148087</v>
      </c>
      <c r="N206" s="119" t="str">
        <f t="shared" si="15"/>
        <v>Maintained</v>
      </c>
      <c r="O206" s="119">
        <f t="shared" si="16"/>
        <v>3</v>
      </c>
      <c r="Q206" s="119" t="str">
        <f>CHOOSE(MATCH(K206,{"A+","A","B+","B","C+","C","D","E"},0) - (O206-3),"A+","A","B+","B","C+","C","D","E")</f>
        <v>B</v>
      </c>
    </row>
    <row r="207" spans="1:17" s="124" customFormat="1" ht="23.4" customHeight="1" x14ac:dyDescent="0.3">
      <c r="A207" s="93">
        <v>205</v>
      </c>
      <c r="B207" s="129" t="s">
        <v>27</v>
      </c>
      <c r="C207" s="129" t="s">
        <v>34</v>
      </c>
      <c r="D207" s="129" t="s">
        <v>436</v>
      </c>
      <c r="E207" s="130" t="s">
        <v>437</v>
      </c>
      <c r="F207" s="131">
        <f>'Final Sheet '!K208</f>
        <v>56.934027777777771</v>
      </c>
      <c r="G207" s="131">
        <f>'Final Sheet '!V208</f>
        <v>51.850476190476193</v>
      </c>
      <c r="H207" s="131">
        <f>'Final Sheet '!AG208</f>
        <v>61.361269841269838</v>
      </c>
      <c r="I207" s="131">
        <f>'Final Sheet '!AR208</f>
        <v>61.792037037037041</v>
      </c>
      <c r="J207" s="131">
        <f t="shared" si="13"/>
        <v>57.984452711640209</v>
      </c>
      <c r="K207" s="93" t="str" cm="1">
        <f t="array" ref="K207">_xlfn.IFS(J207&gt;=80,"A+",J207&gt;=70,"A",J207=60,"B+",J207&gt;=50,"B",J207&gt;=40,"C+",J207&gt;=30,"C",J207&gt;=20,"D",J207&lt;20,"E")</f>
        <v>B</v>
      </c>
      <c r="L207" s="93" t="str">
        <f>' PEP Grade'!L208</f>
        <v>With Held</v>
      </c>
      <c r="M207" s="156">
        <f t="shared" si="14"/>
        <v>4.8580092592592692</v>
      </c>
      <c r="N207" s="119" t="str">
        <f t="shared" si="15"/>
        <v>Maintained</v>
      </c>
      <c r="O207" s="119">
        <f t="shared" si="16"/>
        <v>3</v>
      </c>
      <c r="Q207" s="119" t="str">
        <f>CHOOSE(MATCH(K207,{"A+","A","B+","B","C+","C","D","E"},0) - (O207-3),"A+","A","B+","B","C+","C","D","E")</f>
        <v>B</v>
      </c>
    </row>
    <row r="208" spans="1:17" s="124" customFormat="1" ht="23.4" customHeight="1" x14ac:dyDescent="0.3">
      <c r="A208" s="98">
        <v>206</v>
      </c>
      <c r="B208" s="131" t="s">
        <v>27</v>
      </c>
      <c r="C208" s="131" t="s">
        <v>34</v>
      </c>
      <c r="D208" s="131" t="s">
        <v>438</v>
      </c>
      <c r="E208" s="132" t="s">
        <v>439</v>
      </c>
      <c r="F208" s="131">
        <f>'Final Sheet '!K209</f>
        <v>58.243055555555557</v>
      </c>
      <c r="G208" s="131">
        <f>'Final Sheet '!V209</f>
        <v>25.724047619047617</v>
      </c>
      <c r="H208" s="131">
        <f>'Final Sheet '!AG209</f>
        <v>48.416666666666664</v>
      </c>
      <c r="I208" s="131">
        <f>'Final Sheet '!AR209</f>
        <v>37.005925925925922</v>
      </c>
      <c r="J208" s="131">
        <f t="shared" si="13"/>
        <v>42.347423941798937</v>
      </c>
      <c r="K208" s="93" t="str" cm="1">
        <f t="array" ref="K208">_xlfn.IFS(J208&gt;=80,"A+",J208&gt;=70,"A",J208=60,"B+",J208&gt;=50,"B",J208&gt;=40,"C+",J208&gt;=30,"C",J208&gt;=20,"D",J208&lt;20,"E")</f>
        <v>C+</v>
      </c>
      <c r="L208" s="93" t="str">
        <f>' PEP Grade'!L209</f>
        <v>With Held</v>
      </c>
      <c r="M208" s="156">
        <f t="shared" si="14"/>
        <v>-21.237129629629635</v>
      </c>
      <c r="N208" s="119" t="str">
        <f t="shared" si="15"/>
        <v>Significant Regression</v>
      </c>
      <c r="O208" s="119">
        <f t="shared" si="16"/>
        <v>1</v>
      </c>
      <c r="Q208" s="119" t="str">
        <f>CHOOSE(MATCH(K208,{"A+","A","B+","B","C+","C","D","E"},0) - (O208-3),"A+","A","B+","B","C+","C","D","E")</f>
        <v>D</v>
      </c>
    </row>
    <row r="209" spans="1:17" s="124" customFormat="1" ht="23.4" customHeight="1" x14ac:dyDescent="0.3">
      <c r="A209" s="93">
        <v>207</v>
      </c>
      <c r="B209" s="129" t="s">
        <v>23</v>
      </c>
      <c r="C209" s="129" t="s">
        <v>34</v>
      </c>
      <c r="D209" s="129" t="s">
        <v>440</v>
      </c>
      <c r="E209" s="130" t="s">
        <v>441</v>
      </c>
      <c r="F209" s="131">
        <f>'Final Sheet '!K210</f>
        <v>49.611111111111114</v>
      </c>
      <c r="G209" s="131">
        <f>'Final Sheet '!V210</f>
        <v>37.16059523809524</v>
      </c>
      <c r="H209" s="131">
        <f>'Final Sheet '!AG210</f>
        <v>61.293333333333337</v>
      </c>
      <c r="I209" s="131">
        <f>'Final Sheet '!AR210</f>
        <v>45.021296296296292</v>
      </c>
      <c r="J209" s="131">
        <f t="shared" si="13"/>
        <v>48.271583994708998</v>
      </c>
      <c r="K209" s="93" t="str" cm="1">
        <f t="array" ref="K209">_xlfn.IFS(J209&gt;=80,"A+",J209&gt;=70,"A",J209=60,"B+",J209&gt;=50,"B",J209&gt;=40,"C+",J209&gt;=30,"C",J209&gt;=20,"D",J209&lt;20,"E")</f>
        <v>C+</v>
      </c>
      <c r="L209" s="93" t="str">
        <f>' PEP Grade'!L210</f>
        <v>With Held</v>
      </c>
      <c r="M209" s="156">
        <f t="shared" si="14"/>
        <v>-4.5898148148148223</v>
      </c>
      <c r="N209" s="119" t="str">
        <f t="shared" si="15"/>
        <v>Minor Regression</v>
      </c>
      <c r="O209" s="119">
        <f t="shared" si="16"/>
        <v>2</v>
      </c>
      <c r="Q209" s="119" t="str">
        <f>CHOOSE(MATCH(K209,{"A+","A","B+","B","C+","C","D","E"},0) - (O209-3),"A+","A","B+","B","C+","C","D","E")</f>
        <v>C</v>
      </c>
    </row>
    <row r="210" spans="1:17" s="124" customFormat="1" ht="23.4" customHeight="1" x14ac:dyDescent="0.3">
      <c r="A210" s="98">
        <v>208</v>
      </c>
      <c r="B210" s="131" t="s">
        <v>27</v>
      </c>
      <c r="C210" s="131" t="s">
        <v>34</v>
      </c>
      <c r="D210" s="131" t="s">
        <v>442</v>
      </c>
      <c r="E210" s="132" t="s">
        <v>443</v>
      </c>
      <c r="F210" s="131">
        <f>'Final Sheet '!K211</f>
        <v>59.552083333333336</v>
      </c>
      <c r="G210" s="131">
        <f>'Final Sheet '!V211</f>
        <v>47.892380952380947</v>
      </c>
      <c r="H210" s="131">
        <f>'Final Sheet '!AG211</f>
        <v>47.474444444444444</v>
      </c>
      <c r="I210" s="131">
        <f>'Final Sheet '!AR211</f>
        <v>44.900925925925925</v>
      </c>
      <c r="J210" s="131">
        <f t="shared" si="13"/>
        <v>49.954958664021156</v>
      </c>
      <c r="K210" s="93" t="str" cm="1">
        <f t="array" ref="K210">_xlfn.IFS(J210&gt;=80,"A+",J210&gt;=70,"A",J210=60,"B+",J210&gt;=50,"B",J210&gt;=40,"C+",J210&gt;=30,"C",J210&gt;=20,"D",J210&lt;20,"E")</f>
        <v>C+</v>
      </c>
      <c r="L210" s="93" t="str">
        <f>' PEP Grade'!L211</f>
        <v>With Held</v>
      </c>
      <c r="M210" s="156">
        <f t="shared" si="14"/>
        <v>-14.65115740740741</v>
      </c>
      <c r="N210" s="119" t="str">
        <f t="shared" si="15"/>
        <v>Significant Regression</v>
      </c>
      <c r="O210" s="119">
        <f t="shared" si="16"/>
        <v>1</v>
      </c>
      <c r="Q210" s="119" t="str">
        <f>CHOOSE(MATCH(K210,{"A+","A","B+","B","C+","C","D","E"},0) - (O210-3),"A+","A","B+","B","C+","C","D","E")</f>
        <v>D</v>
      </c>
    </row>
    <row r="211" spans="1:17" s="124" customFormat="1" ht="23.4" customHeight="1" x14ac:dyDescent="0.3">
      <c r="A211" s="93">
        <v>209</v>
      </c>
      <c r="B211" s="129" t="s">
        <v>27</v>
      </c>
      <c r="C211" s="129" t="s">
        <v>34</v>
      </c>
      <c r="D211" s="129" t="s">
        <v>444</v>
      </c>
      <c r="E211" s="130" t="s">
        <v>445</v>
      </c>
      <c r="F211" s="131">
        <f>'Final Sheet '!K212</f>
        <v>54.180555555555557</v>
      </c>
      <c r="G211" s="131">
        <f>'Final Sheet '!V212</f>
        <v>37.275238095238095</v>
      </c>
      <c r="H211" s="131">
        <f>'Final Sheet '!AG212</f>
        <v>39.03</v>
      </c>
      <c r="I211" s="131">
        <f>'Final Sheet '!AR212</f>
        <v>34.155555555555551</v>
      </c>
      <c r="J211" s="131">
        <f t="shared" si="13"/>
        <v>41.160337301587305</v>
      </c>
      <c r="K211" s="93" t="str" cm="1">
        <f t="array" ref="K211">_xlfn.IFS(J211&gt;=80,"A+",J211&gt;=70,"A",J211=60,"B+",J211&gt;=50,"B",J211&gt;=40,"C+",J211&gt;=30,"C",J211&gt;=20,"D",J211&lt;20,"E")</f>
        <v>C+</v>
      </c>
      <c r="L211" s="93" t="str">
        <f>' PEP Grade'!L212</f>
        <v>With Held</v>
      </c>
      <c r="M211" s="156">
        <f t="shared" si="14"/>
        <v>-20.025000000000006</v>
      </c>
      <c r="N211" s="119" t="str">
        <f t="shared" si="15"/>
        <v>Significant Regression</v>
      </c>
      <c r="O211" s="119">
        <f t="shared" si="16"/>
        <v>1</v>
      </c>
      <c r="Q211" s="119" t="str">
        <f>CHOOSE(MATCH(K211,{"A+","A","B+","B","C+","C","D","E"},0) - (O211-3),"A+","A","B+","B","C+","C","D","E")</f>
        <v>D</v>
      </c>
    </row>
    <row r="212" spans="1:17" s="124" customFormat="1" ht="23.4" customHeight="1" x14ac:dyDescent="0.3">
      <c r="A212" s="98">
        <v>210</v>
      </c>
      <c r="B212" s="131" t="s">
        <v>27</v>
      </c>
      <c r="C212" s="131" t="s">
        <v>34</v>
      </c>
      <c r="D212" s="131" t="s">
        <v>446</v>
      </c>
      <c r="E212" s="132" t="s">
        <v>447</v>
      </c>
      <c r="F212" s="131">
        <f>'Final Sheet '!K213</f>
        <v>47.865079365079374</v>
      </c>
      <c r="G212" s="131">
        <f>'Final Sheet '!V213</f>
        <v>37.69047619047619</v>
      </c>
      <c r="H212" s="131">
        <f>'Final Sheet '!AG213</f>
        <v>48.282222222222224</v>
      </c>
      <c r="I212" s="131">
        <f>'Final Sheet '!AR213</f>
        <v>48.50555555555556</v>
      </c>
      <c r="J212" s="131">
        <f t="shared" si="13"/>
        <v>45.585833333333341</v>
      </c>
      <c r="K212" s="93" t="str" cm="1">
        <f t="array" ref="K212">_xlfn.IFS(J212&gt;=80,"A+",J212&gt;=70,"A",J212=60,"B+",J212&gt;=50,"B",J212&gt;=40,"C+",J212&gt;=30,"C",J212&gt;=20,"D",J212&lt;20,"E")</f>
        <v>C+</v>
      </c>
      <c r="L212" s="93" t="str">
        <f>' PEP Grade'!L213</f>
        <v>With Held</v>
      </c>
      <c r="M212" s="156">
        <f t="shared" si="14"/>
        <v>0.64047619047618554</v>
      </c>
      <c r="N212" s="119" t="str">
        <f t="shared" si="15"/>
        <v>Maintained</v>
      </c>
      <c r="O212" s="119">
        <f t="shared" si="16"/>
        <v>3</v>
      </c>
      <c r="Q212" s="119" t="str">
        <f>CHOOSE(MATCH(K212,{"A+","A","B+","B","C+","C","D","E"},0) - (O212-3),"A+","A","B+","B","C+","C","D","E")</f>
        <v>C+</v>
      </c>
    </row>
    <row r="213" spans="1:17" s="124" customFormat="1" ht="23.4" customHeight="1" x14ac:dyDescent="0.3">
      <c r="A213" s="93">
        <v>211</v>
      </c>
      <c r="B213" s="129" t="s">
        <v>23</v>
      </c>
      <c r="C213" s="129" t="s">
        <v>34</v>
      </c>
      <c r="D213" s="129" t="s">
        <v>448</v>
      </c>
      <c r="E213" s="130" t="s">
        <v>449</v>
      </c>
      <c r="F213" s="131">
        <f>'Final Sheet '!K214</f>
        <v>60.274305555555557</v>
      </c>
      <c r="G213" s="131">
        <f>'Final Sheet '!V214</f>
        <v>59.531904761904762</v>
      </c>
      <c r="H213" s="131">
        <f>'Final Sheet '!AG214</f>
        <v>54.325333333333326</v>
      </c>
      <c r="I213" s="131">
        <f>'Final Sheet '!AR214</f>
        <v>61.53592592592593</v>
      </c>
      <c r="J213" s="131">
        <f t="shared" si="13"/>
        <v>58.916867394179896</v>
      </c>
      <c r="K213" s="93" t="str" cm="1">
        <f t="array" ref="K213">_xlfn.IFS(J213&gt;=80,"A+",J213&gt;=70,"A",J213=60,"B+",J213&gt;=50,"B",J213&gt;=40,"C+",J213&gt;=30,"C",J213&gt;=20,"D",J213&lt;20,"E")</f>
        <v>B</v>
      </c>
      <c r="L213" s="93" t="str">
        <f>' PEP Grade'!L214</f>
        <v>Passed</v>
      </c>
      <c r="M213" s="156">
        <f t="shared" si="14"/>
        <v>1.2616203703703732</v>
      </c>
      <c r="N213" s="119" t="str">
        <f t="shared" si="15"/>
        <v>Maintained</v>
      </c>
      <c r="O213" s="119">
        <f t="shared" si="16"/>
        <v>3</v>
      </c>
      <c r="Q213" s="119" t="str">
        <f>CHOOSE(MATCH(K213,{"A+","A","B+","B","C+","C","D","E"},0) - (O213-3),"A+","A","B+","B","C+","C","D","E")</f>
        <v>B</v>
      </c>
    </row>
    <row r="214" spans="1:17" s="124" customFormat="1" ht="23.4" customHeight="1" x14ac:dyDescent="0.3">
      <c r="A214" s="98">
        <v>212</v>
      </c>
      <c r="B214" s="131" t="s">
        <v>23</v>
      </c>
      <c r="C214" s="131" t="s">
        <v>34</v>
      </c>
      <c r="D214" s="131" t="s">
        <v>450</v>
      </c>
      <c r="E214" s="132" t="s">
        <v>451</v>
      </c>
      <c r="F214" s="131">
        <f>'Final Sheet '!K215</f>
        <v>70.163194444444457</v>
      </c>
      <c r="G214" s="131">
        <f>'Final Sheet '!V215</f>
        <v>60.757023809523801</v>
      </c>
      <c r="H214" s="131">
        <f>'Final Sheet '!AG215</f>
        <v>61.86611111111111</v>
      </c>
      <c r="I214" s="131">
        <f>'Final Sheet '!AR215</f>
        <v>63.717222222222226</v>
      </c>
      <c r="J214" s="131">
        <f t="shared" si="13"/>
        <v>64.12588789682539</v>
      </c>
      <c r="K214" s="93" t="str" cm="1">
        <f t="array" ref="K214">_xlfn.IFS(J214&gt;=80,"A+",J214&gt;=70,"A",J214=60,"B+",J214&gt;=50,"B",J214&gt;=40,"C+",J214&gt;=30,"C",J214&gt;=20,"D",J214&lt;20,"E")</f>
        <v>B</v>
      </c>
      <c r="L214" s="93" t="str">
        <f>' PEP Grade'!L215</f>
        <v>Passed</v>
      </c>
      <c r="M214" s="156">
        <f t="shared" si="14"/>
        <v>-6.4459722222222311</v>
      </c>
      <c r="N214" s="119" t="str">
        <f t="shared" si="15"/>
        <v>Minor Regression</v>
      </c>
      <c r="O214" s="119">
        <f t="shared" si="16"/>
        <v>2</v>
      </c>
      <c r="Q214" s="119" t="str">
        <f>CHOOSE(MATCH(K214,{"A+","A","B+","B","C+","C","D","E"},0) - (O214-3),"A+","A","B+","B","C+","C","D","E")</f>
        <v>C+</v>
      </c>
    </row>
    <row r="215" spans="1:17" s="124" customFormat="1" ht="23.4" customHeight="1" x14ac:dyDescent="0.3">
      <c r="A215" s="93">
        <v>213</v>
      </c>
      <c r="B215" s="129" t="s">
        <v>23</v>
      </c>
      <c r="C215" s="129" t="s">
        <v>34</v>
      </c>
      <c r="D215" s="129" t="s">
        <v>452</v>
      </c>
      <c r="E215" s="130" t="s">
        <v>453</v>
      </c>
      <c r="F215" s="131">
        <f>'Final Sheet '!K216</f>
        <v>46.475694444444443</v>
      </c>
      <c r="G215" s="131">
        <f>'Final Sheet '!V216</f>
        <v>27.133809523809528</v>
      </c>
      <c r="H215" s="131">
        <f>'Final Sheet '!AG216</f>
        <v>41.261111111111113</v>
      </c>
      <c r="I215" s="131">
        <f>'Final Sheet '!AR216</f>
        <v>46.121759259259257</v>
      </c>
      <c r="J215" s="131">
        <f t="shared" si="13"/>
        <v>40.248093584656083</v>
      </c>
      <c r="K215" s="93" t="str" cm="1">
        <f t="array" ref="K215">_xlfn.IFS(J215&gt;=80,"A+",J215&gt;=70,"A",J215=60,"B+",J215&gt;=50,"B",J215&gt;=40,"C+",J215&gt;=30,"C",J215&gt;=20,"D",J215&lt;20,"E")</f>
        <v>C+</v>
      </c>
      <c r="L215" s="93" t="str">
        <f>' PEP Grade'!L216</f>
        <v>With Held</v>
      </c>
      <c r="M215" s="156">
        <f t="shared" si="14"/>
        <v>-0.35393518518518619</v>
      </c>
      <c r="N215" s="119" t="str">
        <f t="shared" si="15"/>
        <v>Maintained</v>
      </c>
      <c r="O215" s="119">
        <f t="shared" si="16"/>
        <v>3</v>
      </c>
      <c r="Q215" s="119" t="str">
        <f>CHOOSE(MATCH(K215,{"A+","A","B+","B","C+","C","D","E"},0) - (O215-3),"A+","A","B+","B","C+","C","D","E")</f>
        <v>C+</v>
      </c>
    </row>
    <row r="216" spans="1:17" s="124" customFormat="1" ht="23.4" customHeight="1" x14ac:dyDescent="0.3">
      <c r="A216" s="98">
        <v>214</v>
      </c>
      <c r="B216" s="131" t="s">
        <v>27</v>
      </c>
      <c r="C216" s="131" t="s">
        <v>34</v>
      </c>
      <c r="D216" s="131" t="s">
        <v>454</v>
      </c>
      <c r="E216" s="132" t="s">
        <v>455</v>
      </c>
      <c r="F216" s="131">
        <f>'Final Sheet '!K217</f>
        <v>60.767361111111107</v>
      </c>
      <c r="G216" s="131">
        <f>'Final Sheet '!V217</f>
        <v>36.457142857142856</v>
      </c>
      <c r="H216" s="131">
        <f>'Final Sheet '!AG217</f>
        <v>62.445555555555558</v>
      </c>
      <c r="I216" s="131">
        <f>'Final Sheet '!AR217</f>
        <v>54.177314814814807</v>
      </c>
      <c r="J216" s="131">
        <f t="shared" si="13"/>
        <v>53.46184358465608</v>
      </c>
      <c r="K216" s="93" t="str" cm="1">
        <f t="array" ref="K216">_xlfn.IFS(J216&gt;=80,"A+",J216&gt;=70,"A",J216=60,"B+",J216&gt;=50,"B",J216&gt;=40,"C+",J216&gt;=30,"C",J216&gt;=20,"D",J216&lt;20,"E")</f>
        <v>B</v>
      </c>
      <c r="L216" s="93" t="str">
        <f>' PEP Grade'!L217</f>
        <v>With Held</v>
      </c>
      <c r="M216" s="156">
        <f t="shared" si="14"/>
        <v>-6.5900462962963005</v>
      </c>
      <c r="N216" s="119" t="str">
        <f t="shared" si="15"/>
        <v>Minor Regression</v>
      </c>
      <c r="O216" s="119">
        <f t="shared" si="16"/>
        <v>2</v>
      </c>
      <c r="Q216" s="119" t="str">
        <f>CHOOSE(MATCH(K216,{"A+","A","B+","B","C+","C","D","E"},0) - (O216-3),"A+","A","B+","B","C+","C","D","E")</f>
        <v>C+</v>
      </c>
    </row>
    <row r="217" spans="1:17" s="124" customFormat="1" ht="23.4" customHeight="1" x14ac:dyDescent="0.3">
      <c r="A217" s="93">
        <v>215</v>
      </c>
      <c r="B217" s="129" t="s">
        <v>27</v>
      </c>
      <c r="C217" s="129" t="s">
        <v>34</v>
      </c>
      <c r="D217" s="129" t="s">
        <v>456</v>
      </c>
      <c r="E217" s="130" t="s">
        <v>457</v>
      </c>
      <c r="F217" s="131">
        <f>'Final Sheet '!K218</f>
        <v>57.774305555555557</v>
      </c>
      <c r="G217" s="131">
        <f>'Final Sheet '!V218</f>
        <v>46.676785714285714</v>
      </c>
      <c r="H217" s="131">
        <f>'Final Sheet '!AG218</f>
        <v>61.784603174603177</v>
      </c>
      <c r="I217" s="131">
        <f>'Final Sheet '!AR218</f>
        <v>57.442037037037032</v>
      </c>
      <c r="J217" s="131">
        <f t="shared" si="13"/>
        <v>55.919432870370372</v>
      </c>
      <c r="K217" s="93" t="str" cm="1">
        <f t="array" ref="K217">_xlfn.IFS(J217&gt;=80,"A+",J217&gt;=70,"A",J217=60,"B+",J217&gt;=50,"B",J217&gt;=40,"C+",J217&gt;=30,"C",J217&gt;=20,"D",J217&lt;20,"E")</f>
        <v>B</v>
      </c>
      <c r="L217" s="93" t="str">
        <f>' PEP Grade'!L218</f>
        <v>With Held</v>
      </c>
      <c r="M217" s="156">
        <f t="shared" si="14"/>
        <v>-0.33226851851852501</v>
      </c>
      <c r="N217" s="119" t="str">
        <f t="shared" si="15"/>
        <v>Maintained</v>
      </c>
      <c r="O217" s="119">
        <f t="shared" si="16"/>
        <v>3</v>
      </c>
      <c r="Q217" s="119" t="str">
        <f>CHOOSE(MATCH(K217,{"A+","A","B+","B","C+","C","D","E"},0) - (O217-3),"A+","A","B+","B","C+","C","D","E")</f>
        <v>B</v>
      </c>
    </row>
    <row r="218" spans="1:17" s="124" customFormat="1" ht="23.4" customHeight="1" x14ac:dyDescent="0.3">
      <c r="A218" s="98">
        <v>216</v>
      </c>
      <c r="B218" s="131" t="s">
        <v>27</v>
      </c>
      <c r="C218" s="131" t="s">
        <v>34</v>
      </c>
      <c r="D218" s="131" t="s">
        <v>458</v>
      </c>
      <c r="E218" s="132" t="s">
        <v>459</v>
      </c>
      <c r="F218" s="131">
        <f>'Final Sheet '!K219</f>
        <v>43.996527777777771</v>
      </c>
      <c r="G218" s="131">
        <f>'Final Sheet '!V219</f>
        <v>40.20809523809524</v>
      </c>
      <c r="H218" s="131">
        <f>'Final Sheet '!AG219</f>
        <v>48.221111111111114</v>
      </c>
      <c r="I218" s="131">
        <f>'Final Sheet '!AR219</f>
        <v>49.544444444444451</v>
      </c>
      <c r="J218" s="131">
        <f t="shared" si="13"/>
        <v>45.492544642857148</v>
      </c>
      <c r="K218" s="93" t="str" cm="1">
        <f t="array" ref="K218">_xlfn.IFS(J218&gt;=80,"A+",J218&gt;=70,"A",J218=60,"B+",J218&gt;=50,"B",J218&gt;=40,"C+",J218&gt;=30,"C",J218&gt;=20,"D",J218&lt;20,"E")</f>
        <v>C+</v>
      </c>
      <c r="L218" s="93" t="str">
        <f>' PEP Grade'!L219</f>
        <v>With Held</v>
      </c>
      <c r="M218" s="156">
        <f t="shared" si="14"/>
        <v>5.5479166666666799</v>
      </c>
      <c r="N218" s="119" t="str">
        <f t="shared" si="15"/>
        <v>Moderate Progress</v>
      </c>
      <c r="O218" s="119">
        <f t="shared" si="16"/>
        <v>4</v>
      </c>
      <c r="Q218" s="119" t="str">
        <f>CHOOSE(MATCH(K218,{"A+","A","B+","B","C+","C","D","E"},0) - (O218-3),"A+","A","B+","B","C+","C","D","E")</f>
        <v>B</v>
      </c>
    </row>
    <row r="219" spans="1:17" s="124" customFormat="1" ht="23.4" customHeight="1" x14ac:dyDescent="0.3">
      <c r="A219" s="93">
        <v>217</v>
      </c>
      <c r="B219" s="129" t="s">
        <v>23</v>
      </c>
      <c r="C219" s="129" t="s">
        <v>34</v>
      </c>
      <c r="D219" s="129" t="s">
        <v>460</v>
      </c>
      <c r="E219" s="130" t="s">
        <v>461</v>
      </c>
      <c r="F219" s="131">
        <f>'Final Sheet '!K220</f>
        <v>61.729166666666664</v>
      </c>
      <c r="G219" s="131">
        <f>'Final Sheet '!V220</f>
        <v>52.13095238095238</v>
      </c>
      <c r="H219" s="131">
        <f>'Final Sheet '!AG220</f>
        <v>62.263968253968251</v>
      </c>
      <c r="I219" s="131">
        <f>'Final Sheet '!AR220</f>
        <v>69.066666666666663</v>
      </c>
      <c r="J219" s="131">
        <f t="shared" si="13"/>
        <v>61.297688492063486</v>
      </c>
      <c r="K219" s="93" t="str" cm="1">
        <f t="array" ref="K219">_xlfn.IFS(J219&gt;=80,"A+",J219&gt;=70,"A",J219=60,"B+",J219&gt;=50,"B",J219&gt;=40,"C+",J219&gt;=30,"C",J219&gt;=20,"D",J219&lt;20,"E")</f>
        <v>B</v>
      </c>
      <c r="L219" s="93" t="str">
        <f>' PEP Grade'!L220</f>
        <v>Passed</v>
      </c>
      <c r="M219" s="156">
        <f t="shared" si="14"/>
        <v>7.3374999999999986</v>
      </c>
      <c r="N219" s="119" t="str">
        <f t="shared" si="15"/>
        <v>Moderate Progress</v>
      </c>
      <c r="O219" s="119">
        <f t="shared" si="16"/>
        <v>4</v>
      </c>
      <c r="Q219" s="119" t="str">
        <f>CHOOSE(MATCH(K219,{"A+","A","B+","B","C+","C","D","E"},0) - (O219-3),"A+","A","B+","B","C+","C","D","E")</f>
        <v>B+</v>
      </c>
    </row>
    <row r="220" spans="1:17" s="124" customFormat="1" ht="23.4" customHeight="1" x14ac:dyDescent="0.3">
      <c r="A220" s="98">
        <v>218</v>
      </c>
      <c r="B220" s="131" t="s">
        <v>27</v>
      </c>
      <c r="C220" s="131" t="s">
        <v>34</v>
      </c>
      <c r="D220" s="131" t="s">
        <v>462</v>
      </c>
      <c r="E220" s="132" t="s">
        <v>463</v>
      </c>
      <c r="F220" s="131">
        <f>'Final Sheet '!K221</f>
        <v>49.385416666666664</v>
      </c>
      <c r="G220" s="131">
        <f>'Final Sheet '!V221</f>
        <v>37.412500000000001</v>
      </c>
      <c r="H220" s="131">
        <f>'Final Sheet '!AG221</f>
        <v>52.333333333333336</v>
      </c>
      <c r="I220" s="131">
        <f>'Final Sheet '!AR221</f>
        <v>59.249074074074073</v>
      </c>
      <c r="J220" s="131">
        <f t="shared" si="13"/>
        <v>49.595081018518513</v>
      </c>
      <c r="K220" s="93" t="str" cm="1">
        <f t="array" ref="K220">_xlfn.IFS(J220&gt;=80,"A+",J220&gt;=70,"A",J220=60,"B+",J220&gt;=50,"B",J220&gt;=40,"C+",J220&gt;=30,"C",J220&gt;=20,"D",J220&lt;20,"E")</f>
        <v>C+</v>
      </c>
      <c r="L220" s="93" t="str">
        <f>' PEP Grade'!L221</f>
        <v>With Held</v>
      </c>
      <c r="M220" s="156">
        <f t="shared" si="14"/>
        <v>9.863657407407409</v>
      </c>
      <c r="N220" s="119" t="str">
        <f t="shared" si="15"/>
        <v>Moderate Progress</v>
      </c>
      <c r="O220" s="119">
        <f t="shared" si="16"/>
        <v>4</v>
      </c>
      <c r="Q220" s="119" t="str">
        <f>CHOOSE(MATCH(K220,{"A+","A","B+","B","C+","C","D","E"},0) - (O220-3),"A+","A","B+","B","C+","C","D","E")</f>
        <v>B</v>
      </c>
    </row>
    <row r="221" spans="1:17" s="124" customFormat="1" ht="23.4" customHeight="1" x14ac:dyDescent="0.3">
      <c r="A221" s="93">
        <v>219</v>
      </c>
      <c r="B221" s="129" t="s">
        <v>27</v>
      </c>
      <c r="C221" s="129" t="s">
        <v>34</v>
      </c>
      <c r="D221" s="129" t="s">
        <v>464</v>
      </c>
      <c r="E221" s="130" t="s">
        <v>465</v>
      </c>
      <c r="F221" s="131">
        <f>'Final Sheet '!K222</f>
        <v>49.809027777777771</v>
      </c>
      <c r="G221" s="131">
        <f>'Final Sheet '!V222</f>
        <v>43.845833333333331</v>
      </c>
      <c r="H221" s="131">
        <f>'Final Sheet '!AG222</f>
        <v>51.73</v>
      </c>
      <c r="I221" s="131">
        <f>'Final Sheet '!AR222</f>
        <v>51.5625</v>
      </c>
      <c r="J221" s="131">
        <f t="shared" si="13"/>
        <v>49.236840277777773</v>
      </c>
      <c r="K221" s="93" t="str" cm="1">
        <f t="array" ref="K221">_xlfn.IFS(J221&gt;=80,"A+",J221&gt;=70,"A",J221=60,"B+",J221&gt;=50,"B",J221&gt;=40,"C+",J221&gt;=30,"C",J221&gt;=20,"D",J221&lt;20,"E")</f>
        <v>C+</v>
      </c>
      <c r="L221" s="93" t="str">
        <f>' PEP Grade'!L222</f>
        <v>With Held</v>
      </c>
      <c r="M221" s="156">
        <f t="shared" si="14"/>
        <v>1.7534722222222285</v>
      </c>
      <c r="N221" s="119" t="str">
        <f t="shared" si="15"/>
        <v>Maintained</v>
      </c>
      <c r="O221" s="119">
        <f t="shared" si="16"/>
        <v>3</v>
      </c>
      <c r="Q221" s="119" t="str">
        <f>CHOOSE(MATCH(K221,{"A+","A","B+","B","C+","C","D","E"},0) - (O221-3),"A+","A","B+","B","C+","C","D","E")</f>
        <v>C+</v>
      </c>
    </row>
    <row r="222" spans="1:17" s="124" customFormat="1" ht="23.4" customHeight="1" x14ac:dyDescent="0.3">
      <c r="A222" s="98">
        <v>220</v>
      </c>
      <c r="B222" s="131" t="s">
        <v>23</v>
      </c>
      <c r="C222" s="131" t="s">
        <v>34</v>
      </c>
      <c r="D222" s="131" t="s">
        <v>466</v>
      </c>
      <c r="E222" s="132" t="s">
        <v>467</v>
      </c>
      <c r="F222" s="131">
        <f>'Final Sheet '!K223</f>
        <v>52.701388888888893</v>
      </c>
      <c r="G222" s="131">
        <f>'Final Sheet '!V223</f>
        <v>16.113095238095237</v>
      </c>
      <c r="H222" s="131">
        <f>'Final Sheet '!AG223</f>
        <v>39.283999999999999</v>
      </c>
      <c r="I222" s="131">
        <f>'Final Sheet '!AR223</f>
        <v>45.787962962962965</v>
      </c>
      <c r="J222" s="131">
        <f t="shared" si="13"/>
        <v>38.471611772486767</v>
      </c>
      <c r="K222" s="93" t="str" cm="1">
        <f t="array" ref="K222">_xlfn.IFS(J222&gt;=80,"A+",J222&gt;=70,"A",J222=60,"B+",J222&gt;=50,"B",J222&gt;=40,"C+",J222&gt;=30,"C",J222&gt;=20,"D",J222&lt;20,"E")</f>
        <v>C</v>
      </c>
      <c r="L222" s="93" t="str">
        <f>' PEP Grade'!L223</f>
        <v>With Held</v>
      </c>
      <c r="M222" s="156">
        <f t="shared" si="14"/>
        <v>-6.9134259259259281</v>
      </c>
      <c r="N222" s="119" t="str">
        <f t="shared" si="15"/>
        <v>Minor Regression</v>
      </c>
      <c r="O222" s="119">
        <f t="shared" si="16"/>
        <v>2</v>
      </c>
      <c r="Q222" s="119" t="str">
        <f>CHOOSE(MATCH(K222,{"A+","A","B+","B","C+","C","D","E"},0) - (O222-3),"A+","A","B+","B","C+","C","D","E")</f>
        <v>D</v>
      </c>
    </row>
    <row r="223" spans="1:17" s="124" customFormat="1" ht="23.4" customHeight="1" x14ac:dyDescent="0.3">
      <c r="A223" s="93">
        <v>221</v>
      </c>
      <c r="B223" s="129" t="s">
        <v>27</v>
      </c>
      <c r="C223" s="129" t="s">
        <v>34</v>
      </c>
      <c r="D223" s="129" t="s">
        <v>468</v>
      </c>
      <c r="E223" s="130" t="s">
        <v>469</v>
      </c>
      <c r="F223" s="131">
        <f>'Final Sheet '!K224</f>
        <v>52.055555555555557</v>
      </c>
      <c r="G223" s="131">
        <f>'Final Sheet '!V224</f>
        <v>22.008095238095237</v>
      </c>
      <c r="H223" s="131">
        <f>'Final Sheet '!AG224</f>
        <v>42.456666666666671</v>
      </c>
      <c r="I223" s="131">
        <f>'Final Sheet '!AR224</f>
        <v>55.981481481481481</v>
      </c>
      <c r="J223" s="131">
        <f t="shared" si="13"/>
        <v>43.125449735449735</v>
      </c>
      <c r="K223" s="93" t="str" cm="1">
        <f t="array" ref="K223">_xlfn.IFS(J223&gt;=80,"A+",J223&gt;=70,"A",J223=60,"B+",J223&gt;=50,"B",J223&gt;=40,"C+",J223&gt;=30,"C",J223&gt;=20,"D",J223&lt;20,"E")</f>
        <v>C+</v>
      </c>
      <c r="L223" s="93" t="str">
        <f>' PEP Grade'!L224</f>
        <v>With Held</v>
      </c>
      <c r="M223" s="156">
        <f t="shared" si="14"/>
        <v>3.9259259259259238</v>
      </c>
      <c r="N223" s="119" t="str">
        <f t="shared" si="15"/>
        <v>Maintained</v>
      </c>
      <c r="O223" s="119">
        <f t="shared" si="16"/>
        <v>3</v>
      </c>
      <c r="Q223" s="119" t="str">
        <f>CHOOSE(MATCH(K223,{"A+","A","B+","B","C+","C","D","E"},0) - (O223-3),"A+","A","B+","B","C+","C","D","E")</f>
        <v>C+</v>
      </c>
    </row>
    <row r="224" spans="1:17" s="124" customFormat="1" ht="23.4" customHeight="1" x14ac:dyDescent="0.3">
      <c r="A224" s="98">
        <v>222</v>
      </c>
      <c r="B224" s="131" t="s">
        <v>27</v>
      </c>
      <c r="C224" s="131" t="s">
        <v>34</v>
      </c>
      <c r="D224" s="131" t="s">
        <v>470</v>
      </c>
      <c r="E224" s="132" t="s">
        <v>471</v>
      </c>
      <c r="F224" s="131">
        <f>'Final Sheet '!K225</f>
        <v>46.729166666666671</v>
      </c>
      <c r="G224" s="131">
        <f>'Final Sheet '!V225</f>
        <v>48.547142857142859</v>
      </c>
      <c r="H224" s="131">
        <f>'Final Sheet '!AG225</f>
        <v>55.921428571428571</v>
      </c>
      <c r="I224" s="131">
        <f>'Final Sheet '!AR225</f>
        <v>57.986666666666665</v>
      </c>
      <c r="J224" s="131">
        <f t="shared" si="13"/>
        <v>52.296101190476193</v>
      </c>
      <c r="K224" s="93" t="str" cm="1">
        <f t="array" ref="K224">_xlfn.IFS(J224&gt;=80,"A+",J224&gt;=70,"A",J224=60,"B+",J224&gt;=50,"B",J224&gt;=40,"C+",J224&gt;=30,"C",J224&gt;=20,"D",J224&lt;20,"E")</f>
        <v>B</v>
      </c>
      <c r="L224" s="93" t="str">
        <f>' PEP Grade'!L225</f>
        <v>With Held</v>
      </c>
      <c r="M224" s="156">
        <f t="shared" si="14"/>
        <v>11.257499999999993</v>
      </c>
      <c r="N224" s="119" t="str">
        <f t="shared" si="15"/>
        <v>Significant Progress</v>
      </c>
      <c r="O224" s="119">
        <f t="shared" si="16"/>
        <v>5</v>
      </c>
      <c r="Q224" s="119" t="str">
        <f>CHOOSE(MATCH(K224,{"A+","A","B+","B","C+","C","D","E"},0) - (O224-3),"A+","A","B+","B","C+","C","D","E")</f>
        <v>A</v>
      </c>
    </row>
    <row r="225" spans="1:17" s="124" customFormat="1" ht="23.4" customHeight="1" x14ac:dyDescent="0.3">
      <c r="A225" s="93">
        <v>223</v>
      </c>
      <c r="B225" s="129" t="s">
        <v>27</v>
      </c>
      <c r="C225" s="129" t="s">
        <v>34</v>
      </c>
      <c r="D225" s="129" t="s">
        <v>472</v>
      </c>
      <c r="E225" s="130" t="s">
        <v>473</v>
      </c>
      <c r="F225" s="131">
        <f>'Final Sheet '!K226</f>
        <v>47.888888888888886</v>
      </c>
      <c r="G225" s="131">
        <f>'Final Sheet '!V226</f>
        <v>31.369404761904761</v>
      </c>
      <c r="H225" s="131">
        <f>'Final Sheet '!AG226</f>
        <v>46.75888888888889</v>
      </c>
      <c r="I225" s="131">
        <f>'Final Sheet '!AR226</f>
        <v>46.851111111111116</v>
      </c>
      <c r="J225" s="131">
        <f t="shared" si="13"/>
        <v>43.217073412698412</v>
      </c>
      <c r="K225" s="93" t="str" cm="1">
        <f t="array" ref="K225">_xlfn.IFS(J225&gt;=80,"A+",J225&gt;=70,"A",J225=60,"B+",J225&gt;=50,"B",J225&gt;=40,"C+",J225&gt;=30,"C",J225&gt;=20,"D",J225&lt;20,"E")</f>
        <v>C+</v>
      </c>
      <c r="L225" s="93" t="str">
        <f>' PEP Grade'!L226</f>
        <v>With Held</v>
      </c>
      <c r="M225" s="156">
        <f t="shared" si="14"/>
        <v>-1.0377777777777695</v>
      </c>
      <c r="N225" s="119" t="str">
        <f t="shared" si="15"/>
        <v>Maintained</v>
      </c>
      <c r="O225" s="119">
        <f t="shared" si="16"/>
        <v>3</v>
      </c>
      <c r="Q225" s="119" t="str">
        <f>CHOOSE(MATCH(K225,{"A+","A","B+","B","C+","C","D","E"},0) - (O225-3),"A+","A","B+","B","C+","C","D","E")</f>
        <v>C+</v>
      </c>
    </row>
    <row r="226" spans="1:17" s="124" customFormat="1" ht="23.4" customHeight="1" x14ac:dyDescent="0.3">
      <c r="A226" s="98">
        <v>224</v>
      </c>
      <c r="B226" s="131" t="s">
        <v>23</v>
      </c>
      <c r="C226" s="131" t="s">
        <v>34</v>
      </c>
      <c r="D226" s="131" t="s">
        <v>474</v>
      </c>
      <c r="E226" s="132" t="s">
        <v>475</v>
      </c>
      <c r="F226" s="131">
        <f>'Final Sheet '!K227</f>
        <v>50.96875</v>
      </c>
      <c r="G226" s="131">
        <f>'Final Sheet '!V227</f>
        <v>53.328571428571422</v>
      </c>
      <c r="H226" s="131">
        <f>'Final Sheet '!AG227</f>
        <v>61.794999999999995</v>
      </c>
      <c r="I226" s="131">
        <f>'Final Sheet '!AR227</f>
        <v>52.641666666666666</v>
      </c>
      <c r="J226" s="131">
        <f t="shared" si="13"/>
        <v>54.683497023809522</v>
      </c>
      <c r="K226" s="93" t="str" cm="1">
        <f t="array" ref="K226">_xlfn.IFS(J226&gt;=80,"A+",J226&gt;=70,"A",J226=60,"B+",J226&gt;=50,"B",J226&gt;=40,"C+",J226&gt;=30,"C",J226&gt;=20,"D",J226&lt;20,"E")</f>
        <v>B</v>
      </c>
      <c r="L226" s="93" t="str">
        <f>' PEP Grade'!L227</f>
        <v>Passed</v>
      </c>
      <c r="M226" s="156">
        <f t="shared" si="14"/>
        <v>1.6729166666666657</v>
      </c>
      <c r="N226" s="119" t="str">
        <f t="shared" si="15"/>
        <v>Maintained</v>
      </c>
      <c r="O226" s="119">
        <f t="shared" si="16"/>
        <v>3</v>
      </c>
      <c r="Q226" s="119" t="str">
        <f>CHOOSE(MATCH(K226,{"A+","A","B+","B","C+","C","D","E"},0) - (O226-3),"A+","A","B+","B","C+","C","D","E")</f>
        <v>B</v>
      </c>
    </row>
    <row r="227" spans="1:17" s="124" customFormat="1" ht="23.4" customHeight="1" x14ac:dyDescent="0.3">
      <c r="A227" s="93">
        <v>225</v>
      </c>
      <c r="B227" s="129" t="s">
        <v>27</v>
      </c>
      <c r="C227" s="129" t="s">
        <v>34</v>
      </c>
      <c r="D227" s="129" t="s">
        <v>476</v>
      </c>
      <c r="E227" s="130" t="s">
        <v>477</v>
      </c>
      <c r="F227" s="131">
        <f>'Final Sheet '!K228</f>
        <v>47.444444444444443</v>
      </c>
      <c r="G227" s="131">
        <f>'Final Sheet '!V228</f>
        <v>34.665238095238095</v>
      </c>
      <c r="H227" s="131">
        <f>'Final Sheet '!AG228</f>
        <v>45.481666666666662</v>
      </c>
      <c r="I227" s="131">
        <f>'Final Sheet '!AR228</f>
        <v>64.905370370370363</v>
      </c>
      <c r="J227" s="131">
        <f t="shared" si="13"/>
        <v>48.124179894179889</v>
      </c>
      <c r="K227" s="93" t="str" cm="1">
        <f t="array" ref="K227">_xlfn.IFS(J227&gt;=80,"A+",J227&gt;=70,"A",J227=60,"B+",J227&gt;=50,"B",J227&gt;=40,"C+",J227&gt;=30,"C",J227&gt;=20,"D",J227&lt;20,"E")</f>
        <v>C+</v>
      </c>
      <c r="L227" s="93" t="str">
        <f>' PEP Grade'!L228</f>
        <v>With Held</v>
      </c>
      <c r="M227" s="156">
        <f t="shared" si="14"/>
        <v>17.46092592592592</v>
      </c>
      <c r="N227" s="119" t="str">
        <f t="shared" si="15"/>
        <v>Significant Progress</v>
      </c>
      <c r="O227" s="119">
        <f t="shared" si="16"/>
        <v>5</v>
      </c>
      <c r="Q227" s="119" t="str">
        <f>CHOOSE(MATCH(K227,{"A+","A","B+","B","C+","C","D","E"},0) - (O227-3),"A+","A","B+","B","C+","C","D","E")</f>
        <v>B+</v>
      </c>
    </row>
    <row r="228" spans="1:17" s="124" customFormat="1" ht="23.4" customHeight="1" x14ac:dyDescent="0.3">
      <c r="A228" s="98">
        <v>226</v>
      </c>
      <c r="B228" s="131" t="s">
        <v>27</v>
      </c>
      <c r="C228" s="131" t="s">
        <v>34</v>
      </c>
      <c r="D228" s="131" t="s">
        <v>478</v>
      </c>
      <c r="E228" s="132" t="s">
        <v>479</v>
      </c>
      <c r="F228" s="131">
        <f>'Final Sheet '!K229</f>
        <v>37.267361111111114</v>
      </c>
      <c r="G228" s="131">
        <f>'Final Sheet '!V229</f>
        <v>40.577380952380949</v>
      </c>
      <c r="H228" s="131">
        <f>'Final Sheet '!AG229</f>
        <v>62.70984126984127</v>
      </c>
      <c r="I228" s="131">
        <f>'Final Sheet '!AR229</f>
        <v>56.428703703703704</v>
      </c>
      <c r="J228" s="131">
        <f t="shared" si="13"/>
        <v>49.245821759259258</v>
      </c>
      <c r="K228" s="93" t="str" cm="1">
        <f t="array" ref="K228">_xlfn.IFS(J228&gt;=80,"A+",J228&gt;=70,"A",J228=60,"B+",J228&gt;=50,"B",J228&gt;=40,"C+",J228&gt;=30,"C",J228&gt;=20,"D",J228&lt;20,"E")</f>
        <v>C+</v>
      </c>
      <c r="L228" s="93" t="str">
        <f>' PEP Grade'!L229</f>
        <v>With Held</v>
      </c>
      <c r="M228" s="156">
        <f t="shared" si="14"/>
        <v>19.16134259259259</v>
      </c>
      <c r="N228" s="119" t="str">
        <f t="shared" si="15"/>
        <v>Significant Progress</v>
      </c>
      <c r="O228" s="119">
        <f t="shared" si="16"/>
        <v>5</v>
      </c>
      <c r="Q228" s="119" t="str">
        <f>CHOOSE(MATCH(K228,{"A+","A","B+","B","C+","C","D","E"},0) - (O228-3),"A+","A","B+","B","C+","C","D","E")</f>
        <v>B+</v>
      </c>
    </row>
    <row r="229" spans="1:17" s="124" customFormat="1" ht="23.4" customHeight="1" x14ac:dyDescent="0.3">
      <c r="A229" s="93">
        <v>227</v>
      </c>
      <c r="B229" s="129" t="s">
        <v>27</v>
      </c>
      <c r="C229" s="129" t="s">
        <v>34</v>
      </c>
      <c r="D229" s="129" t="s">
        <v>480</v>
      </c>
      <c r="E229" s="130" t="s">
        <v>481</v>
      </c>
      <c r="F229" s="131">
        <f>'Final Sheet '!K230</f>
        <v>9.03125</v>
      </c>
      <c r="G229" s="131">
        <f>'Final Sheet '!V230</f>
        <v>4.2</v>
      </c>
      <c r="H229" s="131">
        <f>'Final Sheet '!AG230</f>
        <v>35.608888888888885</v>
      </c>
      <c r="I229" s="131">
        <f>'Final Sheet '!AR230</f>
        <v>19.003888888888888</v>
      </c>
      <c r="J229" s="131">
        <f t="shared" si="13"/>
        <v>16.961006944444442</v>
      </c>
      <c r="K229" s="93" t="str" cm="1">
        <f t="array" ref="K229">_xlfn.IFS(J229&gt;=80,"A+",J229&gt;=70,"A",J229=60,"B+",J229&gt;=50,"B",J229&gt;=40,"C+",J229&gt;=30,"C",J229&gt;=20,"D",J229&lt;20,"E")</f>
        <v>E</v>
      </c>
      <c r="L229" s="93" t="str">
        <f>' PEP Grade'!L230</f>
        <v>With Held</v>
      </c>
      <c r="M229" s="156">
        <f t="shared" si="14"/>
        <v>9.9726388888888877</v>
      </c>
      <c r="N229" s="119" t="str">
        <f t="shared" si="15"/>
        <v>Significant Progress</v>
      </c>
      <c r="O229" s="119">
        <f t="shared" si="16"/>
        <v>5</v>
      </c>
      <c r="Q229" s="119" t="str">
        <f>CHOOSE(MATCH(K229,{"A+","A","B+","B","C+","C","D","E"},0) - (O229-3),"A+","A","B+","B","C+","C","D","E")</f>
        <v>C</v>
      </c>
    </row>
    <row r="230" spans="1:17" s="124" customFormat="1" ht="23.4" customHeight="1" x14ac:dyDescent="0.3">
      <c r="A230" s="98">
        <v>228</v>
      </c>
      <c r="B230" s="93" t="s">
        <v>27</v>
      </c>
      <c r="C230" s="93" t="s">
        <v>34</v>
      </c>
      <c r="D230" s="98" t="s">
        <v>572</v>
      </c>
      <c r="E230" s="116" t="s">
        <v>483</v>
      </c>
      <c r="F230" s="131">
        <f>'Final Sheet '!K231</f>
        <v>8.5</v>
      </c>
      <c r="G230" s="131">
        <f>'Final Sheet '!V231</f>
        <v>3.6</v>
      </c>
      <c r="H230" s="131">
        <f>'Final Sheet '!AG231</f>
        <v>14.879999999999999</v>
      </c>
      <c r="I230" s="131">
        <f>'Final Sheet '!AR231</f>
        <v>30.035185185185185</v>
      </c>
      <c r="J230" s="131">
        <f t="shared" si="13"/>
        <v>14.253796296296295</v>
      </c>
      <c r="K230" s="93" t="str" cm="1">
        <f t="array" ref="K230">_xlfn.IFS(J230&gt;=80,"A+",J230&gt;=70,"A",J230=60,"B+",J230&gt;=50,"B",J230&gt;=40,"C+",J230&gt;=30,"C",J230&gt;=20,"D",J230&lt;20,"E")</f>
        <v>E</v>
      </c>
      <c r="L230" s="93" t="str">
        <f>' PEP Grade'!L231</f>
        <v>With Held</v>
      </c>
      <c r="M230" s="156">
        <f t="shared" si="14"/>
        <v>21.535185185185185</v>
      </c>
      <c r="N230" s="119" t="str">
        <f t="shared" si="15"/>
        <v>Significant Progress</v>
      </c>
      <c r="O230" s="119">
        <f t="shared" si="16"/>
        <v>5</v>
      </c>
      <c r="Q230" s="119" t="str">
        <f>CHOOSE(MATCH(K230,{"A+","A","B+","B","C+","C","D","E"},0) - (O230-3),"A+","A","B+","B","C+","C","D","E")</f>
        <v>C</v>
      </c>
    </row>
    <row r="231" spans="1:17" s="77" customFormat="1" ht="23.4" customHeight="1" x14ac:dyDescent="0.3">
      <c r="A231" s="109"/>
      <c r="B231" s="109"/>
      <c r="C231" s="109"/>
      <c r="D231" s="109"/>
      <c r="E231" s="118"/>
      <c r="F231" s="119"/>
      <c r="G231" s="119"/>
      <c r="H231" s="119"/>
      <c r="I231" s="119"/>
      <c r="J231" s="109"/>
      <c r="K231" s="109"/>
      <c r="L231" s="109"/>
      <c r="M231" s="109"/>
      <c r="N231" s="109"/>
      <c r="O231" s="119"/>
    </row>
    <row r="233" spans="1:17" ht="25.2" customHeight="1" x14ac:dyDescent="0.3"/>
    <row r="234" spans="1:17" ht="25.2" customHeight="1" x14ac:dyDescent="0.3"/>
    <row r="235" spans="1:17" ht="25.2" customHeight="1" x14ac:dyDescent="0.3"/>
    <row r="236" spans="1:17" ht="25.2" customHeight="1" x14ac:dyDescent="0.3"/>
    <row r="237" spans="1:17" ht="25.2" customHeight="1" x14ac:dyDescent="0.3"/>
  </sheetData>
  <mergeCells count="9">
    <mergeCell ref="J1:L1"/>
    <mergeCell ref="M1:O1"/>
    <mergeCell ref="M2:N2"/>
    <mergeCell ref="A1:A2"/>
    <mergeCell ref="B1:B2"/>
    <mergeCell ref="C1:C2"/>
    <mergeCell ref="D1:D2"/>
    <mergeCell ref="E1:E2"/>
    <mergeCell ref="F1:I1"/>
  </mergeCells>
  <conditionalFormatting sqref="A1:E1">
    <cfRule type="duplicateValues" dxfId="71" priority="4"/>
  </conditionalFormatting>
  <conditionalFormatting sqref="D230">
    <cfRule type="duplicateValues" dxfId="70" priority="1"/>
  </conditionalFormatting>
  <conditionalFormatting sqref="E230">
    <cfRule type="duplicateValues" dxfId="69" priority="2"/>
    <cfRule type="duplicateValues" dxfId="68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88EEC-6827-4BAB-A0D2-1172F3C5AC17}">
  <dimension ref="A1:AZ231"/>
  <sheetViews>
    <sheetView topLeftCell="D1" workbookViewId="0">
      <selection activeCell="D1" sqref="A1:XFD1048576"/>
    </sheetView>
  </sheetViews>
  <sheetFormatPr defaultRowHeight="14.4" x14ac:dyDescent="0.3"/>
  <cols>
    <col min="1" max="1" width="17.5546875" style="5" bestFit="1" customWidth="1"/>
    <col min="2" max="2" width="26.21875" style="16" bestFit="1" customWidth="1"/>
    <col min="3" max="3" width="8.88671875" style="17"/>
    <col min="4" max="4" width="12.5546875" style="17" customWidth="1"/>
    <col min="5" max="5" width="8.88671875" style="17"/>
    <col min="6" max="6" width="15.88671875" style="17" customWidth="1"/>
    <col min="7" max="7" width="8.88671875" style="17"/>
    <col min="8" max="8" width="13.21875" style="17" customWidth="1"/>
    <col min="9" max="9" width="8.88671875" style="17"/>
    <col min="10" max="10" width="11.77734375" style="17" customWidth="1"/>
    <col min="11" max="11" width="12.6640625" customWidth="1"/>
    <col min="12" max="12" width="18.6640625" customWidth="1"/>
    <col min="13" max="13" width="1.33203125" customWidth="1"/>
    <col min="14" max="14" width="8.88671875" style="17"/>
    <col min="15" max="15" width="12.5546875" style="17" customWidth="1"/>
    <col min="16" max="16" width="8.88671875" style="17"/>
    <col min="17" max="17" width="17.88671875" style="17" customWidth="1"/>
    <col min="18" max="18" width="8.88671875" style="17"/>
    <col min="19" max="19" width="13.21875" style="17" customWidth="1"/>
    <col min="20" max="20" width="8.88671875" style="17"/>
    <col min="21" max="21" width="11.77734375" style="17" customWidth="1"/>
    <col min="22" max="22" width="12.6640625" customWidth="1"/>
    <col min="23" max="23" width="18.6640625" customWidth="1"/>
    <col min="24" max="24" width="1.44140625" customWidth="1"/>
    <col min="25" max="25" width="8.88671875" style="17"/>
    <col min="26" max="26" width="12.5546875" style="17" customWidth="1"/>
    <col min="27" max="27" width="8.88671875" style="17"/>
    <col min="28" max="28" width="20.5546875" style="17" customWidth="1"/>
    <col min="29" max="29" width="8.88671875" style="17"/>
    <col min="30" max="30" width="13.21875" style="17" customWidth="1"/>
    <col min="31" max="31" width="8.88671875" style="17"/>
    <col min="32" max="32" width="11.77734375" style="17" customWidth="1"/>
    <col min="33" max="33" width="12.6640625" customWidth="1"/>
    <col min="34" max="34" width="18.6640625" customWidth="1"/>
    <col min="35" max="35" width="1.33203125" customWidth="1"/>
    <col min="36" max="36" width="8.88671875" style="17"/>
    <col min="37" max="37" width="12.5546875" style="17" customWidth="1"/>
    <col min="38" max="38" width="8.88671875" style="17"/>
    <col min="39" max="39" width="19.109375" style="17" customWidth="1"/>
    <col min="40" max="40" width="8.88671875" style="17"/>
    <col min="41" max="41" width="13.21875" style="17" customWidth="1"/>
    <col min="42" max="42" width="8.88671875" style="17"/>
    <col min="43" max="43" width="11.77734375" style="17" customWidth="1"/>
    <col min="44" max="44" width="12.6640625" customWidth="1"/>
    <col min="45" max="45" width="18.6640625" customWidth="1"/>
    <col min="48" max="48" width="36.6640625" style="14" customWidth="1"/>
    <col min="49" max="49" width="10.21875" customWidth="1"/>
    <col min="50" max="50" width="10.33203125" customWidth="1"/>
    <col min="52" max="52" width="10" customWidth="1"/>
  </cols>
  <sheetData>
    <row r="1" spans="1:52" ht="26.4" customHeight="1" x14ac:dyDescent="0.3">
      <c r="A1" s="173" t="s">
        <v>4</v>
      </c>
      <c r="B1" s="175" t="s">
        <v>5</v>
      </c>
      <c r="C1" s="181" t="s">
        <v>591</v>
      </c>
      <c r="D1" s="182"/>
      <c r="E1" s="182"/>
      <c r="F1" s="182"/>
      <c r="G1" s="182"/>
      <c r="H1" s="182"/>
      <c r="I1" s="182"/>
      <c r="J1" s="182"/>
      <c r="K1" s="182"/>
      <c r="L1" s="182"/>
      <c r="N1" s="181" t="s">
        <v>592</v>
      </c>
      <c r="O1" s="182"/>
      <c r="P1" s="182"/>
      <c r="Q1" s="182"/>
      <c r="R1" s="182"/>
      <c r="S1" s="182"/>
      <c r="T1" s="182"/>
      <c r="U1" s="182"/>
      <c r="V1" s="182"/>
      <c r="W1" s="182"/>
      <c r="Y1" s="181" t="s">
        <v>593</v>
      </c>
      <c r="Z1" s="182"/>
      <c r="AA1" s="182"/>
      <c r="AB1" s="182"/>
      <c r="AC1" s="182"/>
      <c r="AD1" s="182"/>
      <c r="AE1" s="182"/>
      <c r="AF1" s="182"/>
      <c r="AG1" s="182"/>
      <c r="AH1" s="182"/>
      <c r="AJ1" s="181" t="s">
        <v>594</v>
      </c>
      <c r="AK1" s="182"/>
      <c r="AL1" s="182"/>
      <c r="AM1" s="182"/>
      <c r="AN1" s="182"/>
      <c r="AO1" s="182"/>
      <c r="AP1" s="182"/>
      <c r="AQ1" s="182"/>
      <c r="AR1" s="182"/>
      <c r="AS1" s="182"/>
    </row>
    <row r="2" spans="1:52" x14ac:dyDescent="0.3">
      <c r="A2" s="179"/>
      <c r="B2" s="178"/>
      <c r="C2" s="180" t="s">
        <v>485</v>
      </c>
      <c r="D2" s="180"/>
      <c r="E2" s="172" t="s">
        <v>538</v>
      </c>
      <c r="F2" s="172"/>
      <c r="G2" s="183" t="s">
        <v>540</v>
      </c>
      <c r="H2" s="183"/>
      <c r="I2" s="184" t="s">
        <v>529</v>
      </c>
      <c r="J2" s="184"/>
      <c r="K2" s="172" t="s">
        <v>590</v>
      </c>
      <c r="L2" s="180" t="s">
        <v>551</v>
      </c>
      <c r="N2" s="180" t="s">
        <v>485</v>
      </c>
      <c r="O2" s="180"/>
      <c r="P2" s="172" t="s">
        <v>538</v>
      </c>
      <c r="Q2" s="172"/>
      <c r="R2" s="183" t="s">
        <v>540</v>
      </c>
      <c r="S2" s="183"/>
      <c r="T2" s="184" t="s">
        <v>529</v>
      </c>
      <c r="U2" s="184"/>
      <c r="V2" s="172" t="s">
        <v>590</v>
      </c>
      <c r="W2" s="180" t="s">
        <v>551</v>
      </c>
      <c r="Y2" s="180" t="s">
        <v>485</v>
      </c>
      <c r="Z2" s="180"/>
      <c r="AA2" s="172" t="s">
        <v>538</v>
      </c>
      <c r="AB2" s="172"/>
      <c r="AC2" s="183" t="s">
        <v>540</v>
      </c>
      <c r="AD2" s="183"/>
      <c r="AE2" s="184" t="s">
        <v>529</v>
      </c>
      <c r="AF2" s="184"/>
      <c r="AG2" s="172" t="s">
        <v>590</v>
      </c>
      <c r="AH2" s="180" t="s">
        <v>551</v>
      </c>
      <c r="AJ2" s="180" t="s">
        <v>485</v>
      </c>
      <c r="AK2" s="180"/>
      <c r="AL2" s="172" t="s">
        <v>538</v>
      </c>
      <c r="AM2" s="172"/>
      <c r="AN2" s="183" t="s">
        <v>540</v>
      </c>
      <c r="AO2" s="183"/>
      <c r="AP2" s="184" t="s">
        <v>529</v>
      </c>
      <c r="AQ2" s="184"/>
      <c r="AR2" s="172" t="s">
        <v>590</v>
      </c>
      <c r="AS2" s="180" t="s">
        <v>551</v>
      </c>
    </row>
    <row r="3" spans="1:52" x14ac:dyDescent="0.3">
      <c r="A3" s="174"/>
      <c r="B3" s="176"/>
      <c r="C3" s="142" t="s">
        <v>541</v>
      </c>
      <c r="D3" s="143" t="s">
        <v>589</v>
      </c>
      <c r="E3" s="142" t="s">
        <v>541</v>
      </c>
      <c r="F3" s="143" t="s">
        <v>589</v>
      </c>
      <c r="G3" s="142" t="s">
        <v>541</v>
      </c>
      <c r="H3" s="143" t="s">
        <v>589</v>
      </c>
      <c r="I3" s="142" t="s">
        <v>541</v>
      </c>
      <c r="J3" s="143" t="s">
        <v>589</v>
      </c>
      <c r="K3" s="172"/>
      <c r="L3" s="180"/>
      <c r="N3" s="142" t="s">
        <v>541</v>
      </c>
      <c r="O3" s="143" t="s">
        <v>589</v>
      </c>
      <c r="P3" s="142" t="s">
        <v>541</v>
      </c>
      <c r="Q3" s="143" t="s">
        <v>589</v>
      </c>
      <c r="R3" s="142" t="s">
        <v>541</v>
      </c>
      <c r="S3" s="143" t="s">
        <v>589</v>
      </c>
      <c r="T3" s="142" t="s">
        <v>541</v>
      </c>
      <c r="U3" s="143" t="s">
        <v>589</v>
      </c>
      <c r="V3" s="172"/>
      <c r="W3" s="180"/>
      <c r="Y3" s="142" t="s">
        <v>541</v>
      </c>
      <c r="Z3" s="143" t="s">
        <v>589</v>
      </c>
      <c r="AA3" s="142" t="s">
        <v>541</v>
      </c>
      <c r="AB3" s="143" t="s">
        <v>589</v>
      </c>
      <c r="AC3" s="142" t="s">
        <v>541</v>
      </c>
      <c r="AD3" s="143" t="s">
        <v>589</v>
      </c>
      <c r="AE3" s="142" t="s">
        <v>541</v>
      </c>
      <c r="AF3" s="143" t="s">
        <v>589</v>
      </c>
      <c r="AG3" s="172"/>
      <c r="AH3" s="180"/>
      <c r="AJ3" s="142" t="s">
        <v>541</v>
      </c>
      <c r="AK3" s="143" t="s">
        <v>589</v>
      </c>
      <c r="AL3" s="142" t="s">
        <v>541</v>
      </c>
      <c r="AM3" s="143" t="s">
        <v>589</v>
      </c>
      <c r="AN3" s="142" t="s">
        <v>541</v>
      </c>
      <c r="AO3" s="143" t="s">
        <v>589</v>
      </c>
      <c r="AP3" s="142" t="s">
        <v>541</v>
      </c>
      <c r="AQ3" s="143" t="s">
        <v>589</v>
      </c>
      <c r="AR3" s="172"/>
      <c r="AS3" s="180"/>
    </row>
    <row r="4" spans="1:52" s="149" customFormat="1" ht="28.2" customHeight="1" x14ac:dyDescent="0.3">
      <c r="A4" s="144" t="s">
        <v>21</v>
      </c>
      <c r="B4" s="145" t="s">
        <v>22</v>
      </c>
      <c r="C4" s="146">
        <f>Persona!Q99</f>
        <v>24.722222222222221</v>
      </c>
      <c r="D4" s="146" t="str">
        <f>Persona!R5</f>
        <v>Cleared</v>
      </c>
      <c r="E4" s="146">
        <f>Wellness!T5</f>
        <v>13</v>
      </c>
      <c r="F4" s="146" t="str">
        <f>Wellness!W5</f>
        <v>Cleared</v>
      </c>
      <c r="G4" s="146">
        <f>Behavior!J5</f>
        <v>6</v>
      </c>
      <c r="H4" s="146" t="str">
        <f>Behavior!K5</f>
        <v>Cleared</v>
      </c>
      <c r="I4" s="146">
        <f>Discipline!O5</f>
        <v>5.625</v>
      </c>
      <c r="J4" s="146" t="str">
        <f>IF(I4&gt;=6,"Cleared","NC")</f>
        <v>NC</v>
      </c>
      <c r="K4" s="147">
        <f>C4+E4+G4+I4</f>
        <v>49.347222222222221</v>
      </c>
      <c r="L4" s="148" t="str">
        <f>IF(D4&amp;F4="ClearedCleared","Cleared",IF(D4="NC","Persona ","") &amp;IF(F4="Attendance  Test ","Wellness ","") &amp;IF(F4="Attendance  ","Wellness ","") &amp;IF(F4="Test ","Wellness ",""))</f>
        <v>Cleared</v>
      </c>
      <c r="N4" s="146">
        <f>Persona!AD5</f>
        <v>39.807142857142857</v>
      </c>
      <c r="O4" s="146" t="str">
        <f>Persona!AE5</f>
        <v>Cleared</v>
      </c>
      <c r="P4" s="146">
        <f>Wellness!AN5</f>
        <v>0</v>
      </c>
      <c r="Q4" s="146" t="str">
        <f>Wellness!AQ5</f>
        <v xml:space="preserve">Attendance  Test </v>
      </c>
      <c r="R4" s="146">
        <f>Behavior!R5</f>
        <v>8.6</v>
      </c>
      <c r="S4" s="146" t="str">
        <f>Behavior!S5</f>
        <v>Cleared</v>
      </c>
      <c r="T4" s="146">
        <f>Discipline!AB5</f>
        <v>5.3028571428571443</v>
      </c>
      <c r="U4" s="146" t="str">
        <f>IF(T4&gt;=6,"Cleared","NC")</f>
        <v>NC</v>
      </c>
      <c r="V4" s="147">
        <f>N4+P4+R4+T4</f>
        <v>53.71</v>
      </c>
      <c r="W4" s="148" t="str">
        <f>IF(O4&amp;Q4="ClearedCleared","Cleared",IF(O4="NC","Persona ","") &amp;IF(Q4="Attendance  Test ","Wellness ","") &amp;IF(Q4="Attendance  ","Wellness ","") &amp;IF(Q4="Test ","Wellness ",""))</f>
        <v xml:space="preserve">Wellness </v>
      </c>
      <c r="Y4" s="146">
        <f>Persona!AQ5</f>
        <v>34</v>
      </c>
      <c r="Z4" s="146" t="str">
        <f>Persona!AR5</f>
        <v>Cleared</v>
      </c>
      <c r="AA4" s="146">
        <f>Wellness!BH5</f>
        <v>9.9999999999999982</v>
      </c>
      <c r="AB4" s="146" t="str">
        <f>Wellness!BK5</f>
        <v>Cleared</v>
      </c>
      <c r="AC4" s="146">
        <f>Behavior!Z5</f>
        <v>6.75</v>
      </c>
      <c r="AD4" s="146" t="str">
        <f>Behavior!AA5</f>
        <v>Cleared</v>
      </c>
      <c r="AE4" s="146">
        <f>Discipline!AO5</f>
        <v>3.7277777777777779</v>
      </c>
      <c r="AF4" s="146" t="str">
        <f>IF(AE4&gt;=6,"Cleared","NC")</f>
        <v>NC</v>
      </c>
      <c r="AG4" s="147">
        <f>Y4+AA4+AC4+AE4</f>
        <v>54.477777777777774</v>
      </c>
      <c r="AH4" s="148" t="str">
        <f>IF(Z4&amp;AB4="ClearedCleared","Cleared",IF(Z4="NC","Persona ","") &amp;IF(AB4="Attendance  Test ","Wellness ","") &amp;IF(AB4="Attendance  ","Wellness ","") &amp;IF(AB4="Test ","Wellness ",""))</f>
        <v>Cleared</v>
      </c>
      <c r="AJ4" s="146">
        <f>Persona!BD5</f>
        <v>38.042592592592591</v>
      </c>
      <c r="AK4" s="146" t="str">
        <f>Persona!BE5</f>
        <v>Cleared</v>
      </c>
      <c r="AL4" s="146">
        <f>Wellness!CB5</f>
        <v>3</v>
      </c>
      <c r="AM4" s="146" t="str">
        <f>Wellness!CE5</f>
        <v xml:space="preserve">Test </v>
      </c>
      <c r="AN4" s="146">
        <f>Behavior!AH5</f>
        <v>7.8</v>
      </c>
      <c r="AO4" s="146" t="str">
        <f>Behavior!AI5</f>
        <v>Cleared</v>
      </c>
      <c r="AP4" s="146">
        <f>Discipline!BB5</f>
        <v>4.7333333333333334</v>
      </c>
      <c r="AQ4" s="146" t="str">
        <f>IF(AP4&gt;=6,"Cleared","NC")</f>
        <v>NC</v>
      </c>
      <c r="AR4" s="147">
        <f>AJ4+AL4+AN4+AP4</f>
        <v>53.575925925925922</v>
      </c>
      <c r="AS4" s="148" t="str">
        <f>IF(AK4&amp;AM4="ClearedCleared","Cleared",IF(AK4="NC","Persona ","") &amp;IF(AM4="Attendance  Test ","Wellness ","") &amp;IF(AM4="Attendance  ","Wellness ","") &amp;IF(AM4="Test ","Wellness ",""))</f>
        <v xml:space="preserve">Wellness </v>
      </c>
      <c r="AV4" s="150"/>
    </row>
    <row r="5" spans="1:52" s="149" customFormat="1" ht="28.2" customHeight="1" x14ac:dyDescent="0.3">
      <c r="A5" s="151" t="s">
        <v>25</v>
      </c>
      <c r="B5" s="152" t="s">
        <v>26</v>
      </c>
      <c r="C5" s="146">
        <f>Persona!Q6</f>
        <v>24.444444444444443</v>
      </c>
      <c r="D5" s="146" t="str">
        <f>Persona!R6</f>
        <v>NC</v>
      </c>
      <c r="E5" s="146">
        <f>Wellness!T6</f>
        <v>18.999999999999996</v>
      </c>
      <c r="F5" s="146" t="str">
        <f>Wellness!W6</f>
        <v>Cleared</v>
      </c>
      <c r="G5" s="146">
        <f>Behavior!J6</f>
        <v>6</v>
      </c>
      <c r="H5" s="146" t="str">
        <f>Behavior!K6</f>
        <v>Cleared</v>
      </c>
      <c r="I5" s="146">
        <f>Discipline!O6</f>
        <v>7.75</v>
      </c>
      <c r="J5" s="146" t="str">
        <f t="shared" ref="J5:J68" si="0">IF(I5&gt;=6,"Cleared","NC")</f>
        <v>Cleared</v>
      </c>
      <c r="K5" s="147">
        <f t="shared" ref="K5:K68" si="1">C5+E5+G5+I5</f>
        <v>57.194444444444443</v>
      </c>
      <c r="L5" s="148" t="str">
        <f t="shared" ref="L5:L68" si="2">IF(D5&amp;F5="ClearedCleared","Cleared",IF(D5="NC","Persona ","") &amp;IF(F5="Attendance  Test ","Wellness ","") &amp;IF(F5="Attendance  ","Wellness ","") &amp;IF(F5="Test ","Wellness ",""))</f>
        <v xml:space="preserve">Persona </v>
      </c>
      <c r="N5" s="146">
        <f>Persona!AD6</f>
        <v>35.761904761904759</v>
      </c>
      <c r="O5" s="146" t="str">
        <f>Persona!AE6</f>
        <v>Cleared</v>
      </c>
      <c r="P5" s="146">
        <f>Wellness!AN6</f>
        <v>16</v>
      </c>
      <c r="Q5" s="146" t="str">
        <f>Wellness!AQ6</f>
        <v>Cleared</v>
      </c>
      <c r="R5" s="146">
        <f>Behavior!R6</f>
        <v>7.1</v>
      </c>
      <c r="S5" s="146" t="str">
        <f>Behavior!S6</f>
        <v>Cleared</v>
      </c>
      <c r="T5" s="146">
        <f>Discipline!AB6</f>
        <v>6.4571428571428573</v>
      </c>
      <c r="U5" s="146" t="str">
        <f t="shared" ref="U5:U68" si="3">IF(T5&gt;=6,"Cleared","NC")</f>
        <v>Cleared</v>
      </c>
      <c r="V5" s="147">
        <f t="shared" ref="V5:V68" si="4">N5+P5+R5+T5</f>
        <v>65.319047619047623</v>
      </c>
      <c r="W5" s="148" t="str">
        <f t="shared" ref="W5:W68" si="5">IF(O5&amp;Q5="ClearedCleared","Cleared",IF(O5="NC","Persona ","") &amp;IF(Q5="Attendance  Test ","Wellness ","") &amp;IF(Q5="Attendance  ","Wellness ","") &amp;IF(Q5="Test ","Wellness ",""))</f>
        <v>Cleared</v>
      </c>
      <c r="Y5" s="146">
        <f>Persona!AQ6</f>
        <v>22.046666666666667</v>
      </c>
      <c r="Z5" s="146" t="str">
        <f>Persona!AR6</f>
        <v>NC</v>
      </c>
      <c r="AA5" s="146">
        <f>Wellness!BH6</f>
        <v>4.9999999999999991</v>
      </c>
      <c r="AB5" s="146" t="str">
        <f>Wellness!BK6</f>
        <v xml:space="preserve">Test </v>
      </c>
      <c r="AC5" s="146">
        <f>Behavior!Z6</f>
        <v>4.5</v>
      </c>
      <c r="AD5" s="146" t="str">
        <f>Behavior!AA6</f>
        <v>NC</v>
      </c>
      <c r="AE5" s="146">
        <f>Discipline!AO6</f>
        <v>3.7111111111111117</v>
      </c>
      <c r="AF5" s="146" t="str">
        <f t="shared" ref="AF5:AF68" si="6">IF(AE5&gt;=6,"Cleared","NC")</f>
        <v>NC</v>
      </c>
      <c r="AG5" s="147">
        <f t="shared" ref="AG5:AG68" si="7">Y5+AA5+AC5+AE5</f>
        <v>35.257777777777775</v>
      </c>
      <c r="AH5" s="148" t="str">
        <f t="shared" ref="AH5:AH68" si="8">IF(Z5&amp;AB5="ClearedCleared","Cleared",IF(Z5="NC","Persona ","") &amp;IF(AB5="Attendance  Test ","Wellness ","") &amp;IF(AB5="Attendance  ","Wellness ","") &amp;IF(AB5="Test ","Wellness ",""))</f>
        <v xml:space="preserve">Persona Wellness </v>
      </c>
      <c r="AJ5" s="146">
        <f>Persona!BD6</f>
        <v>31.459259259259255</v>
      </c>
      <c r="AK5" s="146" t="str">
        <f>Persona!BE6</f>
        <v>Cleared</v>
      </c>
      <c r="AL5" s="146">
        <f>Wellness!CB6</f>
        <v>16</v>
      </c>
      <c r="AM5" s="146" t="str">
        <f>Wellness!CE6</f>
        <v>Cleared</v>
      </c>
      <c r="AN5" s="146">
        <f>Behavior!AH6</f>
        <v>5.6</v>
      </c>
      <c r="AO5" s="146" t="str">
        <f>Behavior!AI6</f>
        <v>NC</v>
      </c>
      <c r="AP5" s="146">
        <f>Discipline!BB6</f>
        <v>5.8</v>
      </c>
      <c r="AQ5" s="146" t="str">
        <f t="shared" ref="AQ5:AQ68" si="9">IF(AP5&gt;=6,"Cleared","NC")</f>
        <v>NC</v>
      </c>
      <c r="AR5" s="147">
        <f t="shared" ref="AR5:AR68" si="10">AJ5+AL5+AN5+AP5</f>
        <v>58.859259259259254</v>
      </c>
      <c r="AS5" s="148" t="str">
        <f>IF(AK5&amp;AM5="ClearedCleared","Cleared",IF(AK5="NC","Persona ","") &amp;IF(AM5="Attendance  Test ","Wellness ","") &amp;IF(AM5="Attendance  ","Wellness ","") &amp;IF(AM5="Test ","Wellness ",""))</f>
        <v>Cleared</v>
      </c>
      <c r="AV5" s="150"/>
    </row>
    <row r="6" spans="1:52" s="149" customFormat="1" ht="28.2" customHeight="1" x14ac:dyDescent="0.3">
      <c r="A6" s="144" t="s">
        <v>28</v>
      </c>
      <c r="B6" s="145" t="s">
        <v>29</v>
      </c>
      <c r="C6" s="146">
        <f>Persona!Q7</f>
        <v>33.333333333333329</v>
      </c>
      <c r="D6" s="146" t="str">
        <f>Persona!R7</f>
        <v>Cleared</v>
      </c>
      <c r="E6" s="146">
        <f>Wellness!T7</f>
        <v>10.999999999999998</v>
      </c>
      <c r="F6" s="146" t="str">
        <f>Wellness!W7</f>
        <v>Cleared</v>
      </c>
      <c r="G6" s="146">
        <f>Behavior!J7</f>
        <v>6</v>
      </c>
      <c r="H6" s="146" t="str">
        <f>Behavior!K7</f>
        <v>Cleared</v>
      </c>
      <c r="I6" s="146">
        <f>Discipline!O7</f>
        <v>3.875</v>
      </c>
      <c r="J6" s="146" t="str">
        <f t="shared" si="0"/>
        <v>NC</v>
      </c>
      <c r="K6" s="147">
        <f t="shared" si="1"/>
        <v>54.208333333333329</v>
      </c>
      <c r="L6" s="148" t="str">
        <f t="shared" si="2"/>
        <v>Cleared</v>
      </c>
      <c r="N6" s="146">
        <f>Persona!AD7</f>
        <v>31.710119047619045</v>
      </c>
      <c r="O6" s="146" t="str">
        <f>Persona!AE7</f>
        <v>Cleared</v>
      </c>
      <c r="P6" s="146">
        <f>Wellness!AN7</f>
        <v>4</v>
      </c>
      <c r="Q6" s="146" t="str">
        <f>Wellness!AQ7</f>
        <v xml:space="preserve">Attendance  Test </v>
      </c>
      <c r="R6" s="146">
        <f>Behavior!R7</f>
        <v>5.4</v>
      </c>
      <c r="S6" s="146" t="str">
        <f>Behavior!S7</f>
        <v>NC</v>
      </c>
      <c r="T6" s="146">
        <f>Discipline!AB7</f>
        <v>3.3257142857142861</v>
      </c>
      <c r="U6" s="146" t="str">
        <f t="shared" si="3"/>
        <v>NC</v>
      </c>
      <c r="V6" s="147">
        <f t="shared" si="4"/>
        <v>44.435833333333328</v>
      </c>
      <c r="W6" s="148" t="str">
        <f t="shared" si="5"/>
        <v xml:space="preserve">Wellness </v>
      </c>
      <c r="Y6" s="146">
        <f>Persona!AQ7</f>
        <v>24.406666666666663</v>
      </c>
      <c r="Z6" s="146" t="str">
        <f>Persona!AR7</f>
        <v>NC</v>
      </c>
      <c r="AA6" s="146">
        <f>Wellness!BH7</f>
        <v>4.9999999999999991</v>
      </c>
      <c r="AB6" s="146" t="str">
        <f>Wellness!BK7</f>
        <v xml:space="preserve">Attendance  Test </v>
      </c>
      <c r="AC6" s="146">
        <f>Behavior!Z7</f>
        <v>2.5</v>
      </c>
      <c r="AD6" s="146" t="str">
        <f>Behavior!AA7</f>
        <v>NC</v>
      </c>
      <c r="AE6" s="146">
        <f>Discipline!AO7</f>
        <v>1.7111111111111112</v>
      </c>
      <c r="AF6" s="146" t="str">
        <f t="shared" si="6"/>
        <v>NC</v>
      </c>
      <c r="AG6" s="147">
        <f t="shared" si="7"/>
        <v>33.617777777777775</v>
      </c>
      <c r="AH6" s="148" t="str">
        <f t="shared" si="8"/>
        <v xml:space="preserve">Persona Wellness </v>
      </c>
      <c r="AJ6" s="146">
        <f>Persona!BD7</f>
        <v>27.375925925925927</v>
      </c>
      <c r="AK6" s="146" t="str">
        <f>Persona!BE7</f>
        <v>Cleared</v>
      </c>
      <c r="AL6" s="146">
        <f>Wellness!CB7</f>
        <v>3</v>
      </c>
      <c r="AM6" s="146" t="str">
        <f>Wellness!CE7</f>
        <v xml:space="preserve">Attendance  Test </v>
      </c>
      <c r="AN6" s="146">
        <f>Behavior!AH7</f>
        <v>4</v>
      </c>
      <c r="AO6" s="146" t="str">
        <f>Behavior!AI7</f>
        <v>NC</v>
      </c>
      <c r="AP6" s="146">
        <f>Discipline!BB7</f>
        <v>4.3666666666666663</v>
      </c>
      <c r="AQ6" s="146" t="str">
        <f t="shared" si="9"/>
        <v>NC</v>
      </c>
      <c r="AR6" s="147">
        <f t="shared" si="10"/>
        <v>38.742592592592594</v>
      </c>
      <c r="AS6" s="148" t="str">
        <f t="shared" ref="AS6:AS68" si="11">IF(AK6&amp;AM6="ClearedCleared","Cleared",IF(AK6="NC","Persona ","") &amp;IF(AM6="Attendance  Test ","Wellness ","") &amp;IF(AM6="Attendance  ","Wellness ","") &amp;IF(AM6="Test ","Wellness ",""))</f>
        <v xml:space="preserve">Wellness </v>
      </c>
      <c r="AV6" s="148" t="s">
        <v>589</v>
      </c>
      <c r="AW6" s="148" t="s">
        <v>599</v>
      </c>
      <c r="AX6" s="148" t="s">
        <v>545</v>
      </c>
      <c r="AY6" s="148" t="s">
        <v>597</v>
      </c>
      <c r="AZ6" s="148" t="s">
        <v>598</v>
      </c>
    </row>
    <row r="7" spans="1:52" s="149" customFormat="1" ht="28.2" customHeight="1" x14ac:dyDescent="0.3">
      <c r="A7" s="151" t="s">
        <v>30</v>
      </c>
      <c r="B7" s="152" t="s">
        <v>31</v>
      </c>
      <c r="C7" s="146">
        <f>Persona!Q8</f>
        <v>33.333333333333329</v>
      </c>
      <c r="D7" s="146" t="str">
        <f>Persona!R8</f>
        <v>Cleared</v>
      </c>
      <c r="E7" s="146">
        <f>Wellness!T8</f>
        <v>18.999999999999996</v>
      </c>
      <c r="F7" s="146" t="str">
        <f>Wellness!W8</f>
        <v>Cleared</v>
      </c>
      <c r="G7" s="146">
        <f>Behavior!J8</f>
        <v>6</v>
      </c>
      <c r="H7" s="146" t="str">
        <f>Behavior!K8</f>
        <v>Cleared</v>
      </c>
      <c r="I7" s="146">
        <f>Discipline!O8</f>
        <v>5.75</v>
      </c>
      <c r="J7" s="146" t="str">
        <f t="shared" si="0"/>
        <v>NC</v>
      </c>
      <c r="K7" s="147">
        <f t="shared" si="1"/>
        <v>64.083333333333329</v>
      </c>
      <c r="L7" s="148" t="str">
        <f t="shared" si="2"/>
        <v>Cleared</v>
      </c>
      <c r="N7" s="146">
        <f>Persona!AD8</f>
        <v>32.691666666666663</v>
      </c>
      <c r="O7" s="146" t="str">
        <f>Persona!AE8</f>
        <v>Cleared</v>
      </c>
      <c r="P7" s="146">
        <f>Wellness!AN8</f>
        <v>4.9999999999999991</v>
      </c>
      <c r="Q7" s="146" t="str">
        <f>Wellness!AQ8</f>
        <v xml:space="preserve">Test </v>
      </c>
      <c r="R7" s="146">
        <f>Behavior!R8</f>
        <v>5.0999999999999996</v>
      </c>
      <c r="S7" s="146" t="str">
        <f>Behavior!S8</f>
        <v>NC</v>
      </c>
      <c r="T7" s="146">
        <f>Discipline!AB8</f>
        <v>3.8628571428571434</v>
      </c>
      <c r="U7" s="146" t="str">
        <f t="shared" si="3"/>
        <v>NC</v>
      </c>
      <c r="V7" s="147">
        <f t="shared" si="4"/>
        <v>46.654523809523809</v>
      </c>
      <c r="W7" s="148" t="str">
        <f t="shared" si="5"/>
        <v xml:space="preserve">Wellness </v>
      </c>
      <c r="Y7" s="146">
        <f>Persona!AQ8</f>
        <v>18.126666666666665</v>
      </c>
      <c r="Z7" s="146" t="str">
        <f>Persona!AR8</f>
        <v>NC</v>
      </c>
      <c r="AA7" s="146">
        <f>Wellness!BH8</f>
        <v>18.999999999999996</v>
      </c>
      <c r="AB7" s="146" t="str">
        <f>Wellness!BK8</f>
        <v xml:space="preserve">Attendance  </v>
      </c>
      <c r="AC7" s="146">
        <f>Behavior!Z8</f>
        <v>5.5</v>
      </c>
      <c r="AD7" s="146" t="str">
        <f>Behavior!AA8</f>
        <v>NC</v>
      </c>
      <c r="AE7" s="146">
        <f>Discipline!AO8</f>
        <v>2.9111111111111114</v>
      </c>
      <c r="AF7" s="146" t="str">
        <f t="shared" si="6"/>
        <v>NC</v>
      </c>
      <c r="AG7" s="147">
        <f t="shared" si="7"/>
        <v>45.537777777777777</v>
      </c>
      <c r="AH7" s="148" t="str">
        <f t="shared" si="8"/>
        <v xml:space="preserve">Persona Wellness </v>
      </c>
      <c r="AJ7" s="146">
        <f>Persona!BD8</f>
        <v>29.262962962962963</v>
      </c>
      <c r="AK7" s="146" t="str">
        <f>Persona!BE8</f>
        <v>Cleared</v>
      </c>
      <c r="AL7" s="146">
        <f>Wellness!CB8</f>
        <v>15</v>
      </c>
      <c r="AM7" s="146" t="str">
        <f>Wellness!CE8</f>
        <v xml:space="preserve">Attendance  </v>
      </c>
      <c r="AN7" s="146">
        <f>Behavior!AH8</f>
        <v>6.4</v>
      </c>
      <c r="AO7" s="146" t="str">
        <f>Behavior!AI8</f>
        <v>Cleared</v>
      </c>
      <c r="AP7" s="146">
        <f>Discipline!BB8</f>
        <v>5.0666666666666664</v>
      </c>
      <c r="AQ7" s="146" t="str">
        <f t="shared" si="9"/>
        <v>NC</v>
      </c>
      <c r="AR7" s="147">
        <f t="shared" si="10"/>
        <v>55.729629629629628</v>
      </c>
      <c r="AS7" s="148" t="str">
        <f t="shared" si="11"/>
        <v xml:space="preserve">Wellness </v>
      </c>
      <c r="AV7" s="153" t="s">
        <v>585</v>
      </c>
      <c r="AW7" s="148">
        <f>COUNTIF($L$4:$L$231,"Cleared")</f>
        <v>133</v>
      </c>
      <c r="AX7" s="148">
        <f>COUNTIF($W$4:$W$231,"Cleared")</f>
        <v>51</v>
      </c>
      <c r="AY7" s="148">
        <f>COUNTIF($AH$4:$AH$231,"Cleared")</f>
        <v>77</v>
      </c>
      <c r="AZ7" s="148">
        <f>COUNTIF($AS$4:$AS$231,"Cleared")</f>
        <v>89</v>
      </c>
    </row>
    <row r="8" spans="1:52" s="149" customFormat="1" ht="28.2" customHeight="1" x14ac:dyDescent="0.3">
      <c r="A8" s="144" t="s">
        <v>32</v>
      </c>
      <c r="B8" s="145" t="s">
        <v>33</v>
      </c>
      <c r="C8" s="146">
        <f>Persona!Q9</f>
        <v>0</v>
      </c>
      <c r="D8" s="146" t="str">
        <f>Persona!R9</f>
        <v>NC</v>
      </c>
      <c r="E8" s="146">
        <f>Wellness!T9</f>
        <v>0</v>
      </c>
      <c r="F8" s="146" t="str">
        <f>Wellness!W9</f>
        <v xml:space="preserve">Attendance  Test </v>
      </c>
      <c r="G8" s="146">
        <f>Behavior!J9</f>
        <v>6</v>
      </c>
      <c r="H8" s="146" t="str">
        <f>Behavior!K9</f>
        <v>Cleared</v>
      </c>
      <c r="I8" s="146">
        <f>Discipline!O9</f>
        <v>1.5</v>
      </c>
      <c r="J8" s="146" t="str">
        <f t="shared" si="0"/>
        <v>NC</v>
      </c>
      <c r="K8" s="147">
        <f t="shared" si="1"/>
        <v>7.5</v>
      </c>
      <c r="L8" s="148" t="str">
        <f t="shared" si="2"/>
        <v xml:space="preserve">Persona Wellness </v>
      </c>
      <c r="N8" s="146">
        <f>Persona!AD9</f>
        <v>0</v>
      </c>
      <c r="O8" s="146" t="str">
        <f>Persona!AE9</f>
        <v>NC</v>
      </c>
      <c r="P8" s="146">
        <f>Wellness!AN9</f>
        <v>0</v>
      </c>
      <c r="Q8" s="146" t="str">
        <f>Wellness!AQ9</f>
        <v xml:space="preserve">Attendance  Test </v>
      </c>
      <c r="R8" s="146">
        <f>Behavior!R9</f>
        <v>3.1999999999999997</v>
      </c>
      <c r="S8" s="146" t="str">
        <f>Behavior!S9</f>
        <v>NC</v>
      </c>
      <c r="T8" s="146">
        <f>Discipline!AB9</f>
        <v>0</v>
      </c>
      <c r="U8" s="146" t="str">
        <f t="shared" si="3"/>
        <v>NC</v>
      </c>
      <c r="V8" s="147">
        <f t="shared" si="4"/>
        <v>3.1999999999999997</v>
      </c>
      <c r="W8" s="148" t="str">
        <f t="shared" si="5"/>
        <v xml:space="preserve">Persona Wellness </v>
      </c>
      <c r="Y8" s="146">
        <f>Persona!AQ9</f>
        <v>25.493333333333336</v>
      </c>
      <c r="Z8" s="146" t="str">
        <f>Persona!AR9</f>
        <v>Cleared</v>
      </c>
      <c r="AA8" s="146">
        <f>Wellness!BH9</f>
        <v>0</v>
      </c>
      <c r="AB8" s="146" t="str">
        <f>Wellness!BK9</f>
        <v xml:space="preserve">Attendance  Test </v>
      </c>
      <c r="AC8" s="146">
        <f>Behavior!Z9</f>
        <v>1</v>
      </c>
      <c r="AD8" s="146" t="str">
        <f>Behavior!AA9</f>
        <v>NC</v>
      </c>
      <c r="AE8" s="146">
        <f>Discipline!AO9</f>
        <v>3.5111111111111115</v>
      </c>
      <c r="AF8" s="146" t="str">
        <f t="shared" si="6"/>
        <v>NC</v>
      </c>
      <c r="AG8" s="147">
        <f t="shared" si="7"/>
        <v>30.004444444444449</v>
      </c>
      <c r="AH8" s="148" t="str">
        <f t="shared" si="8"/>
        <v xml:space="preserve">Wellness </v>
      </c>
      <c r="AJ8" s="146">
        <f>Persona!BD9</f>
        <v>4.4444444444444455</v>
      </c>
      <c r="AK8" s="146" t="str">
        <f>Persona!BE9</f>
        <v>NC</v>
      </c>
      <c r="AL8" s="146">
        <f>Wellness!CB9</f>
        <v>0</v>
      </c>
      <c r="AM8" s="146" t="str">
        <f>Wellness!CE9</f>
        <v xml:space="preserve">Attendance  Test </v>
      </c>
      <c r="AN8" s="146">
        <f>Behavior!AH9</f>
        <v>0</v>
      </c>
      <c r="AO8" s="146" t="str">
        <f>Behavior!AI9</f>
        <v>NC</v>
      </c>
      <c r="AP8" s="146">
        <f>Discipline!BB9</f>
        <v>1.6</v>
      </c>
      <c r="AQ8" s="146" t="str">
        <f t="shared" si="9"/>
        <v>NC</v>
      </c>
      <c r="AR8" s="147">
        <f t="shared" si="10"/>
        <v>6.0444444444444461</v>
      </c>
      <c r="AS8" s="148" t="str">
        <f t="shared" si="11"/>
        <v xml:space="preserve">Persona Wellness </v>
      </c>
      <c r="AV8" s="153" t="s">
        <v>595</v>
      </c>
      <c r="AW8" s="148">
        <f>COUNTIF($L$4:$L$231,"Persona ")</f>
        <v>52</v>
      </c>
      <c r="AX8" s="148">
        <f>COUNTIF($W$4:$W$231,"Persona ")</f>
        <v>21</v>
      </c>
      <c r="AY8" s="148">
        <f>COUNTIF($AH$4:$AH$231,"Persona ")</f>
        <v>16</v>
      </c>
      <c r="AZ8" s="148">
        <f>COUNTIF($AS$4:$AS$231,"Persona ")</f>
        <v>13</v>
      </c>
    </row>
    <row r="9" spans="1:52" s="149" customFormat="1" ht="28.2" customHeight="1" x14ac:dyDescent="0.3">
      <c r="A9" s="151" t="s">
        <v>35</v>
      </c>
      <c r="B9" s="152" t="s">
        <v>36</v>
      </c>
      <c r="C9" s="146">
        <f>Persona!Q10</f>
        <v>36.666666666666664</v>
      </c>
      <c r="D9" s="146" t="str">
        <f>Persona!R10</f>
        <v>Cleared</v>
      </c>
      <c r="E9" s="146">
        <f>Wellness!T10</f>
        <v>16</v>
      </c>
      <c r="F9" s="146" t="str">
        <f>Wellness!W10</f>
        <v>Cleared</v>
      </c>
      <c r="G9" s="146">
        <f>Behavior!J10</f>
        <v>6</v>
      </c>
      <c r="H9" s="146" t="str">
        <f>Behavior!K10</f>
        <v>Cleared</v>
      </c>
      <c r="I9" s="146">
        <f>Discipline!O10</f>
        <v>7.625</v>
      </c>
      <c r="J9" s="146" t="str">
        <f t="shared" si="0"/>
        <v>Cleared</v>
      </c>
      <c r="K9" s="147">
        <f t="shared" si="1"/>
        <v>66.291666666666657</v>
      </c>
      <c r="L9" s="148" t="str">
        <f t="shared" si="2"/>
        <v>Cleared</v>
      </c>
      <c r="N9" s="146">
        <f>Persona!AD10</f>
        <v>36.835714285714289</v>
      </c>
      <c r="O9" s="146" t="str">
        <f>Persona!AE10</f>
        <v>Cleared</v>
      </c>
      <c r="P9" s="146">
        <f>Wellness!AN10</f>
        <v>9.9999999999999982</v>
      </c>
      <c r="Q9" s="146" t="str">
        <f>Wellness!AQ10</f>
        <v>Cleared</v>
      </c>
      <c r="R9" s="146">
        <f>Behavior!R10</f>
        <v>6.4</v>
      </c>
      <c r="S9" s="146" t="str">
        <f>Behavior!S10</f>
        <v>Cleared</v>
      </c>
      <c r="T9" s="146">
        <f>Discipline!AB10</f>
        <v>5.04</v>
      </c>
      <c r="U9" s="146" t="str">
        <f t="shared" si="3"/>
        <v>NC</v>
      </c>
      <c r="V9" s="147">
        <f t="shared" si="4"/>
        <v>58.275714285714287</v>
      </c>
      <c r="W9" s="148" t="str">
        <f t="shared" si="5"/>
        <v>Cleared</v>
      </c>
      <c r="Y9" s="146">
        <f>Persona!AQ10</f>
        <v>32.413333333333334</v>
      </c>
      <c r="Z9" s="146" t="str">
        <f>Persona!AR10</f>
        <v>Cleared</v>
      </c>
      <c r="AA9" s="146">
        <f>Wellness!BH10</f>
        <v>6</v>
      </c>
      <c r="AB9" s="146" t="str">
        <f>Wellness!BK10</f>
        <v xml:space="preserve">Test </v>
      </c>
      <c r="AC9" s="146">
        <f>Behavior!Z10</f>
        <v>6.3000000000000007</v>
      </c>
      <c r="AD9" s="146" t="str">
        <f>Behavior!AA10</f>
        <v>Cleared</v>
      </c>
      <c r="AE9" s="146">
        <f>Discipline!AO10</f>
        <v>3.9333333333333331</v>
      </c>
      <c r="AF9" s="146" t="str">
        <f t="shared" si="6"/>
        <v>NC</v>
      </c>
      <c r="AG9" s="147">
        <f t="shared" si="7"/>
        <v>48.646666666666668</v>
      </c>
      <c r="AH9" s="148" t="str">
        <f t="shared" si="8"/>
        <v xml:space="preserve">Wellness </v>
      </c>
      <c r="AJ9" s="146">
        <f>Persona!BD10</f>
        <v>36.332407407407402</v>
      </c>
      <c r="AK9" s="146" t="str">
        <f>Persona!BE10</f>
        <v>Cleared</v>
      </c>
      <c r="AL9" s="146">
        <f>Wellness!CB10</f>
        <v>17</v>
      </c>
      <c r="AM9" s="146" t="str">
        <f>Wellness!CE10</f>
        <v>Cleared</v>
      </c>
      <c r="AN9" s="146">
        <f>Behavior!AH10</f>
        <v>7.6</v>
      </c>
      <c r="AO9" s="146" t="str">
        <f>Behavior!AI10</f>
        <v>Cleared</v>
      </c>
      <c r="AP9" s="146">
        <f>Discipline!BB10</f>
        <v>5.9333333333333336</v>
      </c>
      <c r="AQ9" s="146" t="str">
        <f t="shared" si="9"/>
        <v>NC</v>
      </c>
      <c r="AR9" s="147">
        <f t="shared" si="10"/>
        <v>66.865740740740733</v>
      </c>
      <c r="AS9" s="148" t="str">
        <f t="shared" si="11"/>
        <v>Cleared</v>
      </c>
      <c r="AV9" s="153" t="s">
        <v>603</v>
      </c>
      <c r="AW9" s="148">
        <f>COUNTIF($L$4:$L$231,"Wellness ")</f>
        <v>30</v>
      </c>
      <c r="AX9" s="148">
        <f>COUNTIF($W$4:$W$231,"Wellness ")</f>
        <v>100</v>
      </c>
      <c r="AY9" s="148">
        <f>COUNTIF($AH$4:$AH$231,"Wellness ")</f>
        <v>98</v>
      </c>
      <c r="AZ9" s="148">
        <f>COUNTIF($AS$4:$AS$231,"Wellness ")</f>
        <v>105</v>
      </c>
    </row>
    <row r="10" spans="1:52" s="149" customFormat="1" ht="28.2" customHeight="1" x14ac:dyDescent="0.3">
      <c r="A10" s="144" t="s">
        <v>37</v>
      </c>
      <c r="B10" s="145" t="s">
        <v>38</v>
      </c>
      <c r="C10" s="146">
        <f>Persona!Q11</f>
        <v>31.666666666666664</v>
      </c>
      <c r="D10" s="146" t="str">
        <f>Persona!R11</f>
        <v>Cleared</v>
      </c>
      <c r="E10" s="146">
        <f>Wellness!T11</f>
        <v>15</v>
      </c>
      <c r="F10" s="146" t="str">
        <f>Wellness!W11</f>
        <v>Cleared</v>
      </c>
      <c r="G10" s="146">
        <f>Behavior!J11</f>
        <v>6</v>
      </c>
      <c r="H10" s="146" t="str">
        <f>Behavior!K11</f>
        <v>Cleared</v>
      </c>
      <c r="I10" s="146">
        <f>Discipline!O11</f>
        <v>6.875</v>
      </c>
      <c r="J10" s="146" t="str">
        <f t="shared" si="0"/>
        <v>Cleared</v>
      </c>
      <c r="K10" s="147">
        <f t="shared" si="1"/>
        <v>59.541666666666664</v>
      </c>
      <c r="L10" s="148" t="str">
        <f t="shared" si="2"/>
        <v>Cleared</v>
      </c>
      <c r="N10" s="146">
        <f>Persona!AD11</f>
        <v>40.43035714285714</v>
      </c>
      <c r="O10" s="146" t="str">
        <f>Persona!AE11</f>
        <v>Cleared</v>
      </c>
      <c r="P10" s="146">
        <f>Wellness!AN11</f>
        <v>15</v>
      </c>
      <c r="Q10" s="146" t="str">
        <f>Wellness!AQ11</f>
        <v xml:space="preserve">Attendance  </v>
      </c>
      <c r="R10" s="146">
        <f>Behavior!R11</f>
        <v>6.7</v>
      </c>
      <c r="S10" s="146" t="str">
        <f>Behavior!S11</f>
        <v>Cleared</v>
      </c>
      <c r="T10" s="146">
        <f>Discipline!AB11</f>
        <v>5.2457142857142856</v>
      </c>
      <c r="U10" s="146" t="str">
        <f t="shared" si="3"/>
        <v>NC</v>
      </c>
      <c r="V10" s="147">
        <f t="shared" si="4"/>
        <v>67.376071428571436</v>
      </c>
      <c r="W10" s="148" t="str">
        <f t="shared" si="5"/>
        <v xml:space="preserve">Wellness </v>
      </c>
      <c r="Y10" s="146">
        <f>Persona!AQ11</f>
        <v>28.400000000000002</v>
      </c>
      <c r="Z10" s="146" t="str">
        <f>Persona!AR11</f>
        <v>Cleared</v>
      </c>
      <c r="AA10" s="146">
        <f>Wellness!BH11</f>
        <v>6.9999999999999991</v>
      </c>
      <c r="AB10" s="146" t="str">
        <f>Wellness!BK11</f>
        <v xml:space="preserve">Attendance  Test </v>
      </c>
      <c r="AC10" s="146">
        <f>Behavior!Z11</f>
        <v>7</v>
      </c>
      <c r="AD10" s="146" t="str">
        <f>Behavior!AA11</f>
        <v>Cleared</v>
      </c>
      <c r="AE10" s="146">
        <f>Discipline!AO11</f>
        <v>2.0333333333333332</v>
      </c>
      <c r="AF10" s="146" t="str">
        <f t="shared" si="6"/>
        <v>NC</v>
      </c>
      <c r="AG10" s="147">
        <f t="shared" si="7"/>
        <v>44.43333333333333</v>
      </c>
      <c r="AH10" s="148" t="str">
        <f t="shared" si="8"/>
        <v xml:space="preserve">Wellness </v>
      </c>
      <c r="AJ10" s="146">
        <f>Persona!BD11</f>
        <v>28.98796296296296</v>
      </c>
      <c r="AK10" s="146" t="str">
        <f>Persona!BE11</f>
        <v>Cleared</v>
      </c>
      <c r="AL10" s="146">
        <f>Wellness!CB11</f>
        <v>9.9999999999999982</v>
      </c>
      <c r="AM10" s="146" t="str">
        <f>Wellness!CE11</f>
        <v xml:space="preserve">Attendance  </v>
      </c>
      <c r="AN10" s="146">
        <f>Behavior!AH11</f>
        <v>6</v>
      </c>
      <c r="AO10" s="146" t="str">
        <f>Behavior!AI11</f>
        <v>Cleared</v>
      </c>
      <c r="AP10" s="146">
        <f>Discipline!BB11</f>
        <v>5.25</v>
      </c>
      <c r="AQ10" s="146" t="str">
        <f t="shared" si="9"/>
        <v>NC</v>
      </c>
      <c r="AR10" s="147">
        <f t="shared" si="10"/>
        <v>50.23796296296296</v>
      </c>
      <c r="AS10" s="148" t="str">
        <f t="shared" si="11"/>
        <v xml:space="preserve">Wellness </v>
      </c>
      <c r="AV10" s="153" t="s">
        <v>596</v>
      </c>
      <c r="AW10" s="148">
        <f>COUNTIF($L$4:$L$231,"Persona Wellness ")</f>
        <v>13</v>
      </c>
      <c r="AX10" s="148">
        <f>COUNTIF($W$4:$W$231,"Persona Wellness ")</f>
        <v>56</v>
      </c>
      <c r="AY10" s="148">
        <f>COUNTIF($AH$4:$AH$231,"Persona Wellness ")</f>
        <v>37</v>
      </c>
      <c r="AZ10" s="148">
        <f>COUNTIF($AS$4:$AS$231,"Persona Wellness ")</f>
        <v>21</v>
      </c>
    </row>
    <row r="11" spans="1:52" s="149" customFormat="1" ht="28.2" customHeight="1" x14ac:dyDescent="0.3">
      <c r="A11" s="151" t="s">
        <v>39</v>
      </c>
      <c r="B11" s="152" t="s">
        <v>40</v>
      </c>
      <c r="C11" s="146">
        <f>Persona!Q12</f>
        <v>31.111111111111107</v>
      </c>
      <c r="D11" s="146" t="str">
        <f>Persona!R12</f>
        <v>Cleared</v>
      </c>
      <c r="E11" s="146">
        <f>Wellness!T12</f>
        <v>13.999999999999998</v>
      </c>
      <c r="F11" s="146" t="str">
        <f>Wellness!W12</f>
        <v>Cleared</v>
      </c>
      <c r="G11" s="146">
        <f>Behavior!J12</f>
        <v>6</v>
      </c>
      <c r="H11" s="146" t="str">
        <f>Behavior!K12</f>
        <v>Cleared</v>
      </c>
      <c r="I11" s="146">
        <f>Discipline!O12</f>
        <v>6.2098214285714297</v>
      </c>
      <c r="J11" s="146" t="str">
        <f t="shared" si="0"/>
        <v>Cleared</v>
      </c>
      <c r="K11" s="147">
        <f t="shared" si="1"/>
        <v>57.320932539682538</v>
      </c>
      <c r="L11" s="148" t="str">
        <f t="shared" si="2"/>
        <v>Cleared</v>
      </c>
      <c r="N11" s="146">
        <f>Persona!AD12</f>
        <v>35.616666666666667</v>
      </c>
      <c r="O11" s="146" t="str">
        <f>Persona!AE12</f>
        <v>Cleared</v>
      </c>
      <c r="P11" s="146">
        <f>Wellness!AN12</f>
        <v>10.999999999999998</v>
      </c>
      <c r="Q11" s="146" t="str">
        <f>Wellness!AQ12</f>
        <v>Cleared</v>
      </c>
      <c r="R11" s="146">
        <f>Behavior!R12</f>
        <v>8.4</v>
      </c>
      <c r="S11" s="146" t="str">
        <f>Behavior!S12</f>
        <v>Cleared</v>
      </c>
      <c r="T11" s="146">
        <f>Discipline!AB12</f>
        <v>5.8857142857142861</v>
      </c>
      <c r="U11" s="146" t="str">
        <f t="shared" si="3"/>
        <v>NC</v>
      </c>
      <c r="V11" s="147">
        <f t="shared" si="4"/>
        <v>60.902380952380952</v>
      </c>
      <c r="W11" s="148" t="str">
        <f t="shared" si="5"/>
        <v>Cleared</v>
      </c>
      <c r="Y11" s="146">
        <f>Persona!AQ12</f>
        <v>27.16</v>
      </c>
      <c r="Z11" s="146" t="str">
        <f>Persona!AR12</f>
        <v>Cleared</v>
      </c>
      <c r="AA11" s="146">
        <f>Wellness!BH12</f>
        <v>9.9999999999999982</v>
      </c>
      <c r="AB11" s="146" t="str">
        <f>Wellness!BK12</f>
        <v>Cleared</v>
      </c>
      <c r="AC11" s="146">
        <f>Behavior!Z12</f>
        <v>5.5</v>
      </c>
      <c r="AD11" s="146" t="str">
        <f>Behavior!AA12</f>
        <v>NC</v>
      </c>
      <c r="AE11" s="146">
        <f>Discipline!AO12</f>
        <v>5.6555555555555559</v>
      </c>
      <c r="AF11" s="146" t="str">
        <f t="shared" si="6"/>
        <v>NC</v>
      </c>
      <c r="AG11" s="147">
        <f t="shared" si="7"/>
        <v>48.315555555555555</v>
      </c>
      <c r="AH11" s="148" t="str">
        <f t="shared" si="8"/>
        <v>Cleared</v>
      </c>
      <c r="AJ11" s="146">
        <f>Persona!BD12</f>
        <v>37.313888888888883</v>
      </c>
      <c r="AK11" s="146" t="str">
        <f>Persona!BE12</f>
        <v>Cleared</v>
      </c>
      <c r="AL11" s="146">
        <f>Wellness!CB12</f>
        <v>10.999999999999998</v>
      </c>
      <c r="AM11" s="146" t="str">
        <f>Wellness!CE12</f>
        <v>Cleared</v>
      </c>
      <c r="AN11" s="146">
        <f>Behavior!AH12</f>
        <v>6</v>
      </c>
      <c r="AO11" s="146" t="str">
        <f>Behavior!AI12</f>
        <v>Cleared</v>
      </c>
      <c r="AP11" s="146">
        <f>Discipline!BB12</f>
        <v>5.6499999999999995</v>
      </c>
      <c r="AQ11" s="146" t="str">
        <f t="shared" si="9"/>
        <v>NC</v>
      </c>
      <c r="AR11" s="147">
        <f t="shared" si="10"/>
        <v>59.963888888888881</v>
      </c>
      <c r="AS11" s="148" t="str">
        <f t="shared" si="11"/>
        <v>Cleared</v>
      </c>
      <c r="AV11" s="153" t="s">
        <v>513</v>
      </c>
      <c r="AW11" s="148">
        <f>SUM(AW7:AW10)</f>
        <v>228</v>
      </c>
      <c r="AX11" s="148">
        <f t="shared" ref="AX11:AZ11" si="12">SUM(AX7:AX10)</f>
        <v>228</v>
      </c>
      <c r="AY11" s="148">
        <f t="shared" si="12"/>
        <v>228</v>
      </c>
      <c r="AZ11" s="148">
        <f t="shared" si="12"/>
        <v>228</v>
      </c>
    </row>
    <row r="12" spans="1:52" s="149" customFormat="1" ht="28.2" customHeight="1" x14ac:dyDescent="0.3">
      <c r="A12" s="144" t="s">
        <v>41</v>
      </c>
      <c r="B12" s="145" t="s">
        <v>42</v>
      </c>
      <c r="C12" s="146">
        <f>Persona!Q13</f>
        <v>28.333333333333332</v>
      </c>
      <c r="D12" s="146" t="str">
        <f>Persona!R13</f>
        <v>Cleared</v>
      </c>
      <c r="E12" s="146">
        <f>Wellness!T13</f>
        <v>13.999999999999998</v>
      </c>
      <c r="F12" s="146" t="str">
        <f>Wellness!W13</f>
        <v>Cleared</v>
      </c>
      <c r="G12" s="146">
        <f>Behavior!J13</f>
        <v>6</v>
      </c>
      <c r="H12" s="146" t="str">
        <f>Behavior!K13</f>
        <v>Cleared</v>
      </c>
      <c r="I12" s="146">
        <f>Discipline!O13</f>
        <v>7.25</v>
      </c>
      <c r="J12" s="146" t="str">
        <f t="shared" si="0"/>
        <v>Cleared</v>
      </c>
      <c r="K12" s="147">
        <f t="shared" si="1"/>
        <v>55.583333333333329</v>
      </c>
      <c r="L12" s="148" t="str">
        <f t="shared" si="2"/>
        <v>Cleared</v>
      </c>
      <c r="N12" s="146">
        <f>Persona!AD13</f>
        <v>34.270238095238099</v>
      </c>
      <c r="O12" s="146" t="str">
        <f>Persona!AE13</f>
        <v>Cleared</v>
      </c>
      <c r="P12" s="146">
        <f>Wellness!AN13</f>
        <v>15</v>
      </c>
      <c r="Q12" s="146" t="str">
        <f>Wellness!AQ13</f>
        <v>Cleared</v>
      </c>
      <c r="R12" s="146">
        <f>Behavior!R13</f>
        <v>6.2</v>
      </c>
      <c r="S12" s="146" t="str">
        <f>Behavior!S13</f>
        <v>Cleared</v>
      </c>
      <c r="T12" s="146">
        <f>Discipline!AB13</f>
        <v>6.4685714285714289</v>
      </c>
      <c r="U12" s="146" t="str">
        <f t="shared" si="3"/>
        <v>Cleared</v>
      </c>
      <c r="V12" s="147">
        <f t="shared" si="4"/>
        <v>61.938809523809532</v>
      </c>
      <c r="W12" s="148" t="str">
        <f t="shared" si="5"/>
        <v>Cleared</v>
      </c>
      <c r="Y12" s="146">
        <f>Persona!AQ13</f>
        <v>28.68</v>
      </c>
      <c r="Z12" s="146" t="str">
        <f>Persona!AR13</f>
        <v>Cleared</v>
      </c>
      <c r="AA12" s="146">
        <f>Wellness!BH13</f>
        <v>13.999999999999998</v>
      </c>
      <c r="AB12" s="146" t="str">
        <f>Wellness!BK13</f>
        <v>Cleared</v>
      </c>
      <c r="AC12" s="146">
        <f>Behavior!Z13</f>
        <v>7</v>
      </c>
      <c r="AD12" s="146" t="str">
        <f>Behavior!AA13</f>
        <v>Cleared</v>
      </c>
      <c r="AE12" s="146">
        <f>Discipline!AO13</f>
        <v>5.6833333333333336</v>
      </c>
      <c r="AF12" s="146" t="str">
        <f t="shared" si="6"/>
        <v>NC</v>
      </c>
      <c r="AG12" s="147">
        <f t="shared" si="7"/>
        <v>55.36333333333333</v>
      </c>
      <c r="AH12" s="148" t="str">
        <f t="shared" si="8"/>
        <v>Cleared</v>
      </c>
      <c r="AJ12" s="146">
        <f>Persona!BD13</f>
        <v>34.661111111111111</v>
      </c>
      <c r="AK12" s="146" t="str">
        <f>Persona!BE13</f>
        <v>Cleared</v>
      </c>
      <c r="AL12" s="146">
        <f>Wellness!CB13</f>
        <v>15</v>
      </c>
      <c r="AM12" s="146" t="str">
        <f>Wellness!CE13</f>
        <v>Cleared</v>
      </c>
      <c r="AN12" s="146">
        <f>Behavior!AH13</f>
        <v>6.8</v>
      </c>
      <c r="AO12" s="146" t="str">
        <f>Behavior!AI13</f>
        <v>Cleared</v>
      </c>
      <c r="AP12" s="146">
        <f>Discipline!BB13</f>
        <v>6.1833333333333345</v>
      </c>
      <c r="AQ12" s="146" t="str">
        <f t="shared" si="9"/>
        <v>Cleared</v>
      </c>
      <c r="AR12" s="147">
        <f t="shared" si="10"/>
        <v>62.644444444444446</v>
      </c>
      <c r="AS12" s="148" t="str">
        <f t="shared" si="11"/>
        <v>Cleared</v>
      </c>
    </row>
    <row r="13" spans="1:52" s="149" customFormat="1" ht="28.2" customHeight="1" x14ac:dyDescent="0.3">
      <c r="A13" s="151" t="s">
        <v>43</v>
      </c>
      <c r="B13" s="152" t="s">
        <v>44</v>
      </c>
      <c r="C13" s="146">
        <f>Persona!Q14</f>
        <v>40</v>
      </c>
      <c r="D13" s="146" t="str">
        <f>Persona!R14</f>
        <v>Cleared</v>
      </c>
      <c r="E13" s="146">
        <f>Wellness!T14</f>
        <v>13.999999999999998</v>
      </c>
      <c r="F13" s="146" t="str">
        <f>Wellness!W14</f>
        <v>Cleared</v>
      </c>
      <c r="G13" s="146">
        <f>Behavior!J14</f>
        <v>6</v>
      </c>
      <c r="H13" s="146" t="str">
        <f>Behavior!K14</f>
        <v>Cleared</v>
      </c>
      <c r="I13" s="146">
        <f>Discipline!O14</f>
        <v>6.875</v>
      </c>
      <c r="J13" s="146" t="str">
        <f t="shared" si="0"/>
        <v>Cleared</v>
      </c>
      <c r="K13" s="147">
        <f t="shared" si="1"/>
        <v>66.875</v>
      </c>
      <c r="L13" s="148" t="str">
        <f t="shared" si="2"/>
        <v>Cleared</v>
      </c>
      <c r="N13" s="146">
        <f>Persona!AD14</f>
        <v>38.700000000000003</v>
      </c>
      <c r="O13" s="146" t="str">
        <f>Persona!AE14</f>
        <v>Cleared</v>
      </c>
      <c r="P13" s="146">
        <f>Wellness!AN14</f>
        <v>4</v>
      </c>
      <c r="Q13" s="146" t="str">
        <f>Wellness!AQ14</f>
        <v xml:space="preserve">Test </v>
      </c>
      <c r="R13" s="146">
        <f>Behavior!R14</f>
        <v>7.1</v>
      </c>
      <c r="S13" s="146" t="str">
        <f>Behavior!S14</f>
        <v>Cleared</v>
      </c>
      <c r="T13" s="146">
        <f>Discipline!AB14</f>
        <v>4.8114285714285714</v>
      </c>
      <c r="U13" s="146" t="str">
        <f t="shared" si="3"/>
        <v>NC</v>
      </c>
      <c r="V13" s="147">
        <f t="shared" si="4"/>
        <v>54.611428571428576</v>
      </c>
      <c r="W13" s="148" t="str">
        <f t="shared" si="5"/>
        <v xml:space="preserve">Wellness </v>
      </c>
      <c r="Y13" s="146">
        <f>Persona!AQ14</f>
        <v>26.43333333333333</v>
      </c>
      <c r="Z13" s="146" t="str">
        <f>Persona!AR14</f>
        <v>Cleared</v>
      </c>
      <c r="AA13" s="146">
        <f>Wellness!BH14</f>
        <v>9</v>
      </c>
      <c r="AB13" s="146" t="str">
        <f>Wellness!BK14</f>
        <v>Cleared</v>
      </c>
      <c r="AC13" s="146">
        <f>Behavior!Z14</f>
        <v>8.1666666666666679</v>
      </c>
      <c r="AD13" s="146" t="str">
        <f>Behavior!AA14</f>
        <v>Cleared</v>
      </c>
      <c r="AE13" s="146">
        <f>Discipline!AO14</f>
        <v>3.005555555555556</v>
      </c>
      <c r="AF13" s="146" t="str">
        <f t="shared" si="6"/>
        <v>NC</v>
      </c>
      <c r="AG13" s="147">
        <f t="shared" si="7"/>
        <v>46.605555555555547</v>
      </c>
      <c r="AH13" s="148" t="str">
        <f t="shared" si="8"/>
        <v>Cleared</v>
      </c>
      <c r="AJ13" s="146">
        <f>Persona!BD14</f>
        <v>41.55185185185185</v>
      </c>
      <c r="AK13" s="146" t="str">
        <f>Persona!BE14</f>
        <v>Cleared</v>
      </c>
      <c r="AL13" s="146">
        <f>Wellness!CB14</f>
        <v>4.9999999999999991</v>
      </c>
      <c r="AM13" s="146" t="str">
        <f>Wellness!CE14</f>
        <v xml:space="preserve">Test </v>
      </c>
      <c r="AN13" s="146">
        <f>Behavior!AH14</f>
        <v>8.1999999999999993</v>
      </c>
      <c r="AO13" s="146" t="str">
        <f>Behavior!AI14</f>
        <v>Cleared</v>
      </c>
      <c r="AP13" s="146">
        <f>Discipline!BB14</f>
        <v>5.9</v>
      </c>
      <c r="AQ13" s="146" t="str">
        <f t="shared" si="9"/>
        <v>NC</v>
      </c>
      <c r="AR13" s="147">
        <f t="shared" si="10"/>
        <v>60.651851851851852</v>
      </c>
      <c r="AS13" s="148" t="str">
        <f t="shared" si="11"/>
        <v xml:space="preserve">Wellness </v>
      </c>
    </row>
    <row r="14" spans="1:52" s="149" customFormat="1" ht="28.2" customHeight="1" x14ac:dyDescent="0.3">
      <c r="A14" s="144" t="s">
        <v>45</v>
      </c>
      <c r="B14" s="145" t="s">
        <v>46</v>
      </c>
      <c r="C14" s="146">
        <f>Persona!Q15</f>
        <v>27.500000000000004</v>
      </c>
      <c r="D14" s="146" t="str">
        <f>Persona!R15</f>
        <v>Cleared</v>
      </c>
      <c r="E14" s="146">
        <f>Wellness!T15</f>
        <v>13</v>
      </c>
      <c r="F14" s="146" t="str">
        <f>Wellness!W15</f>
        <v>Cleared</v>
      </c>
      <c r="G14" s="146">
        <f>Behavior!J15</f>
        <v>6</v>
      </c>
      <c r="H14" s="146" t="str">
        <f>Behavior!K15</f>
        <v>Cleared</v>
      </c>
      <c r="I14" s="146">
        <f>Discipline!O15</f>
        <v>5.75</v>
      </c>
      <c r="J14" s="146" t="str">
        <f t="shared" si="0"/>
        <v>NC</v>
      </c>
      <c r="K14" s="147">
        <f t="shared" si="1"/>
        <v>52.25</v>
      </c>
      <c r="L14" s="148" t="str">
        <f t="shared" si="2"/>
        <v>Cleared</v>
      </c>
      <c r="N14" s="146">
        <f>Persona!AD15</f>
        <v>33.198809523809523</v>
      </c>
      <c r="O14" s="146" t="str">
        <f>Persona!AE15</f>
        <v>Cleared</v>
      </c>
      <c r="P14" s="146">
        <f>Wellness!AN15</f>
        <v>12</v>
      </c>
      <c r="Q14" s="146" t="str">
        <f>Wellness!AQ15</f>
        <v>Cleared</v>
      </c>
      <c r="R14" s="146">
        <f>Behavior!R15</f>
        <v>7.1733333333333338</v>
      </c>
      <c r="S14" s="146" t="str">
        <f>Behavior!S15</f>
        <v>Cleared</v>
      </c>
      <c r="T14" s="146">
        <f>Discipline!AB15</f>
        <v>4.8742857142857146</v>
      </c>
      <c r="U14" s="146" t="str">
        <f t="shared" si="3"/>
        <v>NC</v>
      </c>
      <c r="V14" s="147">
        <f t="shared" si="4"/>
        <v>57.246428571428567</v>
      </c>
      <c r="W14" s="148" t="str">
        <f t="shared" si="5"/>
        <v>Cleared</v>
      </c>
      <c r="Y14" s="146">
        <f>Persona!AQ15</f>
        <v>27.880000000000003</v>
      </c>
      <c r="Z14" s="146" t="str">
        <f>Persona!AR15</f>
        <v>Cleared</v>
      </c>
      <c r="AA14" s="146">
        <f>Wellness!BH15</f>
        <v>9.9999999999999982</v>
      </c>
      <c r="AB14" s="146" t="str">
        <f>Wellness!BK15</f>
        <v>Cleared</v>
      </c>
      <c r="AC14" s="146">
        <f>Behavior!Z15</f>
        <v>6.75</v>
      </c>
      <c r="AD14" s="146" t="str">
        <f>Behavior!AA15</f>
        <v>Cleared</v>
      </c>
      <c r="AE14" s="146">
        <f>Discipline!AO15</f>
        <v>3.927777777777778</v>
      </c>
      <c r="AF14" s="146" t="str">
        <f t="shared" si="6"/>
        <v>NC</v>
      </c>
      <c r="AG14" s="147">
        <f t="shared" si="7"/>
        <v>48.55777777777778</v>
      </c>
      <c r="AH14" s="148" t="str">
        <f t="shared" si="8"/>
        <v>Cleared</v>
      </c>
      <c r="AJ14" s="146">
        <f>Persona!BD15</f>
        <v>25.68148148148148</v>
      </c>
      <c r="AK14" s="146" t="str">
        <f>Persona!BE15</f>
        <v>Cleared</v>
      </c>
      <c r="AL14" s="146">
        <f>Wellness!CB15</f>
        <v>12</v>
      </c>
      <c r="AM14" s="146" t="str">
        <f>Wellness!CE15</f>
        <v>Cleared</v>
      </c>
      <c r="AN14" s="146">
        <f>Behavior!AH15</f>
        <v>7.12</v>
      </c>
      <c r="AO14" s="146" t="str">
        <f>Behavior!AI15</f>
        <v>Cleared</v>
      </c>
      <c r="AP14" s="146">
        <f>Discipline!BB15</f>
        <v>4.9666666666666668</v>
      </c>
      <c r="AQ14" s="146" t="str">
        <f t="shared" si="9"/>
        <v>NC</v>
      </c>
      <c r="AR14" s="147">
        <f t="shared" si="10"/>
        <v>49.76814814814815</v>
      </c>
      <c r="AS14" s="148" t="str">
        <f t="shared" si="11"/>
        <v>Cleared</v>
      </c>
      <c r="AV14" s="153" t="s">
        <v>602</v>
      </c>
      <c r="AW14" s="148">
        <f>COUNTIF($F$4:$F$231,"Test ")</f>
        <v>11</v>
      </c>
      <c r="AX14" s="148">
        <f>COUNTIF($Q$4:$Q$231,"Test ")</f>
        <v>79</v>
      </c>
      <c r="AY14" s="148">
        <f>COUNTIF($AB$4:$AB$231,"Test ")</f>
        <v>48</v>
      </c>
      <c r="AZ14" s="148">
        <f>COUNTIF($AM$4:$AM$231,"Test ")</f>
        <v>46</v>
      </c>
    </row>
    <row r="15" spans="1:52" s="149" customFormat="1" ht="28.2" customHeight="1" x14ac:dyDescent="0.3">
      <c r="A15" s="151" t="s">
        <v>48</v>
      </c>
      <c r="B15" s="152" t="s">
        <v>49</v>
      </c>
      <c r="C15" s="146">
        <f>Persona!Q16</f>
        <v>28.611111111111111</v>
      </c>
      <c r="D15" s="146" t="str">
        <f>Persona!R16</f>
        <v>Cleared</v>
      </c>
      <c r="E15" s="146">
        <f>Wellness!T16</f>
        <v>19.999999999999996</v>
      </c>
      <c r="F15" s="146" t="str">
        <f>Wellness!W16</f>
        <v>Cleared</v>
      </c>
      <c r="G15" s="146">
        <f>Behavior!J16</f>
        <v>6</v>
      </c>
      <c r="H15" s="146" t="str">
        <f>Behavior!K16</f>
        <v>Cleared</v>
      </c>
      <c r="I15" s="146">
        <f>Discipline!O16</f>
        <v>4.25</v>
      </c>
      <c r="J15" s="146" t="str">
        <f t="shared" si="0"/>
        <v>NC</v>
      </c>
      <c r="K15" s="147">
        <f t="shared" si="1"/>
        <v>58.861111111111107</v>
      </c>
      <c r="L15" s="148" t="str">
        <f t="shared" si="2"/>
        <v>Cleared</v>
      </c>
      <c r="N15" s="146">
        <f>Persona!AD16</f>
        <v>25.2</v>
      </c>
      <c r="O15" s="146" t="str">
        <f>Persona!AE16</f>
        <v>Cleared</v>
      </c>
      <c r="P15" s="146">
        <f>Wellness!AN16</f>
        <v>1</v>
      </c>
      <c r="Q15" s="146" t="str">
        <f>Wellness!AQ16</f>
        <v xml:space="preserve">Test </v>
      </c>
      <c r="R15" s="146">
        <f>Behavior!R16</f>
        <v>6.76</v>
      </c>
      <c r="S15" s="146" t="str">
        <f>Behavior!S16</f>
        <v>Cleared</v>
      </c>
      <c r="T15" s="146">
        <f>Discipline!AB16</f>
        <v>5.4171428571428573</v>
      </c>
      <c r="U15" s="146" t="str">
        <f t="shared" si="3"/>
        <v>NC</v>
      </c>
      <c r="V15" s="147">
        <f t="shared" si="4"/>
        <v>38.377142857142857</v>
      </c>
      <c r="W15" s="148" t="str">
        <f t="shared" si="5"/>
        <v xml:space="preserve">Wellness </v>
      </c>
      <c r="Y15" s="146">
        <f>Persona!AQ16</f>
        <v>28.92</v>
      </c>
      <c r="Z15" s="146" t="str">
        <f>Persona!AR16</f>
        <v>Cleared</v>
      </c>
      <c r="AA15" s="146">
        <f>Wellness!BH16</f>
        <v>13.999999999999998</v>
      </c>
      <c r="AB15" s="146" t="str">
        <f>Wellness!BK16</f>
        <v>Cleared</v>
      </c>
      <c r="AC15" s="146">
        <f>Behavior!Z16</f>
        <v>6.1999999999999993</v>
      </c>
      <c r="AD15" s="146" t="str">
        <f>Behavior!AA16</f>
        <v>Cleared</v>
      </c>
      <c r="AE15" s="146">
        <f>Discipline!AO16</f>
        <v>4.3277777777777784</v>
      </c>
      <c r="AF15" s="146" t="str">
        <f t="shared" si="6"/>
        <v>NC</v>
      </c>
      <c r="AG15" s="147">
        <f t="shared" si="7"/>
        <v>53.44777777777778</v>
      </c>
      <c r="AH15" s="148" t="str">
        <f t="shared" si="8"/>
        <v>Cleared</v>
      </c>
      <c r="AJ15" s="146">
        <f>Persona!BD16</f>
        <v>31.235185185185188</v>
      </c>
      <c r="AK15" s="146" t="str">
        <f>Persona!BE16</f>
        <v>Cleared</v>
      </c>
      <c r="AL15" s="146">
        <f>Wellness!CB16</f>
        <v>15</v>
      </c>
      <c r="AM15" s="146" t="str">
        <f>Wellness!CE16</f>
        <v>Cleared</v>
      </c>
      <c r="AN15" s="146">
        <f>Behavior!AH16</f>
        <v>5.8</v>
      </c>
      <c r="AO15" s="146" t="str">
        <f>Behavior!AI16</f>
        <v>NC</v>
      </c>
      <c r="AP15" s="146">
        <f>Discipline!BB16</f>
        <v>3.6</v>
      </c>
      <c r="AQ15" s="146" t="str">
        <f t="shared" si="9"/>
        <v>NC</v>
      </c>
      <c r="AR15" s="147">
        <f t="shared" si="10"/>
        <v>55.635185185185186</v>
      </c>
      <c r="AS15" s="148" t="str">
        <f t="shared" si="11"/>
        <v>Cleared</v>
      </c>
      <c r="AV15" s="153" t="s">
        <v>601</v>
      </c>
      <c r="AW15" s="148">
        <f>COUNTIF($F$4:$F$231,"Attendance  ")</f>
        <v>24</v>
      </c>
      <c r="AX15" s="148">
        <f>COUNTIF($Q$4:$Q$231,"Attendance  ")</f>
        <v>12</v>
      </c>
      <c r="AY15" s="148">
        <f>COUNTIF($AB$4:$AB$231,"Attendance  ")</f>
        <v>26</v>
      </c>
      <c r="AZ15" s="148">
        <f>COUNTIF($AM$4:$AM$231,"Attendance  ")</f>
        <v>22</v>
      </c>
    </row>
    <row r="16" spans="1:52" s="149" customFormat="1" ht="28.2" customHeight="1" x14ac:dyDescent="0.3">
      <c r="A16" s="144" t="s">
        <v>50</v>
      </c>
      <c r="B16" s="145" t="s">
        <v>51</v>
      </c>
      <c r="C16" s="146">
        <f>Persona!Q17</f>
        <v>27.777777777777775</v>
      </c>
      <c r="D16" s="146" t="str">
        <f>Persona!R17</f>
        <v>Cleared</v>
      </c>
      <c r="E16" s="146">
        <f>Wellness!T17</f>
        <v>9.9999999999999982</v>
      </c>
      <c r="F16" s="146" t="str">
        <f>Wellness!W17</f>
        <v>Cleared</v>
      </c>
      <c r="G16" s="146">
        <f>Behavior!J17</f>
        <v>6</v>
      </c>
      <c r="H16" s="146" t="str">
        <f>Behavior!K17</f>
        <v>Cleared</v>
      </c>
      <c r="I16" s="146">
        <f>Discipline!O17</f>
        <v>7.5</v>
      </c>
      <c r="J16" s="146" t="str">
        <f t="shared" si="0"/>
        <v>Cleared</v>
      </c>
      <c r="K16" s="147">
        <f t="shared" si="1"/>
        <v>51.277777777777771</v>
      </c>
      <c r="L16" s="148" t="str">
        <f t="shared" si="2"/>
        <v>Cleared</v>
      </c>
      <c r="N16" s="146">
        <f>Persona!AD17</f>
        <v>28.99404761904762</v>
      </c>
      <c r="O16" s="146" t="str">
        <f>Persona!AE17</f>
        <v>Cleared</v>
      </c>
      <c r="P16" s="146">
        <f>Wellness!AN17</f>
        <v>9</v>
      </c>
      <c r="Q16" s="146" t="str">
        <f>Wellness!AQ17</f>
        <v>Cleared</v>
      </c>
      <c r="R16" s="146">
        <f>Behavior!R17</f>
        <v>5.7</v>
      </c>
      <c r="S16" s="146" t="str">
        <f>Behavior!S17</f>
        <v>NC</v>
      </c>
      <c r="T16" s="146">
        <f>Discipline!AB17</f>
        <v>4.5066666666666668</v>
      </c>
      <c r="U16" s="146" t="str">
        <f t="shared" si="3"/>
        <v>NC</v>
      </c>
      <c r="V16" s="147">
        <f t="shared" si="4"/>
        <v>48.200714285714291</v>
      </c>
      <c r="W16" s="148" t="str">
        <f t="shared" si="5"/>
        <v>Cleared</v>
      </c>
      <c r="Y16" s="146">
        <f>Persona!AQ17</f>
        <v>25.913333333333334</v>
      </c>
      <c r="Z16" s="146" t="str">
        <f>Persona!AR17</f>
        <v>Cleared</v>
      </c>
      <c r="AA16" s="146">
        <f>Wellness!BH17</f>
        <v>9</v>
      </c>
      <c r="AB16" s="146" t="str">
        <f>Wellness!BK17</f>
        <v>Cleared</v>
      </c>
      <c r="AC16" s="146">
        <f>Behavior!Z17</f>
        <v>5.5</v>
      </c>
      <c r="AD16" s="146" t="str">
        <f>Behavior!AA17</f>
        <v>NC</v>
      </c>
      <c r="AE16" s="146">
        <f>Discipline!AO17</f>
        <v>5.9555555555555566</v>
      </c>
      <c r="AF16" s="146" t="str">
        <f t="shared" si="6"/>
        <v>NC</v>
      </c>
      <c r="AG16" s="147">
        <f t="shared" si="7"/>
        <v>46.36888888888889</v>
      </c>
      <c r="AH16" s="148" t="str">
        <f t="shared" si="8"/>
        <v>Cleared</v>
      </c>
      <c r="AJ16" s="146">
        <f>Persona!BD17</f>
        <v>32.13148148148148</v>
      </c>
      <c r="AK16" s="146" t="str">
        <f>Persona!BE17</f>
        <v>Cleared</v>
      </c>
      <c r="AL16" s="146">
        <f>Wellness!CB17</f>
        <v>9</v>
      </c>
      <c r="AM16" s="146" t="str">
        <f>Wellness!CE17</f>
        <v>Cleared</v>
      </c>
      <c r="AN16" s="146">
        <f>Behavior!AH17</f>
        <v>7.2</v>
      </c>
      <c r="AO16" s="146" t="str">
        <f>Behavior!AI17</f>
        <v>Cleared</v>
      </c>
      <c r="AP16" s="146">
        <f>Discipline!BB17</f>
        <v>6.5500000000000007</v>
      </c>
      <c r="AQ16" s="146" t="str">
        <f t="shared" si="9"/>
        <v>Cleared</v>
      </c>
      <c r="AR16" s="147">
        <f t="shared" si="10"/>
        <v>54.881481481481487</v>
      </c>
      <c r="AS16" s="148" t="str">
        <f t="shared" si="11"/>
        <v>Cleared</v>
      </c>
      <c r="AV16" s="153" t="s">
        <v>604</v>
      </c>
      <c r="AW16" s="148">
        <f>COUNTIF($F$4:$F$231,"Attendance  Test ")</f>
        <v>8</v>
      </c>
      <c r="AX16" s="148">
        <f>COUNTIF($Q$4:$Q$231,"Attendance  Test ")</f>
        <v>65</v>
      </c>
      <c r="AY16" s="148">
        <f>COUNTIF($AB$4:$AB$231,"Attendance  Test ")</f>
        <v>61</v>
      </c>
      <c r="AZ16" s="148">
        <f>COUNTIF($AM$4:$AM$231,"Attendance  Test ")</f>
        <v>58</v>
      </c>
    </row>
    <row r="17" spans="1:48" s="149" customFormat="1" ht="28.2" customHeight="1" x14ac:dyDescent="0.3">
      <c r="A17" s="151" t="s">
        <v>52</v>
      </c>
      <c r="B17" s="152" t="s">
        <v>53</v>
      </c>
      <c r="C17" s="146">
        <f>Persona!Q18</f>
        <v>28.888888888888893</v>
      </c>
      <c r="D17" s="146" t="str">
        <f>Persona!R18</f>
        <v>Cleared</v>
      </c>
      <c r="E17" s="146">
        <f>Wellness!T18</f>
        <v>13</v>
      </c>
      <c r="F17" s="146" t="str">
        <f>Wellness!W18</f>
        <v>Cleared</v>
      </c>
      <c r="G17" s="146">
        <f>Behavior!J18</f>
        <v>6</v>
      </c>
      <c r="H17" s="146" t="str">
        <f>Behavior!K18</f>
        <v>Cleared</v>
      </c>
      <c r="I17" s="146">
        <f>Discipline!O18</f>
        <v>6.875</v>
      </c>
      <c r="J17" s="146" t="str">
        <f t="shared" si="0"/>
        <v>Cleared</v>
      </c>
      <c r="K17" s="147">
        <f t="shared" si="1"/>
        <v>54.763888888888893</v>
      </c>
      <c r="L17" s="148" t="str">
        <f t="shared" si="2"/>
        <v>Cleared</v>
      </c>
      <c r="N17" s="146">
        <f>Persona!AD18</f>
        <v>39.457142857142856</v>
      </c>
      <c r="O17" s="146" t="str">
        <f>Persona!AE18</f>
        <v>Cleared</v>
      </c>
      <c r="P17" s="146">
        <f>Wellness!AN18</f>
        <v>0</v>
      </c>
      <c r="Q17" s="146" t="str">
        <f>Wellness!AQ18</f>
        <v xml:space="preserve">Attendance  Test </v>
      </c>
      <c r="R17" s="146">
        <f>Behavior!R18</f>
        <v>7.0400000000000009</v>
      </c>
      <c r="S17" s="146" t="str">
        <f>Behavior!S18</f>
        <v>Cleared</v>
      </c>
      <c r="T17" s="146">
        <f>Discipline!AB18</f>
        <v>5.0628571428571441</v>
      </c>
      <c r="U17" s="146" t="str">
        <f t="shared" si="3"/>
        <v>NC</v>
      </c>
      <c r="V17" s="147">
        <f t="shared" si="4"/>
        <v>51.56</v>
      </c>
      <c r="W17" s="148" t="str">
        <f t="shared" si="5"/>
        <v xml:space="preserve">Wellness </v>
      </c>
      <c r="Y17" s="146">
        <f>Persona!AQ18</f>
        <v>26.346666666666671</v>
      </c>
      <c r="Z17" s="146" t="str">
        <f>Persona!AR18</f>
        <v>Cleared</v>
      </c>
      <c r="AA17" s="146">
        <f>Wellness!BH18</f>
        <v>13.999999999999998</v>
      </c>
      <c r="AB17" s="146" t="str">
        <f>Wellness!BK18</f>
        <v xml:space="preserve">Attendance  </v>
      </c>
      <c r="AC17" s="146">
        <f>Behavior!Z18</f>
        <v>6.416666666666667</v>
      </c>
      <c r="AD17" s="146" t="str">
        <f>Behavior!AA18</f>
        <v>Cleared</v>
      </c>
      <c r="AE17" s="146">
        <f>Discipline!AO18</f>
        <v>2.95</v>
      </c>
      <c r="AF17" s="146" t="str">
        <f t="shared" si="6"/>
        <v>NC</v>
      </c>
      <c r="AG17" s="147">
        <f t="shared" si="7"/>
        <v>49.713333333333338</v>
      </c>
      <c r="AH17" s="148" t="str">
        <f t="shared" si="8"/>
        <v xml:space="preserve">Wellness </v>
      </c>
      <c r="AJ17" s="146">
        <f>Persona!BD18</f>
        <v>36.097222222222221</v>
      </c>
      <c r="AK17" s="146" t="str">
        <f>Persona!BE18</f>
        <v>Cleared</v>
      </c>
      <c r="AL17" s="146">
        <f>Wellness!CB18</f>
        <v>6.9999999999999991</v>
      </c>
      <c r="AM17" s="146" t="str">
        <f>Wellness!CE18</f>
        <v xml:space="preserve">Test </v>
      </c>
      <c r="AN17" s="146">
        <f>Behavior!AH18</f>
        <v>7.2</v>
      </c>
      <c r="AO17" s="146" t="str">
        <f>Behavior!AI18</f>
        <v>Cleared</v>
      </c>
      <c r="AP17" s="146">
        <f>Discipline!BB18</f>
        <v>5.3833333333333337</v>
      </c>
      <c r="AQ17" s="146" t="str">
        <f t="shared" si="9"/>
        <v>NC</v>
      </c>
      <c r="AR17" s="147">
        <f t="shared" si="10"/>
        <v>55.680555555555557</v>
      </c>
      <c r="AS17" s="148" t="str">
        <f t="shared" si="11"/>
        <v xml:space="preserve">Wellness </v>
      </c>
      <c r="AV17" s="150"/>
    </row>
    <row r="18" spans="1:48" s="149" customFormat="1" ht="28.2" customHeight="1" x14ac:dyDescent="0.3">
      <c r="A18" s="144" t="s">
        <v>54</v>
      </c>
      <c r="B18" s="145" t="s">
        <v>55</v>
      </c>
      <c r="C18" s="146">
        <f>Persona!Q19</f>
        <v>32.777777777777771</v>
      </c>
      <c r="D18" s="146" t="str">
        <f>Persona!R19</f>
        <v>Cleared</v>
      </c>
      <c r="E18" s="146">
        <f>Wellness!T19</f>
        <v>9</v>
      </c>
      <c r="F18" s="146" t="str">
        <f>Wellness!W19</f>
        <v xml:space="preserve">Attendance  </v>
      </c>
      <c r="G18" s="146">
        <f>Behavior!J19</f>
        <v>6</v>
      </c>
      <c r="H18" s="146" t="str">
        <f>Behavior!K19</f>
        <v>Cleared</v>
      </c>
      <c r="I18" s="146">
        <f>Discipline!O19</f>
        <v>3.6116071428571432</v>
      </c>
      <c r="J18" s="146" t="str">
        <f t="shared" si="0"/>
        <v>NC</v>
      </c>
      <c r="K18" s="147">
        <f t="shared" si="1"/>
        <v>51.389384920634917</v>
      </c>
      <c r="L18" s="148" t="str">
        <f t="shared" si="2"/>
        <v xml:space="preserve">Wellness </v>
      </c>
      <c r="N18" s="146">
        <f>Persona!AD19</f>
        <v>35.188095238095237</v>
      </c>
      <c r="O18" s="146" t="str">
        <f>Persona!AE19</f>
        <v>Cleared</v>
      </c>
      <c r="P18" s="146">
        <f>Wellness!AN19</f>
        <v>0</v>
      </c>
      <c r="Q18" s="146" t="str">
        <f>Wellness!AQ19</f>
        <v xml:space="preserve">Attendance  Test </v>
      </c>
      <c r="R18" s="146">
        <f>Behavior!R19</f>
        <v>7.4</v>
      </c>
      <c r="S18" s="146" t="str">
        <f>Behavior!S19</f>
        <v>Cleared</v>
      </c>
      <c r="T18" s="146">
        <f>Discipline!AB19</f>
        <v>3.4971428571428569</v>
      </c>
      <c r="U18" s="146" t="str">
        <f t="shared" si="3"/>
        <v>NC</v>
      </c>
      <c r="V18" s="147">
        <f t="shared" si="4"/>
        <v>46.08523809523809</v>
      </c>
      <c r="W18" s="148" t="str">
        <f t="shared" si="5"/>
        <v xml:space="preserve">Wellness </v>
      </c>
      <c r="Y18" s="146">
        <f>Persona!AQ19</f>
        <v>31.43333333333333</v>
      </c>
      <c r="Z18" s="146" t="str">
        <f>Persona!AR19</f>
        <v>Cleared</v>
      </c>
      <c r="AA18" s="146">
        <f>Wellness!BH19</f>
        <v>0</v>
      </c>
      <c r="AB18" s="146" t="str">
        <f>Wellness!BK19</f>
        <v xml:space="preserve">Attendance  Test </v>
      </c>
      <c r="AC18" s="146">
        <f>Behavior!Z19</f>
        <v>6</v>
      </c>
      <c r="AD18" s="146" t="str">
        <f>Behavior!AA19</f>
        <v>Cleared</v>
      </c>
      <c r="AE18" s="146">
        <f>Discipline!AO19</f>
        <v>3.8777777777777782</v>
      </c>
      <c r="AF18" s="146" t="str">
        <f t="shared" si="6"/>
        <v>NC</v>
      </c>
      <c r="AG18" s="147">
        <f t="shared" si="7"/>
        <v>41.31111111111111</v>
      </c>
      <c r="AH18" s="148" t="str">
        <f t="shared" si="8"/>
        <v xml:space="preserve">Wellness </v>
      </c>
      <c r="AJ18" s="146">
        <f>Persona!BD19</f>
        <v>24.166666666666661</v>
      </c>
      <c r="AK18" s="146" t="str">
        <f>Persona!BE19</f>
        <v>NC</v>
      </c>
      <c r="AL18" s="146">
        <f>Wellness!CB19</f>
        <v>0</v>
      </c>
      <c r="AM18" s="146" t="str">
        <f>Wellness!CE19</f>
        <v xml:space="preserve">Attendance  Test </v>
      </c>
      <c r="AN18" s="146">
        <f>Behavior!AH19</f>
        <v>7.2</v>
      </c>
      <c r="AO18" s="146" t="str">
        <f>Behavior!AI19</f>
        <v>Cleared</v>
      </c>
      <c r="AP18" s="146">
        <f>Discipline!BB19</f>
        <v>1.4000000000000004</v>
      </c>
      <c r="AQ18" s="146" t="str">
        <f t="shared" si="9"/>
        <v>NC</v>
      </c>
      <c r="AR18" s="147">
        <f t="shared" si="10"/>
        <v>32.766666666666659</v>
      </c>
      <c r="AS18" s="148" t="str">
        <f t="shared" si="11"/>
        <v xml:space="preserve">Persona Wellness </v>
      </c>
      <c r="AV18" s="150"/>
    </row>
    <row r="19" spans="1:48" s="149" customFormat="1" ht="28.2" customHeight="1" x14ac:dyDescent="0.3">
      <c r="A19" s="151" t="s">
        <v>56</v>
      </c>
      <c r="B19" s="152" t="s">
        <v>57</v>
      </c>
      <c r="C19" s="146">
        <f>Persona!Q20</f>
        <v>28.333333333333332</v>
      </c>
      <c r="D19" s="146" t="str">
        <f>Persona!R20</f>
        <v>Cleared</v>
      </c>
      <c r="E19" s="146">
        <f>Wellness!T20</f>
        <v>9.9999999999999982</v>
      </c>
      <c r="F19" s="146" t="str">
        <f>Wellness!W20</f>
        <v>Cleared</v>
      </c>
      <c r="G19" s="146">
        <f>Behavior!J20</f>
        <v>6</v>
      </c>
      <c r="H19" s="146" t="str">
        <f>Behavior!K20</f>
        <v>Cleared</v>
      </c>
      <c r="I19" s="146">
        <f>Discipline!O20</f>
        <v>6.25</v>
      </c>
      <c r="J19" s="146" t="str">
        <f t="shared" si="0"/>
        <v>Cleared</v>
      </c>
      <c r="K19" s="147">
        <f t="shared" si="1"/>
        <v>50.583333333333329</v>
      </c>
      <c r="L19" s="148" t="str">
        <f t="shared" si="2"/>
        <v>Cleared</v>
      </c>
      <c r="N19" s="146">
        <f>Persona!AD20</f>
        <v>29.547619047619047</v>
      </c>
      <c r="O19" s="146" t="str">
        <f>Persona!AE20</f>
        <v>Cleared</v>
      </c>
      <c r="P19" s="146">
        <f>Wellness!AN20</f>
        <v>2</v>
      </c>
      <c r="Q19" s="146" t="str">
        <f>Wellness!AQ20</f>
        <v xml:space="preserve">Attendance  Test </v>
      </c>
      <c r="R19" s="146">
        <f>Behavior!R20</f>
        <v>6.8</v>
      </c>
      <c r="S19" s="146" t="str">
        <f>Behavior!S20</f>
        <v>Cleared</v>
      </c>
      <c r="T19" s="146">
        <f>Discipline!AB20</f>
        <v>4.2057142857142855</v>
      </c>
      <c r="U19" s="146" t="str">
        <f t="shared" si="3"/>
        <v>NC</v>
      </c>
      <c r="V19" s="147">
        <f t="shared" si="4"/>
        <v>42.553333333333335</v>
      </c>
      <c r="W19" s="148" t="str">
        <f t="shared" si="5"/>
        <v xml:space="preserve">Wellness </v>
      </c>
      <c r="Y19" s="146">
        <f>Persona!AQ20</f>
        <v>20.646666666666668</v>
      </c>
      <c r="Z19" s="146" t="str">
        <f>Persona!AR20</f>
        <v>NC</v>
      </c>
      <c r="AA19" s="146">
        <f>Wellness!BH20</f>
        <v>2</v>
      </c>
      <c r="AB19" s="146" t="str">
        <f>Wellness!BK20</f>
        <v xml:space="preserve">Attendance  Test </v>
      </c>
      <c r="AC19" s="146">
        <f>Behavior!Z20</f>
        <v>6.9</v>
      </c>
      <c r="AD19" s="146" t="str">
        <f>Behavior!AA20</f>
        <v>Cleared</v>
      </c>
      <c r="AE19" s="146">
        <f>Discipline!AO20</f>
        <v>3.8611111111111116</v>
      </c>
      <c r="AF19" s="146" t="str">
        <f t="shared" si="6"/>
        <v>NC</v>
      </c>
      <c r="AG19" s="147">
        <f t="shared" si="7"/>
        <v>33.407777777777781</v>
      </c>
      <c r="AH19" s="148" t="str">
        <f t="shared" si="8"/>
        <v xml:space="preserve">Persona Wellness </v>
      </c>
      <c r="AJ19" s="146">
        <f>Persona!BD20</f>
        <v>27.177777777777777</v>
      </c>
      <c r="AK19" s="146" t="str">
        <f>Persona!BE20</f>
        <v>Cleared</v>
      </c>
      <c r="AL19" s="146">
        <f>Wellness!CB20</f>
        <v>0</v>
      </c>
      <c r="AM19" s="146" t="str">
        <f>Wellness!CE20</f>
        <v xml:space="preserve">Attendance  Test </v>
      </c>
      <c r="AN19" s="146">
        <f>Behavior!AH20</f>
        <v>5.68</v>
      </c>
      <c r="AO19" s="146" t="str">
        <f>Behavior!AI20</f>
        <v>NC</v>
      </c>
      <c r="AP19" s="146">
        <f>Discipline!BB20</f>
        <v>3.7666666666666666</v>
      </c>
      <c r="AQ19" s="146" t="str">
        <f t="shared" si="9"/>
        <v>NC</v>
      </c>
      <c r="AR19" s="147">
        <f t="shared" si="10"/>
        <v>36.624444444444443</v>
      </c>
      <c r="AS19" s="148" t="str">
        <f t="shared" si="11"/>
        <v xml:space="preserve">Wellness </v>
      </c>
      <c r="AV19" s="150"/>
    </row>
    <row r="20" spans="1:48" s="149" customFormat="1" ht="28.2" customHeight="1" x14ac:dyDescent="0.3">
      <c r="A20" s="144" t="s">
        <v>58</v>
      </c>
      <c r="B20" s="145" t="s">
        <v>59</v>
      </c>
      <c r="C20" s="146">
        <f>Persona!Q21</f>
        <v>32.777777777777771</v>
      </c>
      <c r="D20" s="146" t="str">
        <f>Persona!R21</f>
        <v>Cleared</v>
      </c>
      <c r="E20" s="146">
        <f>Wellness!T21</f>
        <v>10.999999999999998</v>
      </c>
      <c r="F20" s="146" t="str">
        <f>Wellness!W21</f>
        <v>Cleared</v>
      </c>
      <c r="G20" s="146">
        <f>Behavior!J21</f>
        <v>6</v>
      </c>
      <c r="H20" s="146" t="str">
        <f>Behavior!K21</f>
        <v>Cleared</v>
      </c>
      <c r="I20" s="146">
        <f>Discipline!O21</f>
        <v>6.4151785714285712</v>
      </c>
      <c r="J20" s="146" t="str">
        <f t="shared" si="0"/>
        <v>Cleared</v>
      </c>
      <c r="K20" s="147">
        <f t="shared" si="1"/>
        <v>56.192956349206341</v>
      </c>
      <c r="L20" s="148" t="str">
        <f t="shared" si="2"/>
        <v>Cleared</v>
      </c>
      <c r="N20" s="146">
        <f>Persona!AD21</f>
        <v>35.285714285714285</v>
      </c>
      <c r="O20" s="146" t="str">
        <f>Persona!AE21</f>
        <v>Cleared</v>
      </c>
      <c r="P20" s="146">
        <f>Wellness!AN21</f>
        <v>9.9999999999999982</v>
      </c>
      <c r="Q20" s="146" t="str">
        <f>Wellness!AQ21</f>
        <v>Cleared</v>
      </c>
      <c r="R20" s="146">
        <f>Behavior!R21</f>
        <v>8.8000000000000007</v>
      </c>
      <c r="S20" s="146" t="str">
        <f>Behavior!S21</f>
        <v>Cleared</v>
      </c>
      <c r="T20" s="146">
        <f>Discipline!AB21</f>
        <v>6.1485714285714286</v>
      </c>
      <c r="U20" s="146" t="str">
        <f t="shared" si="3"/>
        <v>Cleared</v>
      </c>
      <c r="V20" s="147">
        <f t="shared" si="4"/>
        <v>60.234285714285718</v>
      </c>
      <c r="W20" s="148" t="str">
        <f t="shared" si="5"/>
        <v>Cleared</v>
      </c>
      <c r="Y20" s="146">
        <f>Persona!AQ21</f>
        <v>35.706666666666663</v>
      </c>
      <c r="Z20" s="146" t="str">
        <f>Persona!AR21</f>
        <v>Cleared</v>
      </c>
      <c r="AA20" s="146">
        <f>Wellness!BH21</f>
        <v>9</v>
      </c>
      <c r="AB20" s="146" t="str">
        <f>Wellness!BK21</f>
        <v>Cleared</v>
      </c>
      <c r="AC20" s="146">
        <f>Behavior!Z21</f>
        <v>7.5</v>
      </c>
      <c r="AD20" s="146" t="str">
        <f>Behavior!AA21</f>
        <v>Cleared</v>
      </c>
      <c r="AE20" s="146">
        <f>Discipline!AO21</f>
        <v>6.0222222222222221</v>
      </c>
      <c r="AF20" s="146" t="str">
        <f t="shared" si="6"/>
        <v>Cleared</v>
      </c>
      <c r="AG20" s="147">
        <f t="shared" si="7"/>
        <v>58.228888888888889</v>
      </c>
      <c r="AH20" s="148" t="str">
        <f t="shared" si="8"/>
        <v>Cleared</v>
      </c>
      <c r="AJ20" s="146">
        <f>Persona!BD21</f>
        <v>38.522222222222219</v>
      </c>
      <c r="AK20" s="146" t="str">
        <f>Persona!BE21</f>
        <v>Cleared</v>
      </c>
      <c r="AL20" s="146">
        <f>Wellness!CB21</f>
        <v>15</v>
      </c>
      <c r="AM20" s="146" t="str">
        <f>Wellness!CE21</f>
        <v>Cleared</v>
      </c>
      <c r="AN20" s="146">
        <f>Behavior!AH21</f>
        <v>8</v>
      </c>
      <c r="AO20" s="146" t="str">
        <f>Behavior!AI21</f>
        <v>Cleared</v>
      </c>
      <c r="AP20" s="146">
        <f>Discipline!BB21</f>
        <v>6.2</v>
      </c>
      <c r="AQ20" s="146" t="str">
        <f t="shared" si="9"/>
        <v>Cleared</v>
      </c>
      <c r="AR20" s="147">
        <f t="shared" si="10"/>
        <v>67.722222222222214</v>
      </c>
      <c r="AS20" s="148" t="str">
        <f t="shared" si="11"/>
        <v>Cleared</v>
      </c>
      <c r="AV20" s="150"/>
    </row>
    <row r="21" spans="1:48" s="149" customFormat="1" ht="28.2" customHeight="1" x14ac:dyDescent="0.3">
      <c r="A21" s="151" t="s">
        <v>60</v>
      </c>
      <c r="B21" s="152" t="s">
        <v>61</v>
      </c>
      <c r="C21" s="146">
        <f>Persona!Q22</f>
        <v>35</v>
      </c>
      <c r="D21" s="146" t="str">
        <f>Persona!R22</f>
        <v>Cleared</v>
      </c>
      <c r="E21" s="146">
        <f>Wellness!T22</f>
        <v>9</v>
      </c>
      <c r="F21" s="146" t="str">
        <f>Wellness!W22</f>
        <v>Cleared</v>
      </c>
      <c r="G21" s="146">
        <f>Behavior!J22</f>
        <v>6</v>
      </c>
      <c r="H21" s="146" t="str">
        <f>Behavior!K22</f>
        <v>Cleared</v>
      </c>
      <c r="I21" s="146">
        <f>Discipline!O22</f>
        <v>6.625</v>
      </c>
      <c r="J21" s="146" t="str">
        <f t="shared" si="0"/>
        <v>Cleared</v>
      </c>
      <c r="K21" s="147">
        <f t="shared" si="1"/>
        <v>56.625</v>
      </c>
      <c r="L21" s="148" t="str">
        <f t="shared" si="2"/>
        <v>Cleared</v>
      </c>
      <c r="N21" s="146">
        <f>Persona!AD22</f>
        <v>30.37738095238095</v>
      </c>
      <c r="O21" s="146" t="str">
        <f>Persona!AE22</f>
        <v>Cleared</v>
      </c>
      <c r="P21" s="146">
        <f>Wellness!AN22</f>
        <v>2</v>
      </c>
      <c r="Q21" s="146" t="str">
        <f>Wellness!AQ22</f>
        <v xml:space="preserve">Attendance  Test </v>
      </c>
      <c r="R21" s="146">
        <f>Behavior!R22</f>
        <v>7.8</v>
      </c>
      <c r="S21" s="146" t="str">
        <f>Behavior!S22</f>
        <v>Cleared</v>
      </c>
      <c r="T21" s="146">
        <f>Discipline!AB22</f>
        <v>2.6400000000000006</v>
      </c>
      <c r="U21" s="146" t="str">
        <f t="shared" si="3"/>
        <v>NC</v>
      </c>
      <c r="V21" s="147">
        <f t="shared" si="4"/>
        <v>42.817380952380944</v>
      </c>
      <c r="W21" s="148" t="str">
        <f t="shared" si="5"/>
        <v xml:space="preserve">Wellness </v>
      </c>
      <c r="Y21" s="146">
        <f>Persona!AQ22</f>
        <v>36.986666666666665</v>
      </c>
      <c r="Z21" s="146" t="str">
        <f>Persona!AR22</f>
        <v>Cleared</v>
      </c>
      <c r="AA21" s="146">
        <f>Wellness!BH22</f>
        <v>1</v>
      </c>
      <c r="AB21" s="146" t="str">
        <f>Wellness!BK22</f>
        <v xml:space="preserve">Attendance  Test </v>
      </c>
      <c r="AC21" s="146">
        <f>Behavior!Z22</f>
        <v>7</v>
      </c>
      <c r="AD21" s="146" t="str">
        <f>Behavior!AA22</f>
        <v>Cleared</v>
      </c>
      <c r="AE21" s="146">
        <f>Discipline!AO22</f>
        <v>3.2388888888888889</v>
      </c>
      <c r="AF21" s="146" t="str">
        <f t="shared" si="6"/>
        <v>NC</v>
      </c>
      <c r="AG21" s="147">
        <f t="shared" si="7"/>
        <v>48.225555555555552</v>
      </c>
      <c r="AH21" s="148" t="str">
        <f t="shared" si="8"/>
        <v xml:space="preserve">Wellness </v>
      </c>
      <c r="AJ21" s="146">
        <f>Persona!BD22</f>
        <v>31.463888888888885</v>
      </c>
      <c r="AK21" s="146" t="str">
        <f>Persona!BE22</f>
        <v>Cleared</v>
      </c>
      <c r="AL21" s="146">
        <f>Wellness!CB22</f>
        <v>0</v>
      </c>
      <c r="AM21" s="146" t="str">
        <f>Wellness!CE22</f>
        <v xml:space="preserve">Attendance  Test </v>
      </c>
      <c r="AN21" s="146">
        <f>Behavior!AH22</f>
        <v>6</v>
      </c>
      <c r="AO21" s="146" t="str">
        <f>Behavior!AI22</f>
        <v>Cleared</v>
      </c>
      <c r="AP21" s="146">
        <f>Discipline!BB22</f>
        <v>5.5666666666666664</v>
      </c>
      <c r="AQ21" s="146" t="str">
        <f t="shared" si="9"/>
        <v>NC</v>
      </c>
      <c r="AR21" s="147">
        <f t="shared" si="10"/>
        <v>43.030555555555551</v>
      </c>
      <c r="AS21" s="148" t="str">
        <f t="shared" si="11"/>
        <v xml:space="preserve">Wellness </v>
      </c>
      <c r="AV21" s="150"/>
    </row>
    <row r="22" spans="1:48" s="149" customFormat="1" ht="28.2" customHeight="1" x14ac:dyDescent="0.3">
      <c r="A22" s="144" t="s">
        <v>63</v>
      </c>
      <c r="B22" s="145" t="s">
        <v>64</v>
      </c>
      <c r="C22" s="146">
        <f>Persona!Q23</f>
        <v>31.666666666666664</v>
      </c>
      <c r="D22" s="146" t="str">
        <f>Persona!R23</f>
        <v>Cleared</v>
      </c>
      <c r="E22" s="146">
        <f>Wellness!T23</f>
        <v>15</v>
      </c>
      <c r="F22" s="146" t="str">
        <f>Wellness!W23</f>
        <v>Cleared</v>
      </c>
      <c r="G22" s="146">
        <f>Behavior!J23</f>
        <v>6</v>
      </c>
      <c r="H22" s="146" t="str">
        <f>Behavior!K23</f>
        <v>Cleared</v>
      </c>
      <c r="I22" s="146">
        <f>Discipline!O23</f>
        <v>6.75</v>
      </c>
      <c r="J22" s="146" t="str">
        <f t="shared" si="0"/>
        <v>Cleared</v>
      </c>
      <c r="K22" s="147">
        <f t="shared" si="1"/>
        <v>59.416666666666664</v>
      </c>
      <c r="L22" s="148" t="str">
        <f t="shared" si="2"/>
        <v>Cleared</v>
      </c>
      <c r="N22" s="146">
        <f>Persona!AD23</f>
        <v>41.521428571428572</v>
      </c>
      <c r="O22" s="146" t="str">
        <f>Persona!AE23</f>
        <v>Cleared</v>
      </c>
      <c r="P22" s="146">
        <f>Wellness!AN23</f>
        <v>1</v>
      </c>
      <c r="Q22" s="146" t="str">
        <f>Wellness!AQ23</f>
        <v xml:space="preserve">Test </v>
      </c>
      <c r="R22" s="146">
        <f>Behavior!R23</f>
        <v>7.1</v>
      </c>
      <c r="S22" s="146" t="str">
        <f>Behavior!S23</f>
        <v>Cleared</v>
      </c>
      <c r="T22" s="146">
        <f>Discipline!AB23</f>
        <v>4.9066666666666663</v>
      </c>
      <c r="U22" s="146" t="str">
        <f t="shared" si="3"/>
        <v>NC</v>
      </c>
      <c r="V22" s="147">
        <f t="shared" si="4"/>
        <v>54.52809523809524</v>
      </c>
      <c r="W22" s="148" t="str">
        <f t="shared" si="5"/>
        <v xml:space="preserve">Wellness </v>
      </c>
      <c r="Y22" s="146">
        <f>Persona!AQ23</f>
        <v>32.133333333333333</v>
      </c>
      <c r="Z22" s="146" t="str">
        <f>Persona!AR23</f>
        <v>Cleared</v>
      </c>
      <c r="AA22" s="146">
        <f>Wellness!BH23</f>
        <v>6</v>
      </c>
      <c r="AB22" s="146" t="str">
        <f>Wellness!BK23</f>
        <v xml:space="preserve">Test </v>
      </c>
      <c r="AC22" s="146">
        <f>Behavior!Z23</f>
        <v>8.25</v>
      </c>
      <c r="AD22" s="146" t="str">
        <f>Behavior!AA23</f>
        <v>Cleared</v>
      </c>
      <c r="AE22" s="146">
        <f>Discipline!AO23</f>
        <v>3.1166666666666671</v>
      </c>
      <c r="AF22" s="146" t="str">
        <f t="shared" si="6"/>
        <v>NC</v>
      </c>
      <c r="AG22" s="147">
        <f t="shared" si="7"/>
        <v>49.5</v>
      </c>
      <c r="AH22" s="148" t="str">
        <f t="shared" si="8"/>
        <v xml:space="preserve">Wellness </v>
      </c>
      <c r="AJ22" s="146">
        <f>Persona!BD23</f>
        <v>40.437037037037044</v>
      </c>
      <c r="AK22" s="146" t="str">
        <f>Persona!BE23</f>
        <v>Cleared</v>
      </c>
      <c r="AL22" s="146">
        <f>Wellness!CB23</f>
        <v>2</v>
      </c>
      <c r="AM22" s="146" t="str">
        <f>Wellness!CE23</f>
        <v xml:space="preserve">Test </v>
      </c>
      <c r="AN22" s="146">
        <f>Behavior!AH23</f>
        <v>7.9333333333333327</v>
      </c>
      <c r="AO22" s="146" t="str">
        <f>Behavior!AI23</f>
        <v>Cleared</v>
      </c>
      <c r="AP22" s="146">
        <f>Discipline!BB23</f>
        <v>5.7666666666666666</v>
      </c>
      <c r="AQ22" s="146" t="str">
        <f t="shared" si="9"/>
        <v>NC</v>
      </c>
      <c r="AR22" s="147">
        <f t="shared" si="10"/>
        <v>56.13703703703704</v>
      </c>
      <c r="AS22" s="148" t="str">
        <f t="shared" si="11"/>
        <v xml:space="preserve">Wellness </v>
      </c>
      <c r="AV22" s="150"/>
    </row>
    <row r="23" spans="1:48" s="149" customFormat="1" ht="28.2" customHeight="1" x14ac:dyDescent="0.3">
      <c r="A23" s="151" t="s">
        <v>65</v>
      </c>
      <c r="B23" s="152" t="s">
        <v>66</v>
      </c>
      <c r="C23" s="146">
        <f>Persona!Q24</f>
        <v>25.833333333333336</v>
      </c>
      <c r="D23" s="146" t="str">
        <f>Persona!R24</f>
        <v>Cleared</v>
      </c>
      <c r="E23" s="146">
        <f>Wellness!T24</f>
        <v>12</v>
      </c>
      <c r="F23" s="146" t="str">
        <f>Wellness!W24</f>
        <v>Cleared</v>
      </c>
      <c r="G23" s="146">
        <f>Behavior!J24</f>
        <v>6</v>
      </c>
      <c r="H23" s="146" t="str">
        <f>Behavior!K24</f>
        <v>Cleared</v>
      </c>
      <c r="I23" s="146">
        <f>Discipline!O24</f>
        <v>6.5625</v>
      </c>
      <c r="J23" s="146" t="str">
        <f t="shared" si="0"/>
        <v>Cleared</v>
      </c>
      <c r="K23" s="147">
        <f t="shared" si="1"/>
        <v>50.395833333333336</v>
      </c>
      <c r="L23" s="148" t="str">
        <f t="shared" si="2"/>
        <v>Cleared</v>
      </c>
      <c r="N23" s="146">
        <f>Persona!AD24</f>
        <v>38.18214285714285</v>
      </c>
      <c r="O23" s="146" t="str">
        <f>Persona!AE24</f>
        <v>Cleared</v>
      </c>
      <c r="P23" s="146">
        <f>Wellness!AN24</f>
        <v>4</v>
      </c>
      <c r="Q23" s="146" t="str">
        <f>Wellness!AQ24</f>
        <v xml:space="preserve">Attendance  Test </v>
      </c>
      <c r="R23" s="146">
        <f>Behavior!R24</f>
        <v>7.3866666666666658</v>
      </c>
      <c r="S23" s="146" t="str">
        <f>Behavior!S24</f>
        <v>Cleared</v>
      </c>
      <c r="T23" s="146">
        <f>Discipline!AB24</f>
        <v>4.4057142857142857</v>
      </c>
      <c r="U23" s="146" t="str">
        <f t="shared" si="3"/>
        <v>NC</v>
      </c>
      <c r="V23" s="147">
        <f t="shared" si="4"/>
        <v>53.974523809523802</v>
      </c>
      <c r="W23" s="148" t="str">
        <f t="shared" si="5"/>
        <v xml:space="preserve">Wellness </v>
      </c>
      <c r="Y23" s="146">
        <f>Persona!AQ24</f>
        <v>39.253333333333337</v>
      </c>
      <c r="Z23" s="146" t="str">
        <f>Persona!AR24</f>
        <v>Cleared</v>
      </c>
      <c r="AA23" s="146">
        <f>Wellness!BH24</f>
        <v>0</v>
      </c>
      <c r="AB23" s="146" t="str">
        <f>Wellness!BK24</f>
        <v xml:space="preserve">Attendance  Test </v>
      </c>
      <c r="AC23" s="146">
        <f>Behavior!Z24</f>
        <v>7</v>
      </c>
      <c r="AD23" s="146" t="str">
        <f>Behavior!AA24</f>
        <v>Cleared</v>
      </c>
      <c r="AE23" s="146">
        <f>Discipline!AO24</f>
        <v>3.0222222222222221</v>
      </c>
      <c r="AF23" s="146" t="str">
        <f t="shared" si="6"/>
        <v>NC</v>
      </c>
      <c r="AG23" s="147">
        <f t="shared" si="7"/>
        <v>49.275555555555556</v>
      </c>
      <c r="AH23" s="148" t="str">
        <f t="shared" si="8"/>
        <v xml:space="preserve">Wellness </v>
      </c>
      <c r="AJ23" s="146">
        <f>Persona!BD24</f>
        <v>39.205555555555563</v>
      </c>
      <c r="AK23" s="146" t="str">
        <f>Persona!BE24</f>
        <v>Cleared</v>
      </c>
      <c r="AL23" s="146">
        <f>Wellness!CB24</f>
        <v>4</v>
      </c>
      <c r="AM23" s="146" t="str">
        <f>Wellness!CE24</f>
        <v xml:space="preserve">Attendance  Test </v>
      </c>
      <c r="AN23" s="146">
        <f>Behavior!AH24</f>
        <v>0</v>
      </c>
      <c r="AO23" s="146" t="str">
        <f>Behavior!AI24</f>
        <v>NC</v>
      </c>
      <c r="AP23" s="146">
        <f>Discipline!BB24</f>
        <v>4.6833333333333336</v>
      </c>
      <c r="AQ23" s="146" t="str">
        <f t="shared" si="9"/>
        <v>NC</v>
      </c>
      <c r="AR23" s="147">
        <f t="shared" si="10"/>
        <v>47.8888888888889</v>
      </c>
      <c r="AS23" s="148" t="str">
        <f t="shared" si="11"/>
        <v xml:space="preserve">Wellness </v>
      </c>
      <c r="AV23" s="150"/>
    </row>
    <row r="24" spans="1:48" s="149" customFormat="1" ht="28.2" customHeight="1" x14ac:dyDescent="0.3">
      <c r="A24" s="144" t="s">
        <v>67</v>
      </c>
      <c r="B24" s="145" t="s">
        <v>68</v>
      </c>
      <c r="C24" s="146">
        <f>Persona!Q25</f>
        <v>28.611111111111111</v>
      </c>
      <c r="D24" s="146" t="str">
        <f>Persona!R25</f>
        <v>Cleared</v>
      </c>
      <c r="E24" s="146">
        <f>Wellness!T25</f>
        <v>17</v>
      </c>
      <c r="F24" s="146" t="str">
        <f>Wellness!W25</f>
        <v>Cleared</v>
      </c>
      <c r="G24" s="146">
        <f>Behavior!J25</f>
        <v>6</v>
      </c>
      <c r="H24" s="146" t="str">
        <f>Behavior!K25</f>
        <v>Cleared</v>
      </c>
      <c r="I24" s="146">
        <f>Discipline!O25</f>
        <v>6.0625</v>
      </c>
      <c r="J24" s="146" t="str">
        <f t="shared" si="0"/>
        <v>Cleared</v>
      </c>
      <c r="K24" s="147">
        <f t="shared" si="1"/>
        <v>57.673611111111114</v>
      </c>
      <c r="L24" s="148" t="str">
        <f t="shared" si="2"/>
        <v>Cleared</v>
      </c>
      <c r="N24" s="146">
        <f>Persona!AD25</f>
        <v>33.810714285714283</v>
      </c>
      <c r="O24" s="146" t="str">
        <f>Persona!AE25</f>
        <v>Cleared</v>
      </c>
      <c r="P24" s="146">
        <f>Wellness!AN25</f>
        <v>6</v>
      </c>
      <c r="Q24" s="146" t="str">
        <f>Wellness!AQ25</f>
        <v xml:space="preserve">Test </v>
      </c>
      <c r="R24" s="146">
        <f>Behavior!R25</f>
        <v>6.6133333333333324</v>
      </c>
      <c r="S24" s="146" t="str">
        <f>Behavior!S25</f>
        <v>Cleared</v>
      </c>
      <c r="T24" s="146">
        <f>Discipline!AB25</f>
        <v>5</v>
      </c>
      <c r="U24" s="146" t="str">
        <f t="shared" si="3"/>
        <v>NC</v>
      </c>
      <c r="V24" s="147">
        <f t="shared" si="4"/>
        <v>51.424047619047613</v>
      </c>
      <c r="W24" s="148" t="str">
        <f t="shared" si="5"/>
        <v xml:space="preserve">Wellness </v>
      </c>
      <c r="Y24" s="146">
        <f>Persona!AQ25</f>
        <v>22.386666666666663</v>
      </c>
      <c r="Z24" s="146" t="str">
        <f>Persona!AR25</f>
        <v>NC</v>
      </c>
      <c r="AA24" s="146">
        <f>Wellness!BH25</f>
        <v>0</v>
      </c>
      <c r="AB24" s="146" t="str">
        <f>Wellness!BK25</f>
        <v xml:space="preserve">Test </v>
      </c>
      <c r="AC24" s="146">
        <f>Behavior!Z25</f>
        <v>7</v>
      </c>
      <c r="AD24" s="146" t="str">
        <f>Behavior!AA25</f>
        <v>Cleared</v>
      </c>
      <c r="AE24" s="146">
        <f>Discipline!AO25</f>
        <v>4.6333333333333329</v>
      </c>
      <c r="AF24" s="146" t="str">
        <f t="shared" si="6"/>
        <v>NC</v>
      </c>
      <c r="AG24" s="147">
        <f t="shared" si="7"/>
        <v>34.019999999999996</v>
      </c>
      <c r="AH24" s="148" t="str">
        <f t="shared" si="8"/>
        <v xml:space="preserve">Persona Wellness </v>
      </c>
      <c r="AJ24" s="146">
        <f>Persona!BD25</f>
        <v>28.244444444444444</v>
      </c>
      <c r="AK24" s="146" t="str">
        <f>Persona!BE25</f>
        <v>Cleared</v>
      </c>
      <c r="AL24" s="146">
        <f>Wellness!CB25</f>
        <v>0</v>
      </c>
      <c r="AM24" s="146" t="str">
        <f>Wellness!CE25</f>
        <v xml:space="preserve">Test </v>
      </c>
      <c r="AN24" s="146">
        <f>Behavior!AH25</f>
        <v>4.4000000000000004</v>
      </c>
      <c r="AO24" s="146" t="str">
        <f>Behavior!AI25</f>
        <v>NC</v>
      </c>
      <c r="AP24" s="146">
        <f>Discipline!BB25</f>
        <v>6</v>
      </c>
      <c r="AQ24" s="146" t="str">
        <f t="shared" si="9"/>
        <v>Cleared</v>
      </c>
      <c r="AR24" s="147">
        <f t="shared" si="10"/>
        <v>38.644444444444446</v>
      </c>
      <c r="AS24" s="148" t="str">
        <f t="shared" si="11"/>
        <v xml:space="preserve">Wellness </v>
      </c>
      <c r="AV24" s="150"/>
    </row>
    <row r="25" spans="1:48" s="149" customFormat="1" ht="28.2" customHeight="1" x14ac:dyDescent="0.3">
      <c r="A25" s="151" t="s">
        <v>69</v>
      </c>
      <c r="B25" s="152" t="s">
        <v>70</v>
      </c>
      <c r="C25" s="146">
        <f>Persona!Q26</f>
        <v>30</v>
      </c>
      <c r="D25" s="146" t="str">
        <f>Persona!R26</f>
        <v>Cleared</v>
      </c>
      <c r="E25" s="146">
        <f>Wellness!T26</f>
        <v>16</v>
      </c>
      <c r="F25" s="146" t="str">
        <f>Wellness!W26</f>
        <v>Cleared</v>
      </c>
      <c r="G25" s="146">
        <f>Behavior!J26</f>
        <v>6</v>
      </c>
      <c r="H25" s="146" t="str">
        <f>Behavior!K26</f>
        <v>Cleared</v>
      </c>
      <c r="I25" s="146">
        <f>Discipline!O26</f>
        <v>5.75</v>
      </c>
      <c r="J25" s="146" t="str">
        <f t="shared" si="0"/>
        <v>NC</v>
      </c>
      <c r="K25" s="147">
        <f t="shared" si="1"/>
        <v>57.75</v>
      </c>
      <c r="L25" s="148" t="str">
        <f t="shared" si="2"/>
        <v>Cleared</v>
      </c>
      <c r="N25" s="146">
        <f>Persona!AD26</f>
        <v>33.986904761904761</v>
      </c>
      <c r="O25" s="146" t="str">
        <f>Persona!AE26</f>
        <v>Cleared</v>
      </c>
      <c r="P25" s="146">
        <f>Wellness!AN26</f>
        <v>10.999999999999998</v>
      </c>
      <c r="Q25" s="146" t="str">
        <f>Wellness!AQ26</f>
        <v xml:space="preserve">Attendance  </v>
      </c>
      <c r="R25" s="146">
        <f>Behavior!R26</f>
        <v>5.2</v>
      </c>
      <c r="S25" s="146" t="str">
        <f>Behavior!S26</f>
        <v>NC</v>
      </c>
      <c r="T25" s="146">
        <f>Discipline!AB26</f>
        <v>3.0514285714285716</v>
      </c>
      <c r="U25" s="146" t="str">
        <f t="shared" si="3"/>
        <v>NC</v>
      </c>
      <c r="V25" s="147">
        <f t="shared" si="4"/>
        <v>53.238333333333337</v>
      </c>
      <c r="W25" s="148" t="str">
        <f t="shared" si="5"/>
        <v xml:space="preserve">Wellness </v>
      </c>
      <c r="Y25" s="146">
        <f>Persona!AQ26</f>
        <v>26.88</v>
      </c>
      <c r="Z25" s="146" t="str">
        <f>Persona!AR26</f>
        <v>Cleared</v>
      </c>
      <c r="AA25" s="146">
        <f>Wellness!BH26</f>
        <v>1</v>
      </c>
      <c r="AB25" s="146" t="str">
        <f>Wellness!BK26</f>
        <v xml:space="preserve">Test </v>
      </c>
      <c r="AC25" s="146">
        <f>Behavior!Z26</f>
        <v>5.5</v>
      </c>
      <c r="AD25" s="146" t="str">
        <f>Behavior!AA26</f>
        <v>NC</v>
      </c>
      <c r="AE25" s="146">
        <f>Discipline!AO26</f>
        <v>3.7833333333333332</v>
      </c>
      <c r="AF25" s="146" t="str">
        <f t="shared" si="6"/>
        <v>NC</v>
      </c>
      <c r="AG25" s="147">
        <f t="shared" si="7"/>
        <v>37.163333333333327</v>
      </c>
      <c r="AH25" s="148" t="str">
        <f t="shared" si="8"/>
        <v xml:space="preserve">Wellness </v>
      </c>
      <c r="AJ25" s="146">
        <f>Persona!BD26</f>
        <v>36.277777777777779</v>
      </c>
      <c r="AK25" s="146" t="str">
        <f>Persona!BE26</f>
        <v>Cleared</v>
      </c>
      <c r="AL25" s="146">
        <f>Wellness!CB26</f>
        <v>12</v>
      </c>
      <c r="AM25" s="146" t="str">
        <f>Wellness!CE26</f>
        <v xml:space="preserve">Attendance  </v>
      </c>
      <c r="AN25" s="146">
        <f>Behavior!AH26</f>
        <v>6.4</v>
      </c>
      <c r="AO25" s="146" t="str">
        <f>Behavior!AI26</f>
        <v>Cleared</v>
      </c>
      <c r="AP25" s="146">
        <f>Discipline!BB26</f>
        <v>5.5000000000000009</v>
      </c>
      <c r="AQ25" s="146" t="str">
        <f t="shared" si="9"/>
        <v>NC</v>
      </c>
      <c r="AR25" s="147">
        <f t="shared" si="10"/>
        <v>60.177777777777777</v>
      </c>
      <c r="AS25" s="148" t="str">
        <f t="shared" si="11"/>
        <v xml:space="preserve">Wellness </v>
      </c>
      <c r="AV25" s="150"/>
    </row>
    <row r="26" spans="1:48" s="149" customFormat="1" ht="28.2" customHeight="1" x14ac:dyDescent="0.3">
      <c r="A26" s="144" t="s">
        <v>71</v>
      </c>
      <c r="B26" s="145" t="s">
        <v>72</v>
      </c>
      <c r="C26" s="146">
        <f>Persona!Q27</f>
        <v>20</v>
      </c>
      <c r="D26" s="146" t="str">
        <f>Persona!R27</f>
        <v>NC</v>
      </c>
      <c r="E26" s="146">
        <f>Wellness!T27</f>
        <v>13.999999999999998</v>
      </c>
      <c r="F26" s="146" t="str">
        <f>Wellness!W27</f>
        <v>Cleared</v>
      </c>
      <c r="G26" s="146">
        <f>Behavior!J27</f>
        <v>6</v>
      </c>
      <c r="H26" s="146" t="str">
        <f>Behavior!K27</f>
        <v>Cleared</v>
      </c>
      <c r="I26" s="146">
        <f>Discipline!O27</f>
        <v>5.6875</v>
      </c>
      <c r="J26" s="146" t="str">
        <f t="shared" si="0"/>
        <v>NC</v>
      </c>
      <c r="K26" s="147">
        <f t="shared" si="1"/>
        <v>45.6875</v>
      </c>
      <c r="L26" s="148" t="str">
        <f t="shared" si="2"/>
        <v xml:space="preserve">Persona </v>
      </c>
      <c r="N26" s="146">
        <f>Persona!AD27</f>
        <v>25.347619047619048</v>
      </c>
      <c r="O26" s="146" t="str">
        <f>Persona!AE27</f>
        <v>Cleared</v>
      </c>
      <c r="P26" s="146">
        <f>Wellness!AN27</f>
        <v>13</v>
      </c>
      <c r="Q26" s="146" t="str">
        <f>Wellness!AQ27</f>
        <v>Cleared</v>
      </c>
      <c r="R26" s="146">
        <f>Behavior!R27</f>
        <v>6.4</v>
      </c>
      <c r="S26" s="146" t="str">
        <f>Behavior!S27</f>
        <v>Cleared</v>
      </c>
      <c r="T26" s="146">
        <f>Discipline!AB27</f>
        <v>4.6171428571428574</v>
      </c>
      <c r="U26" s="146" t="str">
        <f t="shared" si="3"/>
        <v>NC</v>
      </c>
      <c r="V26" s="147">
        <f t="shared" si="4"/>
        <v>49.364761904761906</v>
      </c>
      <c r="W26" s="148" t="str">
        <f t="shared" si="5"/>
        <v>Cleared</v>
      </c>
      <c r="Y26" s="146">
        <f>Persona!AQ27</f>
        <v>31.473333333333329</v>
      </c>
      <c r="Z26" s="146" t="str">
        <f>Persona!AR27</f>
        <v>Cleared</v>
      </c>
      <c r="AA26" s="146">
        <f>Wellness!BH27</f>
        <v>3</v>
      </c>
      <c r="AB26" s="146" t="str">
        <f>Wellness!BK27</f>
        <v xml:space="preserve">Test </v>
      </c>
      <c r="AC26" s="146">
        <f>Behavior!Z27</f>
        <v>6.75</v>
      </c>
      <c r="AD26" s="146" t="str">
        <f>Behavior!AA27</f>
        <v>Cleared</v>
      </c>
      <c r="AE26" s="146">
        <f>Discipline!AO27</f>
        <v>3.6666666666666674</v>
      </c>
      <c r="AF26" s="146" t="str">
        <f t="shared" si="6"/>
        <v>NC</v>
      </c>
      <c r="AG26" s="147">
        <f t="shared" si="7"/>
        <v>44.889999999999993</v>
      </c>
      <c r="AH26" s="148" t="str">
        <f t="shared" si="8"/>
        <v xml:space="preserve">Wellness </v>
      </c>
      <c r="AJ26" s="146">
        <f>Persona!BD27</f>
        <v>34.827777777777776</v>
      </c>
      <c r="AK26" s="146" t="str">
        <f>Persona!BE27</f>
        <v>Cleared</v>
      </c>
      <c r="AL26" s="146">
        <f>Wellness!CB27</f>
        <v>8</v>
      </c>
      <c r="AM26" s="146" t="str">
        <f>Wellness!CE27</f>
        <v xml:space="preserve">Test </v>
      </c>
      <c r="AN26" s="146">
        <f>Behavior!AH27</f>
        <v>5.8</v>
      </c>
      <c r="AO26" s="146" t="str">
        <f>Behavior!AI27</f>
        <v>NC</v>
      </c>
      <c r="AP26" s="146">
        <f>Discipline!BB27</f>
        <v>4.9833333333333343</v>
      </c>
      <c r="AQ26" s="146" t="str">
        <f t="shared" si="9"/>
        <v>NC</v>
      </c>
      <c r="AR26" s="147">
        <f t="shared" si="10"/>
        <v>53.611111111111107</v>
      </c>
      <c r="AS26" s="148" t="str">
        <f t="shared" si="11"/>
        <v xml:space="preserve">Wellness </v>
      </c>
      <c r="AV26" s="150"/>
    </row>
    <row r="27" spans="1:48" s="149" customFormat="1" ht="28.2" customHeight="1" x14ac:dyDescent="0.3">
      <c r="A27" s="151" t="s">
        <v>73</v>
      </c>
      <c r="B27" s="152" t="s">
        <v>74</v>
      </c>
      <c r="C27" s="146">
        <f>Persona!Q28</f>
        <v>25</v>
      </c>
      <c r="D27" s="146" t="str">
        <f>Persona!R28</f>
        <v>Cleared</v>
      </c>
      <c r="E27" s="146">
        <f>Wellness!T28</f>
        <v>13.999999999999998</v>
      </c>
      <c r="F27" s="146" t="str">
        <f>Wellness!W28</f>
        <v>Cleared</v>
      </c>
      <c r="G27" s="146">
        <f>Behavior!J28</f>
        <v>6</v>
      </c>
      <c r="H27" s="146" t="str">
        <f>Behavior!K28</f>
        <v>Cleared</v>
      </c>
      <c r="I27" s="146">
        <f>Discipline!O28</f>
        <v>6</v>
      </c>
      <c r="J27" s="146" t="str">
        <f t="shared" si="0"/>
        <v>Cleared</v>
      </c>
      <c r="K27" s="147">
        <f t="shared" si="1"/>
        <v>51</v>
      </c>
      <c r="L27" s="148" t="str">
        <f t="shared" si="2"/>
        <v>Cleared</v>
      </c>
      <c r="N27" s="146">
        <f>Persona!AD28</f>
        <v>25.2</v>
      </c>
      <c r="O27" s="146" t="str">
        <f>Persona!AE28</f>
        <v>Cleared</v>
      </c>
      <c r="P27" s="146">
        <f>Wellness!AN28</f>
        <v>4.9999999999999991</v>
      </c>
      <c r="Q27" s="146" t="str">
        <f>Wellness!AQ28</f>
        <v xml:space="preserve">Test </v>
      </c>
      <c r="R27" s="146">
        <f>Behavior!R28</f>
        <v>6</v>
      </c>
      <c r="S27" s="146" t="str">
        <f>Behavior!S28</f>
        <v>Cleared</v>
      </c>
      <c r="T27" s="146">
        <f>Discipline!AB28</f>
        <v>3.805714285714286</v>
      </c>
      <c r="U27" s="146" t="str">
        <f t="shared" si="3"/>
        <v>NC</v>
      </c>
      <c r="V27" s="147">
        <f t="shared" si="4"/>
        <v>40.005714285714291</v>
      </c>
      <c r="W27" s="148" t="str">
        <f t="shared" si="5"/>
        <v xml:space="preserve">Wellness </v>
      </c>
      <c r="Y27" s="146">
        <f>Persona!AQ28</f>
        <v>28.413333333333334</v>
      </c>
      <c r="Z27" s="146" t="str">
        <f>Persona!AR28</f>
        <v>Cleared</v>
      </c>
      <c r="AA27" s="146">
        <f>Wellness!BH28</f>
        <v>0</v>
      </c>
      <c r="AB27" s="146" t="str">
        <f>Wellness!BK28</f>
        <v xml:space="preserve">Attendance  Test </v>
      </c>
      <c r="AC27" s="146">
        <f>Behavior!Z28</f>
        <v>6.7</v>
      </c>
      <c r="AD27" s="146" t="str">
        <f>Behavior!AA28</f>
        <v>Cleared</v>
      </c>
      <c r="AE27" s="146">
        <f>Discipline!AO28</f>
        <v>2.255555555555556</v>
      </c>
      <c r="AF27" s="146" t="str">
        <f t="shared" si="6"/>
        <v>NC</v>
      </c>
      <c r="AG27" s="147">
        <f t="shared" si="7"/>
        <v>37.36888888888889</v>
      </c>
      <c r="AH27" s="148" t="str">
        <f t="shared" si="8"/>
        <v xml:space="preserve">Wellness </v>
      </c>
      <c r="AJ27" s="146">
        <f>Persona!BD28</f>
        <v>32.547222222222224</v>
      </c>
      <c r="AK27" s="146" t="str">
        <f>Persona!BE28</f>
        <v>Cleared</v>
      </c>
      <c r="AL27" s="146">
        <f>Wellness!CB28</f>
        <v>13</v>
      </c>
      <c r="AM27" s="146" t="str">
        <f>Wellness!CE28</f>
        <v xml:space="preserve">Attendance  </v>
      </c>
      <c r="AN27" s="146">
        <f>Behavior!AH28</f>
        <v>6.9</v>
      </c>
      <c r="AO27" s="146" t="str">
        <f>Behavior!AI28</f>
        <v>Cleared</v>
      </c>
      <c r="AP27" s="146">
        <f>Discipline!BB28</f>
        <v>4.5</v>
      </c>
      <c r="AQ27" s="146" t="str">
        <f t="shared" si="9"/>
        <v>NC</v>
      </c>
      <c r="AR27" s="147">
        <f t="shared" si="10"/>
        <v>56.947222222222223</v>
      </c>
      <c r="AS27" s="148" t="str">
        <f t="shared" si="11"/>
        <v xml:space="preserve">Wellness </v>
      </c>
      <c r="AV27" s="150"/>
    </row>
    <row r="28" spans="1:48" s="149" customFormat="1" ht="28.2" customHeight="1" x14ac:dyDescent="0.3">
      <c r="A28" s="144" t="s">
        <v>75</v>
      </c>
      <c r="B28" s="145" t="s">
        <v>76</v>
      </c>
      <c r="C28" s="146">
        <f>Persona!Q29</f>
        <v>31.666666666666664</v>
      </c>
      <c r="D28" s="146" t="str">
        <f>Persona!R29</f>
        <v>Cleared</v>
      </c>
      <c r="E28" s="146">
        <f>Wellness!T29</f>
        <v>13.999999999999998</v>
      </c>
      <c r="F28" s="146" t="str">
        <f>Wellness!W29</f>
        <v>Cleared</v>
      </c>
      <c r="G28" s="146">
        <f>Behavior!J29</f>
        <v>6</v>
      </c>
      <c r="H28" s="146" t="str">
        <f>Behavior!K29</f>
        <v>Cleared</v>
      </c>
      <c r="I28" s="146">
        <f>Discipline!O29</f>
        <v>7</v>
      </c>
      <c r="J28" s="146" t="str">
        <f t="shared" si="0"/>
        <v>Cleared</v>
      </c>
      <c r="K28" s="147">
        <f t="shared" si="1"/>
        <v>58.666666666666664</v>
      </c>
      <c r="L28" s="148" t="str">
        <f t="shared" si="2"/>
        <v>Cleared</v>
      </c>
      <c r="N28" s="146">
        <f>Persona!AD29</f>
        <v>35.202380952380949</v>
      </c>
      <c r="O28" s="146" t="str">
        <f>Persona!AE29</f>
        <v>Cleared</v>
      </c>
      <c r="P28" s="146">
        <f>Wellness!AN29</f>
        <v>1</v>
      </c>
      <c r="Q28" s="146" t="str">
        <f>Wellness!AQ29</f>
        <v xml:space="preserve">Attendance  Test </v>
      </c>
      <c r="R28" s="146">
        <f>Behavior!R29</f>
        <v>6.7200000000000006</v>
      </c>
      <c r="S28" s="146" t="str">
        <f>Behavior!S29</f>
        <v>Cleared</v>
      </c>
      <c r="T28" s="146">
        <f>Discipline!AB29</f>
        <v>4.2171428571428571</v>
      </c>
      <c r="U28" s="146" t="str">
        <f t="shared" si="3"/>
        <v>NC</v>
      </c>
      <c r="V28" s="147">
        <f t="shared" si="4"/>
        <v>47.139523809523808</v>
      </c>
      <c r="W28" s="148" t="str">
        <f t="shared" si="5"/>
        <v xml:space="preserve">Wellness </v>
      </c>
      <c r="Y28" s="146">
        <f>Persona!AQ29</f>
        <v>28.939999999999998</v>
      </c>
      <c r="Z28" s="146" t="str">
        <f>Persona!AR29</f>
        <v>Cleared</v>
      </c>
      <c r="AA28" s="146">
        <f>Wellness!BH29</f>
        <v>10.999999999999998</v>
      </c>
      <c r="AB28" s="146" t="str">
        <f>Wellness!BK29</f>
        <v xml:space="preserve">Attendance  </v>
      </c>
      <c r="AC28" s="146">
        <f>Behavior!Z29</f>
        <v>7.25</v>
      </c>
      <c r="AD28" s="146" t="str">
        <f>Behavior!AA29</f>
        <v>Cleared</v>
      </c>
      <c r="AE28" s="146">
        <f>Discipline!AO29</f>
        <v>4.6722222222222225</v>
      </c>
      <c r="AF28" s="146" t="str">
        <f t="shared" si="6"/>
        <v>NC</v>
      </c>
      <c r="AG28" s="147">
        <f t="shared" si="7"/>
        <v>51.862222222222222</v>
      </c>
      <c r="AH28" s="148" t="str">
        <f t="shared" si="8"/>
        <v xml:space="preserve">Wellness </v>
      </c>
      <c r="AJ28" s="146">
        <f>Persona!BD29</f>
        <v>24.74722222222222</v>
      </c>
      <c r="AK28" s="146" t="str">
        <f>Persona!BE29</f>
        <v>NC</v>
      </c>
      <c r="AL28" s="146">
        <f>Wellness!CB29</f>
        <v>6.9999999999999991</v>
      </c>
      <c r="AM28" s="146" t="str">
        <f>Wellness!CE29</f>
        <v xml:space="preserve">Test </v>
      </c>
      <c r="AN28" s="146">
        <f>Behavior!AH29</f>
        <v>6</v>
      </c>
      <c r="AO28" s="146" t="str">
        <f>Behavior!AI29</f>
        <v>Cleared</v>
      </c>
      <c r="AP28" s="146">
        <f>Discipline!BB29</f>
        <v>5.15</v>
      </c>
      <c r="AQ28" s="146" t="str">
        <f t="shared" si="9"/>
        <v>NC</v>
      </c>
      <c r="AR28" s="147">
        <f t="shared" si="10"/>
        <v>42.897222222222219</v>
      </c>
      <c r="AS28" s="148" t="str">
        <f t="shared" si="11"/>
        <v xml:space="preserve">Persona Wellness </v>
      </c>
      <c r="AV28" s="150"/>
    </row>
    <row r="29" spans="1:48" s="149" customFormat="1" ht="28.2" customHeight="1" x14ac:dyDescent="0.3">
      <c r="A29" s="151" t="s">
        <v>77</v>
      </c>
      <c r="B29" s="152" t="s">
        <v>78</v>
      </c>
      <c r="C29" s="146">
        <f>Persona!Q30</f>
        <v>36.666666666666664</v>
      </c>
      <c r="D29" s="146" t="str">
        <f>Persona!R30</f>
        <v>Cleared</v>
      </c>
      <c r="E29" s="146">
        <f>Wellness!T30</f>
        <v>16</v>
      </c>
      <c r="F29" s="146" t="str">
        <f>Wellness!W30</f>
        <v>Cleared</v>
      </c>
      <c r="G29" s="146">
        <f>Behavior!J30</f>
        <v>6</v>
      </c>
      <c r="H29" s="146" t="str">
        <f>Behavior!K30</f>
        <v>Cleared</v>
      </c>
      <c r="I29" s="146">
        <f>Discipline!O30</f>
        <v>6.0848214285714288</v>
      </c>
      <c r="J29" s="146" t="str">
        <f t="shared" si="0"/>
        <v>Cleared</v>
      </c>
      <c r="K29" s="147">
        <f t="shared" si="1"/>
        <v>64.751488095238088</v>
      </c>
      <c r="L29" s="148" t="str">
        <f t="shared" si="2"/>
        <v>Cleared</v>
      </c>
      <c r="N29" s="146">
        <f>Persona!AD30</f>
        <v>36.997619047619047</v>
      </c>
      <c r="O29" s="146" t="str">
        <f>Persona!AE30</f>
        <v>Cleared</v>
      </c>
      <c r="P29" s="146">
        <f>Wellness!AN30</f>
        <v>4.9999999999999991</v>
      </c>
      <c r="Q29" s="146" t="str">
        <f>Wellness!AQ30</f>
        <v xml:space="preserve">Test </v>
      </c>
      <c r="R29" s="146">
        <f>Behavior!R30</f>
        <v>6.7733333333333334</v>
      </c>
      <c r="S29" s="146" t="str">
        <f>Behavior!S30</f>
        <v>Cleared</v>
      </c>
      <c r="T29" s="146">
        <f>Discipline!AB30</f>
        <v>5.8285714285714292</v>
      </c>
      <c r="U29" s="146" t="str">
        <f t="shared" si="3"/>
        <v>NC</v>
      </c>
      <c r="V29" s="147">
        <f t="shared" si="4"/>
        <v>54.599523809523809</v>
      </c>
      <c r="W29" s="148" t="str">
        <f t="shared" si="5"/>
        <v xml:space="preserve">Wellness </v>
      </c>
      <c r="Y29" s="146">
        <f>Persona!AQ30</f>
        <v>32.493333333333325</v>
      </c>
      <c r="Z29" s="146" t="str">
        <f>Persona!AR30</f>
        <v>Cleared</v>
      </c>
      <c r="AA29" s="146">
        <f>Wellness!BH30</f>
        <v>15</v>
      </c>
      <c r="AB29" s="146" t="str">
        <f>Wellness!BK30</f>
        <v>Cleared</v>
      </c>
      <c r="AC29" s="146">
        <f>Behavior!Z30</f>
        <v>5.5</v>
      </c>
      <c r="AD29" s="146" t="str">
        <f>Behavior!AA30</f>
        <v>NC</v>
      </c>
      <c r="AE29" s="146">
        <f>Discipline!AO30</f>
        <v>5.5666666666666664</v>
      </c>
      <c r="AF29" s="146" t="str">
        <f t="shared" si="6"/>
        <v>NC</v>
      </c>
      <c r="AG29" s="147">
        <f t="shared" si="7"/>
        <v>58.559999999999988</v>
      </c>
      <c r="AH29" s="148" t="str">
        <f t="shared" si="8"/>
        <v>Cleared</v>
      </c>
      <c r="AJ29" s="146">
        <f>Persona!BD30</f>
        <v>26.42685185185185</v>
      </c>
      <c r="AK29" s="146" t="str">
        <f>Persona!BE30</f>
        <v>Cleared</v>
      </c>
      <c r="AL29" s="146">
        <f>Wellness!CB30</f>
        <v>3</v>
      </c>
      <c r="AM29" s="146" t="str">
        <f>Wellness!CE30</f>
        <v xml:space="preserve">Test </v>
      </c>
      <c r="AN29" s="146">
        <f>Behavior!AH30</f>
        <v>8</v>
      </c>
      <c r="AO29" s="146" t="str">
        <f>Behavior!AI30</f>
        <v>Cleared</v>
      </c>
      <c r="AP29" s="146">
        <f>Discipline!BB30</f>
        <v>4.8333333333333339</v>
      </c>
      <c r="AQ29" s="146" t="str">
        <f t="shared" si="9"/>
        <v>NC</v>
      </c>
      <c r="AR29" s="147">
        <f t="shared" si="10"/>
        <v>42.260185185185186</v>
      </c>
      <c r="AS29" s="148" t="str">
        <f t="shared" si="11"/>
        <v xml:space="preserve">Wellness </v>
      </c>
      <c r="AV29" s="150"/>
    </row>
    <row r="30" spans="1:48" s="149" customFormat="1" ht="28.2" customHeight="1" x14ac:dyDescent="0.3">
      <c r="A30" s="144" t="s">
        <v>79</v>
      </c>
      <c r="B30" s="145" t="s">
        <v>80</v>
      </c>
      <c r="C30" s="146">
        <f>Persona!Q31</f>
        <v>29.722222222222229</v>
      </c>
      <c r="D30" s="146" t="str">
        <f>Persona!R31</f>
        <v>Cleared</v>
      </c>
      <c r="E30" s="146">
        <f>Wellness!T31</f>
        <v>18</v>
      </c>
      <c r="F30" s="146" t="str">
        <f>Wellness!W31</f>
        <v>Cleared</v>
      </c>
      <c r="G30" s="146">
        <f>Behavior!J31</f>
        <v>6</v>
      </c>
      <c r="H30" s="146" t="str">
        <f>Behavior!K31</f>
        <v>Cleared</v>
      </c>
      <c r="I30" s="146">
        <f>Discipline!O31</f>
        <v>4.9375</v>
      </c>
      <c r="J30" s="146" t="str">
        <f t="shared" si="0"/>
        <v>NC</v>
      </c>
      <c r="K30" s="147">
        <f t="shared" si="1"/>
        <v>58.659722222222229</v>
      </c>
      <c r="L30" s="148" t="str">
        <f t="shared" si="2"/>
        <v>Cleared</v>
      </c>
      <c r="N30" s="146">
        <f>Persona!AD31</f>
        <v>43.035714285714292</v>
      </c>
      <c r="O30" s="146" t="str">
        <f>Persona!AE31</f>
        <v>Cleared</v>
      </c>
      <c r="P30" s="146">
        <f>Wellness!AN31</f>
        <v>6</v>
      </c>
      <c r="Q30" s="146" t="str">
        <f>Wellness!AQ31</f>
        <v xml:space="preserve">Test </v>
      </c>
      <c r="R30" s="146">
        <f>Behavior!R31</f>
        <v>6.5533333333333328</v>
      </c>
      <c r="S30" s="146" t="str">
        <f>Behavior!S31</f>
        <v>Cleared</v>
      </c>
      <c r="T30" s="146">
        <f>Discipline!AB31</f>
        <v>6.2628571428571433</v>
      </c>
      <c r="U30" s="146" t="str">
        <f t="shared" si="3"/>
        <v>Cleared</v>
      </c>
      <c r="V30" s="147">
        <f t="shared" si="4"/>
        <v>61.85190476190477</v>
      </c>
      <c r="W30" s="148" t="str">
        <f t="shared" si="5"/>
        <v xml:space="preserve">Wellness </v>
      </c>
      <c r="Y30" s="146">
        <f>Persona!AQ31</f>
        <v>35.646666666666668</v>
      </c>
      <c r="Z30" s="146" t="str">
        <f>Persona!AR31</f>
        <v>Cleared</v>
      </c>
      <c r="AA30" s="146">
        <f>Wellness!BH31</f>
        <v>6</v>
      </c>
      <c r="AB30" s="146" t="str">
        <f>Wellness!BK31</f>
        <v xml:space="preserve">Test </v>
      </c>
      <c r="AC30" s="146">
        <f>Behavior!Z31</f>
        <v>7.416666666666667</v>
      </c>
      <c r="AD30" s="146" t="str">
        <f>Behavior!AA31</f>
        <v>Cleared</v>
      </c>
      <c r="AE30" s="146">
        <f>Discipline!AO31</f>
        <v>3.833333333333333</v>
      </c>
      <c r="AF30" s="146" t="str">
        <f t="shared" si="6"/>
        <v>NC</v>
      </c>
      <c r="AG30" s="147">
        <f t="shared" si="7"/>
        <v>52.896666666666668</v>
      </c>
      <c r="AH30" s="148" t="str">
        <f t="shared" si="8"/>
        <v xml:space="preserve">Wellness </v>
      </c>
      <c r="AJ30" s="146">
        <f>Persona!BD31</f>
        <v>40.262962962962959</v>
      </c>
      <c r="AK30" s="146" t="str">
        <f>Persona!BE31</f>
        <v>Cleared</v>
      </c>
      <c r="AL30" s="146">
        <f>Wellness!CB31</f>
        <v>13.999999999999998</v>
      </c>
      <c r="AM30" s="146" t="str">
        <f>Wellness!CE31</f>
        <v>Cleared</v>
      </c>
      <c r="AN30" s="146">
        <f>Behavior!AH31</f>
        <v>7.8</v>
      </c>
      <c r="AO30" s="146" t="str">
        <f>Behavior!AI31</f>
        <v>Cleared</v>
      </c>
      <c r="AP30" s="146">
        <f>Discipline!BB31</f>
        <v>6</v>
      </c>
      <c r="AQ30" s="146" t="str">
        <f t="shared" si="9"/>
        <v>Cleared</v>
      </c>
      <c r="AR30" s="147">
        <f t="shared" si="10"/>
        <v>68.062962962962956</v>
      </c>
      <c r="AS30" s="148" t="str">
        <f t="shared" si="11"/>
        <v>Cleared</v>
      </c>
      <c r="AV30" s="150"/>
    </row>
    <row r="31" spans="1:48" s="149" customFormat="1" ht="28.2" customHeight="1" x14ac:dyDescent="0.3">
      <c r="A31" s="151" t="s">
        <v>81</v>
      </c>
      <c r="B31" s="152" t="s">
        <v>82</v>
      </c>
      <c r="C31" s="146">
        <f>Persona!Q32</f>
        <v>36.666666666666664</v>
      </c>
      <c r="D31" s="146" t="str">
        <f>Persona!R32</f>
        <v>Cleared</v>
      </c>
      <c r="E31" s="146">
        <f>Wellness!T32</f>
        <v>9</v>
      </c>
      <c r="F31" s="146" t="str">
        <f>Wellness!W32</f>
        <v xml:space="preserve">Attendance  </v>
      </c>
      <c r="G31" s="146">
        <f>Behavior!J32</f>
        <v>6</v>
      </c>
      <c r="H31" s="146" t="str">
        <f>Behavior!K32</f>
        <v>Cleared</v>
      </c>
      <c r="I31" s="146">
        <f>Discipline!O32</f>
        <v>4</v>
      </c>
      <c r="J31" s="146" t="str">
        <f t="shared" si="0"/>
        <v>NC</v>
      </c>
      <c r="K31" s="147">
        <f t="shared" si="1"/>
        <v>55.666666666666664</v>
      </c>
      <c r="L31" s="148" t="str">
        <f t="shared" si="2"/>
        <v xml:space="preserve">Wellness </v>
      </c>
      <c r="N31" s="146">
        <f>Persona!AD32</f>
        <v>30.666666666666664</v>
      </c>
      <c r="O31" s="146" t="str">
        <f>Persona!AE32</f>
        <v>Cleared</v>
      </c>
      <c r="P31" s="146">
        <f>Wellness!AN32</f>
        <v>0</v>
      </c>
      <c r="Q31" s="146" t="str">
        <f>Wellness!AQ32</f>
        <v xml:space="preserve">Attendance  Test </v>
      </c>
      <c r="R31" s="146">
        <f>Behavior!R32</f>
        <v>5.6</v>
      </c>
      <c r="S31" s="146" t="str">
        <f>Behavior!S32</f>
        <v>NC</v>
      </c>
      <c r="T31" s="146">
        <f>Discipline!AB32</f>
        <v>3.6799999999999997</v>
      </c>
      <c r="U31" s="146" t="str">
        <f t="shared" si="3"/>
        <v>NC</v>
      </c>
      <c r="V31" s="147">
        <f t="shared" si="4"/>
        <v>39.946666666666665</v>
      </c>
      <c r="W31" s="148" t="str">
        <f t="shared" si="5"/>
        <v xml:space="preserve">Wellness </v>
      </c>
      <c r="Y31" s="146">
        <f>Persona!AQ32</f>
        <v>26.386666666666667</v>
      </c>
      <c r="Z31" s="146" t="str">
        <f>Persona!AR32</f>
        <v>Cleared</v>
      </c>
      <c r="AA31" s="146">
        <f>Wellness!BH32</f>
        <v>0</v>
      </c>
      <c r="AB31" s="146" t="str">
        <f>Wellness!BK32</f>
        <v xml:space="preserve">Attendance  Test </v>
      </c>
      <c r="AC31" s="146">
        <f>Behavior!Z32</f>
        <v>5.5</v>
      </c>
      <c r="AD31" s="146" t="str">
        <f>Behavior!AA32</f>
        <v>NC</v>
      </c>
      <c r="AE31" s="146">
        <f>Discipline!AO32</f>
        <v>1.8166666666666664</v>
      </c>
      <c r="AF31" s="146" t="str">
        <f t="shared" si="6"/>
        <v>NC</v>
      </c>
      <c r="AG31" s="147">
        <f t="shared" si="7"/>
        <v>33.703333333333333</v>
      </c>
      <c r="AH31" s="148" t="str">
        <f t="shared" si="8"/>
        <v xml:space="preserve">Wellness </v>
      </c>
      <c r="AJ31" s="146">
        <f>Persona!BD32</f>
        <v>35.003703703703707</v>
      </c>
      <c r="AK31" s="146" t="str">
        <f>Persona!BE32</f>
        <v>Cleared</v>
      </c>
      <c r="AL31" s="146">
        <f>Wellness!CB32</f>
        <v>4.9999999999999991</v>
      </c>
      <c r="AM31" s="146" t="str">
        <f>Wellness!CE32</f>
        <v xml:space="preserve">Attendance  Test </v>
      </c>
      <c r="AN31" s="146">
        <f>Behavior!AH32</f>
        <v>8</v>
      </c>
      <c r="AO31" s="146" t="str">
        <f>Behavior!AI32</f>
        <v>Cleared</v>
      </c>
      <c r="AP31" s="146">
        <f>Discipline!BB32</f>
        <v>4.2333333333333334</v>
      </c>
      <c r="AQ31" s="146" t="str">
        <f t="shared" si="9"/>
        <v>NC</v>
      </c>
      <c r="AR31" s="147">
        <f t="shared" si="10"/>
        <v>52.237037037037041</v>
      </c>
      <c r="AS31" s="148" t="str">
        <f t="shared" si="11"/>
        <v xml:space="preserve">Wellness </v>
      </c>
      <c r="AV31" s="150"/>
    </row>
    <row r="32" spans="1:48" s="149" customFormat="1" ht="28.2" customHeight="1" x14ac:dyDescent="0.3">
      <c r="A32" s="144" t="s">
        <v>83</v>
      </c>
      <c r="B32" s="145" t="s">
        <v>84</v>
      </c>
      <c r="C32" s="146">
        <f>Persona!Q33</f>
        <v>26.666666666666668</v>
      </c>
      <c r="D32" s="146" t="str">
        <f>Persona!R33</f>
        <v>Cleared</v>
      </c>
      <c r="E32" s="146">
        <f>Wellness!T33</f>
        <v>16</v>
      </c>
      <c r="F32" s="146" t="str">
        <f>Wellness!W33</f>
        <v>Cleared</v>
      </c>
      <c r="G32" s="146">
        <f>Behavior!J33</f>
        <v>6</v>
      </c>
      <c r="H32" s="146" t="str">
        <f>Behavior!K33</f>
        <v>Cleared</v>
      </c>
      <c r="I32" s="146">
        <f>Discipline!O33</f>
        <v>6.4241071428571432</v>
      </c>
      <c r="J32" s="146" t="str">
        <f t="shared" si="0"/>
        <v>Cleared</v>
      </c>
      <c r="K32" s="147">
        <f t="shared" si="1"/>
        <v>55.090773809523817</v>
      </c>
      <c r="L32" s="148" t="str">
        <f t="shared" si="2"/>
        <v>Cleared</v>
      </c>
      <c r="N32" s="146">
        <f>Persona!AD33</f>
        <v>22.559523809523807</v>
      </c>
      <c r="O32" s="146" t="str">
        <f>Persona!AE33</f>
        <v>NC</v>
      </c>
      <c r="P32" s="146">
        <f>Wellness!AN33</f>
        <v>6</v>
      </c>
      <c r="Q32" s="146" t="str">
        <f>Wellness!AQ33</f>
        <v xml:space="preserve">Test </v>
      </c>
      <c r="R32" s="146">
        <f>Behavior!R33</f>
        <v>6.2</v>
      </c>
      <c r="S32" s="146" t="str">
        <f>Behavior!S33</f>
        <v>Cleared</v>
      </c>
      <c r="T32" s="146">
        <f>Discipline!AB33</f>
        <v>5.2571428571428571</v>
      </c>
      <c r="U32" s="146" t="str">
        <f t="shared" si="3"/>
        <v>NC</v>
      </c>
      <c r="V32" s="147">
        <f t="shared" si="4"/>
        <v>40.016666666666666</v>
      </c>
      <c r="W32" s="148" t="str">
        <f t="shared" si="5"/>
        <v xml:space="preserve">Persona Wellness </v>
      </c>
      <c r="Y32" s="146">
        <f>Persona!AQ33</f>
        <v>27.693333333333332</v>
      </c>
      <c r="Z32" s="146" t="str">
        <f>Persona!AR33</f>
        <v>Cleared</v>
      </c>
      <c r="AA32" s="146">
        <f>Wellness!BH33</f>
        <v>13</v>
      </c>
      <c r="AB32" s="146" t="str">
        <f>Wellness!BK33</f>
        <v>Cleared</v>
      </c>
      <c r="AC32" s="146">
        <f>Behavior!Z33</f>
        <v>6.5</v>
      </c>
      <c r="AD32" s="146" t="str">
        <f>Behavior!AA33</f>
        <v>Cleared</v>
      </c>
      <c r="AE32" s="146">
        <f>Discipline!AO33</f>
        <v>5.6277777777777791</v>
      </c>
      <c r="AF32" s="146" t="str">
        <f t="shared" si="6"/>
        <v>NC</v>
      </c>
      <c r="AG32" s="147">
        <f t="shared" si="7"/>
        <v>52.821111111111108</v>
      </c>
      <c r="AH32" s="148" t="str">
        <f t="shared" si="8"/>
        <v>Cleared</v>
      </c>
      <c r="AJ32" s="146">
        <f>Persona!BD33</f>
        <v>30.373148148148147</v>
      </c>
      <c r="AK32" s="146" t="str">
        <f>Persona!BE33</f>
        <v>Cleared</v>
      </c>
      <c r="AL32" s="146">
        <f>Wellness!CB33</f>
        <v>16</v>
      </c>
      <c r="AM32" s="146" t="str">
        <f>Wellness!CE33</f>
        <v>Cleared</v>
      </c>
      <c r="AN32" s="146">
        <f>Behavior!AH33</f>
        <v>7.6</v>
      </c>
      <c r="AO32" s="146" t="str">
        <f>Behavior!AI33</f>
        <v>Cleared</v>
      </c>
      <c r="AP32" s="146">
        <f>Discipline!BB33</f>
        <v>5.4666666666666668</v>
      </c>
      <c r="AQ32" s="146" t="str">
        <f t="shared" si="9"/>
        <v>NC</v>
      </c>
      <c r="AR32" s="147">
        <f t="shared" si="10"/>
        <v>59.439814814814817</v>
      </c>
      <c r="AS32" s="148" t="str">
        <f t="shared" si="11"/>
        <v>Cleared</v>
      </c>
      <c r="AV32" s="150"/>
    </row>
    <row r="33" spans="1:48" s="149" customFormat="1" ht="28.2" customHeight="1" x14ac:dyDescent="0.3">
      <c r="A33" s="151" t="s">
        <v>85</v>
      </c>
      <c r="B33" s="152" t="s">
        <v>86</v>
      </c>
      <c r="C33" s="146">
        <f>Persona!Q34</f>
        <v>24.444444444444443</v>
      </c>
      <c r="D33" s="146" t="str">
        <f>Persona!R34</f>
        <v>NC</v>
      </c>
      <c r="E33" s="146">
        <f>Wellness!T34</f>
        <v>16</v>
      </c>
      <c r="F33" s="146" t="str">
        <f>Wellness!W34</f>
        <v>Cleared</v>
      </c>
      <c r="G33" s="146">
        <f>Behavior!J34</f>
        <v>6</v>
      </c>
      <c r="H33" s="146" t="str">
        <f>Behavior!K34</f>
        <v>Cleared</v>
      </c>
      <c r="I33" s="146">
        <f>Discipline!O34</f>
        <v>5.25</v>
      </c>
      <c r="J33" s="146" t="str">
        <f t="shared" si="0"/>
        <v>NC</v>
      </c>
      <c r="K33" s="147">
        <f t="shared" si="1"/>
        <v>51.694444444444443</v>
      </c>
      <c r="L33" s="148" t="str">
        <f t="shared" si="2"/>
        <v xml:space="preserve">Persona </v>
      </c>
      <c r="N33" s="146">
        <f>Persona!AD34</f>
        <v>31.768452380952379</v>
      </c>
      <c r="O33" s="146" t="str">
        <f>Persona!AE34</f>
        <v>Cleared</v>
      </c>
      <c r="P33" s="146">
        <f>Wellness!AN34</f>
        <v>16</v>
      </c>
      <c r="Q33" s="146" t="str">
        <f>Wellness!AQ34</f>
        <v>Cleared</v>
      </c>
      <c r="R33" s="146">
        <f>Behavior!R34</f>
        <v>6.1</v>
      </c>
      <c r="S33" s="146" t="str">
        <f>Behavior!S34</f>
        <v>Cleared</v>
      </c>
      <c r="T33" s="146">
        <f>Discipline!AB34</f>
        <v>5.5200000000000005</v>
      </c>
      <c r="U33" s="146" t="str">
        <f t="shared" si="3"/>
        <v>NC</v>
      </c>
      <c r="V33" s="147">
        <f t="shared" si="4"/>
        <v>59.388452380952387</v>
      </c>
      <c r="W33" s="148" t="str">
        <f t="shared" si="5"/>
        <v>Cleared</v>
      </c>
      <c r="Y33" s="146">
        <f>Persona!AQ34</f>
        <v>20.94</v>
      </c>
      <c r="Z33" s="146" t="str">
        <f>Persona!AR34</f>
        <v>NC</v>
      </c>
      <c r="AA33" s="146">
        <f>Wellness!BH34</f>
        <v>10.999999999999998</v>
      </c>
      <c r="AB33" s="146" t="str">
        <f>Wellness!BK34</f>
        <v>Cleared</v>
      </c>
      <c r="AC33" s="146">
        <f>Behavior!Z34</f>
        <v>2.5</v>
      </c>
      <c r="AD33" s="146" t="str">
        <f>Behavior!AA34</f>
        <v>NC</v>
      </c>
      <c r="AE33" s="146">
        <f>Discipline!AO34</f>
        <v>3.5222222222222221</v>
      </c>
      <c r="AF33" s="146" t="str">
        <f t="shared" si="6"/>
        <v>NC</v>
      </c>
      <c r="AG33" s="147">
        <f t="shared" si="7"/>
        <v>37.962222222222223</v>
      </c>
      <c r="AH33" s="148" t="str">
        <f t="shared" si="8"/>
        <v xml:space="preserve">Persona </v>
      </c>
      <c r="AJ33" s="146">
        <f>Persona!BD34</f>
        <v>29.575925925925926</v>
      </c>
      <c r="AK33" s="146" t="str">
        <f>Persona!BE34</f>
        <v>Cleared</v>
      </c>
      <c r="AL33" s="146">
        <f>Wellness!CB34</f>
        <v>17</v>
      </c>
      <c r="AM33" s="146" t="str">
        <f>Wellness!CE34</f>
        <v>Cleared</v>
      </c>
      <c r="AN33" s="146">
        <f>Behavior!AH34</f>
        <v>6</v>
      </c>
      <c r="AO33" s="146" t="str">
        <f>Behavior!AI34</f>
        <v>Cleared</v>
      </c>
      <c r="AP33" s="146">
        <f>Discipline!BB34</f>
        <v>4.7833333333333341</v>
      </c>
      <c r="AQ33" s="146" t="str">
        <f t="shared" si="9"/>
        <v>NC</v>
      </c>
      <c r="AR33" s="147">
        <f t="shared" si="10"/>
        <v>57.359259259259261</v>
      </c>
      <c r="AS33" s="148" t="str">
        <f t="shared" si="11"/>
        <v>Cleared</v>
      </c>
      <c r="AV33" s="150"/>
    </row>
    <row r="34" spans="1:48" s="149" customFormat="1" ht="28.2" customHeight="1" x14ac:dyDescent="0.3">
      <c r="A34" s="144" t="s">
        <v>87</v>
      </c>
      <c r="B34" s="145" t="s">
        <v>88</v>
      </c>
      <c r="C34" s="146">
        <f>Persona!Q35</f>
        <v>20</v>
      </c>
      <c r="D34" s="146" t="str">
        <f>Persona!R35</f>
        <v>NC</v>
      </c>
      <c r="E34" s="146">
        <f>Wellness!T35</f>
        <v>9</v>
      </c>
      <c r="F34" s="146" t="str">
        <f>Wellness!W35</f>
        <v>Cleared</v>
      </c>
      <c r="G34" s="146">
        <f>Behavior!J35</f>
        <v>6</v>
      </c>
      <c r="H34" s="146" t="str">
        <f>Behavior!K35</f>
        <v>Cleared</v>
      </c>
      <c r="I34" s="146">
        <f>Discipline!O35</f>
        <v>4.375</v>
      </c>
      <c r="J34" s="146" t="str">
        <f t="shared" si="0"/>
        <v>NC</v>
      </c>
      <c r="K34" s="147">
        <f t="shared" si="1"/>
        <v>39.375</v>
      </c>
      <c r="L34" s="148" t="str">
        <f t="shared" si="2"/>
        <v xml:space="preserve">Persona </v>
      </c>
      <c r="N34" s="146">
        <f>Persona!AD35</f>
        <v>28.095238095238095</v>
      </c>
      <c r="O34" s="146" t="str">
        <f>Persona!AE35</f>
        <v>Cleared</v>
      </c>
      <c r="P34" s="146">
        <f>Wellness!AN35</f>
        <v>8</v>
      </c>
      <c r="Q34" s="146" t="str">
        <f>Wellness!AQ35</f>
        <v xml:space="preserve">Test </v>
      </c>
      <c r="R34" s="146">
        <f>Behavior!R35</f>
        <v>5</v>
      </c>
      <c r="S34" s="146" t="str">
        <f>Behavior!S35</f>
        <v>NC</v>
      </c>
      <c r="T34" s="146">
        <f>Discipline!AB35</f>
        <v>3.9085714285714293</v>
      </c>
      <c r="U34" s="146" t="str">
        <f t="shared" si="3"/>
        <v>NC</v>
      </c>
      <c r="V34" s="147">
        <f t="shared" si="4"/>
        <v>45.003809523809522</v>
      </c>
      <c r="W34" s="148" t="str">
        <f t="shared" si="5"/>
        <v xml:space="preserve">Wellness </v>
      </c>
      <c r="Y34" s="146">
        <f>Persona!AQ35</f>
        <v>17.593333333333334</v>
      </c>
      <c r="Z34" s="146" t="str">
        <f>Persona!AR35</f>
        <v>NC</v>
      </c>
      <c r="AA34" s="146">
        <f>Wellness!BH35</f>
        <v>8</v>
      </c>
      <c r="AB34" s="146" t="str">
        <f>Wellness!BK35</f>
        <v xml:space="preserve">Attendance  Test </v>
      </c>
      <c r="AC34" s="146">
        <f>Behavior!Z35</f>
        <v>3.5</v>
      </c>
      <c r="AD34" s="146" t="str">
        <f>Behavior!AA35</f>
        <v>NC</v>
      </c>
      <c r="AE34" s="146">
        <f>Discipline!AO35</f>
        <v>0.52777777777777779</v>
      </c>
      <c r="AF34" s="146" t="str">
        <f t="shared" si="6"/>
        <v>NC</v>
      </c>
      <c r="AG34" s="147">
        <f t="shared" si="7"/>
        <v>29.621111111111112</v>
      </c>
      <c r="AH34" s="148" t="str">
        <f t="shared" si="8"/>
        <v xml:space="preserve">Persona Wellness </v>
      </c>
      <c r="AJ34" s="146">
        <f>Persona!BD35</f>
        <v>28.701851851851853</v>
      </c>
      <c r="AK34" s="146" t="str">
        <f>Persona!BE35</f>
        <v>Cleared</v>
      </c>
      <c r="AL34" s="146">
        <f>Wellness!CB35</f>
        <v>4.9999999999999991</v>
      </c>
      <c r="AM34" s="146" t="str">
        <f>Wellness!CE35</f>
        <v xml:space="preserve">Attendance  Test </v>
      </c>
      <c r="AN34" s="146">
        <f>Behavior!AH35</f>
        <v>8</v>
      </c>
      <c r="AO34" s="146" t="str">
        <f>Behavior!AI35</f>
        <v>Cleared</v>
      </c>
      <c r="AP34" s="146">
        <f>Discipline!BB35</f>
        <v>4.7666666666666666</v>
      </c>
      <c r="AQ34" s="146" t="str">
        <f t="shared" si="9"/>
        <v>NC</v>
      </c>
      <c r="AR34" s="147">
        <f t="shared" si="10"/>
        <v>46.468518518518515</v>
      </c>
      <c r="AS34" s="148" t="str">
        <f t="shared" si="11"/>
        <v xml:space="preserve">Wellness </v>
      </c>
      <c r="AV34" s="150"/>
    </row>
    <row r="35" spans="1:48" s="149" customFormat="1" ht="28.2" customHeight="1" x14ac:dyDescent="0.3">
      <c r="A35" s="151" t="s">
        <v>89</v>
      </c>
      <c r="B35" s="152" t="s">
        <v>90</v>
      </c>
      <c r="C35" s="146">
        <f>Persona!Q36</f>
        <v>23.055555555555557</v>
      </c>
      <c r="D35" s="146" t="str">
        <f>Persona!R36</f>
        <v>NC</v>
      </c>
      <c r="E35" s="146">
        <f>Wellness!T36</f>
        <v>10.999999999999998</v>
      </c>
      <c r="F35" s="146" t="str">
        <f>Wellness!W36</f>
        <v xml:space="preserve">Attendance  </v>
      </c>
      <c r="G35" s="146">
        <f>Behavior!J36</f>
        <v>6</v>
      </c>
      <c r="H35" s="146" t="str">
        <f>Behavior!K36</f>
        <v>Cleared</v>
      </c>
      <c r="I35" s="146">
        <f>Discipline!O36</f>
        <v>4.625</v>
      </c>
      <c r="J35" s="146" t="str">
        <f t="shared" si="0"/>
        <v>NC</v>
      </c>
      <c r="K35" s="147">
        <f t="shared" si="1"/>
        <v>44.680555555555557</v>
      </c>
      <c r="L35" s="148" t="str">
        <f t="shared" si="2"/>
        <v xml:space="preserve">Persona Wellness </v>
      </c>
      <c r="N35" s="146">
        <f>Persona!AD36</f>
        <v>41.017857142857139</v>
      </c>
      <c r="O35" s="146" t="str">
        <f>Persona!AE36</f>
        <v>Cleared</v>
      </c>
      <c r="P35" s="146">
        <f>Wellness!AN36</f>
        <v>4</v>
      </c>
      <c r="Q35" s="146" t="str">
        <f>Wellness!AQ36</f>
        <v xml:space="preserve">Attendance  Test </v>
      </c>
      <c r="R35" s="146">
        <f>Behavior!R36</f>
        <v>6.57</v>
      </c>
      <c r="S35" s="146" t="str">
        <f>Behavior!S36</f>
        <v>Cleared</v>
      </c>
      <c r="T35" s="146">
        <f>Discipline!AB36</f>
        <v>5.4342857142857142</v>
      </c>
      <c r="U35" s="146" t="str">
        <f t="shared" si="3"/>
        <v>NC</v>
      </c>
      <c r="V35" s="147">
        <f t="shared" si="4"/>
        <v>57.022142857142853</v>
      </c>
      <c r="W35" s="148" t="str">
        <f t="shared" si="5"/>
        <v xml:space="preserve">Wellness </v>
      </c>
      <c r="Y35" s="146">
        <f>Persona!AQ36</f>
        <v>35.186666666666667</v>
      </c>
      <c r="Z35" s="146" t="str">
        <f>Persona!AR36</f>
        <v>Cleared</v>
      </c>
      <c r="AA35" s="146">
        <f>Wellness!BH36</f>
        <v>2</v>
      </c>
      <c r="AB35" s="146" t="str">
        <f>Wellness!BK36</f>
        <v xml:space="preserve">Attendance  Test </v>
      </c>
      <c r="AC35" s="146">
        <f>Behavior!Z36</f>
        <v>6.25</v>
      </c>
      <c r="AD35" s="146" t="str">
        <f>Behavior!AA36</f>
        <v>Cleared</v>
      </c>
      <c r="AE35" s="146">
        <f>Discipline!AO36</f>
        <v>4.3166666666666673</v>
      </c>
      <c r="AF35" s="146" t="str">
        <f t="shared" si="6"/>
        <v>NC</v>
      </c>
      <c r="AG35" s="147">
        <f t="shared" si="7"/>
        <v>47.753333333333337</v>
      </c>
      <c r="AH35" s="148" t="str">
        <f t="shared" si="8"/>
        <v xml:space="preserve">Wellness </v>
      </c>
      <c r="AJ35" s="146">
        <f>Persona!BD36</f>
        <v>26.5</v>
      </c>
      <c r="AK35" s="146" t="str">
        <f>Persona!BE36</f>
        <v>Cleared</v>
      </c>
      <c r="AL35" s="146">
        <f>Wellness!CB36</f>
        <v>2</v>
      </c>
      <c r="AM35" s="146" t="str">
        <f>Wellness!CE36</f>
        <v xml:space="preserve">Attendance  Test </v>
      </c>
      <c r="AN35" s="146">
        <f>Behavior!AH36</f>
        <v>6.4</v>
      </c>
      <c r="AO35" s="146" t="str">
        <f>Behavior!AI36</f>
        <v>Cleared</v>
      </c>
      <c r="AP35" s="146">
        <f>Discipline!BB36</f>
        <v>3.7333333333333338</v>
      </c>
      <c r="AQ35" s="146" t="str">
        <f t="shared" si="9"/>
        <v>NC</v>
      </c>
      <c r="AR35" s="147">
        <f t="shared" si="10"/>
        <v>38.633333333333333</v>
      </c>
      <c r="AS35" s="148" t="str">
        <f t="shared" si="11"/>
        <v xml:space="preserve">Wellness </v>
      </c>
      <c r="AV35" s="150"/>
    </row>
    <row r="36" spans="1:48" s="149" customFormat="1" ht="28.2" customHeight="1" x14ac:dyDescent="0.3">
      <c r="A36" s="144" t="s">
        <v>91</v>
      </c>
      <c r="B36" s="145" t="s">
        <v>92</v>
      </c>
      <c r="C36" s="146">
        <f>Persona!Q37</f>
        <v>23.611111111111111</v>
      </c>
      <c r="D36" s="146" t="str">
        <f>Persona!R37</f>
        <v>NC</v>
      </c>
      <c r="E36" s="146">
        <f>Wellness!T37</f>
        <v>12</v>
      </c>
      <c r="F36" s="146" t="str">
        <f>Wellness!W37</f>
        <v>Cleared</v>
      </c>
      <c r="G36" s="146">
        <f>Behavior!J37</f>
        <v>6</v>
      </c>
      <c r="H36" s="146" t="str">
        <f>Behavior!K37</f>
        <v>Cleared</v>
      </c>
      <c r="I36" s="146">
        <f>Discipline!O37</f>
        <v>6.375</v>
      </c>
      <c r="J36" s="146" t="str">
        <f t="shared" si="0"/>
        <v>Cleared</v>
      </c>
      <c r="K36" s="147">
        <f t="shared" si="1"/>
        <v>47.986111111111114</v>
      </c>
      <c r="L36" s="148" t="str">
        <f t="shared" si="2"/>
        <v xml:space="preserve">Persona </v>
      </c>
      <c r="N36" s="146">
        <f>Persona!AD37</f>
        <v>35.133333333333333</v>
      </c>
      <c r="O36" s="146" t="str">
        <f>Persona!AE37</f>
        <v>Cleared</v>
      </c>
      <c r="P36" s="146">
        <f>Wellness!AN37</f>
        <v>6</v>
      </c>
      <c r="Q36" s="146" t="str">
        <f>Wellness!AQ37</f>
        <v xml:space="preserve">Test </v>
      </c>
      <c r="R36" s="146">
        <f>Behavior!R37</f>
        <v>7.3424999999999994</v>
      </c>
      <c r="S36" s="146" t="str">
        <f>Behavior!S37</f>
        <v>Cleared</v>
      </c>
      <c r="T36" s="146">
        <f>Discipline!AB37</f>
        <v>5.4171428571428573</v>
      </c>
      <c r="U36" s="146" t="str">
        <f t="shared" si="3"/>
        <v>NC</v>
      </c>
      <c r="V36" s="147">
        <f t="shared" si="4"/>
        <v>53.89297619047619</v>
      </c>
      <c r="W36" s="148" t="str">
        <f t="shared" si="5"/>
        <v xml:space="preserve">Wellness </v>
      </c>
      <c r="Y36" s="146">
        <f>Persona!AQ37</f>
        <v>33.193333333333335</v>
      </c>
      <c r="Z36" s="146" t="str">
        <f>Persona!AR37</f>
        <v>Cleared</v>
      </c>
      <c r="AA36" s="146">
        <f>Wellness!BH37</f>
        <v>12</v>
      </c>
      <c r="AB36" s="146" t="str">
        <f>Wellness!BK37</f>
        <v>Cleared</v>
      </c>
      <c r="AC36" s="146">
        <f>Behavior!Z37</f>
        <v>7</v>
      </c>
      <c r="AD36" s="146" t="str">
        <f>Behavior!AA37</f>
        <v>Cleared</v>
      </c>
      <c r="AE36" s="146">
        <f>Discipline!AO37</f>
        <v>4.6166666666666671</v>
      </c>
      <c r="AF36" s="146" t="str">
        <f t="shared" si="6"/>
        <v>NC</v>
      </c>
      <c r="AG36" s="147">
        <f t="shared" si="7"/>
        <v>56.81</v>
      </c>
      <c r="AH36" s="148" t="str">
        <f t="shared" si="8"/>
        <v>Cleared</v>
      </c>
      <c r="AJ36" s="146">
        <f>Persona!BD37</f>
        <v>34.836574074074072</v>
      </c>
      <c r="AK36" s="146" t="str">
        <f>Persona!BE37</f>
        <v>Cleared</v>
      </c>
      <c r="AL36" s="146">
        <f>Wellness!CB37</f>
        <v>13.999999999999998</v>
      </c>
      <c r="AM36" s="146" t="str">
        <f>Wellness!CE37</f>
        <v>Cleared</v>
      </c>
      <c r="AN36" s="146">
        <f>Behavior!AH37</f>
        <v>5.8</v>
      </c>
      <c r="AO36" s="146" t="str">
        <f>Behavior!AI37</f>
        <v>NC</v>
      </c>
      <c r="AP36" s="146">
        <f>Discipline!BB37</f>
        <v>5.2</v>
      </c>
      <c r="AQ36" s="146" t="str">
        <f t="shared" si="9"/>
        <v>NC</v>
      </c>
      <c r="AR36" s="147">
        <f t="shared" si="10"/>
        <v>59.836574074074072</v>
      </c>
      <c r="AS36" s="148" t="str">
        <f t="shared" si="11"/>
        <v>Cleared</v>
      </c>
      <c r="AV36" s="150"/>
    </row>
    <row r="37" spans="1:48" s="149" customFormat="1" ht="28.2" customHeight="1" x14ac:dyDescent="0.3">
      <c r="A37" s="151" t="s">
        <v>93</v>
      </c>
      <c r="B37" s="152" t="s">
        <v>94</v>
      </c>
      <c r="C37" s="146">
        <f>Persona!Q38</f>
        <v>35</v>
      </c>
      <c r="D37" s="146" t="str">
        <f>Persona!R38</f>
        <v>Cleared</v>
      </c>
      <c r="E37" s="146">
        <f>Wellness!T38</f>
        <v>13</v>
      </c>
      <c r="F37" s="146" t="str">
        <f>Wellness!W38</f>
        <v>Cleared</v>
      </c>
      <c r="G37" s="146">
        <f>Behavior!J38</f>
        <v>6</v>
      </c>
      <c r="H37" s="146" t="str">
        <f>Behavior!K38</f>
        <v>Cleared</v>
      </c>
      <c r="I37" s="146">
        <f>Discipline!O38</f>
        <v>7.25</v>
      </c>
      <c r="J37" s="146" t="str">
        <f t="shared" si="0"/>
        <v>Cleared</v>
      </c>
      <c r="K37" s="147">
        <f t="shared" si="1"/>
        <v>61.25</v>
      </c>
      <c r="L37" s="148" t="str">
        <f t="shared" si="2"/>
        <v>Cleared</v>
      </c>
      <c r="N37" s="146">
        <f>Persona!AD38</f>
        <v>40.173809523809524</v>
      </c>
      <c r="O37" s="146" t="str">
        <f>Persona!AE38</f>
        <v>Cleared</v>
      </c>
      <c r="P37" s="146">
        <f>Wellness!AN38</f>
        <v>9.9999999999999982</v>
      </c>
      <c r="Q37" s="146" t="str">
        <f>Wellness!AQ38</f>
        <v>Cleared</v>
      </c>
      <c r="R37" s="146">
        <f>Behavior!R38</f>
        <v>8.4</v>
      </c>
      <c r="S37" s="146" t="str">
        <f>Behavior!S38</f>
        <v>Cleared</v>
      </c>
      <c r="T37" s="146">
        <f>Discipline!AB38</f>
        <v>6.4</v>
      </c>
      <c r="U37" s="146" t="str">
        <f t="shared" si="3"/>
        <v>Cleared</v>
      </c>
      <c r="V37" s="147">
        <f t="shared" si="4"/>
        <v>64.973809523809521</v>
      </c>
      <c r="W37" s="148" t="str">
        <f t="shared" si="5"/>
        <v>Cleared</v>
      </c>
      <c r="Y37" s="146">
        <f>Persona!AQ38</f>
        <v>38.486666666666665</v>
      </c>
      <c r="Z37" s="146" t="str">
        <f>Persona!AR38</f>
        <v>Cleared</v>
      </c>
      <c r="AA37" s="146">
        <f>Wellness!BH38</f>
        <v>2</v>
      </c>
      <c r="AB37" s="146" t="str">
        <f>Wellness!BK38</f>
        <v xml:space="preserve">Test </v>
      </c>
      <c r="AC37" s="146">
        <f>Behavior!Z38</f>
        <v>7.5</v>
      </c>
      <c r="AD37" s="146" t="str">
        <f>Behavior!AA38</f>
        <v>Cleared</v>
      </c>
      <c r="AE37" s="146">
        <f>Discipline!AO38</f>
        <v>5.1277777777777782</v>
      </c>
      <c r="AF37" s="146" t="str">
        <f t="shared" si="6"/>
        <v>NC</v>
      </c>
      <c r="AG37" s="147">
        <f t="shared" si="7"/>
        <v>53.114444444444445</v>
      </c>
      <c r="AH37" s="148" t="str">
        <f t="shared" si="8"/>
        <v xml:space="preserve">Wellness </v>
      </c>
      <c r="AJ37" s="146">
        <f>Persona!BD38</f>
        <v>32.759259259259252</v>
      </c>
      <c r="AK37" s="146" t="str">
        <f>Persona!BE38</f>
        <v>Cleared</v>
      </c>
      <c r="AL37" s="146">
        <f>Wellness!CB38</f>
        <v>4</v>
      </c>
      <c r="AM37" s="146" t="str">
        <f>Wellness!CE38</f>
        <v xml:space="preserve">Test </v>
      </c>
      <c r="AN37" s="146">
        <f>Behavior!AH38</f>
        <v>7.6</v>
      </c>
      <c r="AO37" s="146" t="str">
        <f>Behavior!AI38</f>
        <v>Cleared</v>
      </c>
      <c r="AP37" s="146">
        <f>Discipline!BB38</f>
        <v>5.4333333333333336</v>
      </c>
      <c r="AQ37" s="146" t="str">
        <f t="shared" si="9"/>
        <v>NC</v>
      </c>
      <c r="AR37" s="147">
        <f t="shared" si="10"/>
        <v>49.792592592592584</v>
      </c>
      <c r="AS37" s="148" t="str">
        <f t="shared" si="11"/>
        <v xml:space="preserve">Wellness </v>
      </c>
      <c r="AV37" s="150"/>
    </row>
    <row r="38" spans="1:48" s="149" customFormat="1" ht="28.2" customHeight="1" x14ac:dyDescent="0.3">
      <c r="A38" s="144" t="s">
        <v>95</v>
      </c>
      <c r="B38" s="145" t="s">
        <v>96</v>
      </c>
      <c r="C38" s="146">
        <f>Persona!Q39</f>
        <v>27.222222222222225</v>
      </c>
      <c r="D38" s="146" t="str">
        <f>Persona!R39</f>
        <v>Cleared</v>
      </c>
      <c r="E38" s="146">
        <f>Wellness!T39</f>
        <v>12</v>
      </c>
      <c r="F38" s="146" t="str">
        <f>Wellness!W39</f>
        <v>Cleared</v>
      </c>
      <c r="G38" s="146">
        <f>Behavior!J39</f>
        <v>6</v>
      </c>
      <c r="H38" s="146" t="str">
        <f>Behavior!K39</f>
        <v>Cleared</v>
      </c>
      <c r="I38" s="146">
        <f>Discipline!O39</f>
        <v>6.0625</v>
      </c>
      <c r="J38" s="146" t="str">
        <f t="shared" si="0"/>
        <v>Cleared</v>
      </c>
      <c r="K38" s="147">
        <f t="shared" si="1"/>
        <v>51.284722222222229</v>
      </c>
      <c r="L38" s="148" t="str">
        <f t="shared" si="2"/>
        <v>Cleared</v>
      </c>
      <c r="N38" s="146">
        <f>Persona!AD39</f>
        <v>32.478571428571428</v>
      </c>
      <c r="O38" s="146" t="str">
        <f>Persona!AE39</f>
        <v>Cleared</v>
      </c>
      <c r="P38" s="146">
        <f>Wellness!AN39</f>
        <v>8</v>
      </c>
      <c r="Q38" s="146" t="str">
        <f>Wellness!AQ39</f>
        <v xml:space="preserve">Test </v>
      </c>
      <c r="R38" s="146">
        <f>Behavior!R39</f>
        <v>7.6400000000000006</v>
      </c>
      <c r="S38" s="146" t="str">
        <f>Behavior!S39</f>
        <v>Cleared</v>
      </c>
      <c r="T38" s="146">
        <f>Discipline!AB39</f>
        <v>4.274285714285714</v>
      </c>
      <c r="U38" s="146" t="str">
        <f t="shared" si="3"/>
        <v>NC</v>
      </c>
      <c r="V38" s="147">
        <f t="shared" si="4"/>
        <v>52.392857142857139</v>
      </c>
      <c r="W38" s="148" t="str">
        <f t="shared" si="5"/>
        <v xml:space="preserve">Wellness </v>
      </c>
      <c r="Y38" s="146">
        <f>Persona!AQ39</f>
        <v>23.053333333333335</v>
      </c>
      <c r="Z38" s="146" t="str">
        <f>Persona!AR39</f>
        <v>NC</v>
      </c>
      <c r="AA38" s="146">
        <f>Wellness!BH39</f>
        <v>9</v>
      </c>
      <c r="AB38" s="146" t="str">
        <f>Wellness!BK39</f>
        <v xml:space="preserve">Attendance  </v>
      </c>
      <c r="AC38" s="146">
        <f>Behavior!Z39</f>
        <v>6.333333333333333</v>
      </c>
      <c r="AD38" s="146" t="str">
        <f>Behavior!AA39</f>
        <v>Cleared</v>
      </c>
      <c r="AE38" s="146">
        <f>Discipline!AO39</f>
        <v>3.4444444444444446</v>
      </c>
      <c r="AF38" s="146" t="str">
        <f t="shared" si="6"/>
        <v>NC</v>
      </c>
      <c r="AG38" s="147">
        <f t="shared" si="7"/>
        <v>41.831111111111113</v>
      </c>
      <c r="AH38" s="148" t="str">
        <f t="shared" si="8"/>
        <v xml:space="preserve">Persona Wellness </v>
      </c>
      <c r="AJ38" s="146">
        <f>Persona!BD39</f>
        <v>35.193518518518516</v>
      </c>
      <c r="AK38" s="146" t="str">
        <f>Persona!BE39</f>
        <v>Cleared</v>
      </c>
      <c r="AL38" s="146">
        <f>Wellness!CB39</f>
        <v>4.9999999999999991</v>
      </c>
      <c r="AM38" s="146" t="str">
        <f>Wellness!CE39</f>
        <v xml:space="preserve">Attendance  Test </v>
      </c>
      <c r="AN38" s="146">
        <f>Behavior!AH39</f>
        <v>7.1</v>
      </c>
      <c r="AO38" s="146" t="str">
        <f>Behavior!AI39</f>
        <v>Cleared</v>
      </c>
      <c r="AP38" s="146">
        <f>Discipline!BB39</f>
        <v>5.1666666666666661</v>
      </c>
      <c r="AQ38" s="146" t="str">
        <f t="shared" si="9"/>
        <v>NC</v>
      </c>
      <c r="AR38" s="147">
        <f t="shared" si="10"/>
        <v>52.460185185185182</v>
      </c>
      <c r="AS38" s="148" t="str">
        <f t="shared" si="11"/>
        <v xml:space="preserve">Wellness </v>
      </c>
      <c r="AV38" s="150"/>
    </row>
    <row r="39" spans="1:48" s="149" customFormat="1" ht="28.2" customHeight="1" x14ac:dyDescent="0.3">
      <c r="A39" s="151" t="s">
        <v>97</v>
      </c>
      <c r="B39" s="152" t="s">
        <v>98</v>
      </c>
      <c r="C39" s="146">
        <f>Persona!Q40</f>
        <v>29.444444444444439</v>
      </c>
      <c r="D39" s="146" t="str">
        <f>Persona!R40</f>
        <v>Cleared</v>
      </c>
      <c r="E39" s="146">
        <f>Wellness!T40</f>
        <v>21.999999999999996</v>
      </c>
      <c r="F39" s="146" t="str">
        <f>Wellness!W40</f>
        <v>Cleared</v>
      </c>
      <c r="G39" s="146">
        <f>Behavior!J40</f>
        <v>6</v>
      </c>
      <c r="H39" s="146" t="str">
        <f>Behavior!K40</f>
        <v>Cleared</v>
      </c>
      <c r="I39" s="146">
        <f>Discipline!O40</f>
        <v>6.7589285714285712</v>
      </c>
      <c r="J39" s="146" t="str">
        <f t="shared" si="0"/>
        <v>Cleared</v>
      </c>
      <c r="K39" s="147">
        <f t="shared" si="1"/>
        <v>64.203373015873012</v>
      </c>
      <c r="L39" s="148" t="str">
        <f t="shared" si="2"/>
        <v>Cleared</v>
      </c>
      <c r="N39" s="146">
        <f>Persona!AD40</f>
        <v>22.888095238095232</v>
      </c>
      <c r="O39" s="146" t="str">
        <f>Persona!AE40</f>
        <v>NC</v>
      </c>
      <c r="P39" s="146">
        <f>Wellness!AN40</f>
        <v>15</v>
      </c>
      <c r="Q39" s="146" t="str">
        <f>Wellness!AQ40</f>
        <v>Cleared</v>
      </c>
      <c r="R39" s="146">
        <f>Behavior!R40</f>
        <v>5.0999999999999996</v>
      </c>
      <c r="S39" s="146" t="str">
        <f>Behavior!S40</f>
        <v>NC</v>
      </c>
      <c r="T39" s="146">
        <f>Discipline!AB40</f>
        <v>3.6</v>
      </c>
      <c r="U39" s="146" t="str">
        <f t="shared" si="3"/>
        <v>NC</v>
      </c>
      <c r="V39" s="147">
        <f t="shared" si="4"/>
        <v>46.588095238095235</v>
      </c>
      <c r="W39" s="148" t="str">
        <f t="shared" si="5"/>
        <v xml:space="preserve">Persona </v>
      </c>
      <c r="Y39" s="146">
        <f>Persona!AQ40</f>
        <v>23.02</v>
      </c>
      <c r="Z39" s="146" t="str">
        <f>Persona!AR40</f>
        <v>NC</v>
      </c>
      <c r="AA39" s="146">
        <f>Wellness!BH40</f>
        <v>6.9999999999999991</v>
      </c>
      <c r="AB39" s="146" t="str">
        <f>Wellness!BK40</f>
        <v xml:space="preserve">Test </v>
      </c>
      <c r="AC39" s="146">
        <f>Behavior!Z40</f>
        <v>5.25</v>
      </c>
      <c r="AD39" s="146" t="str">
        <f>Behavior!AA40</f>
        <v>NC</v>
      </c>
      <c r="AE39" s="146">
        <f>Discipline!AO40</f>
        <v>3.7111111111111117</v>
      </c>
      <c r="AF39" s="146" t="str">
        <f t="shared" si="6"/>
        <v>NC</v>
      </c>
      <c r="AG39" s="147">
        <f t="shared" si="7"/>
        <v>38.981111111111105</v>
      </c>
      <c r="AH39" s="148" t="str">
        <f t="shared" si="8"/>
        <v xml:space="preserve">Persona Wellness </v>
      </c>
      <c r="AJ39" s="146">
        <f>Persona!BD40</f>
        <v>35.055555555555557</v>
      </c>
      <c r="AK39" s="146" t="str">
        <f>Persona!BE40</f>
        <v>Cleared</v>
      </c>
      <c r="AL39" s="146">
        <f>Wellness!CB40</f>
        <v>17</v>
      </c>
      <c r="AM39" s="146" t="str">
        <f>Wellness!CE40</f>
        <v>Cleared</v>
      </c>
      <c r="AN39" s="146">
        <f>Behavior!AH40</f>
        <v>6.8</v>
      </c>
      <c r="AO39" s="146" t="str">
        <f>Behavior!AI40</f>
        <v>Cleared</v>
      </c>
      <c r="AP39" s="146">
        <f>Discipline!BB40</f>
        <v>4.9666666666666668</v>
      </c>
      <c r="AQ39" s="146" t="str">
        <f t="shared" si="9"/>
        <v>NC</v>
      </c>
      <c r="AR39" s="147">
        <f t="shared" si="10"/>
        <v>63.822222222222223</v>
      </c>
      <c r="AS39" s="148" t="str">
        <f t="shared" si="11"/>
        <v>Cleared</v>
      </c>
      <c r="AV39" s="150"/>
    </row>
    <row r="40" spans="1:48" s="149" customFormat="1" ht="28.2" customHeight="1" x14ac:dyDescent="0.3">
      <c r="A40" s="144" t="s">
        <v>99</v>
      </c>
      <c r="B40" s="145" t="s">
        <v>100</v>
      </c>
      <c r="C40" s="146">
        <f>Persona!Q41</f>
        <v>28.888888888888893</v>
      </c>
      <c r="D40" s="146" t="str">
        <f>Persona!R41</f>
        <v>Cleared</v>
      </c>
      <c r="E40" s="146">
        <f>Wellness!T41</f>
        <v>9.9999999999999982</v>
      </c>
      <c r="F40" s="146" t="str">
        <f>Wellness!W41</f>
        <v>Cleared</v>
      </c>
      <c r="G40" s="146">
        <f>Behavior!J41</f>
        <v>6</v>
      </c>
      <c r="H40" s="146" t="str">
        <f>Behavior!K41</f>
        <v>Cleared</v>
      </c>
      <c r="I40" s="146">
        <f>Discipline!O41</f>
        <v>6.5</v>
      </c>
      <c r="J40" s="146" t="str">
        <f t="shared" si="0"/>
        <v>Cleared</v>
      </c>
      <c r="K40" s="147">
        <f t="shared" si="1"/>
        <v>51.388888888888893</v>
      </c>
      <c r="L40" s="148" t="str">
        <f t="shared" si="2"/>
        <v>Cleared</v>
      </c>
      <c r="N40" s="146">
        <f>Persona!AD41</f>
        <v>35.652380952380952</v>
      </c>
      <c r="O40" s="146" t="str">
        <f>Persona!AE41</f>
        <v>Cleared</v>
      </c>
      <c r="P40" s="146">
        <f>Wellness!AN41</f>
        <v>9.9999999999999982</v>
      </c>
      <c r="Q40" s="146" t="str">
        <f>Wellness!AQ41</f>
        <v>Cleared</v>
      </c>
      <c r="R40" s="146">
        <f>Behavior!R41</f>
        <v>9.6</v>
      </c>
      <c r="S40" s="146" t="str">
        <f>Behavior!S41</f>
        <v>Cleared</v>
      </c>
      <c r="T40" s="146">
        <f>Discipline!AB41</f>
        <v>6.9828571428571422</v>
      </c>
      <c r="U40" s="146" t="str">
        <f t="shared" si="3"/>
        <v>Cleared</v>
      </c>
      <c r="V40" s="147">
        <f t="shared" si="4"/>
        <v>62.235238095238095</v>
      </c>
      <c r="W40" s="148" t="str">
        <f t="shared" si="5"/>
        <v>Cleared</v>
      </c>
      <c r="Y40" s="146">
        <f>Persona!AQ41</f>
        <v>34.339999999999996</v>
      </c>
      <c r="Z40" s="146" t="str">
        <f>Persona!AR41</f>
        <v>Cleared</v>
      </c>
      <c r="AA40" s="146">
        <f>Wellness!BH41</f>
        <v>9.9999999999999982</v>
      </c>
      <c r="AB40" s="146" t="str">
        <f>Wellness!BK41</f>
        <v>Cleared</v>
      </c>
      <c r="AC40" s="146">
        <f>Behavior!Z41</f>
        <v>8.75</v>
      </c>
      <c r="AD40" s="146" t="str">
        <f>Behavior!AA41</f>
        <v>Cleared</v>
      </c>
      <c r="AE40" s="146">
        <f>Discipline!AO41</f>
        <v>5.916666666666667</v>
      </c>
      <c r="AF40" s="146" t="str">
        <f t="shared" si="6"/>
        <v>NC</v>
      </c>
      <c r="AG40" s="147">
        <f t="shared" si="7"/>
        <v>59.006666666666661</v>
      </c>
      <c r="AH40" s="148" t="str">
        <f t="shared" si="8"/>
        <v>Cleared</v>
      </c>
      <c r="AJ40" s="146">
        <f>Persona!BD41</f>
        <v>42.102777777777781</v>
      </c>
      <c r="AK40" s="146" t="str">
        <f>Persona!BE41</f>
        <v>Cleared</v>
      </c>
      <c r="AL40" s="146">
        <f>Wellness!CB41</f>
        <v>6</v>
      </c>
      <c r="AM40" s="146" t="str">
        <f>Wellness!CE41</f>
        <v xml:space="preserve">Attendance  Test </v>
      </c>
      <c r="AN40" s="146">
        <f>Behavior!AH41</f>
        <v>7.4399999999999995</v>
      </c>
      <c r="AO40" s="146" t="str">
        <f>Behavior!AI41</f>
        <v>Cleared</v>
      </c>
      <c r="AP40" s="146">
        <f>Discipline!BB41</f>
        <v>5.7333333333333343</v>
      </c>
      <c r="AQ40" s="146" t="str">
        <f t="shared" si="9"/>
        <v>NC</v>
      </c>
      <c r="AR40" s="147">
        <f t="shared" si="10"/>
        <v>61.276111111111113</v>
      </c>
      <c r="AS40" s="148" t="str">
        <f t="shared" si="11"/>
        <v xml:space="preserve">Wellness </v>
      </c>
      <c r="AV40" s="150"/>
    </row>
    <row r="41" spans="1:48" s="149" customFormat="1" ht="28.2" customHeight="1" x14ac:dyDescent="0.3">
      <c r="A41" s="151" t="s">
        <v>101</v>
      </c>
      <c r="B41" s="152" t="s">
        <v>102</v>
      </c>
      <c r="C41" s="146">
        <f>Persona!Q42</f>
        <v>23.611111111111111</v>
      </c>
      <c r="D41" s="146" t="str">
        <f>Persona!R42</f>
        <v>NC</v>
      </c>
      <c r="E41" s="146">
        <f>Wellness!T42</f>
        <v>10.999999999999998</v>
      </c>
      <c r="F41" s="146" t="str">
        <f>Wellness!W42</f>
        <v>Cleared</v>
      </c>
      <c r="G41" s="146">
        <f>Behavior!J42</f>
        <v>6</v>
      </c>
      <c r="H41" s="146" t="str">
        <f>Behavior!K42</f>
        <v>Cleared</v>
      </c>
      <c r="I41" s="146">
        <f>Discipline!O42</f>
        <v>5.78125</v>
      </c>
      <c r="J41" s="146" t="str">
        <f t="shared" si="0"/>
        <v>NC</v>
      </c>
      <c r="K41" s="147">
        <f t="shared" si="1"/>
        <v>46.392361111111107</v>
      </c>
      <c r="L41" s="148" t="str">
        <f t="shared" si="2"/>
        <v xml:space="preserve">Persona </v>
      </c>
      <c r="N41" s="146">
        <f>Persona!AD42</f>
        <v>33.053571428571431</v>
      </c>
      <c r="O41" s="146" t="str">
        <f>Persona!AE42</f>
        <v>Cleared</v>
      </c>
      <c r="P41" s="146">
        <f>Wellness!AN42</f>
        <v>0</v>
      </c>
      <c r="Q41" s="146" t="str">
        <f>Wellness!AQ42</f>
        <v xml:space="preserve">Attendance  Test </v>
      </c>
      <c r="R41" s="146">
        <f>Behavior!R42</f>
        <v>7.7200000000000006</v>
      </c>
      <c r="S41" s="146" t="str">
        <f>Behavior!S42</f>
        <v>Cleared</v>
      </c>
      <c r="T41" s="146">
        <f>Discipline!AB42</f>
        <v>3.5371428571428569</v>
      </c>
      <c r="U41" s="146" t="str">
        <f t="shared" si="3"/>
        <v>NC</v>
      </c>
      <c r="V41" s="147">
        <f t="shared" si="4"/>
        <v>44.310714285714283</v>
      </c>
      <c r="W41" s="148" t="str">
        <f t="shared" si="5"/>
        <v xml:space="preserve">Wellness </v>
      </c>
      <c r="Y41" s="146">
        <f>Persona!AQ42</f>
        <v>33.526666666666664</v>
      </c>
      <c r="Z41" s="146" t="str">
        <f>Persona!AR42</f>
        <v>Cleared</v>
      </c>
      <c r="AA41" s="146">
        <f>Wellness!BH42</f>
        <v>0</v>
      </c>
      <c r="AB41" s="146" t="str">
        <f>Wellness!BK42</f>
        <v xml:space="preserve">Attendance  Test </v>
      </c>
      <c r="AC41" s="146">
        <f>Behavior!Z42</f>
        <v>7.1666666666666661</v>
      </c>
      <c r="AD41" s="146" t="str">
        <f>Behavior!AA42</f>
        <v>Cleared</v>
      </c>
      <c r="AE41" s="146">
        <f>Discipline!AO42</f>
        <v>1.588888888888889</v>
      </c>
      <c r="AF41" s="146" t="str">
        <f t="shared" si="6"/>
        <v>NC</v>
      </c>
      <c r="AG41" s="147">
        <f t="shared" si="7"/>
        <v>42.282222222222217</v>
      </c>
      <c r="AH41" s="148" t="str">
        <f t="shared" si="8"/>
        <v xml:space="preserve">Wellness </v>
      </c>
      <c r="AJ41" s="146">
        <f>Persona!BD42</f>
        <v>36.262499999999996</v>
      </c>
      <c r="AK41" s="146" t="str">
        <f>Persona!BE42</f>
        <v>Cleared</v>
      </c>
      <c r="AL41" s="146">
        <f>Wellness!CB42</f>
        <v>0</v>
      </c>
      <c r="AM41" s="146" t="str">
        <f>Wellness!CE42</f>
        <v xml:space="preserve">Test </v>
      </c>
      <c r="AN41" s="146">
        <f>Behavior!AH42</f>
        <v>6.7</v>
      </c>
      <c r="AO41" s="146" t="str">
        <f>Behavior!AI42</f>
        <v>Cleared</v>
      </c>
      <c r="AP41" s="146">
        <f>Discipline!BB42</f>
        <v>4.3333333333333339</v>
      </c>
      <c r="AQ41" s="146" t="str">
        <f t="shared" si="9"/>
        <v>NC</v>
      </c>
      <c r="AR41" s="147">
        <f t="shared" si="10"/>
        <v>47.295833333333334</v>
      </c>
      <c r="AS41" s="148" t="str">
        <f t="shared" si="11"/>
        <v xml:space="preserve">Wellness </v>
      </c>
      <c r="AV41" s="150"/>
    </row>
    <row r="42" spans="1:48" s="149" customFormat="1" ht="28.2" customHeight="1" x14ac:dyDescent="0.3">
      <c r="A42" s="144" t="s">
        <v>103</v>
      </c>
      <c r="B42" s="145" t="s">
        <v>104</v>
      </c>
      <c r="C42" s="146">
        <f>Persona!Q43</f>
        <v>40</v>
      </c>
      <c r="D42" s="146" t="str">
        <f>Persona!R43</f>
        <v>Cleared</v>
      </c>
      <c r="E42" s="146">
        <f>Wellness!T43</f>
        <v>9</v>
      </c>
      <c r="F42" s="146" t="str">
        <f>Wellness!W43</f>
        <v>Cleared</v>
      </c>
      <c r="G42" s="146">
        <f>Behavior!J43</f>
        <v>6</v>
      </c>
      <c r="H42" s="146" t="str">
        <f>Behavior!K43</f>
        <v>Cleared</v>
      </c>
      <c r="I42" s="146">
        <f>Discipline!O43</f>
        <v>6.5</v>
      </c>
      <c r="J42" s="146" t="str">
        <f t="shared" si="0"/>
        <v>Cleared</v>
      </c>
      <c r="K42" s="147">
        <f t="shared" si="1"/>
        <v>61.5</v>
      </c>
      <c r="L42" s="148" t="str">
        <f t="shared" si="2"/>
        <v>Cleared</v>
      </c>
      <c r="N42" s="146">
        <f>Persona!AD43</f>
        <v>35.140476190476193</v>
      </c>
      <c r="O42" s="146" t="str">
        <f>Persona!AE43</f>
        <v>Cleared</v>
      </c>
      <c r="P42" s="146">
        <f>Wellness!AN43</f>
        <v>9.9999999999999982</v>
      </c>
      <c r="Q42" s="146" t="str">
        <f>Wellness!AQ43</f>
        <v>Cleared</v>
      </c>
      <c r="R42" s="146">
        <f>Behavior!R43</f>
        <v>7.2</v>
      </c>
      <c r="S42" s="146" t="str">
        <f>Behavior!S43</f>
        <v>Cleared</v>
      </c>
      <c r="T42" s="146">
        <f>Discipline!AB43</f>
        <v>6.4228571428571435</v>
      </c>
      <c r="U42" s="146" t="str">
        <f t="shared" si="3"/>
        <v>Cleared</v>
      </c>
      <c r="V42" s="147">
        <f t="shared" si="4"/>
        <v>58.763333333333335</v>
      </c>
      <c r="W42" s="148" t="str">
        <f t="shared" si="5"/>
        <v>Cleared</v>
      </c>
      <c r="Y42" s="146">
        <f>Persona!AQ43</f>
        <v>36.966666666666669</v>
      </c>
      <c r="Z42" s="146" t="str">
        <f>Persona!AR43</f>
        <v>Cleared</v>
      </c>
      <c r="AA42" s="146">
        <f>Wellness!BH43</f>
        <v>4</v>
      </c>
      <c r="AB42" s="146" t="str">
        <f>Wellness!BK43</f>
        <v xml:space="preserve">Test </v>
      </c>
      <c r="AC42" s="146">
        <f>Behavior!Z43</f>
        <v>9</v>
      </c>
      <c r="AD42" s="146" t="str">
        <f>Behavior!AA43</f>
        <v>Cleared</v>
      </c>
      <c r="AE42" s="146">
        <f>Discipline!AO43</f>
        <v>7.2111111111111121</v>
      </c>
      <c r="AF42" s="146" t="str">
        <f t="shared" si="6"/>
        <v>Cleared</v>
      </c>
      <c r="AG42" s="147">
        <f t="shared" si="7"/>
        <v>57.177777777777777</v>
      </c>
      <c r="AH42" s="148" t="str">
        <f t="shared" si="8"/>
        <v xml:space="preserve">Wellness </v>
      </c>
      <c r="AJ42" s="146">
        <f>Persona!BD43</f>
        <v>33.456944444444446</v>
      </c>
      <c r="AK42" s="146" t="str">
        <f>Persona!BE43</f>
        <v>Cleared</v>
      </c>
      <c r="AL42" s="146">
        <f>Wellness!CB43</f>
        <v>8</v>
      </c>
      <c r="AM42" s="146" t="str">
        <f>Wellness!CE43</f>
        <v xml:space="preserve">Test </v>
      </c>
      <c r="AN42" s="146">
        <f>Behavior!AH43</f>
        <v>8.1999999999999993</v>
      </c>
      <c r="AO42" s="146" t="str">
        <f>Behavior!AI43</f>
        <v>Cleared</v>
      </c>
      <c r="AP42" s="146">
        <f>Discipline!BB43</f>
        <v>5.5333333333333341</v>
      </c>
      <c r="AQ42" s="146" t="str">
        <f t="shared" si="9"/>
        <v>NC</v>
      </c>
      <c r="AR42" s="147">
        <f t="shared" si="10"/>
        <v>55.19027777777778</v>
      </c>
      <c r="AS42" s="148" t="str">
        <f t="shared" si="11"/>
        <v xml:space="preserve">Wellness </v>
      </c>
      <c r="AV42" s="150"/>
    </row>
    <row r="43" spans="1:48" s="149" customFormat="1" ht="28.2" customHeight="1" x14ac:dyDescent="0.3">
      <c r="A43" s="151" t="s">
        <v>105</v>
      </c>
      <c r="B43" s="152" t="s">
        <v>106</v>
      </c>
      <c r="C43" s="146">
        <f>Persona!Q44</f>
        <v>31.666666666666664</v>
      </c>
      <c r="D43" s="146" t="str">
        <f>Persona!R44</f>
        <v>Cleared</v>
      </c>
      <c r="E43" s="146">
        <f>Wellness!T44</f>
        <v>17</v>
      </c>
      <c r="F43" s="146" t="str">
        <f>Wellness!W44</f>
        <v>Cleared</v>
      </c>
      <c r="G43" s="146">
        <f>Behavior!J44</f>
        <v>6</v>
      </c>
      <c r="H43" s="146" t="str">
        <f>Behavior!K44</f>
        <v>Cleared</v>
      </c>
      <c r="I43" s="146">
        <f>Discipline!O44</f>
        <v>8.0625</v>
      </c>
      <c r="J43" s="146" t="str">
        <f t="shared" si="0"/>
        <v>Cleared</v>
      </c>
      <c r="K43" s="147">
        <f t="shared" si="1"/>
        <v>62.729166666666664</v>
      </c>
      <c r="L43" s="148" t="str">
        <f t="shared" si="2"/>
        <v>Cleared</v>
      </c>
      <c r="N43" s="146">
        <f>Persona!AD44</f>
        <v>35.35</v>
      </c>
      <c r="O43" s="146" t="str">
        <f>Persona!AE44</f>
        <v>Cleared</v>
      </c>
      <c r="P43" s="146">
        <f>Wellness!AN44</f>
        <v>15</v>
      </c>
      <c r="Q43" s="146" t="str">
        <f>Wellness!AQ44</f>
        <v>Cleared</v>
      </c>
      <c r="R43" s="146">
        <f>Behavior!R44</f>
        <v>7.3</v>
      </c>
      <c r="S43" s="146" t="str">
        <f>Behavior!S44</f>
        <v>Cleared</v>
      </c>
      <c r="T43" s="146">
        <f>Discipline!AB44</f>
        <v>6.0228571428571431</v>
      </c>
      <c r="U43" s="146" t="str">
        <f t="shared" si="3"/>
        <v>Cleared</v>
      </c>
      <c r="V43" s="147">
        <f t="shared" si="4"/>
        <v>63.67285714285714</v>
      </c>
      <c r="W43" s="148" t="str">
        <f t="shared" si="5"/>
        <v>Cleared</v>
      </c>
      <c r="Y43" s="146">
        <f>Persona!AQ44</f>
        <v>20.199999999999996</v>
      </c>
      <c r="Z43" s="146" t="str">
        <f>Persona!AR44</f>
        <v>NC</v>
      </c>
      <c r="AA43" s="146">
        <f>Wellness!BH44</f>
        <v>9</v>
      </c>
      <c r="AB43" s="146" t="str">
        <f>Wellness!BK44</f>
        <v>Cleared</v>
      </c>
      <c r="AC43" s="146">
        <f>Behavior!Z44</f>
        <v>5.75</v>
      </c>
      <c r="AD43" s="146" t="str">
        <f>Behavior!AA44</f>
        <v>NC</v>
      </c>
      <c r="AE43" s="146">
        <f>Discipline!AO44</f>
        <v>3.5166666666666675</v>
      </c>
      <c r="AF43" s="146" t="str">
        <f t="shared" si="6"/>
        <v>NC</v>
      </c>
      <c r="AG43" s="147">
        <f t="shared" si="7"/>
        <v>38.466666666666661</v>
      </c>
      <c r="AH43" s="148" t="str">
        <f t="shared" si="8"/>
        <v xml:space="preserve">Persona </v>
      </c>
      <c r="AJ43" s="146">
        <f>Persona!BD44</f>
        <v>29.090740740740742</v>
      </c>
      <c r="AK43" s="146" t="str">
        <f>Persona!BE44</f>
        <v>Cleared</v>
      </c>
      <c r="AL43" s="146">
        <f>Wellness!CB44</f>
        <v>9.9999999999999982</v>
      </c>
      <c r="AM43" s="146" t="str">
        <f>Wellness!CE44</f>
        <v>Cleared</v>
      </c>
      <c r="AN43" s="146">
        <f>Behavior!AH44</f>
        <v>5.6</v>
      </c>
      <c r="AO43" s="146" t="str">
        <f>Behavior!AI44</f>
        <v>NC</v>
      </c>
      <c r="AP43" s="146">
        <f>Discipline!BB44</f>
        <v>6.1000000000000005</v>
      </c>
      <c r="AQ43" s="146" t="str">
        <f t="shared" si="9"/>
        <v>Cleared</v>
      </c>
      <c r="AR43" s="147">
        <f t="shared" si="10"/>
        <v>50.790740740740745</v>
      </c>
      <c r="AS43" s="148" t="str">
        <f t="shared" si="11"/>
        <v>Cleared</v>
      </c>
      <c r="AV43" s="150"/>
    </row>
    <row r="44" spans="1:48" s="149" customFormat="1" ht="28.2" customHeight="1" x14ac:dyDescent="0.3">
      <c r="A44" s="144" t="s">
        <v>107</v>
      </c>
      <c r="B44" s="145" t="s">
        <v>108</v>
      </c>
      <c r="C44" s="146">
        <f>Persona!Q45</f>
        <v>34.444444444444436</v>
      </c>
      <c r="D44" s="146" t="str">
        <f>Persona!R45</f>
        <v>Cleared</v>
      </c>
      <c r="E44" s="146">
        <f>Wellness!T45</f>
        <v>9</v>
      </c>
      <c r="F44" s="146" t="str">
        <f>Wellness!W45</f>
        <v>Cleared</v>
      </c>
      <c r="G44" s="146">
        <f>Behavior!J45</f>
        <v>6</v>
      </c>
      <c r="H44" s="146" t="str">
        <f>Behavior!K45</f>
        <v>Cleared</v>
      </c>
      <c r="I44" s="146">
        <f>Discipline!O45</f>
        <v>7.875</v>
      </c>
      <c r="J44" s="146" t="str">
        <f t="shared" si="0"/>
        <v>Cleared</v>
      </c>
      <c r="K44" s="147">
        <f t="shared" si="1"/>
        <v>57.319444444444436</v>
      </c>
      <c r="L44" s="148" t="str">
        <f t="shared" si="2"/>
        <v>Cleared</v>
      </c>
      <c r="N44" s="146">
        <f>Persona!AD45</f>
        <v>32.338095238095235</v>
      </c>
      <c r="O44" s="146" t="str">
        <f>Persona!AE45</f>
        <v>Cleared</v>
      </c>
      <c r="P44" s="146">
        <f>Wellness!AN45</f>
        <v>9.9999999999999982</v>
      </c>
      <c r="Q44" s="146" t="str">
        <f>Wellness!AQ45</f>
        <v>Cleared</v>
      </c>
      <c r="R44" s="146">
        <f>Behavior!R45</f>
        <v>6.8</v>
      </c>
      <c r="S44" s="146" t="str">
        <f>Behavior!S45</f>
        <v>Cleared</v>
      </c>
      <c r="T44" s="146">
        <f>Discipline!AB45</f>
        <v>6.4114285714285719</v>
      </c>
      <c r="U44" s="146" t="str">
        <f t="shared" si="3"/>
        <v>Cleared</v>
      </c>
      <c r="V44" s="147">
        <f t="shared" si="4"/>
        <v>55.549523809523805</v>
      </c>
      <c r="W44" s="148" t="str">
        <f t="shared" si="5"/>
        <v>Cleared</v>
      </c>
      <c r="Y44" s="146">
        <f>Persona!AQ45</f>
        <v>29.453333333333333</v>
      </c>
      <c r="Z44" s="146" t="str">
        <f>Persona!AR45</f>
        <v>Cleared</v>
      </c>
      <c r="AA44" s="146">
        <f>Wellness!BH45</f>
        <v>9</v>
      </c>
      <c r="AB44" s="146" t="str">
        <f>Wellness!BK45</f>
        <v>Cleared</v>
      </c>
      <c r="AC44" s="146">
        <f>Behavior!Z45</f>
        <v>7</v>
      </c>
      <c r="AD44" s="146" t="str">
        <f>Behavior!AA45</f>
        <v>Cleared</v>
      </c>
      <c r="AE44" s="146">
        <f>Discipline!AO45</f>
        <v>5.1388888888888893</v>
      </c>
      <c r="AF44" s="146" t="str">
        <f t="shared" si="6"/>
        <v>NC</v>
      </c>
      <c r="AG44" s="147">
        <f t="shared" si="7"/>
        <v>50.592222222222219</v>
      </c>
      <c r="AH44" s="148" t="str">
        <f t="shared" si="8"/>
        <v>Cleared</v>
      </c>
      <c r="AJ44" s="146">
        <f>Persona!BD45</f>
        <v>30.709722222222226</v>
      </c>
      <c r="AK44" s="146" t="str">
        <f>Persona!BE45</f>
        <v>Cleared</v>
      </c>
      <c r="AL44" s="146">
        <f>Wellness!CB45</f>
        <v>1</v>
      </c>
      <c r="AM44" s="146" t="str">
        <f>Wellness!CE45</f>
        <v xml:space="preserve">Test </v>
      </c>
      <c r="AN44" s="146">
        <f>Behavior!AH45</f>
        <v>7.1</v>
      </c>
      <c r="AO44" s="146" t="str">
        <f>Behavior!AI45</f>
        <v>Cleared</v>
      </c>
      <c r="AP44" s="146">
        <f>Discipline!BB45</f>
        <v>5.6000000000000014</v>
      </c>
      <c r="AQ44" s="146" t="str">
        <f t="shared" si="9"/>
        <v>NC</v>
      </c>
      <c r="AR44" s="147">
        <f t="shared" si="10"/>
        <v>44.409722222222229</v>
      </c>
      <c r="AS44" s="148" t="str">
        <f t="shared" si="11"/>
        <v xml:space="preserve">Wellness </v>
      </c>
      <c r="AV44" s="150"/>
    </row>
    <row r="45" spans="1:48" s="149" customFormat="1" ht="28.2" customHeight="1" x14ac:dyDescent="0.3">
      <c r="A45" s="151" t="s">
        <v>109</v>
      </c>
      <c r="B45" s="152" t="s">
        <v>110</v>
      </c>
      <c r="C45" s="146">
        <f>Persona!Q46</f>
        <v>23.055555555555557</v>
      </c>
      <c r="D45" s="146" t="str">
        <f>Persona!R46</f>
        <v>NC</v>
      </c>
      <c r="E45" s="146">
        <f>Wellness!T46</f>
        <v>16</v>
      </c>
      <c r="F45" s="146" t="str">
        <f>Wellness!W46</f>
        <v>Cleared</v>
      </c>
      <c r="G45" s="146">
        <f>Behavior!J46</f>
        <v>6</v>
      </c>
      <c r="H45" s="146" t="str">
        <f>Behavior!K46</f>
        <v>Cleared</v>
      </c>
      <c r="I45" s="146">
        <f>Discipline!O46</f>
        <v>6.3973214285714288</v>
      </c>
      <c r="J45" s="146" t="str">
        <f t="shared" si="0"/>
        <v>Cleared</v>
      </c>
      <c r="K45" s="147">
        <f t="shared" si="1"/>
        <v>51.452876984126988</v>
      </c>
      <c r="L45" s="148" t="str">
        <f t="shared" si="2"/>
        <v xml:space="preserve">Persona </v>
      </c>
      <c r="N45" s="146">
        <f>Persona!AD46</f>
        <v>31.709047619047617</v>
      </c>
      <c r="O45" s="146" t="str">
        <f>Persona!AE46</f>
        <v>Cleared</v>
      </c>
      <c r="P45" s="146">
        <f>Wellness!AN46</f>
        <v>13.999999999999998</v>
      </c>
      <c r="Q45" s="146" t="str">
        <f>Wellness!AQ46</f>
        <v>Cleared</v>
      </c>
      <c r="R45" s="146">
        <f>Behavior!R46</f>
        <v>7.12</v>
      </c>
      <c r="S45" s="146" t="str">
        <f>Behavior!S46</f>
        <v>Cleared</v>
      </c>
      <c r="T45" s="146">
        <f>Discipline!AB46</f>
        <v>5.9542857142857146</v>
      </c>
      <c r="U45" s="146" t="str">
        <f t="shared" si="3"/>
        <v>NC</v>
      </c>
      <c r="V45" s="147">
        <f t="shared" si="4"/>
        <v>58.783333333333331</v>
      </c>
      <c r="W45" s="148" t="str">
        <f t="shared" si="5"/>
        <v>Cleared</v>
      </c>
      <c r="Y45" s="146">
        <f>Persona!AQ46</f>
        <v>31.24666666666667</v>
      </c>
      <c r="Z45" s="146" t="str">
        <f>Persona!AR46</f>
        <v>Cleared</v>
      </c>
      <c r="AA45" s="146">
        <f>Wellness!BH46</f>
        <v>15</v>
      </c>
      <c r="AB45" s="146" t="str">
        <f>Wellness!BK46</f>
        <v>Cleared</v>
      </c>
      <c r="AC45" s="146">
        <f>Behavior!Z46</f>
        <v>7.166666666666667</v>
      </c>
      <c r="AD45" s="146" t="str">
        <f>Behavior!AA46</f>
        <v>Cleared</v>
      </c>
      <c r="AE45" s="146">
        <f>Discipline!AO46</f>
        <v>4.7444444444444445</v>
      </c>
      <c r="AF45" s="146" t="str">
        <f t="shared" si="6"/>
        <v>NC</v>
      </c>
      <c r="AG45" s="147">
        <f t="shared" si="7"/>
        <v>58.157777777777781</v>
      </c>
      <c r="AH45" s="148" t="str">
        <f t="shared" si="8"/>
        <v>Cleared</v>
      </c>
      <c r="AJ45" s="146">
        <f>Persona!BD46</f>
        <v>28.770370370370372</v>
      </c>
      <c r="AK45" s="146" t="str">
        <f>Persona!BE46</f>
        <v>Cleared</v>
      </c>
      <c r="AL45" s="146">
        <f>Wellness!CB46</f>
        <v>16</v>
      </c>
      <c r="AM45" s="146" t="str">
        <f>Wellness!CE46</f>
        <v>Cleared</v>
      </c>
      <c r="AN45" s="146">
        <f>Behavior!AH46</f>
        <v>6.3</v>
      </c>
      <c r="AO45" s="146" t="str">
        <f>Behavior!AI46</f>
        <v>Cleared</v>
      </c>
      <c r="AP45" s="146">
        <f>Discipline!BB46</f>
        <v>5.3666666666666671</v>
      </c>
      <c r="AQ45" s="146" t="str">
        <f t="shared" si="9"/>
        <v>NC</v>
      </c>
      <c r="AR45" s="147">
        <f t="shared" si="10"/>
        <v>56.437037037037037</v>
      </c>
      <c r="AS45" s="148" t="str">
        <f t="shared" si="11"/>
        <v>Cleared</v>
      </c>
      <c r="AV45" s="150"/>
    </row>
    <row r="46" spans="1:48" s="149" customFormat="1" ht="28.2" customHeight="1" x14ac:dyDescent="0.3">
      <c r="A46" s="144" t="s">
        <v>111</v>
      </c>
      <c r="B46" s="145" t="s">
        <v>112</v>
      </c>
      <c r="C46" s="146">
        <f>Persona!Q47</f>
        <v>36.666666666666664</v>
      </c>
      <c r="D46" s="146" t="str">
        <f>Persona!R47</f>
        <v>Cleared</v>
      </c>
      <c r="E46" s="146">
        <f>Wellness!T47</f>
        <v>10.999999999999998</v>
      </c>
      <c r="F46" s="146" t="str">
        <f>Wellness!W47</f>
        <v>Cleared</v>
      </c>
      <c r="G46" s="146">
        <f>Behavior!J47</f>
        <v>6</v>
      </c>
      <c r="H46" s="146" t="str">
        <f>Behavior!K47</f>
        <v>Cleared</v>
      </c>
      <c r="I46" s="146">
        <f>Discipline!O47</f>
        <v>7.75</v>
      </c>
      <c r="J46" s="146" t="str">
        <f t="shared" si="0"/>
        <v>Cleared</v>
      </c>
      <c r="K46" s="147">
        <f t="shared" si="1"/>
        <v>61.416666666666664</v>
      </c>
      <c r="L46" s="148" t="str">
        <f t="shared" si="2"/>
        <v>Cleared</v>
      </c>
      <c r="N46" s="146">
        <f>Persona!AD47</f>
        <v>28.633333333333333</v>
      </c>
      <c r="O46" s="146" t="str">
        <f>Persona!AE47</f>
        <v>Cleared</v>
      </c>
      <c r="P46" s="146">
        <f>Wellness!AN47</f>
        <v>13</v>
      </c>
      <c r="Q46" s="146" t="str">
        <f>Wellness!AQ47</f>
        <v>Cleared</v>
      </c>
      <c r="R46" s="146">
        <f>Behavior!R47</f>
        <v>7.1</v>
      </c>
      <c r="S46" s="146" t="str">
        <f>Behavior!S47</f>
        <v>Cleared</v>
      </c>
      <c r="T46" s="146">
        <f>Discipline!AB47</f>
        <v>4.6399999999999997</v>
      </c>
      <c r="U46" s="146" t="str">
        <f t="shared" si="3"/>
        <v>NC</v>
      </c>
      <c r="V46" s="147">
        <f t="shared" si="4"/>
        <v>53.373333333333335</v>
      </c>
      <c r="W46" s="148" t="str">
        <f t="shared" si="5"/>
        <v>Cleared</v>
      </c>
      <c r="Y46" s="146">
        <f>Persona!AQ47</f>
        <v>26.013333333333332</v>
      </c>
      <c r="Z46" s="146" t="str">
        <f>Persona!AR47</f>
        <v>Cleared</v>
      </c>
      <c r="AA46" s="146">
        <f>Wellness!BH47</f>
        <v>10.999999999999998</v>
      </c>
      <c r="AB46" s="146" t="str">
        <f>Wellness!BK47</f>
        <v>Cleared</v>
      </c>
      <c r="AC46" s="146">
        <f>Behavior!Z47</f>
        <v>6</v>
      </c>
      <c r="AD46" s="146" t="str">
        <f>Behavior!AA47</f>
        <v>Cleared</v>
      </c>
      <c r="AE46" s="146">
        <f>Discipline!AO47</f>
        <v>4.572222222222222</v>
      </c>
      <c r="AF46" s="146" t="str">
        <f t="shared" si="6"/>
        <v>NC</v>
      </c>
      <c r="AG46" s="147">
        <f t="shared" si="7"/>
        <v>47.585555555555551</v>
      </c>
      <c r="AH46" s="148" t="str">
        <f t="shared" si="8"/>
        <v>Cleared</v>
      </c>
      <c r="AJ46" s="146">
        <f>Persona!BD47</f>
        <v>42.744444444444447</v>
      </c>
      <c r="AK46" s="146" t="str">
        <f>Persona!BE47</f>
        <v>Cleared</v>
      </c>
      <c r="AL46" s="146">
        <f>Wellness!CB47</f>
        <v>13.999999999999998</v>
      </c>
      <c r="AM46" s="146" t="str">
        <f>Wellness!CE47</f>
        <v>Cleared</v>
      </c>
      <c r="AN46" s="146">
        <f>Behavior!AH47</f>
        <v>0</v>
      </c>
      <c r="AO46" s="146" t="str">
        <f>Behavior!AI47</f>
        <v>NC</v>
      </c>
      <c r="AP46" s="146">
        <f>Discipline!BB47</f>
        <v>6.4333333333333336</v>
      </c>
      <c r="AQ46" s="146" t="str">
        <f t="shared" si="9"/>
        <v>Cleared</v>
      </c>
      <c r="AR46" s="147">
        <f t="shared" si="10"/>
        <v>63.177777777777777</v>
      </c>
      <c r="AS46" s="148" t="str">
        <f t="shared" si="11"/>
        <v>Cleared</v>
      </c>
      <c r="AV46" s="150"/>
    </row>
    <row r="47" spans="1:48" s="149" customFormat="1" ht="28.2" customHeight="1" x14ac:dyDescent="0.3">
      <c r="A47" s="151" t="s">
        <v>113</v>
      </c>
      <c r="B47" s="152" t="s">
        <v>114</v>
      </c>
      <c r="C47" s="146">
        <f>Persona!Q48</f>
        <v>32.222222222222221</v>
      </c>
      <c r="D47" s="146" t="str">
        <f>Persona!R48</f>
        <v>Cleared</v>
      </c>
      <c r="E47" s="146">
        <f>Wellness!T48</f>
        <v>13.999999999999998</v>
      </c>
      <c r="F47" s="146" t="str">
        <f>Wellness!W48</f>
        <v>Cleared</v>
      </c>
      <c r="G47" s="146">
        <f>Behavior!J48</f>
        <v>6</v>
      </c>
      <c r="H47" s="146" t="str">
        <f>Behavior!K48</f>
        <v>Cleared</v>
      </c>
      <c r="I47" s="146">
        <f>Discipline!O48</f>
        <v>6.625</v>
      </c>
      <c r="J47" s="146" t="str">
        <f t="shared" si="0"/>
        <v>Cleared</v>
      </c>
      <c r="K47" s="147">
        <f t="shared" si="1"/>
        <v>58.847222222222221</v>
      </c>
      <c r="L47" s="148" t="str">
        <f t="shared" si="2"/>
        <v>Cleared</v>
      </c>
      <c r="N47" s="146">
        <f>Persona!AD48</f>
        <v>28.622619047619047</v>
      </c>
      <c r="O47" s="146" t="str">
        <f>Persona!AE48</f>
        <v>Cleared</v>
      </c>
      <c r="P47" s="146">
        <f>Wellness!AN48</f>
        <v>4</v>
      </c>
      <c r="Q47" s="146" t="str">
        <f>Wellness!AQ48</f>
        <v xml:space="preserve">Attendance  Test </v>
      </c>
      <c r="R47" s="146">
        <f>Behavior!R48</f>
        <v>7.5</v>
      </c>
      <c r="S47" s="146" t="str">
        <f>Behavior!S48</f>
        <v>Cleared</v>
      </c>
      <c r="T47" s="146">
        <f>Discipline!AB48</f>
        <v>4.3771428571428572</v>
      </c>
      <c r="U47" s="146" t="str">
        <f t="shared" si="3"/>
        <v>NC</v>
      </c>
      <c r="V47" s="147">
        <f t="shared" si="4"/>
        <v>44.499761904761904</v>
      </c>
      <c r="W47" s="148" t="str">
        <f t="shared" si="5"/>
        <v xml:space="preserve">Wellness </v>
      </c>
      <c r="Y47" s="146">
        <f>Persona!AQ48</f>
        <v>30.693333333333339</v>
      </c>
      <c r="Z47" s="146" t="str">
        <f>Persona!AR48</f>
        <v>Cleared</v>
      </c>
      <c r="AA47" s="146">
        <f>Wellness!BH48</f>
        <v>6</v>
      </c>
      <c r="AB47" s="146" t="str">
        <f>Wellness!BK48</f>
        <v xml:space="preserve">Test </v>
      </c>
      <c r="AC47" s="146">
        <f>Behavior!Z48</f>
        <v>8</v>
      </c>
      <c r="AD47" s="146" t="str">
        <f>Behavior!AA48</f>
        <v>Cleared</v>
      </c>
      <c r="AE47" s="146">
        <f>Discipline!AO48</f>
        <v>5.0166666666666675</v>
      </c>
      <c r="AF47" s="146" t="str">
        <f t="shared" si="6"/>
        <v>NC</v>
      </c>
      <c r="AG47" s="147">
        <f t="shared" si="7"/>
        <v>49.710000000000008</v>
      </c>
      <c r="AH47" s="148" t="str">
        <f t="shared" si="8"/>
        <v xml:space="preserve">Wellness </v>
      </c>
      <c r="AJ47" s="146">
        <f>Persona!BD48</f>
        <v>37.781481481481478</v>
      </c>
      <c r="AK47" s="146" t="str">
        <f>Persona!BE48</f>
        <v>Cleared</v>
      </c>
      <c r="AL47" s="146">
        <f>Wellness!CB48</f>
        <v>6</v>
      </c>
      <c r="AM47" s="146" t="str">
        <f>Wellness!CE48</f>
        <v xml:space="preserve">Attendance  Test </v>
      </c>
      <c r="AN47" s="146">
        <f>Behavior!AH48</f>
        <v>0</v>
      </c>
      <c r="AO47" s="146" t="str">
        <f>Behavior!AI48</f>
        <v>NC</v>
      </c>
      <c r="AP47" s="146">
        <f>Discipline!BB48</f>
        <v>5.7666666666666666</v>
      </c>
      <c r="AQ47" s="146" t="str">
        <f t="shared" si="9"/>
        <v>NC</v>
      </c>
      <c r="AR47" s="147">
        <f t="shared" si="10"/>
        <v>49.548148148148144</v>
      </c>
      <c r="AS47" s="148" t="str">
        <f t="shared" si="11"/>
        <v xml:space="preserve">Wellness </v>
      </c>
      <c r="AV47" s="150"/>
    </row>
    <row r="48" spans="1:48" s="149" customFormat="1" ht="28.2" customHeight="1" x14ac:dyDescent="0.3">
      <c r="A48" s="144" t="s">
        <v>115</v>
      </c>
      <c r="B48" s="145" t="s">
        <v>116</v>
      </c>
      <c r="C48" s="146">
        <f>Persona!Q49</f>
        <v>25.277777777777779</v>
      </c>
      <c r="D48" s="146" t="str">
        <f>Persona!R49</f>
        <v>Cleared</v>
      </c>
      <c r="E48" s="146">
        <f>Wellness!T49</f>
        <v>9</v>
      </c>
      <c r="F48" s="146" t="str">
        <f>Wellness!W49</f>
        <v xml:space="preserve">Attendance  </v>
      </c>
      <c r="G48" s="146">
        <f>Behavior!J49</f>
        <v>6</v>
      </c>
      <c r="H48" s="146" t="str">
        <f>Behavior!K49</f>
        <v>Cleared</v>
      </c>
      <c r="I48" s="146">
        <f>Discipline!O49</f>
        <v>3.375</v>
      </c>
      <c r="J48" s="146" t="str">
        <f t="shared" si="0"/>
        <v>NC</v>
      </c>
      <c r="K48" s="147">
        <f t="shared" si="1"/>
        <v>43.652777777777779</v>
      </c>
      <c r="L48" s="148" t="str">
        <f t="shared" si="2"/>
        <v xml:space="preserve">Wellness </v>
      </c>
      <c r="N48" s="146">
        <f>Persona!AD49</f>
        <v>31.010714285714283</v>
      </c>
      <c r="O48" s="146" t="str">
        <f>Persona!AE49</f>
        <v>Cleared</v>
      </c>
      <c r="P48" s="146">
        <f>Wellness!AN49</f>
        <v>4.9999999999999991</v>
      </c>
      <c r="Q48" s="146" t="str">
        <f>Wellness!AQ49</f>
        <v xml:space="preserve">Attendance  Test </v>
      </c>
      <c r="R48" s="146">
        <f>Behavior!R49</f>
        <v>6.9550000000000001</v>
      </c>
      <c r="S48" s="146" t="str">
        <f>Behavior!S49</f>
        <v>Cleared</v>
      </c>
      <c r="T48" s="146">
        <f>Discipline!AB49</f>
        <v>3.8000000000000003</v>
      </c>
      <c r="U48" s="146" t="str">
        <f t="shared" si="3"/>
        <v>NC</v>
      </c>
      <c r="V48" s="147">
        <f t="shared" si="4"/>
        <v>46.765714285714274</v>
      </c>
      <c r="W48" s="148" t="str">
        <f t="shared" si="5"/>
        <v xml:space="preserve">Wellness </v>
      </c>
      <c r="Y48" s="146">
        <f>Persona!AQ49</f>
        <v>21.926666666666666</v>
      </c>
      <c r="Z48" s="146" t="str">
        <f>Persona!AR49</f>
        <v>NC</v>
      </c>
      <c r="AA48" s="146">
        <f>Wellness!BH49</f>
        <v>0</v>
      </c>
      <c r="AB48" s="146" t="str">
        <f>Wellness!BK49</f>
        <v xml:space="preserve">Attendance  Test </v>
      </c>
      <c r="AC48" s="146">
        <f>Behavior!Z49</f>
        <v>4.75</v>
      </c>
      <c r="AD48" s="146" t="str">
        <f>Behavior!AA49</f>
        <v>NC</v>
      </c>
      <c r="AE48" s="146">
        <f>Discipline!AO49</f>
        <v>2.3000000000000003</v>
      </c>
      <c r="AF48" s="146" t="str">
        <f t="shared" si="6"/>
        <v>NC</v>
      </c>
      <c r="AG48" s="147">
        <f t="shared" si="7"/>
        <v>28.976666666666667</v>
      </c>
      <c r="AH48" s="148" t="str">
        <f t="shared" si="8"/>
        <v xml:space="preserve">Persona Wellness </v>
      </c>
      <c r="AJ48" s="146">
        <f>Persona!BD49</f>
        <v>0</v>
      </c>
      <c r="AK48" s="146" t="str">
        <f>Persona!BE49</f>
        <v>NC</v>
      </c>
      <c r="AL48" s="146">
        <f>Wellness!CB49</f>
        <v>0</v>
      </c>
      <c r="AM48" s="146" t="str">
        <f>Wellness!CE49</f>
        <v xml:space="preserve">Attendance  Test </v>
      </c>
      <c r="AN48" s="146">
        <f>Behavior!AH49</f>
        <v>0</v>
      </c>
      <c r="AO48" s="146" t="str">
        <f>Behavior!AI49</f>
        <v>NC</v>
      </c>
      <c r="AP48" s="146">
        <f>Discipline!BB49</f>
        <v>0</v>
      </c>
      <c r="AQ48" s="146" t="str">
        <f t="shared" si="9"/>
        <v>NC</v>
      </c>
      <c r="AR48" s="147">
        <f t="shared" si="10"/>
        <v>0</v>
      </c>
      <c r="AS48" s="148" t="str">
        <f t="shared" si="11"/>
        <v xml:space="preserve">Persona Wellness </v>
      </c>
      <c r="AV48" s="150"/>
    </row>
    <row r="49" spans="1:48" s="149" customFormat="1" ht="28.2" customHeight="1" x14ac:dyDescent="0.3">
      <c r="A49" s="151" t="s">
        <v>117</v>
      </c>
      <c r="B49" s="152" t="s">
        <v>118</v>
      </c>
      <c r="C49" s="146">
        <f>Persona!Q50</f>
        <v>33.888888888888893</v>
      </c>
      <c r="D49" s="146" t="str">
        <f>Persona!R50</f>
        <v>Cleared</v>
      </c>
      <c r="E49" s="146">
        <f>Wellness!T50</f>
        <v>9</v>
      </c>
      <c r="F49" s="146" t="str">
        <f>Wellness!W50</f>
        <v>Cleared</v>
      </c>
      <c r="G49" s="146">
        <f>Behavior!J50</f>
        <v>6</v>
      </c>
      <c r="H49" s="146" t="str">
        <f>Behavior!K50</f>
        <v>Cleared</v>
      </c>
      <c r="I49" s="146">
        <f>Discipline!O50</f>
        <v>4.375</v>
      </c>
      <c r="J49" s="146" t="str">
        <f t="shared" si="0"/>
        <v>NC</v>
      </c>
      <c r="K49" s="147">
        <f t="shared" si="1"/>
        <v>53.263888888888893</v>
      </c>
      <c r="L49" s="148" t="str">
        <f t="shared" si="2"/>
        <v>Cleared</v>
      </c>
      <c r="N49" s="146">
        <f>Persona!AD50</f>
        <v>33.764285714285712</v>
      </c>
      <c r="O49" s="146" t="str">
        <f>Persona!AE50</f>
        <v>Cleared</v>
      </c>
      <c r="P49" s="146">
        <f>Wellness!AN50</f>
        <v>3</v>
      </c>
      <c r="Q49" s="146" t="str">
        <f>Wellness!AQ50</f>
        <v xml:space="preserve">Attendance  Test </v>
      </c>
      <c r="R49" s="146">
        <f>Behavior!R50</f>
        <v>6.8</v>
      </c>
      <c r="S49" s="146" t="str">
        <f>Behavior!S50</f>
        <v>Cleared</v>
      </c>
      <c r="T49" s="146">
        <f>Discipline!AB50</f>
        <v>4.4914285714285711</v>
      </c>
      <c r="U49" s="146" t="str">
        <f t="shared" si="3"/>
        <v>NC</v>
      </c>
      <c r="V49" s="147">
        <f t="shared" si="4"/>
        <v>48.055714285714281</v>
      </c>
      <c r="W49" s="148" t="str">
        <f t="shared" si="5"/>
        <v xml:space="preserve">Wellness </v>
      </c>
      <c r="Y49" s="146">
        <f>Persona!AQ50</f>
        <v>36.700000000000003</v>
      </c>
      <c r="Z49" s="146" t="str">
        <f>Persona!AR50</f>
        <v>Cleared</v>
      </c>
      <c r="AA49" s="146">
        <f>Wellness!BH50</f>
        <v>3</v>
      </c>
      <c r="AB49" s="146" t="str">
        <f>Wellness!BK50</f>
        <v xml:space="preserve">Attendance  Test </v>
      </c>
      <c r="AC49" s="146">
        <f>Behavior!Z50</f>
        <v>6.875</v>
      </c>
      <c r="AD49" s="146" t="str">
        <f>Behavior!AA50</f>
        <v>Cleared</v>
      </c>
      <c r="AE49" s="146">
        <f>Discipline!AO50</f>
        <v>4.2166666666666668</v>
      </c>
      <c r="AF49" s="146" t="str">
        <f t="shared" si="6"/>
        <v>NC</v>
      </c>
      <c r="AG49" s="147">
        <f t="shared" si="7"/>
        <v>50.791666666666671</v>
      </c>
      <c r="AH49" s="148" t="str">
        <f t="shared" si="8"/>
        <v xml:space="preserve">Wellness </v>
      </c>
      <c r="AJ49" s="146">
        <f>Persona!BD50</f>
        <v>36.324074074074069</v>
      </c>
      <c r="AK49" s="146" t="str">
        <f>Persona!BE50</f>
        <v>Cleared</v>
      </c>
      <c r="AL49" s="146">
        <f>Wellness!CB50</f>
        <v>1</v>
      </c>
      <c r="AM49" s="146" t="str">
        <f>Wellness!CE50</f>
        <v xml:space="preserve">Attendance  Test </v>
      </c>
      <c r="AN49" s="146">
        <f>Behavior!AH50</f>
        <v>7.6</v>
      </c>
      <c r="AO49" s="146" t="str">
        <f>Behavior!AI50</f>
        <v>Cleared</v>
      </c>
      <c r="AP49" s="146">
        <f>Discipline!BB50</f>
        <v>4.1333333333333337</v>
      </c>
      <c r="AQ49" s="146" t="str">
        <f t="shared" si="9"/>
        <v>NC</v>
      </c>
      <c r="AR49" s="147">
        <f t="shared" si="10"/>
        <v>49.057407407407403</v>
      </c>
      <c r="AS49" s="148" t="str">
        <f t="shared" si="11"/>
        <v xml:space="preserve">Wellness </v>
      </c>
      <c r="AV49" s="150"/>
    </row>
    <row r="50" spans="1:48" s="149" customFormat="1" ht="28.2" customHeight="1" x14ac:dyDescent="0.3">
      <c r="A50" s="144" t="s">
        <v>119</v>
      </c>
      <c r="B50" s="145" t="s">
        <v>120</v>
      </c>
      <c r="C50" s="146">
        <f>Persona!Q51</f>
        <v>25</v>
      </c>
      <c r="D50" s="146" t="str">
        <f>Persona!R51</f>
        <v>Cleared</v>
      </c>
      <c r="E50" s="146">
        <f>Wellness!T51</f>
        <v>9</v>
      </c>
      <c r="F50" s="146" t="str">
        <f>Wellness!W51</f>
        <v>Cleared</v>
      </c>
      <c r="G50" s="146">
        <f>Behavior!J51</f>
        <v>6</v>
      </c>
      <c r="H50" s="146" t="str">
        <f>Behavior!K51</f>
        <v>Cleared</v>
      </c>
      <c r="I50" s="146">
        <f>Discipline!O51</f>
        <v>7.2544642857142865</v>
      </c>
      <c r="J50" s="146" t="str">
        <f t="shared" si="0"/>
        <v>Cleared</v>
      </c>
      <c r="K50" s="147">
        <f t="shared" si="1"/>
        <v>47.254464285714285</v>
      </c>
      <c r="L50" s="148" t="str">
        <f t="shared" si="2"/>
        <v>Cleared</v>
      </c>
      <c r="N50" s="146">
        <f>Persona!AD51</f>
        <v>29.495238095238093</v>
      </c>
      <c r="O50" s="146" t="str">
        <f>Persona!AE51</f>
        <v>Cleared</v>
      </c>
      <c r="P50" s="146">
        <f>Wellness!AN51</f>
        <v>4</v>
      </c>
      <c r="Q50" s="146" t="str">
        <f>Wellness!AQ51</f>
        <v xml:space="preserve">Test </v>
      </c>
      <c r="R50" s="146">
        <f>Behavior!R51</f>
        <v>7.5</v>
      </c>
      <c r="S50" s="146" t="str">
        <f>Behavior!S51</f>
        <v>Cleared</v>
      </c>
      <c r="T50" s="146">
        <f>Discipline!AB51</f>
        <v>5.6114285714285721</v>
      </c>
      <c r="U50" s="146" t="str">
        <f t="shared" si="3"/>
        <v>NC</v>
      </c>
      <c r="V50" s="147">
        <f t="shared" si="4"/>
        <v>46.606666666666669</v>
      </c>
      <c r="W50" s="148" t="str">
        <f t="shared" si="5"/>
        <v xml:space="preserve">Wellness </v>
      </c>
      <c r="Y50" s="146">
        <f>Persona!AQ51</f>
        <v>21.046666666666667</v>
      </c>
      <c r="Z50" s="146" t="str">
        <f>Persona!AR51</f>
        <v>NC</v>
      </c>
      <c r="AA50" s="146">
        <f>Wellness!BH51</f>
        <v>10.999999999999998</v>
      </c>
      <c r="AB50" s="146" t="str">
        <f>Wellness!BK51</f>
        <v>Cleared</v>
      </c>
      <c r="AC50" s="146">
        <f>Behavior!Z51</f>
        <v>3.5</v>
      </c>
      <c r="AD50" s="146" t="str">
        <f>Behavior!AA51</f>
        <v>NC</v>
      </c>
      <c r="AE50" s="146">
        <f>Discipline!AO51</f>
        <v>5.3500000000000005</v>
      </c>
      <c r="AF50" s="146" t="str">
        <f t="shared" si="6"/>
        <v>NC</v>
      </c>
      <c r="AG50" s="147">
        <f t="shared" si="7"/>
        <v>40.896666666666668</v>
      </c>
      <c r="AH50" s="148" t="str">
        <f t="shared" si="8"/>
        <v xml:space="preserve">Persona </v>
      </c>
      <c r="AJ50" s="146">
        <f>Persona!BD51</f>
        <v>24.972222222222221</v>
      </c>
      <c r="AK50" s="146" t="str">
        <f>Persona!BE51</f>
        <v>NC</v>
      </c>
      <c r="AL50" s="146">
        <f>Wellness!CB51</f>
        <v>10.999999999999998</v>
      </c>
      <c r="AM50" s="146" t="str">
        <f>Wellness!CE51</f>
        <v>Cleared</v>
      </c>
      <c r="AN50" s="146">
        <f>Behavior!AH51</f>
        <v>0</v>
      </c>
      <c r="AO50" s="146" t="str">
        <f>Behavior!AI51</f>
        <v>NC</v>
      </c>
      <c r="AP50" s="146">
        <f>Discipline!BB51</f>
        <v>5.2666666666666666</v>
      </c>
      <c r="AQ50" s="146" t="str">
        <f t="shared" si="9"/>
        <v>NC</v>
      </c>
      <c r="AR50" s="147">
        <f t="shared" si="10"/>
        <v>41.238888888888887</v>
      </c>
      <c r="AS50" s="148" t="str">
        <f t="shared" si="11"/>
        <v xml:space="preserve">Persona </v>
      </c>
      <c r="AV50" s="150"/>
    </row>
    <row r="51" spans="1:48" s="149" customFormat="1" ht="28.2" customHeight="1" x14ac:dyDescent="0.3">
      <c r="A51" s="151" t="s">
        <v>121</v>
      </c>
      <c r="B51" s="152" t="s">
        <v>122</v>
      </c>
      <c r="C51" s="146">
        <f>Persona!Q52</f>
        <v>21.666666666666668</v>
      </c>
      <c r="D51" s="146" t="str">
        <f>Persona!R52</f>
        <v>NC</v>
      </c>
      <c r="E51" s="146">
        <f>Wellness!T52</f>
        <v>18.999999999999996</v>
      </c>
      <c r="F51" s="146" t="str">
        <f>Wellness!W52</f>
        <v>Cleared</v>
      </c>
      <c r="G51" s="146">
        <f>Behavior!J52</f>
        <v>6</v>
      </c>
      <c r="H51" s="146" t="str">
        <f>Behavior!K52</f>
        <v>Cleared</v>
      </c>
      <c r="I51" s="146">
        <f>Discipline!O52</f>
        <v>5</v>
      </c>
      <c r="J51" s="146" t="str">
        <f t="shared" si="0"/>
        <v>NC</v>
      </c>
      <c r="K51" s="147">
        <f t="shared" si="1"/>
        <v>51.666666666666664</v>
      </c>
      <c r="L51" s="148" t="str">
        <f t="shared" si="2"/>
        <v xml:space="preserve">Persona </v>
      </c>
      <c r="N51" s="146">
        <f>Persona!AD52</f>
        <v>33.980952380952388</v>
      </c>
      <c r="O51" s="146" t="str">
        <f>Persona!AE52</f>
        <v>Cleared</v>
      </c>
      <c r="P51" s="146">
        <f>Wellness!AN52</f>
        <v>8</v>
      </c>
      <c r="Q51" s="146" t="str">
        <f>Wellness!AQ52</f>
        <v xml:space="preserve">Test </v>
      </c>
      <c r="R51" s="146">
        <f>Behavior!R52</f>
        <v>6.7</v>
      </c>
      <c r="S51" s="146" t="str">
        <f>Behavior!S52</f>
        <v>Cleared</v>
      </c>
      <c r="T51" s="146">
        <f>Discipline!AB52</f>
        <v>5.6000000000000014</v>
      </c>
      <c r="U51" s="146" t="str">
        <f t="shared" si="3"/>
        <v>NC</v>
      </c>
      <c r="V51" s="147">
        <f t="shared" si="4"/>
        <v>54.280952380952392</v>
      </c>
      <c r="W51" s="148" t="str">
        <f t="shared" si="5"/>
        <v xml:space="preserve">Wellness </v>
      </c>
      <c r="Y51" s="146">
        <f>Persona!AQ52</f>
        <v>33.06666666666667</v>
      </c>
      <c r="Z51" s="146" t="str">
        <f>Persona!AR52</f>
        <v>Cleared</v>
      </c>
      <c r="AA51" s="146">
        <f>Wellness!BH52</f>
        <v>13.999999999999998</v>
      </c>
      <c r="AB51" s="146" t="str">
        <f>Wellness!BK52</f>
        <v>Cleared</v>
      </c>
      <c r="AC51" s="146">
        <f>Behavior!Z52</f>
        <v>6.333333333333333</v>
      </c>
      <c r="AD51" s="146" t="str">
        <f>Behavior!AA52</f>
        <v>Cleared</v>
      </c>
      <c r="AE51" s="146">
        <f>Discipline!AO52</f>
        <v>3.8888888888888888</v>
      </c>
      <c r="AF51" s="146" t="str">
        <f t="shared" si="6"/>
        <v>NC</v>
      </c>
      <c r="AG51" s="147">
        <f t="shared" si="7"/>
        <v>57.288888888888891</v>
      </c>
      <c r="AH51" s="148" t="str">
        <f t="shared" si="8"/>
        <v>Cleared</v>
      </c>
      <c r="AJ51" s="146">
        <f>Persona!BD52</f>
        <v>27.079166666666666</v>
      </c>
      <c r="AK51" s="146" t="str">
        <f>Persona!BE52</f>
        <v>Cleared</v>
      </c>
      <c r="AL51" s="146">
        <f>Wellness!CB52</f>
        <v>16</v>
      </c>
      <c r="AM51" s="146" t="str">
        <f>Wellness!CE52</f>
        <v>Cleared</v>
      </c>
      <c r="AN51" s="146">
        <f>Behavior!AH52</f>
        <v>6</v>
      </c>
      <c r="AO51" s="146" t="str">
        <f>Behavior!AI52</f>
        <v>Cleared</v>
      </c>
      <c r="AP51" s="146">
        <f>Discipline!BB52</f>
        <v>4.8666666666666671</v>
      </c>
      <c r="AQ51" s="146" t="str">
        <f t="shared" si="9"/>
        <v>NC</v>
      </c>
      <c r="AR51" s="147">
        <f t="shared" si="10"/>
        <v>53.945833333333333</v>
      </c>
      <c r="AS51" s="148" t="str">
        <f t="shared" si="11"/>
        <v>Cleared</v>
      </c>
      <c r="AV51" s="150"/>
    </row>
    <row r="52" spans="1:48" s="149" customFormat="1" ht="28.2" customHeight="1" x14ac:dyDescent="0.3">
      <c r="A52" s="144" t="s">
        <v>123</v>
      </c>
      <c r="B52" s="145" t="s">
        <v>124</v>
      </c>
      <c r="C52" s="146">
        <f>Persona!Q53</f>
        <v>42.777777777777779</v>
      </c>
      <c r="D52" s="146" t="str">
        <f>Persona!R53</f>
        <v>Cleared</v>
      </c>
      <c r="E52" s="146">
        <f>Wellness!T53</f>
        <v>15</v>
      </c>
      <c r="F52" s="146" t="str">
        <f>Wellness!W53</f>
        <v xml:space="preserve">Attendance  </v>
      </c>
      <c r="G52" s="146">
        <f>Behavior!J53</f>
        <v>6</v>
      </c>
      <c r="H52" s="146" t="str">
        <f>Behavior!K53</f>
        <v>Cleared</v>
      </c>
      <c r="I52" s="146">
        <f>Discipline!O53</f>
        <v>4.75</v>
      </c>
      <c r="J52" s="146" t="str">
        <f t="shared" si="0"/>
        <v>NC</v>
      </c>
      <c r="K52" s="147">
        <f t="shared" si="1"/>
        <v>68.527777777777771</v>
      </c>
      <c r="L52" s="148" t="str">
        <f t="shared" si="2"/>
        <v xml:space="preserve">Wellness </v>
      </c>
      <c r="N52" s="146">
        <f>Persona!AD53</f>
        <v>34.340476190476188</v>
      </c>
      <c r="O52" s="146" t="str">
        <f>Persona!AE53</f>
        <v>Cleared</v>
      </c>
      <c r="P52" s="146">
        <f>Wellness!AN53</f>
        <v>12</v>
      </c>
      <c r="Q52" s="146" t="str">
        <f>Wellness!AQ53</f>
        <v xml:space="preserve">Attendance  </v>
      </c>
      <c r="R52" s="146">
        <f>Behavior!R53</f>
        <v>7.4</v>
      </c>
      <c r="S52" s="146" t="str">
        <f>Behavior!S53</f>
        <v>Cleared</v>
      </c>
      <c r="T52" s="146">
        <f>Discipline!AB53</f>
        <v>4.5714285714285721</v>
      </c>
      <c r="U52" s="146" t="str">
        <f t="shared" si="3"/>
        <v>NC</v>
      </c>
      <c r="V52" s="147">
        <f t="shared" si="4"/>
        <v>58.311904761904756</v>
      </c>
      <c r="W52" s="148" t="str">
        <f t="shared" si="5"/>
        <v xml:space="preserve">Wellness </v>
      </c>
      <c r="Y52" s="146">
        <f>Persona!AQ53</f>
        <v>35.793333333333337</v>
      </c>
      <c r="Z52" s="146" t="str">
        <f>Persona!AR53</f>
        <v>Cleared</v>
      </c>
      <c r="AA52" s="146">
        <f>Wellness!BH53</f>
        <v>4.9999999999999991</v>
      </c>
      <c r="AB52" s="146" t="str">
        <f>Wellness!BK53</f>
        <v xml:space="preserve">Attendance  Test </v>
      </c>
      <c r="AC52" s="146">
        <f>Behavior!Z53</f>
        <v>8</v>
      </c>
      <c r="AD52" s="146" t="str">
        <f>Behavior!AA53</f>
        <v>Cleared</v>
      </c>
      <c r="AE52" s="146">
        <f>Discipline!AO53</f>
        <v>4.3722222222222227</v>
      </c>
      <c r="AF52" s="146" t="str">
        <f t="shared" si="6"/>
        <v>NC</v>
      </c>
      <c r="AG52" s="147">
        <f t="shared" si="7"/>
        <v>53.165555555555557</v>
      </c>
      <c r="AH52" s="148" t="str">
        <f t="shared" si="8"/>
        <v xml:space="preserve">Wellness </v>
      </c>
      <c r="AJ52" s="146">
        <f>Persona!BD53</f>
        <v>43.187037037037037</v>
      </c>
      <c r="AK52" s="146" t="str">
        <f>Persona!BE53</f>
        <v>Cleared</v>
      </c>
      <c r="AL52" s="146">
        <f>Wellness!CB53</f>
        <v>3</v>
      </c>
      <c r="AM52" s="146" t="str">
        <f>Wellness!CE53</f>
        <v xml:space="preserve">Test </v>
      </c>
      <c r="AN52" s="146">
        <f>Behavior!AH53</f>
        <v>7.2</v>
      </c>
      <c r="AO52" s="146" t="str">
        <f>Behavior!AI53</f>
        <v>Cleared</v>
      </c>
      <c r="AP52" s="146">
        <f>Discipline!BB53</f>
        <v>4.7333333333333334</v>
      </c>
      <c r="AQ52" s="146" t="str">
        <f t="shared" si="9"/>
        <v>NC</v>
      </c>
      <c r="AR52" s="147">
        <f t="shared" si="10"/>
        <v>58.120370370370374</v>
      </c>
      <c r="AS52" s="148" t="str">
        <f t="shared" si="11"/>
        <v xml:space="preserve">Wellness </v>
      </c>
      <c r="AV52" s="150"/>
    </row>
    <row r="53" spans="1:48" s="149" customFormat="1" ht="28.2" customHeight="1" x14ac:dyDescent="0.3">
      <c r="A53" s="151" t="s">
        <v>125</v>
      </c>
      <c r="B53" s="152" t="s">
        <v>126</v>
      </c>
      <c r="C53" s="146">
        <f>Persona!Q54</f>
        <v>27.777777777777775</v>
      </c>
      <c r="D53" s="146" t="str">
        <f>Persona!R54</f>
        <v>Cleared</v>
      </c>
      <c r="E53" s="146">
        <f>Wellness!T54</f>
        <v>18</v>
      </c>
      <c r="F53" s="146" t="str">
        <f>Wellness!W54</f>
        <v>Cleared</v>
      </c>
      <c r="G53" s="146">
        <f>Behavior!J54</f>
        <v>6</v>
      </c>
      <c r="H53" s="146" t="str">
        <f>Behavior!K54</f>
        <v>Cleared</v>
      </c>
      <c r="I53" s="146">
        <f>Discipline!O54</f>
        <v>5.125</v>
      </c>
      <c r="J53" s="146" t="str">
        <f t="shared" si="0"/>
        <v>NC</v>
      </c>
      <c r="K53" s="147">
        <f t="shared" si="1"/>
        <v>56.902777777777771</v>
      </c>
      <c r="L53" s="148" t="str">
        <f t="shared" si="2"/>
        <v>Cleared</v>
      </c>
      <c r="N53" s="146">
        <f>Persona!AD54</f>
        <v>21.126190476190473</v>
      </c>
      <c r="O53" s="146" t="str">
        <f>Persona!AE54</f>
        <v>NC</v>
      </c>
      <c r="P53" s="146">
        <f>Wellness!AN54</f>
        <v>6</v>
      </c>
      <c r="Q53" s="146" t="str">
        <f>Wellness!AQ54</f>
        <v xml:space="preserve">Attendance  Test </v>
      </c>
      <c r="R53" s="146">
        <f>Behavior!R54</f>
        <v>7.5</v>
      </c>
      <c r="S53" s="146" t="str">
        <f>Behavior!S54</f>
        <v>Cleared</v>
      </c>
      <c r="T53" s="146">
        <f>Discipline!AB54</f>
        <v>2.3885714285714288</v>
      </c>
      <c r="U53" s="146" t="str">
        <f t="shared" si="3"/>
        <v>NC</v>
      </c>
      <c r="V53" s="147">
        <f t="shared" si="4"/>
        <v>37.014761904761905</v>
      </c>
      <c r="W53" s="148" t="str">
        <f t="shared" si="5"/>
        <v xml:space="preserve">Persona Wellness </v>
      </c>
      <c r="Y53" s="146">
        <f>Persona!AQ54</f>
        <v>19.946666666666665</v>
      </c>
      <c r="Z53" s="146" t="str">
        <f>Persona!AR54</f>
        <v>NC</v>
      </c>
      <c r="AA53" s="146">
        <f>Wellness!BH54</f>
        <v>4.9999999999999991</v>
      </c>
      <c r="AB53" s="146" t="str">
        <f>Wellness!BK54</f>
        <v xml:space="preserve">Attendance  Test </v>
      </c>
      <c r="AC53" s="146">
        <f>Behavior!Z54</f>
        <v>4.25</v>
      </c>
      <c r="AD53" s="146" t="str">
        <f>Behavior!AA54</f>
        <v>NC</v>
      </c>
      <c r="AE53" s="146">
        <f>Discipline!AO54</f>
        <v>0.91666666666666663</v>
      </c>
      <c r="AF53" s="146" t="str">
        <f t="shared" si="6"/>
        <v>NC</v>
      </c>
      <c r="AG53" s="147">
        <f t="shared" si="7"/>
        <v>30.113333333333333</v>
      </c>
      <c r="AH53" s="148" t="str">
        <f t="shared" si="8"/>
        <v xml:space="preserve">Persona Wellness </v>
      </c>
      <c r="AJ53" s="146">
        <f>Persona!BD54</f>
        <v>26.763888888888889</v>
      </c>
      <c r="AK53" s="146" t="str">
        <f>Persona!BE54</f>
        <v>Cleared</v>
      </c>
      <c r="AL53" s="146">
        <f>Wellness!CB54</f>
        <v>0</v>
      </c>
      <c r="AM53" s="146" t="str">
        <f>Wellness!CE54</f>
        <v xml:space="preserve">Attendance  Test </v>
      </c>
      <c r="AN53" s="146">
        <f>Behavior!AH54</f>
        <v>4.2</v>
      </c>
      <c r="AO53" s="146" t="str">
        <f>Behavior!AI54</f>
        <v>NC</v>
      </c>
      <c r="AP53" s="146">
        <f>Discipline!BB54</f>
        <v>3.7833333333333337</v>
      </c>
      <c r="AQ53" s="146" t="str">
        <f t="shared" si="9"/>
        <v>NC</v>
      </c>
      <c r="AR53" s="147">
        <f t="shared" si="10"/>
        <v>34.74722222222222</v>
      </c>
      <c r="AS53" s="148" t="str">
        <f t="shared" si="11"/>
        <v xml:space="preserve">Wellness </v>
      </c>
      <c r="AV53" s="150"/>
    </row>
    <row r="54" spans="1:48" s="149" customFormat="1" ht="28.2" customHeight="1" x14ac:dyDescent="0.3">
      <c r="A54" s="144" t="s">
        <v>127</v>
      </c>
      <c r="B54" s="145" t="s">
        <v>128</v>
      </c>
      <c r="C54" s="146">
        <f>Persona!Q55</f>
        <v>22.5</v>
      </c>
      <c r="D54" s="146" t="str">
        <f>Persona!R55</f>
        <v>NC</v>
      </c>
      <c r="E54" s="146">
        <f>Wellness!T55</f>
        <v>13.999999999999998</v>
      </c>
      <c r="F54" s="146" t="str">
        <f>Wellness!W55</f>
        <v>Cleared</v>
      </c>
      <c r="G54" s="146">
        <f>Behavior!J55</f>
        <v>6</v>
      </c>
      <c r="H54" s="146" t="str">
        <f>Behavior!K55</f>
        <v>Cleared</v>
      </c>
      <c r="I54" s="146">
        <f>Discipline!O55</f>
        <v>6.25</v>
      </c>
      <c r="J54" s="146" t="str">
        <f t="shared" si="0"/>
        <v>Cleared</v>
      </c>
      <c r="K54" s="147">
        <f t="shared" si="1"/>
        <v>48.75</v>
      </c>
      <c r="L54" s="148" t="str">
        <f t="shared" si="2"/>
        <v xml:space="preserve">Persona </v>
      </c>
      <c r="N54" s="146">
        <f>Persona!AD55</f>
        <v>21.776190476190475</v>
      </c>
      <c r="O54" s="146" t="str">
        <f>Persona!AE55</f>
        <v>NC</v>
      </c>
      <c r="P54" s="146">
        <f>Wellness!AN55</f>
        <v>10.999999999999998</v>
      </c>
      <c r="Q54" s="146" t="str">
        <f>Wellness!AQ55</f>
        <v>Cleared</v>
      </c>
      <c r="R54" s="146">
        <f>Behavior!R55</f>
        <v>7.6749999999999998</v>
      </c>
      <c r="S54" s="146" t="str">
        <f>Behavior!S55</f>
        <v>Cleared</v>
      </c>
      <c r="T54" s="146">
        <f>Discipline!AB55</f>
        <v>5.2</v>
      </c>
      <c r="U54" s="146" t="str">
        <f t="shared" si="3"/>
        <v>NC</v>
      </c>
      <c r="V54" s="147">
        <f t="shared" si="4"/>
        <v>45.651190476190472</v>
      </c>
      <c r="W54" s="148" t="str">
        <f t="shared" si="5"/>
        <v xml:space="preserve">Persona </v>
      </c>
      <c r="Y54" s="146">
        <f>Persona!AQ55</f>
        <v>31.573333333333331</v>
      </c>
      <c r="Z54" s="146" t="str">
        <f>Persona!AR55</f>
        <v>Cleared</v>
      </c>
      <c r="AA54" s="146">
        <f>Wellness!BH55</f>
        <v>13.999999999999998</v>
      </c>
      <c r="AB54" s="146" t="str">
        <f>Wellness!BK55</f>
        <v>Cleared</v>
      </c>
      <c r="AC54" s="146">
        <f>Behavior!Z55</f>
        <v>7.7500000000000018</v>
      </c>
      <c r="AD54" s="146" t="str">
        <f>Behavior!AA55</f>
        <v>Cleared</v>
      </c>
      <c r="AE54" s="146">
        <f>Discipline!AO55</f>
        <v>5.1833333333333336</v>
      </c>
      <c r="AF54" s="146" t="str">
        <f t="shared" si="6"/>
        <v>NC</v>
      </c>
      <c r="AG54" s="147">
        <f t="shared" si="7"/>
        <v>58.506666666666661</v>
      </c>
      <c r="AH54" s="148" t="str">
        <f t="shared" si="8"/>
        <v>Cleared</v>
      </c>
      <c r="AJ54" s="146">
        <f>Persona!BD55</f>
        <v>34.461111111111109</v>
      </c>
      <c r="AK54" s="146" t="str">
        <f>Persona!BE55</f>
        <v>Cleared</v>
      </c>
      <c r="AL54" s="146">
        <f>Wellness!CB55</f>
        <v>13.999999999999998</v>
      </c>
      <c r="AM54" s="146" t="str">
        <f>Wellness!CE55</f>
        <v>Cleared</v>
      </c>
      <c r="AN54" s="146">
        <f>Behavior!AH55</f>
        <v>7.7</v>
      </c>
      <c r="AO54" s="146" t="str">
        <f>Behavior!AI55</f>
        <v>Cleared</v>
      </c>
      <c r="AP54" s="146">
        <f>Discipline!BB55</f>
        <v>6.0666666666666673</v>
      </c>
      <c r="AQ54" s="146" t="str">
        <f t="shared" si="9"/>
        <v>Cleared</v>
      </c>
      <c r="AR54" s="147">
        <f t="shared" si="10"/>
        <v>62.227777777777781</v>
      </c>
      <c r="AS54" s="148" t="str">
        <f t="shared" si="11"/>
        <v>Cleared</v>
      </c>
      <c r="AV54" s="150"/>
    </row>
    <row r="55" spans="1:48" s="149" customFormat="1" ht="28.2" customHeight="1" x14ac:dyDescent="0.3">
      <c r="A55" s="151" t="s">
        <v>129</v>
      </c>
      <c r="B55" s="152" t="s">
        <v>130</v>
      </c>
      <c r="C55" s="146">
        <f>Persona!Q56</f>
        <v>28.888888888888893</v>
      </c>
      <c r="D55" s="146" t="str">
        <f>Persona!R56</f>
        <v>Cleared</v>
      </c>
      <c r="E55" s="146">
        <f>Wellness!T56</f>
        <v>13</v>
      </c>
      <c r="F55" s="146" t="str">
        <f>Wellness!W56</f>
        <v>Cleared</v>
      </c>
      <c r="G55" s="146">
        <f>Behavior!J56</f>
        <v>6</v>
      </c>
      <c r="H55" s="146" t="str">
        <f>Behavior!K56</f>
        <v>Cleared</v>
      </c>
      <c r="I55" s="146">
        <f>Discipline!O56</f>
        <v>5.0625</v>
      </c>
      <c r="J55" s="146" t="str">
        <f t="shared" si="0"/>
        <v>NC</v>
      </c>
      <c r="K55" s="147">
        <f t="shared" si="1"/>
        <v>52.951388888888893</v>
      </c>
      <c r="L55" s="148" t="str">
        <f t="shared" si="2"/>
        <v>Cleared</v>
      </c>
      <c r="N55" s="146">
        <f>Persona!AD56</f>
        <v>22.478571428571424</v>
      </c>
      <c r="O55" s="146" t="str">
        <f>Persona!AE56</f>
        <v>NC</v>
      </c>
      <c r="P55" s="146">
        <f>Wellness!AN56</f>
        <v>4.9999999999999991</v>
      </c>
      <c r="Q55" s="146" t="str">
        <f>Wellness!AQ56</f>
        <v xml:space="preserve">Attendance  Test </v>
      </c>
      <c r="R55" s="146">
        <f>Behavior!R56</f>
        <v>7.1287499999999993</v>
      </c>
      <c r="S55" s="146" t="str">
        <f>Behavior!S56</f>
        <v>Cleared</v>
      </c>
      <c r="T55" s="146">
        <f>Discipline!AB56</f>
        <v>3.0171428571428573</v>
      </c>
      <c r="U55" s="146" t="str">
        <f t="shared" si="3"/>
        <v>NC</v>
      </c>
      <c r="V55" s="147">
        <f t="shared" si="4"/>
        <v>37.624464285714282</v>
      </c>
      <c r="W55" s="148" t="str">
        <f t="shared" si="5"/>
        <v xml:space="preserve">Persona Wellness </v>
      </c>
      <c r="Y55" s="146">
        <f>Persona!AQ56</f>
        <v>25.04</v>
      </c>
      <c r="Z55" s="146" t="str">
        <f>Persona!AR56</f>
        <v>Cleared</v>
      </c>
      <c r="AA55" s="146">
        <f>Wellness!BH56</f>
        <v>9</v>
      </c>
      <c r="AB55" s="146" t="str">
        <f>Wellness!BK56</f>
        <v xml:space="preserve">Attendance  </v>
      </c>
      <c r="AC55" s="146">
        <f>Behavior!Z56</f>
        <v>6.5</v>
      </c>
      <c r="AD55" s="146" t="str">
        <f>Behavior!AA56</f>
        <v>Cleared</v>
      </c>
      <c r="AE55" s="146">
        <f>Discipline!AO56</f>
        <v>3.0388888888888888</v>
      </c>
      <c r="AF55" s="146" t="str">
        <f t="shared" si="6"/>
        <v>NC</v>
      </c>
      <c r="AG55" s="147">
        <f t="shared" si="7"/>
        <v>43.578888888888891</v>
      </c>
      <c r="AH55" s="148" t="str">
        <f t="shared" si="8"/>
        <v xml:space="preserve">Wellness </v>
      </c>
      <c r="AJ55" s="146">
        <f>Persona!BD56</f>
        <v>24.782407407407412</v>
      </c>
      <c r="AK55" s="146" t="str">
        <f>Persona!BE56</f>
        <v>NC</v>
      </c>
      <c r="AL55" s="146">
        <f>Wellness!CB56</f>
        <v>6</v>
      </c>
      <c r="AM55" s="146" t="str">
        <f>Wellness!CE56</f>
        <v xml:space="preserve">Attendance  Test </v>
      </c>
      <c r="AN55" s="146">
        <f>Behavior!AH56</f>
        <v>6</v>
      </c>
      <c r="AO55" s="146" t="str">
        <f>Behavior!AI56</f>
        <v>Cleared</v>
      </c>
      <c r="AP55" s="146">
        <f>Discipline!BB56</f>
        <v>4.3666666666666663</v>
      </c>
      <c r="AQ55" s="146" t="str">
        <f t="shared" si="9"/>
        <v>NC</v>
      </c>
      <c r="AR55" s="147">
        <f t="shared" si="10"/>
        <v>41.149074074074079</v>
      </c>
      <c r="AS55" s="148" t="str">
        <f t="shared" si="11"/>
        <v xml:space="preserve">Persona Wellness </v>
      </c>
      <c r="AV55" s="150"/>
    </row>
    <row r="56" spans="1:48" s="149" customFormat="1" ht="28.2" customHeight="1" x14ac:dyDescent="0.3">
      <c r="A56" s="144" t="s">
        <v>131</v>
      </c>
      <c r="B56" s="145" t="s">
        <v>132</v>
      </c>
      <c r="C56" s="146">
        <f>Persona!Q57</f>
        <v>24.166666666666668</v>
      </c>
      <c r="D56" s="146" t="str">
        <f>Persona!R57</f>
        <v>NC</v>
      </c>
      <c r="E56" s="146">
        <f>Wellness!T57</f>
        <v>13</v>
      </c>
      <c r="F56" s="146" t="str">
        <f>Wellness!W57</f>
        <v>Cleared</v>
      </c>
      <c r="G56" s="146">
        <f>Behavior!J57</f>
        <v>6</v>
      </c>
      <c r="H56" s="146" t="str">
        <f>Behavior!K57</f>
        <v>Cleared</v>
      </c>
      <c r="I56" s="146">
        <f>Discipline!O57</f>
        <v>5.125</v>
      </c>
      <c r="J56" s="146" t="str">
        <f t="shared" si="0"/>
        <v>NC</v>
      </c>
      <c r="K56" s="147">
        <f t="shared" si="1"/>
        <v>48.291666666666671</v>
      </c>
      <c r="L56" s="148" t="str">
        <f t="shared" si="2"/>
        <v xml:space="preserve">Persona </v>
      </c>
      <c r="N56" s="146">
        <f>Persona!AD57</f>
        <v>23.486904761904761</v>
      </c>
      <c r="O56" s="146" t="str">
        <f>Persona!AE57</f>
        <v>NC</v>
      </c>
      <c r="P56" s="146">
        <f>Wellness!AN57</f>
        <v>4.9999999999999991</v>
      </c>
      <c r="Q56" s="146" t="str">
        <f>Wellness!AQ57</f>
        <v xml:space="preserve">Attendance  Test </v>
      </c>
      <c r="R56" s="146">
        <f>Behavior!R57</f>
        <v>7.0421874999999998</v>
      </c>
      <c r="S56" s="146" t="str">
        <f>Behavior!S57</f>
        <v>Cleared</v>
      </c>
      <c r="T56" s="146">
        <f>Discipline!AB57</f>
        <v>3.1257142857142863</v>
      </c>
      <c r="U56" s="146" t="str">
        <f t="shared" si="3"/>
        <v>NC</v>
      </c>
      <c r="V56" s="147">
        <f t="shared" si="4"/>
        <v>38.654806547619046</v>
      </c>
      <c r="W56" s="148" t="str">
        <f t="shared" si="5"/>
        <v xml:space="preserve">Persona Wellness </v>
      </c>
      <c r="Y56" s="146">
        <f>Persona!AQ57</f>
        <v>24.9</v>
      </c>
      <c r="Z56" s="146" t="str">
        <f>Persona!AR57</f>
        <v>NC</v>
      </c>
      <c r="AA56" s="146">
        <f>Wellness!BH57</f>
        <v>15</v>
      </c>
      <c r="AB56" s="146" t="str">
        <f>Wellness!BK57</f>
        <v>Cleared</v>
      </c>
      <c r="AC56" s="146">
        <f>Behavior!Z57</f>
        <v>6.5</v>
      </c>
      <c r="AD56" s="146" t="str">
        <f>Behavior!AA57</f>
        <v>Cleared</v>
      </c>
      <c r="AE56" s="146">
        <f>Discipline!AO57</f>
        <v>3.2055555555555557</v>
      </c>
      <c r="AF56" s="146" t="str">
        <f t="shared" si="6"/>
        <v>NC</v>
      </c>
      <c r="AG56" s="147">
        <f t="shared" si="7"/>
        <v>49.605555555555554</v>
      </c>
      <c r="AH56" s="148" t="str">
        <f t="shared" si="8"/>
        <v xml:space="preserve">Persona </v>
      </c>
      <c r="AJ56" s="146">
        <f>Persona!BD57</f>
        <v>31.25370370370371</v>
      </c>
      <c r="AK56" s="146" t="str">
        <f>Persona!BE57</f>
        <v>Cleared</v>
      </c>
      <c r="AL56" s="146">
        <f>Wellness!CB57</f>
        <v>13.999999999999998</v>
      </c>
      <c r="AM56" s="146" t="str">
        <f>Wellness!CE57</f>
        <v xml:space="preserve">Attendance  </v>
      </c>
      <c r="AN56" s="146">
        <f>Behavior!AH57</f>
        <v>6.8</v>
      </c>
      <c r="AO56" s="146" t="str">
        <f>Behavior!AI57</f>
        <v>Cleared</v>
      </c>
      <c r="AP56" s="146">
        <f>Discipline!BB57</f>
        <v>4.166666666666667</v>
      </c>
      <c r="AQ56" s="146" t="str">
        <f t="shared" si="9"/>
        <v>NC</v>
      </c>
      <c r="AR56" s="147">
        <f t="shared" si="10"/>
        <v>56.220370370370368</v>
      </c>
      <c r="AS56" s="148" t="str">
        <f t="shared" si="11"/>
        <v xml:space="preserve">Wellness </v>
      </c>
      <c r="AV56" s="150"/>
    </row>
    <row r="57" spans="1:48" s="149" customFormat="1" ht="28.2" customHeight="1" x14ac:dyDescent="0.3">
      <c r="A57" s="151" t="s">
        <v>133</v>
      </c>
      <c r="B57" s="152" t="s">
        <v>134</v>
      </c>
      <c r="C57" s="146">
        <f>Persona!Q58</f>
        <v>30</v>
      </c>
      <c r="D57" s="146" t="str">
        <f>Persona!R58</f>
        <v>Cleared</v>
      </c>
      <c r="E57" s="146">
        <f>Wellness!T58</f>
        <v>15</v>
      </c>
      <c r="F57" s="146" t="str">
        <f>Wellness!W58</f>
        <v>Cleared</v>
      </c>
      <c r="G57" s="146">
        <f>Behavior!J58</f>
        <v>6</v>
      </c>
      <c r="H57" s="146" t="str">
        <f>Behavior!K58</f>
        <v>Cleared</v>
      </c>
      <c r="I57" s="146">
        <f>Discipline!O58</f>
        <v>6.625</v>
      </c>
      <c r="J57" s="146" t="str">
        <f t="shared" si="0"/>
        <v>Cleared</v>
      </c>
      <c r="K57" s="147">
        <f t="shared" si="1"/>
        <v>57.625</v>
      </c>
      <c r="L57" s="148" t="str">
        <f t="shared" si="2"/>
        <v>Cleared</v>
      </c>
      <c r="N57" s="146">
        <f>Persona!AD58</f>
        <v>32.483333333333334</v>
      </c>
      <c r="O57" s="146" t="str">
        <f>Persona!AE58</f>
        <v>Cleared</v>
      </c>
      <c r="P57" s="146">
        <f>Wellness!AN58</f>
        <v>9.9999999999999982</v>
      </c>
      <c r="Q57" s="146" t="str">
        <f>Wellness!AQ58</f>
        <v>Cleared</v>
      </c>
      <c r="R57" s="146">
        <f>Behavior!R58</f>
        <v>6.8</v>
      </c>
      <c r="S57" s="146" t="str">
        <f>Behavior!S58</f>
        <v>Cleared</v>
      </c>
      <c r="T57" s="146">
        <f>Discipline!AB58</f>
        <v>6.2057142857142864</v>
      </c>
      <c r="U57" s="146" t="str">
        <f t="shared" si="3"/>
        <v>Cleared</v>
      </c>
      <c r="V57" s="147">
        <f t="shared" si="4"/>
        <v>55.489047619047618</v>
      </c>
      <c r="W57" s="148" t="str">
        <f t="shared" si="5"/>
        <v>Cleared</v>
      </c>
      <c r="Y57" s="146">
        <f>Persona!AQ58</f>
        <v>34.96</v>
      </c>
      <c r="Z57" s="146" t="str">
        <f>Persona!AR58</f>
        <v>Cleared</v>
      </c>
      <c r="AA57" s="146">
        <f>Wellness!BH58</f>
        <v>4</v>
      </c>
      <c r="AB57" s="146" t="str">
        <f>Wellness!BK58</f>
        <v xml:space="preserve">Test </v>
      </c>
      <c r="AC57" s="146">
        <f>Behavior!Z58</f>
        <v>7</v>
      </c>
      <c r="AD57" s="146" t="str">
        <f>Behavior!AA58</f>
        <v>Cleared</v>
      </c>
      <c r="AE57" s="146">
        <f>Discipline!AO58</f>
        <v>5.3000000000000007</v>
      </c>
      <c r="AF57" s="146" t="str">
        <f t="shared" si="6"/>
        <v>NC</v>
      </c>
      <c r="AG57" s="147">
        <f t="shared" si="7"/>
        <v>51.260000000000005</v>
      </c>
      <c r="AH57" s="148" t="str">
        <f t="shared" si="8"/>
        <v xml:space="preserve">Wellness </v>
      </c>
      <c r="AJ57" s="146">
        <f>Persona!BD58</f>
        <v>30.521296296296295</v>
      </c>
      <c r="AK57" s="146" t="str">
        <f>Persona!BE58</f>
        <v>Cleared</v>
      </c>
      <c r="AL57" s="146">
        <f>Wellness!CB58</f>
        <v>9.9999999999999982</v>
      </c>
      <c r="AM57" s="146" t="str">
        <f>Wellness!CE58</f>
        <v>Cleared</v>
      </c>
      <c r="AN57" s="146">
        <f>Behavior!AH58</f>
        <v>6</v>
      </c>
      <c r="AO57" s="146" t="str">
        <f>Behavior!AI58</f>
        <v>Cleared</v>
      </c>
      <c r="AP57" s="146">
        <f>Discipline!BB58</f>
        <v>5.6000000000000014</v>
      </c>
      <c r="AQ57" s="146" t="str">
        <f t="shared" si="9"/>
        <v>NC</v>
      </c>
      <c r="AR57" s="147">
        <f t="shared" si="10"/>
        <v>52.121296296296293</v>
      </c>
      <c r="AS57" s="148" t="str">
        <f t="shared" si="11"/>
        <v>Cleared</v>
      </c>
      <c r="AV57" s="150"/>
    </row>
    <row r="58" spans="1:48" s="149" customFormat="1" ht="28.2" customHeight="1" x14ac:dyDescent="0.3">
      <c r="A58" s="144" t="s">
        <v>135</v>
      </c>
      <c r="B58" s="145" t="s">
        <v>136</v>
      </c>
      <c r="C58" s="146">
        <f>Persona!Q59</f>
        <v>33.055555555555557</v>
      </c>
      <c r="D58" s="146" t="str">
        <f>Persona!R59</f>
        <v>Cleared</v>
      </c>
      <c r="E58" s="146">
        <f>Wellness!T59</f>
        <v>18.999999999999996</v>
      </c>
      <c r="F58" s="146" t="str">
        <f>Wellness!W59</f>
        <v>Cleared</v>
      </c>
      <c r="G58" s="146">
        <f>Behavior!J59</f>
        <v>6</v>
      </c>
      <c r="H58" s="146" t="str">
        <f>Behavior!K59</f>
        <v>Cleared</v>
      </c>
      <c r="I58" s="146">
        <f>Discipline!O59</f>
        <v>6.5848214285714297</v>
      </c>
      <c r="J58" s="146" t="str">
        <f t="shared" si="0"/>
        <v>Cleared</v>
      </c>
      <c r="K58" s="147">
        <f t="shared" si="1"/>
        <v>64.640376984126988</v>
      </c>
      <c r="L58" s="148" t="str">
        <f t="shared" si="2"/>
        <v>Cleared</v>
      </c>
      <c r="N58" s="146">
        <f>Persona!AD59</f>
        <v>29.133333333333333</v>
      </c>
      <c r="O58" s="146" t="str">
        <f>Persona!AE59</f>
        <v>Cleared</v>
      </c>
      <c r="P58" s="146">
        <f>Wellness!AN59</f>
        <v>6</v>
      </c>
      <c r="Q58" s="146" t="str">
        <f>Wellness!AQ59</f>
        <v xml:space="preserve">Test </v>
      </c>
      <c r="R58" s="146">
        <f>Behavior!R59</f>
        <v>6.42</v>
      </c>
      <c r="S58" s="146" t="str">
        <f>Behavior!S59</f>
        <v>Cleared</v>
      </c>
      <c r="T58" s="146">
        <f>Discipline!AB59</f>
        <v>5.2800000000000011</v>
      </c>
      <c r="U58" s="146" t="str">
        <f t="shared" si="3"/>
        <v>NC</v>
      </c>
      <c r="V58" s="147">
        <f t="shared" si="4"/>
        <v>46.833333333333336</v>
      </c>
      <c r="W58" s="148" t="str">
        <f t="shared" si="5"/>
        <v xml:space="preserve">Wellness </v>
      </c>
      <c r="Y58" s="146">
        <f>Persona!AQ59</f>
        <v>41.006666666666668</v>
      </c>
      <c r="Z58" s="146" t="str">
        <f>Persona!AR59</f>
        <v>Cleared</v>
      </c>
      <c r="AA58" s="146">
        <f>Wellness!BH59</f>
        <v>4</v>
      </c>
      <c r="AB58" s="146" t="str">
        <f>Wellness!BK59</f>
        <v xml:space="preserve">Test </v>
      </c>
      <c r="AC58" s="146">
        <f>Behavior!Z59</f>
        <v>6.833333333333333</v>
      </c>
      <c r="AD58" s="146" t="str">
        <f>Behavior!AA59</f>
        <v>Cleared</v>
      </c>
      <c r="AE58" s="146">
        <f>Discipline!AO59</f>
        <v>4.3777777777777782</v>
      </c>
      <c r="AF58" s="146" t="str">
        <f t="shared" si="6"/>
        <v>NC</v>
      </c>
      <c r="AG58" s="147">
        <f t="shared" si="7"/>
        <v>56.217777777777783</v>
      </c>
      <c r="AH58" s="148" t="str">
        <f t="shared" si="8"/>
        <v xml:space="preserve">Wellness </v>
      </c>
      <c r="AJ58" s="146">
        <f>Persona!BD59</f>
        <v>34.473148148148148</v>
      </c>
      <c r="AK58" s="146" t="str">
        <f>Persona!BE59</f>
        <v>Cleared</v>
      </c>
      <c r="AL58" s="146">
        <f>Wellness!CB59</f>
        <v>4</v>
      </c>
      <c r="AM58" s="146" t="str">
        <f>Wellness!CE59</f>
        <v xml:space="preserve">Test </v>
      </c>
      <c r="AN58" s="146">
        <f>Behavior!AH59</f>
        <v>4</v>
      </c>
      <c r="AO58" s="146" t="str">
        <f>Behavior!AI59</f>
        <v>NC</v>
      </c>
      <c r="AP58" s="146">
        <f>Discipline!BB59</f>
        <v>5.6000000000000014</v>
      </c>
      <c r="AQ58" s="146" t="str">
        <f t="shared" si="9"/>
        <v>NC</v>
      </c>
      <c r="AR58" s="147">
        <f t="shared" si="10"/>
        <v>48.07314814814815</v>
      </c>
      <c r="AS58" s="148" t="str">
        <f t="shared" si="11"/>
        <v xml:space="preserve">Wellness </v>
      </c>
      <c r="AV58" s="150"/>
    </row>
    <row r="59" spans="1:48" s="149" customFormat="1" ht="28.2" customHeight="1" x14ac:dyDescent="0.3">
      <c r="A59" s="151" t="s">
        <v>137</v>
      </c>
      <c r="B59" s="152" t="s">
        <v>138</v>
      </c>
      <c r="C59" s="146">
        <f>Persona!Q60</f>
        <v>22.777777777777779</v>
      </c>
      <c r="D59" s="146" t="str">
        <f>Persona!R60</f>
        <v>NC</v>
      </c>
      <c r="E59" s="146">
        <f>Wellness!T60</f>
        <v>10.999999999999998</v>
      </c>
      <c r="F59" s="146" t="str">
        <f>Wellness!W60</f>
        <v xml:space="preserve">Attendance  </v>
      </c>
      <c r="G59" s="146">
        <f>Behavior!J60</f>
        <v>6</v>
      </c>
      <c r="H59" s="146" t="str">
        <f>Behavior!K60</f>
        <v>Cleared</v>
      </c>
      <c r="I59" s="146">
        <f>Discipline!O60</f>
        <v>4.75</v>
      </c>
      <c r="J59" s="146" t="str">
        <f t="shared" si="0"/>
        <v>NC</v>
      </c>
      <c r="K59" s="147">
        <f t="shared" si="1"/>
        <v>44.527777777777779</v>
      </c>
      <c r="L59" s="148" t="str">
        <f t="shared" si="2"/>
        <v xml:space="preserve">Persona Wellness </v>
      </c>
      <c r="N59" s="146">
        <f>Persona!AD60</f>
        <v>28.192857142857143</v>
      </c>
      <c r="O59" s="146" t="str">
        <f>Persona!AE60</f>
        <v>Cleared</v>
      </c>
      <c r="P59" s="146">
        <f>Wellness!AN60</f>
        <v>0</v>
      </c>
      <c r="Q59" s="146" t="str">
        <f>Wellness!AQ60</f>
        <v xml:space="preserve">Attendance  Test </v>
      </c>
      <c r="R59" s="146">
        <f>Behavior!R60</f>
        <v>7.5</v>
      </c>
      <c r="S59" s="146" t="str">
        <f>Behavior!S60</f>
        <v>Cleared</v>
      </c>
      <c r="T59" s="146">
        <f>Discipline!AB60</f>
        <v>3.2685714285714287</v>
      </c>
      <c r="U59" s="146" t="str">
        <f t="shared" si="3"/>
        <v>NC</v>
      </c>
      <c r="V59" s="147">
        <f t="shared" si="4"/>
        <v>38.96142857142857</v>
      </c>
      <c r="W59" s="148" t="str">
        <f t="shared" si="5"/>
        <v xml:space="preserve">Wellness </v>
      </c>
      <c r="Y59" s="146">
        <f>Persona!AQ60</f>
        <v>23.006666666666668</v>
      </c>
      <c r="Z59" s="146" t="str">
        <f>Persona!AR60</f>
        <v>NC</v>
      </c>
      <c r="AA59" s="146">
        <f>Wellness!BH60</f>
        <v>0</v>
      </c>
      <c r="AB59" s="146" t="str">
        <f>Wellness!BK60</f>
        <v xml:space="preserve">Attendance  Test </v>
      </c>
      <c r="AC59" s="146">
        <f>Behavior!Z60</f>
        <v>4</v>
      </c>
      <c r="AD59" s="146" t="str">
        <f>Behavior!AA60</f>
        <v>NC</v>
      </c>
      <c r="AE59" s="146">
        <f>Discipline!AO60</f>
        <v>3.1</v>
      </c>
      <c r="AF59" s="146" t="str">
        <f t="shared" si="6"/>
        <v>NC</v>
      </c>
      <c r="AG59" s="147">
        <f t="shared" si="7"/>
        <v>30.106666666666669</v>
      </c>
      <c r="AH59" s="148" t="str">
        <f t="shared" si="8"/>
        <v xml:space="preserve">Persona Wellness </v>
      </c>
      <c r="AJ59" s="146">
        <f>Persona!BD60</f>
        <v>38.92962962962963</v>
      </c>
      <c r="AK59" s="146" t="str">
        <f>Persona!BE60</f>
        <v>Cleared</v>
      </c>
      <c r="AL59" s="146">
        <f>Wellness!CB60</f>
        <v>0</v>
      </c>
      <c r="AM59" s="146" t="str">
        <f>Wellness!CE60</f>
        <v xml:space="preserve">Attendance  Test </v>
      </c>
      <c r="AN59" s="146">
        <f>Behavior!AH60</f>
        <v>8</v>
      </c>
      <c r="AO59" s="146" t="str">
        <f>Behavior!AI60</f>
        <v>Cleared</v>
      </c>
      <c r="AP59" s="146">
        <f>Discipline!BB60</f>
        <v>3.4000000000000004</v>
      </c>
      <c r="AQ59" s="146" t="str">
        <f t="shared" si="9"/>
        <v>NC</v>
      </c>
      <c r="AR59" s="147">
        <f t="shared" si="10"/>
        <v>50.329629629629629</v>
      </c>
      <c r="AS59" s="148" t="str">
        <f t="shared" si="11"/>
        <v xml:space="preserve">Wellness </v>
      </c>
      <c r="AV59" s="150"/>
    </row>
    <row r="60" spans="1:48" s="149" customFormat="1" ht="28.2" customHeight="1" x14ac:dyDescent="0.3">
      <c r="A60" s="144" t="s">
        <v>139</v>
      </c>
      <c r="B60" s="145" t="s">
        <v>140</v>
      </c>
      <c r="C60" s="146">
        <f>Persona!Q61</f>
        <v>31.111111111111107</v>
      </c>
      <c r="D60" s="146" t="str">
        <f>Persona!R61</f>
        <v>Cleared</v>
      </c>
      <c r="E60" s="146">
        <f>Wellness!T61</f>
        <v>12</v>
      </c>
      <c r="F60" s="146" t="str">
        <f>Wellness!W61</f>
        <v>Cleared</v>
      </c>
      <c r="G60" s="146">
        <f>Behavior!J61</f>
        <v>6</v>
      </c>
      <c r="H60" s="146" t="str">
        <f>Behavior!K61</f>
        <v>Cleared</v>
      </c>
      <c r="I60" s="146">
        <f>Discipline!O61</f>
        <v>7.125</v>
      </c>
      <c r="J60" s="146" t="str">
        <f t="shared" si="0"/>
        <v>Cleared</v>
      </c>
      <c r="K60" s="147">
        <f t="shared" si="1"/>
        <v>56.236111111111107</v>
      </c>
      <c r="L60" s="148" t="str">
        <f t="shared" si="2"/>
        <v>Cleared</v>
      </c>
      <c r="N60" s="146">
        <f>Persona!AD61</f>
        <v>27.671428571428571</v>
      </c>
      <c r="O60" s="146" t="str">
        <f>Persona!AE61</f>
        <v>Cleared</v>
      </c>
      <c r="P60" s="146">
        <f>Wellness!AN61</f>
        <v>0</v>
      </c>
      <c r="Q60" s="146" t="str">
        <f>Wellness!AQ61</f>
        <v xml:space="preserve">Test </v>
      </c>
      <c r="R60" s="146">
        <f>Behavior!R61</f>
        <v>6.8</v>
      </c>
      <c r="S60" s="146" t="str">
        <f>Behavior!S61</f>
        <v>Cleared</v>
      </c>
      <c r="T60" s="146">
        <f>Discipline!AB61</f>
        <v>5.3485714285714288</v>
      </c>
      <c r="U60" s="146" t="str">
        <f t="shared" si="3"/>
        <v>NC</v>
      </c>
      <c r="V60" s="147">
        <f t="shared" si="4"/>
        <v>39.819999999999993</v>
      </c>
      <c r="W60" s="148" t="str">
        <f t="shared" si="5"/>
        <v xml:space="preserve">Wellness </v>
      </c>
      <c r="Y60" s="146">
        <f>Persona!AQ61</f>
        <v>29.826666666666668</v>
      </c>
      <c r="Z60" s="146" t="str">
        <f>Persona!AR61</f>
        <v>Cleared</v>
      </c>
      <c r="AA60" s="146">
        <f>Wellness!BH61</f>
        <v>2</v>
      </c>
      <c r="AB60" s="146" t="str">
        <f>Wellness!BK61</f>
        <v xml:space="preserve">Test </v>
      </c>
      <c r="AC60" s="146">
        <f>Behavior!Z61</f>
        <v>6.5</v>
      </c>
      <c r="AD60" s="146" t="str">
        <f>Behavior!AA61</f>
        <v>Cleared</v>
      </c>
      <c r="AE60" s="146">
        <f>Discipline!AO61</f>
        <v>4.1444444444444448</v>
      </c>
      <c r="AF60" s="146" t="str">
        <f t="shared" si="6"/>
        <v>NC</v>
      </c>
      <c r="AG60" s="147">
        <f t="shared" si="7"/>
        <v>42.471111111111114</v>
      </c>
      <c r="AH60" s="148" t="str">
        <f t="shared" si="8"/>
        <v xml:space="preserve">Wellness </v>
      </c>
      <c r="AJ60" s="146">
        <f>Persona!BD61</f>
        <v>32.795370370370371</v>
      </c>
      <c r="AK60" s="146" t="str">
        <f>Persona!BE61</f>
        <v>Cleared</v>
      </c>
      <c r="AL60" s="146">
        <f>Wellness!CB61</f>
        <v>0</v>
      </c>
      <c r="AM60" s="146" t="str">
        <f>Wellness!CE61</f>
        <v xml:space="preserve">Test </v>
      </c>
      <c r="AN60" s="146">
        <f>Behavior!AH61</f>
        <v>7.3600000000000012</v>
      </c>
      <c r="AO60" s="146" t="str">
        <f>Behavior!AI61</f>
        <v>Cleared</v>
      </c>
      <c r="AP60" s="146">
        <f>Discipline!BB61</f>
        <v>4.9333333333333336</v>
      </c>
      <c r="AQ60" s="146" t="str">
        <f t="shared" si="9"/>
        <v>NC</v>
      </c>
      <c r="AR60" s="147">
        <f t="shared" si="10"/>
        <v>45.0887037037037</v>
      </c>
      <c r="AS60" s="148" t="str">
        <f t="shared" si="11"/>
        <v xml:space="preserve">Wellness </v>
      </c>
      <c r="AV60" s="150"/>
    </row>
    <row r="61" spans="1:48" s="149" customFormat="1" ht="28.2" customHeight="1" x14ac:dyDescent="0.3">
      <c r="A61" s="151" t="s">
        <v>141</v>
      </c>
      <c r="B61" s="152" t="s">
        <v>142</v>
      </c>
      <c r="C61" s="146">
        <f>Persona!Q62</f>
        <v>30.555555555555557</v>
      </c>
      <c r="D61" s="146" t="str">
        <f>Persona!R62</f>
        <v>Cleared</v>
      </c>
      <c r="E61" s="146">
        <f>Wellness!T62</f>
        <v>10.999999999999998</v>
      </c>
      <c r="F61" s="146" t="str">
        <f>Wellness!W62</f>
        <v>Cleared</v>
      </c>
      <c r="G61" s="146">
        <f>Behavior!J62</f>
        <v>6</v>
      </c>
      <c r="H61" s="146" t="str">
        <f>Behavior!K62</f>
        <v>Cleared</v>
      </c>
      <c r="I61" s="146">
        <f>Discipline!O62</f>
        <v>6.0401785714285721</v>
      </c>
      <c r="J61" s="146" t="str">
        <f t="shared" si="0"/>
        <v>Cleared</v>
      </c>
      <c r="K61" s="147">
        <f t="shared" si="1"/>
        <v>53.595734126984127</v>
      </c>
      <c r="L61" s="148" t="str">
        <f t="shared" si="2"/>
        <v>Cleared</v>
      </c>
      <c r="N61" s="146">
        <f>Persona!AD62</f>
        <v>21.426190476190477</v>
      </c>
      <c r="O61" s="146" t="str">
        <f>Persona!AE62</f>
        <v>NC</v>
      </c>
      <c r="P61" s="146">
        <f>Wellness!AN62</f>
        <v>4.9999999999999991</v>
      </c>
      <c r="Q61" s="146" t="str">
        <f>Wellness!AQ62</f>
        <v xml:space="preserve">Test </v>
      </c>
      <c r="R61" s="146">
        <f>Behavior!R62</f>
        <v>5.6</v>
      </c>
      <c r="S61" s="146" t="str">
        <f>Behavior!S62</f>
        <v>NC</v>
      </c>
      <c r="T61" s="146">
        <f>Discipline!AB62</f>
        <v>5.3371428571428572</v>
      </c>
      <c r="U61" s="146" t="str">
        <f t="shared" si="3"/>
        <v>NC</v>
      </c>
      <c r="V61" s="147">
        <f t="shared" si="4"/>
        <v>37.363333333333337</v>
      </c>
      <c r="W61" s="148" t="str">
        <f t="shared" si="5"/>
        <v xml:space="preserve">Persona Wellness </v>
      </c>
      <c r="Y61" s="146">
        <f>Persona!AQ62</f>
        <v>33.080000000000005</v>
      </c>
      <c r="Z61" s="146" t="str">
        <f>Persona!AR62</f>
        <v>Cleared</v>
      </c>
      <c r="AA61" s="146">
        <f>Wellness!BH62</f>
        <v>13.999999999999998</v>
      </c>
      <c r="AB61" s="146" t="str">
        <f>Wellness!BK62</f>
        <v>Cleared</v>
      </c>
      <c r="AC61" s="146">
        <f>Behavior!Z62</f>
        <v>4.5</v>
      </c>
      <c r="AD61" s="146" t="str">
        <f>Behavior!AA62</f>
        <v>NC</v>
      </c>
      <c r="AE61" s="146">
        <f>Discipline!AO62</f>
        <v>5.083333333333333</v>
      </c>
      <c r="AF61" s="146" t="str">
        <f t="shared" si="6"/>
        <v>NC</v>
      </c>
      <c r="AG61" s="147">
        <f t="shared" si="7"/>
        <v>56.663333333333341</v>
      </c>
      <c r="AH61" s="148" t="str">
        <f t="shared" si="8"/>
        <v>Cleared</v>
      </c>
      <c r="AJ61" s="146">
        <f>Persona!BD62</f>
        <v>24.055555555555557</v>
      </c>
      <c r="AK61" s="146" t="str">
        <f>Persona!BE62</f>
        <v>NC</v>
      </c>
      <c r="AL61" s="146">
        <f>Wellness!CB62</f>
        <v>13</v>
      </c>
      <c r="AM61" s="146" t="str">
        <f>Wellness!CE62</f>
        <v>Cleared</v>
      </c>
      <c r="AN61" s="146">
        <f>Behavior!AH62</f>
        <v>5.2</v>
      </c>
      <c r="AO61" s="146" t="str">
        <f>Behavior!AI62</f>
        <v>NC</v>
      </c>
      <c r="AP61" s="146">
        <f>Discipline!BB62</f>
        <v>4.5666666666666664</v>
      </c>
      <c r="AQ61" s="146" t="str">
        <f t="shared" si="9"/>
        <v>NC</v>
      </c>
      <c r="AR61" s="147">
        <f t="shared" si="10"/>
        <v>46.822222222222223</v>
      </c>
      <c r="AS61" s="148" t="str">
        <f t="shared" si="11"/>
        <v xml:space="preserve">Persona </v>
      </c>
      <c r="AV61" s="150"/>
    </row>
    <row r="62" spans="1:48" s="149" customFormat="1" ht="28.2" customHeight="1" x14ac:dyDescent="0.3">
      <c r="A62" s="144" t="s">
        <v>143</v>
      </c>
      <c r="B62" s="145" t="s">
        <v>144</v>
      </c>
      <c r="C62" s="146">
        <f>Persona!Q63</f>
        <v>28.888888888888893</v>
      </c>
      <c r="D62" s="146" t="str">
        <f>Persona!R63</f>
        <v>Cleared</v>
      </c>
      <c r="E62" s="146">
        <f>Wellness!T63</f>
        <v>18</v>
      </c>
      <c r="F62" s="146" t="str">
        <f>Wellness!W63</f>
        <v>Cleared</v>
      </c>
      <c r="G62" s="146">
        <f>Behavior!J63</f>
        <v>6</v>
      </c>
      <c r="H62" s="146" t="str">
        <f>Behavior!K63</f>
        <v>Cleared</v>
      </c>
      <c r="I62" s="146">
        <f>Discipline!O63</f>
        <v>5.2901785714285712</v>
      </c>
      <c r="J62" s="146" t="str">
        <f t="shared" si="0"/>
        <v>NC</v>
      </c>
      <c r="K62" s="147">
        <f t="shared" si="1"/>
        <v>58.179067460317462</v>
      </c>
      <c r="L62" s="148" t="str">
        <f t="shared" si="2"/>
        <v>Cleared</v>
      </c>
      <c r="N62" s="146">
        <f>Persona!AD63</f>
        <v>26.269047619047619</v>
      </c>
      <c r="O62" s="146" t="str">
        <f>Persona!AE63</f>
        <v>Cleared</v>
      </c>
      <c r="P62" s="146">
        <f>Wellness!AN63</f>
        <v>13</v>
      </c>
      <c r="Q62" s="146" t="str">
        <f>Wellness!AQ63</f>
        <v xml:space="preserve">Attendance  </v>
      </c>
      <c r="R62" s="146">
        <f>Behavior!R63</f>
        <v>7.5</v>
      </c>
      <c r="S62" s="146" t="str">
        <f>Behavior!S63</f>
        <v>Cleared</v>
      </c>
      <c r="T62" s="146">
        <f>Discipline!AB63</f>
        <v>3.1542857142857148</v>
      </c>
      <c r="U62" s="146" t="str">
        <f t="shared" si="3"/>
        <v>NC</v>
      </c>
      <c r="V62" s="147">
        <f t="shared" si="4"/>
        <v>49.923333333333332</v>
      </c>
      <c r="W62" s="148" t="str">
        <f t="shared" si="5"/>
        <v xml:space="preserve">Wellness </v>
      </c>
      <c r="Y62" s="146">
        <f>Persona!AQ63</f>
        <v>37.853333333333332</v>
      </c>
      <c r="Z62" s="146" t="str">
        <f>Persona!AR63</f>
        <v>Cleared</v>
      </c>
      <c r="AA62" s="146">
        <f>Wellness!BH63</f>
        <v>4.9999999999999991</v>
      </c>
      <c r="AB62" s="146" t="str">
        <f>Wellness!BK63</f>
        <v xml:space="preserve">Attendance  Test </v>
      </c>
      <c r="AC62" s="146">
        <f>Behavior!Z63</f>
        <v>6.5</v>
      </c>
      <c r="AD62" s="146" t="str">
        <f>Behavior!AA63</f>
        <v>Cleared</v>
      </c>
      <c r="AE62" s="146">
        <f>Discipline!AO63</f>
        <v>3.6722222222222225</v>
      </c>
      <c r="AF62" s="146" t="str">
        <f t="shared" si="6"/>
        <v>NC</v>
      </c>
      <c r="AG62" s="147">
        <f t="shared" si="7"/>
        <v>53.025555555555556</v>
      </c>
      <c r="AH62" s="148" t="str">
        <f t="shared" si="8"/>
        <v xml:space="preserve">Wellness </v>
      </c>
      <c r="AJ62" s="146">
        <f>Persona!BD63</f>
        <v>24.081481481481482</v>
      </c>
      <c r="AK62" s="146" t="str">
        <f>Persona!BE63</f>
        <v>NC</v>
      </c>
      <c r="AL62" s="146">
        <f>Wellness!CB63</f>
        <v>13.999999999999998</v>
      </c>
      <c r="AM62" s="146" t="str">
        <f>Wellness!CE63</f>
        <v xml:space="preserve">Attendance  </v>
      </c>
      <c r="AN62" s="146">
        <f>Behavior!AH63</f>
        <v>7.2</v>
      </c>
      <c r="AO62" s="146" t="str">
        <f>Behavior!AI63</f>
        <v>Cleared</v>
      </c>
      <c r="AP62" s="146">
        <f>Discipline!BB63</f>
        <v>4.4666666666666668</v>
      </c>
      <c r="AQ62" s="146" t="str">
        <f t="shared" si="9"/>
        <v>NC</v>
      </c>
      <c r="AR62" s="147">
        <f t="shared" si="10"/>
        <v>49.748148148148154</v>
      </c>
      <c r="AS62" s="148" t="str">
        <f t="shared" si="11"/>
        <v xml:space="preserve">Persona Wellness </v>
      </c>
      <c r="AV62" s="150"/>
    </row>
    <row r="63" spans="1:48" s="149" customFormat="1" ht="28.2" customHeight="1" x14ac:dyDescent="0.3">
      <c r="A63" s="151" t="s">
        <v>145</v>
      </c>
      <c r="B63" s="152" t="s">
        <v>146</v>
      </c>
      <c r="C63" s="146">
        <f>Persona!Q64</f>
        <v>33.888888888888893</v>
      </c>
      <c r="D63" s="146" t="str">
        <f>Persona!R64</f>
        <v>Cleared</v>
      </c>
      <c r="E63" s="146">
        <f>Wellness!T64</f>
        <v>13.999999999999998</v>
      </c>
      <c r="F63" s="146" t="str">
        <f>Wellness!W64</f>
        <v>Cleared</v>
      </c>
      <c r="G63" s="146">
        <f>Behavior!J64</f>
        <v>6</v>
      </c>
      <c r="H63" s="146" t="str">
        <f>Behavior!K64</f>
        <v>Cleared</v>
      </c>
      <c r="I63" s="146">
        <f>Discipline!O64</f>
        <v>6.375</v>
      </c>
      <c r="J63" s="146" t="str">
        <f t="shared" si="0"/>
        <v>Cleared</v>
      </c>
      <c r="K63" s="147">
        <f t="shared" si="1"/>
        <v>60.263888888888893</v>
      </c>
      <c r="L63" s="148" t="str">
        <f t="shared" si="2"/>
        <v>Cleared</v>
      </c>
      <c r="N63" s="146">
        <f>Persona!AD64</f>
        <v>32.075000000000003</v>
      </c>
      <c r="O63" s="146" t="str">
        <f>Persona!AE64</f>
        <v>Cleared</v>
      </c>
      <c r="P63" s="146">
        <f>Wellness!AN64</f>
        <v>9</v>
      </c>
      <c r="Q63" s="146" t="str">
        <f>Wellness!AQ64</f>
        <v>Cleared</v>
      </c>
      <c r="R63" s="146">
        <f>Behavior!R64</f>
        <v>7.5</v>
      </c>
      <c r="S63" s="146" t="str">
        <f>Behavior!S64</f>
        <v>Cleared</v>
      </c>
      <c r="T63" s="146">
        <f>Discipline!AB64</f>
        <v>5.2342857142857149</v>
      </c>
      <c r="U63" s="146" t="str">
        <f t="shared" si="3"/>
        <v>NC</v>
      </c>
      <c r="V63" s="147">
        <f t="shared" si="4"/>
        <v>53.809285714285721</v>
      </c>
      <c r="W63" s="148" t="str">
        <f t="shared" si="5"/>
        <v>Cleared</v>
      </c>
      <c r="Y63" s="146">
        <f>Persona!AQ64</f>
        <v>25.259999999999994</v>
      </c>
      <c r="Z63" s="146" t="str">
        <f>Persona!AR64</f>
        <v>Cleared</v>
      </c>
      <c r="AA63" s="146">
        <f>Wellness!BH64</f>
        <v>4</v>
      </c>
      <c r="AB63" s="146" t="str">
        <f>Wellness!BK64</f>
        <v xml:space="preserve">Test </v>
      </c>
      <c r="AC63" s="146">
        <f>Behavior!Z64</f>
        <v>7.3</v>
      </c>
      <c r="AD63" s="146" t="str">
        <f>Behavior!AA64</f>
        <v>Cleared</v>
      </c>
      <c r="AE63" s="146">
        <f>Discipline!AO64</f>
        <v>3.8611111111111116</v>
      </c>
      <c r="AF63" s="146" t="str">
        <f t="shared" si="6"/>
        <v>NC</v>
      </c>
      <c r="AG63" s="147">
        <f t="shared" si="7"/>
        <v>40.421111111111109</v>
      </c>
      <c r="AH63" s="148" t="str">
        <f t="shared" si="8"/>
        <v xml:space="preserve">Wellness </v>
      </c>
      <c r="AJ63" s="146">
        <f>Persona!BD64</f>
        <v>32.161111111111111</v>
      </c>
      <c r="AK63" s="146" t="str">
        <f>Persona!BE64</f>
        <v>Cleared</v>
      </c>
      <c r="AL63" s="146">
        <f>Wellness!CB64</f>
        <v>10.999999999999998</v>
      </c>
      <c r="AM63" s="146" t="str">
        <f>Wellness!CE64</f>
        <v>Cleared</v>
      </c>
      <c r="AN63" s="146">
        <f>Behavior!AH64</f>
        <v>5.8</v>
      </c>
      <c r="AO63" s="146" t="str">
        <f>Behavior!AI64</f>
        <v>NC</v>
      </c>
      <c r="AP63" s="146">
        <f>Discipline!BB64</f>
        <v>5.7833333333333341</v>
      </c>
      <c r="AQ63" s="146" t="str">
        <f t="shared" si="9"/>
        <v>NC</v>
      </c>
      <c r="AR63" s="147">
        <f t="shared" si="10"/>
        <v>54.74444444444444</v>
      </c>
      <c r="AS63" s="148" t="str">
        <f t="shared" si="11"/>
        <v>Cleared</v>
      </c>
      <c r="AV63" s="150"/>
    </row>
    <row r="64" spans="1:48" s="149" customFormat="1" ht="28.2" customHeight="1" x14ac:dyDescent="0.3">
      <c r="A64" s="144" t="s">
        <v>147</v>
      </c>
      <c r="B64" s="145" t="s">
        <v>148</v>
      </c>
      <c r="C64" s="146">
        <f>Persona!Q65</f>
        <v>23.888888888888889</v>
      </c>
      <c r="D64" s="146" t="str">
        <f>Persona!R65</f>
        <v>NC</v>
      </c>
      <c r="E64" s="146">
        <f>Wellness!T65</f>
        <v>13.999999999999998</v>
      </c>
      <c r="F64" s="146" t="str">
        <f>Wellness!W65</f>
        <v>Cleared</v>
      </c>
      <c r="G64" s="146">
        <f>Behavior!J65</f>
        <v>6</v>
      </c>
      <c r="H64" s="146" t="str">
        <f>Behavior!K65</f>
        <v>Cleared</v>
      </c>
      <c r="I64" s="146">
        <f>Discipline!O65</f>
        <v>5.5000000000000009</v>
      </c>
      <c r="J64" s="146" t="str">
        <f t="shared" si="0"/>
        <v>NC</v>
      </c>
      <c r="K64" s="147">
        <f t="shared" si="1"/>
        <v>49.388888888888886</v>
      </c>
      <c r="L64" s="148" t="str">
        <f t="shared" si="2"/>
        <v xml:space="preserve">Persona </v>
      </c>
      <c r="N64" s="146">
        <f>Persona!AD65</f>
        <v>28.883333333333329</v>
      </c>
      <c r="O64" s="146" t="str">
        <f>Persona!AE65</f>
        <v>Cleared</v>
      </c>
      <c r="P64" s="146">
        <f>Wellness!AN65</f>
        <v>0</v>
      </c>
      <c r="Q64" s="146" t="str">
        <f>Wellness!AQ65</f>
        <v xml:space="preserve">Test </v>
      </c>
      <c r="R64" s="146">
        <f>Behavior!R65</f>
        <v>7.5</v>
      </c>
      <c r="S64" s="146" t="str">
        <f>Behavior!S65</f>
        <v>Cleared</v>
      </c>
      <c r="T64" s="146">
        <f>Discipline!AB65</f>
        <v>4.6057142857142868</v>
      </c>
      <c r="U64" s="146" t="str">
        <f t="shared" si="3"/>
        <v>NC</v>
      </c>
      <c r="V64" s="147">
        <f t="shared" si="4"/>
        <v>40.989047619047611</v>
      </c>
      <c r="W64" s="148" t="str">
        <f t="shared" si="5"/>
        <v xml:space="preserve">Wellness </v>
      </c>
      <c r="Y64" s="146">
        <f>Persona!AQ65</f>
        <v>21.673333333333332</v>
      </c>
      <c r="Z64" s="146" t="str">
        <f>Persona!AR65</f>
        <v>NC</v>
      </c>
      <c r="AA64" s="146">
        <f>Wellness!BH65</f>
        <v>0</v>
      </c>
      <c r="AB64" s="146" t="str">
        <f>Wellness!BK65</f>
        <v xml:space="preserve">Attendance  Test </v>
      </c>
      <c r="AC64" s="146">
        <f>Behavior!Z65</f>
        <v>5.6999999999999993</v>
      </c>
      <c r="AD64" s="146" t="str">
        <f>Behavior!AA65</f>
        <v>NC</v>
      </c>
      <c r="AE64" s="146">
        <f>Discipline!AO65</f>
        <v>3.4444444444444446</v>
      </c>
      <c r="AF64" s="146" t="str">
        <f t="shared" si="6"/>
        <v>NC</v>
      </c>
      <c r="AG64" s="147">
        <f t="shared" si="7"/>
        <v>30.817777777777778</v>
      </c>
      <c r="AH64" s="148" t="str">
        <f t="shared" si="8"/>
        <v xml:space="preserve">Persona Wellness </v>
      </c>
      <c r="AJ64" s="146">
        <f>Persona!BD65</f>
        <v>32.483333333333334</v>
      </c>
      <c r="AK64" s="146" t="str">
        <f>Persona!BE65</f>
        <v>Cleared</v>
      </c>
      <c r="AL64" s="146">
        <f>Wellness!CB65</f>
        <v>0</v>
      </c>
      <c r="AM64" s="146" t="str">
        <f>Wellness!CE65</f>
        <v xml:space="preserve">Attendance  Test </v>
      </c>
      <c r="AN64" s="146">
        <f>Behavior!AH65</f>
        <v>7.12</v>
      </c>
      <c r="AO64" s="146" t="str">
        <f>Behavior!AI65</f>
        <v>Cleared</v>
      </c>
      <c r="AP64" s="146">
        <f>Discipline!BB65</f>
        <v>4.4333333333333336</v>
      </c>
      <c r="AQ64" s="146" t="str">
        <f t="shared" si="9"/>
        <v>NC</v>
      </c>
      <c r="AR64" s="147">
        <f t="shared" si="10"/>
        <v>44.036666666666662</v>
      </c>
      <c r="AS64" s="148" t="str">
        <f t="shared" si="11"/>
        <v xml:space="preserve">Wellness </v>
      </c>
      <c r="AV64" s="150"/>
    </row>
    <row r="65" spans="1:48" s="149" customFormat="1" ht="28.2" customHeight="1" x14ac:dyDescent="0.3">
      <c r="A65" s="151" t="s">
        <v>149</v>
      </c>
      <c r="B65" s="152" t="s">
        <v>150</v>
      </c>
      <c r="C65" s="146">
        <f>Persona!Q66</f>
        <v>21.944444444444443</v>
      </c>
      <c r="D65" s="146" t="str">
        <f>Persona!R66</f>
        <v>NC</v>
      </c>
      <c r="E65" s="146">
        <f>Wellness!T66</f>
        <v>13</v>
      </c>
      <c r="F65" s="146" t="str">
        <f>Wellness!W66</f>
        <v>Cleared</v>
      </c>
      <c r="G65" s="146">
        <f>Behavior!J66</f>
        <v>6</v>
      </c>
      <c r="H65" s="146" t="str">
        <f>Behavior!K66</f>
        <v>Cleared</v>
      </c>
      <c r="I65" s="146">
        <f>Discipline!O66</f>
        <v>5.25</v>
      </c>
      <c r="J65" s="146" t="str">
        <f t="shared" si="0"/>
        <v>NC</v>
      </c>
      <c r="K65" s="147">
        <f t="shared" si="1"/>
        <v>46.194444444444443</v>
      </c>
      <c r="L65" s="148" t="str">
        <f t="shared" si="2"/>
        <v xml:space="preserve">Persona </v>
      </c>
      <c r="N65" s="146">
        <f>Persona!AD66</f>
        <v>29.857142857142854</v>
      </c>
      <c r="O65" s="146" t="str">
        <f>Persona!AE66</f>
        <v>Cleared</v>
      </c>
      <c r="P65" s="146">
        <f>Wellness!AN66</f>
        <v>9.9999999999999982</v>
      </c>
      <c r="Q65" s="146" t="str">
        <f>Wellness!AQ66</f>
        <v>Cleared</v>
      </c>
      <c r="R65" s="146">
        <f>Behavior!R66</f>
        <v>7.2549999999999999</v>
      </c>
      <c r="S65" s="146" t="str">
        <f>Behavior!S66</f>
        <v>Cleared</v>
      </c>
      <c r="T65" s="146">
        <f>Discipline!AB66</f>
        <v>5.3371428571428572</v>
      </c>
      <c r="U65" s="146" t="str">
        <f t="shared" si="3"/>
        <v>NC</v>
      </c>
      <c r="V65" s="147">
        <f t="shared" si="4"/>
        <v>52.449285714285715</v>
      </c>
      <c r="W65" s="148" t="str">
        <f t="shared" si="5"/>
        <v>Cleared</v>
      </c>
      <c r="Y65" s="146">
        <f>Persona!AQ66</f>
        <v>36.380000000000003</v>
      </c>
      <c r="Z65" s="146" t="str">
        <f>Persona!AR66</f>
        <v>Cleared</v>
      </c>
      <c r="AA65" s="146">
        <f>Wellness!BH66</f>
        <v>9</v>
      </c>
      <c r="AB65" s="146" t="str">
        <f>Wellness!BK66</f>
        <v>Cleared</v>
      </c>
      <c r="AC65" s="146">
        <f>Behavior!Z66</f>
        <v>7.5</v>
      </c>
      <c r="AD65" s="146" t="str">
        <f>Behavior!AA66</f>
        <v>Cleared</v>
      </c>
      <c r="AE65" s="146">
        <f>Discipline!AO66</f>
        <v>4.6888888888888891</v>
      </c>
      <c r="AF65" s="146" t="str">
        <f t="shared" si="6"/>
        <v>NC</v>
      </c>
      <c r="AG65" s="147">
        <f t="shared" si="7"/>
        <v>57.568888888888893</v>
      </c>
      <c r="AH65" s="148" t="str">
        <f t="shared" si="8"/>
        <v>Cleared</v>
      </c>
      <c r="AJ65" s="146">
        <f>Persona!BD66</f>
        <v>30.039814814814818</v>
      </c>
      <c r="AK65" s="146" t="str">
        <f>Persona!BE66</f>
        <v>Cleared</v>
      </c>
      <c r="AL65" s="146">
        <f>Wellness!CB66</f>
        <v>13</v>
      </c>
      <c r="AM65" s="146" t="str">
        <f>Wellness!CE66</f>
        <v>Cleared</v>
      </c>
      <c r="AN65" s="146">
        <f>Behavior!AH66</f>
        <v>7.2</v>
      </c>
      <c r="AO65" s="146" t="str">
        <f>Behavior!AI66</f>
        <v>Cleared</v>
      </c>
      <c r="AP65" s="146">
        <f>Discipline!BB66</f>
        <v>4.8000000000000007</v>
      </c>
      <c r="AQ65" s="146" t="str">
        <f t="shared" si="9"/>
        <v>NC</v>
      </c>
      <c r="AR65" s="147">
        <f t="shared" si="10"/>
        <v>55.039814814814818</v>
      </c>
      <c r="AS65" s="148" t="str">
        <f t="shared" si="11"/>
        <v>Cleared</v>
      </c>
      <c r="AV65" s="150"/>
    </row>
    <row r="66" spans="1:48" s="149" customFormat="1" ht="28.2" customHeight="1" x14ac:dyDescent="0.3">
      <c r="A66" s="144" t="s">
        <v>151</v>
      </c>
      <c r="B66" s="145" t="s">
        <v>152</v>
      </c>
      <c r="C66" s="146">
        <f>Persona!Q67</f>
        <v>30</v>
      </c>
      <c r="D66" s="146" t="str">
        <f>Persona!R67</f>
        <v>Cleared</v>
      </c>
      <c r="E66" s="146">
        <f>Wellness!T67</f>
        <v>10.999999999999998</v>
      </c>
      <c r="F66" s="146" t="str">
        <f>Wellness!W67</f>
        <v xml:space="preserve">Attendance  </v>
      </c>
      <c r="G66" s="146">
        <f>Behavior!J67</f>
        <v>6</v>
      </c>
      <c r="H66" s="146" t="str">
        <f>Behavior!K67</f>
        <v>Cleared</v>
      </c>
      <c r="I66" s="146">
        <f>Discipline!O67</f>
        <v>4.625</v>
      </c>
      <c r="J66" s="146" t="str">
        <f t="shared" si="0"/>
        <v>NC</v>
      </c>
      <c r="K66" s="147">
        <f t="shared" si="1"/>
        <v>51.625</v>
      </c>
      <c r="L66" s="148" t="str">
        <f t="shared" si="2"/>
        <v xml:space="preserve">Wellness </v>
      </c>
      <c r="N66" s="146">
        <f>Persona!AD67</f>
        <v>28.603571428571428</v>
      </c>
      <c r="O66" s="146" t="str">
        <f>Persona!AE67</f>
        <v>Cleared</v>
      </c>
      <c r="P66" s="146">
        <f>Wellness!AN67</f>
        <v>4</v>
      </c>
      <c r="Q66" s="146" t="str">
        <f>Wellness!AQ67</f>
        <v xml:space="preserve">Attendance  Test </v>
      </c>
      <c r="R66" s="146">
        <f>Behavior!R67</f>
        <v>7.5</v>
      </c>
      <c r="S66" s="146" t="str">
        <f>Behavior!S67</f>
        <v>Cleared</v>
      </c>
      <c r="T66" s="146">
        <f>Discipline!AB67</f>
        <v>4.354285714285715</v>
      </c>
      <c r="U66" s="146" t="str">
        <f t="shared" si="3"/>
        <v>NC</v>
      </c>
      <c r="V66" s="147">
        <f t="shared" si="4"/>
        <v>44.457857142857144</v>
      </c>
      <c r="W66" s="148" t="str">
        <f t="shared" si="5"/>
        <v xml:space="preserve">Wellness </v>
      </c>
      <c r="Y66" s="146">
        <f>Persona!AQ67</f>
        <v>25.873333333333331</v>
      </c>
      <c r="Z66" s="146" t="str">
        <f>Persona!AR67</f>
        <v>Cleared</v>
      </c>
      <c r="AA66" s="146">
        <f>Wellness!BH67</f>
        <v>4.9999999999999991</v>
      </c>
      <c r="AB66" s="146" t="str">
        <f>Wellness!BK67</f>
        <v xml:space="preserve">Attendance  Test </v>
      </c>
      <c r="AC66" s="146">
        <f>Behavior!Z67</f>
        <v>8.5</v>
      </c>
      <c r="AD66" s="146" t="str">
        <f>Behavior!AA67</f>
        <v>Cleared</v>
      </c>
      <c r="AE66" s="146">
        <f>Discipline!AO67</f>
        <v>3.4944444444444445</v>
      </c>
      <c r="AF66" s="146" t="str">
        <f t="shared" si="6"/>
        <v>NC</v>
      </c>
      <c r="AG66" s="147">
        <f t="shared" si="7"/>
        <v>42.867777777777782</v>
      </c>
      <c r="AH66" s="148" t="str">
        <f t="shared" si="8"/>
        <v xml:space="preserve">Wellness </v>
      </c>
      <c r="AJ66" s="146">
        <f>Persona!BD67</f>
        <v>39.055555555555557</v>
      </c>
      <c r="AK66" s="146" t="str">
        <f>Persona!BE67</f>
        <v>Cleared</v>
      </c>
      <c r="AL66" s="146">
        <f>Wellness!CB67</f>
        <v>3</v>
      </c>
      <c r="AM66" s="146" t="str">
        <f>Wellness!CE67</f>
        <v xml:space="preserve">Attendance  Test </v>
      </c>
      <c r="AN66" s="146">
        <f>Behavior!AH67</f>
        <v>8.8000000000000007</v>
      </c>
      <c r="AO66" s="146" t="str">
        <f>Behavior!AI67</f>
        <v>Cleared</v>
      </c>
      <c r="AP66" s="146">
        <f>Discipline!BB67</f>
        <v>5.1333333333333329</v>
      </c>
      <c r="AQ66" s="146" t="str">
        <f t="shared" si="9"/>
        <v>NC</v>
      </c>
      <c r="AR66" s="147">
        <f t="shared" si="10"/>
        <v>55.988888888888887</v>
      </c>
      <c r="AS66" s="148" t="str">
        <f t="shared" si="11"/>
        <v xml:space="preserve">Wellness </v>
      </c>
      <c r="AV66" s="150"/>
    </row>
    <row r="67" spans="1:48" s="149" customFormat="1" ht="28.2" customHeight="1" x14ac:dyDescent="0.3">
      <c r="A67" s="151" t="s">
        <v>153</v>
      </c>
      <c r="B67" s="152" t="s">
        <v>154</v>
      </c>
      <c r="C67" s="146">
        <f>Persona!Q68</f>
        <v>38.888888888888893</v>
      </c>
      <c r="D67" s="146" t="str">
        <f>Persona!R68</f>
        <v>Cleared</v>
      </c>
      <c r="E67" s="146">
        <f>Wellness!T68</f>
        <v>16</v>
      </c>
      <c r="F67" s="146" t="str">
        <f>Wellness!W68</f>
        <v>Cleared</v>
      </c>
      <c r="G67" s="146">
        <f>Behavior!J68</f>
        <v>6</v>
      </c>
      <c r="H67" s="146" t="str">
        <f>Behavior!K68</f>
        <v>Cleared</v>
      </c>
      <c r="I67" s="146">
        <f>Discipline!O68</f>
        <v>6.5</v>
      </c>
      <c r="J67" s="146" t="str">
        <f t="shared" si="0"/>
        <v>Cleared</v>
      </c>
      <c r="K67" s="147">
        <f t="shared" si="1"/>
        <v>67.388888888888886</v>
      </c>
      <c r="L67" s="148" t="str">
        <f t="shared" si="2"/>
        <v>Cleared</v>
      </c>
      <c r="N67" s="146">
        <f>Persona!AD68</f>
        <v>8.8190476190476215</v>
      </c>
      <c r="O67" s="146" t="str">
        <f>Persona!AE68</f>
        <v>NC</v>
      </c>
      <c r="P67" s="146">
        <f>Wellness!AN68</f>
        <v>0</v>
      </c>
      <c r="Q67" s="146" t="str">
        <f>Wellness!AQ68</f>
        <v xml:space="preserve">Test </v>
      </c>
      <c r="R67" s="146">
        <f>Behavior!R68</f>
        <v>6.6</v>
      </c>
      <c r="S67" s="146" t="str">
        <f>Behavior!S68</f>
        <v>Cleared</v>
      </c>
      <c r="T67" s="146">
        <f>Discipline!AB68</f>
        <v>4.0114285714285716</v>
      </c>
      <c r="U67" s="146" t="str">
        <f t="shared" si="3"/>
        <v>NC</v>
      </c>
      <c r="V67" s="147">
        <f t="shared" si="4"/>
        <v>19.430476190476192</v>
      </c>
      <c r="W67" s="148" t="str">
        <f t="shared" si="5"/>
        <v xml:space="preserve">Persona Wellness </v>
      </c>
      <c r="Y67" s="146">
        <f>Persona!AQ68</f>
        <v>23.799999999999997</v>
      </c>
      <c r="Z67" s="146" t="str">
        <f>Persona!AR68</f>
        <v>NC</v>
      </c>
      <c r="AA67" s="146">
        <f>Wellness!BH68</f>
        <v>13.999999999999998</v>
      </c>
      <c r="AB67" s="146" t="str">
        <f>Wellness!BK68</f>
        <v xml:space="preserve">Attendance  </v>
      </c>
      <c r="AC67" s="146">
        <f>Behavior!Z68</f>
        <v>7.25</v>
      </c>
      <c r="AD67" s="146" t="str">
        <f>Behavior!AA68</f>
        <v>Cleared</v>
      </c>
      <c r="AE67" s="146">
        <f>Discipline!AO68</f>
        <v>3.5611111111111118</v>
      </c>
      <c r="AF67" s="146" t="str">
        <f t="shared" si="6"/>
        <v>NC</v>
      </c>
      <c r="AG67" s="147">
        <f t="shared" si="7"/>
        <v>48.611111111111107</v>
      </c>
      <c r="AH67" s="148" t="str">
        <f t="shared" si="8"/>
        <v xml:space="preserve">Persona Wellness </v>
      </c>
      <c r="AJ67" s="146">
        <f>Persona!BD68</f>
        <v>40.25277777777778</v>
      </c>
      <c r="AK67" s="146" t="str">
        <f>Persona!BE68</f>
        <v>Cleared</v>
      </c>
      <c r="AL67" s="146">
        <f>Wellness!CB68</f>
        <v>6</v>
      </c>
      <c r="AM67" s="146" t="str">
        <f>Wellness!CE68</f>
        <v xml:space="preserve">Attendance  Test </v>
      </c>
      <c r="AN67" s="146">
        <f>Behavior!AH68</f>
        <v>7.4</v>
      </c>
      <c r="AO67" s="146" t="str">
        <f>Behavior!AI68</f>
        <v>Cleared</v>
      </c>
      <c r="AP67" s="146">
        <f>Discipline!BB68</f>
        <v>5.3000000000000007</v>
      </c>
      <c r="AQ67" s="146" t="str">
        <f t="shared" si="9"/>
        <v>NC</v>
      </c>
      <c r="AR67" s="147">
        <f t="shared" si="10"/>
        <v>58.952777777777783</v>
      </c>
      <c r="AS67" s="148" t="str">
        <f t="shared" si="11"/>
        <v xml:space="preserve">Wellness </v>
      </c>
      <c r="AV67" s="150"/>
    </row>
    <row r="68" spans="1:48" s="149" customFormat="1" ht="28.2" customHeight="1" x14ac:dyDescent="0.3">
      <c r="A68" s="144" t="s">
        <v>155</v>
      </c>
      <c r="B68" s="145" t="s">
        <v>156</v>
      </c>
      <c r="C68" s="146">
        <f>Persona!Q69</f>
        <v>31.111111111111107</v>
      </c>
      <c r="D68" s="146" t="str">
        <f>Persona!R69</f>
        <v>Cleared</v>
      </c>
      <c r="E68" s="146">
        <f>Wellness!T69</f>
        <v>12</v>
      </c>
      <c r="F68" s="146" t="str">
        <f>Wellness!W69</f>
        <v>Cleared</v>
      </c>
      <c r="G68" s="146">
        <f>Behavior!J69</f>
        <v>6</v>
      </c>
      <c r="H68" s="146" t="str">
        <f>Behavior!K69</f>
        <v>Cleared</v>
      </c>
      <c r="I68" s="146">
        <f>Discipline!O69</f>
        <v>6.6607142857142847</v>
      </c>
      <c r="J68" s="146" t="str">
        <f t="shared" si="0"/>
        <v>Cleared</v>
      </c>
      <c r="K68" s="147">
        <f t="shared" si="1"/>
        <v>55.771825396825392</v>
      </c>
      <c r="L68" s="148" t="str">
        <f t="shared" si="2"/>
        <v>Cleared</v>
      </c>
      <c r="N68" s="146">
        <f>Persona!AD69</f>
        <v>26.832738095238092</v>
      </c>
      <c r="O68" s="146" t="str">
        <f>Persona!AE69</f>
        <v>Cleared</v>
      </c>
      <c r="P68" s="146">
        <f>Wellness!AN69</f>
        <v>0</v>
      </c>
      <c r="Q68" s="146" t="str">
        <f>Wellness!AQ69</f>
        <v xml:space="preserve">Attendance  Test </v>
      </c>
      <c r="R68" s="146">
        <f>Behavior!R69</f>
        <v>7.5</v>
      </c>
      <c r="S68" s="146" t="str">
        <f>Behavior!S69</f>
        <v>Cleared</v>
      </c>
      <c r="T68" s="146">
        <f>Discipline!AB69</f>
        <v>3.8971428571428568</v>
      </c>
      <c r="U68" s="146" t="str">
        <f t="shared" si="3"/>
        <v>NC</v>
      </c>
      <c r="V68" s="147">
        <f t="shared" si="4"/>
        <v>38.229880952380952</v>
      </c>
      <c r="W68" s="148" t="str">
        <f t="shared" si="5"/>
        <v xml:space="preserve">Wellness </v>
      </c>
      <c r="Y68" s="146">
        <f>Persona!AQ69</f>
        <v>26.306666666666661</v>
      </c>
      <c r="Z68" s="146" t="str">
        <f>Persona!AR69</f>
        <v>Cleared</v>
      </c>
      <c r="AA68" s="146">
        <f>Wellness!BH69</f>
        <v>9</v>
      </c>
      <c r="AB68" s="146" t="str">
        <f>Wellness!BK69</f>
        <v xml:space="preserve">Attendance  </v>
      </c>
      <c r="AC68" s="146">
        <f>Behavior!Z69</f>
        <v>6</v>
      </c>
      <c r="AD68" s="146" t="str">
        <f>Behavior!AA69</f>
        <v>Cleared</v>
      </c>
      <c r="AE68" s="146">
        <f>Discipline!AO69</f>
        <v>2.8111111111111109</v>
      </c>
      <c r="AF68" s="146" t="str">
        <f t="shared" si="6"/>
        <v>NC</v>
      </c>
      <c r="AG68" s="147">
        <f t="shared" si="7"/>
        <v>44.117777777777768</v>
      </c>
      <c r="AH68" s="148" t="str">
        <f t="shared" si="8"/>
        <v xml:space="preserve">Wellness </v>
      </c>
      <c r="AJ68" s="146">
        <f>Persona!BD69</f>
        <v>25.450000000000003</v>
      </c>
      <c r="AK68" s="146" t="str">
        <f>Persona!BE69</f>
        <v>Cleared</v>
      </c>
      <c r="AL68" s="146">
        <f>Wellness!CB69</f>
        <v>9</v>
      </c>
      <c r="AM68" s="146" t="str">
        <f>Wellness!CE69</f>
        <v xml:space="preserve">Attendance  </v>
      </c>
      <c r="AN68" s="146">
        <f>Behavior!AH69</f>
        <v>7.6</v>
      </c>
      <c r="AO68" s="146" t="str">
        <f>Behavior!AI69</f>
        <v>Cleared</v>
      </c>
      <c r="AP68" s="146">
        <f>Discipline!BB69</f>
        <v>5.8</v>
      </c>
      <c r="AQ68" s="146" t="str">
        <f t="shared" si="9"/>
        <v>NC</v>
      </c>
      <c r="AR68" s="147">
        <f t="shared" si="10"/>
        <v>47.85</v>
      </c>
      <c r="AS68" s="148" t="str">
        <f t="shared" si="11"/>
        <v xml:space="preserve">Wellness </v>
      </c>
      <c r="AV68" s="150"/>
    </row>
    <row r="69" spans="1:48" s="149" customFormat="1" ht="28.2" customHeight="1" x14ac:dyDescent="0.3">
      <c r="A69" s="151" t="s">
        <v>157</v>
      </c>
      <c r="B69" s="152" t="s">
        <v>158</v>
      </c>
      <c r="C69" s="146">
        <f>Persona!Q70</f>
        <v>25</v>
      </c>
      <c r="D69" s="146" t="str">
        <f>Persona!R70</f>
        <v>Cleared</v>
      </c>
      <c r="E69" s="146">
        <f>Wellness!T70</f>
        <v>17</v>
      </c>
      <c r="F69" s="146" t="str">
        <f>Wellness!W70</f>
        <v>Cleared</v>
      </c>
      <c r="G69" s="146">
        <f>Behavior!J70</f>
        <v>6</v>
      </c>
      <c r="H69" s="146" t="str">
        <f>Behavior!K70</f>
        <v>Cleared</v>
      </c>
      <c r="I69" s="146">
        <f>Discipline!O70</f>
        <v>5.625</v>
      </c>
      <c r="J69" s="146" t="str">
        <f t="shared" ref="J69:J132" si="13">IF(I69&gt;=6,"Cleared","NC")</f>
        <v>NC</v>
      </c>
      <c r="K69" s="147">
        <f t="shared" ref="K69:K132" si="14">C69+E69+G69+I69</f>
        <v>53.625</v>
      </c>
      <c r="L69" s="148" t="str">
        <f t="shared" ref="L69:L132" si="15">IF(D69&amp;F69="ClearedCleared","Cleared",IF(D69="NC","Persona ","") &amp;IF(F69="Attendance  Test ","Wellness ","") &amp;IF(F69="Attendance  ","Wellness ","") &amp;IF(F69="Test ","Wellness ",""))</f>
        <v>Cleared</v>
      </c>
      <c r="N69" s="146">
        <f>Persona!AD70</f>
        <v>9.0321428571428566</v>
      </c>
      <c r="O69" s="146" t="str">
        <f>Persona!AE70</f>
        <v>NC</v>
      </c>
      <c r="P69" s="146">
        <f>Wellness!AN70</f>
        <v>0</v>
      </c>
      <c r="Q69" s="146" t="str">
        <f>Wellness!AQ70</f>
        <v xml:space="preserve">Attendance  Test </v>
      </c>
      <c r="R69" s="146">
        <f>Behavior!R70</f>
        <v>6.4950000000000001</v>
      </c>
      <c r="S69" s="146" t="str">
        <f>Behavior!S70</f>
        <v>Cleared</v>
      </c>
      <c r="T69" s="146">
        <f>Discipline!AB70</f>
        <v>4.0514285714285725</v>
      </c>
      <c r="U69" s="146" t="str">
        <f t="shared" ref="U69:U132" si="16">IF(T69&gt;=6,"Cleared","NC")</f>
        <v>NC</v>
      </c>
      <c r="V69" s="147">
        <f t="shared" ref="V69:V132" si="17">N69+P69+R69+T69</f>
        <v>19.578571428571429</v>
      </c>
      <c r="W69" s="148" t="str">
        <f t="shared" ref="W69:W132" si="18">IF(O69&amp;Q69="ClearedCleared","Cleared",IF(O69="NC","Persona ","") &amp;IF(Q69="Attendance  Test ","Wellness ","") &amp;IF(Q69="Attendance  ","Wellness ","") &amp;IF(Q69="Test ","Wellness ",""))</f>
        <v xml:space="preserve">Persona Wellness </v>
      </c>
      <c r="Y69" s="146">
        <f>Persona!AQ70</f>
        <v>3.100000000000001</v>
      </c>
      <c r="Z69" s="146" t="str">
        <f>Persona!AR70</f>
        <v>NC</v>
      </c>
      <c r="AA69" s="146">
        <f>Wellness!BH70</f>
        <v>0</v>
      </c>
      <c r="AB69" s="146" t="str">
        <f>Wellness!BK70</f>
        <v xml:space="preserve">Attendance  Test </v>
      </c>
      <c r="AC69" s="146">
        <f>Behavior!Z70</f>
        <v>4</v>
      </c>
      <c r="AD69" s="146" t="str">
        <f>Behavior!AA70</f>
        <v>NC</v>
      </c>
      <c r="AE69" s="146">
        <f>Discipline!AO70</f>
        <v>1.6500000000000001</v>
      </c>
      <c r="AF69" s="146" t="str">
        <f t="shared" ref="AF69:AF132" si="19">IF(AE69&gt;=6,"Cleared","NC")</f>
        <v>NC</v>
      </c>
      <c r="AG69" s="147">
        <f t="shared" ref="AG69:AG132" si="20">Y69+AA69+AC69+AE69</f>
        <v>8.7500000000000018</v>
      </c>
      <c r="AH69" s="148" t="str">
        <f t="shared" ref="AH69:AH132" si="21">IF(Z69&amp;AB69="ClearedCleared","Cleared",IF(Z69="NC","Persona ","") &amp;IF(AB69="Attendance  Test ","Wellness ","") &amp;IF(AB69="Attendance  ","Wellness ","") &amp;IF(AB69="Test ","Wellness ",""))</f>
        <v xml:space="preserve">Persona Wellness </v>
      </c>
      <c r="AJ69" s="146">
        <f>Persona!BD70</f>
        <v>0</v>
      </c>
      <c r="AK69" s="146" t="str">
        <f>Persona!BE70</f>
        <v>NC</v>
      </c>
      <c r="AL69" s="146">
        <f>Wellness!CB70</f>
        <v>0</v>
      </c>
      <c r="AM69" s="146" t="str">
        <f>Wellness!CE70</f>
        <v xml:space="preserve">Attendance  Test </v>
      </c>
      <c r="AN69" s="146">
        <f>Behavior!AH70</f>
        <v>0</v>
      </c>
      <c r="AO69" s="146" t="str">
        <f>Behavior!AI70</f>
        <v>NC</v>
      </c>
      <c r="AP69" s="146">
        <f>Discipline!BB70</f>
        <v>2.8000000000000007</v>
      </c>
      <c r="AQ69" s="146" t="str">
        <f t="shared" ref="AQ69:AQ132" si="22">IF(AP69&gt;=6,"Cleared","NC")</f>
        <v>NC</v>
      </c>
      <c r="AR69" s="147">
        <f t="shared" ref="AR69:AR132" si="23">AJ69+AL69+AN69+AP69</f>
        <v>2.8000000000000007</v>
      </c>
      <c r="AS69" s="148" t="str">
        <f t="shared" ref="AS69:AS132" si="24">IF(AK69&amp;AM69="ClearedCleared","Cleared",IF(AK69="NC","Persona ","") &amp;IF(AM69="Attendance  Test ","Wellness ","") &amp;IF(AM69="Attendance  ","Wellness ","") &amp;IF(AM69="Test ","Wellness ",""))</f>
        <v xml:space="preserve">Persona Wellness </v>
      </c>
      <c r="AV69" s="150"/>
    </row>
    <row r="70" spans="1:48" s="149" customFormat="1" ht="28.2" customHeight="1" x14ac:dyDescent="0.3">
      <c r="A70" s="144" t="s">
        <v>159</v>
      </c>
      <c r="B70" s="145" t="s">
        <v>160</v>
      </c>
      <c r="C70" s="146">
        <f>Persona!Q71</f>
        <v>28.888888888888893</v>
      </c>
      <c r="D70" s="146" t="str">
        <f>Persona!R71</f>
        <v>Cleared</v>
      </c>
      <c r="E70" s="146">
        <f>Wellness!T71</f>
        <v>15</v>
      </c>
      <c r="F70" s="146" t="str">
        <f>Wellness!W71</f>
        <v>Cleared</v>
      </c>
      <c r="G70" s="146">
        <f>Behavior!J71</f>
        <v>6</v>
      </c>
      <c r="H70" s="146" t="str">
        <f>Behavior!K71</f>
        <v>Cleared</v>
      </c>
      <c r="I70" s="146">
        <f>Discipline!O71</f>
        <v>5.3125</v>
      </c>
      <c r="J70" s="146" t="str">
        <f t="shared" si="13"/>
        <v>NC</v>
      </c>
      <c r="K70" s="147">
        <f t="shared" si="14"/>
        <v>55.201388888888893</v>
      </c>
      <c r="L70" s="148" t="str">
        <f t="shared" si="15"/>
        <v>Cleared</v>
      </c>
      <c r="N70" s="146">
        <f>Persona!AD71</f>
        <v>29.086904761904758</v>
      </c>
      <c r="O70" s="146" t="str">
        <f>Persona!AE71</f>
        <v>Cleared</v>
      </c>
      <c r="P70" s="146">
        <f>Wellness!AN71</f>
        <v>13</v>
      </c>
      <c r="Q70" s="146" t="str">
        <f>Wellness!AQ71</f>
        <v>Cleared</v>
      </c>
      <c r="R70" s="146">
        <f>Behavior!R71</f>
        <v>7.2637499999999999</v>
      </c>
      <c r="S70" s="146" t="str">
        <f>Behavior!S71</f>
        <v>Cleared</v>
      </c>
      <c r="T70" s="146">
        <f>Discipline!AB71</f>
        <v>5.2628571428571433</v>
      </c>
      <c r="U70" s="146" t="str">
        <f t="shared" si="16"/>
        <v>NC</v>
      </c>
      <c r="V70" s="147">
        <f t="shared" si="17"/>
        <v>54.613511904761907</v>
      </c>
      <c r="W70" s="148" t="str">
        <f t="shared" si="18"/>
        <v>Cleared</v>
      </c>
      <c r="Y70" s="146">
        <f>Persona!AQ71</f>
        <v>28.653333333333329</v>
      </c>
      <c r="Z70" s="146" t="str">
        <f>Persona!AR71</f>
        <v>Cleared</v>
      </c>
      <c r="AA70" s="146">
        <f>Wellness!BH71</f>
        <v>6.9999999999999991</v>
      </c>
      <c r="AB70" s="146" t="str">
        <f>Wellness!BK71</f>
        <v xml:space="preserve">Test </v>
      </c>
      <c r="AC70" s="146">
        <f>Behavior!Z71</f>
        <v>8.4285714285714288</v>
      </c>
      <c r="AD70" s="146" t="str">
        <f>Behavior!AA71</f>
        <v>Cleared</v>
      </c>
      <c r="AE70" s="146">
        <f>Discipline!AO71</f>
        <v>5.0555555555555562</v>
      </c>
      <c r="AF70" s="146" t="str">
        <f t="shared" si="19"/>
        <v>NC</v>
      </c>
      <c r="AG70" s="147">
        <f t="shared" si="20"/>
        <v>49.137460317460317</v>
      </c>
      <c r="AH70" s="148" t="str">
        <f t="shared" si="21"/>
        <v xml:space="preserve">Wellness </v>
      </c>
      <c r="AJ70" s="146">
        <f>Persona!BD71</f>
        <v>35.07314814814815</v>
      </c>
      <c r="AK70" s="146" t="str">
        <f>Persona!BE71</f>
        <v>Cleared</v>
      </c>
      <c r="AL70" s="146">
        <f>Wellness!CB71</f>
        <v>6.9999999999999991</v>
      </c>
      <c r="AM70" s="146" t="str">
        <f>Wellness!CE71</f>
        <v xml:space="preserve">Test </v>
      </c>
      <c r="AN70" s="146">
        <f>Behavior!AH71</f>
        <v>9.1999999999999993</v>
      </c>
      <c r="AO70" s="146" t="str">
        <f>Behavior!AI71</f>
        <v>Cleared</v>
      </c>
      <c r="AP70" s="146">
        <f>Discipline!BB71</f>
        <v>5.7666666666666666</v>
      </c>
      <c r="AQ70" s="146" t="str">
        <f t="shared" si="22"/>
        <v>NC</v>
      </c>
      <c r="AR70" s="147">
        <f t="shared" si="23"/>
        <v>57.039814814814818</v>
      </c>
      <c r="AS70" s="148" t="str">
        <f t="shared" si="24"/>
        <v xml:space="preserve">Wellness </v>
      </c>
      <c r="AV70" s="150"/>
    </row>
    <row r="71" spans="1:48" s="149" customFormat="1" ht="28.2" customHeight="1" x14ac:dyDescent="0.3">
      <c r="A71" s="151" t="s">
        <v>161</v>
      </c>
      <c r="B71" s="152" t="s">
        <v>162</v>
      </c>
      <c r="C71" s="146">
        <f>Persona!Q72</f>
        <v>25</v>
      </c>
      <c r="D71" s="146" t="str">
        <f>Persona!R72</f>
        <v>Cleared</v>
      </c>
      <c r="E71" s="146">
        <f>Wellness!T72</f>
        <v>10.999999999999998</v>
      </c>
      <c r="F71" s="146" t="str">
        <f>Wellness!W72</f>
        <v>Cleared</v>
      </c>
      <c r="G71" s="146">
        <f>Behavior!J72</f>
        <v>6</v>
      </c>
      <c r="H71" s="146" t="str">
        <f>Behavior!K72</f>
        <v>Cleared</v>
      </c>
      <c r="I71" s="146">
        <f>Discipline!O72</f>
        <v>4.5625</v>
      </c>
      <c r="J71" s="146" t="str">
        <f t="shared" si="13"/>
        <v>NC</v>
      </c>
      <c r="K71" s="147">
        <f t="shared" si="14"/>
        <v>46.5625</v>
      </c>
      <c r="L71" s="148" t="str">
        <f t="shared" si="15"/>
        <v>Cleared</v>
      </c>
      <c r="N71" s="146">
        <f>Persona!AD72</f>
        <v>32.63214285714286</v>
      </c>
      <c r="O71" s="146" t="str">
        <f>Persona!AE72</f>
        <v>Cleared</v>
      </c>
      <c r="P71" s="146">
        <f>Wellness!AN72</f>
        <v>6</v>
      </c>
      <c r="Q71" s="146" t="str">
        <f>Wellness!AQ72</f>
        <v xml:space="preserve">Attendance  Test </v>
      </c>
      <c r="R71" s="146">
        <f>Behavior!R72</f>
        <v>6.6959374999999994</v>
      </c>
      <c r="S71" s="146" t="str">
        <f>Behavior!S72</f>
        <v>Cleared</v>
      </c>
      <c r="T71" s="146">
        <f>Discipline!AB72</f>
        <v>3.5371428571428569</v>
      </c>
      <c r="U71" s="146" t="str">
        <f t="shared" si="16"/>
        <v>NC</v>
      </c>
      <c r="V71" s="147">
        <f t="shared" si="17"/>
        <v>48.865223214285713</v>
      </c>
      <c r="W71" s="148" t="str">
        <f t="shared" si="18"/>
        <v xml:space="preserve">Wellness </v>
      </c>
      <c r="Y71" s="146">
        <f>Persona!AQ72</f>
        <v>22.64</v>
      </c>
      <c r="Z71" s="146" t="str">
        <f>Persona!AR72</f>
        <v>NC</v>
      </c>
      <c r="AA71" s="146">
        <f>Wellness!BH72</f>
        <v>8</v>
      </c>
      <c r="AB71" s="146" t="str">
        <f>Wellness!BK72</f>
        <v xml:space="preserve">Attendance  Test </v>
      </c>
      <c r="AC71" s="146">
        <f>Behavior!Z72</f>
        <v>6.9166666666666661</v>
      </c>
      <c r="AD71" s="146" t="str">
        <f>Behavior!AA72</f>
        <v>Cleared</v>
      </c>
      <c r="AE71" s="146">
        <f>Discipline!AO72</f>
        <v>3.2611111111111115</v>
      </c>
      <c r="AF71" s="146" t="str">
        <f t="shared" si="19"/>
        <v>NC</v>
      </c>
      <c r="AG71" s="147">
        <f t="shared" si="20"/>
        <v>40.817777777777778</v>
      </c>
      <c r="AH71" s="148" t="str">
        <f t="shared" si="21"/>
        <v xml:space="preserve">Persona Wellness </v>
      </c>
      <c r="AJ71" s="146">
        <f>Persona!BD72</f>
        <v>40.790740740740745</v>
      </c>
      <c r="AK71" s="146" t="str">
        <f>Persona!BE72</f>
        <v>Cleared</v>
      </c>
      <c r="AL71" s="146">
        <f>Wellness!CB72</f>
        <v>10.999999999999998</v>
      </c>
      <c r="AM71" s="146" t="str">
        <f>Wellness!CE72</f>
        <v xml:space="preserve">Attendance  </v>
      </c>
      <c r="AN71" s="146">
        <f>Behavior!AH72</f>
        <v>7.5</v>
      </c>
      <c r="AO71" s="146" t="str">
        <f>Behavior!AI72</f>
        <v>Cleared</v>
      </c>
      <c r="AP71" s="146">
        <f>Discipline!BB72</f>
        <v>4.7666666666666666</v>
      </c>
      <c r="AQ71" s="146" t="str">
        <f t="shared" si="22"/>
        <v>NC</v>
      </c>
      <c r="AR71" s="147">
        <f t="shared" si="23"/>
        <v>64.05740740740741</v>
      </c>
      <c r="AS71" s="148" t="str">
        <f t="shared" si="24"/>
        <v xml:space="preserve">Wellness </v>
      </c>
      <c r="AV71" s="150"/>
    </row>
    <row r="72" spans="1:48" s="149" customFormat="1" ht="28.2" customHeight="1" x14ac:dyDescent="0.3">
      <c r="A72" s="144" t="s">
        <v>163</v>
      </c>
      <c r="B72" s="145" t="s">
        <v>164</v>
      </c>
      <c r="C72" s="146">
        <f>Persona!Q73</f>
        <v>26.111111111111114</v>
      </c>
      <c r="D72" s="146" t="str">
        <f>Persona!R73</f>
        <v>Cleared</v>
      </c>
      <c r="E72" s="146">
        <f>Wellness!T73</f>
        <v>0</v>
      </c>
      <c r="F72" s="146" t="str">
        <f>Wellness!W73</f>
        <v xml:space="preserve">Test </v>
      </c>
      <c r="G72" s="146">
        <f>Behavior!J73</f>
        <v>6</v>
      </c>
      <c r="H72" s="146" t="str">
        <f>Behavior!K73</f>
        <v>Cleared</v>
      </c>
      <c r="I72" s="146">
        <f>Discipline!O73</f>
        <v>5.5000000000000009</v>
      </c>
      <c r="J72" s="146" t="str">
        <f t="shared" si="13"/>
        <v>NC</v>
      </c>
      <c r="K72" s="147">
        <f t="shared" si="14"/>
        <v>37.611111111111114</v>
      </c>
      <c r="L72" s="148" t="str">
        <f t="shared" si="15"/>
        <v xml:space="preserve">Wellness </v>
      </c>
      <c r="N72" s="146">
        <f>Persona!AD73</f>
        <v>17.288095238095238</v>
      </c>
      <c r="O72" s="146" t="str">
        <f>Persona!AE73</f>
        <v>NC</v>
      </c>
      <c r="P72" s="146">
        <f>Wellness!AN73</f>
        <v>2</v>
      </c>
      <c r="Q72" s="146" t="str">
        <f>Wellness!AQ73</f>
        <v xml:space="preserve">Attendance  Test </v>
      </c>
      <c r="R72" s="146">
        <f>Behavior!R73</f>
        <v>7.5</v>
      </c>
      <c r="S72" s="146" t="str">
        <f>Behavior!S73</f>
        <v>Cleared</v>
      </c>
      <c r="T72" s="146">
        <f>Discipline!AB73</f>
        <v>3.0742857142857143</v>
      </c>
      <c r="U72" s="146" t="str">
        <f t="shared" si="16"/>
        <v>NC</v>
      </c>
      <c r="V72" s="147">
        <f t="shared" si="17"/>
        <v>29.862380952380953</v>
      </c>
      <c r="W72" s="148" t="str">
        <f t="shared" si="18"/>
        <v xml:space="preserve">Persona Wellness </v>
      </c>
      <c r="Y72" s="146">
        <f>Persona!AQ73</f>
        <v>21.906666666666663</v>
      </c>
      <c r="Z72" s="146" t="str">
        <f>Persona!AR73</f>
        <v>NC</v>
      </c>
      <c r="AA72" s="146">
        <f>Wellness!BH73</f>
        <v>2</v>
      </c>
      <c r="AB72" s="146" t="str">
        <f>Wellness!BK73</f>
        <v xml:space="preserve">Attendance  Test </v>
      </c>
      <c r="AC72" s="146">
        <f>Behavior!Z73</f>
        <v>2</v>
      </c>
      <c r="AD72" s="146" t="str">
        <f>Behavior!AA73</f>
        <v>NC</v>
      </c>
      <c r="AE72" s="146">
        <f>Discipline!AO73</f>
        <v>1.9722222222222223</v>
      </c>
      <c r="AF72" s="146" t="str">
        <f t="shared" si="19"/>
        <v>NC</v>
      </c>
      <c r="AG72" s="147">
        <f t="shared" si="20"/>
        <v>27.878888888888884</v>
      </c>
      <c r="AH72" s="148" t="str">
        <f t="shared" si="21"/>
        <v xml:space="preserve">Persona Wellness </v>
      </c>
      <c r="AJ72" s="146">
        <f>Persona!BD73</f>
        <v>29.280555555555559</v>
      </c>
      <c r="AK72" s="146" t="str">
        <f>Persona!BE73</f>
        <v>Cleared</v>
      </c>
      <c r="AL72" s="146">
        <f>Wellness!CB73</f>
        <v>6</v>
      </c>
      <c r="AM72" s="146" t="str">
        <f>Wellness!CE73</f>
        <v xml:space="preserve">Attendance  Test </v>
      </c>
      <c r="AN72" s="146">
        <f>Behavior!AH73</f>
        <v>5.2</v>
      </c>
      <c r="AO72" s="146" t="str">
        <f>Behavior!AI73</f>
        <v>NC</v>
      </c>
      <c r="AP72" s="146">
        <f>Discipline!BB73</f>
        <v>4.5833333333333339</v>
      </c>
      <c r="AQ72" s="146" t="str">
        <f t="shared" si="22"/>
        <v>NC</v>
      </c>
      <c r="AR72" s="147">
        <f t="shared" si="23"/>
        <v>45.063888888888897</v>
      </c>
      <c r="AS72" s="148" t="str">
        <f t="shared" si="24"/>
        <v xml:space="preserve">Wellness </v>
      </c>
      <c r="AV72" s="150"/>
    </row>
    <row r="73" spans="1:48" s="149" customFormat="1" ht="28.2" customHeight="1" x14ac:dyDescent="0.3">
      <c r="A73" s="151" t="s">
        <v>165</v>
      </c>
      <c r="B73" s="152" t="s">
        <v>166</v>
      </c>
      <c r="C73" s="146">
        <f>Persona!Q74</f>
        <v>33.333333333333329</v>
      </c>
      <c r="D73" s="146" t="str">
        <f>Persona!R74</f>
        <v>Cleared</v>
      </c>
      <c r="E73" s="146">
        <f>Wellness!T74</f>
        <v>12</v>
      </c>
      <c r="F73" s="146" t="str">
        <f>Wellness!W74</f>
        <v>Cleared</v>
      </c>
      <c r="G73" s="146">
        <f>Behavior!J74</f>
        <v>6</v>
      </c>
      <c r="H73" s="146" t="str">
        <f>Behavior!K74</f>
        <v>Cleared</v>
      </c>
      <c r="I73" s="146">
        <f>Discipline!O74</f>
        <v>5.5000000000000009</v>
      </c>
      <c r="J73" s="146" t="str">
        <f t="shared" si="13"/>
        <v>NC</v>
      </c>
      <c r="K73" s="147">
        <f t="shared" si="14"/>
        <v>56.833333333333329</v>
      </c>
      <c r="L73" s="148" t="str">
        <f t="shared" si="15"/>
        <v>Cleared</v>
      </c>
      <c r="N73" s="146">
        <f>Persona!AD74</f>
        <v>23.348809523809521</v>
      </c>
      <c r="O73" s="146" t="str">
        <f>Persona!AE74</f>
        <v>NC</v>
      </c>
      <c r="P73" s="146">
        <f>Wellness!AN74</f>
        <v>13</v>
      </c>
      <c r="Q73" s="146" t="str">
        <f>Wellness!AQ74</f>
        <v>Cleared</v>
      </c>
      <c r="R73" s="146">
        <f>Behavior!R74</f>
        <v>7</v>
      </c>
      <c r="S73" s="146" t="str">
        <f>Behavior!S74</f>
        <v>Cleared</v>
      </c>
      <c r="T73" s="146">
        <f>Discipline!AB74</f>
        <v>6.137142857142857</v>
      </c>
      <c r="U73" s="146" t="str">
        <f t="shared" si="16"/>
        <v>Cleared</v>
      </c>
      <c r="V73" s="147">
        <f t="shared" si="17"/>
        <v>49.485952380952376</v>
      </c>
      <c r="W73" s="148" t="str">
        <f t="shared" si="18"/>
        <v xml:space="preserve">Persona </v>
      </c>
      <c r="Y73" s="146">
        <f>Persona!AQ74</f>
        <v>34.506666666666668</v>
      </c>
      <c r="Z73" s="146" t="str">
        <f>Persona!AR74</f>
        <v>Cleared</v>
      </c>
      <c r="AA73" s="146">
        <f>Wellness!BH74</f>
        <v>9.9999999999999982</v>
      </c>
      <c r="AB73" s="146" t="str">
        <f>Wellness!BK74</f>
        <v>Cleared</v>
      </c>
      <c r="AC73" s="146">
        <f>Behavior!Z74</f>
        <v>7.875</v>
      </c>
      <c r="AD73" s="146" t="str">
        <f>Behavior!AA74</f>
        <v>Cleared</v>
      </c>
      <c r="AE73" s="146">
        <f>Discipline!AO74</f>
        <v>5.4944444444444445</v>
      </c>
      <c r="AF73" s="146" t="str">
        <f t="shared" si="19"/>
        <v>NC</v>
      </c>
      <c r="AG73" s="147">
        <f t="shared" si="20"/>
        <v>57.876111111111115</v>
      </c>
      <c r="AH73" s="148" t="str">
        <f t="shared" si="21"/>
        <v>Cleared</v>
      </c>
      <c r="AJ73" s="146">
        <f>Persona!BD74</f>
        <v>28.411111111111111</v>
      </c>
      <c r="AK73" s="146" t="str">
        <f>Persona!BE74</f>
        <v>Cleared</v>
      </c>
      <c r="AL73" s="146">
        <f>Wellness!CB74</f>
        <v>13.999999999999998</v>
      </c>
      <c r="AM73" s="146" t="str">
        <f>Wellness!CE74</f>
        <v>Cleared</v>
      </c>
      <c r="AN73" s="146">
        <f>Behavior!AH74</f>
        <v>7.7</v>
      </c>
      <c r="AO73" s="146" t="str">
        <f>Behavior!AI74</f>
        <v>Cleared</v>
      </c>
      <c r="AP73" s="146">
        <f>Discipline!BB74</f>
        <v>5.666666666666667</v>
      </c>
      <c r="AQ73" s="146" t="str">
        <f t="shared" si="22"/>
        <v>NC</v>
      </c>
      <c r="AR73" s="147">
        <f t="shared" si="23"/>
        <v>55.777777777777779</v>
      </c>
      <c r="AS73" s="148" t="str">
        <f t="shared" si="24"/>
        <v>Cleared</v>
      </c>
      <c r="AV73" s="150"/>
    </row>
    <row r="74" spans="1:48" s="149" customFormat="1" ht="28.2" customHeight="1" x14ac:dyDescent="0.3">
      <c r="A74" s="144" t="s">
        <v>167</v>
      </c>
      <c r="B74" s="145" t="s">
        <v>168</v>
      </c>
      <c r="C74" s="146">
        <f>Persona!Q75</f>
        <v>30</v>
      </c>
      <c r="D74" s="146" t="str">
        <f>Persona!R75</f>
        <v>Cleared</v>
      </c>
      <c r="E74" s="146">
        <f>Wellness!T75</f>
        <v>19.999999999999996</v>
      </c>
      <c r="F74" s="146" t="str">
        <f>Wellness!W75</f>
        <v>Cleared</v>
      </c>
      <c r="G74" s="146">
        <f>Behavior!J75</f>
        <v>6</v>
      </c>
      <c r="H74" s="146" t="str">
        <f>Behavior!K75</f>
        <v>Cleared</v>
      </c>
      <c r="I74" s="146">
        <f>Discipline!O75</f>
        <v>6.6205357142857153</v>
      </c>
      <c r="J74" s="146" t="str">
        <f t="shared" si="13"/>
        <v>Cleared</v>
      </c>
      <c r="K74" s="147">
        <f t="shared" si="14"/>
        <v>62.620535714285715</v>
      </c>
      <c r="L74" s="148" t="str">
        <f t="shared" si="15"/>
        <v>Cleared</v>
      </c>
      <c r="N74" s="146">
        <f>Persona!AD75</f>
        <v>24.759523809523813</v>
      </c>
      <c r="O74" s="146" t="str">
        <f>Persona!AE75</f>
        <v>NC</v>
      </c>
      <c r="P74" s="146">
        <f>Wellness!AN75</f>
        <v>19.999999999999996</v>
      </c>
      <c r="Q74" s="146" t="str">
        <f>Wellness!AQ75</f>
        <v>Cleared</v>
      </c>
      <c r="R74" s="146">
        <f>Behavior!R75</f>
        <v>7.5</v>
      </c>
      <c r="S74" s="146" t="str">
        <f>Behavior!S75</f>
        <v>Cleared</v>
      </c>
      <c r="T74" s="146">
        <f>Discipline!AB75</f>
        <v>6</v>
      </c>
      <c r="U74" s="146" t="str">
        <f t="shared" si="16"/>
        <v>Cleared</v>
      </c>
      <c r="V74" s="147">
        <f t="shared" si="17"/>
        <v>58.259523809523813</v>
      </c>
      <c r="W74" s="148" t="str">
        <f t="shared" si="18"/>
        <v xml:space="preserve">Persona </v>
      </c>
      <c r="Y74" s="146">
        <f>Persona!AQ75</f>
        <v>28.773333333333333</v>
      </c>
      <c r="Z74" s="146" t="str">
        <f>Persona!AR75</f>
        <v>Cleared</v>
      </c>
      <c r="AA74" s="146">
        <f>Wellness!BH75</f>
        <v>19.999999999999996</v>
      </c>
      <c r="AB74" s="146" t="str">
        <f>Wellness!BK75</f>
        <v xml:space="preserve">Attendance  </v>
      </c>
      <c r="AC74" s="146">
        <f>Behavior!Z75</f>
        <v>6</v>
      </c>
      <c r="AD74" s="146" t="str">
        <f>Behavior!AA75</f>
        <v>Cleared</v>
      </c>
      <c r="AE74" s="146">
        <f>Discipline!AO75</f>
        <v>4.9222222222222225</v>
      </c>
      <c r="AF74" s="146" t="str">
        <f t="shared" si="19"/>
        <v>NC</v>
      </c>
      <c r="AG74" s="147">
        <f t="shared" si="20"/>
        <v>59.695555555555551</v>
      </c>
      <c r="AH74" s="148" t="str">
        <f t="shared" si="21"/>
        <v xml:space="preserve">Wellness </v>
      </c>
      <c r="AJ74" s="146">
        <f>Persona!BD75</f>
        <v>0</v>
      </c>
      <c r="AK74" s="146" t="str">
        <f>Persona!BE75</f>
        <v>NC</v>
      </c>
      <c r="AL74" s="146">
        <f>Wellness!CB75</f>
        <v>18.999999999999996</v>
      </c>
      <c r="AM74" s="146" t="str">
        <f>Wellness!CE75</f>
        <v xml:space="preserve">Attendance  </v>
      </c>
      <c r="AN74" s="146">
        <f>Behavior!AH75</f>
        <v>3.6</v>
      </c>
      <c r="AO74" s="146" t="str">
        <f>Behavior!AI75</f>
        <v>NC</v>
      </c>
      <c r="AP74" s="146">
        <f>Discipline!BB75</f>
        <v>4.666666666666667</v>
      </c>
      <c r="AQ74" s="146" t="str">
        <f t="shared" si="22"/>
        <v>NC</v>
      </c>
      <c r="AR74" s="147">
        <f t="shared" si="23"/>
        <v>27.266666666666666</v>
      </c>
      <c r="AS74" s="148" t="str">
        <f t="shared" si="24"/>
        <v xml:space="preserve">Persona Wellness </v>
      </c>
      <c r="AV74" s="150"/>
    </row>
    <row r="75" spans="1:48" s="149" customFormat="1" ht="28.2" customHeight="1" x14ac:dyDescent="0.3">
      <c r="A75" s="151" t="s">
        <v>169</v>
      </c>
      <c r="B75" s="152" t="s">
        <v>170</v>
      </c>
      <c r="C75" s="146">
        <f>Persona!Q76</f>
        <v>15.277777777777779</v>
      </c>
      <c r="D75" s="146" t="str">
        <f>Persona!R76</f>
        <v>NC</v>
      </c>
      <c r="E75" s="146">
        <f>Wellness!T76</f>
        <v>13.999999999999998</v>
      </c>
      <c r="F75" s="146" t="str">
        <f>Wellness!W76</f>
        <v>Cleared</v>
      </c>
      <c r="G75" s="146">
        <f>Behavior!J76</f>
        <v>6</v>
      </c>
      <c r="H75" s="146" t="str">
        <f>Behavior!K76</f>
        <v>Cleared</v>
      </c>
      <c r="I75" s="146">
        <f>Discipline!O76</f>
        <v>5.625</v>
      </c>
      <c r="J75" s="146" t="str">
        <f t="shared" si="13"/>
        <v>NC</v>
      </c>
      <c r="K75" s="147">
        <f t="shared" si="14"/>
        <v>40.902777777777779</v>
      </c>
      <c r="L75" s="148" t="str">
        <f t="shared" si="15"/>
        <v xml:space="preserve">Persona </v>
      </c>
      <c r="N75" s="146">
        <f>Persona!AD76</f>
        <v>17.577380952380953</v>
      </c>
      <c r="O75" s="146" t="str">
        <f>Persona!AE76</f>
        <v>NC</v>
      </c>
      <c r="P75" s="146">
        <f>Wellness!AN76</f>
        <v>12</v>
      </c>
      <c r="Q75" s="146" t="str">
        <f>Wellness!AQ76</f>
        <v>Cleared</v>
      </c>
      <c r="R75" s="146">
        <f>Behavior!R76</f>
        <v>6.8150000000000004</v>
      </c>
      <c r="S75" s="146" t="str">
        <f>Behavior!S76</f>
        <v>Cleared</v>
      </c>
      <c r="T75" s="146">
        <f>Discipline!AB76</f>
        <v>4.12</v>
      </c>
      <c r="U75" s="146" t="str">
        <f t="shared" si="16"/>
        <v>NC</v>
      </c>
      <c r="V75" s="147">
        <f t="shared" si="17"/>
        <v>40.512380952380951</v>
      </c>
      <c r="W75" s="148" t="str">
        <f t="shared" si="18"/>
        <v xml:space="preserve">Persona </v>
      </c>
      <c r="Y75" s="146">
        <f>Persona!AQ76</f>
        <v>26.92</v>
      </c>
      <c r="Z75" s="146" t="str">
        <f>Persona!AR76</f>
        <v>Cleared</v>
      </c>
      <c r="AA75" s="146">
        <f>Wellness!BH76</f>
        <v>12</v>
      </c>
      <c r="AB75" s="146" t="str">
        <f>Wellness!BK76</f>
        <v>Cleared</v>
      </c>
      <c r="AC75" s="146">
        <f>Behavior!Z76</f>
        <v>5.9999999999999991</v>
      </c>
      <c r="AD75" s="146" t="str">
        <f>Behavior!AA76</f>
        <v>Cleared</v>
      </c>
      <c r="AE75" s="146">
        <f>Discipline!AO76</f>
        <v>4.5777777777777784</v>
      </c>
      <c r="AF75" s="146" t="str">
        <f t="shared" si="19"/>
        <v>NC</v>
      </c>
      <c r="AG75" s="147">
        <f t="shared" si="20"/>
        <v>49.497777777777777</v>
      </c>
      <c r="AH75" s="148" t="str">
        <f t="shared" si="21"/>
        <v>Cleared</v>
      </c>
      <c r="AJ75" s="146">
        <f>Persona!BD76</f>
        <v>28.0662037037037</v>
      </c>
      <c r="AK75" s="146" t="str">
        <f>Persona!BE76</f>
        <v>Cleared</v>
      </c>
      <c r="AL75" s="146">
        <f>Wellness!CB76</f>
        <v>13.999999999999998</v>
      </c>
      <c r="AM75" s="146" t="str">
        <f>Wellness!CE76</f>
        <v>Cleared</v>
      </c>
      <c r="AN75" s="146">
        <f>Behavior!AH76</f>
        <v>4.4000000000000004</v>
      </c>
      <c r="AO75" s="146" t="str">
        <f>Behavior!AI76</f>
        <v>NC</v>
      </c>
      <c r="AP75" s="146">
        <f>Discipline!BB76</f>
        <v>4.1833333333333336</v>
      </c>
      <c r="AQ75" s="146" t="str">
        <f t="shared" si="22"/>
        <v>NC</v>
      </c>
      <c r="AR75" s="147">
        <f t="shared" si="23"/>
        <v>50.649537037037035</v>
      </c>
      <c r="AS75" s="148" t="str">
        <f t="shared" si="24"/>
        <v>Cleared</v>
      </c>
      <c r="AV75" s="150"/>
    </row>
    <row r="76" spans="1:48" s="149" customFormat="1" ht="28.2" customHeight="1" x14ac:dyDescent="0.3">
      <c r="A76" s="144" t="s">
        <v>171</v>
      </c>
      <c r="B76" s="145" t="s">
        <v>172</v>
      </c>
      <c r="C76" s="146">
        <f>Persona!Q77</f>
        <v>25.277777777777779</v>
      </c>
      <c r="D76" s="146" t="str">
        <f>Persona!R77</f>
        <v>Cleared</v>
      </c>
      <c r="E76" s="146">
        <f>Wellness!T77</f>
        <v>10.999999999999998</v>
      </c>
      <c r="F76" s="146" t="str">
        <f>Wellness!W77</f>
        <v>Cleared</v>
      </c>
      <c r="G76" s="146">
        <f>Behavior!J77</f>
        <v>6</v>
      </c>
      <c r="H76" s="146" t="str">
        <f>Behavior!K77</f>
        <v>Cleared</v>
      </c>
      <c r="I76" s="146">
        <f>Discipline!O77</f>
        <v>4.5625</v>
      </c>
      <c r="J76" s="146" t="str">
        <f t="shared" si="13"/>
        <v>NC</v>
      </c>
      <c r="K76" s="147">
        <f t="shared" si="14"/>
        <v>46.840277777777779</v>
      </c>
      <c r="L76" s="148" t="str">
        <f t="shared" si="15"/>
        <v>Cleared</v>
      </c>
      <c r="N76" s="146">
        <f>Persona!AD77</f>
        <v>32.086904761904762</v>
      </c>
      <c r="O76" s="146" t="str">
        <f>Persona!AE77</f>
        <v>Cleared</v>
      </c>
      <c r="P76" s="146">
        <f>Wellness!AN77</f>
        <v>13.999999999999998</v>
      </c>
      <c r="Q76" s="146" t="str">
        <f>Wellness!AQ77</f>
        <v>Cleared</v>
      </c>
      <c r="R76" s="146">
        <f>Behavior!R77</f>
        <v>6.6237499999999994</v>
      </c>
      <c r="S76" s="146" t="str">
        <f>Behavior!S77</f>
        <v>Cleared</v>
      </c>
      <c r="T76" s="146">
        <f>Discipline!AB77</f>
        <v>5.5257142857142867</v>
      </c>
      <c r="U76" s="146" t="str">
        <f t="shared" si="16"/>
        <v>NC</v>
      </c>
      <c r="V76" s="147">
        <f t="shared" si="17"/>
        <v>58.23636904761905</v>
      </c>
      <c r="W76" s="148" t="str">
        <f t="shared" si="18"/>
        <v>Cleared</v>
      </c>
      <c r="Y76" s="146">
        <f>Persona!AQ77</f>
        <v>26.06666666666667</v>
      </c>
      <c r="Z76" s="146" t="str">
        <f>Persona!AR77</f>
        <v>Cleared</v>
      </c>
      <c r="AA76" s="146">
        <f>Wellness!BH77</f>
        <v>18</v>
      </c>
      <c r="AB76" s="146" t="str">
        <f>Wellness!BK77</f>
        <v>Cleared</v>
      </c>
      <c r="AC76" s="146">
        <f>Behavior!Z77</f>
        <v>6.75</v>
      </c>
      <c r="AD76" s="146" t="str">
        <f>Behavior!AA77</f>
        <v>Cleared</v>
      </c>
      <c r="AE76" s="146">
        <f>Discipline!AO77</f>
        <v>4.0444444444444443</v>
      </c>
      <c r="AF76" s="146" t="str">
        <f t="shared" si="19"/>
        <v>NC</v>
      </c>
      <c r="AG76" s="147">
        <f t="shared" si="20"/>
        <v>54.861111111111114</v>
      </c>
      <c r="AH76" s="148" t="str">
        <f t="shared" si="21"/>
        <v>Cleared</v>
      </c>
      <c r="AJ76" s="146">
        <f>Persona!BD77</f>
        <v>31.219444444444445</v>
      </c>
      <c r="AK76" s="146" t="str">
        <f>Persona!BE77</f>
        <v>Cleared</v>
      </c>
      <c r="AL76" s="146">
        <f>Wellness!CB77</f>
        <v>3</v>
      </c>
      <c r="AM76" s="146" t="str">
        <f>Wellness!CE77</f>
        <v xml:space="preserve">Test </v>
      </c>
      <c r="AN76" s="146">
        <f>Behavior!AH77</f>
        <v>6</v>
      </c>
      <c r="AO76" s="146" t="str">
        <f>Behavior!AI77</f>
        <v>Cleared</v>
      </c>
      <c r="AP76" s="146">
        <f>Discipline!BB77</f>
        <v>5.033333333333335</v>
      </c>
      <c r="AQ76" s="146" t="str">
        <f t="shared" si="22"/>
        <v>NC</v>
      </c>
      <c r="AR76" s="147">
        <f t="shared" si="23"/>
        <v>45.25277777777778</v>
      </c>
      <c r="AS76" s="148" t="str">
        <f t="shared" si="24"/>
        <v xml:space="preserve">Wellness </v>
      </c>
      <c r="AV76" s="150"/>
    </row>
    <row r="77" spans="1:48" s="149" customFormat="1" ht="28.2" customHeight="1" x14ac:dyDescent="0.3">
      <c r="A77" s="151" t="s">
        <v>173</v>
      </c>
      <c r="B77" s="152" t="s">
        <v>174</v>
      </c>
      <c r="C77" s="146">
        <f>Persona!Q78</f>
        <v>32.222222222222221</v>
      </c>
      <c r="D77" s="146" t="str">
        <f>Persona!R78</f>
        <v>Cleared</v>
      </c>
      <c r="E77" s="146">
        <f>Wellness!T78</f>
        <v>16</v>
      </c>
      <c r="F77" s="146" t="str">
        <f>Wellness!W78</f>
        <v>Cleared</v>
      </c>
      <c r="G77" s="146">
        <f>Behavior!J78</f>
        <v>6</v>
      </c>
      <c r="H77" s="146" t="str">
        <f>Behavior!K78</f>
        <v>Cleared</v>
      </c>
      <c r="I77" s="146">
        <f>Discipline!O78</f>
        <v>8.1875</v>
      </c>
      <c r="J77" s="146" t="str">
        <f t="shared" si="13"/>
        <v>Cleared</v>
      </c>
      <c r="K77" s="147">
        <f t="shared" si="14"/>
        <v>62.409722222222221</v>
      </c>
      <c r="L77" s="148" t="str">
        <f t="shared" si="15"/>
        <v>Cleared</v>
      </c>
      <c r="N77" s="146">
        <f>Persona!AD78</f>
        <v>26.945238095238096</v>
      </c>
      <c r="O77" s="146" t="str">
        <f>Persona!AE78</f>
        <v>Cleared</v>
      </c>
      <c r="P77" s="146">
        <f>Wellness!AN78</f>
        <v>12</v>
      </c>
      <c r="Q77" s="146" t="str">
        <f>Wellness!AQ78</f>
        <v>Cleared</v>
      </c>
      <c r="R77" s="146">
        <f>Behavior!R78</f>
        <v>9.1999999999999993</v>
      </c>
      <c r="S77" s="146" t="str">
        <f>Behavior!S78</f>
        <v>Cleared</v>
      </c>
      <c r="T77" s="146">
        <f>Discipline!AB78</f>
        <v>6.137142857142857</v>
      </c>
      <c r="U77" s="146" t="str">
        <f t="shared" si="16"/>
        <v>Cleared</v>
      </c>
      <c r="V77" s="147">
        <f t="shared" si="17"/>
        <v>54.282380952380954</v>
      </c>
      <c r="W77" s="148" t="str">
        <f t="shared" si="18"/>
        <v>Cleared</v>
      </c>
      <c r="Y77" s="146">
        <f>Persona!AQ78</f>
        <v>32.46</v>
      </c>
      <c r="Z77" s="146" t="str">
        <f>Persona!AR78</f>
        <v>Cleared</v>
      </c>
      <c r="AA77" s="146">
        <f>Wellness!BH78</f>
        <v>15</v>
      </c>
      <c r="AB77" s="146" t="str">
        <f>Wellness!BK78</f>
        <v>Cleared</v>
      </c>
      <c r="AC77" s="146">
        <f>Behavior!Z78</f>
        <v>7.875</v>
      </c>
      <c r="AD77" s="146" t="str">
        <f>Behavior!AA78</f>
        <v>Cleared</v>
      </c>
      <c r="AE77" s="146">
        <f>Discipline!AO78</f>
        <v>6.1388888888888884</v>
      </c>
      <c r="AF77" s="146" t="str">
        <f t="shared" si="19"/>
        <v>Cleared</v>
      </c>
      <c r="AG77" s="147">
        <f t="shared" si="20"/>
        <v>61.473888888888887</v>
      </c>
      <c r="AH77" s="148" t="str">
        <f t="shared" si="21"/>
        <v>Cleared</v>
      </c>
      <c r="AJ77" s="146">
        <f>Persona!BD78</f>
        <v>34.854629629629628</v>
      </c>
      <c r="AK77" s="146" t="str">
        <f>Persona!BE78</f>
        <v>Cleared</v>
      </c>
      <c r="AL77" s="146">
        <f>Wellness!CB78</f>
        <v>15</v>
      </c>
      <c r="AM77" s="146" t="str">
        <f>Wellness!CE78</f>
        <v>Cleared</v>
      </c>
      <c r="AN77" s="146">
        <f>Behavior!AH78</f>
        <v>9</v>
      </c>
      <c r="AO77" s="146" t="str">
        <f>Behavior!AI78</f>
        <v>Cleared</v>
      </c>
      <c r="AP77" s="146">
        <f>Discipline!BB78</f>
        <v>6.7</v>
      </c>
      <c r="AQ77" s="146" t="str">
        <f t="shared" si="22"/>
        <v>Cleared</v>
      </c>
      <c r="AR77" s="147">
        <f t="shared" si="23"/>
        <v>65.55462962962963</v>
      </c>
      <c r="AS77" s="148" t="str">
        <f t="shared" si="24"/>
        <v>Cleared</v>
      </c>
      <c r="AV77" s="150"/>
    </row>
    <row r="78" spans="1:48" s="149" customFormat="1" ht="28.2" customHeight="1" x14ac:dyDescent="0.3">
      <c r="A78" s="144" t="s">
        <v>175</v>
      </c>
      <c r="B78" s="145" t="s">
        <v>176</v>
      </c>
      <c r="C78" s="146">
        <f>Persona!Q79</f>
        <v>33.333333333333329</v>
      </c>
      <c r="D78" s="146" t="str">
        <f>Persona!R79</f>
        <v>Cleared</v>
      </c>
      <c r="E78" s="146">
        <f>Wellness!T79</f>
        <v>9</v>
      </c>
      <c r="F78" s="146" t="str">
        <f>Wellness!W79</f>
        <v>Cleared</v>
      </c>
      <c r="G78" s="146">
        <f>Behavior!J79</f>
        <v>6</v>
      </c>
      <c r="H78" s="146" t="str">
        <f>Behavior!K79</f>
        <v>Cleared</v>
      </c>
      <c r="I78" s="146">
        <f>Discipline!O79</f>
        <v>5.4107142857142856</v>
      </c>
      <c r="J78" s="146" t="str">
        <f t="shared" si="13"/>
        <v>NC</v>
      </c>
      <c r="K78" s="147">
        <f t="shared" si="14"/>
        <v>53.744047619047613</v>
      </c>
      <c r="L78" s="148" t="str">
        <f t="shared" si="15"/>
        <v>Cleared</v>
      </c>
      <c r="N78" s="146">
        <f>Persona!AD79</f>
        <v>25.984523809523807</v>
      </c>
      <c r="O78" s="146" t="str">
        <f>Persona!AE79</f>
        <v>Cleared</v>
      </c>
      <c r="P78" s="146">
        <f>Wellness!AN79</f>
        <v>4.9999999999999991</v>
      </c>
      <c r="Q78" s="146" t="str">
        <f>Wellness!AQ79</f>
        <v xml:space="preserve">Test </v>
      </c>
      <c r="R78" s="146">
        <f>Behavior!R79</f>
        <v>6.6</v>
      </c>
      <c r="S78" s="146" t="str">
        <f>Behavior!S79</f>
        <v>Cleared</v>
      </c>
      <c r="T78" s="146">
        <f>Discipline!AB79</f>
        <v>5.6228571428571428</v>
      </c>
      <c r="U78" s="146" t="str">
        <f t="shared" si="16"/>
        <v>NC</v>
      </c>
      <c r="V78" s="147">
        <f t="shared" si="17"/>
        <v>43.207380952380952</v>
      </c>
      <c r="W78" s="148" t="str">
        <f t="shared" si="18"/>
        <v xml:space="preserve">Wellness </v>
      </c>
      <c r="Y78" s="146">
        <f>Persona!AQ79</f>
        <v>25.926666666666662</v>
      </c>
      <c r="Z78" s="146" t="str">
        <f>Persona!AR79</f>
        <v>Cleared</v>
      </c>
      <c r="AA78" s="146">
        <f>Wellness!BH79</f>
        <v>15</v>
      </c>
      <c r="AB78" s="146" t="str">
        <f>Wellness!BK79</f>
        <v>Cleared</v>
      </c>
      <c r="AC78" s="146">
        <f>Behavior!Z79</f>
        <v>5.5</v>
      </c>
      <c r="AD78" s="146" t="str">
        <f>Behavior!AA79</f>
        <v>NC</v>
      </c>
      <c r="AE78" s="146">
        <f>Discipline!AO79</f>
        <v>5.0777777777777784</v>
      </c>
      <c r="AF78" s="146" t="str">
        <f t="shared" si="19"/>
        <v>NC</v>
      </c>
      <c r="AG78" s="147">
        <f t="shared" si="20"/>
        <v>51.504444444444438</v>
      </c>
      <c r="AH78" s="148" t="str">
        <f t="shared" si="21"/>
        <v>Cleared</v>
      </c>
      <c r="AJ78" s="146">
        <f>Persona!BD79</f>
        <v>31.298148148148144</v>
      </c>
      <c r="AK78" s="146" t="str">
        <f>Persona!BE79</f>
        <v>Cleared</v>
      </c>
      <c r="AL78" s="146">
        <f>Wellness!CB79</f>
        <v>9.9999999999999982</v>
      </c>
      <c r="AM78" s="146" t="str">
        <f>Wellness!CE79</f>
        <v>Cleared</v>
      </c>
      <c r="AN78" s="146">
        <f>Behavior!AH79</f>
        <v>6.4</v>
      </c>
      <c r="AO78" s="146" t="str">
        <f>Behavior!AI79</f>
        <v>Cleared</v>
      </c>
      <c r="AP78" s="146">
        <f>Discipline!BB79</f>
        <v>4.166666666666667</v>
      </c>
      <c r="AQ78" s="146" t="str">
        <f t="shared" si="22"/>
        <v>NC</v>
      </c>
      <c r="AR78" s="147">
        <f t="shared" si="23"/>
        <v>51.864814814814807</v>
      </c>
      <c r="AS78" s="148" t="str">
        <f t="shared" si="24"/>
        <v>Cleared</v>
      </c>
      <c r="AV78" s="150"/>
    </row>
    <row r="79" spans="1:48" s="149" customFormat="1" ht="28.2" customHeight="1" x14ac:dyDescent="0.3">
      <c r="A79" s="151" t="s">
        <v>177</v>
      </c>
      <c r="B79" s="152" t="s">
        <v>178</v>
      </c>
      <c r="C79" s="146">
        <f>Persona!Q80</f>
        <v>38.333333333333336</v>
      </c>
      <c r="D79" s="146" t="str">
        <f>Persona!R80</f>
        <v>Cleared</v>
      </c>
      <c r="E79" s="146">
        <f>Wellness!T80</f>
        <v>16</v>
      </c>
      <c r="F79" s="146" t="str">
        <f>Wellness!W80</f>
        <v>Cleared</v>
      </c>
      <c r="G79" s="146">
        <f>Behavior!J80</f>
        <v>6</v>
      </c>
      <c r="H79" s="146" t="str">
        <f>Behavior!K80</f>
        <v>Cleared</v>
      </c>
      <c r="I79" s="146">
        <f>Discipline!O80</f>
        <v>5.4330357142857153</v>
      </c>
      <c r="J79" s="146" t="str">
        <f t="shared" si="13"/>
        <v>NC</v>
      </c>
      <c r="K79" s="147">
        <f t="shared" si="14"/>
        <v>65.766369047619051</v>
      </c>
      <c r="L79" s="148" t="str">
        <f t="shared" si="15"/>
        <v>Cleared</v>
      </c>
      <c r="N79" s="146">
        <f>Persona!AD80</f>
        <v>38.261904761904766</v>
      </c>
      <c r="O79" s="146" t="str">
        <f>Persona!AE80</f>
        <v>Cleared</v>
      </c>
      <c r="P79" s="146">
        <f>Wellness!AN80</f>
        <v>6</v>
      </c>
      <c r="Q79" s="146" t="str">
        <f>Wellness!AQ80</f>
        <v xml:space="preserve">Test </v>
      </c>
      <c r="R79" s="146">
        <f>Behavior!R80</f>
        <v>7.8</v>
      </c>
      <c r="S79" s="146" t="str">
        <f>Behavior!S80</f>
        <v>Cleared</v>
      </c>
      <c r="T79" s="146">
        <f>Discipline!AB80</f>
        <v>5.8628571428571439</v>
      </c>
      <c r="U79" s="146" t="str">
        <f t="shared" si="16"/>
        <v>NC</v>
      </c>
      <c r="V79" s="147">
        <f t="shared" si="17"/>
        <v>57.924761904761908</v>
      </c>
      <c r="W79" s="148" t="str">
        <f t="shared" si="18"/>
        <v xml:space="preserve">Wellness </v>
      </c>
      <c r="Y79" s="146">
        <f>Persona!AQ80</f>
        <v>31.493333333333332</v>
      </c>
      <c r="Z79" s="146" t="str">
        <f>Persona!AR80</f>
        <v>Cleared</v>
      </c>
      <c r="AA79" s="146">
        <f>Wellness!BH80</f>
        <v>13.999999999999998</v>
      </c>
      <c r="AB79" s="146" t="str">
        <f>Wellness!BK80</f>
        <v>Cleared</v>
      </c>
      <c r="AC79" s="146">
        <f>Behavior!Z80</f>
        <v>7.5</v>
      </c>
      <c r="AD79" s="146" t="str">
        <f>Behavior!AA80</f>
        <v>Cleared</v>
      </c>
      <c r="AE79" s="146">
        <f>Discipline!AO80</f>
        <v>4.3611111111111116</v>
      </c>
      <c r="AF79" s="146" t="str">
        <f t="shared" si="19"/>
        <v>NC</v>
      </c>
      <c r="AG79" s="147">
        <f t="shared" si="20"/>
        <v>57.354444444444447</v>
      </c>
      <c r="AH79" s="148" t="str">
        <f t="shared" si="21"/>
        <v>Cleared</v>
      </c>
      <c r="AJ79" s="146">
        <f>Persona!BD80</f>
        <v>42.011111111111106</v>
      </c>
      <c r="AK79" s="146" t="str">
        <f>Persona!BE80</f>
        <v>Cleared</v>
      </c>
      <c r="AL79" s="146">
        <f>Wellness!CB80</f>
        <v>9.9999999999999982</v>
      </c>
      <c r="AM79" s="146" t="str">
        <f>Wellness!CE80</f>
        <v>Cleared</v>
      </c>
      <c r="AN79" s="146">
        <f>Behavior!AH80</f>
        <v>0</v>
      </c>
      <c r="AO79" s="146" t="str">
        <f>Behavior!AI80</f>
        <v>NC</v>
      </c>
      <c r="AP79" s="146">
        <f>Discipline!BB80</f>
        <v>4.8333333333333339</v>
      </c>
      <c r="AQ79" s="146" t="str">
        <f t="shared" si="22"/>
        <v>NC</v>
      </c>
      <c r="AR79" s="147">
        <f t="shared" si="23"/>
        <v>56.844444444444441</v>
      </c>
      <c r="AS79" s="148" t="str">
        <f t="shared" si="24"/>
        <v>Cleared</v>
      </c>
      <c r="AV79" s="150"/>
    </row>
    <row r="80" spans="1:48" s="149" customFormat="1" ht="28.2" customHeight="1" x14ac:dyDescent="0.3">
      <c r="A80" s="144" t="s">
        <v>179</v>
      </c>
      <c r="B80" s="145" t="s">
        <v>180</v>
      </c>
      <c r="C80" s="146">
        <f>Persona!Q81</f>
        <v>32.222222222222221</v>
      </c>
      <c r="D80" s="146" t="str">
        <f>Persona!R81</f>
        <v>Cleared</v>
      </c>
      <c r="E80" s="146">
        <f>Wellness!T81</f>
        <v>18.999999999999996</v>
      </c>
      <c r="F80" s="146" t="str">
        <f>Wellness!W81</f>
        <v>Cleared</v>
      </c>
      <c r="G80" s="146">
        <f>Behavior!J81</f>
        <v>6</v>
      </c>
      <c r="H80" s="146" t="str">
        <f>Behavior!K81</f>
        <v>Cleared</v>
      </c>
      <c r="I80" s="146">
        <f>Discipline!O81</f>
        <v>5.9732142857142856</v>
      </c>
      <c r="J80" s="146" t="str">
        <f t="shared" si="13"/>
        <v>NC</v>
      </c>
      <c r="K80" s="147">
        <f t="shared" si="14"/>
        <v>63.195436507936499</v>
      </c>
      <c r="L80" s="148" t="str">
        <f t="shared" si="15"/>
        <v>Cleared</v>
      </c>
      <c r="N80" s="146">
        <f>Persona!AD81</f>
        <v>25.159523809523808</v>
      </c>
      <c r="O80" s="146" t="str">
        <f>Persona!AE81</f>
        <v>Cleared</v>
      </c>
      <c r="P80" s="146">
        <f>Wellness!AN81</f>
        <v>6</v>
      </c>
      <c r="Q80" s="146" t="str">
        <f>Wellness!AQ81</f>
        <v xml:space="preserve">Test </v>
      </c>
      <c r="R80" s="146">
        <f>Behavior!R81</f>
        <v>5.4</v>
      </c>
      <c r="S80" s="146" t="str">
        <f>Behavior!S81</f>
        <v>NC</v>
      </c>
      <c r="T80" s="146">
        <f>Discipline!AB81</f>
        <v>5.668571428571429</v>
      </c>
      <c r="U80" s="146" t="str">
        <f t="shared" si="16"/>
        <v>NC</v>
      </c>
      <c r="V80" s="147">
        <f t="shared" si="17"/>
        <v>42.228095238095236</v>
      </c>
      <c r="W80" s="148" t="str">
        <f t="shared" si="18"/>
        <v xml:space="preserve">Wellness </v>
      </c>
      <c r="Y80" s="146">
        <f>Persona!AQ81</f>
        <v>25.833333333333336</v>
      </c>
      <c r="Z80" s="146" t="str">
        <f>Persona!AR81</f>
        <v>Cleared</v>
      </c>
      <c r="AA80" s="146">
        <f>Wellness!BH81</f>
        <v>13.999999999999998</v>
      </c>
      <c r="AB80" s="146" t="str">
        <f>Wellness!BK81</f>
        <v>Cleared</v>
      </c>
      <c r="AC80" s="146">
        <f>Behavior!Z81</f>
        <v>4</v>
      </c>
      <c r="AD80" s="146" t="str">
        <f>Behavior!AA81</f>
        <v>NC</v>
      </c>
      <c r="AE80" s="146">
        <f>Discipline!AO81</f>
        <v>4.9888888888888889</v>
      </c>
      <c r="AF80" s="146" t="str">
        <f t="shared" si="19"/>
        <v>NC</v>
      </c>
      <c r="AG80" s="147">
        <f t="shared" si="20"/>
        <v>48.822222222222223</v>
      </c>
      <c r="AH80" s="148" t="str">
        <f t="shared" si="21"/>
        <v>Cleared</v>
      </c>
      <c r="AJ80" s="146">
        <f>Persona!BD81</f>
        <v>23.680555555555557</v>
      </c>
      <c r="AK80" s="146" t="str">
        <f>Persona!BE81</f>
        <v>NC</v>
      </c>
      <c r="AL80" s="146">
        <f>Wellness!CB81</f>
        <v>9</v>
      </c>
      <c r="AM80" s="146" t="str">
        <f>Wellness!CE81</f>
        <v>Cleared</v>
      </c>
      <c r="AN80" s="146">
        <f>Behavior!AH81</f>
        <v>5.2</v>
      </c>
      <c r="AO80" s="146" t="str">
        <f>Behavior!AI81</f>
        <v>NC</v>
      </c>
      <c r="AP80" s="146">
        <f>Discipline!BB81</f>
        <v>4.7</v>
      </c>
      <c r="AQ80" s="146" t="str">
        <f t="shared" si="22"/>
        <v>NC</v>
      </c>
      <c r="AR80" s="147">
        <f t="shared" si="23"/>
        <v>42.580555555555563</v>
      </c>
      <c r="AS80" s="148" t="str">
        <f t="shared" si="24"/>
        <v xml:space="preserve">Persona </v>
      </c>
      <c r="AV80" s="150"/>
    </row>
    <row r="81" spans="1:48" s="149" customFormat="1" ht="28.2" customHeight="1" x14ac:dyDescent="0.3">
      <c r="A81" s="151" t="s">
        <v>181</v>
      </c>
      <c r="B81" s="152" t="s">
        <v>182</v>
      </c>
      <c r="C81" s="146">
        <f>Persona!Q82</f>
        <v>31.666666666666664</v>
      </c>
      <c r="D81" s="146" t="str">
        <f>Persona!R82</f>
        <v>Cleared</v>
      </c>
      <c r="E81" s="146">
        <f>Wellness!T82</f>
        <v>9.9999999999999982</v>
      </c>
      <c r="F81" s="146" t="str">
        <f>Wellness!W82</f>
        <v>Cleared</v>
      </c>
      <c r="G81" s="146">
        <f>Behavior!J82</f>
        <v>6</v>
      </c>
      <c r="H81" s="146" t="str">
        <f>Behavior!K82</f>
        <v>Cleared</v>
      </c>
      <c r="I81" s="146">
        <f>Discipline!O82</f>
        <v>5.6785714285714288</v>
      </c>
      <c r="J81" s="146" t="str">
        <f t="shared" si="13"/>
        <v>NC</v>
      </c>
      <c r="K81" s="147">
        <f t="shared" si="14"/>
        <v>53.345238095238095</v>
      </c>
      <c r="L81" s="148" t="str">
        <f t="shared" si="15"/>
        <v>Cleared</v>
      </c>
      <c r="N81" s="146">
        <f>Persona!AD82</f>
        <v>24.254761904761907</v>
      </c>
      <c r="O81" s="146" t="str">
        <f>Persona!AE82</f>
        <v>NC</v>
      </c>
      <c r="P81" s="146">
        <f>Wellness!AN82</f>
        <v>0</v>
      </c>
      <c r="Q81" s="146" t="str">
        <f>Wellness!AQ82</f>
        <v xml:space="preserve">Test </v>
      </c>
      <c r="R81" s="146">
        <f>Behavior!R82</f>
        <v>6.6</v>
      </c>
      <c r="S81" s="146" t="str">
        <f>Behavior!S82</f>
        <v>Cleared</v>
      </c>
      <c r="T81" s="146">
        <f>Discipline!AB82</f>
        <v>4.9142857142857146</v>
      </c>
      <c r="U81" s="146" t="str">
        <f t="shared" si="16"/>
        <v>NC</v>
      </c>
      <c r="V81" s="147">
        <f t="shared" si="17"/>
        <v>35.769047619047626</v>
      </c>
      <c r="W81" s="148" t="str">
        <f t="shared" si="18"/>
        <v xml:space="preserve">Persona Wellness </v>
      </c>
      <c r="Y81" s="146">
        <f>Persona!AQ82</f>
        <v>26.813333333333336</v>
      </c>
      <c r="Z81" s="146" t="str">
        <f>Persona!AR82</f>
        <v>Cleared</v>
      </c>
      <c r="AA81" s="146">
        <f>Wellness!BH82</f>
        <v>0</v>
      </c>
      <c r="AB81" s="146" t="str">
        <f>Wellness!BK82</f>
        <v xml:space="preserve">Attendance  Test </v>
      </c>
      <c r="AC81" s="146">
        <f>Behavior!Z82</f>
        <v>7</v>
      </c>
      <c r="AD81" s="146" t="str">
        <f>Behavior!AA82</f>
        <v>Cleared</v>
      </c>
      <c r="AE81" s="146">
        <f>Discipline!AO82</f>
        <v>3.2944444444444443</v>
      </c>
      <c r="AF81" s="146" t="str">
        <f t="shared" si="19"/>
        <v>NC</v>
      </c>
      <c r="AG81" s="147">
        <f t="shared" si="20"/>
        <v>37.107777777777777</v>
      </c>
      <c r="AH81" s="148" t="str">
        <f t="shared" si="21"/>
        <v xml:space="preserve">Wellness </v>
      </c>
      <c r="AJ81" s="146">
        <f>Persona!BD82</f>
        <v>31.394444444444446</v>
      </c>
      <c r="AK81" s="146" t="str">
        <f>Persona!BE82</f>
        <v>Cleared</v>
      </c>
      <c r="AL81" s="146">
        <f>Wellness!CB82</f>
        <v>0</v>
      </c>
      <c r="AM81" s="146" t="str">
        <f>Wellness!CE82</f>
        <v xml:space="preserve">Attendance  Test </v>
      </c>
      <c r="AN81" s="146">
        <f>Behavior!AH82</f>
        <v>5.6</v>
      </c>
      <c r="AO81" s="146" t="str">
        <f>Behavior!AI82</f>
        <v>NC</v>
      </c>
      <c r="AP81" s="146">
        <f>Discipline!BB82</f>
        <v>4.2</v>
      </c>
      <c r="AQ81" s="146" t="str">
        <f t="shared" si="22"/>
        <v>NC</v>
      </c>
      <c r="AR81" s="147">
        <f t="shared" si="23"/>
        <v>41.19444444444445</v>
      </c>
      <c r="AS81" s="148" t="str">
        <f t="shared" si="24"/>
        <v xml:space="preserve">Wellness </v>
      </c>
      <c r="AV81" s="150"/>
    </row>
    <row r="82" spans="1:48" s="149" customFormat="1" ht="28.2" customHeight="1" x14ac:dyDescent="0.3">
      <c r="A82" s="144" t="s">
        <v>183</v>
      </c>
      <c r="B82" s="145" t="s">
        <v>184</v>
      </c>
      <c r="C82" s="146">
        <f>Persona!Q83</f>
        <v>17.222222222222218</v>
      </c>
      <c r="D82" s="146" t="str">
        <f>Persona!R83</f>
        <v>NC</v>
      </c>
      <c r="E82" s="146">
        <f>Wellness!T83</f>
        <v>13.999999999999998</v>
      </c>
      <c r="F82" s="146" t="str">
        <f>Wellness!W83</f>
        <v>Cleared</v>
      </c>
      <c r="G82" s="146">
        <f>Behavior!J83</f>
        <v>6</v>
      </c>
      <c r="H82" s="146" t="str">
        <f>Behavior!K83</f>
        <v>Cleared</v>
      </c>
      <c r="I82" s="146">
        <f>Discipline!O83</f>
        <v>4.375</v>
      </c>
      <c r="J82" s="146" t="str">
        <f t="shared" si="13"/>
        <v>NC</v>
      </c>
      <c r="K82" s="147">
        <f t="shared" si="14"/>
        <v>41.597222222222214</v>
      </c>
      <c r="L82" s="148" t="str">
        <f t="shared" si="15"/>
        <v xml:space="preserve">Persona </v>
      </c>
      <c r="N82" s="146">
        <f>Persona!AD83</f>
        <v>26.232142857142854</v>
      </c>
      <c r="O82" s="146" t="str">
        <f>Persona!AE83</f>
        <v>Cleared</v>
      </c>
      <c r="P82" s="146">
        <f>Wellness!AN83</f>
        <v>10.999999999999998</v>
      </c>
      <c r="Q82" s="146" t="str">
        <f>Wellness!AQ83</f>
        <v xml:space="preserve">Attendance  </v>
      </c>
      <c r="R82" s="146">
        <f>Behavior!R83</f>
        <v>6.4700000000000006</v>
      </c>
      <c r="S82" s="146" t="str">
        <f>Behavior!S83</f>
        <v>Cleared</v>
      </c>
      <c r="T82" s="146">
        <f>Discipline!AB83</f>
        <v>3.6628571428571437</v>
      </c>
      <c r="U82" s="146" t="str">
        <f t="shared" si="16"/>
        <v>NC</v>
      </c>
      <c r="V82" s="147">
        <f t="shared" si="17"/>
        <v>47.364999999999995</v>
      </c>
      <c r="W82" s="148" t="str">
        <f t="shared" si="18"/>
        <v xml:space="preserve">Wellness </v>
      </c>
      <c r="Y82" s="146">
        <f>Persona!AQ83</f>
        <v>34.213333333333338</v>
      </c>
      <c r="Z82" s="146" t="str">
        <f>Persona!AR83</f>
        <v>Cleared</v>
      </c>
      <c r="AA82" s="146">
        <f>Wellness!BH83</f>
        <v>4.9999999999999991</v>
      </c>
      <c r="AB82" s="146" t="str">
        <f>Wellness!BK83</f>
        <v xml:space="preserve">Attendance  Test </v>
      </c>
      <c r="AC82" s="146">
        <f>Behavior!Z83</f>
        <v>6.583333333333333</v>
      </c>
      <c r="AD82" s="146" t="str">
        <f>Behavior!AA83</f>
        <v>Cleared</v>
      </c>
      <c r="AE82" s="146">
        <f>Discipline!AO83</f>
        <v>2.35</v>
      </c>
      <c r="AF82" s="146" t="str">
        <f t="shared" si="19"/>
        <v>NC</v>
      </c>
      <c r="AG82" s="147">
        <f t="shared" si="20"/>
        <v>48.146666666666675</v>
      </c>
      <c r="AH82" s="148" t="str">
        <f t="shared" si="21"/>
        <v xml:space="preserve">Wellness </v>
      </c>
      <c r="AJ82" s="146">
        <f>Persona!BD83</f>
        <v>29.651851851851852</v>
      </c>
      <c r="AK82" s="146" t="str">
        <f>Persona!BE83</f>
        <v>Cleared</v>
      </c>
      <c r="AL82" s="146">
        <f>Wellness!CB83</f>
        <v>12</v>
      </c>
      <c r="AM82" s="146" t="str">
        <f>Wellness!CE83</f>
        <v xml:space="preserve">Attendance  </v>
      </c>
      <c r="AN82" s="146">
        <f>Behavior!AH83</f>
        <v>7.5</v>
      </c>
      <c r="AO82" s="146" t="str">
        <f>Behavior!AI83</f>
        <v>Cleared</v>
      </c>
      <c r="AP82" s="146">
        <f>Discipline!BB83</f>
        <v>4.4000000000000004</v>
      </c>
      <c r="AQ82" s="146" t="str">
        <f t="shared" si="22"/>
        <v>NC</v>
      </c>
      <c r="AR82" s="147">
        <f t="shared" si="23"/>
        <v>53.55185185185185</v>
      </c>
      <c r="AS82" s="148" t="str">
        <f t="shared" si="24"/>
        <v xml:space="preserve">Wellness </v>
      </c>
      <c r="AV82" s="150"/>
    </row>
    <row r="83" spans="1:48" s="149" customFormat="1" ht="28.2" customHeight="1" x14ac:dyDescent="0.3">
      <c r="A83" s="151" t="s">
        <v>185</v>
      </c>
      <c r="B83" s="152" t="s">
        <v>186</v>
      </c>
      <c r="C83" s="146">
        <f>Persona!Q84</f>
        <v>33.333333333333329</v>
      </c>
      <c r="D83" s="146" t="str">
        <f>Persona!R84</f>
        <v>Cleared</v>
      </c>
      <c r="E83" s="146">
        <f>Wellness!T84</f>
        <v>13.999999999999998</v>
      </c>
      <c r="F83" s="146" t="str">
        <f>Wellness!W84</f>
        <v>Cleared</v>
      </c>
      <c r="G83" s="146">
        <f>Behavior!J84</f>
        <v>6</v>
      </c>
      <c r="H83" s="146" t="str">
        <f>Behavior!K84</f>
        <v>Cleared</v>
      </c>
      <c r="I83" s="146">
        <f>Discipline!O84</f>
        <v>6.25</v>
      </c>
      <c r="J83" s="146" t="str">
        <f t="shared" si="13"/>
        <v>Cleared</v>
      </c>
      <c r="K83" s="147">
        <f t="shared" si="14"/>
        <v>59.583333333333329</v>
      </c>
      <c r="L83" s="148" t="str">
        <f t="shared" si="15"/>
        <v>Cleared</v>
      </c>
      <c r="N83" s="146">
        <f>Persona!AD84</f>
        <v>23.514285714285712</v>
      </c>
      <c r="O83" s="146" t="str">
        <f>Persona!AE84</f>
        <v>NC</v>
      </c>
      <c r="P83" s="146">
        <f>Wellness!AN84</f>
        <v>12</v>
      </c>
      <c r="Q83" s="146" t="str">
        <f>Wellness!AQ84</f>
        <v>Cleared</v>
      </c>
      <c r="R83" s="146">
        <f>Behavior!R84</f>
        <v>7.8</v>
      </c>
      <c r="S83" s="146" t="str">
        <f>Behavior!S84</f>
        <v>Cleared</v>
      </c>
      <c r="T83" s="146">
        <f>Discipline!AB84</f>
        <v>5.8742857142857146</v>
      </c>
      <c r="U83" s="146" t="str">
        <f t="shared" si="16"/>
        <v>NC</v>
      </c>
      <c r="V83" s="147">
        <f t="shared" si="17"/>
        <v>49.188571428571422</v>
      </c>
      <c r="W83" s="148" t="str">
        <f t="shared" si="18"/>
        <v xml:space="preserve">Persona </v>
      </c>
      <c r="Y83" s="146">
        <f>Persona!AQ84</f>
        <v>22.139999999999997</v>
      </c>
      <c r="Z83" s="146" t="str">
        <f>Persona!AR84</f>
        <v>NC</v>
      </c>
      <c r="AA83" s="146">
        <f>Wellness!BH84</f>
        <v>15</v>
      </c>
      <c r="AB83" s="146" t="str">
        <f>Wellness!BK84</f>
        <v>Cleared</v>
      </c>
      <c r="AC83" s="146">
        <f>Behavior!Z84</f>
        <v>8.375</v>
      </c>
      <c r="AD83" s="146" t="str">
        <f>Behavior!AA84</f>
        <v>Cleared</v>
      </c>
      <c r="AE83" s="146">
        <f>Discipline!AO84</f>
        <v>5.4611111111111112</v>
      </c>
      <c r="AF83" s="146" t="str">
        <f t="shared" si="19"/>
        <v>NC</v>
      </c>
      <c r="AG83" s="147">
        <f t="shared" si="20"/>
        <v>50.976111111111109</v>
      </c>
      <c r="AH83" s="148" t="str">
        <f t="shared" si="21"/>
        <v xml:space="preserve">Persona </v>
      </c>
      <c r="AJ83" s="146">
        <f>Persona!BD84</f>
        <v>32.745370370370367</v>
      </c>
      <c r="AK83" s="146" t="str">
        <f>Persona!BE84</f>
        <v>Cleared</v>
      </c>
      <c r="AL83" s="146">
        <f>Wellness!CB84</f>
        <v>13.999999999999998</v>
      </c>
      <c r="AM83" s="146" t="str">
        <f>Wellness!CE84</f>
        <v>Cleared</v>
      </c>
      <c r="AN83" s="146">
        <f>Behavior!AH84</f>
        <v>8.1999999999999993</v>
      </c>
      <c r="AO83" s="146" t="str">
        <f>Behavior!AI84</f>
        <v>Cleared</v>
      </c>
      <c r="AP83" s="146">
        <f>Discipline!BB84</f>
        <v>5.6999999999999993</v>
      </c>
      <c r="AQ83" s="146" t="str">
        <f t="shared" si="22"/>
        <v>NC</v>
      </c>
      <c r="AR83" s="147">
        <f t="shared" si="23"/>
        <v>60.645370370370372</v>
      </c>
      <c r="AS83" s="148" t="str">
        <f t="shared" si="24"/>
        <v>Cleared</v>
      </c>
      <c r="AV83" s="150"/>
    </row>
    <row r="84" spans="1:48" s="149" customFormat="1" ht="28.2" customHeight="1" x14ac:dyDescent="0.3">
      <c r="A84" s="144" t="s">
        <v>187</v>
      </c>
      <c r="B84" s="145" t="s">
        <v>188</v>
      </c>
      <c r="C84" s="146">
        <f>Persona!Q85</f>
        <v>34.444444444444436</v>
      </c>
      <c r="D84" s="146" t="str">
        <f>Persona!R85</f>
        <v>Cleared</v>
      </c>
      <c r="E84" s="146">
        <f>Wellness!T85</f>
        <v>13</v>
      </c>
      <c r="F84" s="146" t="str">
        <f>Wellness!W85</f>
        <v xml:space="preserve">Attendance  </v>
      </c>
      <c r="G84" s="146">
        <f>Behavior!J85</f>
        <v>6</v>
      </c>
      <c r="H84" s="146" t="str">
        <f>Behavior!K85</f>
        <v>Cleared</v>
      </c>
      <c r="I84" s="146">
        <f>Discipline!O85</f>
        <v>2.6428571428571432</v>
      </c>
      <c r="J84" s="146" t="str">
        <f t="shared" si="13"/>
        <v>NC</v>
      </c>
      <c r="K84" s="147">
        <f t="shared" si="14"/>
        <v>56.087301587301582</v>
      </c>
      <c r="L84" s="148" t="str">
        <f t="shared" si="15"/>
        <v xml:space="preserve">Wellness </v>
      </c>
      <c r="N84" s="146">
        <f>Persona!AD85</f>
        <v>26.985119047619051</v>
      </c>
      <c r="O84" s="146" t="str">
        <f>Persona!AE85</f>
        <v>Cleared</v>
      </c>
      <c r="P84" s="146">
        <f>Wellness!AN85</f>
        <v>0</v>
      </c>
      <c r="Q84" s="146" t="str">
        <f>Wellness!AQ85</f>
        <v xml:space="preserve">Attendance  Test </v>
      </c>
      <c r="R84" s="146">
        <f>Behavior!R85</f>
        <v>6.4</v>
      </c>
      <c r="S84" s="146" t="str">
        <f>Behavior!S85</f>
        <v>Cleared</v>
      </c>
      <c r="T84" s="146">
        <f>Discipline!AB85</f>
        <v>3.7485714285714282</v>
      </c>
      <c r="U84" s="146" t="str">
        <f t="shared" si="16"/>
        <v>NC</v>
      </c>
      <c r="V84" s="147">
        <f t="shared" si="17"/>
        <v>37.13369047619048</v>
      </c>
      <c r="W84" s="148" t="str">
        <f t="shared" si="18"/>
        <v xml:space="preserve">Wellness </v>
      </c>
      <c r="Y84" s="146">
        <f>Persona!AQ85</f>
        <v>32.873333333333335</v>
      </c>
      <c r="Z84" s="146" t="str">
        <f>Persona!AR85</f>
        <v>Cleared</v>
      </c>
      <c r="AA84" s="146">
        <f>Wellness!BH85</f>
        <v>0</v>
      </c>
      <c r="AB84" s="146" t="str">
        <f>Wellness!BK85</f>
        <v xml:space="preserve">Attendance  Test </v>
      </c>
      <c r="AC84" s="146">
        <f>Behavior!Z85</f>
        <v>4</v>
      </c>
      <c r="AD84" s="146" t="str">
        <f>Behavior!AA85</f>
        <v>NC</v>
      </c>
      <c r="AE84" s="146">
        <f>Discipline!AO85</f>
        <v>4.1333333333333337</v>
      </c>
      <c r="AF84" s="146" t="str">
        <f t="shared" si="19"/>
        <v>NC</v>
      </c>
      <c r="AG84" s="147">
        <f t="shared" si="20"/>
        <v>41.006666666666668</v>
      </c>
      <c r="AH84" s="148" t="str">
        <f t="shared" si="21"/>
        <v xml:space="preserve">Wellness </v>
      </c>
      <c r="AJ84" s="146">
        <f>Persona!BD85</f>
        <v>22.742592592592594</v>
      </c>
      <c r="AK84" s="146" t="str">
        <f>Persona!BE85</f>
        <v>NC</v>
      </c>
      <c r="AL84" s="146">
        <f>Wellness!CB85</f>
        <v>0</v>
      </c>
      <c r="AM84" s="146" t="str">
        <f>Wellness!CE85</f>
        <v xml:space="preserve">Attendance  Test </v>
      </c>
      <c r="AN84" s="146">
        <f>Behavior!AH85</f>
        <v>6</v>
      </c>
      <c r="AO84" s="146" t="str">
        <f>Behavior!AI85</f>
        <v>Cleared</v>
      </c>
      <c r="AP84" s="146">
        <f>Discipline!BB85</f>
        <v>2.3333333333333335</v>
      </c>
      <c r="AQ84" s="146" t="str">
        <f t="shared" si="22"/>
        <v>NC</v>
      </c>
      <c r="AR84" s="147">
        <f t="shared" si="23"/>
        <v>31.075925925925926</v>
      </c>
      <c r="AS84" s="148" t="str">
        <f t="shared" si="24"/>
        <v xml:space="preserve">Persona Wellness </v>
      </c>
      <c r="AV84" s="150"/>
    </row>
    <row r="85" spans="1:48" s="149" customFormat="1" ht="28.2" customHeight="1" x14ac:dyDescent="0.3">
      <c r="A85" s="151" t="s">
        <v>189</v>
      </c>
      <c r="B85" s="152" t="s">
        <v>190</v>
      </c>
      <c r="C85" s="146">
        <f>Persona!Q86</f>
        <v>34.444444444444436</v>
      </c>
      <c r="D85" s="146" t="str">
        <f>Persona!R86</f>
        <v>Cleared</v>
      </c>
      <c r="E85" s="146">
        <f>Wellness!T86</f>
        <v>13</v>
      </c>
      <c r="F85" s="146" t="str">
        <f>Wellness!W86</f>
        <v xml:space="preserve">Attendance  </v>
      </c>
      <c r="G85" s="146">
        <f>Behavior!J86</f>
        <v>6</v>
      </c>
      <c r="H85" s="146" t="str">
        <f>Behavior!K86</f>
        <v>Cleared</v>
      </c>
      <c r="I85" s="146">
        <f>Discipline!O86</f>
        <v>4.8973214285714297</v>
      </c>
      <c r="J85" s="146" t="str">
        <f t="shared" si="13"/>
        <v>NC</v>
      </c>
      <c r="K85" s="147">
        <f t="shared" si="14"/>
        <v>58.341765873015866</v>
      </c>
      <c r="L85" s="148" t="str">
        <f t="shared" si="15"/>
        <v xml:space="preserve">Wellness </v>
      </c>
      <c r="N85" s="146">
        <f>Persona!AD86</f>
        <v>39.375</v>
      </c>
      <c r="O85" s="146" t="str">
        <f>Persona!AE86</f>
        <v>Cleared</v>
      </c>
      <c r="P85" s="146">
        <f>Wellness!AN86</f>
        <v>0</v>
      </c>
      <c r="Q85" s="146" t="str">
        <f>Wellness!AQ86</f>
        <v xml:space="preserve">Attendance  Test </v>
      </c>
      <c r="R85" s="146">
        <f>Behavior!R86</f>
        <v>7.5</v>
      </c>
      <c r="S85" s="146" t="str">
        <f>Behavior!S86</f>
        <v>Cleared</v>
      </c>
      <c r="T85" s="146">
        <f>Discipline!AB86</f>
        <v>3.9866666666666668</v>
      </c>
      <c r="U85" s="146" t="str">
        <f t="shared" si="16"/>
        <v>NC</v>
      </c>
      <c r="V85" s="147">
        <f t="shared" si="17"/>
        <v>50.861666666666665</v>
      </c>
      <c r="W85" s="148" t="str">
        <f t="shared" si="18"/>
        <v xml:space="preserve">Wellness </v>
      </c>
      <c r="Y85" s="146">
        <f>Persona!AQ86</f>
        <v>35.486666666666665</v>
      </c>
      <c r="Z85" s="146" t="str">
        <f>Persona!AR86</f>
        <v>Cleared</v>
      </c>
      <c r="AA85" s="146">
        <f>Wellness!BH86</f>
        <v>4</v>
      </c>
      <c r="AB85" s="146" t="str">
        <f>Wellness!BK86</f>
        <v xml:space="preserve">Attendance  Test </v>
      </c>
      <c r="AC85" s="146">
        <f>Behavior!Z86</f>
        <v>8.25</v>
      </c>
      <c r="AD85" s="146" t="str">
        <f>Behavior!AA86</f>
        <v>Cleared</v>
      </c>
      <c r="AE85" s="146">
        <f>Discipline!AO86</f>
        <v>2.6944444444444446</v>
      </c>
      <c r="AF85" s="146" t="str">
        <f t="shared" si="19"/>
        <v>NC</v>
      </c>
      <c r="AG85" s="147">
        <f t="shared" si="20"/>
        <v>50.431111111111107</v>
      </c>
      <c r="AH85" s="148" t="str">
        <f t="shared" si="21"/>
        <v xml:space="preserve">Wellness </v>
      </c>
      <c r="AJ85" s="146">
        <f>Persona!BD86</f>
        <v>41.087037037037035</v>
      </c>
      <c r="AK85" s="146" t="str">
        <f>Persona!BE86</f>
        <v>Cleared</v>
      </c>
      <c r="AL85" s="146">
        <f>Wellness!CB86</f>
        <v>4</v>
      </c>
      <c r="AM85" s="146" t="str">
        <f>Wellness!CE86</f>
        <v xml:space="preserve">Attendance  Test </v>
      </c>
      <c r="AN85" s="146">
        <f>Behavior!AH86</f>
        <v>8.6</v>
      </c>
      <c r="AO85" s="146" t="str">
        <f>Behavior!AI86</f>
        <v>Cleared</v>
      </c>
      <c r="AP85" s="146">
        <f>Discipline!BB86</f>
        <v>5.033333333333335</v>
      </c>
      <c r="AQ85" s="146" t="str">
        <f t="shared" si="22"/>
        <v>NC</v>
      </c>
      <c r="AR85" s="147">
        <f t="shared" si="23"/>
        <v>58.720370370370375</v>
      </c>
      <c r="AS85" s="148" t="str">
        <f t="shared" si="24"/>
        <v xml:space="preserve">Wellness </v>
      </c>
      <c r="AV85" s="150"/>
    </row>
    <row r="86" spans="1:48" s="149" customFormat="1" ht="28.2" customHeight="1" x14ac:dyDescent="0.3">
      <c r="A86" s="144" t="s">
        <v>191</v>
      </c>
      <c r="B86" s="145" t="s">
        <v>192</v>
      </c>
      <c r="C86" s="146">
        <f>Persona!Q87</f>
        <v>16.388888888888886</v>
      </c>
      <c r="D86" s="146" t="str">
        <f>Persona!R87</f>
        <v>NC</v>
      </c>
      <c r="E86" s="146">
        <f>Wellness!T87</f>
        <v>15</v>
      </c>
      <c r="F86" s="146" t="str">
        <f>Wellness!W87</f>
        <v>Cleared</v>
      </c>
      <c r="G86" s="146">
        <f>Behavior!J87</f>
        <v>6</v>
      </c>
      <c r="H86" s="146" t="str">
        <f>Behavior!K87</f>
        <v>Cleared</v>
      </c>
      <c r="I86" s="146">
        <f>Discipline!O87</f>
        <v>7.25</v>
      </c>
      <c r="J86" s="146" t="str">
        <f t="shared" si="13"/>
        <v>Cleared</v>
      </c>
      <c r="K86" s="147">
        <f t="shared" si="14"/>
        <v>44.638888888888886</v>
      </c>
      <c r="L86" s="148" t="str">
        <f t="shared" si="15"/>
        <v xml:space="preserve">Persona </v>
      </c>
      <c r="N86" s="146">
        <f>Persona!AD87</f>
        <v>22.840476190476188</v>
      </c>
      <c r="O86" s="146" t="str">
        <f>Persona!AE87</f>
        <v>NC</v>
      </c>
      <c r="P86" s="146">
        <f>Wellness!AN87</f>
        <v>4.9999999999999991</v>
      </c>
      <c r="Q86" s="146" t="str">
        <f>Wellness!AQ87</f>
        <v xml:space="preserve">Test </v>
      </c>
      <c r="R86" s="146">
        <f>Behavior!R87</f>
        <v>7.5</v>
      </c>
      <c r="S86" s="146" t="str">
        <f>Behavior!S87</f>
        <v>Cleared</v>
      </c>
      <c r="T86" s="146">
        <f>Discipline!AB87</f>
        <v>3.7714285714285718</v>
      </c>
      <c r="U86" s="146" t="str">
        <f t="shared" si="16"/>
        <v>NC</v>
      </c>
      <c r="V86" s="147">
        <f t="shared" si="17"/>
        <v>39.111904761904761</v>
      </c>
      <c r="W86" s="148" t="str">
        <f t="shared" si="18"/>
        <v xml:space="preserve">Persona Wellness </v>
      </c>
      <c r="Y86" s="146">
        <f>Persona!AQ87</f>
        <v>25.16</v>
      </c>
      <c r="Z86" s="146" t="str">
        <f>Persona!AR87</f>
        <v>Cleared</v>
      </c>
      <c r="AA86" s="146">
        <f>Wellness!BH87</f>
        <v>0</v>
      </c>
      <c r="AB86" s="146" t="str">
        <f>Wellness!BK87</f>
        <v xml:space="preserve">Attendance  Test </v>
      </c>
      <c r="AC86" s="146">
        <f>Behavior!Z87</f>
        <v>7</v>
      </c>
      <c r="AD86" s="146" t="str">
        <f>Behavior!AA87</f>
        <v>Cleared</v>
      </c>
      <c r="AE86" s="146">
        <f>Discipline!AO87</f>
        <v>2.6</v>
      </c>
      <c r="AF86" s="146" t="str">
        <f t="shared" si="19"/>
        <v>NC</v>
      </c>
      <c r="AG86" s="147">
        <f t="shared" si="20"/>
        <v>34.76</v>
      </c>
      <c r="AH86" s="148" t="str">
        <f t="shared" si="21"/>
        <v xml:space="preserve">Wellness </v>
      </c>
      <c r="AJ86" s="146">
        <f>Persona!BD87</f>
        <v>27.642592592592592</v>
      </c>
      <c r="AK86" s="146" t="str">
        <f>Persona!BE87</f>
        <v>Cleared</v>
      </c>
      <c r="AL86" s="146">
        <f>Wellness!CB87</f>
        <v>4</v>
      </c>
      <c r="AM86" s="146" t="str">
        <f>Wellness!CE87</f>
        <v xml:space="preserve">Attendance  Test </v>
      </c>
      <c r="AN86" s="146">
        <f>Behavior!AH87</f>
        <v>7.2</v>
      </c>
      <c r="AO86" s="146" t="str">
        <f>Behavior!AI87</f>
        <v>Cleared</v>
      </c>
      <c r="AP86" s="146">
        <f>Discipline!BB87</f>
        <v>5.2833333333333332</v>
      </c>
      <c r="AQ86" s="146" t="str">
        <f t="shared" si="22"/>
        <v>NC</v>
      </c>
      <c r="AR86" s="147">
        <f t="shared" si="23"/>
        <v>44.125925925925927</v>
      </c>
      <c r="AS86" s="148" t="str">
        <f t="shared" si="24"/>
        <v xml:space="preserve">Wellness </v>
      </c>
      <c r="AV86" s="150"/>
    </row>
    <row r="87" spans="1:48" s="149" customFormat="1" ht="28.2" customHeight="1" x14ac:dyDescent="0.3">
      <c r="A87" s="151" t="s">
        <v>193</v>
      </c>
      <c r="B87" s="152" t="s">
        <v>194</v>
      </c>
      <c r="C87" s="146">
        <f>Persona!Q88</f>
        <v>36.666666666666664</v>
      </c>
      <c r="D87" s="146" t="str">
        <f>Persona!R88</f>
        <v>Cleared</v>
      </c>
      <c r="E87" s="146">
        <f>Wellness!T88</f>
        <v>13</v>
      </c>
      <c r="F87" s="146" t="str">
        <f>Wellness!W88</f>
        <v>Cleared</v>
      </c>
      <c r="G87" s="146">
        <f>Behavior!J88</f>
        <v>6</v>
      </c>
      <c r="H87" s="146" t="str">
        <f>Behavior!K88</f>
        <v>Cleared</v>
      </c>
      <c r="I87" s="146">
        <f>Discipline!O88</f>
        <v>7</v>
      </c>
      <c r="J87" s="146" t="str">
        <f t="shared" si="13"/>
        <v>Cleared</v>
      </c>
      <c r="K87" s="147">
        <f t="shared" si="14"/>
        <v>62.666666666666664</v>
      </c>
      <c r="L87" s="148" t="str">
        <f t="shared" si="15"/>
        <v>Cleared</v>
      </c>
      <c r="N87" s="146">
        <f>Persona!AD88</f>
        <v>31.245238095238093</v>
      </c>
      <c r="O87" s="146" t="str">
        <f>Persona!AE88</f>
        <v>Cleared</v>
      </c>
      <c r="P87" s="146">
        <f>Wellness!AN88</f>
        <v>9.9999999999999982</v>
      </c>
      <c r="Q87" s="146" t="str">
        <f>Wellness!AQ88</f>
        <v>Cleared</v>
      </c>
      <c r="R87" s="146">
        <f>Behavior!R88</f>
        <v>6.6</v>
      </c>
      <c r="S87" s="146" t="str">
        <f>Behavior!S88</f>
        <v>Cleared</v>
      </c>
      <c r="T87" s="146">
        <f>Discipline!AB88</f>
        <v>5.3714285714285719</v>
      </c>
      <c r="U87" s="146" t="str">
        <f t="shared" si="16"/>
        <v>NC</v>
      </c>
      <c r="V87" s="147">
        <f t="shared" si="17"/>
        <v>53.216666666666669</v>
      </c>
      <c r="W87" s="148" t="str">
        <f t="shared" si="18"/>
        <v>Cleared</v>
      </c>
      <c r="Y87" s="146">
        <f>Persona!AQ88</f>
        <v>31.540000000000003</v>
      </c>
      <c r="Z87" s="146" t="str">
        <f>Persona!AR88</f>
        <v>Cleared</v>
      </c>
      <c r="AA87" s="146">
        <f>Wellness!BH88</f>
        <v>10.999999999999998</v>
      </c>
      <c r="AB87" s="146" t="str">
        <f>Wellness!BK88</f>
        <v>Cleared</v>
      </c>
      <c r="AC87" s="146">
        <f>Behavior!Z88</f>
        <v>5.5</v>
      </c>
      <c r="AD87" s="146" t="str">
        <f>Behavior!AA88</f>
        <v>NC</v>
      </c>
      <c r="AE87" s="146">
        <f>Discipline!AO88</f>
        <v>5.9222222222222225</v>
      </c>
      <c r="AF87" s="146" t="str">
        <f t="shared" si="19"/>
        <v>NC</v>
      </c>
      <c r="AG87" s="147">
        <f t="shared" si="20"/>
        <v>53.962222222222223</v>
      </c>
      <c r="AH87" s="148" t="str">
        <f t="shared" si="21"/>
        <v>Cleared</v>
      </c>
      <c r="AJ87" s="146">
        <f>Persona!BD88</f>
        <v>36.75</v>
      </c>
      <c r="AK87" s="146" t="str">
        <f>Persona!BE88</f>
        <v>Cleared</v>
      </c>
      <c r="AL87" s="146">
        <f>Wellness!CB88</f>
        <v>9</v>
      </c>
      <c r="AM87" s="146" t="str">
        <f>Wellness!CE88</f>
        <v>Cleared</v>
      </c>
      <c r="AN87" s="146">
        <f>Behavior!AH88</f>
        <v>6.4</v>
      </c>
      <c r="AO87" s="146" t="str">
        <f>Behavior!AI88</f>
        <v>Cleared</v>
      </c>
      <c r="AP87" s="146">
        <f>Discipline!BB88</f>
        <v>4.8500000000000005</v>
      </c>
      <c r="AQ87" s="146" t="str">
        <f t="shared" si="22"/>
        <v>NC</v>
      </c>
      <c r="AR87" s="147">
        <f t="shared" si="23"/>
        <v>57</v>
      </c>
      <c r="AS87" s="148" t="str">
        <f t="shared" si="24"/>
        <v>Cleared</v>
      </c>
      <c r="AV87" s="150"/>
    </row>
    <row r="88" spans="1:48" s="149" customFormat="1" ht="28.2" customHeight="1" x14ac:dyDescent="0.3">
      <c r="A88" s="144" t="s">
        <v>195</v>
      </c>
      <c r="B88" s="145" t="s">
        <v>196</v>
      </c>
      <c r="C88" s="146">
        <f>Persona!Q89</f>
        <v>18.055555555555554</v>
      </c>
      <c r="D88" s="146" t="str">
        <f>Persona!R89</f>
        <v>NC</v>
      </c>
      <c r="E88" s="146">
        <f>Wellness!T89</f>
        <v>19.999999999999996</v>
      </c>
      <c r="F88" s="146" t="str">
        <f>Wellness!W89</f>
        <v>Cleared</v>
      </c>
      <c r="G88" s="146">
        <f>Behavior!J89</f>
        <v>6</v>
      </c>
      <c r="H88" s="146" t="str">
        <f>Behavior!K89</f>
        <v>Cleared</v>
      </c>
      <c r="I88" s="146">
        <f>Discipline!O89</f>
        <v>6.7857142857142865</v>
      </c>
      <c r="J88" s="146" t="str">
        <f t="shared" si="13"/>
        <v>Cleared</v>
      </c>
      <c r="K88" s="147">
        <f t="shared" si="14"/>
        <v>50.841269841269835</v>
      </c>
      <c r="L88" s="148" t="str">
        <f t="shared" si="15"/>
        <v xml:space="preserve">Persona </v>
      </c>
      <c r="N88" s="146">
        <f>Persona!AD89</f>
        <v>27.69761904761905</v>
      </c>
      <c r="O88" s="146" t="str">
        <f>Persona!AE89</f>
        <v>Cleared</v>
      </c>
      <c r="P88" s="146">
        <f>Wellness!AN89</f>
        <v>17</v>
      </c>
      <c r="Q88" s="146" t="str">
        <f>Wellness!AQ89</f>
        <v>Cleared</v>
      </c>
      <c r="R88" s="146">
        <f>Behavior!R89</f>
        <v>7.5</v>
      </c>
      <c r="S88" s="146" t="str">
        <f>Behavior!S89</f>
        <v>Cleared</v>
      </c>
      <c r="T88" s="146">
        <f>Discipline!AB89</f>
        <v>5.2133333333333347</v>
      </c>
      <c r="U88" s="146" t="str">
        <f t="shared" si="16"/>
        <v>NC</v>
      </c>
      <c r="V88" s="147">
        <f t="shared" si="17"/>
        <v>57.410952380952381</v>
      </c>
      <c r="W88" s="148" t="str">
        <f t="shared" si="18"/>
        <v>Cleared</v>
      </c>
      <c r="Y88" s="146">
        <f>Persona!AQ89</f>
        <v>27.98</v>
      </c>
      <c r="Z88" s="146" t="str">
        <f>Persona!AR89</f>
        <v>Cleared</v>
      </c>
      <c r="AA88" s="146">
        <f>Wellness!BH89</f>
        <v>9</v>
      </c>
      <c r="AB88" s="146" t="str">
        <f>Wellness!BK89</f>
        <v>Cleared</v>
      </c>
      <c r="AC88" s="146">
        <f>Behavior!Z89</f>
        <v>3</v>
      </c>
      <c r="AD88" s="146" t="str">
        <f>Behavior!AA89</f>
        <v>NC</v>
      </c>
      <c r="AE88" s="146">
        <f>Discipline!AO89</f>
        <v>3.0611111111111113</v>
      </c>
      <c r="AF88" s="146" t="str">
        <f t="shared" si="19"/>
        <v>NC</v>
      </c>
      <c r="AG88" s="147">
        <f t="shared" si="20"/>
        <v>43.041111111111114</v>
      </c>
      <c r="AH88" s="148" t="str">
        <f t="shared" si="21"/>
        <v>Cleared</v>
      </c>
      <c r="AJ88" s="146">
        <f>Persona!BD89</f>
        <v>33.777777777777779</v>
      </c>
      <c r="AK88" s="146" t="str">
        <f>Persona!BE89</f>
        <v>Cleared</v>
      </c>
      <c r="AL88" s="146">
        <f>Wellness!CB89</f>
        <v>15</v>
      </c>
      <c r="AM88" s="146" t="str">
        <f>Wellness!CE89</f>
        <v>Cleared</v>
      </c>
      <c r="AN88" s="146">
        <f>Behavior!AH89</f>
        <v>0</v>
      </c>
      <c r="AO88" s="146" t="str">
        <f>Behavior!AI89</f>
        <v>NC</v>
      </c>
      <c r="AP88" s="146">
        <f>Discipline!BB89</f>
        <v>5.8833333333333337</v>
      </c>
      <c r="AQ88" s="146" t="str">
        <f t="shared" si="22"/>
        <v>NC</v>
      </c>
      <c r="AR88" s="147">
        <f t="shared" si="23"/>
        <v>54.661111111111111</v>
      </c>
      <c r="AS88" s="148" t="str">
        <f t="shared" si="24"/>
        <v>Cleared</v>
      </c>
      <c r="AV88" s="150"/>
    </row>
    <row r="89" spans="1:48" s="149" customFormat="1" ht="28.2" customHeight="1" x14ac:dyDescent="0.3">
      <c r="A89" s="151" t="s">
        <v>197</v>
      </c>
      <c r="B89" s="152" t="s">
        <v>198</v>
      </c>
      <c r="C89" s="146">
        <f>Persona!Q90</f>
        <v>26.388888888888889</v>
      </c>
      <c r="D89" s="146" t="str">
        <f>Persona!R90</f>
        <v>Cleared</v>
      </c>
      <c r="E89" s="146">
        <f>Wellness!T90</f>
        <v>10.999999999999998</v>
      </c>
      <c r="F89" s="146" t="str">
        <f>Wellness!W90</f>
        <v>Cleared</v>
      </c>
      <c r="G89" s="146">
        <f>Behavior!J90</f>
        <v>6</v>
      </c>
      <c r="H89" s="146" t="str">
        <f>Behavior!K90</f>
        <v>Cleared</v>
      </c>
      <c r="I89" s="146">
        <f>Discipline!O90</f>
        <v>3.875</v>
      </c>
      <c r="J89" s="146" t="str">
        <f t="shared" si="13"/>
        <v>NC</v>
      </c>
      <c r="K89" s="147">
        <f t="shared" si="14"/>
        <v>47.263888888888886</v>
      </c>
      <c r="L89" s="148" t="str">
        <f t="shared" si="15"/>
        <v>Cleared</v>
      </c>
      <c r="N89" s="146">
        <f>Persona!AD90</f>
        <v>27.286904761904758</v>
      </c>
      <c r="O89" s="146" t="str">
        <f>Persona!AE90</f>
        <v>Cleared</v>
      </c>
      <c r="P89" s="146">
        <f>Wellness!AN90</f>
        <v>2</v>
      </c>
      <c r="Q89" s="146" t="str">
        <f>Wellness!AQ90</f>
        <v xml:space="preserve">Attendance  Test </v>
      </c>
      <c r="R89" s="146">
        <f>Behavior!R90</f>
        <v>7.7949999999999999</v>
      </c>
      <c r="S89" s="146" t="str">
        <f>Behavior!S90</f>
        <v>Cleared</v>
      </c>
      <c r="T89" s="146">
        <f>Discipline!AB90</f>
        <v>4.588571428571429</v>
      </c>
      <c r="U89" s="146" t="str">
        <f t="shared" si="16"/>
        <v>NC</v>
      </c>
      <c r="V89" s="147">
        <f t="shared" si="17"/>
        <v>41.670476190476187</v>
      </c>
      <c r="W89" s="148" t="str">
        <f t="shared" si="18"/>
        <v xml:space="preserve">Wellness </v>
      </c>
      <c r="Y89" s="146">
        <f>Persona!AQ90</f>
        <v>28.373333333333331</v>
      </c>
      <c r="Z89" s="146" t="str">
        <f>Persona!AR90</f>
        <v>Cleared</v>
      </c>
      <c r="AA89" s="146">
        <f>Wellness!BH90</f>
        <v>3</v>
      </c>
      <c r="AB89" s="146" t="str">
        <f>Wellness!BK90</f>
        <v xml:space="preserve">Test </v>
      </c>
      <c r="AC89" s="146">
        <f>Behavior!Z90</f>
        <v>8.5833333333333339</v>
      </c>
      <c r="AD89" s="146" t="str">
        <f>Behavior!AA90</f>
        <v>Cleared</v>
      </c>
      <c r="AE89" s="146">
        <f>Discipline!AO90</f>
        <v>4.1833333333333327</v>
      </c>
      <c r="AF89" s="146" t="str">
        <f t="shared" si="19"/>
        <v>NC</v>
      </c>
      <c r="AG89" s="147">
        <f t="shared" si="20"/>
        <v>44.139999999999993</v>
      </c>
      <c r="AH89" s="148" t="str">
        <f t="shared" si="21"/>
        <v xml:space="preserve">Wellness </v>
      </c>
      <c r="AJ89" s="146">
        <f>Persona!BD90</f>
        <v>33.720370370370375</v>
      </c>
      <c r="AK89" s="146" t="str">
        <f>Persona!BE90</f>
        <v>Cleared</v>
      </c>
      <c r="AL89" s="146">
        <f>Wellness!CB90</f>
        <v>8</v>
      </c>
      <c r="AM89" s="146" t="str">
        <f>Wellness!CE90</f>
        <v xml:space="preserve">Test </v>
      </c>
      <c r="AN89" s="146">
        <f>Behavior!AH90</f>
        <v>9.3000000000000007</v>
      </c>
      <c r="AO89" s="146" t="str">
        <f>Behavior!AI90</f>
        <v>Cleared</v>
      </c>
      <c r="AP89" s="146">
        <f>Discipline!BB90</f>
        <v>4.6000000000000005</v>
      </c>
      <c r="AQ89" s="146" t="str">
        <f t="shared" si="22"/>
        <v>NC</v>
      </c>
      <c r="AR89" s="147">
        <f t="shared" si="23"/>
        <v>55.620370370370374</v>
      </c>
      <c r="AS89" s="148" t="str">
        <f t="shared" si="24"/>
        <v xml:space="preserve">Wellness </v>
      </c>
      <c r="AV89" s="150"/>
    </row>
    <row r="90" spans="1:48" s="149" customFormat="1" ht="28.2" customHeight="1" x14ac:dyDescent="0.3">
      <c r="A90" s="144" t="s">
        <v>199</v>
      </c>
      <c r="B90" s="145" t="s">
        <v>200</v>
      </c>
      <c r="C90" s="146">
        <f>Persona!Q91</f>
        <v>31.111111111111107</v>
      </c>
      <c r="D90" s="146" t="str">
        <f>Persona!R91</f>
        <v>Cleared</v>
      </c>
      <c r="E90" s="146">
        <f>Wellness!T91</f>
        <v>13</v>
      </c>
      <c r="F90" s="146" t="str">
        <f>Wellness!W91</f>
        <v>Cleared</v>
      </c>
      <c r="G90" s="146">
        <f>Behavior!J91</f>
        <v>6</v>
      </c>
      <c r="H90" s="146" t="str">
        <f>Behavior!K91</f>
        <v>Cleared</v>
      </c>
      <c r="I90" s="146">
        <f>Discipline!O91</f>
        <v>6.8125</v>
      </c>
      <c r="J90" s="146" t="str">
        <f t="shared" si="13"/>
        <v>Cleared</v>
      </c>
      <c r="K90" s="147">
        <f t="shared" si="14"/>
        <v>56.923611111111107</v>
      </c>
      <c r="L90" s="148" t="str">
        <f t="shared" si="15"/>
        <v>Cleared</v>
      </c>
      <c r="N90" s="146">
        <f>Persona!AD91</f>
        <v>23.659523809523812</v>
      </c>
      <c r="O90" s="146" t="str">
        <f>Persona!AE91</f>
        <v>NC</v>
      </c>
      <c r="P90" s="146">
        <f>Wellness!AN91</f>
        <v>12</v>
      </c>
      <c r="Q90" s="146" t="str">
        <f>Wellness!AQ91</f>
        <v>Cleared</v>
      </c>
      <c r="R90" s="146">
        <f>Behavior!R91</f>
        <v>7.6</v>
      </c>
      <c r="S90" s="146" t="str">
        <f>Behavior!S91</f>
        <v>Cleared</v>
      </c>
      <c r="T90" s="146">
        <f>Discipline!AB91</f>
        <v>5.4628571428571444</v>
      </c>
      <c r="U90" s="146" t="str">
        <f t="shared" si="16"/>
        <v>NC</v>
      </c>
      <c r="V90" s="147">
        <f t="shared" si="17"/>
        <v>48.722380952380959</v>
      </c>
      <c r="W90" s="148" t="str">
        <f t="shared" si="18"/>
        <v xml:space="preserve">Persona </v>
      </c>
      <c r="Y90" s="146">
        <f>Persona!AQ91</f>
        <v>31.720000000000002</v>
      </c>
      <c r="Z90" s="146" t="str">
        <f>Persona!AR91</f>
        <v>Cleared</v>
      </c>
      <c r="AA90" s="146">
        <f>Wellness!BH91</f>
        <v>2</v>
      </c>
      <c r="AB90" s="146" t="str">
        <f>Wellness!BK91</f>
        <v xml:space="preserve">Test </v>
      </c>
      <c r="AC90" s="146">
        <f>Behavior!Z91</f>
        <v>7.5</v>
      </c>
      <c r="AD90" s="146" t="str">
        <f>Behavior!AA91</f>
        <v>Cleared</v>
      </c>
      <c r="AE90" s="146">
        <f>Discipline!AO91</f>
        <v>6.3166666666666664</v>
      </c>
      <c r="AF90" s="146" t="str">
        <f t="shared" si="19"/>
        <v>Cleared</v>
      </c>
      <c r="AG90" s="147">
        <f t="shared" si="20"/>
        <v>47.536666666666662</v>
      </c>
      <c r="AH90" s="148" t="str">
        <f t="shared" si="21"/>
        <v xml:space="preserve">Wellness </v>
      </c>
      <c r="AJ90" s="146">
        <f>Persona!BD91</f>
        <v>38.29907407407407</v>
      </c>
      <c r="AK90" s="146" t="str">
        <f>Persona!BE91</f>
        <v>Cleared</v>
      </c>
      <c r="AL90" s="146">
        <f>Wellness!CB91</f>
        <v>10.999999999999998</v>
      </c>
      <c r="AM90" s="146" t="str">
        <f>Wellness!CE91</f>
        <v>Cleared</v>
      </c>
      <c r="AN90" s="146">
        <f>Behavior!AH91</f>
        <v>6</v>
      </c>
      <c r="AO90" s="146" t="str">
        <f>Behavior!AI91</f>
        <v>Cleared</v>
      </c>
      <c r="AP90" s="146">
        <f>Discipline!BB91</f>
        <v>5.5666666666666664</v>
      </c>
      <c r="AQ90" s="146" t="str">
        <f t="shared" si="22"/>
        <v>NC</v>
      </c>
      <c r="AR90" s="147">
        <f t="shared" si="23"/>
        <v>60.865740740740733</v>
      </c>
      <c r="AS90" s="148" t="str">
        <f t="shared" si="24"/>
        <v>Cleared</v>
      </c>
      <c r="AV90" s="150"/>
    </row>
    <row r="91" spans="1:48" s="149" customFormat="1" ht="28.2" customHeight="1" x14ac:dyDescent="0.3">
      <c r="A91" s="151" t="s">
        <v>201</v>
      </c>
      <c r="B91" s="152" t="s">
        <v>202</v>
      </c>
      <c r="C91" s="146">
        <f>Persona!Q92</f>
        <v>17.222222222222218</v>
      </c>
      <c r="D91" s="146" t="str">
        <f>Persona!R92</f>
        <v>NC</v>
      </c>
      <c r="E91" s="146">
        <f>Wellness!T92</f>
        <v>12</v>
      </c>
      <c r="F91" s="146" t="str">
        <f>Wellness!W92</f>
        <v>Cleared</v>
      </c>
      <c r="G91" s="146">
        <f>Behavior!J92</f>
        <v>6</v>
      </c>
      <c r="H91" s="146" t="str">
        <f>Behavior!K92</f>
        <v>Cleared</v>
      </c>
      <c r="I91" s="146">
        <f>Discipline!O92</f>
        <v>7.4151785714285712</v>
      </c>
      <c r="J91" s="146" t="str">
        <f t="shared" si="13"/>
        <v>Cleared</v>
      </c>
      <c r="K91" s="147">
        <f t="shared" si="14"/>
        <v>42.637400793650784</v>
      </c>
      <c r="L91" s="148" t="str">
        <f t="shared" si="15"/>
        <v xml:space="preserve">Persona </v>
      </c>
      <c r="N91" s="146">
        <f>Persona!AD92</f>
        <v>26.80833333333333</v>
      </c>
      <c r="O91" s="146" t="str">
        <f>Persona!AE92</f>
        <v>Cleared</v>
      </c>
      <c r="P91" s="146">
        <f>Wellness!AN92</f>
        <v>1</v>
      </c>
      <c r="Q91" s="146" t="str">
        <f>Wellness!AQ92</f>
        <v xml:space="preserve">Test </v>
      </c>
      <c r="R91" s="146">
        <f>Behavior!R92</f>
        <v>4.8</v>
      </c>
      <c r="S91" s="146" t="str">
        <f>Behavior!S92</f>
        <v>NC</v>
      </c>
      <c r="T91" s="146">
        <f>Discipline!AB92</f>
        <v>6.2857142857142856</v>
      </c>
      <c r="U91" s="146" t="str">
        <f t="shared" si="16"/>
        <v>Cleared</v>
      </c>
      <c r="V91" s="147">
        <f t="shared" si="17"/>
        <v>38.894047619047612</v>
      </c>
      <c r="W91" s="148" t="str">
        <f t="shared" si="18"/>
        <v xml:space="preserve">Wellness </v>
      </c>
      <c r="Y91" s="146">
        <f>Persona!AQ92</f>
        <v>30.939999999999998</v>
      </c>
      <c r="Z91" s="146" t="str">
        <f>Persona!AR92</f>
        <v>Cleared</v>
      </c>
      <c r="AA91" s="146">
        <f>Wellness!BH92</f>
        <v>9.9999999999999982</v>
      </c>
      <c r="AB91" s="146" t="str">
        <f>Wellness!BK92</f>
        <v>Cleared</v>
      </c>
      <c r="AC91" s="146">
        <f>Behavior!Z92</f>
        <v>2</v>
      </c>
      <c r="AD91" s="146" t="str">
        <f>Behavior!AA92</f>
        <v>NC</v>
      </c>
      <c r="AE91" s="146">
        <f>Discipline!AO92</f>
        <v>4.166666666666667</v>
      </c>
      <c r="AF91" s="146" t="str">
        <f t="shared" si="19"/>
        <v>NC</v>
      </c>
      <c r="AG91" s="147">
        <f t="shared" si="20"/>
        <v>47.106666666666662</v>
      </c>
      <c r="AH91" s="148" t="str">
        <f t="shared" si="21"/>
        <v>Cleared</v>
      </c>
      <c r="AJ91" s="146">
        <f>Persona!BD92</f>
        <v>42.503703703703707</v>
      </c>
      <c r="AK91" s="146" t="str">
        <f>Persona!BE92</f>
        <v>Cleared</v>
      </c>
      <c r="AL91" s="146">
        <f>Wellness!CB92</f>
        <v>10.999999999999998</v>
      </c>
      <c r="AM91" s="146" t="str">
        <f>Wellness!CE92</f>
        <v>Cleared</v>
      </c>
      <c r="AN91" s="146">
        <f>Behavior!AH92</f>
        <v>8</v>
      </c>
      <c r="AO91" s="146" t="str">
        <f>Behavior!AI92</f>
        <v>Cleared</v>
      </c>
      <c r="AP91" s="146">
        <f>Discipline!BB92</f>
        <v>6.1333333333333346</v>
      </c>
      <c r="AQ91" s="146" t="str">
        <f t="shared" si="22"/>
        <v>Cleared</v>
      </c>
      <c r="AR91" s="147">
        <f t="shared" si="23"/>
        <v>67.637037037037047</v>
      </c>
      <c r="AS91" s="148" t="str">
        <f t="shared" si="24"/>
        <v>Cleared</v>
      </c>
      <c r="AV91" s="150"/>
    </row>
    <row r="92" spans="1:48" s="149" customFormat="1" ht="28.2" customHeight="1" x14ac:dyDescent="0.3">
      <c r="A92" s="144" t="s">
        <v>203</v>
      </c>
      <c r="B92" s="145" t="s">
        <v>204</v>
      </c>
      <c r="C92" s="146">
        <f>Persona!Q93</f>
        <v>17.5</v>
      </c>
      <c r="D92" s="146" t="str">
        <f>Persona!R93</f>
        <v>NC</v>
      </c>
      <c r="E92" s="146">
        <f>Wellness!T93</f>
        <v>8</v>
      </c>
      <c r="F92" s="146" t="str">
        <f>Wellness!W93</f>
        <v xml:space="preserve">Test </v>
      </c>
      <c r="G92" s="146">
        <f>Behavior!J93</f>
        <v>6</v>
      </c>
      <c r="H92" s="146" t="str">
        <f>Behavior!K93</f>
        <v>Cleared</v>
      </c>
      <c r="I92" s="146">
        <f>Discipline!O93</f>
        <v>5.125</v>
      </c>
      <c r="J92" s="146" t="str">
        <f t="shared" si="13"/>
        <v>NC</v>
      </c>
      <c r="K92" s="147">
        <f t="shared" si="14"/>
        <v>36.625</v>
      </c>
      <c r="L92" s="148" t="str">
        <f t="shared" si="15"/>
        <v xml:space="preserve">Persona Wellness </v>
      </c>
      <c r="N92" s="146">
        <f>Persona!AD93</f>
        <v>22.769047619047615</v>
      </c>
      <c r="O92" s="146" t="str">
        <f>Persona!AE93</f>
        <v>NC</v>
      </c>
      <c r="P92" s="146">
        <f>Wellness!AN93</f>
        <v>0</v>
      </c>
      <c r="Q92" s="146" t="str">
        <f>Wellness!AQ93</f>
        <v xml:space="preserve">Attendance  Test </v>
      </c>
      <c r="R92" s="146">
        <f>Behavior!R93</f>
        <v>7.3</v>
      </c>
      <c r="S92" s="146" t="str">
        <f>Behavior!S93</f>
        <v>Cleared</v>
      </c>
      <c r="T92" s="146">
        <f>Discipline!AB93</f>
        <v>4.8000000000000007</v>
      </c>
      <c r="U92" s="146" t="str">
        <f t="shared" si="16"/>
        <v>NC</v>
      </c>
      <c r="V92" s="147">
        <f t="shared" si="17"/>
        <v>34.86904761904762</v>
      </c>
      <c r="W92" s="148" t="str">
        <f t="shared" si="18"/>
        <v xml:space="preserve">Persona Wellness </v>
      </c>
      <c r="Y92" s="146">
        <f>Persona!AQ93</f>
        <v>28.7</v>
      </c>
      <c r="Z92" s="146" t="str">
        <f>Persona!AR93</f>
        <v>Cleared</v>
      </c>
      <c r="AA92" s="146">
        <f>Wellness!BH93</f>
        <v>0</v>
      </c>
      <c r="AB92" s="146" t="str">
        <f>Wellness!BK93</f>
        <v xml:space="preserve">Attendance  Test </v>
      </c>
      <c r="AC92" s="146">
        <f>Behavior!Z93</f>
        <v>5.5</v>
      </c>
      <c r="AD92" s="146" t="str">
        <f>Behavior!AA93</f>
        <v>NC</v>
      </c>
      <c r="AE92" s="146">
        <f>Discipline!AO93</f>
        <v>2.4166666666666665</v>
      </c>
      <c r="AF92" s="146" t="str">
        <f t="shared" si="19"/>
        <v>NC</v>
      </c>
      <c r="AG92" s="147">
        <f t="shared" si="20"/>
        <v>36.616666666666667</v>
      </c>
      <c r="AH92" s="148" t="str">
        <f t="shared" si="21"/>
        <v xml:space="preserve">Wellness </v>
      </c>
      <c r="AJ92" s="146">
        <f>Persona!BD93</f>
        <v>36.833333333333329</v>
      </c>
      <c r="AK92" s="146" t="str">
        <f>Persona!BE93</f>
        <v>Cleared</v>
      </c>
      <c r="AL92" s="146">
        <f>Wellness!CB93</f>
        <v>0</v>
      </c>
      <c r="AM92" s="146" t="str">
        <f>Wellness!CE93</f>
        <v xml:space="preserve">Attendance  Test </v>
      </c>
      <c r="AN92" s="146">
        <f>Behavior!AH93</f>
        <v>7.2</v>
      </c>
      <c r="AO92" s="146" t="str">
        <f>Behavior!AI93</f>
        <v>Cleared</v>
      </c>
      <c r="AP92" s="146">
        <f>Discipline!BB93</f>
        <v>4.6333333333333337</v>
      </c>
      <c r="AQ92" s="146" t="str">
        <f t="shared" si="22"/>
        <v>NC</v>
      </c>
      <c r="AR92" s="147">
        <f t="shared" si="23"/>
        <v>48.666666666666664</v>
      </c>
      <c r="AS92" s="148" t="str">
        <f t="shared" si="24"/>
        <v xml:space="preserve">Wellness </v>
      </c>
      <c r="AV92" s="150"/>
    </row>
    <row r="93" spans="1:48" s="149" customFormat="1" ht="28.2" customHeight="1" x14ac:dyDescent="0.3">
      <c r="A93" s="151" t="s">
        <v>205</v>
      </c>
      <c r="B93" s="152" t="s">
        <v>206</v>
      </c>
      <c r="C93" s="146">
        <f>Persona!Q94</f>
        <v>12.77777777777778</v>
      </c>
      <c r="D93" s="146" t="str">
        <f>Persona!R94</f>
        <v>NC</v>
      </c>
      <c r="E93" s="146">
        <f>Wellness!T94</f>
        <v>13.999999999999998</v>
      </c>
      <c r="F93" s="146" t="str">
        <f>Wellness!W94</f>
        <v>Cleared</v>
      </c>
      <c r="G93" s="146">
        <f>Behavior!J94</f>
        <v>6</v>
      </c>
      <c r="H93" s="146" t="str">
        <f>Behavior!K94</f>
        <v>Cleared</v>
      </c>
      <c r="I93" s="146">
        <f>Discipline!O94</f>
        <v>6.25</v>
      </c>
      <c r="J93" s="146" t="str">
        <f t="shared" si="13"/>
        <v>Cleared</v>
      </c>
      <c r="K93" s="147">
        <f t="shared" si="14"/>
        <v>39.027777777777779</v>
      </c>
      <c r="L93" s="148" t="str">
        <f t="shared" si="15"/>
        <v xml:space="preserve">Persona </v>
      </c>
      <c r="N93" s="146">
        <f>Persona!AD94</f>
        <v>25.777380952380952</v>
      </c>
      <c r="O93" s="146" t="str">
        <f>Persona!AE94</f>
        <v>Cleared</v>
      </c>
      <c r="P93" s="146">
        <f>Wellness!AN94</f>
        <v>4.9999999999999991</v>
      </c>
      <c r="Q93" s="146" t="str">
        <f>Wellness!AQ94</f>
        <v xml:space="preserve">Attendance  Test </v>
      </c>
      <c r="R93" s="146">
        <f>Behavior!R94</f>
        <v>5.7</v>
      </c>
      <c r="S93" s="146" t="str">
        <f>Behavior!S94</f>
        <v>NC</v>
      </c>
      <c r="T93" s="146">
        <f>Discipline!AB94</f>
        <v>3.3257142857142861</v>
      </c>
      <c r="U93" s="146" t="str">
        <f t="shared" si="16"/>
        <v>NC</v>
      </c>
      <c r="V93" s="147">
        <f t="shared" si="17"/>
        <v>39.803095238095239</v>
      </c>
      <c r="W93" s="148" t="str">
        <f t="shared" si="18"/>
        <v xml:space="preserve">Wellness </v>
      </c>
      <c r="Y93" s="146">
        <f>Persona!AQ94</f>
        <v>26.406666666666659</v>
      </c>
      <c r="Z93" s="146" t="str">
        <f>Persona!AR94</f>
        <v>Cleared</v>
      </c>
      <c r="AA93" s="146">
        <f>Wellness!BH94</f>
        <v>4.9999999999999991</v>
      </c>
      <c r="AB93" s="146" t="str">
        <f>Wellness!BK94</f>
        <v xml:space="preserve">Attendance  Test </v>
      </c>
      <c r="AC93" s="146">
        <f>Behavior!Z94</f>
        <v>6.6</v>
      </c>
      <c r="AD93" s="146" t="str">
        <f>Behavior!AA94</f>
        <v>Cleared</v>
      </c>
      <c r="AE93" s="146">
        <f>Discipline!AO94</f>
        <v>1.8888888888888891</v>
      </c>
      <c r="AF93" s="146" t="str">
        <f t="shared" si="19"/>
        <v>NC</v>
      </c>
      <c r="AG93" s="147">
        <f t="shared" si="20"/>
        <v>39.895555555555546</v>
      </c>
      <c r="AH93" s="148" t="str">
        <f t="shared" si="21"/>
        <v xml:space="preserve">Wellness </v>
      </c>
      <c r="AJ93" s="146">
        <f>Persona!BD94</f>
        <v>32.196296296296296</v>
      </c>
      <c r="AK93" s="146" t="str">
        <f>Persona!BE94</f>
        <v>Cleared</v>
      </c>
      <c r="AL93" s="146">
        <f>Wellness!CB94</f>
        <v>4</v>
      </c>
      <c r="AM93" s="146" t="str">
        <f>Wellness!CE94</f>
        <v xml:space="preserve">Test </v>
      </c>
      <c r="AN93" s="146">
        <f>Behavior!AH94</f>
        <v>7.6</v>
      </c>
      <c r="AO93" s="146" t="str">
        <f>Behavior!AI94</f>
        <v>Cleared</v>
      </c>
      <c r="AP93" s="146">
        <f>Discipline!BB94</f>
        <v>5.2333333333333334</v>
      </c>
      <c r="AQ93" s="146" t="str">
        <f t="shared" si="22"/>
        <v>NC</v>
      </c>
      <c r="AR93" s="147">
        <f t="shared" si="23"/>
        <v>49.029629629629632</v>
      </c>
      <c r="AS93" s="148" t="str">
        <f t="shared" si="24"/>
        <v xml:space="preserve">Wellness </v>
      </c>
      <c r="AV93" s="150"/>
    </row>
    <row r="94" spans="1:48" s="149" customFormat="1" ht="28.2" customHeight="1" x14ac:dyDescent="0.3">
      <c r="A94" s="144" t="s">
        <v>208</v>
      </c>
      <c r="B94" s="145" t="s">
        <v>209</v>
      </c>
      <c r="C94" s="146">
        <f>Persona!Q95</f>
        <v>12.222222222222221</v>
      </c>
      <c r="D94" s="146" t="str">
        <f>Persona!R95</f>
        <v>NC</v>
      </c>
      <c r="E94" s="146">
        <f>Wellness!T95</f>
        <v>0</v>
      </c>
      <c r="F94" s="146" t="str">
        <f>Wellness!W95</f>
        <v xml:space="preserve">Attendance  Test </v>
      </c>
      <c r="G94" s="146">
        <f>Behavior!J95</f>
        <v>6</v>
      </c>
      <c r="H94" s="146" t="str">
        <f>Behavior!K95</f>
        <v>Cleared</v>
      </c>
      <c r="I94" s="146">
        <f>Discipline!O95</f>
        <v>2</v>
      </c>
      <c r="J94" s="146" t="str">
        <f t="shared" si="13"/>
        <v>NC</v>
      </c>
      <c r="K94" s="147">
        <f t="shared" si="14"/>
        <v>20.222222222222221</v>
      </c>
      <c r="L94" s="148" t="str">
        <f t="shared" si="15"/>
        <v xml:space="preserve">Persona Wellness </v>
      </c>
      <c r="N94" s="146">
        <f>Persona!AD95</f>
        <v>17.483333333333334</v>
      </c>
      <c r="O94" s="146" t="str">
        <f>Persona!AE95</f>
        <v>NC</v>
      </c>
      <c r="P94" s="146">
        <f>Wellness!AN95</f>
        <v>0</v>
      </c>
      <c r="Q94" s="146" t="str">
        <f>Wellness!AQ95</f>
        <v xml:space="preserve">Attendance  Test </v>
      </c>
      <c r="R94" s="146">
        <f>Behavior!R95</f>
        <v>5</v>
      </c>
      <c r="S94" s="146" t="str">
        <f>Behavior!S95</f>
        <v>NC</v>
      </c>
      <c r="T94" s="146">
        <f>Discipline!AB95</f>
        <v>2.7200000000000006</v>
      </c>
      <c r="U94" s="146" t="str">
        <f t="shared" si="16"/>
        <v>NC</v>
      </c>
      <c r="V94" s="147">
        <f t="shared" si="17"/>
        <v>25.203333333333333</v>
      </c>
      <c r="W94" s="148" t="str">
        <f t="shared" si="18"/>
        <v xml:space="preserve">Persona Wellness </v>
      </c>
      <c r="Y94" s="146">
        <f>Persona!AQ95</f>
        <v>36.26</v>
      </c>
      <c r="Z94" s="146" t="str">
        <f>Persona!AR95</f>
        <v>Cleared</v>
      </c>
      <c r="AA94" s="146">
        <f>Wellness!BH95</f>
        <v>0</v>
      </c>
      <c r="AB94" s="146" t="str">
        <f>Wellness!BK95</f>
        <v xml:space="preserve">Attendance  Test </v>
      </c>
      <c r="AC94" s="146">
        <f>Behavior!Z95</f>
        <v>5.6999999999999993</v>
      </c>
      <c r="AD94" s="146" t="str">
        <f>Behavior!AA95</f>
        <v>NC</v>
      </c>
      <c r="AE94" s="146">
        <f>Discipline!AO95</f>
        <v>1.7777777777777779</v>
      </c>
      <c r="AF94" s="146" t="str">
        <f t="shared" si="19"/>
        <v>NC</v>
      </c>
      <c r="AG94" s="147">
        <f t="shared" si="20"/>
        <v>43.737777777777772</v>
      </c>
      <c r="AH94" s="148" t="str">
        <f t="shared" si="21"/>
        <v xml:space="preserve">Wellness </v>
      </c>
      <c r="AJ94" s="146">
        <f>Persona!BD95</f>
        <v>17.25</v>
      </c>
      <c r="AK94" s="146" t="str">
        <f>Persona!BE95</f>
        <v>NC</v>
      </c>
      <c r="AL94" s="146">
        <f>Wellness!CB95</f>
        <v>0</v>
      </c>
      <c r="AM94" s="146" t="str">
        <f>Wellness!CE95</f>
        <v xml:space="preserve">Attendance  Test </v>
      </c>
      <c r="AN94" s="146">
        <f>Behavior!AH95</f>
        <v>6.8</v>
      </c>
      <c r="AO94" s="146" t="str">
        <f>Behavior!AI95</f>
        <v>Cleared</v>
      </c>
      <c r="AP94" s="146">
        <f>Discipline!BB95</f>
        <v>1.0333333333333332</v>
      </c>
      <c r="AQ94" s="146" t="str">
        <f t="shared" si="22"/>
        <v>NC</v>
      </c>
      <c r="AR94" s="147">
        <f t="shared" si="23"/>
        <v>25.083333333333336</v>
      </c>
      <c r="AS94" s="148" t="str">
        <f t="shared" si="24"/>
        <v xml:space="preserve">Persona Wellness </v>
      </c>
      <c r="AV94" s="150"/>
    </row>
    <row r="95" spans="1:48" s="149" customFormat="1" ht="28.2" customHeight="1" x14ac:dyDescent="0.3">
      <c r="A95" s="151" t="s">
        <v>210</v>
      </c>
      <c r="B95" s="152" t="s">
        <v>211</v>
      </c>
      <c r="C95" s="146">
        <f>Persona!Q96</f>
        <v>24.722222222222221</v>
      </c>
      <c r="D95" s="146" t="str">
        <f>Persona!R96</f>
        <v>NC</v>
      </c>
      <c r="E95" s="146">
        <f>Wellness!T96</f>
        <v>9.9999999999999982</v>
      </c>
      <c r="F95" s="146" t="str">
        <f>Wellness!W96</f>
        <v>Cleared</v>
      </c>
      <c r="G95" s="146">
        <f>Behavior!J96</f>
        <v>6</v>
      </c>
      <c r="H95" s="146" t="str">
        <f>Behavior!K96</f>
        <v>Cleared</v>
      </c>
      <c r="I95" s="146">
        <f>Discipline!O96</f>
        <v>4.5</v>
      </c>
      <c r="J95" s="146" t="str">
        <f t="shared" si="13"/>
        <v>NC</v>
      </c>
      <c r="K95" s="147">
        <f t="shared" si="14"/>
        <v>45.222222222222221</v>
      </c>
      <c r="L95" s="148" t="str">
        <f t="shared" si="15"/>
        <v xml:space="preserve">Persona </v>
      </c>
      <c r="N95" s="146">
        <f>Persona!AD96</f>
        <v>30.38095238095238</v>
      </c>
      <c r="O95" s="146" t="str">
        <f>Persona!AE96</f>
        <v>Cleared</v>
      </c>
      <c r="P95" s="146">
        <f>Wellness!AN96</f>
        <v>4.9999999999999991</v>
      </c>
      <c r="Q95" s="146" t="str">
        <f>Wellness!AQ96</f>
        <v xml:space="preserve">Test </v>
      </c>
      <c r="R95" s="146">
        <f>Behavior!R96</f>
        <v>6</v>
      </c>
      <c r="S95" s="146" t="str">
        <f>Behavior!S96</f>
        <v>Cleared</v>
      </c>
      <c r="T95" s="146">
        <f>Discipline!AB96</f>
        <v>5.4171428571428573</v>
      </c>
      <c r="U95" s="146" t="str">
        <f t="shared" si="16"/>
        <v>NC</v>
      </c>
      <c r="V95" s="147">
        <f t="shared" si="17"/>
        <v>46.798095238095236</v>
      </c>
      <c r="W95" s="148" t="str">
        <f t="shared" si="18"/>
        <v xml:space="preserve">Wellness </v>
      </c>
      <c r="Y95" s="146">
        <f>Persona!AQ96</f>
        <v>25.633333333333333</v>
      </c>
      <c r="Z95" s="146" t="str">
        <f>Persona!AR96</f>
        <v>Cleared</v>
      </c>
      <c r="AA95" s="146">
        <f>Wellness!BH96</f>
        <v>16</v>
      </c>
      <c r="AB95" s="146" t="str">
        <f>Wellness!BK96</f>
        <v>Cleared</v>
      </c>
      <c r="AC95" s="146">
        <f>Behavior!Z96</f>
        <v>8</v>
      </c>
      <c r="AD95" s="146" t="str">
        <f>Behavior!AA96</f>
        <v>Cleared</v>
      </c>
      <c r="AE95" s="146">
        <f>Discipline!AO96</f>
        <v>4.9333333333333336</v>
      </c>
      <c r="AF95" s="146" t="str">
        <f t="shared" si="19"/>
        <v>NC</v>
      </c>
      <c r="AG95" s="147">
        <f t="shared" si="20"/>
        <v>54.566666666666663</v>
      </c>
      <c r="AH95" s="148" t="str">
        <f t="shared" si="21"/>
        <v>Cleared</v>
      </c>
      <c r="AJ95" s="146">
        <f>Persona!BD96</f>
        <v>26.758333333333336</v>
      </c>
      <c r="AK95" s="146" t="str">
        <f>Persona!BE96</f>
        <v>Cleared</v>
      </c>
      <c r="AL95" s="146">
        <f>Wellness!CB96</f>
        <v>15</v>
      </c>
      <c r="AM95" s="146" t="str">
        <f>Wellness!CE96</f>
        <v>Cleared</v>
      </c>
      <c r="AN95" s="146">
        <f>Behavior!AH96</f>
        <v>7.2666666666666657</v>
      </c>
      <c r="AO95" s="146" t="str">
        <f>Behavior!AI96</f>
        <v>Cleared</v>
      </c>
      <c r="AP95" s="146">
        <f>Discipline!BB96</f>
        <v>5.9666666666666677</v>
      </c>
      <c r="AQ95" s="146" t="str">
        <f t="shared" si="22"/>
        <v>NC</v>
      </c>
      <c r="AR95" s="147">
        <f t="shared" si="23"/>
        <v>54.991666666666674</v>
      </c>
      <c r="AS95" s="148" t="str">
        <f t="shared" si="24"/>
        <v>Cleared</v>
      </c>
      <c r="AV95" s="150"/>
    </row>
    <row r="96" spans="1:48" s="149" customFormat="1" ht="28.2" customHeight="1" x14ac:dyDescent="0.3">
      <c r="A96" s="144" t="s">
        <v>212</v>
      </c>
      <c r="B96" s="145" t="s">
        <v>213</v>
      </c>
      <c r="C96" s="146">
        <f>Persona!Q97</f>
        <v>0</v>
      </c>
      <c r="D96" s="146" t="str">
        <f>Persona!R97</f>
        <v>NC</v>
      </c>
      <c r="E96" s="146">
        <f>Wellness!T97</f>
        <v>12</v>
      </c>
      <c r="F96" s="146" t="str">
        <f>Wellness!W97</f>
        <v xml:space="preserve">Attendance  </v>
      </c>
      <c r="G96" s="146">
        <f>Behavior!J97</f>
        <v>6</v>
      </c>
      <c r="H96" s="146" t="str">
        <f>Behavior!K97</f>
        <v>Cleared</v>
      </c>
      <c r="I96" s="146">
        <f>Discipline!O97</f>
        <v>4.625</v>
      </c>
      <c r="J96" s="146" t="str">
        <f t="shared" si="13"/>
        <v>NC</v>
      </c>
      <c r="K96" s="147">
        <f t="shared" si="14"/>
        <v>22.625</v>
      </c>
      <c r="L96" s="148" t="str">
        <f t="shared" si="15"/>
        <v xml:space="preserve">Persona Wellness </v>
      </c>
      <c r="N96" s="146">
        <f>Persona!AD97</f>
        <v>22.176190476190477</v>
      </c>
      <c r="O96" s="146" t="str">
        <f>Persona!AE97</f>
        <v>NC</v>
      </c>
      <c r="P96" s="146">
        <f>Wellness!AN97</f>
        <v>0</v>
      </c>
      <c r="Q96" s="146" t="str">
        <f>Wellness!AQ97</f>
        <v xml:space="preserve">Attendance  Test </v>
      </c>
      <c r="R96" s="146">
        <f>Behavior!R97</f>
        <v>5.4</v>
      </c>
      <c r="S96" s="146" t="str">
        <f>Behavior!S97</f>
        <v>NC</v>
      </c>
      <c r="T96" s="146">
        <f>Discipline!AB97</f>
        <v>3.657142857142857</v>
      </c>
      <c r="U96" s="146" t="str">
        <f t="shared" si="16"/>
        <v>NC</v>
      </c>
      <c r="V96" s="147">
        <f t="shared" si="17"/>
        <v>31.233333333333334</v>
      </c>
      <c r="W96" s="148" t="str">
        <f t="shared" si="18"/>
        <v xml:space="preserve">Persona Wellness </v>
      </c>
      <c r="Y96" s="146">
        <f>Persona!AQ97</f>
        <v>28.193333333333328</v>
      </c>
      <c r="Z96" s="146" t="str">
        <f>Persona!AR97</f>
        <v>Cleared</v>
      </c>
      <c r="AA96" s="146">
        <f>Wellness!BH97</f>
        <v>3</v>
      </c>
      <c r="AB96" s="146" t="str">
        <f>Wellness!BK97</f>
        <v xml:space="preserve">Attendance  Test </v>
      </c>
      <c r="AC96" s="146">
        <f>Behavior!Z97</f>
        <v>4</v>
      </c>
      <c r="AD96" s="146" t="str">
        <f>Behavior!AA97</f>
        <v>NC</v>
      </c>
      <c r="AE96" s="146">
        <f>Discipline!AO97</f>
        <v>3.8722222222222222</v>
      </c>
      <c r="AF96" s="146" t="str">
        <f t="shared" si="19"/>
        <v>NC</v>
      </c>
      <c r="AG96" s="147">
        <f t="shared" si="20"/>
        <v>39.065555555555548</v>
      </c>
      <c r="AH96" s="148" t="str">
        <f t="shared" si="21"/>
        <v xml:space="preserve">Wellness </v>
      </c>
      <c r="AJ96" s="146">
        <f>Persona!BD97</f>
        <v>28.297222222222224</v>
      </c>
      <c r="AK96" s="146" t="str">
        <f>Persona!BE97</f>
        <v>Cleared</v>
      </c>
      <c r="AL96" s="146">
        <f>Wellness!CB97</f>
        <v>8</v>
      </c>
      <c r="AM96" s="146" t="str">
        <f>Wellness!CE97</f>
        <v xml:space="preserve">Attendance  Test </v>
      </c>
      <c r="AN96" s="146">
        <f>Behavior!AH97</f>
        <v>0</v>
      </c>
      <c r="AO96" s="146" t="str">
        <f>Behavior!AI97</f>
        <v>NC</v>
      </c>
      <c r="AP96" s="146">
        <f>Discipline!BB97</f>
        <v>2.3666666666666667</v>
      </c>
      <c r="AQ96" s="146" t="str">
        <f t="shared" si="22"/>
        <v>NC</v>
      </c>
      <c r="AR96" s="147">
        <f t="shared" si="23"/>
        <v>38.663888888888891</v>
      </c>
      <c r="AS96" s="148" t="str">
        <f t="shared" si="24"/>
        <v xml:space="preserve">Wellness </v>
      </c>
      <c r="AV96" s="150"/>
    </row>
    <row r="97" spans="1:48" s="149" customFormat="1" ht="28.2" customHeight="1" x14ac:dyDescent="0.3">
      <c r="A97" s="151" t="s">
        <v>214</v>
      </c>
      <c r="B97" s="152" t="s">
        <v>215</v>
      </c>
      <c r="C97" s="146">
        <f>Persona!Q98</f>
        <v>15</v>
      </c>
      <c r="D97" s="146" t="str">
        <f>Persona!R98</f>
        <v>NC</v>
      </c>
      <c r="E97" s="146">
        <f>Wellness!T98</f>
        <v>21.999999999999996</v>
      </c>
      <c r="F97" s="146" t="str">
        <f>Wellness!W98</f>
        <v>Cleared</v>
      </c>
      <c r="G97" s="146">
        <f>Behavior!J98</f>
        <v>6</v>
      </c>
      <c r="H97" s="146" t="str">
        <f>Behavior!K98</f>
        <v>Cleared</v>
      </c>
      <c r="I97" s="146">
        <f>Discipline!O98</f>
        <v>6.665178571428573</v>
      </c>
      <c r="J97" s="146" t="str">
        <f t="shared" si="13"/>
        <v>Cleared</v>
      </c>
      <c r="K97" s="147">
        <f t="shared" si="14"/>
        <v>49.665178571428569</v>
      </c>
      <c r="L97" s="148" t="str">
        <f t="shared" si="15"/>
        <v xml:space="preserve">Persona </v>
      </c>
      <c r="N97" s="146">
        <f>Persona!AD98</f>
        <v>19.503571428571426</v>
      </c>
      <c r="O97" s="146" t="str">
        <f>Persona!AE98</f>
        <v>NC</v>
      </c>
      <c r="P97" s="146">
        <f>Wellness!AN98</f>
        <v>18.999999999999996</v>
      </c>
      <c r="Q97" s="146" t="str">
        <f>Wellness!AQ98</f>
        <v>Cleared</v>
      </c>
      <c r="R97" s="146">
        <f>Behavior!R98</f>
        <v>6.9</v>
      </c>
      <c r="S97" s="146" t="str">
        <f>Behavior!S98</f>
        <v>Cleared</v>
      </c>
      <c r="T97" s="146">
        <f>Discipline!AB98</f>
        <v>4.5828571428571427</v>
      </c>
      <c r="U97" s="146" t="str">
        <f t="shared" si="16"/>
        <v>NC</v>
      </c>
      <c r="V97" s="147">
        <f t="shared" si="17"/>
        <v>49.986428571428561</v>
      </c>
      <c r="W97" s="148" t="str">
        <f t="shared" si="18"/>
        <v xml:space="preserve">Persona </v>
      </c>
      <c r="Y97" s="146">
        <f>Persona!AQ98</f>
        <v>32.200000000000003</v>
      </c>
      <c r="Z97" s="146" t="str">
        <f>Persona!AR98</f>
        <v>Cleared</v>
      </c>
      <c r="AA97" s="146">
        <f>Wellness!BH98</f>
        <v>19.999999999999996</v>
      </c>
      <c r="AB97" s="146" t="str">
        <f>Wellness!BK98</f>
        <v>Cleared</v>
      </c>
      <c r="AC97" s="146">
        <f>Behavior!Z98</f>
        <v>7</v>
      </c>
      <c r="AD97" s="146" t="str">
        <f>Behavior!AA98</f>
        <v>Cleared</v>
      </c>
      <c r="AE97" s="146">
        <f>Discipline!AO98</f>
        <v>6.0055555555555564</v>
      </c>
      <c r="AF97" s="146" t="str">
        <f t="shared" si="19"/>
        <v>Cleared</v>
      </c>
      <c r="AG97" s="147">
        <f t="shared" si="20"/>
        <v>65.205555555555563</v>
      </c>
      <c r="AH97" s="148" t="str">
        <f t="shared" si="21"/>
        <v>Cleared</v>
      </c>
      <c r="AJ97" s="146">
        <f>Persona!BD98</f>
        <v>19.771296296296299</v>
      </c>
      <c r="AK97" s="146" t="str">
        <f>Persona!BE98</f>
        <v>NC</v>
      </c>
      <c r="AL97" s="146">
        <f>Wellness!CB98</f>
        <v>18.999999999999996</v>
      </c>
      <c r="AM97" s="146" t="str">
        <f>Wellness!CE98</f>
        <v>Cleared</v>
      </c>
      <c r="AN97" s="146">
        <f>Behavior!AH98</f>
        <v>6</v>
      </c>
      <c r="AO97" s="146" t="str">
        <f>Behavior!AI98</f>
        <v>Cleared</v>
      </c>
      <c r="AP97" s="146">
        <f>Discipline!BB98</f>
        <v>6.3666666666666671</v>
      </c>
      <c r="AQ97" s="146" t="str">
        <f t="shared" si="22"/>
        <v>Cleared</v>
      </c>
      <c r="AR97" s="147">
        <f t="shared" si="23"/>
        <v>51.137962962962966</v>
      </c>
      <c r="AS97" s="148" t="str">
        <f t="shared" si="24"/>
        <v xml:space="preserve">Persona </v>
      </c>
      <c r="AV97" s="150"/>
    </row>
    <row r="98" spans="1:48" s="149" customFormat="1" ht="28.2" customHeight="1" x14ac:dyDescent="0.3">
      <c r="A98" s="144" t="s">
        <v>216</v>
      </c>
      <c r="B98" s="145" t="s">
        <v>217</v>
      </c>
      <c r="C98" s="146">
        <f>Persona!Q99</f>
        <v>24.722222222222221</v>
      </c>
      <c r="D98" s="146" t="str">
        <f>Persona!R99</f>
        <v>NC</v>
      </c>
      <c r="E98" s="146">
        <f>Wellness!T99</f>
        <v>15</v>
      </c>
      <c r="F98" s="146" t="str">
        <f>Wellness!W99</f>
        <v>Cleared</v>
      </c>
      <c r="G98" s="146">
        <f>Behavior!J99</f>
        <v>6</v>
      </c>
      <c r="H98" s="146" t="str">
        <f>Behavior!K99</f>
        <v>Cleared</v>
      </c>
      <c r="I98" s="146">
        <f>Discipline!O99</f>
        <v>6.1250000000000009</v>
      </c>
      <c r="J98" s="146" t="str">
        <f t="shared" si="13"/>
        <v>Cleared</v>
      </c>
      <c r="K98" s="147">
        <f t="shared" si="14"/>
        <v>51.847222222222221</v>
      </c>
      <c r="L98" s="148" t="str">
        <f t="shared" si="15"/>
        <v xml:space="preserve">Persona </v>
      </c>
      <c r="N98" s="146">
        <f>Persona!AD99</f>
        <v>28.086904761904755</v>
      </c>
      <c r="O98" s="146" t="str">
        <f>Persona!AE99</f>
        <v>Cleared</v>
      </c>
      <c r="P98" s="146">
        <f>Wellness!AN99</f>
        <v>16</v>
      </c>
      <c r="Q98" s="146" t="str">
        <f>Wellness!AQ99</f>
        <v>Cleared</v>
      </c>
      <c r="R98" s="146">
        <f>Behavior!R99</f>
        <v>7.3049999999999997</v>
      </c>
      <c r="S98" s="146" t="str">
        <f>Behavior!S99</f>
        <v>Cleared</v>
      </c>
      <c r="T98" s="146">
        <f>Discipline!AB99</f>
        <v>7.5828571428571436</v>
      </c>
      <c r="U98" s="146" t="str">
        <f t="shared" si="16"/>
        <v>Cleared</v>
      </c>
      <c r="V98" s="147">
        <f t="shared" si="17"/>
        <v>58.974761904761898</v>
      </c>
      <c r="W98" s="148" t="str">
        <f t="shared" si="18"/>
        <v>Cleared</v>
      </c>
      <c r="Y98" s="146">
        <f>Persona!AQ99</f>
        <v>34.386666666666663</v>
      </c>
      <c r="Z98" s="146" t="str">
        <f>Persona!AR99</f>
        <v>Cleared</v>
      </c>
      <c r="AA98" s="146">
        <f>Wellness!BH99</f>
        <v>17</v>
      </c>
      <c r="AB98" s="146" t="str">
        <f>Wellness!BK99</f>
        <v>Cleared</v>
      </c>
      <c r="AC98" s="146">
        <f>Behavior!Z99</f>
        <v>8.75</v>
      </c>
      <c r="AD98" s="146" t="str">
        <f>Behavior!AA99</f>
        <v>Cleared</v>
      </c>
      <c r="AE98" s="146">
        <f>Discipline!AO99</f>
        <v>6.6555555555555559</v>
      </c>
      <c r="AF98" s="146" t="str">
        <f t="shared" si="19"/>
        <v>Cleared</v>
      </c>
      <c r="AG98" s="147">
        <f t="shared" si="20"/>
        <v>66.792222222222222</v>
      </c>
      <c r="AH98" s="148" t="str">
        <f t="shared" si="21"/>
        <v>Cleared</v>
      </c>
      <c r="AJ98" s="146">
        <f>Persona!BD99</f>
        <v>32.56111111111111</v>
      </c>
      <c r="AK98" s="146" t="str">
        <f>Persona!BE99</f>
        <v>Cleared</v>
      </c>
      <c r="AL98" s="146">
        <f>Wellness!CB99</f>
        <v>16</v>
      </c>
      <c r="AM98" s="146" t="str">
        <f>Wellness!CE99</f>
        <v>Cleared</v>
      </c>
      <c r="AN98" s="146">
        <f>Behavior!AH99</f>
        <v>6.4</v>
      </c>
      <c r="AO98" s="146" t="str">
        <f>Behavior!AI99</f>
        <v>Cleared</v>
      </c>
      <c r="AP98" s="146">
        <f>Discipline!BB99</f>
        <v>6</v>
      </c>
      <c r="AQ98" s="146" t="str">
        <f t="shared" si="22"/>
        <v>Cleared</v>
      </c>
      <c r="AR98" s="147">
        <f t="shared" si="23"/>
        <v>60.961111111111109</v>
      </c>
      <c r="AS98" s="148" t="str">
        <f t="shared" si="24"/>
        <v>Cleared</v>
      </c>
      <c r="AV98" s="150"/>
    </row>
    <row r="99" spans="1:48" s="149" customFormat="1" ht="28.2" customHeight="1" x14ac:dyDescent="0.3">
      <c r="A99" s="151" t="s">
        <v>218</v>
      </c>
      <c r="B99" s="152" t="s">
        <v>219</v>
      </c>
      <c r="C99" s="146">
        <f>Persona!Q100</f>
        <v>37.777777777777771</v>
      </c>
      <c r="D99" s="146" t="str">
        <f>Persona!R100</f>
        <v>Cleared</v>
      </c>
      <c r="E99" s="146">
        <f>Wellness!T100</f>
        <v>13.999999999999998</v>
      </c>
      <c r="F99" s="146" t="str">
        <f>Wellness!W100</f>
        <v>Cleared</v>
      </c>
      <c r="G99" s="146">
        <f>Behavior!J100</f>
        <v>6</v>
      </c>
      <c r="H99" s="146" t="str">
        <f>Behavior!K100</f>
        <v>Cleared</v>
      </c>
      <c r="I99" s="146">
        <f>Discipline!O100</f>
        <v>5.75</v>
      </c>
      <c r="J99" s="146" t="str">
        <f t="shared" si="13"/>
        <v>NC</v>
      </c>
      <c r="K99" s="147">
        <f t="shared" si="14"/>
        <v>63.527777777777771</v>
      </c>
      <c r="L99" s="148" t="str">
        <f t="shared" si="15"/>
        <v>Cleared</v>
      </c>
      <c r="N99" s="146">
        <f>Persona!AD100</f>
        <v>22.692857142857143</v>
      </c>
      <c r="O99" s="146" t="str">
        <f>Persona!AE100</f>
        <v>NC</v>
      </c>
      <c r="P99" s="146">
        <f>Wellness!AN100</f>
        <v>13.999999999999998</v>
      </c>
      <c r="Q99" s="146" t="str">
        <f>Wellness!AQ100</f>
        <v>Cleared</v>
      </c>
      <c r="R99" s="146">
        <f>Behavior!R100</f>
        <v>6.8</v>
      </c>
      <c r="S99" s="146" t="str">
        <f>Behavior!S100</f>
        <v>Cleared</v>
      </c>
      <c r="T99" s="146">
        <f>Discipline!AB100</f>
        <v>5.668571428571429</v>
      </c>
      <c r="U99" s="146" t="str">
        <f t="shared" si="16"/>
        <v>NC</v>
      </c>
      <c r="V99" s="147">
        <f t="shared" si="17"/>
        <v>49.161428571428573</v>
      </c>
      <c r="W99" s="148" t="str">
        <f t="shared" si="18"/>
        <v xml:space="preserve">Persona </v>
      </c>
      <c r="Y99" s="146">
        <f>Persona!AQ100</f>
        <v>25.106666666666662</v>
      </c>
      <c r="Z99" s="146" t="str">
        <f>Persona!AR100</f>
        <v>Cleared</v>
      </c>
      <c r="AA99" s="146">
        <f>Wellness!BH100</f>
        <v>10.999999999999998</v>
      </c>
      <c r="AB99" s="146" t="str">
        <f>Wellness!BK100</f>
        <v>Cleared</v>
      </c>
      <c r="AC99" s="146">
        <f>Behavior!Z100</f>
        <v>5</v>
      </c>
      <c r="AD99" s="146" t="str">
        <f>Behavior!AA100</f>
        <v>NC</v>
      </c>
      <c r="AE99" s="146">
        <f>Discipline!AO100</f>
        <v>5.25</v>
      </c>
      <c r="AF99" s="146" t="str">
        <f t="shared" si="19"/>
        <v>NC</v>
      </c>
      <c r="AG99" s="147">
        <f t="shared" si="20"/>
        <v>46.356666666666662</v>
      </c>
      <c r="AH99" s="148" t="str">
        <f t="shared" si="21"/>
        <v>Cleared</v>
      </c>
      <c r="AJ99" s="146">
        <f>Persona!BD100</f>
        <v>29.87962962962963</v>
      </c>
      <c r="AK99" s="146" t="str">
        <f>Persona!BE100</f>
        <v>Cleared</v>
      </c>
      <c r="AL99" s="146">
        <f>Wellness!CB100</f>
        <v>16</v>
      </c>
      <c r="AM99" s="146" t="str">
        <f>Wellness!CE100</f>
        <v>Cleared</v>
      </c>
      <c r="AN99" s="146">
        <f>Behavior!AH100</f>
        <v>7.2</v>
      </c>
      <c r="AO99" s="146" t="str">
        <f>Behavior!AI100</f>
        <v>Cleared</v>
      </c>
      <c r="AP99" s="146">
        <f>Discipline!BB100</f>
        <v>4.666666666666667</v>
      </c>
      <c r="AQ99" s="146" t="str">
        <f t="shared" si="22"/>
        <v>NC</v>
      </c>
      <c r="AR99" s="147">
        <f t="shared" si="23"/>
        <v>57.7462962962963</v>
      </c>
      <c r="AS99" s="148" t="str">
        <f t="shared" si="24"/>
        <v>Cleared</v>
      </c>
      <c r="AV99" s="150"/>
    </row>
    <row r="100" spans="1:48" s="149" customFormat="1" ht="28.2" customHeight="1" x14ac:dyDescent="0.3">
      <c r="A100" s="144" t="s">
        <v>220</v>
      </c>
      <c r="B100" s="145" t="s">
        <v>221</v>
      </c>
      <c r="C100" s="146">
        <f>Persona!Q101</f>
        <v>28.611111111111111</v>
      </c>
      <c r="D100" s="146" t="str">
        <f>Persona!R101</f>
        <v>Cleared</v>
      </c>
      <c r="E100" s="146">
        <f>Wellness!T101</f>
        <v>12</v>
      </c>
      <c r="F100" s="146" t="str">
        <f>Wellness!W101</f>
        <v>Cleared</v>
      </c>
      <c r="G100" s="146">
        <f>Behavior!J101</f>
        <v>6</v>
      </c>
      <c r="H100" s="146" t="str">
        <f>Behavior!K101</f>
        <v>Cleared</v>
      </c>
      <c r="I100" s="146">
        <f>Discipline!O101</f>
        <v>6.7053571428571432</v>
      </c>
      <c r="J100" s="146" t="str">
        <f t="shared" si="13"/>
        <v>Cleared</v>
      </c>
      <c r="K100" s="147">
        <f t="shared" si="14"/>
        <v>53.31646825396826</v>
      </c>
      <c r="L100" s="148" t="str">
        <f t="shared" si="15"/>
        <v>Cleared</v>
      </c>
      <c r="N100" s="146">
        <f>Persona!AD101</f>
        <v>27.933333333333334</v>
      </c>
      <c r="O100" s="146" t="str">
        <f>Persona!AE101</f>
        <v>Cleared</v>
      </c>
      <c r="P100" s="146">
        <f>Wellness!AN101</f>
        <v>9</v>
      </c>
      <c r="Q100" s="146" t="str">
        <f>Wellness!AQ101</f>
        <v>Cleared</v>
      </c>
      <c r="R100" s="146">
        <f>Behavior!R101</f>
        <v>7.6400000000000006</v>
      </c>
      <c r="S100" s="146" t="str">
        <f>Behavior!S101</f>
        <v>Cleared</v>
      </c>
      <c r="T100" s="146">
        <f>Discipline!AB101</f>
        <v>6.4</v>
      </c>
      <c r="U100" s="146" t="str">
        <f t="shared" si="16"/>
        <v>Cleared</v>
      </c>
      <c r="V100" s="147">
        <f t="shared" si="17"/>
        <v>50.973333333333336</v>
      </c>
      <c r="W100" s="148" t="str">
        <f t="shared" si="18"/>
        <v>Cleared</v>
      </c>
      <c r="Y100" s="146">
        <f>Persona!AQ101</f>
        <v>32.893333333333331</v>
      </c>
      <c r="Z100" s="146" t="str">
        <f>Persona!AR101</f>
        <v>Cleared</v>
      </c>
      <c r="AA100" s="146">
        <f>Wellness!BH101</f>
        <v>9.9999999999999982</v>
      </c>
      <c r="AB100" s="146" t="str">
        <f>Wellness!BK101</f>
        <v>Cleared</v>
      </c>
      <c r="AC100" s="146">
        <f>Behavior!Z101</f>
        <v>9.0000000000000018</v>
      </c>
      <c r="AD100" s="146" t="str">
        <f>Behavior!AA101</f>
        <v>Cleared</v>
      </c>
      <c r="AE100" s="146">
        <f>Discipline!AO101</f>
        <v>4.8055555555555562</v>
      </c>
      <c r="AF100" s="146" t="str">
        <f t="shared" si="19"/>
        <v>NC</v>
      </c>
      <c r="AG100" s="147">
        <f t="shared" si="20"/>
        <v>56.698888888888888</v>
      </c>
      <c r="AH100" s="148" t="str">
        <f t="shared" si="21"/>
        <v>Cleared</v>
      </c>
      <c r="AJ100" s="146">
        <f>Persona!BD101</f>
        <v>37.437037037037037</v>
      </c>
      <c r="AK100" s="146" t="str">
        <f>Persona!BE101</f>
        <v>Cleared</v>
      </c>
      <c r="AL100" s="146">
        <f>Wellness!CB101</f>
        <v>9</v>
      </c>
      <c r="AM100" s="146" t="str">
        <f>Wellness!CE101</f>
        <v>Cleared</v>
      </c>
      <c r="AN100" s="146">
        <f>Behavior!AH101</f>
        <v>8</v>
      </c>
      <c r="AO100" s="146" t="str">
        <f>Behavior!AI101</f>
        <v>Cleared</v>
      </c>
      <c r="AP100" s="146">
        <f>Discipline!BB101</f>
        <v>5.7666666666666666</v>
      </c>
      <c r="AQ100" s="146" t="str">
        <f t="shared" si="22"/>
        <v>NC</v>
      </c>
      <c r="AR100" s="147">
        <f t="shared" si="23"/>
        <v>60.203703703703702</v>
      </c>
      <c r="AS100" s="148" t="str">
        <f t="shared" si="24"/>
        <v>Cleared</v>
      </c>
      <c r="AV100" s="150"/>
    </row>
    <row r="101" spans="1:48" s="149" customFormat="1" ht="28.2" customHeight="1" x14ac:dyDescent="0.3">
      <c r="A101" s="151" t="s">
        <v>222</v>
      </c>
      <c r="B101" s="152" t="s">
        <v>223</v>
      </c>
      <c r="C101" s="146">
        <f>Persona!Q102</f>
        <v>33.888888888888893</v>
      </c>
      <c r="D101" s="146" t="str">
        <f>Persona!R102</f>
        <v>Cleared</v>
      </c>
      <c r="E101" s="146">
        <f>Wellness!T102</f>
        <v>15</v>
      </c>
      <c r="F101" s="146" t="str">
        <f>Wellness!W102</f>
        <v>Cleared</v>
      </c>
      <c r="G101" s="146">
        <f>Behavior!J102</f>
        <v>6</v>
      </c>
      <c r="H101" s="146" t="str">
        <f>Behavior!K102</f>
        <v>Cleared</v>
      </c>
      <c r="I101" s="146">
        <f>Discipline!O102</f>
        <v>5.8125000000000009</v>
      </c>
      <c r="J101" s="146" t="str">
        <f t="shared" si="13"/>
        <v>NC</v>
      </c>
      <c r="K101" s="147">
        <f t="shared" si="14"/>
        <v>60.701388888888893</v>
      </c>
      <c r="L101" s="148" t="str">
        <f t="shared" si="15"/>
        <v>Cleared</v>
      </c>
      <c r="N101" s="146">
        <f>Persona!AD102</f>
        <v>27.652380952380952</v>
      </c>
      <c r="O101" s="146" t="str">
        <f>Persona!AE102</f>
        <v>Cleared</v>
      </c>
      <c r="P101" s="146">
        <f>Wellness!AN102</f>
        <v>13</v>
      </c>
      <c r="Q101" s="146" t="str">
        <f>Wellness!AQ102</f>
        <v>Cleared</v>
      </c>
      <c r="R101" s="146">
        <f>Behavior!R102</f>
        <v>6.8</v>
      </c>
      <c r="S101" s="146" t="str">
        <f>Behavior!S102</f>
        <v>Cleared</v>
      </c>
      <c r="T101" s="146">
        <f>Discipline!AB102</f>
        <v>6.0342857142857147</v>
      </c>
      <c r="U101" s="146" t="str">
        <f t="shared" si="16"/>
        <v>Cleared</v>
      </c>
      <c r="V101" s="147">
        <f t="shared" si="17"/>
        <v>53.486666666666665</v>
      </c>
      <c r="W101" s="148" t="str">
        <f t="shared" si="18"/>
        <v>Cleared</v>
      </c>
      <c r="Y101" s="146">
        <f>Persona!AQ102</f>
        <v>32.239999999999995</v>
      </c>
      <c r="Z101" s="146" t="str">
        <f>Persona!AR102</f>
        <v>Cleared</v>
      </c>
      <c r="AA101" s="146">
        <f>Wellness!BH102</f>
        <v>12</v>
      </c>
      <c r="AB101" s="146" t="str">
        <f>Wellness!BK102</f>
        <v>Cleared</v>
      </c>
      <c r="AC101" s="146">
        <f>Behavior!Z102</f>
        <v>6.625</v>
      </c>
      <c r="AD101" s="146" t="str">
        <f>Behavior!AA102</f>
        <v>Cleared</v>
      </c>
      <c r="AE101" s="146">
        <f>Discipline!AO102</f>
        <v>4.8500000000000005</v>
      </c>
      <c r="AF101" s="146" t="str">
        <f t="shared" si="19"/>
        <v>NC</v>
      </c>
      <c r="AG101" s="147">
        <f t="shared" si="20"/>
        <v>55.714999999999996</v>
      </c>
      <c r="AH101" s="148" t="str">
        <f t="shared" si="21"/>
        <v>Cleared</v>
      </c>
      <c r="AJ101" s="146">
        <f>Persona!BD102</f>
        <v>34.749074074074073</v>
      </c>
      <c r="AK101" s="146" t="str">
        <f>Persona!BE102</f>
        <v>Cleared</v>
      </c>
      <c r="AL101" s="146">
        <f>Wellness!CB102</f>
        <v>15</v>
      </c>
      <c r="AM101" s="146" t="str">
        <f>Wellness!CE102</f>
        <v>Cleared</v>
      </c>
      <c r="AN101" s="146">
        <f>Behavior!AH102</f>
        <v>7.6</v>
      </c>
      <c r="AO101" s="146" t="str">
        <f>Behavior!AI102</f>
        <v>Cleared</v>
      </c>
      <c r="AP101" s="146">
        <f>Discipline!BB102</f>
        <v>5.4666666666666668</v>
      </c>
      <c r="AQ101" s="146" t="str">
        <f t="shared" si="22"/>
        <v>NC</v>
      </c>
      <c r="AR101" s="147">
        <f t="shared" si="23"/>
        <v>62.815740740740743</v>
      </c>
      <c r="AS101" s="148" t="str">
        <f t="shared" si="24"/>
        <v>Cleared</v>
      </c>
      <c r="AV101" s="150"/>
    </row>
    <row r="102" spans="1:48" s="149" customFormat="1" ht="28.2" customHeight="1" x14ac:dyDescent="0.3">
      <c r="A102" s="144" t="s">
        <v>224</v>
      </c>
      <c r="B102" s="145" t="s">
        <v>225</v>
      </c>
      <c r="C102" s="146">
        <f>Persona!Q103</f>
        <v>23.611111111111111</v>
      </c>
      <c r="D102" s="146" t="str">
        <f>Persona!R103</f>
        <v>NC</v>
      </c>
      <c r="E102" s="146">
        <f>Wellness!T103</f>
        <v>15</v>
      </c>
      <c r="F102" s="146" t="str">
        <f>Wellness!W103</f>
        <v>Cleared</v>
      </c>
      <c r="G102" s="146">
        <f>Behavior!J103</f>
        <v>6</v>
      </c>
      <c r="H102" s="146" t="str">
        <f>Behavior!K103</f>
        <v>Cleared</v>
      </c>
      <c r="I102" s="146">
        <f>Discipline!O103</f>
        <v>6.7678571428571432</v>
      </c>
      <c r="J102" s="146" t="str">
        <f t="shared" si="13"/>
        <v>Cleared</v>
      </c>
      <c r="K102" s="147">
        <f t="shared" si="14"/>
        <v>51.37896825396826</v>
      </c>
      <c r="L102" s="148" t="str">
        <f t="shared" si="15"/>
        <v xml:space="preserve">Persona </v>
      </c>
      <c r="N102" s="146">
        <f>Persona!AD103</f>
        <v>19.278571428571428</v>
      </c>
      <c r="O102" s="146" t="str">
        <f>Persona!AE103</f>
        <v>NC</v>
      </c>
      <c r="P102" s="146">
        <f>Wellness!AN103</f>
        <v>0</v>
      </c>
      <c r="Q102" s="146" t="str">
        <f>Wellness!AQ103</f>
        <v xml:space="preserve">Test </v>
      </c>
      <c r="R102" s="146">
        <f>Behavior!R103</f>
        <v>7.4</v>
      </c>
      <c r="S102" s="146" t="str">
        <f>Behavior!S103</f>
        <v>Cleared</v>
      </c>
      <c r="T102" s="146">
        <f>Discipline!AB103</f>
        <v>4.9371428571428568</v>
      </c>
      <c r="U102" s="146" t="str">
        <f t="shared" si="16"/>
        <v>NC</v>
      </c>
      <c r="V102" s="147">
        <f t="shared" si="17"/>
        <v>31.615714285714287</v>
      </c>
      <c r="W102" s="148" t="str">
        <f t="shared" si="18"/>
        <v xml:space="preserve">Persona Wellness </v>
      </c>
      <c r="Y102" s="146">
        <f>Persona!AQ103</f>
        <v>19.033333333333331</v>
      </c>
      <c r="Z102" s="146" t="str">
        <f>Persona!AR103</f>
        <v>NC</v>
      </c>
      <c r="AA102" s="146">
        <f>Wellness!BH103</f>
        <v>10.999999999999998</v>
      </c>
      <c r="AB102" s="146" t="str">
        <f>Wellness!BK103</f>
        <v>Cleared</v>
      </c>
      <c r="AC102" s="146">
        <f>Behavior!Z103</f>
        <v>6.416666666666667</v>
      </c>
      <c r="AD102" s="146" t="str">
        <f>Behavior!AA103</f>
        <v>Cleared</v>
      </c>
      <c r="AE102" s="146">
        <f>Discipline!AO103</f>
        <v>4.8611111111111116</v>
      </c>
      <c r="AF102" s="146" t="str">
        <f t="shared" si="19"/>
        <v>NC</v>
      </c>
      <c r="AG102" s="147">
        <f t="shared" si="20"/>
        <v>41.31111111111111</v>
      </c>
      <c r="AH102" s="148" t="str">
        <f t="shared" si="21"/>
        <v xml:space="preserve">Persona </v>
      </c>
      <c r="AJ102" s="146">
        <f>Persona!BD103</f>
        <v>19.833333333333336</v>
      </c>
      <c r="AK102" s="146" t="str">
        <f>Persona!BE103</f>
        <v>NC</v>
      </c>
      <c r="AL102" s="146">
        <f>Wellness!CB103</f>
        <v>0</v>
      </c>
      <c r="AM102" s="146" t="str">
        <f>Wellness!CE103</f>
        <v xml:space="preserve">Test </v>
      </c>
      <c r="AN102" s="146">
        <f>Behavior!AH103</f>
        <v>6.5</v>
      </c>
      <c r="AO102" s="146" t="str">
        <f>Behavior!AI103</f>
        <v>Cleared</v>
      </c>
      <c r="AP102" s="146">
        <f>Discipline!BB103</f>
        <v>3.5666666666666664</v>
      </c>
      <c r="AQ102" s="146" t="str">
        <f t="shared" si="22"/>
        <v>NC</v>
      </c>
      <c r="AR102" s="147">
        <f t="shared" si="23"/>
        <v>29.900000000000002</v>
      </c>
      <c r="AS102" s="148" t="str">
        <f t="shared" si="24"/>
        <v xml:space="preserve">Persona Wellness </v>
      </c>
      <c r="AV102" s="150"/>
    </row>
    <row r="103" spans="1:48" s="149" customFormat="1" ht="28.2" customHeight="1" x14ac:dyDescent="0.3">
      <c r="A103" s="151" t="s">
        <v>226</v>
      </c>
      <c r="B103" s="152" t="s">
        <v>227</v>
      </c>
      <c r="C103" s="146">
        <f>Persona!Q104</f>
        <v>18.055555555555554</v>
      </c>
      <c r="D103" s="146" t="str">
        <f>Persona!R104</f>
        <v>NC</v>
      </c>
      <c r="E103" s="146">
        <f>Wellness!T104</f>
        <v>9</v>
      </c>
      <c r="F103" s="146" t="str">
        <f>Wellness!W104</f>
        <v>Cleared</v>
      </c>
      <c r="G103" s="146">
        <f>Behavior!J104</f>
        <v>6</v>
      </c>
      <c r="H103" s="146" t="str">
        <f>Behavior!K104</f>
        <v>Cleared</v>
      </c>
      <c r="I103" s="146">
        <f>Discipline!O104</f>
        <v>5.25</v>
      </c>
      <c r="J103" s="146" t="str">
        <f t="shared" si="13"/>
        <v>NC</v>
      </c>
      <c r="K103" s="147">
        <f t="shared" si="14"/>
        <v>38.305555555555557</v>
      </c>
      <c r="L103" s="148" t="str">
        <f t="shared" si="15"/>
        <v xml:space="preserve">Persona </v>
      </c>
      <c r="N103" s="146">
        <f>Persona!AD104</f>
        <v>19.771428571428572</v>
      </c>
      <c r="O103" s="146" t="str">
        <f>Persona!AE104</f>
        <v>NC</v>
      </c>
      <c r="P103" s="146">
        <f>Wellness!AN104</f>
        <v>6</v>
      </c>
      <c r="Q103" s="146" t="str">
        <f>Wellness!AQ104</f>
        <v xml:space="preserve">Test </v>
      </c>
      <c r="R103" s="146">
        <f>Behavior!R104</f>
        <v>4.8</v>
      </c>
      <c r="S103" s="146" t="str">
        <f>Behavior!S104</f>
        <v>NC</v>
      </c>
      <c r="T103" s="146">
        <f>Discipline!AB104</f>
        <v>4.491428571428572</v>
      </c>
      <c r="U103" s="146" t="str">
        <f t="shared" si="16"/>
        <v>NC</v>
      </c>
      <c r="V103" s="147">
        <f t="shared" si="17"/>
        <v>35.062857142857148</v>
      </c>
      <c r="W103" s="148" t="str">
        <f t="shared" si="18"/>
        <v xml:space="preserve">Persona Wellness </v>
      </c>
      <c r="Y103" s="146">
        <f>Persona!AQ104</f>
        <v>26.626666666666662</v>
      </c>
      <c r="Z103" s="146" t="str">
        <f>Persona!AR104</f>
        <v>Cleared</v>
      </c>
      <c r="AA103" s="146">
        <f>Wellness!BH104</f>
        <v>4</v>
      </c>
      <c r="AB103" s="146" t="str">
        <f>Wellness!BK104</f>
        <v xml:space="preserve">Test </v>
      </c>
      <c r="AC103" s="146">
        <f>Behavior!Z104</f>
        <v>5.833333333333333</v>
      </c>
      <c r="AD103" s="146" t="str">
        <f>Behavior!AA104</f>
        <v>NC</v>
      </c>
      <c r="AE103" s="146">
        <f>Discipline!AO104</f>
        <v>3.5777777777777779</v>
      </c>
      <c r="AF103" s="146" t="str">
        <f t="shared" si="19"/>
        <v>NC</v>
      </c>
      <c r="AG103" s="147">
        <f t="shared" si="20"/>
        <v>40.037777777777769</v>
      </c>
      <c r="AH103" s="148" t="str">
        <f t="shared" si="21"/>
        <v xml:space="preserve">Wellness </v>
      </c>
      <c r="AJ103" s="146">
        <f>Persona!BD104</f>
        <v>22.548148148148147</v>
      </c>
      <c r="AK103" s="146" t="str">
        <f>Persona!BE104</f>
        <v>NC</v>
      </c>
      <c r="AL103" s="146">
        <f>Wellness!CB104</f>
        <v>4</v>
      </c>
      <c r="AM103" s="146" t="str">
        <f>Wellness!CE104</f>
        <v xml:space="preserve">Test </v>
      </c>
      <c r="AN103" s="146">
        <f>Behavior!AH104</f>
        <v>6.08</v>
      </c>
      <c r="AO103" s="146" t="str">
        <f>Behavior!AI104</f>
        <v>Cleared</v>
      </c>
      <c r="AP103" s="146">
        <f>Discipline!BB104</f>
        <v>3.5666666666666664</v>
      </c>
      <c r="AQ103" s="146" t="str">
        <f t="shared" si="22"/>
        <v>NC</v>
      </c>
      <c r="AR103" s="147">
        <f t="shared" si="23"/>
        <v>36.194814814814819</v>
      </c>
      <c r="AS103" s="148" t="str">
        <f t="shared" si="24"/>
        <v xml:space="preserve">Persona Wellness </v>
      </c>
      <c r="AV103" s="150"/>
    </row>
    <row r="104" spans="1:48" s="149" customFormat="1" ht="28.2" customHeight="1" x14ac:dyDescent="0.3">
      <c r="A104" s="144" t="s">
        <v>228</v>
      </c>
      <c r="B104" s="145" t="s">
        <v>229</v>
      </c>
      <c r="C104" s="146">
        <f>Persona!Q105</f>
        <v>37.777777777777771</v>
      </c>
      <c r="D104" s="146" t="str">
        <f>Persona!R105</f>
        <v>Cleared</v>
      </c>
      <c r="E104" s="146">
        <f>Wellness!T105</f>
        <v>9.9999999999999982</v>
      </c>
      <c r="F104" s="146" t="str">
        <f>Wellness!W105</f>
        <v>Cleared</v>
      </c>
      <c r="G104" s="146">
        <f>Behavior!J105</f>
        <v>6</v>
      </c>
      <c r="H104" s="146" t="str">
        <f>Behavior!K105</f>
        <v>Cleared</v>
      </c>
      <c r="I104" s="146">
        <f>Discipline!O105</f>
        <v>4.5</v>
      </c>
      <c r="J104" s="146" t="str">
        <f t="shared" si="13"/>
        <v>NC</v>
      </c>
      <c r="K104" s="147">
        <f t="shared" si="14"/>
        <v>58.277777777777771</v>
      </c>
      <c r="L104" s="148" t="str">
        <f t="shared" si="15"/>
        <v>Cleared</v>
      </c>
      <c r="N104" s="146">
        <f>Persona!AD105</f>
        <v>29.735714285714288</v>
      </c>
      <c r="O104" s="146" t="str">
        <f>Persona!AE105</f>
        <v>Cleared</v>
      </c>
      <c r="P104" s="146">
        <f>Wellness!AN105</f>
        <v>4.9999999999999991</v>
      </c>
      <c r="Q104" s="146" t="str">
        <f>Wellness!AQ105</f>
        <v xml:space="preserve">Attendance  Test </v>
      </c>
      <c r="R104" s="146">
        <f>Behavior!R105</f>
        <v>7</v>
      </c>
      <c r="S104" s="146" t="str">
        <f>Behavior!S105</f>
        <v>Cleared</v>
      </c>
      <c r="T104" s="146">
        <f>Discipline!AB105</f>
        <v>4.2857142857142865</v>
      </c>
      <c r="U104" s="146" t="str">
        <f t="shared" si="16"/>
        <v>NC</v>
      </c>
      <c r="V104" s="147">
        <f t="shared" si="17"/>
        <v>46.021428571428572</v>
      </c>
      <c r="W104" s="148" t="str">
        <f t="shared" si="18"/>
        <v xml:space="preserve">Wellness </v>
      </c>
      <c r="Y104" s="146">
        <f>Persona!AQ105</f>
        <v>32.42</v>
      </c>
      <c r="Z104" s="146" t="str">
        <f>Persona!AR105</f>
        <v>Cleared</v>
      </c>
      <c r="AA104" s="146">
        <f>Wellness!BH105</f>
        <v>12</v>
      </c>
      <c r="AB104" s="146" t="str">
        <f>Wellness!BK105</f>
        <v xml:space="preserve">Attendance  </v>
      </c>
      <c r="AC104" s="146">
        <f>Behavior!Z105</f>
        <v>10</v>
      </c>
      <c r="AD104" s="146" t="str">
        <f>Behavior!AA105</f>
        <v>Cleared</v>
      </c>
      <c r="AE104" s="146">
        <f>Discipline!AO105</f>
        <v>4.761111111111112</v>
      </c>
      <c r="AF104" s="146" t="str">
        <f t="shared" si="19"/>
        <v>NC</v>
      </c>
      <c r="AG104" s="147">
        <f t="shared" si="20"/>
        <v>59.181111111111115</v>
      </c>
      <c r="AH104" s="148" t="str">
        <f t="shared" si="21"/>
        <v xml:space="preserve">Wellness </v>
      </c>
      <c r="AJ104" s="146">
        <f>Persona!BD105</f>
        <v>31.146296296296292</v>
      </c>
      <c r="AK104" s="146" t="str">
        <f>Persona!BE105</f>
        <v>Cleared</v>
      </c>
      <c r="AL104" s="146">
        <f>Wellness!CB105</f>
        <v>9</v>
      </c>
      <c r="AM104" s="146" t="str">
        <f>Wellness!CE105</f>
        <v>Cleared</v>
      </c>
      <c r="AN104" s="146">
        <f>Behavior!AH105</f>
        <v>6</v>
      </c>
      <c r="AO104" s="146" t="str">
        <f>Behavior!AI105</f>
        <v>Cleared</v>
      </c>
      <c r="AP104" s="146">
        <f>Discipline!BB105</f>
        <v>4.6333333333333337</v>
      </c>
      <c r="AQ104" s="146" t="str">
        <f t="shared" si="22"/>
        <v>NC</v>
      </c>
      <c r="AR104" s="147">
        <f t="shared" si="23"/>
        <v>50.779629629629625</v>
      </c>
      <c r="AS104" s="148" t="str">
        <f t="shared" si="24"/>
        <v>Cleared</v>
      </c>
      <c r="AV104" s="150"/>
    </row>
    <row r="105" spans="1:48" s="149" customFormat="1" ht="28.2" customHeight="1" x14ac:dyDescent="0.3">
      <c r="A105" s="151" t="s">
        <v>230</v>
      </c>
      <c r="B105" s="152" t="s">
        <v>231</v>
      </c>
      <c r="C105" s="146">
        <f>Persona!Q106</f>
        <v>33.888888888888893</v>
      </c>
      <c r="D105" s="146" t="str">
        <f>Persona!R106</f>
        <v>Cleared</v>
      </c>
      <c r="E105" s="146">
        <f>Wellness!T106</f>
        <v>13</v>
      </c>
      <c r="F105" s="146" t="str">
        <f>Wellness!W106</f>
        <v>Cleared</v>
      </c>
      <c r="G105" s="146">
        <f>Behavior!J106</f>
        <v>6</v>
      </c>
      <c r="H105" s="146" t="str">
        <f>Behavior!K106</f>
        <v>Cleared</v>
      </c>
      <c r="I105" s="146">
        <f>Discipline!O106</f>
        <v>6.3169642857142865</v>
      </c>
      <c r="J105" s="146" t="str">
        <f t="shared" si="13"/>
        <v>Cleared</v>
      </c>
      <c r="K105" s="147">
        <f t="shared" si="14"/>
        <v>59.205853174603178</v>
      </c>
      <c r="L105" s="148" t="str">
        <f t="shared" si="15"/>
        <v>Cleared</v>
      </c>
      <c r="N105" s="146">
        <f>Persona!AD106</f>
        <v>29.807142857142857</v>
      </c>
      <c r="O105" s="146" t="str">
        <f>Persona!AE106</f>
        <v>Cleared</v>
      </c>
      <c r="P105" s="146">
        <f>Wellness!AN106</f>
        <v>9.9999999999999982</v>
      </c>
      <c r="Q105" s="146" t="str">
        <f>Wellness!AQ106</f>
        <v>Cleared</v>
      </c>
      <c r="R105" s="146">
        <f>Behavior!R106</f>
        <v>7.4</v>
      </c>
      <c r="S105" s="146" t="str">
        <f>Behavior!S106</f>
        <v>Cleared</v>
      </c>
      <c r="T105" s="146">
        <f>Discipline!AB106</f>
        <v>7.0171428571428578</v>
      </c>
      <c r="U105" s="146" t="str">
        <f t="shared" si="16"/>
        <v>Cleared</v>
      </c>
      <c r="V105" s="147">
        <f t="shared" si="17"/>
        <v>54.224285714285713</v>
      </c>
      <c r="W105" s="148" t="str">
        <f t="shared" si="18"/>
        <v>Cleared</v>
      </c>
      <c r="Y105" s="146">
        <f>Persona!AQ106</f>
        <v>8.68</v>
      </c>
      <c r="Z105" s="146" t="str">
        <f>Persona!AR106</f>
        <v>NC</v>
      </c>
      <c r="AA105" s="146">
        <f>Wellness!BH106</f>
        <v>12</v>
      </c>
      <c r="AB105" s="146" t="str">
        <f>Wellness!BK106</f>
        <v>Cleared</v>
      </c>
      <c r="AC105" s="146">
        <f>Behavior!Z106</f>
        <v>8.125</v>
      </c>
      <c r="AD105" s="146" t="str">
        <f>Behavior!AA106</f>
        <v>Cleared</v>
      </c>
      <c r="AE105" s="146">
        <f>Discipline!AO106</f>
        <v>5.95</v>
      </c>
      <c r="AF105" s="146" t="str">
        <f t="shared" si="19"/>
        <v>NC</v>
      </c>
      <c r="AG105" s="147">
        <f t="shared" si="20"/>
        <v>34.755000000000003</v>
      </c>
      <c r="AH105" s="148" t="str">
        <f t="shared" si="21"/>
        <v xml:space="preserve">Persona </v>
      </c>
      <c r="AJ105" s="146">
        <f>Persona!BD106</f>
        <v>36.50648148148148</v>
      </c>
      <c r="AK105" s="146" t="str">
        <f>Persona!BE106</f>
        <v>Cleared</v>
      </c>
      <c r="AL105" s="146">
        <f>Wellness!CB106</f>
        <v>13</v>
      </c>
      <c r="AM105" s="146" t="str">
        <f>Wellness!CE106</f>
        <v>Cleared</v>
      </c>
      <c r="AN105" s="146">
        <f>Behavior!AH106</f>
        <v>7.68</v>
      </c>
      <c r="AO105" s="146" t="str">
        <f>Behavior!AI106</f>
        <v>Cleared</v>
      </c>
      <c r="AP105" s="146">
        <f>Discipline!BB106</f>
        <v>5.9</v>
      </c>
      <c r="AQ105" s="146" t="str">
        <f t="shared" si="22"/>
        <v>NC</v>
      </c>
      <c r="AR105" s="147">
        <f t="shared" si="23"/>
        <v>63.086481481481478</v>
      </c>
      <c r="AS105" s="148" t="str">
        <f t="shared" si="24"/>
        <v>Cleared</v>
      </c>
      <c r="AV105" s="150"/>
    </row>
    <row r="106" spans="1:48" s="149" customFormat="1" ht="28.2" customHeight="1" x14ac:dyDescent="0.3">
      <c r="A106" s="144" t="s">
        <v>232</v>
      </c>
      <c r="B106" s="145" t="s">
        <v>233</v>
      </c>
      <c r="C106" s="146">
        <f>Persona!Q107</f>
        <v>13.888888888888888</v>
      </c>
      <c r="D106" s="146" t="str">
        <f>Persona!R107</f>
        <v>NC</v>
      </c>
      <c r="E106" s="146">
        <f>Wellness!T107</f>
        <v>13</v>
      </c>
      <c r="F106" s="146" t="str">
        <f>Wellness!W107</f>
        <v>Cleared</v>
      </c>
      <c r="G106" s="146">
        <f>Behavior!J107</f>
        <v>6</v>
      </c>
      <c r="H106" s="146" t="str">
        <f>Behavior!K107</f>
        <v>Cleared</v>
      </c>
      <c r="I106" s="146">
        <f>Discipline!O107</f>
        <v>5.1116071428571423</v>
      </c>
      <c r="J106" s="146" t="str">
        <f t="shared" si="13"/>
        <v>NC</v>
      </c>
      <c r="K106" s="147">
        <f t="shared" si="14"/>
        <v>38.000496031746025</v>
      </c>
      <c r="L106" s="148" t="str">
        <f t="shared" si="15"/>
        <v xml:space="preserve">Persona </v>
      </c>
      <c r="N106" s="146">
        <f>Persona!AD107</f>
        <v>15.404761904761905</v>
      </c>
      <c r="O106" s="146" t="str">
        <f>Persona!AE107</f>
        <v>NC</v>
      </c>
      <c r="P106" s="146">
        <f>Wellness!AN107</f>
        <v>1</v>
      </c>
      <c r="Q106" s="146" t="str">
        <f>Wellness!AQ107</f>
        <v xml:space="preserve">Test </v>
      </c>
      <c r="R106" s="146">
        <f>Behavior!R107</f>
        <v>5</v>
      </c>
      <c r="S106" s="146" t="str">
        <f>Behavior!S107</f>
        <v>NC</v>
      </c>
      <c r="T106" s="146">
        <f>Discipline!AB107</f>
        <v>4.16</v>
      </c>
      <c r="U106" s="146" t="str">
        <f t="shared" si="16"/>
        <v>NC</v>
      </c>
      <c r="V106" s="147">
        <f t="shared" si="17"/>
        <v>25.564761904761905</v>
      </c>
      <c r="W106" s="148" t="str">
        <f t="shared" si="18"/>
        <v xml:space="preserve">Persona Wellness </v>
      </c>
      <c r="Y106" s="146">
        <f>Persona!AQ107</f>
        <v>33.633333333333326</v>
      </c>
      <c r="Z106" s="146" t="str">
        <f>Persona!AR107</f>
        <v>Cleared</v>
      </c>
      <c r="AA106" s="146">
        <f>Wellness!BH107</f>
        <v>8</v>
      </c>
      <c r="AB106" s="146" t="str">
        <f>Wellness!BK107</f>
        <v xml:space="preserve">Test </v>
      </c>
      <c r="AC106" s="146">
        <f>Behavior!Z107</f>
        <v>6.125</v>
      </c>
      <c r="AD106" s="146" t="str">
        <f>Behavior!AA107</f>
        <v>Cleared</v>
      </c>
      <c r="AE106" s="146">
        <f>Discipline!AO107</f>
        <v>3.7333333333333329</v>
      </c>
      <c r="AF106" s="146" t="str">
        <f t="shared" si="19"/>
        <v>NC</v>
      </c>
      <c r="AG106" s="147">
        <f t="shared" si="20"/>
        <v>51.49166666666666</v>
      </c>
      <c r="AH106" s="148" t="str">
        <f t="shared" si="21"/>
        <v xml:space="preserve">Wellness </v>
      </c>
      <c r="AJ106" s="146">
        <f>Persona!BD107</f>
        <v>24.882407407407406</v>
      </c>
      <c r="AK106" s="146" t="str">
        <f>Persona!BE107</f>
        <v>NC</v>
      </c>
      <c r="AL106" s="146">
        <f>Wellness!CB107</f>
        <v>10.999999999999998</v>
      </c>
      <c r="AM106" s="146" t="str">
        <f>Wellness!CE107</f>
        <v>Cleared</v>
      </c>
      <c r="AN106" s="146">
        <f>Behavior!AH107</f>
        <v>7.12</v>
      </c>
      <c r="AO106" s="146" t="str">
        <f>Behavior!AI107</f>
        <v>Cleared</v>
      </c>
      <c r="AP106" s="146">
        <f>Discipline!BB107</f>
        <v>4.2333333333333334</v>
      </c>
      <c r="AQ106" s="146" t="str">
        <f t="shared" si="22"/>
        <v>NC</v>
      </c>
      <c r="AR106" s="147">
        <f t="shared" si="23"/>
        <v>47.235740740740738</v>
      </c>
      <c r="AS106" s="148" t="str">
        <f t="shared" si="24"/>
        <v xml:space="preserve">Persona </v>
      </c>
      <c r="AV106" s="150"/>
    </row>
    <row r="107" spans="1:48" s="149" customFormat="1" ht="28.2" customHeight="1" x14ac:dyDescent="0.3">
      <c r="A107" s="151" t="s">
        <v>234</v>
      </c>
      <c r="B107" s="152" t="s">
        <v>235</v>
      </c>
      <c r="C107" s="146">
        <f>Persona!Q108</f>
        <v>26.666666666666668</v>
      </c>
      <c r="D107" s="146" t="str">
        <f>Persona!R108</f>
        <v>Cleared</v>
      </c>
      <c r="E107" s="146">
        <f>Wellness!T108</f>
        <v>0</v>
      </c>
      <c r="F107" s="146" t="str">
        <f>Wellness!W108</f>
        <v xml:space="preserve">Test </v>
      </c>
      <c r="G107" s="146">
        <f>Behavior!J108</f>
        <v>6</v>
      </c>
      <c r="H107" s="146" t="str">
        <f>Behavior!K108</f>
        <v>Cleared</v>
      </c>
      <c r="I107" s="146">
        <f>Discipline!O108</f>
        <v>6.75</v>
      </c>
      <c r="J107" s="146" t="str">
        <f t="shared" si="13"/>
        <v>Cleared</v>
      </c>
      <c r="K107" s="147">
        <f t="shared" si="14"/>
        <v>39.416666666666671</v>
      </c>
      <c r="L107" s="148" t="str">
        <f t="shared" si="15"/>
        <v xml:space="preserve">Wellness </v>
      </c>
      <c r="N107" s="146">
        <f>Persona!AD108</f>
        <v>38.120238095238093</v>
      </c>
      <c r="O107" s="146" t="str">
        <f>Persona!AE108</f>
        <v>Cleared</v>
      </c>
      <c r="P107" s="146">
        <f>Wellness!AN108</f>
        <v>4</v>
      </c>
      <c r="Q107" s="146" t="str">
        <f>Wellness!AQ108</f>
        <v xml:space="preserve">Test </v>
      </c>
      <c r="R107" s="146">
        <f>Behavior!R108</f>
        <v>8.1</v>
      </c>
      <c r="S107" s="146" t="str">
        <f>Behavior!S108</f>
        <v>Cleared</v>
      </c>
      <c r="T107" s="146">
        <f>Discipline!AB108</f>
        <v>5.2685714285714287</v>
      </c>
      <c r="U107" s="146" t="str">
        <f t="shared" si="16"/>
        <v>NC</v>
      </c>
      <c r="V107" s="147">
        <f t="shared" si="17"/>
        <v>55.488809523809522</v>
      </c>
      <c r="W107" s="148" t="str">
        <f t="shared" si="18"/>
        <v xml:space="preserve">Wellness </v>
      </c>
      <c r="Y107" s="146">
        <f>Persona!AQ108</f>
        <v>24.233333333333327</v>
      </c>
      <c r="Z107" s="146" t="str">
        <f>Persona!AR108</f>
        <v>NC</v>
      </c>
      <c r="AA107" s="146">
        <f>Wellness!BH108</f>
        <v>9</v>
      </c>
      <c r="AB107" s="146" t="str">
        <f>Wellness!BK108</f>
        <v>Cleared</v>
      </c>
      <c r="AC107" s="146">
        <f>Behavior!Z108</f>
        <v>6</v>
      </c>
      <c r="AD107" s="146" t="str">
        <f>Behavior!AA108</f>
        <v>Cleared</v>
      </c>
      <c r="AE107" s="146">
        <f>Discipline!AO108</f>
        <v>4.5611111111111118</v>
      </c>
      <c r="AF107" s="146" t="str">
        <f t="shared" si="19"/>
        <v>NC</v>
      </c>
      <c r="AG107" s="147">
        <f t="shared" si="20"/>
        <v>43.794444444444437</v>
      </c>
      <c r="AH107" s="148" t="str">
        <f t="shared" si="21"/>
        <v xml:space="preserve">Persona </v>
      </c>
      <c r="AJ107" s="146">
        <f>Persona!BD108</f>
        <v>31.248148148148147</v>
      </c>
      <c r="AK107" s="146" t="str">
        <f>Persona!BE108</f>
        <v>Cleared</v>
      </c>
      <c r="AL107" s="146">
        <f>Wellness!CB108</f>
        <v>13.999999999999998</v>
      </c>
      <c r="AM107" s="146" t="str">
        <f>Wellness!CE108</f>
        <v>Cleared</v>
      </c>
      <c r="AN107" s="146">
        <f>Behavior!AH108</f>
        <v>8.32</v>
      </c>
      <c r="AO107" s="146" t="str">
        <f>Behavior!AI108</f>
        <v>Cleared</v>
      </c>
      <c r="AP107" s="146">
        <f>Discipline!BB108</f>
        <v>6.2</v>
      </c>
      <c r="AQ107" s="146" t="str">
        <f t="shared" si="22"/>
        <v>Cleared</v>
      </c>
      <c r="AR107" s="147">
        <f t="shared" si="23"/>
        <v>59.76814814814815</v>
      </c>
      <c r="AS107" s="148" t="str">
        <f t="shared" si="24"/>
        <v>Cleared</v>
      </c>
      <c r="AV107" s="150"/>
    </row>
    <row r="108" spans="1:48" s="149" customFormat="1" ht="28.2" customHeight="1" x14ac:dyDescent="0.3">
      <c r="A108" s="144" t="s">
        <v>236</v>
      </c>
      <c r="B108" s="145" t="s">
        <v>237</v>
      </c>
      <c r="C108" s="146">
        <f>Persona!Q109</f>
        <v>28.333333333333332</v>
      </c>
      <c r="D108" s="146" t="str">
        <f>Persona!R109</f>
        <v>Cleared</v>
      </c>
      <c r="E108" s="146">
        <f>Wellness!T109</f>
        <v>10.999999999999998</v>
      </c>
      <c r="F108" s="146" t="str">
        <f>Wellness!W109</f>
        <v>Cleared</v>
      </c>
      <c r="G108" s="146">
        <f>Behavior!J109</f>
        <v>6</v>
      </c>
      <c r="H108" s="146" t="str">
        <f>Behavior!K109</f>
        <v>Cleared</v>
      </c>
      <c r="I108" s="146">
        <f>Discipline!O109</f>
        <v>6.25</v>
      </c>
      <c r="J108" s="146" t="str">
        <f t="shared" si="13"/>
        <v>Cleared</v>
      </c>
      <c r="K108" s="147">
        <f t="shared" si="14"/>
        <v>51.583333333333329</v>
      </c>
      <c r="L108" s="148" t="str">
        <f t="shared" si="15"/>
        <v>Cleared</v>
      </c>
      <c r="N108" s="146">
        <f>Persona!AD109</f>
        <v>31.527380952380948</v>
      </c>
      <c r="O108" s="146" t="str">
        <f>Persona!AE109</f>
        <v>Cleared</v>
      </c>
      <c r="P108" s="146">
        <f>Wellness!AN109</f>
        <v>6.9999999999999991</v>
      </c>
      <c r="Q108" s="146" t="str">
        <f>Wellness!AQ109</f>
        <v xml:space="preserve">Test </v>
      </c>
      <c r="R108" s="146">
        <f>Behavior!R109</f>
        <v>7.5</v>
      </c>
      <c r="S108" s="146" t="str">
        <f>Behavior!S109</f>
        <v>Cleared</v>
      </c>
      <c r="T108" s="146">
        <f>Discipline!AB109</f>
        <v>4.9028571428571439</v>
      </c>
      <c r="U108" s="146" t="str">
        <f t="shared" si="16"/>
        <v>NC</v>
      </c>
      <c r="V108" s="147">
        <f t="shared" si="17"/>
        <v>50.930238095238089</v>
      </c>
      <c r="W108" s="148" t="str">
        <f t="shared" si="18"/>
        <v xml:space="preserve">Wellness </v>
      </c>
      <c r="Y108" s="146">
        <f>Persona!AQ109</f>
        <v>33.353333333333339</v>
      </c>
      <c r="Z108" s="146" t="str">
        <f>Persona!AR109</f>
        <v>Cleared</v>
      </c>
      <c r="AA108" s="146">
        <f>Wellness!BH109</f>
        <v>6</v>
      </c>
      <c r="AB108" s="146" t="str">
        <f>Wellness!BK109</f>
        <v xml:space="preserve">Test </v>
      </c>
      <c r="AC108" s="146">
        <f>Behavior!Z109</f>
        <v>8</v>
      </c>
      <c r="AD108" s="146" t="str">
        <f>Behavior!AA109</f>
        <v>Cleared</v>
      </c>
      <c r="AE108" s="146">
        <f>Discipline!AO109</f>
        <v>5.0277777777777786</v>
      </c>
      <c r="AF108" s="146" t="str">
        <f t="shared" si="19"/>
        <v>NC</v>
      </c>
      <c r="AG108" s="147">
        <f t="shared" si="20"/>
        <v>52.381111111111117</v>
      </c>
      <c r="AH108" s="148" t="str">
        <f t="shared" si="21"/>
        <v xml:space="preserve">Wellness </v>
      </c>
      <c r="AJ108" s="146">
        <f>Persona!BD109</f>
        <v>39.050925925925924</v>
      </c>
      <c r="AK108" s="146" t="str">
        <f>Persona!BE109</f>
        <v>Cleared</v>
      </c>
      <c r="AL108" s="146">
        <f>Wellness!CB109</f>
        <v>6</v>
      </c>
      <c r="AM108" s="146" t="str">
        <f>Wellness!CE109</f>
        <v xml:space="preserve">Attendance  Test </v>
      </c>
      <c r="AN108" s="146">
        <f>Behavior!AH109</f>
        <v>7.6</v>
      </c>
      <c r="AO108" s="146" t="str">
        <f>Behavior!AI109</f>
        <v>Cleared</v>
      </c>
      <c r="AP108" s="146">
        <f>Discipline!BB109</f>
        <v>5.6000000000000014</v>
      </c>
      <c r="AQ108" s="146" t="str">
        <f t="shared" si="22"/>
        <v>NC</v>
      </c>
      <c r="AR108" s="147">
        <f t="shared" si="23"/>
        <v>58.250925925925927</v>
      </c>
      <c r="AS108" s="148" t="str">
        <f t="shared" si="24"/>
        <v xml:space="preserve">Wellness </v>
      </c>
      <c r="AV108" s="150"/>
    </row>
    <row r="109" spans="1:48" s="149" customFormat="1" ht="28.2" customHeight="1" x14ac:dyDescent="0.3">
      <c r="A109" s="151" t="s">
        <v>238</v>
      </c>
      <c r="B109" s="152" t="s">
        <v>239</v>
      </c>
      <c r="C109" s="146">
        <f>Persona!Q110</f>
        <v>33.888888888888893</v>
      </c>
      <c r="D109" s="146" t="str">
        <f>Persona!R110</f>
        <v>Cleared</v>
      </c>
      <c r="E109" s="146">
        <f>Wellness!T110</f>
        <v>18</v>
      </c>
      <c r="F109" s="146" t="str">
        <f>Wellness!W110</f>
        <v>Cleared</v>
      </c>
      <c r="G109" s="146">
        <f>Behavior!J110</f>
        <v>6</v>
      </c>
      <c r="H109" s="146" t="str">
        <f>Behavior!K110</f>
        <v>Cleared</v>
      </c>
      <c r="I109" s="146">
        <f>Discipline!O110</f>
        <v>6.1250000000000009</v>
      </c>
      <c r="J109" s="146" t="str">
        <f t="shared" si="13"/>
        <v>Cleared</v>
      </c>
      <c r="K109" s="147">
        <f t="shared" si="14"/>
        <v>64.0138888888889</v>
      </c>
      <c r="L109" s="148" t="str">
        <f t="shared" si="15"/>
        <v>Cleared</v>
      </c>
      <c r="N109" s="146">
        <f>Persona!AD110</f>
        <v>35.759523809523813</v>
      </c>
      <c r="O109" s="146" t="str">
        <f>Persona!AE110</f>
        <v>Cleared</v>
      </c>
      <c r="P109" s="146">
        <f>Wellness!AN110</f>
        <v>15</v>
      </c>
      <c r="Q109" s="146" t="str">
        <f>Wellness!AQ110</f>
        <v>Cleared</v>
      </c>
      <c r="R109" s="146">
        <f>Behavior!R110</f>
        <v>7.8</v>
      </c>
      <c r="S109" s="146" t="str">
        <f>Behavior!S110</f>
        <v>Cleared</v>
      </c>
      <c r="T109" s="146">
        <f>Discipline!AB110</f>
        <v>5.4171428571428573</v>
      </c>
      <c r="U109" s="146" t="str">
        <f t="shared" si="16"/>
        <v>NC</v>
      </c>
      <c r="V109" s="147">
        <f t="shared" si="17"/>
        <v>63.976666666666667</v>
      </c>
      <c r="W109" s="148" t="str">
        <f t="shared" si="18"/>
        <v>Cleared</v>
      </c>
      <c r="Y109" s="146">
        <f>Persona!AQ110</f>
        <v>26.926666666666669</v>
      </c>
      <c r="Z109" s="146" t="str">
        <f>Persona!AR110</f>
        <v>Cleared</v>
      </c>
      <c r="AA109" s="146">
        <f>Wellness!BH110</f>
        <v>13</v>
      </c>
      <c r="AB109" s="146" t="str">
        <f>Wellness!BK110</f>
        <v>Cleared</v>
      </c>
      <c r="AC109" s="146">
        <f>Behavior!Z110</f>
        <v>6</v>
      </c>
      <c r="AD109" s="146" t="str">
        <f>Behavior!AA110</f>
        <v>Cleared</v>
      </c>
      <c r="AE109" s="146">
        <f>Discipline!AO110</f>
        <v>4.8500000000000005</v>
      </c>
      <c r="AF109" s="146" t="str">
        <f t="shared" si="19"/>
        <v>NC</v>
      </c>
      <c r="AG109" s="147">
        <f t="shared" si="20"/>
        <v>50.776666666666671</v>
      </c>
      <c r="AH109" s="148" t="str">
        <f t="shared" si="21"/>
        <v>Cleared</v>
      </c>
      <c r="AJ109" s="146">
        <f>Persona!BD110</f>
        <v>25.533333333333331</v>
      </c>
      <c r="AK109" s="146" t="str">
        <f>Persona!BE110</f>
        <v>Cleared</v>
      </c>
      <c r="AL109" s="146">
        <f>Wellness!CB110</f>
        <v>15</v>
      </c>
      <c r="AM109" s="146" t="str">
        <f>Wellness!CE110</f>
        <v>Cleared</v>
      </c>
      <c r="AN109" s="146">
        <f>Behavior!AH110</f>
        <v>8</v>
      </c>
      <c r="AO109" s="146" t="str">
        <f>Behavior!AI110</f>
        <v>Cleared</v>
      </c>
      <c r="AP109" s="146">
        <f>Discipline!BB110</f>
        <v>4.8166666666666664</v>
      </c>
      <c r="AQ109" s="146" t="str">
        <f t="shared" si="22"/>
        <v>NC</v>
      </c>
      <c r="AR109" s="147">
        <f t="shared" si="23"/>
        <v>53.349999999999994</v>
      </c>
      <c r="AS109" s="148" t="str">
        <f t="shared" si="24"/>
        <v>Cleared</v>
      </c>
      <c r="AV109" s="150"/>
    </row>
    <row r="110" spans="1:48" s="149" customFormat="1" ht="28.2" customHeight="1" x14ac:dyDescent="0.3">
      <c r="A110" s="144" t="s">
        <v>240</v>
      </c>
      <c r="B110" s="145" t="s">
        <v>241</v>
      </c>
      <c r="C110" s="146">
        <f>Persona!Q111</f>
        <v>41.111111111111107</v>
      </c>
      <c r="D110" s="146" t="str">
        <f>Persona!R111</f>
        <v>Cleared</v>
      </c>
      <c r="E110" s="146">
        <f>Wellness!T111</f>
        <v>12</v>
      </c>
      <c r="F110" s="146" t="str">
        <f>Wellness!W111</f>
        <v>Cleared</v>
      </c>
      <c r="G110" s="146">
        <f>Behavior!J111</f>
        <v>6</v>
      </c>
      <c r="H110" s="146" t="str">
        <f>Behavior!K111</f>
        <v>Cleared</v>
      </c>
      <c r="I110" s="146">
        <f>Discipline!O111</f>
        <v>5.5223214285714288</v>
      </c>
      <c r="J110" s="146" t="str">
        <f t="shared" si="13"/>
        <v>NC</v>
      </c>
      <c r="K110" s="147">
        <f t="shared" si="14"/>
        <v>64.633432539682531</v>
      </c>
      <c r="L110" s="148" t="str">
        <f t="shared" si="15"/>
        <v>Cleared</v>
      </c>
      <c r="N110" s="146">
        <f>Persona!AD111</f>
        <v>24.566666666666666</v>
      </c>
      <c r="O110" s="146" t="str">
        <f>Persona!AE111</f>
        <v>NC</v>
      </c>
      <c r="P110" s="146">
        <f>Wellness!AN111</f>
        <v>4</v>
      </c>
      <c r="Q110" s="146" t="str">
        <f>Wellness!AQ111</f>
        <v xml:space="preserve">Test </v>
      </c>
      <c r="R110" s="146">
        <f>Behavior!R111</f>
        <v>8</v>
      </c>
      <c r="S110" s="146" t="str">
        <f>Behavior!S111</f>
        <v>Cleared</v>
      </c>
      <c r="T110" s="146">
        <f>Discipline!AB111</f>
        <v>4.9942857142857138</v>
      </c>
      <c r="U110" s="146" t="str">
        <f t="shared" si="16"/>
        <v>NC</v>
      </c>
      <c r="V110" s="147">
        <f t="shared" si="17"/>
        <v>41.560952380952379</v>
      </c>
      <c r="W110" s="148" t="str">
        <f t="shared" si="18"/>
        <v xml:space="preserve">Persona Wellness </v>
      </c>
      <c r="Y110" s="146">
        <f>Persona!AQ111</f>
        <v>37.506666666666661</v>
      </c>
      <c r="Z110" s="146" t="str">
        <f>Persona!AR111</f>
        <v>Cleared</v>
      </c>
      <c r="AA110" s="146">
        <f>Wellness!BH111</f>
        <v>9</v>
      </c>
      <c r="AB110" s="146" t="str">
        <f>Wellness!BK111</f>
        <v>Cleared</v>
      </c>
      <c r="AC110" s="146">
        <f>Behavior!Z111</f>
        <v>8.875</v>
      </c>
      <c r="AD110" s="146" t="str">
        <f>Behavior!AA111</f>
        <v>Cleared</v>
      </c>
      <c r="AE110" s="146">
        <f>Discipline!AO111</f>
        <v>5.9277777777777771</v>
      </c>
      <c r="AF110" s="146" t="str">
        <f t="shared" si="19"/>
        <v>NC</v>
      </c>
      <c r="AG110" s="147">
        <f t="shared" si="20"/>
        <v>61.309444444444438</v>
      </c>
      <c r="AH110" s="148" t="str">
        <f t="shared" si="21"/>
        <v>Cleared</v>
      </c>
      <c r="AJ110" s="146">
        <f>Persona!BD111</f>
        <v>37.779629629629625</v>
      </c>
      <c r="AK110" s="146" t="str">
        <f>Persona!BE111</f>
        <v>Cleared</v>
      </c>
      <c r="AL110" s="146">
        <f>Wellness!CB111</f>
        <v>10.999999999999998</v>
      </c>
      <c r="AM110" s="146" t="str">
        <f>Wellness!CE111</f>
        <v>Cleared</v>
      </c>
      <c r="AN110" s="146">
        <f>Behavior!AH111</f>
        <v>8.3000000000000007</v>
      </c>
      <c r="AO110" s="146" t="str">
        <f>Behavior!AI111</f>
        <v>Cleared</v>
      </c>
      <c r="AP110" s="146">
        <f>Discipline!BB111</f>
        <v>5.4333333333333336</v>
      </c>
      <c r="AQ110" s="146" t="str">
        <f t="shared" si="22"/>
        <v>NC</v>
      </c>
      <c r="AR110" s="147">
        <f t="shared" si="23"/>
        <v>62.512962962962959</v>
      </c>
      <c r="AS110" s="148" t="str">
        <f t="shared" si="24"/>
        <v>Cleared</v>
      </c>
      <c r="AV110" s="150"/>
    </row>
    <row r="111" spans="1:48" s="149" customFormat="1" ht="28.2" customHeight="1" x14ac:dyDescent="0.3">
      <c r="A111" s="151" t="s">
        <v>242</v>
      </c>
      <c r="B111" s="152" t="s">
        <v>243</v>
      </c>
      <c r="C111" s="146">
        <f>Persona!Q112</f>
        <v>23.611111111111111</v>
      </c>
      <c r="D111" s="146" t="str">
        <f>Persona!R112</f>
        <v>NC</v>
      </c>
      <c r="E111" s="146">
        <f>Wellness!T112</f>
        <v>10.999999999999998</v>
      </c>
      <c r="F111" s="146" t="str">
        <f>Wellness!W112</f>
        <v>Cleared</v>
      </c>
      <c r="G111" s="146">
        <f>Behavior!J112</f>
        <v>6</v>
      </c>
      <c r="H111" s="146" t="str">
        <f>Behavior!K112</f>
        <v>Cleared</v>
      </c>
      <c r="I111" s="146">
        <f>Discipline!O112</f>
        <v>6.2991071428571432</v>
      </c>
      <c r="J111" s="146" t="str">
        <f t="shared" si="13"/>
        <v>Cleared</v>
      </c>
      <c r="K111" s="147">
        <f t="shared" si="14"/>
        <v>46.910218253968253</v>
      </c>
      <c r="L111" s="148" t="str">
        <f t="shared" si="15"/>
        <v xml:space="preserve">Persona </v>
      </c>
      <c r="N111" s="146">
        <f>Persona!AD112</f>
        <v>19.202380952380953</v>
      </c>
      <c r="O111" s="146" t="str">
        <f>Persona!AE112</f>
        <v>NC</v>
      </c>
      <c r="P111" s="146">
        <f>Wellness!AN112</f>
        <v>12</v>
      </c>
      <c r="Q111" s="146" t="str">
        <f>Wellness!AQ112</f>
        <v>Cleared</v>
      </c>
      <c r="R111" s="146">
        <f>Behavior!R112</f>
        <v>7.7</v>
      </c>
      <c r="S111" s="146" t="str">
        <f>Behavior!S112</f>
        <v>Cleared</v>
      </c>
      <c r="T111" s="146">
        <f>Discipline!AB112</f>
        <v>4.5371428571428565</v>
      </c>
      <c r="U111" s="146" t="str">
        <f t="shared" si="16"/>
        <v>NC</v>
      </c>
      <c r="V111" s="147">
        <f t="shared" si="17"/>
        <v>43.439523809523806</v>
      </c>
      <c r="W111" s="148" t="str">
        <f t="shared" si="18"/>
        <v xml:space="preserve">Persona </v>
      </c>
      <c r="Y111" s="146">
        <f>Persona!AQ112</f>
        <v>25.973333333333336</v>
      </c>
      <c r="Z111" s="146" t="str">
        <f>Persona!AR112</f>
        <v>Cleared</v>
      </c>
      <c r="AA111" s="146">
        <f>Wellness!BH112</f>
        <v>13.999999999999998</v>
      </c>
      <c r="AB111" s="146" t="str">
        <f>Wellness!BK112</f>
        <v>Cleared</v>
      </c>
      <c r="AC111" s="146">
        <f>Behavior!Z112</f>
        <v>7.666666666666667</v>
      </c>
      <c r="AD111" s="146" t="str">
        <f>Behavior!AA112</f>
        <v>Cleared</v>
      </c>
      <c r="AE111" s="146">
        <f>Discipline!AO112</f>
        <v>5.0888888888888886</v>
      </c>
      <c r="AF111" s="146" t="str">
        <f t="shared" si="19"/>
        <v>NC</v>
      </c>
      <c r="AG111" s="147">
        <f t="shared" si="20"/>
        <v>52.728888888888889</v>
      </c>
      <c r="AH111" s="148" t="str">
        <f t="shared" si="21"/>
        <v>Cleared</v>
      </c>
      <c r="AJ111" s="146">
        <f>Persona!BD112</f>
        <v>33.425925925925924</v>
      </c>
      <c r="AK111" s="146" t="str">
        <f>Persona!BE112</f>
        <v>Cleared</v>
      </c>
      <c r="AL111" s="146">
        <f>Wellness!CB112</f>
        <v>13.999999999999998</v>
      </c>
      <c r="AM111" s="146" t="str">
        <f>Wellness!CE112</f>
        <v>Cleared</v>
      </c>
      <c r="AN111" s="146">
        <f>Behavior!AH112</f>
        <v>7.6</v>
      </c>
      <c r="AO111" s="146" t="str">
        <f>Behavior!AI112</f>
        <v>Cleared</v>
      </c>
      <c r="AP111" s="146">
        <f>Discipline!BB112</f>
        <v>5.0666666666666664</v>
      </c>
      <c r="AQ111" s="146" t="str">
        <f t="shared" si="22"/>
        <v>NC</v>
      </c>
      <c r="AR111" s="147">
        <f t="shared" si="23"/>
        <v>60.092592592592595</v>
      </c>
      <c r="AS111" s="148" t="str">
        <f t="shared" si="24"/>
        <v>Cleared</v>
      </c>
      <c r="AV111" s="150"/>
    </row>
    <row r="112" spans="1:48" s="149" customFormat="1" ht="28.2" customHeight="1" x14ac:dyDescent="0.3">
      <c r="A112" s="144" t="s">
        <v>244</v>
      </c>
      <c r="B112" s="145" t="s">
        <v>245</v>
      </c>
      <c r="C112" s="146">
        <f>Persona!Q113</f>
        <v>33.888888888888893</v>
      </c>
      <c r="D112" s="146" t="str">
        <f>Persona!R113</f>
        <v>Cleared</v>
      </c>
      <c r="E112" s="146">
        <f>Wellness!T113</f>
        <v>0</v>
      </c>
      <c r="F112" s="146" t="str">
        <f>Wellness!W113</f>
        <v xml:space="preserve">Attendance  Test </v>
      </c>
      <c r="G112" s="146">
        <f>Behavior!J113</f>
        <v>6</v>
      </c>
      <c r="H112" s="146" t="str">
        <f>Behavior!K113</f>
        <v>Cleared</v>
      </c>
      <c r="I112" s="146">
        <f>Discipline!O113</f>
        <v>2.375</v>
      </c>
      <c r="J112" s="146" t="str">
        <f t="shared" si="13"/>
        <v>NC</v>
      </c>
      <c r="K112" s="147">
        <f t="shared" si="14"/>
        <v>42.263888888888893</v>
      </c>
      <c r="L112" s="148" t="str">
        <f t="shared" si="15"/>
        <v xml:space="preserve">Wellness </v>
      </c>
      <c r="N112" s="146">
        <f>Persona!AD113</f>
        <v>30.230952380952381</v>
      </c>
      <c r="O112" s="146" t="str">
        <f>Persona!AE113</f>
        <v>Cleared</v>
      </c>
      <c r="P112" s="146">
        <f>Wellness!AN113</f>
        <v>0</v>
      </c>
      <c r="Q112" s="146" t="str">
        <f>Wellness!AQ113</f>
        <v xml:space="preserve">Attendance  Test </v>
      </c>
      <c r="R112" s="146">
        <f>Behavior!R113</f>
        <v>7.5449999999999999</v>
      </c>
      <c r="S112" s="146" t="str">
        <f>Behavior!S113</f>
        <v>Cleared</v>
      </c>
      <c r="T112" s="146">
        <f>Discipline!AB113</f>
        <v>3.657142857142857</v>
      </c>
      <c r="U112" s="146" t="str">
        <f t="shared" si="16"/>
        <v>NC</v>
      </c>
      <c r="V112" s="147">
        <f t="shared" si="17"/>
        <v>41.433095238095241</v>
      </c>
      <c r="W112" s="148" t="str">
        <f t="shared" si="18"/>
        <v xml:space="preserve">Wellness </v>
      </c>
      <c r="Y112" s="146">
        <f>Persona!AQ113</f>
        <v>34.546666666666674</v>
      </c>
      <c r="Z112" s="146" t="str">
        <f>Persona!AR113</f>
        <v>Cleared</v>
      </c>
      <c r="AA112" s="146">
        <f>Wellness!BH113</f>
        <v>0</v>
      </c>
      <c r="AB112" s="146" t="str">
        <f>Wellness!BK113</f>
        <v xml:space="preserve">Attendance  Test </v>
      </c>
      <c r="AC112" s="146">
        <f>Behavior!Z113</f>
        <v>7.5</v>
      </c>
      <c r="AD112" s="146" t="str">
        <f>Behavior!AA113</f>
        <v>Cleared</v>
      </c>
      <c r="AE112" s="146">
        <f>Discipline!AO113</f>
        <v>2.588888888888889</v>
      </c>
      <c r="AF112" s="146" t="str">
        <f t="shared" si="19"/>
        <v>NC</v>
      </c>
      <c r="AG112" s="147">
        <f t="shared" si="20"/>
        <v>44.635555555555563</v>
      </c>
      <c r="AH112" s="148" t="str">
        <f t="shared" si="21"/>
        <v xml:space="preserve">Wellness </v>
      </c>
      <c r="AJ112" s="146">
        <f>Persona!BD113</f>
        <v>35.446296296296296</v>
      </c>
      <c r="AK112" s="146" t="str">
        <f>Persona!BE113</f>
        <v>Cleared</v>
      </c>
      <c r="AL112" s="146">
        <f>Wellness!CB113</f>
        <v>0</v>
      </c>
      <c r="AM112" s="146" t="str">
        <f>Wellness!CE113</f>
        <v xml:space="preserve">Attendance  Test </v>
      </c>
      <c r="AN112" s="146">
        <f>Behavior!AH113</f>
        <v>6</v>
      </c>
      <c r="AO112" s="146" t="str">
        <f>Behavior!AI113</f>
        <v>Cleared</v>
      </c>
      <c r="AP112" s="146">
        <f>Discipline!BB113</f>
        <v>2.4333333333333336</v>
      </c>
      <c r="AQ112" s="146" t="str">
        <f t="shared" si="22"/>
        <v>NC</v>
      </c>
      <c r="AR112" s="147">
        <f t="shared" si="23"/>
        <v>43.879629629629633</v>
      </c>
      <c r="AS112" s="148" t="str">
        <f t="shared" si="24"/>
        <v xml:space="preserve">Wellness </v>
      </c>
      <c r="AV112" s="150"/>
    </row>
    <row r="113" spans="1:48" s="149" customFormat="1" ht="28.2" customHeight="1" x14ac:dyDescent="0.3">
      <c r="A113" s="151" t="s">
        <v>246</v>
      </c>
      <c r="B113" s="152" t="s">
        <v>247</v>
      </c>
      <c r="C113" s="146">
        <f>Persona!Q114</f>
        <v>31.666666666666664</v>
      </c>
      <c r="D113" s="146" t="str">
        <f>Persona!R114</f>
        <v>Cleared</v>
      </c>
      <c r="E113" s="146">
        <f>Wellness!T114</f>
        <v>13.999999999999998</v>
      </c>
      <c r="F113" s="146" t="str">
        <f>Wellness!W114</f>
        <v>Cleared</v>
      </c>
      <c r="G113" s="146">
        <f>Behavior!J114</f>
        <v>6</v>
      </c>
      <c r="H113" s="146" t="str">
        <f>Behavior!K114</f>
        <v>Cleared</v>
      </c>
      <c r="I113" s="146">
        <f>Discipline!O114</f>
        <v>7.4375</v>
      </c>
      <c r="J113" s="146" t="str">
        <f t="shared" si="13"/>
        <v>Cleared</v>
      </c>
      <c r="K113" s="147">
        <f t="shared" si="14"/>
        <v>59.104166666666664</v>
      </c>
      <c r="L113" s="148" t="str">
        <f t="shared" si="15"/>
        <v>Cleared</v>
      </c>
      <c r="N113" s="146">
        <f>Persona!AD114</f>
        <v>40.086904761904762</v>
      </c>
      <c r="O113" s="146" t="str">
        <f>Persona!AE114</f>
        <v>Cleared</v>
      </c>
      <c r="P113" s="146">
        <f>Wellness!AN114</f>
        <v>4.9999999999999991</v>
      </c>
      <c r="Q113" s="146" t="str">
        <f>Wellness!AQ114</f>
        <v xml:space="preserve">Test </v>
      </c>
      <c r="R113" s="146">
        <f>Behavior!R114</f>
        <v>7.3662499999999991</v>
      </c>
      <c r="S113" s="146" t="str">
        <f>Behavior!S114</f>
        <v>Cleared</v>
      </c>
      <c r="T113" s="146">
        <f>Discipline!AB114</f>
        <v>6.1428571428571432</v>
      </c>
      <c r="U113" s="146" t="str">
        <f t="shared" si="16"/>
        <v>Cleared</v>
      </c>
      <c r="V113" s="147">
        <f t="shared" si="17"/>
        <v>58.596011904761909</v>
      </c>
      <c r="W113" s="148" t="str">
        <f t="shared" si="18"/>
        <v xml:space="preserve">Wellness </v>
      </c>
      <c r="Y113" s="146">
        <f>Persona!AQ114</f>
        <v>35.133333333333333</v>
      </c>
      <c r="Z113" s="146" t="str">
        <f>Persona!AR114</f>
        <v>Cleared</v>
      </c>
      <c r="AA113" s="146">
        <f>Wellness!BH114</f>
        <v>4.9999999999999991</v>
      </c>
      <c r="AB113" s="146" t="str">
        <f>Wellness!BK114</f>
        <v xml:space="preserve">Test </v>
      </c>
      <c r="AC113" s="146">
        <f>Behavior!Z114</f>
        <v>7.5</v>
      </c>
      <c r="AD113" s="146" t="str">
        <f>Behavior!AA114</f>
        <v>Cleared</v>
      </c>
      <c r="AE113" s="146">
        <f>Discipline!AO114</f>
        <v>4.3888888888888884</v>
      </c>
      <c r="AF113" s="146" t="str">
        <f t="shared" si="19"/>
        <v>NC</v>
      </c>
      <c r="AG113" s="147">
        <f t="shared" si="20"/>
        <v>52.022222222222219</v>
      </c>
      <c r="AH113" s="148" t="str">
        <f t="shared" si="21"/>
        <v xml:space="preserve">Wellness </v>
      </c>
      <c r="AJ113" s="146">
        <f>Persona!BD114</f>
        <v>8.3101851851851833</v>
      </c>
      <c r="AK113" s="146" t="str">
        <f>Persona!BE114</f>
        <v>NC</v>
      </c>
      <c r="AL113" s="146">
        <f>Wellness!CB114</f>
        <v>12</v>
      </c>
      <c r="AM113" s="146" t="str">
        <f>Wellness!CE114</f>
        <v>Cleared</v>
      </c>
      <c r="AN113" s="146">
        <f>Behavior!AH114</f>
        <v>0</v>
      </c>
      <c r="AO113" s="146" t="str">
        <f>Behavior!AI114</f>
        <v>NC</v>
      </c>
      <c r="AP113" s="146">
        <f>Discipline!BB114</f>
        <v>4.9333333333333336</v>
      </c>
      <c r="AQ113" s="146" t="str">
        <f t="shared" si="22"/>
        <v>NC</v>
      </c>
      <c r="AR113" s="147">
        <f t="shared" si="23"/>
        <v>25.243518518518517</v>
      </c>
      <c r="AS113" s="148" t="str">
        <f t="shared" si="24"/>
        <v xml:space="preserve">Persona </v>
      </c>
      <c r="AV113" s="150"/>
    </row>
    <row r="114" spans="1:48" s="149" customFormat="1" ht="28.2" customHeight="1" x14ac:dyDescent="0.3">
      <c r="A114" s="144" t="s">
        <v>248</v>
      </c>
      <c r="B114" s="145" t="s">
        <v>249</v>
      </c>
      <c r="C114" s="146">
        <f>Persona!Q115</f>
        <v>21.666666666666668</v>
      </c>
      <c r="D114" s="146" t="str">
        <f>Persona!R115</f>
        <v>NC</v>
      </c>
      <c r="E114" s="146">
        <f>Wellness!T115</f>
        <v>12</v>
      </c>
      <c r="F114" s="146" t="str">
        <f>Wellness!W115</f>
        <v>Cleared</v>
      </c>
      <c r="G114" s="146">
        <f>Behavior!J115</f>
        <v>6</v>
      </c>
      <c r="H114" s="146" t="str">
        <f>Behavior!K115</f>
        <v>Cleared</v>
      </c>
      <c r="I114" s="146">
        <f>Discipline!O115</f>
        <v>7</v>
      </c>
      <c r="J114" s="146" t="str">
        <f t="shared" si="13"/>
        <v>Cleared</v>
      </c>
      <c r="K114" s="147">
        <f t="shared" si="14"/>
        <v>46.666666666666671</v>
      </c>
      <c r="L114" s="148" t="str">
        <f t="shared" si="15"/>
        <v xml:space="preserve">Persona </v>
      </c>
      <c r="N114" s="146">
        <f>Persona!AD115</f>
        <v>7.3261904761904759</v>
      </c>
      <c r="O114" s="146" t="str">
        <f>Persona!AE115</f>
        <v>NC</v>
      </c>
      <c r="P114" s="146">
        <f>Wellness!AN115</f>
        <v>6.9999999999999991</v>
      </c>
      <c r="Q114" s="146" t="str">
        <f>Wellness!AQ115</f>
        <v xml:space="preserve">Test </v>
      </c>
      <c r="R114" s="146">
        <f>Behavior!R115</f>
        <v>6.1215625000000005</v>
      </c>
      <c r="S114" s="146" t="str">
        <f>Behavior!S115</f>
        <v>Cleared</v>
      </c>
      <c r="T114" s="146">
        <f>Discipline!AB115</f>
        <v>3.805714285714286</v>
      </c>
      <c r="U114" s="146" t="str">
        <f t="shared" si="16"/>
        <v>NC</v>
      </c>
      <c r="V114" s="147">
        <f t="shared" si="17"/>
        <v>24.25346726190476</v>
      </c>
      <c r="W114" s="148" t="str">
        <f t="shared" si="18"/>
        <v xml:space="preserve">Persona Wellness </v>
      </c>
      <c r="Y114" s="146">
        <f>Persona!AQ115</f>
        <v>10.746666666666666</v>
      </c>
      <c r="Z114" s="146" t="str">
        <f>Persona!AR115</f>
        <v>NC</v>
      </c>
      <c r="AA114" s="146">
        <f>Wellness!BH115</f>
        <v>8</v>
      </c>
      <c r="AB114" s="146" t="str">
        <f>Wellness!BK115</f>
        <v xml:space="preserve">Test </v>
      </c>
      <c r="AC114" s="146">
        <f>Behavior!Z115</f>
        <v>5.5</v>
      </c>
      <c r="AD114" s="146" t="str">
        <f>Behavior!AA115</f>
        <v>NC</v>
      </c>
      <c r="AE114" s="146">
        <f>Discipline!AO115</f>
        <v>4.0166666666666675</v>
      </c>
      <c r="AF114" s="146" t="str">
        <f t="shared" si="19"/>
        <v>NC</v>
      </c>
      <c r="AG114" s="147">
        <f t="shared" si="20"/>
        <v>28.263333333333335</v>
      </c>
      <c r="AH114" s="148" t="str">
        <f t="shared" si="21"/>
        <v xml:space="preserve">Persona Wellness </v>
      </c>
      <c r="AJ114" s="146">
        <f>Persona!BD115</f>
        <v>32.837962962962962</v>
      </c>
      <c r="AK114" s="146" t="str">
        <f>Persona!BE115</f>
        <v>Cleared</v>
      </c>
      <c r="AL114" s="146">
        <f>Wellness!CB115</f>
        <v>9</v>
      </c>
      <c r="AM114" s="146" t="str">
        <f>Wellness!CE115</f>
        <v>Cleared</v>
      </c>
      <c r="AN114" s="146">
        <f>Behavior!AH115</f>
        <v>4.8</v>
      </c>
      <c r="AO114" s="146" t="str">
        <f>Behavior!AI115</f>
        <v>NC</v>
      </c>
      <c r="AP114" s="146">
        <f>Discipline!BB115</f>
        <v>4.2333333333333334</v>
      </c>
      <c r="AQ114" s="146" t="str">
        <f t="shared" si="22"/>
        <v>NC</v>
      </c>
      <c r="AR114" s="147">
        <f t="shared" si="23"/>
        <v>50.871296296296293</v>
      </c>
      <c r="AS114" s="148" t="str">
        <f t="shared" si="24"/>
        <v>Cleared</v>
      </c>
      <c r="AV114" s="150"/>
    </row>
    <row r="115" spans="1:48" s="149" customFormat="1" ht="28.2" customHeight="1" x14ac:dyDescent="0.3">
      <c r="A115" s="151" t="s">
        <v>250</v>
      </c>
      <c r="B115" s="152" t="s">
        <v>251</v>
      </c>
      <c r="C115" s="146">
        <f>Persona!Q116</f>
        <v>10</v>
      </c>
      <c r="D115" s="146" t="str">
        <f>Persona!R116</f>
        <v>NC</v>
      </c>
      <c r="E115" s="146">
        <f>Wellness!T116</f>
        <v>15</v>
      </c>
      <c r="F115" s="146" t="str">
        <f>Wellness!W116</f>
        <v>Cleared</v>
      </c>
      <c r="G115" s="146">
        <f>Behavior!J116</f>
        <v>6</v>
      </c>
      <c r="H115" s="146" t="str">
        <f>Behavior!K116</f>
        <v>Cleared</v>
      </c>
      <c r="I115" s="146">
        <f>Discipline!O116</f>
        <v>6.25</v>
      </c>
      <c r="J115" s="146" t="str">
        <f t="shared" si="13"/>
        <v>Cleared</v>
      </c>
      <c r="K115" s="147">
        <f t="shared" si="14"/>
        <v>37.25</v>
      </c>
      <c r="L115" s="148" t="str">
        <f t="shared" si="15"/>
        <v xml:space="preserve">Persona </v>
      </c>
      <c r="N115" s="146">
        <f>Persona!AD116</f>
        <v>22.480952380952381</v>
      </c>
      <c r="O115" s="146" t="str">
        <f>Persona!AE116</f>
        <v>NC</v>
      </c>
      <c r="P115" s="146">
        <f>Wellness!AN116</f>
        <v>16</v>
      </c>
      <c r="Q115" s="146" t="str">
        <f>Wellness!AQ116</f>
        <v>Cleared</v>
      </c>
      <c r="R115" s="146">
        <f>Behavior!R116</f>
        <v>6.7</v>
      </c>
      <c r="S115" s="146" t="str">
        <f>Behavior!S116</f>
        <v>Cleared</v>
      </c>
      <c r="T115" s="146">
        <f>Discipline!AB116</f>
        <v>6.0457142857142863</v>
      </c>
      <c r="U115" s="146" t="str">
        <f t="shared" si="16"/>
        <v>Cleared</v>
      </c>
      <c r="V115" s="147">
        <f t="shared" si="17"/>
        <v>51.226666666666674</v>
      </c>
      <c r="W115" s="148" t="str">
        <f t="shared" si="18"/>
        <v xml:space="preserve">Persona </v>
      </c>
      <c r="Y115" s="146">
        <f>Persona!AQ116</f>
        <v>25.893333333333334</v>
      </c>
      <c r="Z115" s="146" t="str">
        <f>Persona!AR116</f>
        <v>Cleared</v>
      </c>
      <c r="AA115" s="146">
        <f>Wellness!BH116</f>
        <v>8</v>
      </c>
      <c r="AB115" s="146" t="str">
        <f>Wellness!BK116</f>
        <v xml:space="preserve">Test </v>
      </c>
      <c r="AC115" s="146">
        <f>Behavior!Z116</f>
        <v>7.1</v>
      </c>
      <c r="AD115" s="146" t="str">
        <f>Behavior!AA116</f>
        <v>Cleared</v>
      </c>
      <c r="AE115" s="146">
        <f>Discipline!AO116</f>
        <v>5.4388888888888891</v>
      </c>
      <c r="AF115" s="146" t="str">
        <f t="shared" si="19"/>
        <v>NC</v>
      </c>
      <c r="AG115" s="147">
        <f t="shared" si="20"/>
        <v>46.432222222222222</v>
      </c>
      <c r="AH115" s="148" t="str">
        <f t="shared" si="21"/>
        <v xml:space="preserve">Wellness </v>
      </c>
      <c r="AJ115" s="146">
        <f>Persona!BD116</f>
        <v>37.608333333333327</v>
      </c>
      <c r="AK115" s="146" t="str">
        <f>Persona!BE116</f>
        <v>Cleared</v>
      </c>
      <c r="AL115" s="146">
        <f>Wellness!CB116</f>
        <v>13.999999999999998</v>
      </c>
      <c r="AM115" s="146" t="str">
        <f>Wellness!CE116</f>
        <v>Cleared</v>
      </c>
      <c r="AN115" s="146">
        <f>Behavior!AH116</f>
        <v>7.7</v>
      </c>
      <c r="AO115" s="146" t="str">
        <f>Behavior!AI116</f>
        <v>Cleared</v>
      </c>
      <c r="AP115" s="146">
        <f>Discipline!BB116</f>
        <v>5.8666666666666671</v>
      </c>
      <c r="AQ115" s="146" t="str">
        <f t="shared" si="22"/>
        <v>NC</v>
      </c>
      <c r="AR115" s="147">
        <f t="shared" si="23"/>
        <v>65.174999999999997</v>
      </c>
      <c r="AS115" s="148" t="str">
        <f t="shared" si="24"/>
        <v>Cleared</v>
      </c>
      <c r="AV115" s="150"/>
    </row>
    <row r="116" spans="1:48" s="149" customFormat="1" ht="28.2" customHeight="1" x14ac:dyDescent="0.3">
      <c r="A116" s="144" t="s">
        <v>252</v>
      </c>
      <c r="B116" s="145" t="s">
        <v>253</v>
      </c>
      <c r="C116" s="146">
        <f>Persona!Q117</f>
        <v>36.666666666666664</v>
      </c>
      <c r="D116" s="146" t="str">
        <f>Persona!R117</f>
        <v>Cleared</v>
      </c>
      <c r="E116" s="146">
        <f>Wellness!T117</f>
        <v>13</v>
      </c>
      <c r="F116" s="146" t="str">
        <f>Wellness!W117</f>
        <v>Cleared</v>
      </c>
      <c r="G116" s="146">
        <f>Behavior!J117</f>
        <v>6</v>
      </c>
      <c r="H116" s="146" t="str">
        <f>Behavior!K117</f>
        <v>Cleared</v>
      </c>
      <c r="I116" s="146">
        <f>Discipline!O117</f>
        <v>6.375</v>
      </c>
      <c r="J116" s="146" t="str">
        <f t="shared" si="13"/>
        <v>Cleared</v>
      </c>
      <c r="K116" s="147">
        <f t="shared" si="14"/>
        <v>62.041666666666664</v>
      </c>
      <c r="L116" s="148" t="str">
        <f t="shared" si="15"/>
        <v>Cleared</v>
      </c>
      <c r="N116" s="146">
        <f>Persona!AD117</f>
        <v>30.886904761904759</v>
      </c>
      <c r="O116" s="146" t="str">
        <f>Persona!AE117</f>
        <v>Cleared</v>
      </c>
      <c r="P116" s="146">
        <f>Wellness!AN117</f>
        <v>12</v>
      </c>
      <c r="Q116" s="146" t="str">
        <f>Wellness!AQ117</f>
        <v>Cleared</v>
      </c>
      <c r="R116" s="146">
        <f>Behavior!R117</f>
        <v>7.2150000000000007</v>
      </c>
      <c r="S116" s="146" t="str">
        <f>Behavior!S117</f>
        <v>Cleared</v>
      </c>
      <c r="T116" s="146">
        <f>Discipline!AB117</f>
        <v>6.3828571428571443</v>
      </c>
      <c r="U116" s="146" t="str">
        <f t="shared" si="16"/>
        <v>Cleared</v>
      </c>
      <c r="V116" s="147">
        <f t="shared" si="17"/>
        <v>56.484761904761911</v>
      </c>
      <c r="W116" s="148" t="str">
        <f t="shared" si="18"/>
        <v>Cleared</v>
      </c>
      <c r="Y116" s="146">
        <f>Persona!AQ117</f>
        <v>30.76</v>
      </c>
      <c r="Z116" s="146" t="str">
        <f>Persona!AR117</f>
        <v>Cleared</v>
      </c>
      <c r="AA116" s="146">
        <f>Wellness!BH117</f>
        <v>12</v>
      </c>
      <c r="AB116" s="146" t="str">
        <f>Wellness!BK117</f>
        <v>Cleared</v>
      </c>
      <c r="AC116" s="146">
        <f>Behavior!Z117</f>
        <v>7.8333333333333339</v>
      </c>
      <c r="AD116" s="146" t="str">
        <f>Behavior!AA117</f>
        <v>Cleared</v>
      </c>
      <c r="AE116" s="146">
        <f>Discipline!AO117</f>
        <v>4.05</v>
      </c>
      <c r="AF116" s="146" t="str">
        <f t="shared" si="19"/>
        <v>NC</v>
      </c>
      <c r="AG116" s="147">
        <f t="shared" si="20"/>
        <v>54.643333333333338</v>
      </c>
      <c r="AH116" s="148" t="str">
        <f t="shared" si="21"/>
        <v>Cleared</v>
      </c>
      <c r="AJ116" s="146">
        <f>Persona!BD117</f>
        <v>30.216666666666665</v>
      </c>
      <c r="AK116" s="146" t="str">
        <f>Persona!BE117</f>
        <v>Cleared</v>
      </c>
      <c r="AL116" s="146">
        <f>Wellness!CB117</f>
        <v>8</v>
      </c>
      <c r="AM116" s="146" t="str">
        <f>Wellness!CE117</f>
        <v xml:space="preserve">Attendance  Test </v>
      </c>
      <c r="AN116" s="146">
        <f>Behavior!AH117</f>
        <v>9.5</v>
      </c>
      <c r="AO116" s="146" t="str">
        <f>Behavior!AI117</f>
        <v>Cleared</v>
      </c>
      <c r="AP116" s="146">
        <f>Discipline!BB117</f>
        <v>5.9333333333333336</v>
      </c>
      <c r="AQ116" s="146" t="str">
        <f t="shared" si="22"/>
        <v>NC</v>
      </c>
      <c r="AR116" s="147">
        <f t="shared" si="23"/>
        <v>53.650000000000006</v>
      </c>
      <c r="AS116" s="148" t="str">
        <f t="shared" si="24"/>
        <v xml:space="preserve">Wellness </v>
      </c>
      <c r="AV116" s="150"/>
    </row>
    <row r="117" spans="1:48" s="149" customFormat="1" ht="28.2" customHeight="1" x14ac:dyDescent="0.3">
      <c r="A117" s="151" t="s">
        <v>254</v>
      </c>
      <c r="B117" s="152" t="s">
        <v>255</v>
      </c>
      <c r="C117" s="146">
        <f>Persona!Q118</f>
        <v>35.555555555555557</v>
      </c>
      <c r="D117" s="146" t="str">
        <f>Persona!R118</f>
        <v>Cleared</v>
      </c>
      <c r="E117" s="146">
        <f>Wellness!T118</f>
        <v>12</v>
      </c>
      <c r="F117" s="146" t="str">
        <f>Wellness!W118</f>
        <v>Cleared</v>
      </c>
      <c r="G117" s="146">
        <f>Behavior!J118</f>
        <v>6</v>
      </c>
      <c r="H117" s="146" t="str">
        <f>Behavior!K118</f>
        <v>Cleared</v>
      </c>
      <c r="I117" s="146">
        <f>Discipline!O118</f>
        <v>5.8125000000000009</v>
      </c>
      <c r="J117" s="146" t="str">
        <f t="shared" si="13"/>
        <v>NC</v>
      </c>
      <c r="K117" s="147">
        <f t="shared" si="14"/>
        <v>59.368055555555557</v>
      </c>
      <c r="L117" s="148" t="str">
        <f t="shared" si="15"/>
        <v>Cleared</v>
      </c>
      <c r="N117" s="146">
        <f>Persona!AD118</f>
        <v>21.205952380952382</v>
      </c>
      <c r="O117" s="146" t="str">
        <f>Persona!AE118</f>
        <v>NC</v>
      </c>
      <c r="P117" s="146">
        <f>Wellness!AN118</f>
        <v>1</v>
      </c>
      <c r="Q117" s="146" t="str">
        <f>Wellness!AQ118</f>
        <v xml:space="preserve">Test </v>
      </c>
      <c r="R117" s="146">
        <f>Behavior!R118</f>
        <v>7.0837500000000002</v>
      </c>
      <c r="S117" s="146" t="str">
        <f>Behavior!S118</f>
        <v>Cleared</v>
      </c>
      <c r="T117" s="146">
        <f>Discipline!AB118</f>
        <v>3.5142857142857142</v>
      </c>
      <c r="U117" s="146" t="str">
        <f t="shared" si="16"/>
        <v>NC</v>
      </c>
      <c r="V117" s="147">
        <f t="shared" si="17"/>
        <v>32.803988095238097</v>
      </c>
      <c r="W117" s="148" t="str">
        <f t="shared" si="18"/>
        <v xml:space="preserve">Persona Wellness </v>
      </c>
      <c r="Y117" s="146">
        <f>Persona!AQ118</f>
        <v>28.48</v>
      </c>
      <c r="Z117" s="146" t="str">
        <f>Persona!AR118</f>
        <v>Cleared</v>
      </c>
      <c r="AA117" s="146">
        <f>Wellness!BH118</f>
        <v>4.9999999999999991</v>
      </c>
      <c r="AB117" s="146" t="str">
        <f>Wellness!BK118</f>
        <v xml:space="preserve">Test </v>
      </c>
      <c r="AC117" s="146">
        <f>Behavior!Z118</f>
        <v>6.25</v>
      </c>
      <c r="AD117" s="146" t="str">
        <f>Behavior!AA118</f>
        <v>Cleared</v>
      </c>
      <c r="AE117" s="146">
        <f>Discipline!AO118</f>
        <v>3.5388888888888888</v>
      </c>
      <c r="AF117" s="146" t="str">
        <f t="shared" si="19"/>
        <v>NC</v>
      </c>
      <c r="AG117" s="147">
        <f t="shared" si="20"/>
        <v>43.268888888888888</v>
      </c>
      <c r="AH117" s="148" t="str">
        <f t="shared" si="21"/>
        <v xml:space="preserve">Wellness </v>
      </c>
      <c r="AJ117" s="146">
        <f>Persona!BD118</f>
        <v>19.966666666666669</v>
      </c>
      <c r="AK117" s="146" t="str">
        <f>Persona!BE118</f>
        <v>NC</v>
      </c>
      <c r="AL117" s="146">
        <f>Wellness!CB118</f>
        <v>6</v>
      </c>
      <c r="AM117" s="146" t="str">
        <f>Wellness!CE118</f>
        <v xml:space="preserve">Test </v>
      </c>
      <c r="AN117" s="146">
        <f>Behavior!AH118</f>
        <v>4.8</v>
      </c>
      <c r="AO117" s="146" t="str">
        <f>Behavior!AI118</f>
        <v>NC</v>
      </c>
      <c r="AP117" s="146">
        <f>Discipline!BB118</f>
        <v>5</v>
      </c>
      <c r="AQ117" s="146" t="str">
        <f t="shared" si="22"/>
        <v>NC</v>
      </c>
      <c r="AR117" s="147">
        <f t="shared" si="23"/>
        <v>35.766666666666666</v>
      </c>
      <c r="AS117" s="148" t="str">
        <f t="shared" si="24"/>
        <v xml:space="preserve">Persona Wellness </v>
      </c>
      <c r="AV117" s="150"/>
    </row>
    <row r="118" spans="1:48" s="149" customFormat="1" ht="28.2" customHeight="1" x14ac:dyDescent="0.3">
      <c r="A118" s="144" t="s">
        <v>256</v>
      </c>
      <c r="B118" s="145" t="s">
        <v>257</v>
      </c>
      <c r="C118" s="146">
        <f>Persona!Q119</f>
        <v>30</v>
      </c>
      <c r="D118" s="146" t="str">
        <f>Persona!R119</f>
        <v>Cleared</v>
      </c>
      <c r="E118" s="146">
        <f>Wellness!T119</f>
        <v>16</v>
      </c>
      <c r="F118" s="146" t="str">
        <f>Wellness!W119</f>
        <v>Cleared</v>
      </c>
      <c r="G118" s="146">
        <f>Behavior!J119</f>
        <v>6</v>
      </c>
      <c r="H118" s="146" t="str">
        <f>Behavior!K119</f>
        <v>Cleared</v>
      </c>
      <c r="I118" s="146">
        <f>Discipline!O119</f>
        <v>5.4375</v>
      </c>
      <c r="J118" s="146" t="str">
        <f t="shared" si="13"/>
        <v>NC</v>
      </c>
      <c r="K118" s="147">
        <f t="shared" si="14"/>
        <v>57.4375</v>
      </c>
      <c r="L118" s="148" t="str">
        <f t="shared" si="15"/>
        <v>Cleared</v>
      </c>
      <c r="N118" s="146">
        <f>Persona!AD119</f>
        <v>25.955952380952382</v>
      </c>
      <c r="O118" s="146" t="str">
        <f>Persona!AE119</f>
        <v>Cleared</v>
      </c>
      <c r="P118" s="146">
        <f>Wellness!AN119</f>
        <v>4</v>
      </c>
      <c r="Q118" s="146" t="str">
        <f>Wellness!AQ119</f>
        <v xml:space="preserve">Attendance  Test </v>
      </c>
      <c r="R118" s="146">
        <f>Behavior!R119</f>
        <v>7.0309375000000003</v>
      </c>
      <c r="S118" s="146" t="str">
        <f>Behavior!S119</f>
        <v>Cleared</v>
      </c>
      <c r="T118" s="146">
        <f>Discipline!AB119</f>
        <v>3.4000000000000004</v>
      </c>
      <c r="U118" s="146" t="str">
        <f t="shared" si="16"/>
        <v>NC</v>
      </c>
      <c r="V118" s="147">
        <f t="shared" si="17"/>
        <v>40.386889880952381</v>
      </c>
      <c r="W118" s="148" t="str">
        <f t="shared" si="18"/>
        <v xml:space="preserve">Wellness </v>
      </c>
      <c r="Y118" s="146">
        <f>Persona!AQ119</f>
        <v>23.9</v>
      </c>
      <c r="Z118" s="146" t="str">
        <f>Persona!AR119</f>
        <v>NC</v>
      </c>
      <c r="AA118" s="146">
        <f>Wellness!BH119</f>
        <v>8</v>
      </c>
      <c r="AB118" s="146" t="str">
        <f>Wellness!BK119</f>
        <v xml:space="preserve">Attendance  Test </v>
      </c>
      <c r="AC118" s="146">
        <f>Behavior!Z119</f>
        <v>6.4166666666666661</v>
      </c>
      <c r="AD118" s="146" t="str">
        <f>Behavior!AA119</f>
        <v>Cleared</v>
      </c>
      <c r="AE118" s="146">
        <f>Discipline!AO119</f>
        <v>2.9611111111111112</v>
      </c>
      <c r="AF118" s="146" t="str">
        <f t="shared" si="19"/>
        <v>NC</v>
      </c>
      <c r="AG118" s="147">
        <f t="shared" si="20"/>
        <v>41.277777777777771</v>
      </c>
      <c r="AH118" s="148" t="str">
        <f t="shared" si="21"/>
        <v xml:space="preserve">Persona Wellness </v>
      </c>
      <c r="AJ118" s="146">
        <f>Persona!BD119</f>
        <v>29.5</v>
      </c>
      <c r="AK118" s="146" t="str">
        <f>Persona!BE119</f>
        <v>Cleared</v>
      </c>
      <c r="AL118" s="146">
        <f>Wellness!CB119</f>
        <v>6</v>
      </c>
      <c r="AM118" s="146" t="str">
        <f>Wellness!CE119</f>
        <v xml:space="preserve">Attendance  Test </v>
      </c>
      <c r="AN118" s="146">
        <f>Behavior!AH119</f>
        <v>5</v>
      </c>
      <c r="AO118" s="146" t="str">
        <f>Behavior!AI119</f>
        <v>NC</v>
      </c>
      <c r="AP118" s="146">
        <f>Discipline!BB119</f>
        <v>4.8000000000000007</v>
      </c>
      <c r="AQ118" s="146" t="str">
        <f t="shared" si="22"/>
        <v>NC</v>
      </c>
      <c r="AR118" s="147">
        <f t="shared" si="23"/>
        <v>45.3</v>
      </c>
      <c r="AS118" s="148" t="str">
        <f t="shared" si="24"/>
        <v xml:space="preserve">Wellness </v>
      </c>
      <c r="AV118" s="150"/>
    </row>
    <row r="119" spans="1:48" s="149" customFormat="1" ht="28.2" customHeight="1" x14ac:dyDescent="0.3">
      <c r="A119" s="151" t="s">
        <v>258</v>
      </c>
      <c r="B119" s="152" t="s">
        <v>259</v>
      </c>
      <c r="C119" s="146">
        <f>Persona!Q120</f>
        <v>41.666666666666671</v>
      </c>
      <c r="D119" s="146" t="str">
        <f>Persona!R120</f>
        <v>Cleared</v>
      </c>
      <c r="E119" s="146">
        <f>Wellness!T120</f>
        <v>10.999999999999998</v>
      </c>
      <c r="F119" s="146" t="str">
        <f>Wellness!W120</f>
        <v>Cleared</v>
      </c>
      <c r="G119" s="146">
        <f>Behavior!J120</f>
        <v>6</v>
      </c>
      <c r="H119" s="146" t="str">
        <f>Behavior!K120</f>
        <v>Cleared</v>
      </c>
      <c r="I119" s="146">
        <f>Discipline!O120</f>
        <v>4.875</v>
      </c>
      <c r="J119" s="146" t="str">
        <f t="shared" si="13"/>
        <v>NC</v>
      </c>
      <c r="K119" s="147">
        <f t="shared" si="14"/>
        <v>63.541666666666671</v>
      </c>
      <c r="L119" s="148" t="str">
        <f t="shared" si="15"/>
        <v>Cleared</v>
      </c>
      <c r="N119" s="146">
        <f>Persona!AD120</f>
        <v>31.30238095238095</v>
      </c>
      <c r="O119" s="146" t="str">
        <f>Persona!AE120</f>
        <v>Cleared</v>
      </c>
      <c r="P119" s="146">
        <f>Wellness!AN120</f>
        <v>10.999999999999998</v>
      </c>
      <c r="Q119" s="146" t="str">
        <f>Wellness!AQ120</f>
        <v>Cleared</v>
      </c>
      <c r="R119" s="146">
        <f>Behavior!R120</f>
        <v>7</v>
      </c>
      <c r="S119" s="146" t="str">
        <f>Behavior!S120</f>
        <v>Cleared</v>
      </c>
      <c r="T119" s="146">
        <f>Discipline!AB120</f>
        <v>5.4285714285714288</v>
      </c>
      <c r="U119" s="146" t="str">
        <f t="shared" si="16"/>
        <v>NC</v>
      </c>
      <c r="V119" s="147">
        <f t="shared" si="17"/>
        <v>54.730952380952381</v>
      </c>
      <c r="W119" s="148" t="str">
        <f t="shared" si="18"/>
        <v>Cleared</v>
      </c>
      <c r="Y119" s="146">
        <f>Persona!AQ120</f>
        <v>35.26</v>
      </c>
      <c r="Z119" s="146" t="str">
        <f>Persona!AR120</f>
        <v>Cleared</v>
      </c>
      <c r="AA119" s="146">
        <f>Wellness!BH120</f>
        <v>10.999999999999998</v>
      </c>
      <c r="AB119" s="146" t="str">
        <f>Wellness!BK120</f>
        <v>Cleared</v>
      </c>
      <c r="AC119" s="146">
        <f>Behavior!Z120</f>
        <v>8.1999999999999993</v>
      </c>
      <c r="AD119" s="146" t="str">
        <f>Behavior!AA120</f>
        <v>Cleared</v>
      </c>
      <c r="AE119" s="146">
        <f>Discipline!AO120</f>
        <v>4.844444444444445</v>
      </c>
      <c r="AF119" s="146" t="str">
        <f t="shared" si="19"/>
        <v>NC</v>
      </c>
      <c r="AG119" s="147">
        <f t="shared" si="20"/>
        <v>59.304444444444442</v>
      </c>
      <c r="AH119" s="148" t="str">
        <f t="shared" si="21"/>
        <v>Cleared</v>
      </c>
      <c r="AJ119" s="146">
        <f>Persona!BD120</f>
        <v>37.411111111111111</v>
      </c>
      <c r="AK119" s="146" t="str">
        <f>Persona!BE120</f>
        <v>Cleared</v>
      </c>
      <c r="AL119" s="146">
        <f>Wellness!CB120</f>
        <v>12</v>
      </c>
      <c r="AM119" s="146" t="str">
        <f>Wellness!CE120</f>
        <v>Cleared</v>
      </c>
      <c r="AN119" s="146">
        <f>Behavior!AH120</f>
        <v>8.4</v>
      </c>
      <c r="AO119" s="146" t="str">
        <f>Behavior!AI120</f>
        <v>Cleared</v>
      </c>
      <c r="AP119" s="146">
        <f>Discipline!BB120</f>
        <v>5.6000000000000014</v>
      </c>
      <c r="AQ119" s="146" t="str">
        <f t="shared" si="22"/>
        <v>NC</v>
      </c>
      <c r="AR119" s="147">
        <f t="shared" si="23"/>
        <v>63.411111111111111</v>
      </c>
      <c r="AS119" s="148" t="str">
        <f t="shared" si="24"/>
        <v>Cleared</v>
      </c>
      <c r="AV119" s="150"/>
    </row>
    <row r="120" spans="1:48" s="149" customFormat="1" ht="28.2" customHeight="1" x14ac:dyDescent="0.3">
      <c r="A120" s="144" t="s">
        <v>260</v>
      </c>
      <c r="B120" s="145" t="s">
        <v>261</v>
      </c>
      <c r="C120" s="146">
        <f>Persona!Q121</f>
        <v>43.333333333333336</v>
      </c>
      <c r="D120" s="146" t="str">
        <f>Persona!R121</f>
        <v>Cleared</v>
      </c>
      <c r="E120" s="146">
        <f>Wellness!T121</f>
        <v>23</v>
      </c>
      <c r="F120" s="146" t="str">
        <f>Wellness!W121</f>
        <v>Cleared</v>
      </c>
      <c r="G120" s="146">
        <f>Behavior!J121</f>
        <v>6</v>
      </c>
      <c r="H120" s="146" t="str">
        <f>Behavior!K121</f>
        <v>Cleared</v>
      </c>
      <c r="I120" s="146">
        <f>Discipline!O121</f>
        <v>6.1517857142857153</v>
      </c>
      <c r="J120" s="146" t="str">
        <f t="shared" si="13"/>
        <v>Cleared</v>
      </c>
      <c r="K120" s="147">
        <f t="shared" si="14"/>
        <v>78.485119047619065</v>
      </c>
      <c r="L120" s="148" t="str">
        <f t="shared" si="15"/>
        <v>Cleared</v>
      </c>
      <c r="N120" s="146">
        <f>Persona!AD121</f>
        <v>34.582142857142856</v>
      </c>
      <c r="O120" s="146" t="str">
        <f>Persona!AE121</f>
        <v>Cleared</v>
      </c>
      <c r="P120" s="146">
        <f>Wellness!AN121</f>
        <v>16</v>
      </c>
      <c r="Q120" s="146" t="str">
        <f>Wellness!AQ121</f>
        <v>Cleared</v>
      </c>
      <c r="R120" s="146">
        <f>Behavior!R121</f>
        <v>4.8</v>
      </c>
      <c r="S120" s="146" t="str">
        <f>Behavior!S121</f>
        <v>NC</v>
      </c>
      <c r="T120" s="146">
        <f>Discipline!AB121</f>
        <v>6.7257142857142869</v>
      </c>
      <c r="U120" s="146" t="str">
        <f t="shared" si="16"/>
        <v>Cleared</v>
      </c>
      <c r="V120" s="147">
        <f t="shared" si="17"/>
        <v>62.107857142857142</v>
      </c>
      <c r="W120" s="148" t="str">
        <f t="shared" si="18"/>
        <v>Cleared</v>
      </c>
      <c r="Y120" s="146">
        <f>Persona!AQ121</f>
        <v>31.106666666666666</v>
      </c>
      <c r="Z120" s="146" t="str">
        <f>Persona!AR121</f>
        <v>Cleared</v>
      </c>
      <c r="AA120" s="146">
        <f>Wellness!BH121</f>
        <v>18</v>
      </c>
      <c r="AB120" s="146" t="str">
        <f>Wellness!BK121</f>
        <v>Cleared</v>
      </c>
      <c r="AC120" s="146">
        <f>Behavior!Z121</f>
        <v>8.5</v>
      </c>
      <c r="AD120" s="146" t="str">
        <f>Behavior!AA121</f>
        <v>Cleared</v>
      </c>
      <c r="AE120" s="146">
        <f>Discipline!AO121</f>
        <v>4.4333333333333336</v>
      </c>
      <c r="AF120" s="146" t="str">
        <f t="shared" si="19"/>
        <v>NC</v>
      </c>
      <c r="AG120" s="147">
        <f t="shared" si="20"/>
        <v>62.040000000000006</v>
      </c>
      <c r="AH120" s="148" t="str">
        <f t="shared" si="21"/>
        <v>Cleared</v>
      </c>
      <c r="AJ120" s="146">
        <f>Persona!BD121</f>
        <v>39.806481481481484</v>
      </c>
      <c r="AK120" s="146" t="str">
        <f>Persona!BE121</f>
        <v>Cleared</v>
      </c>
      <c r="AL120" s="146">
        <f>Wellness!CB121</f>
        <v>16</v>
      </c>
      <c r="AM120" s="146" t="str">
        <f>Wellness!CE121</f>
        <v>Cleared</v>
      </c>
      <c r="AN120" s="146">
        <f>Behavior!AH121</f>
        <v>9.4400000000000013</v>
      </c>
      <c r="AO120" s="146" t="str">
        <f>Behavior!AI121</f>
        <v>Cleared</v>
      </c>
      <c r="AP120" s="146">
        <f>Discipline!BB121</f>
        <v>6.5</v>
      </c>
      <c r="AQ120" s="146" t="str">
        <f t="shared" si="22"/>
        <v>Cleared</v>
      </c>
      <c r="AR120" s="147">
        <f t="shared" si="23"/>
        <v>71.746481481481482</v>
      </c>
      <c r="AS120" s="148" t="str">
        <f t="shared" si="24"/>
        <v>Cleared</v>
      </c>
      <c r="AV120" s="150"/>
    </row>
    <row r="121" spans="1:48" s="149" customFormat="1" ht="28.2" customHeight="1" x14ac:dyDescent="0.3">
      <c r="A121" s="151" t="s">
        <v>262</v>
      </c>
      <c r="B121" s="152" t="s">
        <v>263</v>
      </c>
      <c r="C121" s="146">
        <f>Persona!Q122</f>
        <v>31.666666666666664</v>
      </c>
      <c r="D121" s="146" t="str">
        <f>Persona!R122</f>
        <v>Cleared</v>
      </c>
      <c r="E121" s="146">
        <f>Wellness!T122</f>
        <v>12</v>
      </c>
      <c r="F121" s="146" t="str">
        <f>Wellness!W122</f>
        <v>Cleared</v>
      </c>
      <c r="G121" s="146">
        <f>Behavior!J122</f>
        <v>6</v>
      </c>
      <c r="H121" s="146" t="str">
        <f>Behavior!K122</f>
        <v>Cleared</v>
      </c>
      <c r="I121" s="146">
        <f>Discipline!O122</f>
        <v>6.75</v>
      </c>
      <c r="J121" s="146" t="str">
        <f t="shared" si="13"/>
        <v>Cleared</v>
      </c>
      <c r="K121" s="147">
        <f t="shared" si="14"/>
        <v>56.416666666666664</v>
      </c>
      <c r="L121" s="148" t="str">
        <f t="shared" si="15"/>
        <v>Cleared</v>
      </c>
      <c r="N121" s="146">
        <f>Persona!AD122</f>
        <v>24.561904761904763</v>
      </c>
      <c r="O121" s="146" t="str">
        <f>Persona!AE122</f>
        <v>NC</v>
      </c>
      <c r="P121" s="146">
        <f>Wellness!AN122</f>
        <v>4</v>
      </c>
      <c r="Q121" s="146" t="str">
        <f>Wellness!AQ122</f>
        <v xml:space="preserve">Attendance  Test </v>
      </c>
      <c r="R121" s="146">
        <f>Behavior!R122</f>
        <v>7</v>
      </c>
      <c r="S121" s="146" t="str">
        <f>Behavior!S122</f>
        <v>Cleared</v>
      </c>
      <c r="T121" s="146">
        <f>Discipline!AB122</f>
        <v>4.2857142857142865</v>
      </c>
      <c r="U121" s="146" t="str">
        <f t="shared" si="16"/>
        <v>NC</v>
      </c>
      <c r="V121" s="147">
        <f t="shared" si="17"/>
        <v>39.847619047619048</v>
      </c>
      <c r="W121" s="148" t="str">
        <f t="shared" si="18"/>
        <v xml:space="preserve">Persona Wellness </v>
      </c>
      <c r="Y121" s="146">
        <f>Persona!AQ122</f>
        <v>21.893333333333334</v>
      </c>
      <c r="Z121" s="146" t="str">
        <f>Persona!AR122</f>
        <v>NC</v>
      </c>
      <c r="AA121" s="146">
        <f>Wellness!BH122</f>
        <v>4.9999999999999991</v>
      </c>
      <c r="AB121" s="146" t="str">
        <f>Wellness!BK122</f>
        <v xml:space="preserve">Attendance  Test </v>
      </c>
      <c r="AC121" s="146">
        <f>Behavior!Z122</f>
        <v>6.5</v>
      </c>
      <c r="AD121" s="146" t="str">
        <f>Behavior!AA122</f>
        <v>Cleared</v>
      </c>
      <c r="AE121" s="146">
        <f>Discipline!AO122</f>
        <v>3.9388888888888887</v>
      </c>
      <c r="AF121" s="146" t="str">
        <f t="shared" si="19"/>
        <v>NC</v>
      </c>
      <c r="AG121" s="147">
        <f t="shared" si="20"/>
        <v>37.332222222222221</v>
      </c>
      <c r="AH121" s="148" t="str">
        <f t="shared" si="21"/>
        <v xml:space="preserve">Persona Wellness </v>
      </c>
      <c r="AJ121" s="146">
        <f>Persona!BD122</f>
        <v>28.303703703703704</v>
      </c>
      <c r="AK121" s="146" t="str">
        <f>Persona!BE122</f>
        <v>Cleared</v>
      </c>
      <c r="AL121" s="146">
        <f>Wellness!CB122</f>
        <v>6</v>
      </c>
      <c r="AM121" s="146" t="str">
        <f>Wellness!CE122</f>
        <v xml:space="preserve">Attendance  Test </v>
      </c>
      <c r="AN121" s="146">
        <f>Behavior!AH122</f>
        <v>6</v>
      </c>
      <c r="AO121" s="146" t="str">
        <f>Behavior!AI122</f>
        <v>Cleared</v>
      </c>
      <c r="AP121" s="146">
        <f>Discipline!BB122</f>
        <v>4.7333333333333334</v>
      </c>
      <c r="AQ121" s="146" t="str">
        <f t="shared" si="22"/>
        <v>NC</v>
      </c>
      <c r="AR121" s="147">
        <f t="shared" si="23"/>
        <v>45.037037037037038</v>
      </c>
      <c r="AS121" s="148" t="str">
        <f t="shared" si="24"/>
        <v xml:space="preserve">Wellness </v>
      </c>
      <c r="AV121" s="150"/>
    </row>
    <row r="122" spans="1:48" s="149" customFormat="1" ht="28.2" customHeight="1" x14ac:dyDescent="0.3">
      <c r="A122" s="144" t="s">
        <v>264</v>
      </c>
      <c r="B122" s="145" t="s">
        <v>265</v>
      </c>
      <c r="C122" s="146">
        <f>Persona!Q123</f>
        <v>34.444444444444436</v>
      </c>
      <c r="D122" s="146" t="str">
        <f>Persona!R123</f>
        <v>Cleared</v>
      </c>
      <c r="E122" s="146">
        <f>Wellness!T123</f>
        <v>8</v>
      </c>
      <c r="F122" s="146" t="str">
        <f>Wellness!W123</f>
        <v xml:space="preserve">Attendance  Test </v>
      </c>
      <c r="G122" s="146">
        <f>Behavior!J123</f>
        <v>6</v>
      </c>
      <c r="H122" s="146" t="str">
        <f>Behavior!K123</f>
        <v>Cleared</v>
      </c>
      <c r="I122" s="146">
        <f>Discipline!O123</f>
        <v>4.9732142857142865</v>
      </c>
      <c r="J122" s="146" t="str">
        <f t="shared" si="13"/>
        <v>NC</v>
      </c>
      <c r="K122" s="147">
        <f t="shared" si="14"/>
        <v>53.41765873015872</v>
      </c>
      <c r="L122" s="148" t="str">
        <f t="shared" si="15"/>
        <v xml:space="preserve">Wellness </v>
      </c>
      <c r="N122" s="146">
        <f>Persona!AD123</f>
        <v>33.661904761904758</v>
      </c>
      <c r="O122" s="146" t="str">
        <f>Persona!AE123</f>
        <v>Cleared</v>
      </c>
      <c r="P122" s="146">
        <f>Wellness!AN123</f>
        <v>0</v>
      </c>
      <c r="Q122" s="146" t="str">
        <f>Wellness!AQ123</f>
        <v xml:space="preserve">Attendance  Test </v>
      </c>
      <c r="R122" s="146">
        <f>Behavior!R123</f>
        <v>7.2</v>
      </c>
      <c r="S122" s="146" t="str">
        <f>Behavior!S123</f>
        <v>Cleared</v>
      </c>
      <c r="T122" s="146">
        <f>Discipline!AB123</f>
        <v>3.9771428571428573</v>
      </c>
      <c r="U122" s="146" t="str">
        <f t="shared" si="16"/>
        <v>NC</v>
      </c>
      <c r="V122" s="147">
        <f t="shared" si="17"/>
        <v>44.839047619047619</v>
      </c>
      <c r="W122" s="148" t="str">
        <f t="shared" si="18"/>
        <v xml:space="preserve">Wellness </v>
      </c>
      <c r="Y122" s="146">
        <f>Persona!AQ123</f>
        <v>26.43333333333333</v>
      </c>
      <c r="Z122" s="146" t="str">
        <f>Persona!AR123</f>
        <v>Cleared</v>
      </c>
      <c r="AA122" s="146">
        <f>Wellness!BH123</f>
        <v>1</v>
      </c>
      <c r="AB122" s="146" t="str">
        <f>Wellness!BK123</f>
        <v xml:space="preserve">Attendance  Test </v>
      </c>
      <c r="AC122" s="146">
        <f>Behavior!Z123</f>
        <v>7.75</v>
      </c>
      <c r="AD122" s="146" t="str">
        <f>Behavior!AA123</f>
        <v>Cleared</v>
      </c>
      <c r="AE122" s="146">
        <f>Discipline!AO123</f>
        <v>3.4666666666666668</v>
      </c>
      <c r="AF122" s="146" t="str">
        <f t="shared" si="19"/>
        <v>NC</v>
      </c>
      <c r="AG122" s="147">
        <f t="shared" si="20"/>
        <v>38.65</v>
      </c>
      <c r="AH122" s="148" t="str">
        <f t="shared" si="21"/>
        <v xml:space="preserve">Wellness </v>
      </c>
      <c r="AJ122" s="146">
        <f>Persona!BD123</f>
        <v>38.270370370370372</v>
      </c>
      <c r="AK122" s="146" t="str">
        <f>Persona!BE123</f>
        <v>Cleared</v>
      </c>
      <c r="AL122" s="146">
        <f>Wellness!CB123</f>
        <v>4.9999999999999991</v>
      </c>
      <c r="AM122" s="146" t="str">
        <f>Wellness!CE123</f>
        <v xml:space="preserve">Attendance  Test </v>
      </c>
      <c r="AN122" s="146">
        <f>Behavior!AH123</f>
        <v>7.3</v>
      </c>
      <c r="AO122" s="146" t="str">
        <f>Behavior!AI123</f>
        <v>Cleared</v>
      </c>
      <c r="AP122" s="146">
        <f>Discipline!BB123</f>
        <v>4.5666666666666664</v>
      </c>
      <c r="AQ122" s="146" t="str">
        <f t="shared" si="22"/>
        <v>NC</v>
      </c>
      <c r="AR122" s="147">
        <f t="shared" si="23"/>
        <v>55.137037037037032</v>
      </c>
      <c r="AS122" s="148" t="str">
        <f t="shared" si="24"/>
        <v xml:space="preserve">Wellness </v>
      </c>
      <c r="AV122" s="150"/>
    </row>
    <row r="123" spans="1:48" s="149" customFormat="1" ht="28.2" customHeight="1" x14ac:dyDescent="0.3">
      <c r="A123" s="151" t="s">
        <v>266</v>
      </c>
      <c r="B123" s="152" t="s">
        <v>267</v>
      </c>
      <c r="C123" s="146">
        <f>Persona!Q124</f>
        <v>19.444444444444446</v>
      </c>
      <c r="D123" s="146" t="str">
        <f>Persona!R124</f>
        <v>NC</v>
      </c>
      <c r="E123" s="146">
        <f>Wellness!T124</f>
        <v>19.999999999999996</v>
      </c>
      <c r="F123" s="146" t="str">
        <f>Wellness!W124</f>
        <v>Cleared</v>
      </c>
      <c r="G123" s="146">
        <f>Behavior!J124</f>
        <v>6</v>
      </c>
      <c r="H123" s="146" t="str">
        <f>Behavior!K124</f>
        <v>Cleared</v>
      </c>
      <c r="I123" s="146">
        <f>Discipline!O124</f>
        <v>6.9598214285714297</v>
      </c>
      <c r="J123" s="146" t="str">
        <f t="shared" si="13"/>
        <v>Cleared</v>
      </c>
      <c r="K123" s="147">
        <f t="shared" si="14"/>
        <v>52.404265873015873</v>
      </c>
      <c r="L123" s="148" t="str">
        <f t="shared" si="15"/>
        <v xml:space="preserve">Persona </v>
      </c>
      <c r="N123" s="146">
        <f>Persona!AD124</f>
        <v>20.8</v>
      </c>
      <c r="O123" s="146" t="str">
        <f>Persona!AE124</f>
        <v>NC</v>
      </c>
      <c r="P123" s="146">
        <f>Wellness!AN124</f>
        <v>8</v>
      </c>
      <c r="Q123" s="146" t="str">
        <f>Wellness!AQ124</f>
        <v xml:space="preserve">Test </v>
      </c>
      <c r="R123" s="146">
        <f>Behavior!R124</f>
        <v>5.9</v>
      </c>
      <c r="S123" s="146" t="str">
        <f>Behavior!S124</f>
        <v>NC</v>
      </c>
      <c r="T123" s="146">
        <f>Discipline!AB124</f>
        <v>4.8685714285714283</v>
      </c>
      <c r="U123" s="146" t="str">
        <f t="shared" si="16"/>
        <v>NC</v>
      </c>
      <c r="V123" s="147">
        <f t="shared" si="17"/>
        <v>39.568571428571431</v>
      </c>
      <c r="W123" s="148" t="str">
        <f t="shared" si="18"/>
        <v xml:space="preserve">Persona Wellness </v>
      </c>
      <c r="Y123" s="146">
        <f>Persona!AQ124</f>
        <v>25.406666666666663</v>
      </c>
      <c r="Z123" s="146" t="str">
        <f>Persona!AR124</f>
        <v>Cleared</v>
      </c>
      <c r="AA123" s="146">
        <f>Wellness!BH124</f>
        <v>2</v>
      </c>
      <c r="AB123" s="146" t="str">
        <f>Wellness!BK124</f>
        <v xml:space="preserve">Test </v>
      </c>
      <c r="AC123" s="146">
        <f>Behavior!Z124</f>
        <v>6.7</v>
      </c>
      <c r="AD123" s="146" t="str">
        <f>Behavior!AA124</f>
        <v>Cleared</v>
      </c>
      <c r="AE123" s="146">
        <f>Discipline!AO124</f>
        <v>2.916666666666667</v>
      </c>
      <c r="AF123" s="146" t="str">
        <f t="shared" si="19"/>
        <v>NC</v>
      </c>
      <c r="AG123" s="147">
        <f t="shared" si="20"/>
        <v>37.023333333333326</v>
      </c>
      <c r="AH123" s="148" t="str">
        <f t="shared" si="21"/>
        <v xml:space="preserve">Wellness </v>
      </c>
      <c r="AJ123" s="146">
        <f>Persona!BD124</f>
        <v>25.183333333333337</v>
      </c>
      <c r="AK123" s="146" t="str">
        <f>Persona!BE124</f>
        <v>Cleared</v>
      </c>
      <c r="AL123" s="146">
        <f>Wellness!CB124</f>
        <v>0</v>
      </c>
      <c r="AM123" s="146" t="str">
        <f>Wellness!CE124</f>
        <v xml:space="preserve">Test </v>
      </c>
      <c r="AN123" s="146">
        <f>Behavior!AH124</f>
        <v>6.6400000000000006</v>
      </c>
      <c r="AO123" s="146" t="str">
        <f>Behavior!AI124</f>
        <v>Cleared</v>
      </c>
      <c r="AP123" s="146">
        <f>Discipline!BB124</f>
        <v>4.7666666666666666</v>
      </c>
      <c r="AQ123" s="146" t="str">
        <f t="shared" si="22"/>
        <v>NC</v>
      </c>
      <c r="AR123" s="147">
        <f t="shared" si="23"/>
        <v>36.590000000000003</v>
      </c>
      <c r="AS123" s="148" t="str">
        <f t="shared" si="24"/>
        <v xml:space="preserve">Wellness </v>
      </c>
      <c r="AV123" s="150"/>
    </row>
    <row r="124" spans="1:48" s="149" customFormat="1" ht="28.2" customHeight="1" x14ac:dyDescent="0.3">
      <c r="A124" s="144" t="s">
        <v>268</v>
      </c>
      <c r="B124" s="145" t="s">
        <v>269</v>
      </c>
      <c r="C124" s="146">
        <f>Persona!Q125</f>
        <v>37.222222222222214</v>
      </c>
      <c r="D124" s="146" t="str">
        <f>Persona!R125</f>
        <v>Cleared</v>
      </c>
      <c r="E124" s="146">
        <f>Wellness!T125</f>
        <v>15</v>
      </c>
      <c r="F124" s="146" t="str">
        <f>Wellness!W125</f>
        <v>Cleared</v>
      </c>
      <c r="G124" s="146">
        <f>Behavior!J125</f>
        <v>6</v>
      </c>
      <c r="H124" s="146" t="str">
        <f>Behavior!K125</f>
        <v>Cleared</v>
      </c>
      <c r="I124" s="146">
        <f>Discipline!O125</f>
        <v>7.125</v>
      </c>
      <c r="J124" s="146" t="str">
        <f t="shared" si="13"/>
        <v>Cleared</v>
      </c>
      <c r="K124" s="147">
        <f t="shared" si="14"/>
        <v>65.347222222222214</v>
      </c>
      <c r="L124" s="148" t="str">
        <f t="shared" si="15"/>
        <v>Cleared</v>
      </c>
      <c r="N124" s="146">
        <f>Persona!AD125</f>
        <v>21.203571428571429</v>
      </c>
      <c r="O124" s="146" t="str">
        <f>Persona!AE125</f>
        <v>NC</v>
      </c>
      <c r="P124" s="146">
        <f>Wellness!AN125</f>
        <v>4.9999999999999991</v>
      </c>
      <c r="Q124" s="146" t="str">
        <f>Wellness!AQ125</f>
        <v xml:space="preserve">Test </v>
      </c>
      <c r="R124" s="146">
        <f>Behavior!R125</f>
        <v>6.6</v>
      </c>
      <c r="S124" s="146" t="str">
        <f>Behavior!S125</f>
        <v>Cleared</v>
      </c>
      <c r="T124" s="146">
        <f>Discipline!AB125</f>
        <v>4.9142857142857146</v>
      </c>
      <c r="U124" s="146" t="str">
        <f t="shared" si="16"/>
        <v>NC</v>
      </c>
      <c r="V124" s="147">
        <f t="shared" si="17"/>
        <v>37.717857142857142</v>
      </c>
      <c r="W124" s="148" t="str">
        <f t="shared" si="18"/>
        <v xml:space="preserve">Persona Wellness </v>
      </c>
      <c r="Y124" s="146">
        <f>Persona!AQ125</f>
        <v>29.54</v>
      </c>
      <c r="Z124" s="146" t="str">
        <f>Persona!AR125</f>
        <v>Cleared</v>
      </c>
      <c r="AA124" s="146">
        <f>Wellness!BH125</f>
        <v>10.999999999999998</v>
      </c>
      <c r="AB124" s="146" t="str">
        <f>Wellness!BK125</f>
        <v>Cleared</v>
      </c>
      <c r="AC124" s="146">
        <f>Behavior!Z125</f>
        <v>6</v>
      </c>
      <c r="AD124" s="146" t="str">
        <f>Behavior!AA125</f>
        <v>Cleared</v>
      </c>
      <c r="AE124" s="146">
        <f>Discipline!AO125</f>
        <v>5.0722222222222229</v>
      </c>
      <c r="AF124" s="146" t="str">
        <f t="shared" si="19"/>
        <v>NC</v>
      </c>
      <c r="AG124" s="147">
        <f t="shared" si="20"/>
        <v>51.612222222222222</v>
      </c>
      <c r="AH124" s="148" t="str">
        <f t="shared" si="21"/>
        <v>Cleared</v>
      </c>
      <c r="AJ124" s="146">
        <f>Persona!BD125</f>
        <v>21.06759259259259</v>
      </c>
      <c r="AK124" s="146" t="str">
        <f>Persona!BE125</f>
        <v>NC</v>
      </c>
      <c r="AL124" s="146">
        <f>Wellness!CB125</f>
        <v>16</v>
      </c>
      <c r="AM124" s="146" t="str">
        <f>Wellness!CE125</f>
        <v>Cleared</v>
      </c>
      <c r="AN124" s="146">
        <f>Behavior!AH125</f>
        <v>5.2</v>
      </c>
      <c r="AO124" s="146" t="str">
        <f>Behavior!AI125</f>
        <v>NC</v>
      </c>
      <c r="AP124" s="146">
        <f>Discipline!BB125</f>
        <v>4.6000000000000005</v>
      </c>
      <c r="AQ124" s="146" t="str">
        <f t="shared" si="22"/>
        <v>NC</v>
      </c>
      <c r="AR124" s="147">
        <f t="shared" si="23"/>
        <v>46.867592592592594</v>
      </c>
      <c r="AS124" s="148" t="str">
        <f t="shared" si="24"/>
        <v xml:space="preserve">Persona </v>
      </c>
      <c r="AV124" s="150"/>
    </row>
    <row r="125" spans="1:48" s="149" customFormat="1" ht="28.2" customHeight="1" x14ac:dyDescent="0.3">
      <c r="A125" s="151" t="s">
        <v>270</v>
      </c>
      <c r="B125" s="152" t="s">
        <v>271</v>
      </c>
      <c r="C125" s="146">
        <f>Persona!Q126</f>
        <v>36.111111111111107</v>
      </c>
      <c r="D125" s="146" t="str">
        <f>Persona!R126</f>
        <v>Cleared</v>
      </c>
      <c r="E125" s="146">
        <f>Wellness!T126</f>
        <v>17</v>
      </c>
      <c r="F125" s="146" t="str">
        <f>Wellness!W126</f>
        <v>Cleared</v>
      </c>
      <c r="G125" s="146">
        <f>Behavior!J126</f>
        <v>6</v>
      </c>
      <c r="H125" s="146" t="str">
        <f>Behavior!K126</f>
        <v>Cleared</v>
      </c>
      <c r="I125" s="146">
        <f>Discipline!O126</f>
        <v>6.6339285714285712</v>
      </c>
      <c r="J125" s="146" t="str">
        <f t="shared" si="13"/>
        <v>Cleared</v>
      </c>
      <c r="K125" s="147">
        <f t="shared" si="14"/>
        <v>65.745039682539684</v>
      </c>
      <c r="L125" s="148" t="str">
        <f t="shared" si="15"/>
        <v>Cleared</v>
      </c>
      <c r="N125" s="146">
        <f>Persona!AD126</f>
        <v>18.399999999999999</v>
      </c>
      <c r="O125" s="146" t="str">
        <f>Persona!AE126</f>
        <v>NC</v>
      </c>
      <c r="P125" s="146">
        <f>Wellness!AN126</f>
        <v>16</v>
      </c>
      <c r="Q125" s="146" t="str">
        <f>Wellness!AQ126</f>
        <v xml:space="preserve">Attendance  </v>
      </c>
      <c r="R125" s="146">
        <f>Behavior!R126</f>
        <v>7.2</v>
      </c>
      <c r="S125" s="146" t="str">
        <f>Behavior!S126</f>
        <v>Cleared</v>
      </c>
      <c r="T125" s="146">
        <f>Discipline!AB126</f>
        <v>4.822857142857143</v>
      </c>
      <c r="U125" s="146" t="str">
        <f t="shared" si="16"/>
        <v>NC</v>
      </c>
      <c r="V125" s="147">
        <f t="shared" si="17"/>
        <v>46.422857142857147</v>
      </c>
      <c r="W125" s="148" t="str">
        <f t="shared" si="18"/>
        <v xml:space="preserve">Persona Wellness </v>
      </c>
      <c r="Y125" s="146">
        <f>Persona!AQ126</f>
        <v>27.106666666666669</v>
      </c>
      <c r="Z125" s="146" t="str">
        <f>Persona!AR126</f>
        <v>Cleared</v>
      </c>
      <c r="AA125" s="146">
        <f>Wellness!BH126</f>
        <v>13</v>
      </c>
      <c r="AB125" s="146" t="str">
        <f>Wellness!BK126</f>
        <v xml:space="preserve">Attendance  </v>
      </c>
      <c r="AC125" s="146">
        <f>Behavior!Z126</f>
        <v>8</v>
      </c>
      <c r="AD125" s="146" t="str">
        <f>Behavior!AA126</f>
        <v>Cleared</v>
      </c>
      <c r="AE125" s="146">
        <f>Discipline!AO126</f>
        <v>4.0166666666666666</v>
      </c>
      <c r="AF125" s="146" t="str">
        <f t="shared" si="19"/>
        <v>NC</v>
      </c>
      <c r="AG125" s="147">
        <f t="shared" si="20"/>
        <v>52.123333333333335</v>
      </c>
      <c r="AH125" s="148" t="str">
        <f t="shared" si="21"/>
        <v xml:space="preserve">Wellness </v>
      </c>
      <c r="AJ125" s="146">
        <f>Persona!BD126</f>
        <v>32.87222222222222</v>
      </c>
      <c r="AK125" s="146" t="str">
        <f>Persona!BE126</f>
        <v>Cleared</v>
      </c>
      <c r="AL125" s="146">
        <f>Wellness!CB126</f>
        <v>16</v>
      </c>
      <c r="AM125" s="146" t="str">
        <f>Wellness!CE126</f>
        <v xml:space="preserve">Attendance  </v>
      </c>
      <c r="AN125" s="146">
        <f>Behavior!AH126</f>
        <v>0</v>
      </c>
      <c r="AO125" s="146" t="str">
        <f>Behavior!AI126</f>
        <v>NC</v>
      </c>
      <c r="AP125" s="146">
        <f>Discipline!BB126</f>
        <v>5.9833333333333334</v>
      </c>
      <c r="AQ125" s="146" t="str">
        <f t="shared" si="22"/>
        <v>NC</v>
      </c>
      <c r="AR125" s="147">
        <f t="shared" si="23"/>
        <v>54.855555555555554</v>
      </c>
      <c r="AS125" s="148" t="str">
        <f t="shared" si="24"/>
        <v xml:space="preserve">Wellness </v>
      </c>
      <c r="AV125" s="150"/>
    </row>
    <row r="126" spans="1:48" s="149" customFormat="1" ht="28.2" customHeight="1" x14ac:dyDescent="0.3">
      <c r="A126" s="144" t="s">
        <v>272</v>
      </c>
      <c r="B126" s="145" t="s">
        <v>273</v>
      </c>
      <c r="C126" s="146">
        <f>Persona!Q127</f>
        <v>32.777777777777771</v>
      </c>
      <c r="D126" s="146" t="str">
        <f>Persona!R127</f>
        <v>Cleared</v>
      </c>
      <c r="E126" s="146">
        <f>Wellness!T127</f>
        <v>21</v>
      </c>
      <c r="F126" s="146" t="str">
        <f>Wellness!W127</f>
        <v>Cleared</v>
      </c>
      <c r="G126" s="146">
        <f>Behavior!J127</f>
        <v>6</v>
      </c>
      <c r="H126" s="146" t="str">
        <f>Behavior!K127</f>
        <v>Cleared</v>
      </c>
      <c r="I126" s="146">
        <f>Discipline!O127</f>
        <v>6.1116071428571432</v>
      </c>
      <c r="J126" s="146" t="str">
        <f t="shared" si="13"/>
        <v>Cleared</v>
      </c>
      <c r="K126" s="147">
        <f t="shared" si="14"/>
        <v>65.88938492063491</v>
      </c>
      <c r="L126" s="148" t="str">
        <f t="shared" si="15"/>
        <v>Cleared</v>
      </c>
      <c r="N126" s="146">
        <f>Persona!AD127</f>
        <v>31.349999999999994</v>
      </c>
      <c r="O126" s="146" t="str">
        <f>Persona!AE127</f>
        <v>Cleared</v>
      </c>
      <c r="P126" s="146">
        <f>Wellness!AN127</f>
        <v>16</v>
      </c>
      <c r="Q126" s="146" t="str">
        <f>Wellness!AQ127</f>
        <v>Cleared</v>
      </c>
      <c r="R126" s="146">
        <f>Behavior!R127</f>
        <v>9.6</v>
      </c>
      <c r="S126" s="146" t="str">
        <f>Behavior!S127</f>
        <v>Cleared</v>
      </c>
      <c r="T126" s="146">
        <f>Discipline!AB127</f>
        <v>6.7885714285714291</v>
      </c>
      <c r="U126" s="146" t="str">
        <f t="shared" si="16"/>
        <v>Cleared</v>
      </c>
      <c r="V126" s="147">
        <f t="shared" si="17"/>
        <v>63.738571428571426</v>
      </c>
      <c r="W126" s="148" t="str">
        <f t="shared" si="18"/>
        <v>Cleared</v>
      </c>
      <c r="Y126" s="146">
        <f>Persona!AQ127</f>
        <v>35.36</v>
      </c>
      <c r="Z126" s="146" t="str">
        <f>Persona!AR127</f>
        <v>Cleared</v>
      </c>
      <c r="AA126" s="146">
        <f>Wellness!BH127</f>
        <v>13</v>
      </c>
      <c r="AB126" s="146" t="str">
        <f>Wellness!BK127</f>
        <v>Cleared</v>
      </c>
      <c r="AC126" s="146">
        <f>Behavior!Z127</f>
        <v>9.5</v>
      </c>
      <c r="AD126" s="146" t="str">
        <f>Behavior!AA127</f>
        <v>Cleared</v>
      </c>
      <c r="AE126" s="146">
        <f>Discipline!AO127</f>
        <v>5.8888888888888893</v>
      </c>
      <c r="AF126" s="146" t="str">
        <f t="shared" si="19"/>
        <v>NC</v>
      </c>
      <c r="AG126" s="147">
        <f t="shared" si="20"/>
        <v>63.748888888888885</v>
      </c>
      <c r="AH126" s="148" t="str">
        <f t="shared" si="21"/>
        <v>Cleared</v>
      </c>
      <c r="AJ126" s="146">
        <f>Persona!BD127</f>
        <v>39.901851851851852</v>
      </c>
      <c r="AK126" s="146" t="str">
        <f>Persona!BE127</f>
        <v>Cleared</v>
      </c>
      <c r="AL126" s="146">
        <f>Wellness!CB127</f>
        <v>15</v>
      </c>
      <c r="AM126" s="146" t="str">
        <f>Wellness!CE127</f>
        <v>Cleared</v>
      </c>
      <c r="AN126" s="146">
        <f>Behavior!AH127</f>
        <v>9.6999999999999993</v>
      </c>
      <c r="AO126" s="146" t="str">
        <f>Behavior!AI127</f>
        <v>Cleared</v>
      </c>
      <c r="AP126" s="146">
        <f>Discipline!BB127</f>
        <v>5.8</v>
      </c>
      <c r="AQ126" s="146" t="str">
        <f t="shared" si="22"/>
        <v>NC</v>
      </c>
      <c r="AR126" s="147">
        <f t="shared" si="23"/>
        <v>70.401851851851845</v>
      </c>
      <c r="AS126" s="148" t="str">
        <f t="shared" si="24"/>
        <v>Cleared</v>
      </c>
      <c r="AV126" s="150"/>
    </row>
    <row r="127" spans="1:48" s="149" customFormat="1" ht="28.2" customHeight="1" x14ac:dyDescent="0.3">
      <c r="A127" s="151" t="s">
        <v>274</v>
      </c>
      <c r="B127" s="152" t="s">
        <v>275</v>
      </c>
      <c r="C127" s="146">
        <f>Persona!Q128</f>
        <v>15.555555555555554</v>
      </c>
      <c r="D127" s="146" t="str">
        <f>Persona!R128</f>
        <v>NC</v>
      </c>
      <c r="E127" s="146">
        <f>Wellness!T128</f>
        <v>12</v>
      </c>
      <c r="F127" s="146" t="str">
        <f>Wellness!W128</f>
        <v>Cleared</v>
      </c>
      <c r="G127" s="146">
        <f>Behavior!J128</f>
        <v>6</v>
      </c>
      <c r="H127" s="146" t="str">
        <f>Behavior!K128</f>
        <v>Cleared</v>
      </c>
      <c r="I127" s="146">
        <f>Discipline!O128</f>
        <v>5.8258928571428577</v>
      </c>
      <c r="J127" s="146" t="str">
        <f t="shared" si="13"/>
        <v>NC</v>
      </c>
      <c r="K127" s="147">
        <f t="shared" si="14"/>
        <v>39.381448412698418</v>
      </c>
      <c r="L127" s="148" t="str">
        <f t="shared" si="15"/>
        <v xml:space="preserve">Persona </v>
      </c>
      <c r="N127" s="146">
        <f>Persona!AD128</f>
        <v>35.430952380952384</v>
      </c>
      <c r="O127" s="146" t="str">
        <f>Persona!AE128</f>
        <v>Cleared</v>
      </c>
      <c r="P127" s="146">
        <f>Wellness!AN128</f>
        <v>0</v>
      </c>
      <c r="Q127" s="146" t="str">
        <f>Wellness!AQ128</f>
        <v xml:space="preserve">Attendance  Test </v>
      </c>
      <c r="R127" s="146">
        <f>Behavior!R128</f>
        <v>6.3</v>
      </c>
      <c r="S127" s="146" t="str">
        <f>Behavior!S128</f>
        <v>Cleared</v>
      </c>
      <c r="T127" s="146">
        <f>Discipline!AB128</f>
        <v>3.3371428571428567</v>
      </c>
      <c r="U127" s="146" t="str">
        <f t="shared" si="16"/>
        <v>NC</v>
      </c>
      <c r="V127" s="147">
        <f t="shared" si="17"/>
        <v>45.068095238095239</v>
      </c>
      <c r="W127" s="148" t="str">
        <f t="shared" si="18"/>
        <v xml:space="preserve">Wellness </v>
      </c>
      <c r="Y127" s="146">
        <f>Persona!AQ128</f>
        <v>29.126666666666665</v>
      </c>
      <c r="Z127" s="146" t="str">
        <f>Persona!AR128</f>
        <v>Cleared</v>
      </c>
      <c r="AA127" s="146">
        <f>Wellness!BH128</f>
        <v>1</v>
      </c>
      <c r="AB127" s="146" t="str">
        <f>Wellness!BK128</f>
        <v xml:space="preserve">Test </v>
      </c>
      <c r="AC127" s="146">
        <f>Behavior!Z128</f>
        <v>6.8</v>
      </c>
      <c r="AD127" s="146" t="str">
        <f>Behavior!AA128</f>
        <v>Cleared</v>
      </c>
      <c r="AE127" s="146">
        <f>Discipline!AO128</f>
        <v>4.0333333333333332</v>
      </c>
      <c r="AF127" s="146" t="str">
        <f t="shared" si="19"/>
        <v>NC</v>
      </c>
      <c r="AG127" s="147">
        <f t="shared" si="20"/>
        <v>40.959999999999994</v>
      </c>
      <c r="AH127" s="148" t="str">
        <f t="shared" si="21"/>
        <v xml:space="preserve">Wellness </v>
      </c>
      <c r="AJ127" s="146">
        <f>Persona!BD128</f>
        <v>34.692129629629626</v>
      </c>
      <c r="AK127" s="146" t="str">
        <f>Persona!BE128</f>
        <v>Cleared</v>
      </c>
      <c r="AL127" s="146">
        <f>Wellness!CB128</f>
        <v>6.9999999999999991</v>
      </c>
      <c r="AM127" s="146" t="str">
        <f>Wellness!CE128</f>
        <v xml:space="preserve">Test </v>
      </c>
      <c r="AN127" s="146">
        <f>Behavior!AH128</f>
        <v>6.6</v>
      </c>
      <c r="AO127" s="146" t="str">
        <f>Behavior!AI128</f>
        <v>Cleared</v>
      </c>
      <c r="AP127" s="146">
        <f>Discipline!BB128</f>
        <v>4.9833333333333343</v>
      </c>
      <c r="AQ127" s="146" t="str">
        <f t="shared" si="22"/>
        <v>NC</v>
      </c>
      <c r="AR127" s="147">
        <f t="shared" si="23"/>
        <v>53.275462962962962</v>
      </c>
      <c r="AS127" s="148" t="str">
        <f t="shared" si="24"/>
        <v xml:space="preserve">Wellness </v>
      </c>
      <c r="AV127" s="150"/>
    </row>
    <row r="128" spans="1:48" s="149" customFormat="1" ht="28.2" customHeight="1" x14ac:dyDescent="0.3">
      <c r="A128" s="144" t="s">
        <v>276</v>
      </c>
      <c r="B128" s="145" t="s">
        <v>277</v>
      </c>
      <c r="C128" s="146">
        <f>Persona!Q129</f>
        <v>37.777777777777771</v>
      </c>
      <c r="D128" s="146" t="str">
        <f>Persona!R129</f>
        <v>Cleared</v>
      </c>
      <c r="E128" s="146">
        <f>Wellness!T129</f>
        <v>13</v>
      </c>
      <c r="F128" s="146" t="str">
        <f>Wellness!W129</f>
        <v>Cleared</v>
      </c>
      <c r="G128" s="146">
        <f>Behavior!J129</f>
        <v>6</v>
      </c>
      <c r="H128" s="146" t="str">
        <f>Behavior!K129</f>
        <v>Cleared</v>
      </c>
      <c r="I128" s="146">
        <f>Discipline!O129</f>
        <v>5.75</v>
      </c>
      <c r="J128" s="146" t="str">
        <f t="shared" si="13"/>
        <v>NC</v>
      </c>
      <c r="K128" s="147">
        <f t="shared" si="14"/>
        <v>62.527777777777771</v>
      </c>
      <c r="L128" s="148" t="str">
        <f t="shared" si="15"/>
        <v>Cleared</v>
      </c>
      <c r="N128" s="146">
        <f>Persona!AD129</f>
        <v>39.325000000000003</v>
      </c>
      <c r="O128" s="146" t="str">
        <f>Persona!AE129</f>
        <v>Cleared</v>
      </c>
      <c r="P128" s="146">
        <f>Wellness!AN129</f>
        <v>12</v>
      </c>
      <c r="Q128" s="146" t="str">
        <f>Wellness!AQ129</f>
        <v>Cleared</v>
      </c>
      <c r="R128" s="146">
        <f>Behavior!R129</f>
        <v>7.12</v>
      </c>
      <c r="S128" s="146" t="str">
        <f>Behavior!S129</f>
        <v>Cleared</v>
      </c>
      <c r="T128" s="146">
        <f>Discipline!AB129</f>
        <v>7</v>
      </c>
      <c r="U128" s="146" t="str">
        <f t="shared" si="16"/>
        <v>Cleared</v>
      </c>
      <c r="V128" s="147">
        <f t="shared" si="17"/>
        <v>65.444999999999993</v>
      </c>
      <c r="W128" s="148" t="str">
        <f t="shared" si="18"/>
        <v>Cleared</v>
      </c>
      <c r="Y128" s="146">
        <f>Persona!AQ129</f>
        <v>30.626666666666669</v>
      </c>
      <c r="Z128" s="146" t="str">
        <f>Persona!AR129</f>
        <v>Cleared</v>
      </c>
      <c r="AA128" s="146">
        <f>Wellness!BH129</f>
        <v>15</v>
      </c>
      <c r="AB128" s="146" t="str">
        <f>Wellness!BK129</f>
        <v>Cleared</v>
      </c>
      <c r="AC128" s="146">
        <f>Behavior!Z129</f>
        <v>9.1666666666666661</v>
      </c>
      <c r="AD128" s="146" t="str">
        <f>Behavior!AA129</f>
        <v>Cleared</v>
      </c>
      <c r="AE128" s="146">
        <f>Discipline!AO129</f>
        <v>5.0277777777777786</v>
      </c>
      <c r="AF128" s="146" t="str">
        <f t="shared" si="19"/>
        <v>NC</v>
      </c>
      <c r="AG128" s="147">
        <f t="shared" si="20"/>
        <v>59.821111111111108</v>
      </c>
      <c r="AH128" s="148" t="str">
        <f t="shared" si="21"/>
        <v>Cleared</v>
      </c>
      <c r="AJ128" s="146">
        <f>Persona!BD129</f>
        <v>36.656944444444449</v>
      </c>
      <c r="AK128" s="146" t="str">
        <f>Persona!BE129</f>
        <v>Cleared</v>
      </c>
      <c r="AL128" s="146">
        <f>Wellness!CB129</f>
        <v>16</v>
      </c>
      <c r="AM128" s="146" t="str">
        <f>Wellness!CE129</f>
        <v>Cleared</v>
      </c>
      <c r="AN128" s="146">
        <f>Behavior!AH129</f>
        <v>8.5</v>
      </c>
      <c r="AO128" s="146" t="str">
        <f>Behavior!AI129</f>
        <v>Cleared</v>
      </c>
      <c r="AP128" s="146">
        <f>Discipline!BB129</f>
        <v>5.8333333333333339</v>
      </c>
      <c r="AQ128" s="146" t="str">
        <f t="shared" si="22"/>
        <v>NC</v>
      </c>
      <c r="AR128" s="147">
        <f t="shared" si="23"/>
        <v>66.990277777777777</v>
      </c>
      <c r="AS128" s="148" t="str">
        <f t="shared" si="24"/>
        <v>Cleared</v>
      </c>
      <c r="AV128" s="150"/>
    </row>
    <row r="129" spans="1:48" s="149" customFormat="1" ht="28.2" customHeight="1" x14ac:dyDescent="0.3">
      <c r="A129" s="151" t="s">
        <v>278</v>
      </c>
      <c r="B129" s="152" t="s">
        <v>279</v>
      </c>
      <c r="C129" s="146">
        <f>Persona!Q130</f>
        <v>32.777777777777771</v>
      </c>
      <c r="D129" s="146" t="str">
        <f>Persona!R130</f>
        <v>Cleared</v>
      </c>
      <c r="E129" s="146">
        <f>Wellness!T130</f>
        <v>12</v>
      </c>
      <c r="F129" s="146" t="str">
        <f>Wellness!W130</f>
        <v>Cleared</v>
      </c>
      <c r="G129" s="146">
        <f>Behavior!J130</f>
        <v>6</v>
      </c>
      <c r="H129" s="146" t="str">
        <f>Behavior!K130</f>
        <v>Cleared</v>
      </c>
      <c r="I129" s="146">
        <f>Discipline!O130</f>
        <v>5</v>
      </c>
      <c r="J129" s="146" t="str">
        <f t="shared" si="13"/>
        <v>NC</v>
      </c>
      <c r="K129" s="147">
        <f t="shared" si="14"/>
        <v>55.777777777777771</v>
      </c>
      <c r="L129" s="148" t="str">
        <f t="shared" si="15"/>
        <v>Cleared</v>
      </c>
      <c r="N129" s="146">
        <f>Persona!AD130</f>
        <v>23.410714285714285</v>
      </c>
      <c r="O129" s="146" t="str">
        <f>Persona!AE130</f>
        <v>NC</v>
      </c>
      <c r="P129" s="146">
        <f>Wellness!AN130</f>
        <v>3</v>
      </c>
      <c r="Q129" s="146" t="str">
        <f>Wellness!AQ130</f>
        <v xml:space="preserve">Attendance  Test </v>
      </c>
      <c r="R129" s="146">
        <f>Behavior!R130</f>
        <v>6.24</v>
      </c>
      <c r="S129" s="146" t="str">
        <f>Behavior!S130</f>
        <v>Cleared</v>
      </c>
      <c r="T129" s="146">
        <f>Discipline!AB130</f>
        <v>3.2628571428571433</v>
      </c>
      <c r="U129" s="146" t="str">
        <f t="shared" si="16"/>
        <v>NC</v>
      </c>
      <c r="V129" s="147">
        <f t="shared" si="17"/>
        <v>35.91357142857143</v>
      </c>
      <c r="W129" s="148" t="str">
        <f t="shared" si="18"/>
        <v xml:space="preserve">Persona Wellness </v>
      </c>
      <c r="Y129" s="146">
        <f>Persona!AQ130</f>
        <v>26.746666666666663</v>
      </c>
      <c r="Z129" s="146" t="str">
        <f>Persona!AR130</f>
        <v>Cleared</v>
      </c>
      <c r="AA129" s="146">
        <f>Wellness!BH130</f>
        <v>4.9999999999999991</v>
      </c>
      <c r="AB129" s="146" t="str">
        <f>Wellness!BK130</f>
        <v xml:space="preserve">Attendance  Test </v>
      </c>
      <c r="AC129" s="146">
        <f>Behavior!Z130</f>
        <v>6</v>
      </c>
      <c r="AD129" s="146" t="str">
        <f>Behavior!AA130</f>
        <v>Cleared</v>
      </c>
      <c r="AE129" s="146">
        <f>Discipline!AO130</f>
        <v>2.8333333333333335</v>
      </c>
      <c r="AF129" s="146" t="str">
        <f t="shared" si="19"/>
        <v>NC</v>
      </c>
      <c r="AG129" s="147">
        <f t="shared" si="20"/>
        <v>40.58</v>
      </c>
      <c r="AH129" s="148" t="str">
        <f t="shared" si="21"/>
        <v xml:space="preserve">Wellness </v>
      </c>
      <c r="AJ129" s="146">
        <f>Persona!BD130</f>
        <v>8.2222222222222232</v>
      </c>
      <c r="AK129" s="146" t="str">
        <f>Persona!BE130</f>
        <v>NC</v>
      </c>
      <c r="AL129" s="146">
        <f>Wellness!CB130</f>
        <v>4</v>
      </c>
      <c r="AM129" s="146" t="str">
        <f>Wellness!CE130</f>
        <v xml:space="preserve">Attendance  Test </v>
      </c>
      <c r="AN129" s="146">
        <f>Behavior!AH130</f>
        <v>0</v>
      </c>
      <c r="AO129" s="146" t="str">
        <f>Behavior!AI130</f>
        <v>NC</v>
      </c>
      <c r="AP129" s="146">
        <f>Discipline!BB130</f>
        <v>3.7333333333333329</v>
      </c>
      <c r="AQ129" s="146" t="str">
        <f t="shared" si="22"/>
        <v>NC</v>
      </c>
      <c r="AR129" s="147">
        <f t="shared" si="23"/>
        <v>15.955555555555556</v>
      </c>
      <c r="AS129" s="148" t="str">
        <f t="shared" si="24"/>
        <v xml:space="preserve">Persona Wellness </v>
      </c>
      <c r="AV129" s="150"/>
    </row>
    <row r="130" spans="1:48" s="149" customFormat="1" ht="28.2" customHeight="1" x14ac:dyDescent="0.3">
      <c r="A130" s="144" t="s">
        <v>280</v>
      </c>
      <c r="B130" s="145" t="s">
        <v>281</v>
      </c>
      <c r="C130" s="146">
        <f>Persona!Q131</f>
        <v>28.888888888888893</v>
      </c>
      <c r="D130" s="146" t="str">
        <f>Persona!R131</f>
        <v>Cleared</v>
      </c>
      <c r="E130" s="146">
        <f>Wellness!T131</f>
        <v>13</v>
      </c>
      <c r="F130" s="146" t="str">
        <f>Wellness!W131</f>
        <v>Cleared</v>
      </c>
      <c r="G130" s="146">
        <f>Behavior!J131</f>
        <v>6</v>
      </c>
      <c r="H130" s="146" t="str">
        <f>Behavior!K131</f>
        <v>Cleared</v>
      </c>
      <c r="I130" s="146">
        <f>Discipline!O131</f>
        <v>5.75</v>
      </c>
      <c r="J130" s="146" t="str">
        <f t="shared" si="13"/>
        <v>NC</v>
      </c>
      <c r="K130" s="147">
        <f t="shared" si="14"/>
        <v>53.638888888888893</v>
      </c>
      <c r="L130" s="148" t="str">
        <f t="shared" si="15"/>
        <v>Cleared</v>
      </c>
      <c r="N130" s="146">
        <f>Persona!AD131</f>
        <v>32.240476190476187</v>
      </c>
      <c r="O130" s="146" t="str">
        <f>Persona!AE131</f>
        <v>Cleared</v>
      </c>
      <c r="P130" s="146">
        <f>Wellness!AN131</f>
        <v>6.9999999999999991</v>
      </c>
      <c r="Q130" s="146" t="str">
        <f>Wellness!AQ131</f>
        <v xml:space="preserve">Test </v>
      </c>
      <c r="R130" s="146">
        <f>Behavior!R131</f>
        <v>6.8</v>
      </c>
      <c r="S130" s="146" t="str">
        <f>Behavior!S131</f>
        <v>Cleared</v>
      </c>
      <c r="T130" s="146">
        <f>Discipline!AB131</f>
        <v>5.097142857142857</v>
      </c>
      <c r="U130" s="146" t="str">
        <f t="shared" si="16"/>
        <v>NC</v>
      </c>
      <c r="V130" s="147">
        <f t="shared" si="17"/>
        <v>51.13761904761904</v>
      </c>
      <c r="W130" s="148" t="str">
        <f t="shared" si="18"/>
        <v xml:space="preserve">Wellness </v>
      </c>
      <c r="Y130" s="146">
        <f>Persona!AQ131</f>
        <v>34.666666666666664</v>
      </c>
      <c r="Z130" s="146" t="str">
        <f>Persona!AR131</f>
        <v>Cleared</v>
      </c>
      <c r="AA130" s="146">
        <f>Wellness!BH131</f>
        <v>9</v>
      </c>
      <c r="AB130" s="146" t="str">
        <f>Wellness!BK131</f>
        <v>Cleared</v>
      </c>
      <c r="AC130" s="146">
        <f>Behavior!Z131</f>
        <v>6.8</v>
      </c>
      <c r="AD130" s="146" t="str">
        <f>Behavior!AA131</f>
        <v>Cleared</v>
      </c>
      <c r="AE130" s="146">
        <f>Discipline!AO131</f>
        <v>5.2666666666666666</v>
      </c>
      <c r="AF130" s="146" t="str">
        <f t="shared" si="19"/>
        <v>NC</v>
      </c>
      <c r="AG130" s="147">
        <f t="shared" si="20"/>
        <v>55.733333333333327</v>
      </c>
      <c r="AH130" s="148" t="str">
        <f t="shared" si="21"/>
        <v>Cleared</v>
      </c>
      <c r="AJ130" s="146">
        <f>Persona!BD131</f>
        <v>26.474537037037038</v>
      </c>
      <c r="AK130" s="146" t="str">
        <f>Persona!BE131</f>
        <v>Cleared</v>
      </c>
      <c r="AL130" s="146">
        <f>Wellness!CB131</f>
        <v>9.9999999999999982</v>
      </c>
      <c r="AM130" s="146" t="str">
        <f>Wellness!CE131</f>
        <v>Cleared</v>
      </c>
      <c r="AN130" s="146">
        <f>Behavior!AH131</f>
        <v>4.4000000000000004</v>
      </c>
      <c r="AO130" s="146" t="str">
        <f>Behavior!AI131</f>
        <v>NC</v>
      </c>
      <c r="AP130" s="146">
        <f>Discipline!BB131</f>
        <v>4.6166666666666663</v>
      </c>
      <c r="AQ130" s="146" t="str">
        <f t="shared" si="22"/>
        <v>NC</v>
      </c>
      <c r="AR130" s="147">
        <f t="shared" si="23"/>
        <v>45.491203703703704</v>
      </c>
      <c r="AS130" s="148" t="str">
        <f t="shared" si="24"/>
        <v>Cleared</v>
      </c>
      <c r="AV130" s="150"/>
    </row>
    <row r="131" spans="1:48" s="149" customFormat="1" ht="28.2" customHeight="1" x14ac:dyDescent="0.3">
      <c r="A131" s="151" t="s">
        <v>282</v>
      </c>
      <c r="B131" s="152" t="s">
        <v>283</v>
      </c>
      <c r="C131" s="146">
        <f>Persona!Q132</f>
        <v>28.888888888888893</v>
      </c>
      <c r="D131" s="146" t="str">
        <f>Persona!R132</f>
        <v>Cleared</v>
      </c>
      <c r="E131" s="146">
        <f>Wellness!T132</f>
        <v>15</v>
      </c>
      <c r="F131" s="146" t="str">
        <f>Wellness!W132</f>
        <v>Cleared</v>
      </c>
      <c r="G131" s="146">
        <f>Behavior!J132</f>
        <v>6</v>
      </c>
      <c r="H131" s="146" t="str">
        <f>Behavior!K132</f>
        <v>Cleared</v>
      </c>
      <c r="I131" s="146">
        <f>Discipline!O132</f>
        <v>6.0357142857142856</v>
      </c>
      <c r="J131" s="146" t="str">
        <f t="shared" si="13"/>
        <v>Cleared</v>
      </c>
      <c r="K131" s="147">
        <f t="shared" si="14"/>
        <v>55.924603174603178</v>
      </c>
      <c r="L131" s="148" t="str">
        <f t="shared" si="15"/>
        <v>Cleared</v>
      </c>
      <c r="N131" s="146">
        <f>Persona!AD132</f>
        <v>23.108333333333334</v>
      </c>
      <c r="O131" s="146" t="str">
        <f>Persona!AE132</f>
        <v>NC</v>
      </c>
      <c r="P131" s="146">
        <f>Wellness!AN132</f>
        <v>0</v>
      </c>
      <c r="Q131" s="146" t="str">
        <f>Wellness!AQ132</f>
        <v xml:space="preserve">Test </v>
      </c>
      <c r="R131" s="146">
        <f>Behavior!R132</f>
        <v>6.2</v>
      </c>
      <c r="S131" s="146" t="str">
        <f>Behavior!S132</f>
        <v>Cleared</v>
      </c>
      <c r="T131" s="146">
        <f>Discipline!AB132</f>
        <v>4.5942857142857134</v>
      </c>
      <c r="U131" s="146" t="str">
        <f t="shared" si="16"/>
        <v>NC</v>
      </c>
      <c r="V131" s="147">
        <f t="shared" si="17"/>
        <v>33.902619047619048</v>
      </c>
      <c r="W131" s="148" t="str">
        <f t="shared" si="18"/>
        <v xml:space="preserve">Persona Wellness </v>
      </c>
      <c r="Y131" s="146">
        <f>Persona!AQ132</f>
        <v>25.946666666666665</v>
      </c>
      <c r="Z131" s="146" t="str">
        <f>Persona!AR132</f>
        <v>Cleared</v>
      </c>
      <c r="AA131" s="146">
        <f>Wellness!BH132</f>
        <v>12</v>
      </c>
      <c r="AB131" s="146" t="str">
        <f>Wellness!BK132</f>
        <v xml:space="preserve">Attendance  </v>
      </c>
      <c r="AC131" s="146">
        <f>Behavior!Z132</f>
        <v>7.125</v>
      </c>
      <c r="AD131" s="146" t="str">
        <f>Behavior!AA132</f>
        <v>Cleared</v>
      </c>
      <c r="AE131" s="146">
        <f>Discipline!AO132</f>
        <v>3.5777777777777779</v>
      </c>
      <c r="AF131" s="146" t="str">
        <f t="shared" si="19"/>
        <v>NC</v>
      </c>
      <c r="AG131" s="147">
        <f t="shared" si="20"/>
        <v>48.649444444444441</v>
      </c>
      <c r="AH131" s="148" t="str">
        <f t="shared" si="21"/>
        <v xml:space="preserve">Wellness </v>
      </c>
      <c r="AJ131" s="146">
        <f>Persona!BD132</f>
        <v>25.63148148148148</v>
      </c>
      <c r="AK131" s="146" t="str">
        <f>Persona!BE132</f>
        <v>Cleared</v>
      </c>
      <c r="AL131" s="146">
        <f>Wellness!CB132</f>
        <v>4.9999999999999991</v>
      </c>
      <c r="AM131" s="146" t="str">
        <f>Wellness!CE132</f>
        <v xml:space="preserve">Attendance  Test </v>
      </c>
      <c r="AN131" s="146">
        <f>Behavior!AH132</f>
        <v>7.4</v>
      </c>
      <c r="AO131" s="146" t="str">
        <f>Behavior!AI132</f>
        <v>Cleared</v>
      </c>
      <c r="AP131" s="146">
        <f>Discipline!BB132</f>
        <v>5.5000000000000009</v>
      </c>
      <c r="AQ131" s="146" t="str">
        <f t="shared" si="22"/>
        <v>NC</v>
      </c>
      <c r="AR131" s="147">
        <f t="shared" si="23"/>
        <v>43.531481481481478</v>
      </c>
      <c r="AS131" s="148" t="str">
        <f t="shared" si="24"/>
        <v xml:space="preserve">Wellness </v>
      </c>
      <c r="AV131" s="150"/>
    </row>
    <row r="132" spans="1:48" s="149" customFormat="1" ht="28.2" customHeight="1" x14ac:dyDescent="0.3">
      <c r="A132" s="144" t="s">
        <v>284</v>
      </c>
      <c r="B132" s="145" t="s">
        <v>285</v>
      </c>
      <c r="C132" s="146">
        <f>Persona!Q133</f>
        <v>35</v>
      </c>
      <c r="D132" s="146" t="str">
        <f>Persona!R133</f>
        <v>Cleared</v>
      </c>
      <c r="E132" s="146">
        <f>Wellness!T133</f>
        <v>12</v>
      </c>
      <c r="F132" s="146" t="str">
        <f>Wellness!W133</f>
        <v>Cleared</v>
      </c>
      <c r="G132" s="146">
        <f>Behavior!J133</f>
        <v>6</v>
      </c>
      <c r="H132" s="146" t="str">
        <f>Behavior!K133</f>
        <v>Cleared</v>
      </c>
      <c r="I132" s="146">
        <f>Discipline!O133</f>
        <v>6.4776785714285712</v>
      </c>
      <c r="J132" s="146" t="str">
        <f t="shared" si="13"/>
        <v>Cleared</v>
      </c>
      <c r="K132" s="147">
        <f t="shared" si="14"/>
        <v>59.477678571428569</v>
      </c>
      <c r="L132" s="148" t="str">
        <f t="shared" si="15"/>
        <v>Cleared</v>
      </c>
      <c r="N132" s="146">
        <f>Persona!AD133</f>
        <v>36.478571428571428</v>
      </c>
      <c r="O132" s="146" t="str">
        <f>Persona!AE133</f>
        <v>Cleared</v>
      </c>
      <c r="P132" s="146">
        <f>Wellness!AN133</f>
        <v>9</v>
      </c>
      <c r="Q132" s="146" t="str">
        <f>Wellness!AQ133</f>
        <v>Cleared</v>
      </c>
      <c r="R132" s="146">
        <f>Behavior!R133</f>
        <v>7.6266666666666652</v>
      </c>
      <c r="S132" s="146" t="str">
        <f>Behavior!S133</f>
        <v>Cleared</v>
      </c>
      <c r="T132" s="146">
        <f>Discipline!AB133</f>
        <v>4.8114285714285714</v>
      </c>
      <c r="U132" s="146" t="str">
        <f t="shared" si="16"/>
        <v>NC</v>
      </c>
      <c r="V132" s="147">
        <f t="shared" si="17"/>
        <v>57.916666666666664</v>
      </c>
      <c r="W132" s="148" t="str">
        <f t="shared" si="18"/>
        <v>Cleared</v>
      </c>
      <c r="Y132" s="146">
        <f>Persona!AQ133</f>
        <v>22.973333333333333</v>
      </c>
      <c r="Z132" s="146" t="str">
        <f>Persona!AR133</f>
        <v>NC</v>
      </c>
      <c r="AA132" s="146">
        <f>Wellness!BH133</f>
        <v>13</v>
      </c>
      <c r="AB132" s="146" t="str">
        <f>Wellness!BK133</f>
        <v>Cleared</v>
      </c>
      <c r="AC132" s="146">
        <f>Behavior!Z133</f>
        <v>6.166666666666667</v>
      </c>
      <c r="AD132" s="146" t="str">
        <f>Behavior!AA133</f>
        <v>Cleared</v>
      </c>
      <c r="AE132" s="146">
        <f>Discipline!AO133</f>
        <v>3.6055555555555561</v>
      </c>
      <c r="AF132" s="146" t="str">
        <f t="shared" si="19"/>
        <v>NC</v>
      </c>
      <c r="AG132" s="147">
        <f t="shared" si="20"/>
        <v>45.745555555555548</v>
      </c>
      <c r="AH132" s="148" t="str">
        <f t="shared" si="21"/>
        <v xml:space="preserve">Persona </v>
      </c>
      <c r="AJ132" s="146">
        <f>Persona!BD133</f>
        <v>36.174074074074078</v>
      </c>
      <c r="AK132" s="146" t="str">
        <f>Persona!BE133</f>
        <v>Cleared</v>
      </c>
      <c r="AL132" s="146">
        <f>Wellness!CB133</f>
        <v>12</v>
      </c>
      <c r="AM132" s="146" t="str">
        <f>Wellness!CE133</f>
        <v>Cleared</v>
      </c>
      <c r="AN132" s="146">
        <f>Behavior!AH133</f>
        <v>7.4</v>
      </c>
      <c r="AO132" s="146" t="str">
        <f>Behavior!AI133</f>
        <v>Cleared</v>
      </c>
      <c r="AP132" s="146">
        <f>Discipline!BB133</f>
        <v>6.1666666666666679</v>
      </c>
      <c r="AQ132" s="146" t="str">
        <f t="shared" si="22"/>
        <v>Cleared</v>
      </c>
      <c r="AR132" s="147">
        <f t="shared" si="23"/>
        <v>61.740740740740748</v>
      </c>
      <c r="AS132" s="148" t="str">
        <f t="shared" si="24"/>
        <v>Cleared</v>
      </c>
      <c r="AV132" s="150"/>
    </row>
    <row r="133" spans="1:48" s="149" customFormat="1" ht="28.2" customHeight="1" x14ac:dyDescent="0.3">
      <c r="A133" s="151" t="s">
        <v>286</v>
      </c>
      <c r="B133" s="152" t="s">
        <v>287</v>
      </c>
      <c r="C133" s="146">
        <f>Persona!Q134</f>
        <v>18.333333333333332</v>
      </c>
      <c r="D133" s="146" t="str">
        <f>Persona!R134</f>
        <v>NC</v>
      </c>
      <c r="E133" s="146">
        <f>Wellness!T134</f>
        <v>10.999999999999998</v>
      </c>
      <c r="F133" s="146" t="str">
        <f>Wellness!W134</f>
        <v>Cleared</v>
      </c>
      <c r="G133" s="146">
        <f>Behavior!J134</f>
        <v>6</v>
      </c>
      <c r="H133" s="146" t="str">
        <f>Behavior!K134</f>
        <v>Cleared</v>
      </c>
      <c r="I133" s="146">
        <f>Discipline!O134</f>
        <v>5.875</v>
      </c>
      <c r="J133" s="146" t="str">
        <f t="shared" ref="J133:J196" si="25">IF(I133&gt;=6,"Cleared","NC")</f>
        <v>NC</v>
      </c>
      <c r="K133" s="147">
        <f t="shared" ref="K133:K196" si="26">C133+E133+G133+I133</f>
        <v>41.208333333333329</v>
      </c>
      <c r="L133" s="148" t="str">
        <f t="shared" ref="L133:L196" si="27">IF(D133&amp;F133="ClearedCleared","Cleared",IF(D133="NC","Persona ","") &amp;IF(F133="Attendance  Test ","Wellness ","") &amp;IF(F133="Attendance  ","Wellness ","") &amp;IF(F133="Test ","Wellness ",""))</f>
        <v xml:space="preserve">Persona </v>
      </c>
      <c r="N133" s="146">
        <f>Persona!AD134</f>
        <v>34.111904761904768</v>
      </c>
      <c r="O133" s="146" t="str">
        <f>Persona!AE134</f>
        <v>Cleared</v>
      </c>
      <c r="P133" s="146">
        <f>Wellness!AN134</f>
        <v>9.9999999999999982</v>
      </c>
      <c r="Q133" s="146" t="str">
        <f>Wellness!AQ134</f>
        <v>Cleared</v>
      </c>
      <c r="R133" s="146">
        <f>Behavior!R134</f>
        <v>7.4</v>
      </c>
      <c r="S133" s="146" t="str">
        <f>Behavior!S134</f>
        <v>Cleared</v>
      </c>
      <c r="T133" s="146">
        <f>Discipline!AB134</f>
        <v>5.4133333333333349</v>
      </c>
      <c r="U133" s="146" t="str">
        <f t="shared" ref="U133:U196" si="28">IF(T133&gt;=6,"Cleared","NC")</f>
        <v>NC</v>
      </c>
      <c r="V133" s="147">
        <f t="shared" ref="V133:V196" si="29">N133+P133+R133+T133</f>
        <v>56.9252380952381</v>
      </c>
      <c r="W133" s="148" t="str">
        <f t="shared" ref="W133:W196" si="30">IF(O133&amp;Q133="ClearedCleared","Cleared",IF(O133="NC","Persona ","") &amp;IF(Q133="Attendance  Test ","Wellness ","") &amp;IF(Q133="Attendance  ","Wellness ","") &amp;IF(Q133="Test ","Wellness ",""))</f>
        <v>Cleared</v>
      </c>
      <c r="Y133" s="146">
        <f>Persona!AQ134</f>
        <v>26.046666666666663</v>
      </c>
      <c r="Z133" s="146" t="str">
        <f>Persona!AR134</f>
        <v>Cleared</v>
      </c>
      <c r="AA133" s="146">
        <f>Wellness!BH134</f>
        <v>6</v>
      </c>
      <c r="AB133" s="146" t="str">
        <f>Wellness!BK134</f>
        <v xml:space="preserve">Test </v>
      </c>
      <c r="AC133" s="146">
        <f>Behavior!Z134</f>
        <v>7.1</v>
      </c>
      <c r="AD133" s="146" t="str">
        <f>Behavior!AA134</f>
        <v>Cleared</v>
      </c>
      <c r="AE133" s="146">
        <f>Discipline!AO134</f>
        <v>3.1722222222222225</v>
      </c>
      <c r="AF133" s="146" t="str">
        <f t="shared" ref="AF133:AF196" si="31">IF(AE133&gt;=6,"Cleared","NC")</f>
        <v>NC</v>
      </c>
      <c r="AG133" s="147">
        <f t="shared" ref="AG133:AG196" si="32">Y133+AA133+AC133+AE133</f>
        <v>42.318888888888893</v>
      </c>
      <c r="AH133" s="148" t="str">
        <f t="shared" ref="AH133:AH196" si="33">IF(Z133&amp;AB133="ClearedCleared","Cleared",IF(Z133="NC","Persona ","") &amp;IF(AB133="Attendance  Test ","Wellness ","") &amp;IF(AB133="Attendance  ","Wellness ","") &amp;IF(AB133="Test ","Wellness ",""))</f>
        <v xml:space="preserve">Wellness </v>
      </c>
      <c r="AJ133" s="146">
        <f>Persona!BD134</f>
        <v>34.336574074074072</v>
      </c>
      <c r="AK133" s="146" t="str">
        <f>Persona!BE134</f>
        <v>Cleared</v>
      </c>
      <c r="AL133" s="146">
        <f>Wellness!CB134</f>
        <v>15</v>
      </c>
      <c r="AM133" s="146" t="str">
        <f>Wellness!CE134</f>
        <v>Cleared</v>
      </c>
      <c r="AN133" s="146">
        <f>Behavior!AH134</f>
        <v>6.8</v>
      </c>
      <c r="AO133" s="146" t="str">
        <f>Behavior!AI134</f>
        <v>Cleared</v>
      </c>
      <c r="AP133" s="146">
        <f>Discipline!BB134</f>
        <v>5.2</v>
      </c>
      <c r="AQ133" s="146" t="str">
        <f t="shared" ref="AQ133:AQ196" si="34">IF(AP133&gt;=6,"Cleared","NC")</f>
        <v>NC</v>
      </c>
      <c r="AR133" s="147">
        <f t="shared" ref="AR133:AR196" si="35">AJ133+AL133+AN133+AP133</f>
        <v>61.336574074074072</v>
      </c>
      <c r="AS133" s="148" t="str">
        <f t="shared" ref="AS133:AS196" si="36">IF(AK133&amp;AM133="ClearedCleared","Cleared",IF(AK133="NC","Persona ","") &amp;IF(AM133="Attendance  Test ","Wellness ","") &amp;IF(AM133="Attendance  ","Wellness ","") &amp;IF(AM133="Test ","Wellness ",""))</f>
        <v>Cleared</v>
      </c>
      <c r="AV133" s="150"/>
    </row>
    <row r="134" spans="1:48" s="149" customFormat="1" ht="28.2" customHeight="1" x14ac:dyDescent="0.3">
      <c r="A134" s="144" t="s">
        <v>288</v>
      </c>
      <c r="B134" s="145" t="s">
        <v>289</v>
      </c>
      <c r="C134" s="146">
        <f>Persona!Q135</f>
        <v>46.666666666666664</v>
      </c>
      <c r="D134" s="146" t="str">
        <f>Persona!R135</f>
        <v>Cleared</v>
      </c>
      <c r="E134" s="146">
        <f>Wellness!T135</f>
        <v>8</v>
      </c>
      <c r="F134" s="146" t="str">
        <f>Wellness!W135</f>
        <v xml:space="preserve">Test </v>
      </c>
      <c r="G134" s="146">
        <f>Behavior!J135</f>
        <v>6</v>
      </c>
      <c r="H134" s="146" t="str">
        <f>Behavior!K135</f>
        <v>Cleared</v>
      </c>
      <c r="I134" s="146">
        <f>Discipline!O135</f>
        <v>5.125</v>
      </c>
      <c r="J134" s="146" t="str">
        <f t="shared" si="25"/>
        <v>NC</v>
      </c>
      <c r="K134" s="147">
        <f t="shared" si="26"/>
        <v>65.791666666666657</v>
      </c>
      <c r="L134" s="148" t="str">
        <f t="shared" si="27"/>
        <v xml:space="preserve">Wellness </v>
      </c>
      <c r="N134" s="146">
        <f>Persona!AD135</f>
        <v>44.028571428571432</v>
      </c>
      <c r="O134" s="146" t="str">
        <f>Persona!AE135</f>
        <v>Cleared</v>
      </c>
      <c r="P134" s="146">
        <f>Wellness!AN135</f>
        <v>1</v>
      </c>
      <c r="Q134" s="146" t="str">
        <f>Wellness!AQ135</f>
        <v xml:space="preserve">Test </v>
      </c>
      <c r="R134" s="146">
        <f>Behavior!R135</f>
        <v>7.8666666666666654</v>
      </c>
      <c r="S134" s="146" t="str">
        <f>Behavior!S135</f>
        <v>Cleared</v>
      </c>
      <c r="T134" s="146">
        <f>Discipline!AB135</f>
        <v>6.4</v>
      </c>
      <c r="U134" s="146" t="str">
        <f t="shared" si="28"/>
        <v>Cleared</v>
      </c>
      <c r="V134" s="147">
        <f t="shared" si="29"/>
        <v>59.295238095238098</v>
      </c>
      <c r="W134" s="148" t="str">
        <f t="shared" si="30"/>
        <v xml:space="preserve">Wellness </v>
      </c>
      <c r="Y134" s="146">
        <f>Persona!AQ135</f>
        <v>33.126666666666665</v>
      </c>
      <c r="Z134" s="146" t="str">
        <f>Persona!AR135</f>
        <v>Cleared</v>
      </c>
      <c r="AA134" s="146">
        <f>Wellness!BH135</f>
        <v>12</v>
      </c>
      <c r="AB134" s="146" t="str">
        <f>Wellness!BK135</f>
        <v xml:space="preserve">Attendance  </v>
      </c>
      <c r="AC134" s="146">
        <f>Behavior!Z135</f>
        <v>8</v>
      </c>
      <c r="AD134" s="146" t="str">
        <f>Behavior!AA135</f>
        <v>Cleared</v>
      </c>
      <c r="AE134" s="146">
        <f>Discipline!AO135</f>
        <v>2.755555555555556</v>
      </c>
      <c r="AF134" s="146" t="str">
        <f t="shared" si="31"/>
        <v>NC</v>
      </c>
      <c r="AG134" s="147">
        <f t="shared" si="32"/>
        <v>55.882222222222218</v>
      </c>
      <c r="AH134" s="148" t="str">
        <f t="shared" si="33"/>
        <v xml:space="preserve">Wellness </v>
      </c>
      <c r="AJ134" s="146">
        <f>Persona!BD135</f>
        <v>36.044444444444444</v>
      </c>
      <c r="AK134" s="146" t="str">
        <f>Persona!BE135</f>
        <v>Cleared</v>
      </c>
      <c r="AL134" s="146">
        <f>Wellness!CB135</f>
        <v>4.9999999999999991</v>
      </c>
      <c r="AM134" s="146" t="str">
        <f>Wellness!CE135</f>
        <v xml:space="preserve">Test </v>
      </c>
      <c r="AN134" s="146">
        <f>Behavior!AH135</f>
        <v>0</v>
      </c>
      <c r="AO134" s="146" t="str">
        <f>Behavior!AI135</f>
        <v>NC</v>
      </c>
      <c r="AP134" s="146">
        <f>Discipline!BB135</f>
        <v>4.2333333333333334</v>
      </c>
      <c r="AQ134" s="146" t="str">
        <f t="shared" si="34"/>
        <v>NC</v>
      </c>
      <c r="AR134" s="147">
        <f t="shared" si="35"/>
        <v>45.277777777777779</v>
      </c>
      <c r="AS134" s="148" t="str">
        <f t="shared" si="36"/>
        <v xml:space="preserve">Wellness </v>
      </c>
      <c r="AV134" s="150"/>
    </row>
    <row r="135" spans="1:48" s="149" customFormat="1" ht="28.2" customHeight="1" x14ac:dyDescent="0.3">
      <c r="A135" s="151" t="s">
        <v>290</v>
      </c>
      <c r="B135" s="152" t="s">
        <v>291</v>
      </c>
      <c r="C135" s="146">
        <f>Persona!Q136</f>
        <v>19.166666666666668</v>
      </c>
      <c r="D135" s="146" t="str">
        <f>Persona!R136</f>
        <v>NC</v>
      </c>
      <c r="E135" s="146">
        <f>Wellness!T136</f>
        <v>12</v>
      </c>
      <c r="F135" s="146" t="str">
        <f>Wellness!W136</f>
        <v>Cleared</v>
      </c>
      <c r="G135" s="146">
        <f>Behavior!J136</f>
        <v>6</v>
      </c>
      <c r="H135" s="146" t="str">
        <f>Behavior!K136</f>
        <v>Cleared</v>
      </c>
      <c r="I135" s="146">
        <f>Discipline!O136</f>
        <v>6.25</v>
      </c>
      <c r="J135" s="146" t="str">
        <f t="shared" si="25"/>
        <v>Cleared</v>
      </c>
      <c r="K135" s="147">
        <f t="shared" si="26"/>
        <v>43.416666666666671</v>
      </c>
      <c r="L135" s="148" t="str">
        <f t="shared" si="27"/>
        <v xml:space="preserve">Persona </v>
      </c>
      <c r="N135" s="146">
        <f>Persona!AD136</f>
        <v>26.892857142857146</v>
      </c>
      <c r="O135" s="146" t="str">
        <f>Persona!AE136</f>
        <v>Cleared</v>
      </c>
      <c r="P135" s="146">
        <f>Wellness!AN136</f>
        <v>4</v>
      </c>
      <c r="Q135" s="146" t="str">
        <f>Wellness!AQ136</f>
        <v xml:space="preserve">Attendance  Test </v>
      </c>
      <c r="R135" s="146">
        <f>Behavior!R136</f>
        <v>5.0999999999999996</v>
      </c>
      <c r="S135" s="146" t="str">
        <f>Behavior!S136</f>
        <v>NC</v>
      </c>
      <c r="T135" s="146">
        <f>Discipline!AB136</f>
        <v>3.8171428571428572</v>
      </c>
      <c r="U135" s="146" t="str">
        <f t="shared" si="28"/>
        <v>NC</v>
      </c>
      <c r="V135" s="147">
        <f t="shared" si="29"/>
        <v>39.81</v>
      </c>
      <c r="W135" s="148" t="str">
        <f t="shared" si="30"/>
        <v xml:space="preserve">Wellness </v>
      </c>
      <c r="Y135" s="146">
        <f>Persona!AQ136</f>
        <v>23.233333333333334</v>
      </c>
      <c r="Z135" s="146" t="str">
        <f>Persona!AR136</f>
        <v>NC</v>
      </c>
      <c r="AA135" s="146">
        <f>Wellness!BH136</f>
        <v>4.9999999999999991</v>
      </c>
      <c r="AB135" s="146" t="str">
        <f>Wellness!BK136</f>
        <v xml:space="preserve">Attendance  Test </v>
      </c>
      <c r="AC135" s="146">
        <f>Behavior!Z136</f>
        <v>5.6999999999999993</v>
      </c>
      <c r="AD135" s="146" t="str">
        <f>Behavior!AA136</f>
        <v>NC</v>
      </c>
      <c r="AE135" s="146">
        <f>Discipline!AO136</f>
        <v>2.9666666666666668</v>
      </c>
      <c r="AF135" s="146" t="str">
        <f t="shared" si="31"/>
        <v>NC</v>
      </c>
      <c r="AG135" s="147">
        <f t="shared" si="32"/>
        <v>36.900000000000006</v>
      </c>
      <c r="AH135" s="148" t="str">
        <f t="shared" si="33"/>
        <v xml:space="preserve">Persona Wellness </v>
      </c>
      <c r="AJ135" s="146">
        <f>Persona!BD136</f>
        <v>20.832407407407409</v>
      </c>
      <c r="AK135" s="146" t="str">
        <f>Persona!BE136</f>
        <v>NC</v>
      </c>
      <c r="AL135" s="146">
        <f>Wellness!CB136</f>
        <v>12</v>
      </c>
      <c r="AM135" s="146" t="str">
        <f>Wellness!CE136</f>
        <v>Cleared</v>
      </c>
      <c r="AN135" s="146">
        <f>Behavior!AH136</f>
        <v>6.9</v>
      </c>
      <c r="AO135" s="146" t="str">
        <f>Behavior!AI136</f>
        <v>Cleared</v>
      </c>
      <c r="AP135" s="146">
        <f>Discipline!BB136</f>
        <v>3.7</v>
      </c>
      <c r="AQ135" s="146" t="str">
        <f t="shared" si="34"/>
        <v>NC</v>
      </c>
      <c r="AR135" s="147">
        <f t="shared" si="35"/>
        <v>43.43240740740741</v>
      </c>
      <c r="AS135" s="148" t="str">
        <f t="shared" si="36"/>
        <v xml:space="preserve">Persona </v>
      </c>
      <c r="AV135" s="150"/>
    </row>
    <row r="136" spans="1:48" s="149" customFormat="1" ht="28.2" customHeight="1" x14ac:dyDescent="0.3">
      <c r="A136" s="144" t="s">
        <v>292</v>
      </c>
      <c r="B136" s="145" t="s">
        <v>293</v>
      </c>
      <c r="C136" s="146">
        <f>Persona!Q137</f>
        <v>12.77777777777778</v>
      </c>
      <c r="D136" s="146" t="str">
        <f>Persona!R137</f>
        <v>NC</v>
      </c>
      <c r="E136" s="146">
        <f>Wellness!T137</f>
        <v>12</v>
      </c>
      <c r="F136" s="146" t="str">
        <f>Wellness!W137</f>
        <v>Cleared</v>
      </c>
      <c r="G136" s="146">
        <f>Behavior!J137</f>
        <v>6</v>
      </c>
      <c r="H136" s="146" t="str">
        <f>Behavior!K137</f>
        <v>Cleared</v>
      </c>
      <c r="I136" s="146">
        <f>Discipline!O137</f>
        <v>7</v>
      </c>
      <c r="J136" s="146" t="str">
        <f t="shared" si="25"/>
        <v>Cleared</v>
      </c>
      <c r="K136" s="147">
        <f t="shared" si="26"/>
        <v>37.777777777777779</v>
      </c>
      <c r="L136" s="148" t="str">
        <f t="shared" si="27"/>
        <v xml:space="preserve">Persona </v>
      </c>
      <c r="N136" s="146">
        <f>Persona!AD137</f>
        <v>22.15</v>
      </c>
      <c r="O136" s="146" t="str">
        <f>Persona!AE137</f>
        <v>NC</v>
      </c>
      <c r="P136" s="146">
        <f>Wellness!AN137</f>
        <v>10.999999999999998</v>
      </c>
      <c r="Q136" s="146" t="str">
        <f>Wellness!AQ137</f>
        <v>Cleared</v>
      </c>
      <c r="R136" s="146">
        <f>Behavior!R137</f>
        <v>6.8</v>
      </c>
      <c r="S136" s="146" t="str">
        <f>Behavior!S137</f>
        <v>Cleared</v>
      </c>
      <c r="T136" s="146">
        <f>Discipline!AB137</f>
        <v>5.0628571428571441</v>
      </c>
      <c r="U136" s="146" t="str">
        <f t="shared" si="28"/>
        <v>NC</v>
      </c>
      <c r="V136" s="147">
        <f t="shared" si="29"/>
        <v>45.012857142857143</v>
      </c>
      <c r="W136" s="148" t="str">
        <f t="shared" si="30"/>
        <v xml:space="preserve">Persona </v>
      </c>
      <c r="Y136" s="146">
        <f>Persona!AQ137</f>
        <v>22.206666666666667</v>
      </c>
      <c r="Z136" s="146" t="str">
        <f>Persona!AR137</f>
        <v>NC</v>
      </c>
      <c r="AA136" s="146">
        <f>Wellness!BH137</f>
        <v>4</v>
      </c>
      <c r="AB136" s="146" t="str">
        <f>Wellness!BK137</f>
        <v xml:space="preserve">Test </v>
      </c>
      <c r="AC136" s="146">
        <f>Behavior!Z137</f>
        <v>6.6666666666666661</v>
      </c>
      <c r="AD136" s="146" t="str">
        <f>Behavior!AA137</f>
        <v>Cleared</v>
      </c>
      <c r="AE136" s="146">
        <f>Discipline!AO137</f>
        <v>3.9166666666666674</v>
      </c>
      <c r="AF136" s="146" t="str">
        <f t="shared" si="31"/>
        <v>NC</v>
      </c>
      <c r="AG136" s="147">
        <f t="shared" si="32"/>
        <v>36.79</v>
      </c>
      <c r="AH136" s="148" t="str">
        <f t="shared" si="33"/>
        <v xml:space="preserve">Persona Wellness </v>
      </c>
      <c r="AJ136" s="146">
        <f>Persona!BD137</f>
        <v>23.227314814814815</v>
      </c>
      <c r="AK136" s="146" t="str">
        <f>Persona!BE137</f>
        <v>NC</v>
      </c>
      <c r="AL136" s="146">
        <f>Wellness!CB137</f>
        <v>2</v>
      </c>
      <c r="AM136" s="146" t="str">
        <f>Wellness!CE137</f>
        <v xml:space="preserve">Test </v>
      </c>
      <c r="AN136" s="146">
        <f>Behavior!AH137</f>
        <v>4.4000000000000004</v>
      </c>
      <c r="AO136" s="146" t="str">
        <f>Behavior!AI137</f>
        <v>NC</v>
      </c>
      <c r="AP136" s="146">
        <f>Discipline!BB137</f>
        <v>4.5</v>
      </c>
      <c r="AQ136" s="146" t="str">
        <f t="shared" si="34"/>
        <v>NC</v>
      </c>
      <c r="AR136" s="147">
        <f t="shared" si="35"/>
        <v>34.127314814814817</v>
      </c>
      <c r="AS136" s="148" t="str">
        <f t="shared" si="36"/>
        <v xml:space="preserve">Persona Wellness </v>
      </c>
      <c r="AV136" s="150"/>
    </row>
    <row r="137" spans="1:48" s="149" customFormat="1" ht="28.2" customHeight="1" x14ac:dyDescent="0.3">
      <c r="A137" s="151" t="s">
        <v>294</v>
      </c>
      <c r="B137" s="152" t="s">
        <v>295</v>
      </c>
      <c r="C137" s="146">
        <f>Persona!Q138</f>
        <v>25</v>
      </c>
      <c r="D137" s="146" t="str">
        <f>Persona!R138</f>
        <v>Cleared</v>
      </c>
      <c r="E137" s="146">
        <f>Wellness!T138</f>
        <v>13</v>
      </c>
      <c r="F137" s="146" t="str">
        <f>Wellness!W138</f>
        <v xml:space="preserve">Attendance  </v>
      </c>
      <c r="G137" s="146">
        <f>Behavior!J138</f>
        <v>6</v>
      </c>
      <c r="H137" s="146" t="str">
        <f>Behavior!K138</f>
        <v>Cleared</v>
      </c>
      <c r="I137" s="146">
        <f>Discipline!O138</f>
        <v>3.875</v>
      </c>
      <c r="J137" s="146" t="str">
        <f t="shared" si="25"/>
        <v>NC</v>
      </c>
      <c r="K137" s="147">
        <f t="shared" si="26"/>
        <v>47.875</v>
      </c>
      <c r="L137" s="148" t="str">
        <f t="shared" si="27"/>
        <v xml:space="preserve">Wellness </v>
      </c>
      <c r="N137" s="146">
        <f>Persona!AD138</f>
        <v>15.11904761904762</v>
      </c>
      <c r="O137" s="146" t="str">
        <f>Persona!AE138</f>
        <v>NC</v>
      </c>
      <c r="P137" s="146">
        <f>Wellness!AN138</f>
        <v>4.9999999999999991</v>
      </c>
      <c r="Q137" s="146" t="str">
        <f>Wellness!AQ138</f>
        <v xml:space="preserve">Attendance  Test </v>
      </c>
      <c r="R137" s="146">
        <f>Behavior!R138</f>
        <v>6.5866666666666678</v>
      </c>
      <c r="S137" s="146" t="str">
        <f>Behavior!S138</f>
        <v>Cleared</v>
      </c>
      <c r="T137" s="146">
        <f>Discipline!AB138</f>
        <v>1.657142857142857</v>
      </c>
      <c r="U137" s="146" t="str">
        <f t="shared" si="28"/>
        <v>NC</v>
      </c>
      <c r="V137" s="147">
        <f t="shared" si="29"/>
        <v>28.362857142857145</v>
      </c>
      <c r="W137" s="148" t="str">
        <f t="shared" si="30"/>
        <v xml:space="preserve">Persona Wellness </v>
      </c>
      <c r="Y137" s="146">
        <f>Persona!AQ138</f>
        <v>20.386666666666663</v>
      </c>
      <c r="Z137" s="146" t="str">
        <f>Persona!AR138</f>
        <v>NC</v>
      </c>
      <c r="AA137" s="146">
        <f>Wellness!BH138</f>
        <v>0</v>
      </c>
      <c r="AB137" s="146" t="str">
        <f>Wellness!BK138</f>
        <v xml:space="preserve">Attendance  Test </v>
      </c>
      <c r="AC137" s="146">
        <f>Behavior!Z138</f>
        <v>5.5</v>
      </c>
      <c r="AD137" s="146" t="str">
        <f>Behavior!AA138</f>
        <v>NC</v>
      </c>
      <c r="AE137" s="146">
        <f>Discipline!AO138</f>
        <v>1.9555555555555557</v>
      </c>
      <c r="AF137" s="146" t="str">
        <f t="shared" si="31"/>
        <v>NC</v>
      </c>
      <c r="AG137" s="147">
        <f t="shared" si="32"/>
        <v>27.842222222222219</v>
      </c>
      <c r="AH137" s="148" t="str">
        <f t="shared" si="33"/>
        <v xml:space="preserve">Persona Wellness </v>
      </c>
      <c r="AJ137" s="146">
        <f>Persona!BD138</f>
        <v>32.958333333333329</v>
      </c>
      <c r="AK137" s="146" t="str">
        <f>Persona!BE138</f>
        <v>Cleared</v>
      </c>
      <c r="AL137" s="146">
        <f>Wellness!CB138</f>
        <v>0</v>
      </c>
      <c r="AM137" s="146" t="str">
        <f>Wellness!CE138</f>
        <v xml:space="preserve">Attendance  Test </v>
      </c>
      <c r="AN137" s="146">
        <f>Behavior!AH138</f>
        <v>6.8</v>
      </c>
      <c r="AO137" s="146" t="str">
        <f>Behavior!AI138</f>
        <v>Cleared</v>
      </c>
      <c r="AP137" s="146">
        <f>Discipline!BB138</f>
        <v>2.4666666666666668</v>
      </c>
      <c r="AQ137" s="146" t="str">
        <f t="shared" si="34"/>
        <v>NC</v>
      </c>
      <c r="AR137" s="147">
        <f t="shared" si="35"/>
        <v>42.224999999999994</v>
      </c>
      <c r="AS137" s="148" t="str">
        <f t="shared" si="36"/>
        <v xml:space="preserve">Wellness </v>
      </c>
      <c r="AV137" s="150"/>
    </row>
    <row r="138" spans="1:48" s="149" customFormat="1" ht="28.2" customHeight="1" x14ac:dyDescent="0.3">
      <c r="A138" s="144" t="s">
        <v>296</v>
      </c>
      <c r="B138" s="145" t="s">
        <v>297</v>
      </c>
      <c r="C138" s="146">
        <f>Persona!Q139</f>
        <v>29.444444444444439</v>
      </c>
      <c r="D138" s="146" t="str">
        <f>Persona!R139</f>
        <v>Cleared</v>
      </c>
      <c r="E138" s="146">
        <f>Wellness!T139</f>
        <v>12</v>
      </c>
      <c r="F138" s="146" t="str">
        <f>Wellness!W139</f>
        <v>Cleared</v>
      </c>
      <c r="G138" s="146">
        <f>Behavior!J139</f>
        <v>6</v>
      </c>
      <c r="H138" s="146" t="str">
        <f>Behavior!K139</f>
        <v>Cleared</v>
      </c>
      <c r="I138" s="146">
        <f>Discipline!O139</f>
        <v>3.6875</v>
      </c>
      <c r="J138" s="146" t="str">
        <f t="shared" si="25"/>
        <v>NC</v>
      </c>
      <c r="K138" s="147">
        <f t="shared" si="26"/>
        <v>51.131944444444443</v>
      </c>
      <c r="L138" s="148" t="str">
        <f t="shared" si="27"/>
        <v>Cleared</v>
      </c>
      <c r="N138" s="146">
        <f>Persona!AD139</f>
        <v>27.580952380952379</v>
      </c>
      <c r="O138" s="146" t="str">
        <f>Persona!AE139</f>
        <v>Cleared</v>
      </c>
      <c r="P138" s="146">
        <f>Wellness!AN139</f>
        <v>4.9999999999999991</v>
      </c>
      <c r="Q138" s="146" t="str">
        <f>Wellness!AQ139</f>
        <v xml:space="preserve">Test </v>
      </c>
      <c r="R138" s="146">
        <f>Behavior!R139</f>
        <v>6.4</v>
      </c>
      <c r="S138" s="146" t="str">
        <f>Behavior!S139</f>
        <v>Cleared</v>
      </c>
      <c r="T138" s="146">
        <f>Discipline!AB139</f>
        <v>5.0057142857142871</v>
      </c>
      <c r="U138" s="146" t="str">
        <f t="shared" si="28"/>
        <v>NC</v>
      </c>
      <c r="V138" s="147">
        <f t="shared" si="29"/>
        <v>43.986666666666665</v>
      </c>
      <c r="W138" s="148" t="str">
        <f t="shared" si="30"/>
        <v xml:space="preserve">Wellness </v>
      </c>
      <c r="Y138" s="146">
        <f>Persona!AQ139</f>
        <v>27.779999999999994</v>
      </c>
      <c r="Z138" s="146" t="str">
        <f>Persona!AR139</f>
        <v>Cleared</v>
      </c>
      <c r="AA138" s="146">
        <f>Wellness!BH139</f>
        <v>4</v>
      </c>
      <c r="AB138" s="146" t="str">
        <f>Wellness!BK139</f>
        <v xml:space="preserve">Attendance  Test </v>
      </c>
      <c r="AC138" s="146">
        <f>Behavior!Z139</f>
        <v>6</v>
      </c>
      <c r="AD138" s="146" t="str">
        <f>Behavior!AA139</f>
        <v>Cleared</v>
      </c>
      <c r="AE138" s="146">
        <f>Discipline!AO139</f>
        <v>4.5833333333333339</v>
      </c>
      <c r="AF138" s="146" t="str">
        <f t="shared" si="31"/>
        <v>NC</v>
      </c>
      <c r="AG138" s="147">
        <f t="shared" si="32"/>
        <v>42.36333333333333</v>
      </c>
      <c r="AH138" s="148" t="str">
        <f t="shared" si="33"/>
        <v xml:space="preserve">Wellness </v>
      </c>
      <c r="AJ138" s="146">
        <f>Persona!BD139</f>
        <v>27.014814814814812</v>
      </c>
      <c r="AK138" s="146" t="str">
        <f>Persona!BE139</f>
        <v>Cleared</v>
      </c>
      <c r="AL138" s="146">
        <f>Wellness!CB139</f>
        <v>6</v>
      </c>
      <c r="AM138" s="146" t="str">
        <f>Wellness!CE139</f>
        <v xml:space="preserve">Test </v>
      </c>
      <c r="AN138" s="146">
        <f>Behavior!AH139</f>
        <v>4</v>
      </c>
      <c r="AO138" s="146" t="str">
        <f>Behavior!AI139</f>
        <v>NC</v>
      </c>
      <c r="AP138" s="146">
        <f>Discipline!BB139</f>
        <v>3.8000000000000003</v>
      </c>
      <c r="AQ138" s="146" t="str">
        <f t="shared" si="34"/>
        <v>NC</v>
      </c>
      <c r="AR138" s="147">
        <f t="shared" si="35"/>
        <v>40.81481481481481</v>
      </c>
      <c r="AS138" s="148" t="str">
        <f t="shared" si="36"/>
        <v xml:space="preserve">Wellness </v>
      </c>
      <c r="AV138" s="150"/>
    </row>
    <row r="139" spans="1:48" s="149" customFormat="1" ht="28.2" customHeight="1" x14ac:dyDescent="0.3">
      <c r="A139" s="151" t="s">
        <v>298</v>
      </c>
      <c r="B139" s="152" t="s">
        <v>299</v>
      </c>
      <c r="C139" s="146">
        <f>Persona!Q140</f>
        <v>20</v>
      </c>
      <c r="D139" s="146" t="str">
        <f>Persona!R140</f>
        <v>NC</v>
      </c>
      <c r="E139" s="146">
        <f>Wellness!T140</f>
        <v>12</v>
      </c>
      <c r="F139" s="146" t="str">
        <f>Wellness!W140</f>
        <v>Cleared</v>
      </c>
      <c r="G139" s="146">
        <f>Behavior!J140</f>
        <v>6</v>
      </c>
      <c r="H139" s="146" t="str">
        <f>Behavior!K140</f>
        <v>Cleared</v>
      </c>
      <c r="I139" s="146">
        <f>Discipline!O140</f>
        <v>5.9330357142857153</v>
      </c>
      <c r="J139" s="146" t="str">
        <f t="shared" si="25"/>
        <v>NC</v>
      </c>
      <c r="K139" s="147">
        <f t="shared" si="26"/>
        <v>43.933035714285715</v>
      </c>
      <c r="L139" s="148" t="str">
        <f t="shared" si="27"/>
        <v xml:space="preserve">Persona </v>
      </c>
      <c r="N139" s="146">
        <f>Persona!AD140</f>
        <v>33.805952380952384</v>
      </c>
      <c r="O139" s="146" t="str">
        <f>Persona!AE140</f>
        <v>Cleared</v>
      </c>
      <c r="P139" s="146">
        <f>Wellness!AN140</f>
        <v>1</v>
      </c>
      <c r="Q139" s="146" t="str">
        <f>Wellness!AQ140</f>
        <v xml:space="preserve">Test </v>
      </c>
      <c r="R139" s="146">
        <f>Behavior!R140</f>
        <v>6.4</v>
      </c>
      <c r="S139" s="146" t="str">
        <f>Behavior!S140</f>
        <v>Cleared</v>
      </c>
      <c r="T139" s="146">
        <f>Discipline!AB140</f>
        <v>6.32</v>
      </c>
      <c r="U139" s="146" t="str">
        <f t="shared" si="28"/>
        <v>Cleared</v>
      </c>
      <c r="V139" s="147">
        <f t="shared" si="29"/>
        <v>47.525952380952383</v>
      </c>
      <c r="W139" s="148" t="str">
        <f t="shared" si="30"/>
        <v xml:space="preserve">Wellness </v>
      </c>
      <c r="Y139" s="146">
        <f>Persona!AQ140</f>
        <v>31.693333333333335</v>
      </c>
      <c r="Z139" s="146" t="str">
        <f>Persona!AR140</f>
        <v>Cleared</v>
      </c>
      <c r="AA139" s="146">
        <f>Wellness!BH140</f>
        <v>10.999999999999998</v>
      </c>
      <c r="AB139" s="146" t="str">
        <f>Wellness!BK140</f>
        <v>Cleared</v>
      </c>
      <c r="AC139" s="146">
        <f>Behavior!Z140</f>
        <v>7</v>
      </c>
      <c r="AD139" s="146" t="str">
        <f>Behavior!AA140</f>
        <v>Cleared</v>
      </c>
      <c r="AE139" s="146">
        <f>Discipline!AO140</f>
        <v>4.9944444444444445</v>
      </c>
      <c r="AF139" s="146" t="str">
        <f t="shared" si="31"/>
        <v>NC</v>
      </c>
      <c r="AG139" s="147">
        <f t="shared" si="32"/>
        <v>54.687777777777782</v>
      </c>
      <c r="AH139" s="148" t="str">
        <f t="shared" si="33"/>
        <v>Cleared</v>
      </c>
      <c r="AJ139" s="146">
        <f>Persona!BD140</f>
        <v>21.890740740740743</v>
      </c>
      <c r="AK139" s="146" t="str">
        <f>Persona!BE140</f>
        <v>NC</v>
      </c>
      <c r="AL139" s="146">
        <f>Wellness!CB140</f>
        <v>9.9999999999999982</v>
      </c>
      <c r="AM139" s="146" t="str">
        <f>Wellness!CE140</f>
        <v>Cleared</v>
      </c>
      <c r="AN139" s="146">
        <f>Behavior!AH140</f>
        <v>7.2</v>
      </c>
      <c r="AO139" s="146" t="str">
        <f>Behavior!AI140</f>
        <v>Cleared</v>
      </c>
      <c r="AP139" s="146">
        <f>Discipline!BB140</f>
        <v>4.8000000000000007</v>
      </c>
      <c r="AQ139" s="146" t="str">
        <f t="shared" si="34"/>
        <v>NC</v>
      </c>
      <c r="AR139" s="147">
        <f t="shared" si="35"/>
        <v>43.890740740740739</v>
      </c>
      <c r="AS139" s="148" t="str">
        <f t="shared" si="36"/>
        <v xml:space="preserve">Persona </v>
      </c>
      <c r="AV139" s="150"/>
    </row>
    <row r="140" spans="1:48" s="149" customFormat="1" ht="28.2" customHeight="1" x14ac:dyDescent="0.3">
      <c r="A140" s="144" t="s">
        <v>300</v>
      </c>
      <c r="B140" s="145" t="s">
        <v>301</v>
      </c>
      <c r="C140" s="146">
        <f>Persona!Q141</f>
        <v>30.555555555555557</v>
      </c>
      <c r="D140" s="146" t="str">
        <f>Persona!R141</f>
        <v>Cleared</v>
      </c>
      <c r="E140" s="146">
        <f>Wellness!T141</f>
        <v>10.999999999999998</v>
      </c>
      <c r="F140" s="146" t="str">
        <f>Wellness!W141</f>
        <v xml:space="preserve">Attendance  </v>
      </c>
      <c r="G140" s="146">
        <f>Behavior!J141</f>
        <v>6</v>
      </c>
      <c r="H140" s="146" t="str">
        <f>Behavior!K141</f>
        <v>Cleared</v>
      </c>
      <c r="I140" s="146">
        <f>Discipline!O141</f>
        <v>4.2901785714285712</v>
      </c>
      <c r="J140" s="146" t="str">
        <f t="shared" si="25"/>
        <v>NC</v>
      </c>
      <c r="K140" s="147">
        <f t="shared" si="26"/>
        <v>51.845734126984127</v>
      </c>
      <c r="L140" s="148" t="str">
        <f t="shared" si="27"/>
        <v xml:space="preserve">Wellness </v>
      </c>
      <c r="N140" s="146">
        <f>Persona!AD141</f>
        <v>26.210714285714285</v>
      </c>
      <c r="O140" s="146" t="str">
        <f>Persona!AE141</f>
        <v>Cleared</v>
      </c>
      <c r="P140" s="146">
        <f>Wellness!AN141</f>
        <v>0</v>
      </c>
      <c r="Q140" s="146" t="str">
        <f>Wellness!AQ141</f>
        <v xml:space="preserve">Attendance  Test </v>
      </c>
      <c r="R140" s="146">
        <f>Behavior!R141</f>
        <v>7.0933333333333319</v>
      </c>
      <c r="S140" s="146" t="str">
        <f>Behavior!S141</f>
        <v>Cleared</v>
      </c>
      <c r="T140" s="146">
        <f>Discipline!AB141</f>
        <v>3.2628571428571433</v>
      </c>
      <c r="U140" s="146" t="str">
        <f t="shared" si="28"/>
        <v>NC</v>
      </c>
      <c r="V140" s="147">
        <f t="shared" si="29"/>
        <v>36.566904761904759</v>
      </c>
      <c r="W140" s="148" t="str">
        <f t="shared" si="30"/>
        <v xml:space="preserve">Wellness </v>
      </c>
      <c r="Y140" s="146">
        <f>Persona!AQ141</f>
        <v>29.493333333333332</v>
      </c>
      <c r="Z140" s="146" t="str">
        <f>Persona!AR141</f>
        <v>Cleared</v>
      </c>
      <c r="AA140" s="146">
        <f>Wellness!BH141</f>
        <v>0</v>
      </c>
      <c r="AB140" s="146" t="str">
        <f>Wellness!BK141</f>
        <v xml:space="preserve">Attendance  Test </v>
      </c>
      <c r="AC140" s="146">
        <f>Behavior!Z141</f>
        <v>6.1666666666666661</v>
      </c>
      <c r="AD140" s="146" t="str">
        <f>Behavior!AA141</f>
        <v>Cleared</v>
      </c>
      <c r="AE140" s="146">
        <f>Discipline!AO141</f>
        <v>3.6277777777777782</v>
      </c>
      <c r="AF140" s="146" t="str">
        <f t="shared" si="31"/>
        <v>NC</v>
      </c>
      <c r="AG140" s="147">
        <f t="shared" si="32"/>
        <v>39.287777777777777</v>
      </c>
      <c r="AH140" s="148" t="str">
        <f t="shared" si="33"/>
        <v xml:space="preserve">Wellness </v>
      </c>
      <c r="AJ140" s="146">
        <f>Persona!BD141</f>
        <v>30.571296296296296</v>
      </c>
      <c r="AK140" s="146" t="str">
        <f>Persona!BE141</f>
        <v>Cleared</v>
      </c>
      <c r="AL140" s="146">
        <f>Wellness!CB141</f>
        <v>2</v>
      </c>
      <c r="AM140" s="146" t="str">
        <f>Wellness!CE141</f>
        <v xml:space="preserve">Attendance  Test </v>
      </c>
      <c r="AN140" s="146">
        <f>Behavior!AH141</f>
        <v>6.24</v>
      </c>
      <c r="AO140" s="146" t="str">
        <f>Behavior!AI141</f>
        <v>Cleared</v>
      </c>
      <c r="AP140" s="146">
        <f>Discipline!BB141</f>
        <v>3.1666666666666665</v>
      </c>
      <c r="AQ140" s="146" t="str">
        <f t="shared" si="34"/>
        <v>NC</v>
      </c>
      <c r="AR140" s="147">
        <f t="shared" si="35"/>
        <v>41.977962962962962</v>
      </c>
      <c r="AS140" s="148" t="str">
        <f t="shared" si="36"/>
        <v xml:space="preserve">Wellness </v>
      </c>
      <c r="AV140" s="150"/>
    </row>
    <row r="141" spans="1:48" s="149" customFormat="1" ht="28.2" customHeight="1" x14ac:dyDescent="0.3">
      <c r="A141" s="151" t="s">
        <v>302</v>
      </c>
      <c r="B141" s="152" t="s">
        <v>303</v>
      </c>
      <c r="C141" s="146">
        <f>Persona!Q142</f>
        <v>29.444444444444439</v>
      </c>
      <c r="D141" s="146" t="str">
        <f>Persona!R142</f>
        <v>Cleared</v>
      </c>
      <c r="E141" s="146">
        <f>Wellness!T142</f>
        <v>10.999999999999998</v>
      </c>
      <c r="F141" s="146" t="str">
        <f>Wellness!W142</f>
        <v>Cleared</v>
      </c>
      <c r="G141" s="146">
        <f>Behavior!J142</f>
        <v>6</v>
      </c>
      <c r="H141" s="146" t="str">
        <f>Behavior!K142</f>
        <v>Cleared</v>
      </c>
      <c r="I141" s="146">
        <f>Discipline!O142</f>
        <v>6.25</v>
      </c>
      <c r="J141" s="146" t="str">
        <f t="shared" si="25"/>
        <v>Cleared</v>
      </c>
      <c r="K141" s="147">
        <f t="shared" si="26"/>
        <v>52.694444444444436</v>
      </c>
      <c r="L141" s="148" t="str">
        <f t="shared" si="27"/>
        <v>Cleared</v>
      </c>
      <c r="N141" s="146">
        <f>Persona!AD142</f>
        <v>23.857142857142858</v>
      </c>
      <c r="O141" s="146" t="str">
        <f>Persona!AE142</f>
        <v>NC</v>
      </c>
      <c r="P141" s="146">
        <f>Wellness!AN142</f>
        <v>9</v>
      </c>
      <c r="Q141" s="146" t="str">
        <f>Wellness!AQ142</f>
        <v>Cleared</v>
      </c>
      <c r="R141" s="146">
        <f>Behavior!R142</f>
        <v>7.2</v>
      </c>
      <c r="S141" s="146" t="str">
        <f>Behavior!S142</f>
        <v>Cleared</v>
      </c>
      <c r="T141" s="146">
        <f>Discipline!AB142</f>
        <v>6.32</v>
      </c>
      <c r="U141" s="146" t="str">
        <f t="shared" si="28"/>
        <v>Cleared</v>
      </c>
      <c r="V141" s="147">
        <f t="shared" si="29"/>
        <v>46.377142857142864</v>
      </c>
      <c r="W141" s="148" t="str">
        <f t="shared" si="30"/>
        <v xml:space="preserve">Persona </v>
      </c>
      <c r="Y141" s="146">
        <f>Persona!AQ142</f>
        <v>26.6</v>
      </c>
      <c r="Z141" s="146" t="str">
        <f>Persona!AR142</f>
        <v>Cleared</v>
      </c>
      <c r="AA141" s="146">
        <f>Wellness!BH142</f>
        <v>2</v>
      </c>
      <c r="AB141" s="146" t="str">
        <f>Wellness!BK142</f>
        <v xml:space="preserve">Test </v>
      </c>
      <c r="AC141" s="146">
        <f>Behavior!Z142</f>
        <v>6.333333333333333</v>
      </c>
      <c r="AD141" s="146" t="str">
        <f>Behavior!AA142</f>
        <v>Cleared</v>
      </c>
      <c r="AE141" s="146">
        <f>Discipline!AO142</f>
        <v>4.844444444444445</v>
      </c>
      <c r="AF141" s="146" t="str">
        <f t="shared" si="31"/>
        <v>NC</v>
      </c>
      <c r="AG141" s="147">
        <f t="shared" si="32"/>
        <v>39.777777777777786</v>
      </c>
      <c r="AH141" s="148" t="str">
        <f t="shared" si="33"/>
        <v xml:space="preserve">Wellness </v>
      </c>
      <c r="AJ141" s="146">
        <f>Persona!BD142</f>
        <v>26.613888888888891</v>
      </c>
      <c r="AK141" s="146" t="str">
        <f>Persona!BE142</f>
        <v>Cleared</v>
      </c>
      <c r="AL141" s="146">
        <f>Wellness!CB142</f>
        <v>9.9999999999999982</v>
      </c>
      <c r="AM141" s="146" t="str">
        <f>Wellness!CE142</f>
        <v>Cleared</v>
      </c>
      <c r="AN141" s="146">
        <f>Behavior!AH142</f>
        <v>6.7199999999999989</v>
      </c>
      <c r="AO141" s="146" t="str">
        <f>Behavior!AI142</f>
        <v>Cleared</v>
      </c>
      <c r="AP141" s="146">
        <f>Discipline!BB142</f>
        <v>5.4333333333333336</v>
      </c>
      <c r="AQ141" s="146" t="str">
        <f t="shared" si="34"/>
        <v>NC</v>
      </c>
      <c r="AR141" s="147">
        <f t="shared" si="35"/>
        <v>48.767222222222216</v>
      </c>
      <c r="AS141" s="148" t="str">
        <f t="shared" si="36"/>
        <v>Cleared</v>
      </c>
      <c r="AV141" s="150"/>
    </row>
    <row r="142" spans="1:48" s="149" customFormat="1" ht="28.2" customHeight="1" x14ac:dyDescent="0.3">
      <c r="A142" s="144" t="s">
        <v>304</v>
      </c>
      <c r="B142" s="145" t="s">
        <v>305</v>
      </c>
      <c r="C142" s="146">
        <f>Persona!Q143</f>
        <v>20</v>
      </c>
      <c r="D142" s="146" t="str">
        <f>Persona!R143</f>
        <v>NC</v>
      </c>
      <c r="E142" s="146">
        <f>Wellness!T143</f>
        <v>17</v>
      </c>
      <c r="F142" s="146" t="str">
        <f>Wellness!W143</f>
        <v>Cleared</v>
      </c>
      <c r="G142" s="146">
        <f>Behavior!J143</f>
        <v>6</v>
      </c>
      <c r="H142" s="146" t="str">
        <f>Behavior!K143</f>
        <v>Cleared</v>
      </c>
      <c r="I142" s="146">
        <f>Discipline!O143</f>
        <v>5.75</v>
      </c>
      <c r="J142" s="146" t="str">
        <f t="shared" si="25"/>
        <v>NC</v>
      </c>
      <c r="K142" s="147">
        <f t="shared" si="26"/>
        <v>48.75</v>
      </c>
      <c r="L142" s="148" t="str">
        <f t="shared" si="27"/>
        <v xml:space="preserve">Persona </v>
      </c>
      <c r="N142" s="146">
        <f>Persona!AD143</f>
        <v>22.836904761904766</v>
      </c>
      <c r="O142" s="146" t="str">
        <f>Persona!AE143</f>
        <v>NC</v>
      </c>
      <c r="P142" s="146">
        <f>Wellness!AN143</f>
        <v>2</v>
      </c>
      <c r="Q142" s="146" t="str">
        <f>Wellness!AQ143</f>
        <v xml:space="preserve">Attendance  Test </v>
      </c>
      <c r="R142" s="146">
        <f>Behavior!R143</f>
        <v>5.5</v>
      </c>
      <c r="S142" s="146" t="str">
        <f>Behavior!S143</f>
        <v>NC</v>
      </c>
      <c r="T142" s="146">
        <f>Discipline!AB143</f>
        <v>3.1085714285714285</v>
      </c>
      <c r="U142" s="146" t="str">
        <f t="shared" si="28"/>
        <v>NC</v>
      </c>
      <c r="V142" s="147">
        <f t="shared" si="29"/>
        <v>33.445476190476192</v>
      </c>
      <c r="W142" s="148" t="str">
        <f t="shared" si="30"/>
        <v xml:space="preserve">Persona Wellness </v>
      </c>
      <c r="Y142" s="146">
        <f>Persona!AQ143</f>
        <v>26.673333333333332</v>
      </c>
      <c r="Z142" s="146" t="str">
        <f>Persona!AR143</f>
        <v>Cleared</v>
      </c>
      <c r="AA142" s="146">
        <f>Wellness!BH143</f>
        <v>0</v>
      </c>
      <c r="AB142" s="146" t="str">
        <f>Wellness!BK143</f>
        <v xml:space="preserve">Test </v>
      </c>
      <c r="AC142" s="146">
        <f>Behavior!Z143</f>
        <v>4.75</v>
      </c>
      <c r="AD142" s="146" t="str">
        <f>Behavior!AA143</f>
        <v>NC</v>
      </c>
      <c r="AE142" s="146">
        <f>Discipline!AO143</f>
        <v>3.1111111111111112</v>
      </c>
      <c r="AF142" s="146" t="str">
        <f t="shared" si="31"/>
        <v>NC</v>
      </c>
      <c r="AG142" s="147">
        <f t="shared" si="32"/>
        <v>34.534444444444446</v>
      </c>
      <c r="AH142" s="148" t="str">
        <f t="shared" si="33"/>
        <v xml:space="preserve">Wellness </v>
      </c>
      <c r="AJ142" s="146">
        <f>Persona!BD143</f>
        <v>28.362962962962964</v>
      </c>
      <c r="AK142" s="146" t="str">
        <f>Persona!BE143</f>
        <v>Cleared</v>
      </c>
      <c r="AL142" s="146">
        <f>Wellness!CB143</f>
        <v>3</v>
      </c>
      <c r="AM142" s="146" t="str">
        <f>Wellness!CE143</f>
        <v xml:space="preserve">Test </v>
      </c>
      <c r="AN142" s="146">
        <f>Behavior!AH143</f>
        <v>6.8</v>
      </c>
      <c r="AO142" s="146" t="str">
        <f>Behavior!AI143</f>
        <v>Cleared</v>
      </c>
      <c r="AP142" s="146">
        <f>Discipline!BB143</f>
        <v>5.6166666666666671</v>
      </c>
      <c r="AQ142" s="146" t="str">
        <f t="shared" si="34"/>
        <v>NC</v>
      </c>
      <c r="AR142" s="147">
        <f t="shared" si="35"/>
        <v>43.779629629629632</v>
      </c>
      <c r="AS142" s="148" t="str">
        <f t="shared" si="36"/>
        <v xml:space="preserve">Wellness </v>
      </c>
      <c r="AV142" s="150"/>
    </row>
    <row r="143" spans="1:48" s="149" customFormat="1" ht="28.2" customHeight="1" x14ac:dyDescent="0.3">
      <c r="A143" s="151" t="s">
        <v>306</v>
      </c>
      <c r="B143" s="152" t="s">
        <v>307</v>
      </c>
      <c r="C143" s="146">
        <f>Persona!Q144</f>
        <v>20</v>
      </c>
      <c r="D143" s="146" t="str">
        <f>Persona!R144</f>
        <v>NC</v>
      </c>
      <c r="E143" s="146">
        <f>Wellness!T144</f>
        <v>15</v>
      </c>
      <c r="F143" s="146" t="str">
        <f>Wellness!W144</f>
        <v>Cleared</v>
      </c>
      <c r="G143" s="146">
        <f>Behavior!J144</f>
        <v>6</v>
      </c>
      <c r="H143" s="146" t="str">
        <f>Behavior!K144</f>
        <v>Cleared</v>
      </c>
      <c r="I143" s="146">
        <f>Discipline!O144</f>
        <v>6.375</v>
      </c>
      <c r="J143" s="146" t="str">
        <f t="shared" si="25"/>
        <v>Cleared</v>
      </c>
      <c r="K143" s="147">
        <f t="shared" si="26"/>
        <v>47.375</v>
      </c>
      <c r="L143" s="148" t="str">
        <f t="shared" si="27"/>
        <v xml:space="preserve">Persona </v>
      </c>
      <c r="N143" s="146">
        <f>Persona!AD144</f>
        <v>28.720238095238095</v>
      </c>
      <c r="O143" s="146" t="str">
        <f>Persona!AE144</f>
        <v>Cleared</v>
      </c>
      <c r="P143" s="146">
        <f>Wellness!AN144</f>
        <v>0</v>
      </c>
      <c r="Q143" s="146" t="str">
        <f>Wellness!AQ144</f>
        <v xml:space="preserve">Test </v>
      </c>
      <c r="R143" s="146">
        <f>Behavior!R144</f>
        <v>6.6</v>
      </c>
      <c r="S143" s="146" t="str">
        <f>Behavior!S144</f>
        <v>Cleared</v>
      </c>
      <c r="T143" s="146">
        <f>Discipline!AB144</f>
        <v>5.1542857142857139</v>
      </c>
      <c r="U143" s="146" t="str">
        <f t="shared" si="28"/>
        <v>NC</v>
      </c>
      <c r="V143" s="147">
        <f t="shared" si="29"/>
        <v>40.474523809523809</v>
      </c>
      <c r="W143" s="148" t="str">
        <f t="shared" si="30"/>
        <v xml:space="preserve">Wellness </v>
      </c>
      <c r="Y143" s="146">
        <f>Persona!AQ144</f>
        <v>26.286666666666669</v>
      </c>
      <c r="Z143" s="146" t="str">
        <f>Persona!AR144</f>
        <v>Cleared</v>
      </c>
      <c r="AA143" s="146">
        <f>Wellness!BH144</f>
        <v>9.9999999999999982</v>
      </c>
      <c r="AB143" s="146" t="str">
        <f>Wellness!BK144</f>
        <v xml:space="preserve">Attendance  </v>
      </c>
      <c r="AC143" s="146">
        <f>Behavior!Z144</f>
        <v>6.5</v>
      </c>
      <c r="AD143" s="146" t="str">
        <f>Behavior!AA144</f>
        <v>Cleared</v>
      </c>
      <c r="AE143" s="146">
        <f>Discipline!AO144</f>
        <v>3.0444444444444443</v>
      </c>
      <c r="AF143" s="146" t="str">
        <f t="shared" si="31"/>
        <v>NC</v>
      </c>
      <c r="AG143" s="147">
        <f t="shared" si="32"/>
        <v>45.831111111111113</v>
      </c>
      <c r="AH143" s="148" t="str">
        <f t="shared" si="33"/>
        <v xml:space="preserve">Wellness </v>
      </c>
      <c r="AJ143" s="146">
        <f>Persona!BD144</f>
        <v>26.05925925925926</v>
      </c>
      <c r="AK143" s="146" t="str">
        <f>Persona!BE144</f>
        <v>Cleared</v>
      </c>
      <c r="AL143" s="146">
        <f>Wellness!CB144</f>
        <v>6.9999999999999991</v>
      </c>
      <c r="AM143" s="146" t="str">
        <f>Wellness!CE144</f>
        <v xml:space="preserve">Attendance  Test </v>
      </c>
      <c r="AN143" s="146">
        <f>Behavior!AH144</f>
        <v>7.4</v>
      </c>
      <c r="AO143" s="146" t="str">
        <f>Behavior!AI144</f>
        <v>Cleared</v>
      </c>
      <c r="AP143" s="146">
        <f>Discipline!BB144</f>
        <v>4.6333333333333337</v>
      </c>
      <c r="AQ143" s="146" t="str">
        <f t="shared" si="34"/>
        <v>NC</v>
      </c>
      <c r="AR143" s="147">
        <f t="shared" si="35"/>
        <v>45.092592592592588</v>
      </c>
      <c r="AS143" s="148" t="str">
        <f t="shared" si="36"/>
        <v xml:space="preserve">Wellness </v>
      </c>
      <c r="AV143" s="150"/>
    </row>
    <row r="144" spans="1:48" s="149" customFormat="1" ht="28.2" customHeight="1" x14ac:dyDescent="0.3">
      <c r="A144" s="144" t="s">
        <v>308</v>
      </c>
      <c r="B144" s="145" t="s">
        <v>309</v>
      </c>
      <c r="C144" s="146">
        <f>Persona!Q145</f>
        <v>38.888888888888893</v>
      </c>
      <c r="D144" s="146" t="str">
        <f>Persona!R145</f>
        <v>Cleared</v>
      </c>
      <c r="E144" s="146">
        <f>Wellness!T145</f>
        <v>15</v>
      </c>
      <c r="F144" s="146" t="str">
        <f>Wellness!W145</f>
        <v>Cleared</v>
      </c>
      <c r="G144" s="146">
        <f>Behavior!J145</f>
        <v>6</v>
      </c>
      <c r="H144" s="146" t="str">
        <f>Behavior!K145</f>
        <v>Cleared</v>
      </c>
      <c r="I144" s="146">
        <f>Discipline!O145</f>
        <v>5.9419642857142856</v>
      </c>
      <c r="J144" s="146" t="str">
        <f t="shared" si="25"/>
        <v>NC</v>
      </c>
      <c r="K144" s="147">
        <f t="shared" si="26"/>
        <v>65.830853174603178</v>
      </c>
      <c r="L144" s="148" t="str">
        <f t="shared" si="27"/>
        <v>Cleared</v>
      </c>
      <c r="N144" s="146">
        <f>Persona!AD145</f>
        <v>37.209523809523809</v>
      </c>
      <c r="O144" s="146" t="str">
        <f>Persona!AE145</f>
        <v>Cleared</v>
      </c>
      <c r="P144" s="146">
        <f>Wellness!AN145</f>
        <v>4.9999999999999991</v>
      </c>
      <c r="Q144" s="146" t="str">
        <f>Wellness!AQ145</f>
        <v xml:space="preserve">Test </v>
      </c>
      <c r="R144" s="146">
        <f>Behavior!R145</f>
        <v>6.746666666666667</v>
      </c>
      <c r="S144" s="146" t="str">
        <f>Behavior!S145</f>
        <v>Cleared</v>
      </c>
      <c r="T144" s="146">
        <f>Discipline!AB145</f>
        <v>6.2171428571428571</v>
      </c>
      <c r="U144" s="146" t="str">
        <f t="shared" si="28"/>
        <v>Cleared</v>
      </c>
      <c r="V144" s="147">
        <f t="shared" si="29"/>
        <v>55.173333333333332</v>
      </c>
      <c r="W144" s="148" t="str">
        <f t="shared" si="30"/>
        <v xml:space="preserve">Wellness </v>
      </c>
      <c r="Y144" s="146">
        <f>Persona!AQ145</f>
        <v>28.74666666666667</v>
      </c>
      <c r="Z144" s="146" t="str">
        <f>Persona!AR145</f>
        <v>Cleared</v>
      </c>
      <c r="AA144" s="146">
        <f>Wellness!BH145</f>
        <v>6.9999999999999991</v>
      </c>
      <c r="AB144" s="146" t="str">
        <f>Wellness!BK145</f>
        <v xml:space="preserve">Test </v>
      </c>
      <c r="AC144" s="146">
        <f>Behavior!Z145</f>
        <v>8.1666666666666679</v>
      </c>
      <c r="AD144" s="146" t="str">
        <f>Behavior!AA145</f>
        <v>Cleared</v>
      </c>
      <c r="AE144" s="146">
        <f>Discipline!AO145</f>
        <v>4.7444444444444445</v>
      </c>
      <c r="AF144" s="146" t="str">
        <f t="shared" si="31"/>
        <v>NC</v>
      </c>
      <c r="AG144" s="147">
        <f t="shared" si="32"/>
        <v>48.657777777777788</v>
      </c>
      <c r="AH144" s="148" t="str">
        <f t="shared" si="33"/>
        <v xml:space="preserve">Wellness </v>
      </c>
      <c r="AJ144" s="146">
        <f>Persona!BD145</f>
        <v>34.095833333333331</v>
      </c>
      <c r="AK144" s="146" t="str">
        <f>Persona!BE145</f>
        <v>Cleared</v>
      </c>
      <c r="AL144" s="146">
        <f>Wellness!CB145</f>
        <v>13.999999999999998</v>
      </c>
      <c r="AM144" s="146" t="str">
        <f>Wellness!CE145</f>
        <v>Cleared</v>
      </c>
      <c r="AN144" s="146">
        <f>Behavior!AH145</f>
        <v>7.9</v>
      </c>
      <c r="AO144" s="146" t="str">
        <f>Behavior!AI145</f>
        <v>Cleared</v>
      </c>
      <c r="AP144" s="146">
        <f>Discipline!BB145</f>
        <v>5.5333333333333341</v>
      </c>
      <c r="AQ144" s="146" t="str">
        <f t="shared" si="34"/>
        <v>NC</v>
      </c>
      <c r="AR144" s="147">
        <f t="shared" si="35"/>
        <v>61.529166666666661</v>
      </c>
      <c r="AS144" s="148" t="str">
        <f t="shared" si="36"/>
        <v>Cleared</v>
      </c>
      <c r="AV144" s="150"/>
    </row>
    <row r="145" spans="1:48" s="149" customFormat="1" ht="28.2" customHeight="1" x14ac:dyDescent="0.3">
      <c r="A145" s="151" t="s">
        <v>310</v>
      </c>
      <c r="B145" s="152" t="s">
        <v>311</v>
      </c>
      <c r="C145" s="146">
        <f>Persona!Q146</f>
        <v>31.111111111111107</v>
      </c>
      <c r="D145" s="146" t="str">
        <f>Persona!R146</f>
        <v>Cleared</v>
      </c>
      <c r="E145" s="146">
        <f>Wellness!T146</f>
        <v>12</v>
      </c>
      <c r="F145" s="146" t="str">
        <f>Wellness!W146</f>
        <v>Cleared</v>
      </c>
      <c r="G145" s="146">
        <f>Behavior!J146</f>
        <v>6</v>
      </c>
      <c r="H145" s="146" t="str">
        <f>Behavior!K146</f>
        <v>Cleared</v>
      </c>
      <c r="I145" s="146">
        <f>Discipline!O146</f>
        <v>7.1875</v>
      </c>
      <c r="J145" s="146" t="str">
        <f t="shared" si="25"/>
        <v>Cleared</v>
      </c>
      <c r="K145" s="147">
        <f t="shared" si="26"/>
        <v>56.298611111111107</v>
      </c>
      <c r="L145" s="148" t="str">
        <f t="shared" si="27"/>
        <v>Cleared</v>
      </c>
      <c r="N145" s="146">
        <f>Persona!AD146</f>
        <v>24.232142857142854</v>
      </c>
      <c r="O145" s="146" t="str">
        <f>Persona!AE146</f>
        <v>NC</v>
      </c>
      <c r="P145" s="146">
        <f>Wellness!AN146</f>
        <v>12</v>
      </c>
      <c r="Q145" s="146" t="str">
        <f>Wellness!AQ146</f>
        <v>Cleared</v>
      </c>
      <c r="R145" s="146">
        <f>Behavior!R146</f>
        <v>7.2933333333333321</v>
      </c>
      <c r="S145" s="146" t="str">
        <f>Behavior!S146</f>
        <v>Cleared</v>
      </c>
      <c r="T145" s="146">
        <f>Discipline!AB146</f>
        <v>5.3428571428571425</v>
      </c>
      <c r="U145" s="146" t="str">
        <f t="shared" si="28"/>
        <v>NC</v>
      </c>
      <c r="V145" s="147">
        <f t="shared" si="29"/>
        <v>48.868333333333325</v>
      </c>
      <c r="W145" s="148" t="str">
        <f t="shared" si="30"/>
        <v xml:space="preserve">Persona </v>
      </c>
      <c r="Y145" s="146">
        <f>Persona!AQ146</f>
        <v>31.639999999999997</v>
      </c>
      <c r="Z145" s="146" t="str">
        <f>Persona!AR146</f>
        <v>Cleared</v>
      </c>
      <c r="AA145" s="146">
        <f>Wellness!BH146</f>
        <v>2</v>
      </c>
      <c r="AB145" s="146" t="str">
        <f>Wellness!BK146</f>
        <v xml:space="preserve">Test </v>
      </c>
      <c r="AC145" s="146">
        <f>Behavior!Z146</f>
        <v>7</v>
      </c>
      <c r="AD145" s="146" t="str">
        <f>Behavior!AA146</f>
        <v>Cleared</v>
      </c>
      <c r="AE145" s="146">
        <f>Discipline!AO146</f>
        <v>4.0222222222222221</v>
      </c>
      <c r="AF145" s="146" t="str">
        <f t="shared" si="31"/>
        <v>NC</v>
      </c>
      <c r="AG145" s="147">
        <f t="shared" si="32"/>
        <v>44.662222222222226</v>
      </c>
      <c r="AH145" s="148" t="str">
        <f t="shared" si="33"/>
        <v xml:space="preserve">Wellness </v>
      </c>
      <c r="AJ145" s="146">
        <f>Persona!BD146</f>
        <v>36.25555555555556</v>
      </c>
      <c r="AK145" s="146" t="str">
        <f>Persona!BE146</f>
        <v>Cleared</v>
      </c>
      <c r="AL145" s="146">
        <f>Wellness!CB146</f>
        <v>4.9999999999999991</v>
      </c>
      <c r="AM145" s="146" t="str">
        <f>Wellness!CE146</f>
        <v xml:space="preserve">Test </v>
      </c>
      <c r="AN145" s="146">
        <f>Behavior!AH146</f>
        <v>8</v>
      </c>
      <c r="AO145" s="146" t="str">
        <f>Behavior!AI146</f>
        <v>Cleared</v>
      </c>
      <c r="AP145" s="146">
        <f>Discipline!BB146</f>
        <v>5.6333333333333337</v>
      </c>
      <c r="AQ145" s="146" t="str">
        <f t="shared" si="34"/>
        <v>NC</v>
      </c>
      <c r="AR145" s="147">
        <f t="shared" si="35"/>
        <v>54.888888888888893</v>
      </c>
      <c r="AS145" s="148" t="str">
        <f t="shared" si="36"/>
        <v xml:space="preserve">Wellness </v>
      </c>
      <c r="AV145" s="150"/>
    </row>
    <row r="146" spans="1:48" s="149" customFormat="1" ht="28.2" customHeight="1" x14ac:dyDescent="0.3">
      <c r="A146" s="144" t="s">
        <v>312</v>
      </c>
      <c r="B146" s="145" t="s">
        <v>313</v>
      </c>
      <c r="C146" s="146">
        <f>Persona!Q147</f>
        <v>28.333333333333332</v>
      </c>
      <c r="D146" s="146" t="str">
        <f>Persona!R147</f>
        <v>Cleared</v>
      </c>
      <c r="E146" s="146">
        <f>Wellness!T147</f>
        <v>13</v>
      </c>
      <c r="F146" s="146" t="str">
        <f>Wellness!W147</f>
        <v xml:space="preserve">Attendance  </v>
      </c>
      <c r="G146" s="146">
        <f>Behavior!J147</f>
        <v>6</v>
      </c>
      <c r="H146" s="146" t="str">
        <f>Behavior!K147</f>
        <v>Cleared</v>
      </c>
      <c r="I146" s="146">
        <f>Discipline!O147</f>
        <v>4.0625</v>
      </c>
      <c r="J146" s="146" t="str">
        <f t="shared" si="25"/>
        <v>NC</v>
      </c>
      <c r="K146" s="147">
        <f t="shared" si="26"/>
        <v>51.395833333333329</v>
      </c>
      <c r="L146" s="148" t="str">
        <f t="shared" si="27"/>
        <v xml:space="preserve">Wellness </v>
      </c>
      <c r="N146" s="146">
        <f>Persona!AD147</f>
        <v>21.832142857142856</v>
      </c>
      <c r="O146" s="146" t="str">
        <f>Persona!AE147</f>
        <v>NC</v>
      </c>
      <c r="P146" s="146">
        <f>Wellness!AN147</f>
        <v>0</v>
      </c>
      <c r="Q146" s="146" t="str">
        <f>Wellness!AQ147</f>
        <v xml:space="preserve">Attendance  Test </v>
      </c>
      <c r="R146" s="146">
        <f>Behavior!R147</f>
        <v>7.413333333333334</v>
      </c>
      <c r="S146" s="146" t="str">
        <f>Behavior!S147</f>
        <v>Cleared</v>
      </c>
      <c r="T146" s="146">
        <f>Discipline!AB147</f>
        <v>3.2628571428571433</v>
      </c>
      <c r="U146" s="146" t="str">
        <f t="shared" si="28"/>
        <v>NC</v>
      </c>
      <c r="V146" s="147">
        <f t="shared" si="29"/>
        <v>32.508333333333333</v>
      </c>
      <c r="W146" s="148" t="str">
        <f t="shared" si="30"/>
        <v xml:space="preserve">Persona Wellness </v>
      </c>
      <c r="Y146" s="146">
        <f>Persona!AQ147</f>
        <v>35.186666666666667</v>
      </c>
      <c r="Z146" s="146" t="str">
        <f>Persona!AR147</f>
        <v>Cleared</v>
      </c>
      <c r="AA146" s="146">
        <f>Wellness!BH147</f>
        <v>0</v>
      </c>
      <c r="AB146" s="146" t="str">
        <f>Wellness!BK147</f>
        <v xml:space="preserve">Attendance  Test </v>
      </c>
      <c r="AC146" s="146">
        <f>Behavior!Z147</f>
        <v>7.25</v>
      </c>
      <c r="AD146" s="146" t="str">
        <f>Behavior!AA147</f>
        <v>Cleared</v>
      </c>
      <c r="AE146" s="146">
        <f>Discipline!AO147</f>
        <v>2.927777777777778</v>
      </c>
      <c r="AF146" s="146" t="str">
        <f t="shared" si="31"/>
        <v>NC</v>
      </c>
      <c r="AG146" s="147">
        <f t="shared" si="32"/>
        <v>45.364444444444445</v>
      </c>
      <c r="AH146" s="148" t="str">
        <f t="shared" si="33"/>
        <v xml:space="preserve">Wellness </v>
      </c>
      <c r="AJ146" s="146">
        <f>Persona!BD147</f>
        <v>28.277777777777779</v>
      </c>
      <c r="AK146" s="146" t="str">
        <f>Persona!BE147</f>
        <v>Cleared</v>
      </c>
      <c r="AL146" s="146">
        <f>Wellness!CB147</f>
        <v>0</v>
      </c>
      <c r="AM146" s="146" t="str">
        <f>Wellness!CE147</f>
        <v xml:space="preserve">Attendance  Test </v>
      </c>
      <c r="AN146" s="146">
        <f>Behavior!AH147</f>
        <v>0</v>
      </c>
      <c r="AO146" s="146" t="str">
        <f>Behavior!AI147</f>
        <v>NC</v>
      </c>
      <c r="AP146" s="146">
        <f>Discipline!BB147</f>
        <v>3.5500000000000003</v>
      </c>
      <c r="AQ146" s="146" t="str">
        <f t="shared" si="34"/>
        <v>NC</v>
      </c>
      <c r="AR146" s="147">
        <f t="shared" si="35"/>
        <v>31.827777777777779</v>
      </c>
      <c r="AS146" s="148" t="str">
        <f t="shared" si="36"/>
        <v xml:space="preserve">Wellness </v>
      </c>
      <c r="AV146" s="150"/>
    </row>
    <row r="147" spans="1:48" s="149" customFormat="1" ht="28.2" customHeight="1" x14ac:dyDescent="0.3">
      <c r="A147" s="151" t="s">
        <v>314</v>
      </c>
      <c r="B147" s="152" t="s">
        <v>315</v>
      </c>
      <c r="C147" s="146">
        <f>Persona!Q148</f>
        <v>40.555555555555557</v>
      </c>
      <c r="D147" s="146" t="str">
        <f>Persona!R148</f>
        <v>Cleared</v>
      </c>
      <c r="E147" s="146">
        <f>Wellness!T148</f>
        <v>15</v>
      </c>
      <c r="F147" s="146" t="str">
        <f>Wellness!W148</f>
        <v>Cleared</v>
      </c>
      <c r="G147" s="146">
        <f>Behavior!J148</f>
        <v>6</v>
      </c>
      <c r="H147" s="146" t="str">
        <f>Behavior!K148</f>
        <v>Cleared</v>
      </c>
      <c r="I147" s="146">
        <f>Discipline!O148</f>
        <v>7.125</v>
      </c>
      <c r="J147" s="146" t="str">
        <f t="shared" si="25"/>
        <v>Cleared</v>
      </c>
      <c r="K147" s="147">
        <f t="shared" si="26"/>
        <v>68.680555555555557</v>
      </c>
      <c r="L147" s="148" t="str">
        <f t="shared" si="27"/>
        <v>Cleared</v>
      </c>
      <c r="N147" s="146">
        <f>Persona!AD148</f>
        <v>31.133333333333333</v>
      </c>
      <c r="O147" s="146" t="str">
        <f>Persona!AE148</f>
        <v>Cleared</v>
      </c>
      <c r="P147" s="146">
        <f>Wellness!AN148</f>
        <v>4</v>
      </c>
      <c r="Q147" s="146" t="str">
        <f>Wellness!AQ148</f>
        <v xml:space="preserve">Attendance  Test </v>
      </c>
      <c r="R147" s="146">
        <f>Behavior!R148</f>
        <v>6.9066666666666663</v>
      </c>
      <c r="S147" s="146" t="str">
        <f>Behavior!S148</f>
        <v>Cleared</v>
      </c>
      <c r="T147" s="146">
        <f>Discipline!AB148</f>
        <v>3.9771428571428573</v>
      </c>
      <c r="U147" s="146" t="str">
        <f t="shared" si="28"/>
        <v>NC</v>
      </c>
      <c r="V147" s="147">
        <f t="shared" si="29"/>
        <v>46.017142857142858</v>
      </c>
      <c r="W147" s="148" t="str">
        <f t="shared" si="30"/>
        <v xml:space="preserve">Wellness </v>
      </c>
      <c r="Y147" s="146">
        <f>Persona!AQ148</f>
        <v>34.946666666666665</v>
      </c>
      <c r="Z147" s="146" t="str">
        <f>Persona!AR148</f>
        <v>Cleared</v>
      </c>
      <c r="AA147" s="146">
        <f>Wellness!BH148</f>
        <v>4</v>
      </c>
      <c r="AB147" s="146" t="str">
        <f>Wellness!BK148</f>
        <v xml:space="preserve">Attendance  Test </v>
      </c>
      <c r="AC147" s="146">
        <f>Behavior!Z148</f>
        <v>7</v>
      </c>
      <c r="AD147" s="146" t="str">
        <f>Behavior!AA148</f>
        <v>Cleared</v>
      </c>
      <c r="AE147" s="146">
        <f>Discipline!AO148</f>
        <v>4.3944444444444448</v>
      </c>
      <c r="AF147" s="146" t="str">
        <f t="shared" si="31"/>
        <v>NC</v>
      </c>
      <c r="AG147" s="147">
        <f t="shared" si="32"/>
        <v>50.341111111111111</v>
      </c>
      <c r="AH147" s="148" t="str">
        <f t="shared" si="33"/>
        <v xml:space="preserve">Wellness </v>
      </c>
      <c r="AJ147" s="146">
        <f>Persona!BD148</f>
        <v>30.50462962962963</v>
      </c>
      <c r="AK147" s="146" t="str">
        <f>Persona!BE148</f>
        <v>Cleared</v>
      </c>
      <c r="AL147" s="146">
        <f>Wellness!CB148</f>
        <v>0</v>
      </c>
      <c r="AM147" s="146" t="str">
        <f>Wellness!CE148</f>
        <v xml:space="preserve">Attendance  Test </v>
      </c>
      <c r="AN147" s="146">
        <f>Behavior!AH148</f>
        <v>7.2</v>
      </c>
      <c r="AO147" s="146" t="str">
        <f>Behavior!AI148</f>
        <v>Cleared</v>
      </c>
      <c r="AP147" s="146">
        <f>Discipline!BB148</f>
        <v>5.5666666666666664</v>
      </c>
      <c r="AQ147" s="146" t="str">
        <f t="shared" si="34"/>
        <v>NC</v>
      </c>
      <c r="AR147" s="147">
        <f t="shared" si="35"/>
        <v>43.271296296296299</v>
      </c>
      <c r="AS147" s="148" t="str">
        <f t="shared" si="36"/>
        <v xml:space="preserve">Wellness </v>
      </c>
      <c r="AV147" s="150"/>
    </row>
    <row r="148" spans="1:48" s="149" customFormat="1" ht="28.2" customHeight="1" x14ac:dyDescent="0.3">
      <c r="A148" s="144" t="s">
        <v>316</v>
      </c>
      <c r="B148" s="145" t="s">
        <v>317</v>
      </c>
      <c r="C148" s="146">
        <f>Persona!Q149</f>
        <v>27.222222222222225</v>
      </c>
      <c r="D148" s="146" t="str">
        <f>Persona!R149</f>
        <v>Cleared</v>
      </c>
      <c r="E148" s="146">
        <f>Wellness!T149</f>
        <v>0</v>
      </c>
      <c r="F148" s="146" t="str">
        <f>Wellness!W149</f>
        <v xml:space="preserve">Test </v>
      </c>
      <c r="G148" s="146">
        <f>Behavior!J149</f>
        <v>6</v>
      </c>
      <c r="H148" s="146" t="str">
        <f>Behavior!K149</f>
        <v>Cleared</v>
      </c>
      <c r="I148" s="146">
        <f>Discipline!O149</f>
        <v>6.5</v>
      </c>
      <c r="J148" s="146" t="str">
        <f t="shared" si="25"/>
        <v>Cleared</v>
      </c>
      <c r="K148" s="147">
        <f t="shared" si="26"/>
        <v>39.722222222222229</v>
      </c>
      <c r="L148" s="148" t="str">
        <f t="shared" si="27"/>
        <v xml:space="preserve">Wellness </v>
      </c>
      <c r="N148" s="146">
        <f>Persona!AD149</f>
        <v>25.846428571428575</v>
      </c>
      <c r="O148" s="146" t="str">
        <f>Persona!AE149</f>
        <v>Cleared</v>
      </c>
      <c r="P148" s="146">
        <f>Wellness!AN149</f>
        <v>6.9999999999999991</v>
      </c>
      <c r="Q148" s="146" t="str">
        <f>Wellness!AQ149</f>
        <v xml:space="preserve">Attendance  Test </v>
      </c>
      <c r="R148" s="146">
        <f>Behavior!R149</f>
        <v>6.4</v>
      </c>
      <c r="S148" s="146" t="str">
        <f>Behavior!S149</f>
        <v>Cleared</v>
      </c>
      <c r="T148" s="146">
        <f>Discipline!AB149</f>
        <v>4.6857142857142859</v>
      </c>
      <c r="U148" s="146" t="str">
        <f t="shared" si="28"/>
        <v>NC</v>
      </c>
      <c r="V148" s="147">
        <f t="shared" si="29"/>
        <v>43.932142857142857</v>
      </c>
      <c r="W148" s="148" t="str">
        <f t="shared" si="30"/>
        <v xml:space="preserve">Wellness </v>
      </c>
      <c r="Y148" s="146">
        <f>Persona!AQ149</f>
        <v>33.646666666666668</v>
      </c>
      <c r="Z148" s="146" t="str">
        <f>Persona!AR149</f>
        <v>Cleared</v>
      </c>
      <c r="AA148" s="146">
        <f>Wellness!BH149</f>
        <v>8</v>
      </c>
      <c r="AB148" s="146" t="str">
        <f>Wellness!BK149</f>
        <v xml:space="preserve">Test </v>
      </c>
      <c r="AC148" s="146">
        <f>Behavior!Z149</f>
        <v>7.375</v>
      </c>
      <c r="AD148" s="146" t="str">
        <f>Behavior!AA149</f>
        <v>Cleared</v>
      </c>
      <c r="AE148" s="146">
        <f>Discipline!AO149</f>
        <v>4.8166666666666664</v>
      </c>
      <c r="AF148" s="146" t="str">
        <f t="shared" si="31"/>
        <v>NC</v>
      </c>
      <c r="AG148" s="147">
        <f t="shared" si="32"/>
        <v>53.838333333333338</v>
      </c>
      <c r="AH148" s="148" t="str">
        <f t="shared" si="33"/>
        <v xml:space="preserve">Wellness </v>
      </c>
      <c r="AJ148" s="146">
        <f>Persona!BD149</f>
        <v>29.405092592592595</v>
      </c>
      <c r="AK148" s="146" t="str">
        <f>Persona!BE149</f>
        <v>Cleared</v>
      </c>
      <c r="AL148" s="146">
        <f>Wellness!CB149</f>
        <v>8</v>
      </c>
      <c r="AM148" s="146" t="str">
        <f>Wellness!CE149</f>
        <v xml:space="preserve">Test </v>
      </c>
      <c r="AN148" s="146">
        <f>Behavior!AH149</f>
        <v>5.6</v>
      </c>
      <c r="AO148" s="146" t="str">
        <f>Behavior!AI149</f>
        <v>NC</v>
      </c>
      <c r="AP148" s="146">
        <f>Discipline!BB149</f>
        <v>4.8000000000000007</v>
      </c>
      <c r="AQ148" s="146" t="str">
        <f t="shared" si="34"/>
        <v>NC</v>
      </c>
      <c r="AR148" s="147">
        <f t="shared" si="35"/>
        <v>47.805092592592601</v>
      </c>
      <c r="AS148" s="148" t="str">
        <f t="shared" si="36"/>
        <v xml:space="preserve">Wellness </v>
      </c>
      <c r="AV148" s="150"/>
    </row>
    <row r="149" spans="1:48" s="149" customFormat="1" ht="28.2" customHeight="1" x14ac:dyDescent="0.3">
      <c r="A149" s="151" t="s">
        <v>318</v>
      </c>
      <c r="B149" s="152" t="s">
        <v>319</v>
      </c>
      <c r="C149" s="146">
        <f>Persona!Q150</f>
        <v>43.888888888888886</v>
      </c>
      <c r="D149" s="146" t="str">
        <f>Persona!R150</f>
        <v>Cleared</v>
      </c>
      <c r="E149" s="146">
        <f>Wellness!T150</f>
        <v>10.999999999999998</v>
      </c>
      <c r="F149" s="146" t="str">
        <f>Wellness!W150</f>
        <v>Cleared</v>
      </c>
      <c r="G149" s="146">
        <f>Behavior!J150</f>
        <v>6</v>
      </c>
      <c r="H149" s="146" t="str">
        <f>Behavior!K150</f>
        <v>Cleared</v>
      </c>
      <c r="I149" s="146">
        <f>Discipline!O150</f>
        <v>5.4821428571428577</v>
      </c>
      <c r="J149" s="146" t="str">
        <f t="shared" si="25"/>
        <v>NC</v>
      </c>
      <c r="K149" s="147">
        <f t="shared" si="26"/>
        <v>66.371031746031747</v>
      </c>
      <c r="L149" s="148" t="str">
        <f t="shared" si="27"/>
        <v>Cleared</v>
      </c>
      <c r="N149" s="146">
        <f>Persona!AD150</f>
        <v>41.313095238095237</v>
      </c>
      <c r="O149" s="146" t="str">
        <f>Persona!AE150</f>
        <v>Cleared</v>
      </c>
      <c r="P149" s="146">
        <f>Wellness!AN150</f>
        <v>12</v>
      </c>
      <c r="Q149" s="146" t="str">
        <f>Wellness!AQ150</f>
        <v>Cleared</v>
      </c>
      <c r="R149" s="146">
        <f>Behavior!R150</f>
        <v>9.8000000000000007</v>
      </c>
      <c r="S149" s="146" t="str">
        <f>Behavior!S150</f>
        <v>Cleared</v>
      </c>
      <c r="T149" s="146">
        <f>Discipline!AB150</f>
        <v>7.1771428571428579</v>
      </c>
      <c r="U149" s="146" t="str">
        <f t="shared" si="28"/>
        <v>Cleared</v>
      </c>
      <c r="V149" s="147">
        <f t="shared" si="29"/>
        <v>70.290238095238095</v>
      </c>
      <c r="W149" s="148" t="str">
        <f t="shared" si="30"/>
        <v>Cleared</v>
      </c>
      <c r="Y149" s="146">
        <f>Persona!AQ150</f>
        <v>33.753333333333337</v>
      </c>
      <c r="Z149" s="146" t="str">
        <f>Persona!AR150</f>
        <v>Cleared</v>
      </c>
      <c r="AA149" s="146">
        <f>Wellness!BH150</f>
        <v>12</v>
      </c>
      <c r="AB149" s="146" t="str">
        <f>Wellness!BK150</f>
        <v>Cleared</v>
      </c>
      <c r="AC149" s="146">
        <f>Behavior!Z150</f>
        <v>9</v>
      </c>
      <c r="AD149" s="146" t="str">
        <f>Behavior!AA150</f>
        <v>Cleared</v>
      </c>
      <c r="AE149" s="146">
        <f>Discipline!AO150</f>
        <v>6.0388888888888879</v>
      </c>
      <c r="AF149" s="146" t="str">
        <f t="shared" si="31"/>
        <v>Cleared</v>
      </c>
      <c r="AG149" s="147">
        <f t="shared" si="32"/>
        <v>60.792222222222222</v>
      </c>
      <c r="AH149" s="148" t="str">
        <f t="shared" si="33"/>
        <v>Cleared</v>
      </c>
      <c r="AJ149" s="146">
        <f>Persona!BD150</f>
        <v>44.564814814814817</v>
      </c>
      <c r="AK149" s="146" t="str">
        <f>Persona!BE150</f>
        <v>Cleared</v>
      </c>
      <c r="AL149" s="146">
        <f>Wellness!CB150</f>
        <v>10.999999999999998</v>
      </c>
      <c r="AM149" s="146" t="str">
        <f>Wellness!CE150</f>
        <v>Cleared</v>
      </c>
      <c r="AN149" s="146">
        <f>Behavior!AH150</f>
        <v>9.9</v>
      </c>
      <c r="AO149" s="146" t="str">
        <f>Behavior!AI150</f>
        <v>Cleared</v>
      </c>
      <c r="AP149" s="146">
        <f>Discipline!BB150</f>
        <v>6.5666666666666673</v>
      </c>
      <c r="AQ149" s="146" t="str">
        <f t="shared" si="34"/>
        <v>Cleared</v>
      </c>
      <c r="AR149" s="147">
        <f t="shared" si="35"/>
        <v>72.031481481481478</v>
      </c>
      <c r="AS149" s="148" t="str">
        <f t="shared" si="36"/>
        <v>Cleared</v>
      </c>
      <c r="AV149" s="150"/>
    </row>
    <row r="150" spans="1:48" s="149" customFormat="1" ht="28.2" customHeight="1" x14ac:dyDescent="0.3">
      <c r="A150" s="144" t="s">
        <v>320</v>
      </c>
      <c r="B150" s="145" t="s">
        <v>321</v>
      </c>
      <c r="C150" s="146">
        <f>Persona!Q151</f>
        <v>10.833333333333334</v>
      </c>
      <c r="D150" s="146" t="str">
        <f>Persona!R151</f>
        <v>NC</v>
      </c>
      <c r="E150" s="146">
        <f>Wellness!T151</f>
        <v>12</v>
      </c>
      <c r="F150" s="146" t="str">
        <f>Wellness!W151</f>
        <v>Cleared</v>
      </c>
      <c r="G150" s="146">
        <f>Behavior!J151</f>
        <v>6</v>
      </c>
      <c r="H150" s="146" t="str">
        <f>Behavior!K151</f>
        <v>Cleared</v>
      </c>
      <c r="I150" s="146">
        <f>Discipline!O151</f>
        <v>7.0401785714285712</v>
      </c>
      <c r="J150" s="146" t="str">
        <f t="shared" si="25"/>
        <v>Cleared</v>
      </c>
      <c r="K150" s="147">
        <f t="shared" si="26"/>
        <v>35.873511904761905</v>
      </c>
      <c r="L150" s="148" t="str">
        <f t="shared" si="27"/>
        <v xml:space="preserve">Persona </v>
      </c>
      <c r="N150" s="146">
        <f>Persona!AD151</f>
        <v>27.652380952380952</v>
      </c>
      <c r="O150" s="146" t="str">
        <f>Persona!AE151</f>
        <v>Cleared</v>
      </c>
      <c r="P150" s="146">
        <f>Wellness!AN151</f>
        <v>6.9999999999999991</v>
      </c>
      <c r="Q150" s="146" t="str">
        <f>Wellness!AQ151</f>
        <v xml:space="preserve">Attendance  Test </v>
      </c>
      <c r="R150" s="146">
        <f>Behavior!R151</f>
        <v>6.7</v>
      </c>
      <c r="S150" s="146" t="str">
        <f>Behavior!S151</f>
        <v>Cleared</v>
      </c>
      <c r="T150" s="146">
        <f>Discipline!AB151</f>
        <v>4.4228571428571426</v>
      </c>
      <c r="U150" s="146" t="str">
        <f t="shared" si="28"/>
        <v>NC</v>
      </c>
      <c r="V150" s="147">
        <f t="shared" si="29"/>
        <v>45.775238095238095</v>
      </c>
      <c r="W150" s="148" t="str">
        <f t="shared" si="30"/>
        <v xml:space="preserve">Wellness </v>
      </c>
      <c r="Y150" s="146">
        <f>Persona!AQ151</f>
        <v>24.686666666666664</v>
      </c>
      <c r="Z150" s="146" t="str">
        <f>Persona!AR151</f>
        <v>NC</v>
      </c>
      <c r="AA150" s="146">
        <f>Wellness!BH151</f>
        <v>4</v>
      </c>
      <c r="AB150" s="146" t="str">
        <f>Wellness!BK151</f>
        <v xml:space="preserve">Attendance  Test </v>
      </c>
      <c r="AC150" s="146">
        <f>Behavior!Z151</f>
        <v>6.9</v>
      </c>
      <c r="AD150" s="146" t="str">
        <f>Behavior!AA151</f>
        <v>Cleared</v>
      </c>
      <c r="AE150" s="146">
        <f>Discipline!AO151</f>
        <v>3.4166666666666665</v>
      </c>
      <c r="AF150" s="146" t="str">
        <f t="shared" si="31"/>
        <v>NC</v>
      </c>
      <c r="AG150" s="147">
        <f t="shared" si="32"/>
        <v>39.00333333333333</v>
      </c>
      <c r="AH150" s="148" t="str">
        <f t="shared" si="33"/>
        <v xml:space="preserve">Persona Wellness </v>
      </c>
      <c r="AJ150" s="146">
        <f>Persona!BD151</f>
        <v>35.383333333333333</v>
      </c>
      <c r="AK150" s="146" t="str">
        <f>Persona!BE151</f>
        <v>Cleared</v>
      </c>
      <c r="AL150" s="146">
        <f>Wellness!CB151</f>
        <v>9.9999999999999982</v>
      </c>
      <c r="AM150" s="146" t="str">
        <f>Wellness!CE151</f>
        <v xml:space="preserve">Attendance  </v>
      </c>
      <c r="AN150" s="146">
        <f>Behavior!AH151</f>
        <v>7.4</v>
      </c>
      <c r="AO150" s="146" t="str">
        <f>Behavior!AI151</f>
        <v>Cleared</v>
      </c>
      <c r="AP150" s="146">
        <f>Discipline!BB151</f>
        <v>5.3000000000000007</v>
      </c>
      <c r="AQ150" s="146" t="str">
        <f t="shared" si="34"/>
        <v>NC</v>
      </c>
      <c r="AR150" s="147">
        <f t="shared" si="35"/>
        <v>58.083333333333329</v>
      </c>
      <c r="AS150" s="148" t="str">
        <f t="shared" si="36"/>
        <v xml:space="preserve">Wellness </v>
      </c>
      <c r="AV150" s="150"/>
    </row>
    <row r="151" spans="1:48" s="149" customFormat="1" ht="28.2" customHeight="1" x14ac:dyDescent="0.3">
      <c r="A151" s="151" t="s">
        <v>322</v>
      </c>
      <c r="B151" s="152" t="s">
        <v>323</v>
      </c>
      <c r="C151" s="146">
        <f>Persona!Q152</f>
        <v>31.111111111111107</v>
      </c>
      <c r="D151" s="146" t="str">
        <f>Persona!R152</f>
        <v>Cleared</v>
      </c>
      <c r="E151" s="146">
        <f>Wellness!T152</f>
        <v>18.999999999999996</v>
      </c>
      <c r="F151" s="146" t="str">
        <f>Wellness!W152</f>
        <v>Cleared</v>
      </c>
      <c r="G151" s="146">
        <f>Behavior!J152</f>
        <v>6</v>
      </c>
      <c r="H151" s="146" t="str">
        <f>Behavior!K152</f>
        <v>Cleared</v>
      </c>
      <c r="I151" s="146">
        <f>Discipline!O152</f>
        <v>5.5000000000000009</v>
      </c>
      <c r="J151" s="146" t="str">
        <f t="shared" si="25"/>
        <v>NC</v>
      </c>
      <c r="K151" s="147">
        <f t="shared" si="26"/>
        <v>61.6111111111111</v>
      </c>
      <c r="L151" s="148" t="str">
        <f t="shared" si="27"/>
        <v>Cleared</v>
      </c>
      <c r="N151" s="146">
        <f>Persona!AD152</f>
        <v>30.028571428571428</v>
      </c>
      <c r="O151" s="146" t="str">
        <f>Persona!AE152</f>
        <v>Cleared</v>
      </c>
      <c r="P151" s="146">
        <f>Wellness!AN152</f>
        <v>6</v>
      </c>
      <c r="Q151" s="146" t="str">
        <f>Wellness!AQ152</f>
        <v xml:space="preserve">Attendance  Test </v>
      </c>
      <c r="R151" s="146">
        <f>Behavior!R152</f>
        <v>6.8</v>
      </c>
      <c r="S151" s="146" t="str">
        <f>Behavior!S152</f>
        <v>Cleared</v>
      </c>
      <c r="T151" s="146">
        <f>Discipline!AB152</f>
        <v>4.6057142857142859</v>
      </c>
      <c r="U151" s="146" t="str">
        <f t="shared" si="28"/>
        <v>NC</v>
      </c>
      <c r="V151" s="147">
        <f t="shared" si="29"/>
        <v>47.434285714285707</v>
      </c>
      <c r="W151" s="148" t="str">
        <f t="shared" si="30"/>
        <v xml:space="preserve">Wellness </v>
      </c>
      <c r="Y151" s="146">
        <f>Persona!AQ152</f>
        <v>27.393333333333334</v>
      </c>
      <c r="Z151" s="146" t="str">
        <f>Persona!AR152</f>
        <v>Cleared</v>
      </c>
      <c r="AA151" s="146">
        <f>Wellness!BH152</f>
        <v>10.999999999999998</v>
      </c>
      <c r="AB151" s="146" t="str">
        <f>Wellness!BK152</f>
        <v xml:space="preserve">Attendance  </v>
      </c>
      <c r="AC151" s="146">
        <f>Behavior!Z152</f>
        <v>7.5</v>
      </c>
      <c r="AD151" s="146" t="str">
        <f>Behavior!AA152</f>
        <v>Cleared</v>
      </c>
      <c r="AE151" s="146">
        <f>Discipline!AO152</f>
        <v>4.4333333333333336</v>
      </c>
      <c r="AF151" s="146" t="str">
        <f t="shared" si="31"/>
        <v>NC</v>
      </c>
      <c r="AG151" s="147">
        <f t="shared" si="32"/>
        <v>50.326666666666668</v>
      </c>
      <c r="AH151" s="148" t="str">
        <f t="shared" si="33"/>
        <v xml:space="preserve">Wellness </v>
      </c>
      <c r="AJ151" s="146">
        <f>Persona!BD152</f>
        <v>30.07037037037037</v>
      </c>
      <c r="AK151" s="146" t="str">
        <f>Persona!BE152</f>
        <v>Cleared</v>
      </c>
      <c r="AL151" s="146">
        <f>Wellness!CB152</f>
        <v>12</v>
      </c>
      <c r="AM151" s="146" t="str">
        <f>Wellness!CE152</f>
        <v xml:space="preserve">Attendance  </v>
      </c>
      <c r="AN151" s="146">
        <f>Behavior!AH152</f>
        <v>7.12</v>
      </c>
      <c r="AO151" s="146" t="str">
        <f>Behavior!AI152</f>
        <v>Cleared</v>
      </c>
      <c r="AP151" s="146">
        <f>Discipline!BB152</f>
        <v>3.9333333333333336</v>
      </c>
      <c r="AQ151" s="146" t="str">
        <f t="shared" si="34"/>
        <v>NC</v>
      </c>
      <c r="AR151" s="147">
        <f t="shared" si="35"/>
        <v>53.123703703703697</v>
      </c>
      <c r="AS151" s="148" t="str">
        <f t="shared" si="36"/>
        <v xml:space="preserve">Wellness </v>
      </c>
      <c r="AV151" s="150"/>
    </row>
    <row r="152" spans="1:48" s="149" customFormat="1" ht="28.2" customHeight="1" x14ac:dyDescent="0.3">
      <c r="A152" s="144" t="s">
        <v>324</v>
      </c>
      <c r="B152" s="145" t="s">
        <v>325</v>
      </c>
      <c r="C152" s="146">
        <f>Persona!Q153</f>
        <v>5</v>
      </c>
      <c r="D152" s="146" t="str">
        <f>Persona!R153</f>
        <v>NC</v>
      </c>
      <c r="E152" s="146">
        <f>Wellness!T153</f>
        <v>13.999999999999998</v>
      </c>
      <c r="F152" s="146" t="str">
        <f>Wellness!W153</f>
        <v>Cleared</v>
      </c>
      <c r="G152" s="146">
        <f>Behavior!J153</f>
        <v>6</v>
      </c>
      <c r="H152" s="146" t="str">
        <f>Behavior!K153</f>
        <v>Cleared</v>
      </c>
      <c r="I152" s="146">
        <f>Discipline!O153</f>
        <v>7.0803571428571432</v>
      </c>
      <c r="J152" s="146" t="str">
        <f t="shared" si="25"/>
        <v>Cleared</v>
      </c>
      <c r="K152" s="147">
        <f t="shared" si="26"/>
        <v>32.080357142857146</v>
      </c>
      <c r="L152" s="148" t="str">
        <f t="shared" si="27"/>
        <v xml:space="preserve">Persona </v>
      </c>
      <c r="N152" s="146">
        <f>Persona!AD153</f>
        <v>25.069047619047616</v>
      </c>
      <c r="O152" s="146" t="str">
        <f>Persona!AE153</f>
        <v>Cleared</v>
      </c>
      <c r="P152" s="146">
        <f>Wellness!AN153</f>
        <v>6</v>
      </c>
      <c r="Q152" s="146" t="str">
        <f>Wellness!AQ153</f>
        <v xml:space="preserve">Test </v>
      </c>
      <c r="R152" s="146">
        <f>Behavior!R153</f>
        <v>3.3</v>
      </c>
      <c r="S152" s="146" t="str">
        <f>Behavior!S153</f>
        <v>NC</v>
      </c>
      <c r="T152" s="146">
        <f>Discipline!AB153</f>
        <v>3.6342857142857143</v>
      </c>
      <c r="U152" s="146" t="str">
        <f t="shared" si="28"/>
        <v>NC</v>
      </c>
      <c r="V152" s="147">
        <f t="shared" si="29"/>
        <v>38.00333333333333</v>
      </c>
      <c r="W152" s="148" t="str">
        <f t="shared" si="30"/>
        <v xml:space="preserve">Wellness </v>
      </c>
      <c r="Y152" s="146">
        <f>Persona!AQ153</f>
        <v>19.04</v>
      </c>
      <c r="Z152" s="146" t="str">
        <f>Persona!AR153</f>
        <v>NC</v>
      </c>
      <c r="AA152" s="146">
        <f>Wellness!BH153</f>
        <v>3</v>
      </c>
      <c r="AB152" s="146" t="str">
        <f>Wellness!BK153</f>
        <v xml:space="preserve">Attendance  Test </v>
      </c>
      <c r="AC152" s="146">
        <f>Behavior!Z153</f>
        <v>2.5</v>
      </c>
      <c r="AD152" s="146" t="str">
        <f>Behavior!AA153</f>
        <v>NC</v>
      </c>
      <c r="AE152" s="146">
        <f>Discipline!AO153</f>
        <v>1.1222222222222222</v>
      </c>
      <c r="AF152" s="146" t="str">
        <f t="shared" si="31"/>
        <v>NC</v>
      </c>
      <c r="AG152" s="147">
        <f t="shared" si="32"/>
        <v>25.662222222222223</v>
      </c>
      <c r="AH152" s="148" t="str">
        <f t="shared" si="33"/>
        <v xml:space="preserve">Persona Wellness </v>
      </c>
      <c r="AJ152" s="146">
        <f>Persona!BD153</f>
        <v>29.318518518518516</v>
      </c>
      <c r="AK152" s="146" t="str">
        <f>Persona!BE153</f>
        <v>Cleared</v>
      </c>
      <c r="AL152" s="146">
        <f>Wellness!CB153</f>
        <v>3</v>
      </c>
      <c r="AM152" s="146" t="str">
        <f>Wellness!CE153</f>
        <v xml:space="preserve">Test </v>
      </c>
      <c r="AN152" s="146">
        <f>Behavior!AH153</f>
        <v>4</v>
      </c>
      <c r="AO152" s="146" t="str">
        <f>Behavior!AI153</f>
        <v>NC</v>
      </c>
      <c r="AP152" s="146">
        <f>Discipline!BB153</f>
        <v>5.2833333333333332</v>
      </c>
      <c r="AQ152" s="146" t="str">
        <f t="shared" si="34"/>
        <v>NC</v>
      </c>
      <c r="AR152" s="147">
        <f t="shared" si="35"/>
        <v>41.601851851851848</v>
      </c>
      <c r="AS152" s="148" t="str">
        <f t="shared" si="36"/>
        <v xml:space="preserve">Wellness </v>
      </c>
      <c r="AV152" s="150"/>
    </row>
    <row r="153" spans="1:48" s="149" customFormat="1" ht="28.2" customHeight="1" x14ac:dyDescent="0.3">
      <c r="A153" s="151" t="s">
        <v>326</v>
      </c>
      <c r="B153" s="152" t="s">
        <v>327</v>
      </c>
      <c r="C153" s="146">
        <f>Persona!Q154</f>
        <v>32.777777777777771</v>
      </c>
      <c r="D153" s="146" t="str">
        <f>Persona!R154</f>
        <v>Cleared</v>
      </c>
      <c r="E153" s="146">
        <f>Wellness!T154</f>
        <v>13.999999999999998</v>
      </c>
      <c r="F153" s="146" t="str">
        <f>Wellness!W154</f>
        <v>Cleared</v>
      </c>
      <c r="G153" s="146">
        <f>Behavior!J154</f>
        <v>6</v>
      </c>
      <c r="H153" s="146" t="str">
        <f>Behavior!K154</f>
        <v>Cleared</v>
      </c>
      <c r="I153" s="146">
        <f>Discipline!O154</f>
        <v>4.875</v>
      </c>
      <c r="J153" s="146" t="str">
        <f t="shared" si="25"/>
        <v>NC</v>
      </c>
      <c r="K153" s="147">
        <f t="shared" si="26"/>
        <v>57.652777777777771</v>
      </c>
      <c r="L153" s="148" t="str">
        <f t="shared" si="27"/>
        <v>Cleared</v>
      </c>
      <c r="N153" s="146">
        <f>Persona!AD154</f>
        <v>36.071428571428569</v>
      </c>
      <c r="O153" s="146" t="str">
        <f>Persona!AE154</f>
        <v>Cleared</v>
      </c>
      <c r="P153" s="146">
        <f>Wellness!AN154</f>
        <v>6</v>
      </c>
      <c r="Q153" s="146" t="str">
        <f>Wellness!AQ154</f>
        <v xml:space="preserve">Attendance  Test </v>
      </c>
      <c r="R153" s="146">
        <f>Behavior!R154</f>
        <v>7.4</v>
      </c>
      <c r="S153" s="146" t="str">
        <f>Behavior!S154</f>
        <v>Cleared</v>
      </c>
      <c r="T153" s="146">
        <f>Discipline!AB154</f>
        <v>4.822857142857143</v>
      </c>
      <c r="U153" s="146" t="str">
        <f t="shared" si="28"/>
        <v>NC</v>
      </c>
      <c r="V153" s="147">
        <f t="shared" si="29"/>
        <v>54.294285714285714</v>
      </c>
      <c r="W153" s="148" t="str">
        <f t="shared" si="30"/>
        <v xml:space="preserve">Wellness </v>
      </c>
      <c r="Y153" s="146">
        <f>Persona!AQ154</f>
        <v>31.613333333333333</v>
      </c>
      <c r="Z153" s="146" t="str">
        <f>Persona!AR154</f>
        <v>Cleared</v>
      </c>
      <c r="AA153" s="146">
        <f>Wellness!BH154</f>
        <v>18</v>
      </c>
      <c r="AB153" s="146" t="str">
        <f>Wellness!BK154</f>
        <v xml:space="preserve">Attendance  </v>
      </c>
      <c r="AC153" s="146">
        <f>Behavior!Z154</f>
        <v>8.75</v>
      </c>
      <c r="AD153" s="146" t="str">
        <f>Behavior!AA154</f>
        <v>Cleared</v>
      </c>
      <c r="AE153" s="146">
        <f>Discipline!AO154</f>
        <v>4.427777777777778</v>
      </c>
      <c r="AF153" s="146" t="str">
        <f t="shared" si="31"/>
        <v>NC</v>
      </c>
      <c r="AG153" s="147">
        <f t="shared" si="32"/>
        <v>62.791111111111107</v>
      </c>
      <c r="AH153" s="148" t="str">
        <f t="shared" si="33"/>
        <v xml:space="preserve">Wellness </v>
      </c>
      <c r="AJ153" s="146">
        <f>Persona!BD154</f>
        <v>35.300000000000004</v>
      </c>
      <c r="AK153" s="146" t="str">
        <f>Persona!BE154</f>
        <v>Cleared</v>
      </c>
      <c r="AL153" s="146">
        <f>Wellness!CB154</f>
        <v>18</v>
      </c>
      <c r="AM153" s="146" t="str">
        <f>Wellness!CE154</f>
        <v xml:space="preserve">Attendance  </v>
      </c>
      <c r="AN153" s="146">
        <f>Behavior!AH154</f>
        <v>9.4400000000000013</v>
      </c>
      <c r="AO153" s="146" t="str">
        <f>Behavior!AI154</f>
        <v>Cleared</v>
      </c>
      <c r="AP153" s="146">
        <f>Discipline!BB154</f>
        <v>5.5666666666666664</v>
      </c>
      <c r="AQ153" s="146" t="str">
        <f t="shared" si="34"/>
        <v>NC</v>
      </c>
      <c r="AR153" s="147">
        <f t="shared" si="35"/>
        <v>68.306666666666672</v>
      </c>
      <c r="AS153" s="148" t="str">
        <f t="shared" si="36"/>
        <v xml:space="preserve">Wellness </v>
      </c>
      <c r="AV153" s="150"/>
    </row>
    <row r="154" spans="1:48" s="149" customFormat="1" ht="28.2" customHeight="1" x14ac:dyDescent="0.3">
      <c r="A154" s="144" t="s">
        <v>328</v>
      </c>
      <c r="B154" s="145" t="s">
        <v>329</v>
      </c>
      <c r="C154" s="146">
        <f>Persona!Q155</f>
        <v>20</v>
      </c>
      <c r="D154" s="146" t="str">
        <f>Persona!R155</f>
        <v>NC</v>
      </c>
      <c r="E154" s="146">
        <f>Wellness!T155</f>
        <v>13.999999999999998</v>
      </c>
      <c r="F154" s="146" t="str">
        <f>Wellness!W155</f>
        <v>Cleared</v>
      </c>
      <c r="G154" s="146">
        <f>Behavior!J155</f>
        <v>6</v>
      </c>
      <c r="H154" s="146" t="str">
        <f>Behavior!K155</f>
        <v>Cleared</v>
      </c>
      <c r="I154" s="146">
        <f>Discipline!O155</f>
        <v>6.2857142857142856</v>
      </c>
      <c r="J154" s="146" t="str">
        <f t="shared" si="25"/>
        <v>Cleared</v>
      </c>
      <c r="K154" s="147">
        <f t="shared" si="26"/>
        <v>46.285714285714285</v>
      </c>
      <c r="L154" s="148" t="str">
        <f t="shared" si="27"/>
        <v xml:space="preserve">Persona </v>
      </c>
      <c r="N154" s="146">
        <f>Persona!AD155</f>
        <v>39.071428571428577</v>
      </c>
      <c r="O154" s="146" t="str">
        <f>Persona!AE155</f>
        <v>Cleared</v>
      </c>
      <c r="P154" s="146">
        <f>Wellness!AN155</f>
        <v>10.999999999999998</v>
      </c>
      <c r="Q154" s="146" t="str">
        <f>Wellness!AQ155</f>
        <v>Cleared</v>
      </c>
      <c r="R154" s="146">
        <f>Behavior!R155</f>
        <v>5.0999999999999996</v>
      </c>
      <c r="S154" s="146" t="str">
        <f>Behavior!S155</f>
        <v>NC</v>
      </c>
      <c r="T154" s="146">
        <f>Discipline!AB155</f>
        <v>5.4285714285714288</v>
      </c>
      <c r="U154" s="146" t="str">
        <f t="shared" si="28"/>
        <v>NC</v>
      </c>
      <c r="V154" s="147">
        <f t="shared" si="29"/>
        <v>60.600000000000009</v>
      </c>
      <c r="W154" s="148" t="str">
        <f t="shared" si="30"/>
        <v>Cleared</v>
      </c>
      <c r="Y154" s="146">
        <f>Persona!AQ155</f>
        <v>31.933333333333334</v>
      </c>
      <c r="Z154" s="146" t="str">
        <f>Persona!AR155</f>
        <v>Cleared</v>
      </c>
      <c r="AA154" s="146">
        <f>Wellness!BH155</f>
        <v>12</v>
      </c>
      <c r="AB154" s="146" t="str">
        <f>Wellness!BK155</f>
        <v>Cleared</v>
      </c>
      <c r="AC154" s="146">
        <f>Behavior!Z155</f>
        <v>3.5</v>
      </c>
      <c r="AD154" s="146" t="str">
        <f>Behavior!AA155</f>
        <v>NC</v>
      </c>
      <c r="AE154" s="146">
        <f>Discipline!AO155</f>
        <v>2.7222222222222223</v>
      </c>
      <c r="AF154" s="146" t="str">
        <f t="shared" si="31"/>
        <v>NC</v>
      </c>
      <c r="AG154" s="147">
        <f t="shared" si="32"/>
        <v>50.155555555555559</v>
      </c>
      <c r="AH154" s="148" t="str">
        <f t="shared" si="33"/>
        <v>Cleared</v>
      </c>
      <c r="AJ154" s="146">
        <f>Persona!BD155</f>
        <v>19.310185185185187</v>
      </c>
      <c r="AK154" s="146" t="str">
        <f>Persona!BE155</f>
        <v>NC</v>
      </c>
      <c r="AL154" s="146">
        <f>Wellness!CB155</f>
        <v>2</v>
      </c>
      <c r="AM154" s="146" t="str">
        <f>Wellness!CE155</f>
        <v xml:space="preserve">Test </v>
      </c>
      <c r="AN154" s="146">
        <f>Behavior!AH155</f>
        <v>5</v>
      </c>
      <c r="AO154" s="146" t="str">
        <f>Behavior!AI155</f>
        <v>NC</v>
      </c>
      <c r="AP154" s="146">
        <f>Discipline!BB155</f>
        <v>4.6333333333333337</v>
      </c>
      <c r="AQ154" s="146" t="str">
        <f t="shared" si="34"/>
        <v>NC</v>
      </c>
      <c r="AR154" s="147">
        <f t="shared" si="35"/>
        <v>30.94351851851852</v>
      </c>
      <c r="AS154" s="148" t="str">
        <f t="shared" si="36"/>
        <v xml:space="preserve">Persona Wellness </v>
      </c>
      <c r="AV154" s="150"/>
    </row>
    <row r="155" spans="1:48" s="149" customFormat="1" ht="28.2" customHeight="1" x14ac:dyDescent="0.3">
      <c r="A155" s="151" t="s">
        <v>330</v>
      </c>
      <c r="B155" s="152" t="s">
        <v>331</v>
      </c>
      <c r="C155" s="146">
        <f>Persona!Q156</f>
        <v>30</v>
      </c>
      <c r="D155" s="146" t="str">
        <f>Persona!R156</f>
        <v>Cleared</v>
      </c>
      <c r="E155" s="146">
        <f>Wellness!T156</f>
        <v>9</v>
      </c>
      <c r="F155" s="146" t="str">
        <f>Wellness!W156</f>
        <v>Cleared</v>
      </c>
      <c r="G155" s="146">
        <f>Behavior!J156</f>
        <v>6</v>
      </c>
      <c r="H155" s="146" t="str">
        <f>Behavior!K156</f>
        <v>Cleared</v>
      </c>
      <c r="I155" s="146">
        <f>Discipline!O156</f>
        <v>4.625</v>
      </c>
      <c r="J155" s="146" t="str">
        <f t="shared" si="25"/>
        <v>NC</v>
      </c>
      <c r="K155" s="147">
        <f t="shared" si="26"/>
        <v>49.625</v>
      </c>
      <c r="L155" s="148" t="str">
        <f t="shared" si="27"/>
        <v>Cleared</v>
      </c>
      <c r="N155" s="146">
        <f>Persona!AD156</f>
        <v>33.716666666666669</v>
      </c>
      <c r="O155" s="146" t="str">
        <f>Persona!AE156</f>
        <v>Cleared</v>
      </c>
      <c r="P155" s="146">
        <f>Wellness!AN156</f>
        <v>0</v>
      </c>
      <c r="Q155" s="146" t="str">
        <f>Wellness!AQ156</f>
        <v xml:space="preserve">Attendance  Test </v>
      </c>
      <c r="R155" s="146">
        <f>Behavior!R156</f>
        <v>3.6</v>
      </c>
      <c r="S155" s="146" t="str">
        <f>Behavior!S156</f>
        <v>NC</v>
      </c>
      <c r="T155" s="146">
        <f>Discipline!AB156</f>
        <v>1.7485714285714284</v>
      </c>
      <c r="U155" s="146" t="str">
        <f t="shared" si="28"/>
        <v>NC</v>
      </c>
      <c r="V155" s="147">
        <f t="shared" si="29"/>
        <v>39.065238095238101</v>
      </c>
      <c r="W155" s="148" t="str">
        <f t="shared" si="30"/>
        <v xml:space="preserve">Wellness </v>
      </c>
      <c r="Y155" s="146">
        <f>Persona!AQ156</f>
        <v>28.753333333333334</v>
      </c>
      <c r="Z155" s="146" t="str">
        <f>Persona!AR156</f>
        <v>Cleared</v>
      </c>
      <c r="AA155" s="146">
        <f>Wellness!BH156</f>
        <v>8</v>
      </c>
      <c r="AB155" s="146" t="str">
        <f>Wellness!BK156</f>
        <v xml:space="preserve">Attendance  Test </v>
      </c>
      <c r="AC155" s="146">
        <f>Behavior!Z156</f>
        <v>2</v>
      </c>
      <c r="AD155" s="146" t="str">
        <f>Behavior!AA156</f>
        <v>NC</v>
      </c>
      <c r="AE155" s="146">
        <f>Discipline!AO156</f>
        <v>2.7166666666666668</v>
      </c>
      <c r="AF155" s="146" t="str">
        <f t="shared" si="31"/>
        <v>NC</v>
      </c>
      <c r="AG155" s="147">
        <f t="shared" si="32"/>
        <v>41.47</v>
      </c>
      <c r="AH155" s="148" t="str">
        <f t="shared" si="33"/>
        <v xml:space="preserve">Wellness </v>
      </c>
      <c r="AJ155" s="146">
        <f>Persona!BD156</f>
        <v>23.459259259259262</v>
      </c>
      <c r="AK155" s="146" t="str">
        <f>Persona!BE156</f>
        <v>NC</v>
      </c>
      <c r="AL155" s="146">
        <f>Wellness!CB156</f>
        <v>3</v>
      </c>
      <c r="AM155" s="146" t="str">
        <f>Wellness!CE156</f>
        <v xml:space="preserve">Test </v>
      </c>
      <c r="AN155" s="146">
        <f>Behavior!AH156</f>
        <v>0</v>
      </c>
      <c r="AO155" s="146" t="str">
        <f>Behavior!AI156</f>
        <v>NC</v>
      </c>
      <c r="AP155" s="146">
        <f>Discipline!BB156</f>
        <v>3.9000000000000004</v>
      </c>
      <c r="AQ155" s="146" t="str">
        <f t="shared" si="34"/>
        <v>NC</v>
      </c>
      <c r="AR155" s="147">
        <f t="shared" si="35"/>
        <v>30.359259259259261</v>
      </c>
      <c r="AS155" s="148" t="str">
        <f t="shared" si="36"/>
        <v xml:space="preserve">Persona Wellness </v>
      </c>
      <c r="AV155" s="150"/>
    </row>
    <row r="156" spans="1:48" s="149" customFormat="1" ht="28.2" customHeight="1" x14ac:dyDescent="0.3">
      <c r="A156" s="144" t="s">
        <v>332</v>
      </c>
      <c r="B156" s="145" t="s">
        <v>333</v>
      </c>
      <c r="C156" s="146">
        <f>Persona!Q157</f>
        <v>33.888888888888893</v>
      </c>
      <c r="D156" s="146" t="str">
        <f>Persona!R157</f>
        <v>Cleared</v>
      </c>
      <c r="E156" s="146">
        <f>Wellness!T157</f>
        <v>17</v>
      </c>
      <c r="F156" s="146" t="str">
        <f>Wellness!W157</f>
        <v>Cleared</v>
      </c>
      <c r="G156" s="146">
        <f>Behavior!J157</f>
        <v>6</v>
      </c>
      <c r="H156" s="146" t="str">
        <f>Behavior!K157</f>
        <v>Cleared</v>
      </c>
      <c r="I156" s="146">
        <f>Discipline!O157</f>
        <v>5.25</v>
      </c>
      <c r="J156" s="146" t="str">
        <f t="shared" si="25"/>
        <v>NC</v>
      </c>
      <c r="K156" s="147">
        <f t="shared" si="26"/>
        <v>62.138888888888893</v>
      </c>
      <c r="L156" s="148" t="str">
        <f t="shared" si="27"/>
        <v>Cleared</v>
      </c>
      <c r="N156" s="146">
        <f>Persona!AD157</f>
        <v>34.723809523809528</v>
      </c>
      <c r="O156" s="146" t="str">
        <f>Persona!AE157</f>
        <v>Cleared</v>
      </c>
      <c r="P156" s="146">
        <f>Wellness!AN157</f>
        <v>15</v>
      </c>
      <c r="Q156" s="146" t="str">
        <f>Wellness!AQ157</f>
        <v>Cleared</v>
      </c>
      <c r="R156" s="146">
        <f>Behavior!R157</f>
        <v>6.6</v>
      </c>
      <c r="S156" s="146" t="str">
        <f>Behavior!S157</f>
        <v>Cleared</v>
      </c>
      <c r="T156" s="146">
        <f>Discipline!AB157</f>
        <v>6.1257142857142854</v>
      </c>
      <c r="U156" s="146" t="str">
        <f t="shared" si="28"/>
        <v>Cleared</v>
      </c>
      <c r="V156" s="147">
        <f t="shared" si="29"/>
        <v>62.449523809523818</v>
      </c>
      <c r="W156" s="148" t="str">
        <f t="shared" si="30"/>
        <v>Cleared</v>
      </c>
      <c r="Y156" s="146">
        <f>Persona!AQ157</f>
        <v>35.373333333333335</v>
      </c>
      <c r="Z156" s="146" t="str">
        <f>Persona!AR157</f>
        <v>Cleared</v>
      </c>
      <c r="AA156" s="146">
        <f>Wellness!BH157</f>
        <v>18.999999999999996</v>
      </c>
      <c r="AB156" s="146" t="str">
        <f>Wellness!BK157</f>
        <v>Cleared</v>
      </c>
      <c r="AC156" s="146">
        <f>Behavior!Z157</f>
        <v>6</v>
      </c>
      <c r="AD156" s="146" t="str">
        <f>Behavior!AA157</f>
        <v>Cleared</v>
      </c>
      <c r="AE156" s="146">
        <f>Discipline!AO157</f>
        <v>5.7777777777777786</v>
      </c>
      <c r="AF156" s="146" t="str">
        <f t="shared" si="31"/>
        <v>NC</v>
      </c>
      <c r="AG156" s="147">
        <f t="shared" si="32"/>
        <v>66.151111111111106</v>
      </c>
      <c r="AH156" s="148" t="str">
        <f t="shared" si="33"/>
        <v>Cleared</v>
      </c>
      <c r="AJ156" s="146">
        <f>Persona!BD157</f>
        <v>26.148148148148149</v>
      </c>
      <c r="AK156" s="146" t="str">
        <f>Persona!BE157</f>
        <v>Cleared</v>
      </c>
      <c r="AL156" s="146">
        <f>Wellness!CB157</f>
        <v>21</v>
      </c>
      <c r="AM156" s="146" t="str">
        <f>Wellness!CE157</f>
        <v>Cleared</v>
      </c>
      <c r="AN156" s="146">
        <f>Behavior!AH157</f>
        <v>7.6</v>
      </c>
      <c r="AO156" s="146" t="str">
        <f>Behavior!AI157</f>
        <v>Cleared</v>
      </c>
      <c r="AP156" s="146">
        <f>Discipline!BB157</f>
        <v>4.7833333333333341</v>
      </c>
      <c r="AQ156" s="146" t="str">
        <f t="shared" si="34"/>
        <v>NC</v>
      </c>
      <c r="AR156" s="147">
        <f t="shared" si="35"/>
        <v>59.531481481481485</v>
      </c>
      <c r="AS156" s="148" t="str">
        <f t="shared" si="36"/>
        <v>Cleared</v>
      </c>
      <c r="AV156" s="150"/>
    </row>
    <row r="157" spans="1:48" s="149" customFormat="1" ht="28.2" customHeight="1" x14ac:dyDescent="0.3">
      <c r="A157" s="151" t="s">
        <v>334</v>
      </c>
      <c r="B157" s="152" t="s">
        <v>335</v>
      </c>
      <c r="C157" s="146">
        <f>Persona!Q158</f>
        <v>20</v>
      </c>
      <c r="D157" s="146" t="str">
        <f>Persona!R158</f>
        <v>NC</v>
      </c>
      <c r="E157" s="146">
        <f>Wellness!T158</f>
        <v>13</v>
      </c>
      <c r="F157" s="146" t="str">
        <f>Wellness!W158</f>
        <v xml:space="preserve">Attendance  </v>
      </c>
      <c r="G157" s="146">
        <f>Behavior!J158</f>
        <v>6</v>
      </c>
      <c r="H157" s="146" t="str">
        <f>Behavior!K158</f>
        <v>Cleared</v>
      </c>
      <c r="I157" s="146">
        <f>Discipline!O158</f>
        <v>3.1607142857142856</v>
      </c>
      <c r="J157" s="146" t="str">
        <f t="shared" si="25"/>
        <v>NC</v>
      </c>
      <c r="K157" s="147">
        <f t="shared" si="26"/>
        <v>42.160714285714285</v>
      </c>
      <c r="L157" s="148" t="str">
        <f t="shared" si="27"/>
        <v xml:space="preserve">Persona Wellness </v>
      </c>
      <c r="N157" s="146">
        <f>Persona!AD158</f>
        <v>24.18392857142857</v>
      </c>
      <c r="O157" s="146" t="str">
        <f>Persona!AE158</f>
        <v>NC</v>
      </c>
      <c r="P157" s="146">
        <f>Wellness!AN158</f>
        <v>9</v>
      </c>
      <c r="Q157" s="146" t="str">
        <f>Wellness!AQ158</f>
        <v xml:space="preserve">Attendance  </v>
      </c>
      <c r="R157" s="146">
        <f>Behavior!R158</f>
        <v>5.4</v>
      </c>
      <c r="S157" s="146" t="str">
        <f>Behavior!S158</f>
        <v>NC</v>
      </c>
      <c r="T157" s="146">
        <f>Discipline!AB158</f>
        <v>2.8914285714285715</v>
      </c>
      <c r="U157" s="146" t="str">
        <f t="shared" si="28"/>
        <v>NC</v>
      </c>
      <c r="V157" s="147">
        <f t="shared" si="29"/>
        <v>41.475357142857135</v>
      </c>
      <c r="W157" s="148" t="str">
        <f t="shared" si="30"/>
        <v xml:space="preserve">Persona Wellness </v>
      </c>
      <c r="Y157" s="146">
        <f>Persona!AQ158</f>
        <v>27.933333333333334</v>
      </c>
      <c r="Z157" s="146" t="str">
        <f>Persona!AR158</f>
        <v>Cleared</v>
      </c>
      <c r="AA157" s="146">
        <f>Wellness!BH158</f>
        <v>4</v>
      </c>
      <c r="AB157" s="146" t="str">
        <f>Wellness!BK158</f>
        <v xml:space="preserve">Attendance  Test </v>
      </c>
      <c r="AC157" s="146">
        <f>Behavior!Z158</f>
        <v>4.5</v>
      </c>
      <c r="AD157" s="146" t="str">
        <f>Behavior!AA158</f>
        <v>NC</v>
      </c>
      <c r="AE157" s="146">
        <f>Discipline!AO158</f>
        <v>2.8833333333333333</v>
      </c>
      <c r="AF157" s="146" t="str">
        <f t="shared" si="31"/>
        <v>NC</v>
      </c>
      <c r="AG157" s="147">
        <f t="shared" si="32"/>
        <v>39.31666666666667</v>
      </c>
      <c r="AH157" s="148" t="str">
        <f t="shared" si="33"/>
        <v xml:space="preserve">Wellness </v>
      </c>
      <c r="AJ157" s="146">
        <f>Persona!BD158</f>
        <v>35.403703703703705</v>
      </c>
      <c r="AK157" s="146" t="str">
        <f>Persona!BE158</f>
        <v>Cleared</v>
      </c>
      <c r="AL157" s="146">
        <f>Wellness!CB158</f>
        <v>12</v>
      </c>
      <c r="AM157" s="146" t="str">
        <f>Wellness!CE158</f>
        <v xml:space="preserve">Attendance  </v>
      </c>
      <c r="AN157" s="146">
        <f>Behavior!AH158</f>
        <v>8</v>
      </c>
      <c r="AO157" s="146" t="str">
        <f>Behavior!AI158</f>
        <v>Cleared</v>
      </c>
      <c r="AP157" s="146">
        <f>Discipline!BB158</f>
        <v>3.8000000000000003</v>
      </c>
      <c r="AQ157" s="146" t="str">
        <f t="shared" si="34"/>
        <v>NC</v>
      </c>
      <c r="AR157" s="147">
        <f t="shared" si="35"/>
        <v>59.203703703703702</v>
      </c>
      <c r="AS157" s="148" t="str">
        <f t="shared" si="36"/>
        <v xml:space="preserve">Wellness </v>
      </c>
      <c r="AV157" s="150"/>
    </row>
    <row r="158" spans="1:48" s="149" customFormat="1" ht="28.2" customHeight="1" x14ac:dyDescent="0.3">
      <c r="A158" s="144" t="s">
        <v>336</v>
      </c>
      <c r="B158" s="145" t="s">
        <v>337</v>
      </c>
      <c r="C158" s="146">
        <f>Persona!Q159</f>
        <v>28.333333333333332</v>
      </c>
      <c r="D158" s="146" t="str">
        <f>Persona!R159</f>
        <v>Cleared</v>
      </c>
      <c r="E158" s="146">
        <f>Wellness!T159</f>
        <v>13</v>
      </c>
      <c r="F158" s="146" t="str">
        <f>Wellness!W159</f>
        <v>Cleared</v>
      </c>
      <c r="G158" s="146">
        <f>Behavior!J159</f>
        <v>6</v>
      </c>
      <c r="H158" s="146" t="str">
        <f>Behavior!K159</f>
        <v>Cleared</v>
      </c>
      <c r="I158" s="146">
        <f>Discipline!O159</f>
        <v>4.75</v>
      </c>
      <c r="J158" s="146" t="str">
        <f t="shared" si="25"/>
        <v>NC</v>
      </c>
      <c r="K158" s="147">
        <f t="shared" si="26"/>
        <v>52.083333333333329</v>
      </c>
      <c r="L158" s="148" t="str">
        <f t="shared" si="27"/>
        <v>Cleared</v>
      </c>
      <c r="N158" s="146">
        <f>Persona!AD159</f>
        <v>29.278571428571432</v>
      </c>
      <c r="O158" s="146" t="str">
        <f>Persona!AE159</f>
        <v>Cleared</v>
      </c>
      <c r="P158" s="146">
        <f>Wellness!AN159</f>
        <v>9</v>
      </c>
      <c r="Q158" s="146" t="str">
        <f>Wellness!AQ159</f>
        <v xml:space="preserve">Attendance  </v>
      </c>
      <c r="R158" s="146">
        <f>Behavior!R159</f>
        <v>6.5866666666666678</v>
      </c>
      <c r="S158" s="146" t="str">
        <f>Behavior!S159</f>
        <v>Cleared</v>
      </c>
      <c r="T158" s="146">
        <f>Discipline!AB159</f>
        <v>3.097142857142857</v>
      </c>
      <c r="U158" s="146" t="str">
        <f t="shared" si="28"/>
        <v>NC</v>
      </c>
      <c r="V158" s="147">
        <f t="shared" si="29"/>
        <v>47.962380952380954</v>
      </c>
      <c r="W158" s="148" t="str">
        <f t="shared" si="30"/>
        <v xml:space="preserve">Wellness </v>
      </c>
      <c r="Y158" s="146">
        <f>Persona!AQ159</f>
        <v>26.206666666666663</v>
      </c>
      <c r="Z158" s="146" t="str">
        <f>Persona!AR159</f>
        <v>Cleared</v>
      </c>
      <c r="AA158" s="146">
        <f>Wellness!BH159</f>
        <v>4.9999999999999991</v>
      </c>
      <c r="AB158" s="146" t="str">
        <f>Wellness!BK159</f>
        <v xml:space="preserve">Attendance  Test </v>
      </c>
      <c r="AC158" s="146">
        <f>Behavior!Z159</f>
        <v>7</v>
      </c>
      <c r="AD158" s="146" t="str">
        <f>Behavior!AA159</f>
        <v>Cleared</v>
      </c>
      <c r="AE158" s="146">
        <f>Discipline!AO159</f>
        <v>3.3833333333333329</v>
      </c>
      <c r="AF158" s="146" t="str">
        <f t="shared" si="31"/>
        <v>NC</v>
      </c>
      <c r="AG158" s="147">
        <f t="shared" si="32"/>
        <v>41.589999999999996</v>
      </c>
      <c r="AH158" s="148" t="str">
        <f t="shared" si="33"/>
        <v xml:space="preserve">Wellness </v>
      </c>
      <c r="AJ158" s="146">
        <f>Persona!BD159</f>
        <v>35.462962962962962</v>
      </c>
      <c r="AK158" s="146" t="str">
        <f>Persona!BE159</f>
        <v>Cleared</v>
      </c>
      <c r="AL158" s="146">
        <f>Wellness!CB159</f>
        <v>12</v>
      </c>
      <c r="AM158" s="146" t="str">
        <f>Wellness!CE159</f>
        <v>Cleared</v>
      </c>
      <c r="AN158" s="146">
        <f>Behavior!AH159</f>
        <v>6.4</v>
      </c>
      <c r="AO158" s="146" t="str">
        <f>Behavior!AI159</f>
        <v>Cleared</v>
      </c>
      <c r="AP158" s="146">
        <f>Discipline!BB159</f>
        <v>3.2666666666666666</v>
      </c>
      <c r="AQ158" s="146" t="str">
        <f t="shared" si="34"/>
        <v>NC</v>
      </c>
      <c r="AR158" s="147">
        <f t="shared" si="35"/>
        <v>57.129629629629626</v>
      </c>
      <c r="AS158" s="148" t="str">
        <f t="shared" si="36"/>
        <v>Cleared</v>
      </c>
      <c r="AV158" s="150"/>
    </row>
    <row r="159" spans="1:48" s="149" customFormat="1" ht="28.2" customHeight="1" x14ac:dyDescent="0.3">
      <c r="A159" s="151" t="s">
        <v>338</v>
      </c>
      <c r="B159" s="152" t="s">
        <v>339</v>
      </c>
      <c r="C159" s="146">
        <f>Persona!Q160</f>
        <v>13.333333333333334</v>
      </c>
      <c r="D159" s="146" t="str">
        <f>Persona!R160</f>
        <v>NC</v>
      </c>
      <c r="E159" s="146">
        <f>Wellness!T160</f>
        <v>13.999999999999998</v>
      </c>
      <c r="F159" s="146" t="str">
        <f>Wellness!W160</f>
        <v>Cleared</v>
      </c>
      <c r="G159" s="146">
        <f>Behavior!J160</f>
        <v>6</v>
      </c>
      <c r="H159" s="146" t="str">
        <f>Behavior!K160</f>
        <v>Cleared</v>
      </c>
      <c r="I159" s="146">
        <f>Discipline!O160</f>
        <v>6.6875</v>
      </c>
      <c r="J159" s="146" t="str">
        <f t="shared" si="25"/>
        <v>Cleared</v>
      </c>
      <c r="K159" s="147">
        <f t="shared" si="26"/>
        <v>40.020833333333329</v>
      </c>
      <c r="L159" s="148" t="str">
        <f t="shared" si="27"/>
        <v xml:space="preserve">Persona </v>
      </c>
      <c r="N159" s="146">
        <f>Persona!AD160</f>
        <v>24.340476190476188</v>
      </c>
      <c r="O159" s="146" t="str">
        <f>Persona!AE160</f>
        <v>NC</v>
      </c>
      <c r="P159" s="146">
        <f>Wellness!AN160</f>
        <v>8</v>
      </c>
      <c r="Q159" s="146" t="str">
        <f>Wellness!AQ160</f>
        <v xml:space="preserve">Attendance  Test </v>
      </c>
      <c r="R159" s="146">
        <f>Behavior!R160</f>
        <v>6.7200000000000006</v>
      </c>
      <c r="S159" s="146" t="str">
        <f>Behavior!S160</f>
        <v>Cleared</v>
      </c>
      <c r="T159" s="146">
        <f>Discipline!AB160</f>
        <v>2.6742857142857144</v>
      </c>
      <c r="U159" s="146" t="str">
        <f t="shared" si="28"/>
        <v>NC</v>
      </c>
      <c r="V159" s="147">
        <f t="shared" si="29"/>
        <v>41.734761904761903</v>
      </c>
      <c r="W159" s="148" t="str">
        <f t="shared" si="30"/>
        <v xml:space="preserve">Persona Wellness </v>
      </c>
      <c r="Y159" s="146">
        <f>Persona!AQ160</f>
        <v>15.739999999999998</v>
      </c>
      <c r="Z159" s="146" t="str">
        <f>Persona!AR160</f>
        <v>NC</v>
      </c>
      <c r="AA159" s="146">
        <f>Wellness!BH160</f>
        <v>9.9999999999999982</v>
      </c>
      <c r="AB159" s="146" t="str">
        <f>Wellness!BK160</f>
        <v xml:space="preserve">Attendance  </v>
      </c>
      <c r="AC159" s="146">
        <f>Behavior!Z160</f>
        <v>5</v>
      </c>
      <c r="AD159" s="146" t="str">
        <f>Behavior!AA160</f>
        <v>NC</v>
      </c>
      <c r="AE159" s="146">
        <f>Discipline!AO160</f>
        <v>3.3666666666666667</v>
      </c>
      <c r="AF159" s="146" t="str">
        <f t="shared" si="31"/>
        <v>NC</v>
      </c>
      <c r="AG159" s="147">
        <f t="shared" si="32"/>
        <v>34.106666666666662</v>
      </c>
      <c r="AH159" s="148" t="str">
        <f t="shared" si="33"/>
        <v xml:space="preserve">Persona Wellness </v>
      </c>
      <c r="AJ159" s="146">
        <f>Persona!BD160</f>
        <v>31.133333333333333</v>
      </c>
      <c r="AK159" s="146" t="str">
        <f>Persona!BE160</f>
        <v>Cleared</v>
      </c>
      <c r="AL159" s="146">
        <f>Wellness!CB160</f>
        <v>9.9999999999999982</v>
      </c>
      <c r="AM159" s="146" t="str">
        <f>Wellness!CE160</f>
        <v xml:space="preserve">Attendance  </v>
      </c>
      <c r="AN159" s="146">
        <f>Behavior!AH160</f>
        <v>6.4</v>
      </c>
      <c r="AO159" s="146" t="str">
        <f>Behavior!AI160</f>
        <v>Cleared</v>
      </c>
      <c r="AP159" s="146">
        <f>Discipline!BB160</f>
        <v>6.6000000000000005</v>
      </c>
      <c r="AQ159" s="146" t="str">
        <f t="shared" si="34"/>
        <v>Cleared</v>
      </c>
      <c r="AR159" s="147">
        <f t="shared" si="35"/>
        <v>54.133333333333333</v>
      </c>
      <c r="AS159" s="148" t="str">
        <f t="shared" si="36"/>
        <v xml:space="preserve">Wellness </v>
      </c>
      <c r="AV159" s="150"/>
    </row>
    <row r="160" spans="1:48" s="149" customFormat="1" ht="28.2" customHeight="1" x14ac:dyDescent="0.3">
      <c r="A160" s="144" t="s">
        <v>340</v>
      </c>
      <c r="B160" s="145" t="s">
        <v>341</v>
      </c>
      <c r="C160" s="146">
        <f>Persona!Q161</f>
        <v>18.333333333333332</v>
      </c>
      <c r="D160" s="146" t="str">
        <f>Persona!R161</f>
        <v>NC</v>
      </c>
      <c r="E160" s="146">
        <f>Wellness!T161</f>
        <v>18.999999999999996</v>
      </c>
      <c r="F160" s="146" t="str">
        <f>Wellness!W161</f>
        <v>Cleared</v>
      </c>
      <c r="G160" s="146">
        <f>Behavior!J161</f>
        <v>6</v>
      </c>
      <c r="H160" s="146" t="str">
        <f>Behavior!K161</f>
        <v>Cleared</v>
      </c>
      <c r="I160" s="146">
        <f>Discipline!O161</f>
        <v>5.4375</v>
      </c>
      <c r="J160" s="146" t="str">
        <f t="shared" si="25"/>
        <v>NC</v>
      </c>
      <c r="K160" s="147">
        <f t="shared" si="26"/>
        <v>48.770833333333329</v>
      </c>
      <c r="L160" s="148" t="str">
        <f t="shared" si="27"/>
        <v xml:space="preserve">Persona </v>
      </c>
      <c r="N160" s="146">
        <f>Persona!AD161</f>
        <v>34.895238095238092</v>
      </c>
      <c r="O160" s="146" t="str">
        <f>Persona!AE161</f>
        <v>Cleared</v>
      </c>
      <c r="P160" s="146">
        <f>Wellness!AN161</f>
        <v>13.999999999999998</v>
      </c>
      <c r="Q160" s="146" t="str">
        <f>Wellness!AQ161</f>
        <v xml:space="preserve">Attendance  </v>
      </c>
      <c r="R160" s="146">
        <f>Behavior!R161</f>
        <v>7.4800000000000013</v>
      </c>
      <c r="S160" s="146" t="str">
        <f>Behavior!S161</f>
        <v>Cleared</v>
      </c>
      <c r="T160" s="146">
        <f>Discipline!AB161</f>
        <v>4.3085714285714287</v>
      </c>
      <c r="U160" s="146" t="str">
        <f t="shared" si="28"/>
        <v>NC</v>
      </c>
      <c r="V160" s="147">
        <f t="shared" si="29"/>
        <v>60.683809523809522</v>
      </c>
      <c r="W160" s="148" t="str">
        <f t="shared" si="30"/>
        <v xml:space="preserve">Wellness </v>
      </c>
      <c r="Y160" s="146">
        <f>Persona!AQ161</f>
        <v>24.173333333333332</v>
      </c>
      <c r="Z160" s="146" t="str">
        <f>Persona!AR161</f>
        <v>NC</v>
      </c>
      <c r="AA160" s="146">
        <f>Wellness!BH161</f>
        <v>17</v>
      </c>
      <c r="AB160" s="146" t="str">
        <f>Wellness!BK161</f>
        <v xml:space="preserve">Attendance  </v>
      </c>
      <c r="AC160" s="146">
        <f>Behavior!Z161</f>
        <v>6.9166666666666661</v>
      </c>
      <c r="AD160" s="146" t="str">
        <f>Behavior!AA161</f>
        <v>Cleared</v>
      </c>
      <c r="AE160" s="146">
        <f>Discipline!AO161</f>
        <v>1.9500000000000002</v>
      </c>
      <c r="AF160" s="146" t="str">
        <f t="shared" si="31"/>
        <v>NC</v>
      </c>
      <c r="AG160" s="147">
        <f t="shared" si="32"/>
        <v>50.04</v>
      </c>
      <c r="AH160" s="148" t="str">
        <f t="shared" si="33"/>
        <v xml:space="preserve">Persona Wellness </v>
      </c>
      <c r="AJ160" s="146">
        <f>Persona!BD161</f>
        <v>29.99351851851852</v>
      </c>
      <c r="AK160" s="146" t="str">
        <f>Persona!BE161</f>
        <v>Cleared</v>
      </c>
      <c r="AL160" s="146">
        <f>Wellness!CB161</f>
        <v>17</v>
      </c>
      <c r="AM160" s="146" t="str">
        <f>Wellness!CE161</f>
        <v>Cleared</v>
      </c>
      <c r="AN160" s="146">
        <f>Behavior!AH161</f>
        <v>7</v>
      </c>
      <c r="AO160" s="146" t="str">
        <f>Behavior!AI161</f>
        <v>Cleared</v>
      </c>
      <c r="AP160" s="146">
        <f>Discipline!BB161</f>
        <v>5.1000000000000005</v>
      </c>
      <c r="AQ160" s="146" t="str">
        <f t="shared" si="34"/>
        <v>NC</v>
      </c>
      <c r="AR160" s="147">
        <f t="shared" si="35"/>
        <v>59.093518518518522</v>
      </c>
      <c r="AS160" s="148" t="str">
        <f t="shared" si="36"/>
        <v>Cleared</v>
      </c>
      <c r="AV160" s="150"/>
    </row>
    <row r="161" spans="1:48" s="149" customFormat="1" ht="28.2" customHeight="1" x14ac:dyDescent="0.3">
      <c r="A161" s="151" t="s">
        <v>342</v>
      </c>
      <c r="B161" s="152" t="s">
        <v>343</v>
      </c>
      <c r="C161" s="146">
        <f>Persona!Q162</f>
        <v>21.666666666666668</v>
      </c>
      <c r="D161" s="146" t="str">
        <f>Persona!R162</f>
        <v>NC</v>
      </c>
      <c r="E161" s="146">
        <f>Wellness!T162</f>
        <v>13.999999999999998</v>
      </c>
      <c r="F161" s="146" t="str">
        <f>Wellness!W162</f>
        <v>Cleared</v>
      </c>
      <c r="G161" s="146">
        <f>Behavior!J162</f>
        <v>6</v>
      </c>
      <c r="H161" s="146" t="str">
        <f>Behavior!K162</f>
        <v>Cleared</v>
      </c>
      <c r="I161" s="146">
        <f>Discipline!O162</f>
        <v>5.8125000000000009</v>
      </c>
      <c r="J161" s="146" t="str">
        <f t="shared" si="25"/>
        <v>NC</v>
      </c>
      <c r="K161" s="147">
        <f t="shared" si="26"/>
        <v>47.479166666666664</v>
      </c>
      <c r="L161" s="148" t="str">
        <f t="shared" si="27"/>
        <v xml:space="preserve">Persona </v>
      </c>
      <c r="N161" s="146">
        <f>Persona!AD162</f>
        <v>32.796428571428578</v>
      </c>
      <c r="O161" s="146" t="str">
        <f>Persona!AE162</f>
        <v>Cleared</v>
      </c>
      <c r="P161" s="146">
        <f>Wellness!AN162</f>
        <v>4</v>
      </c>
      <c r="Q161" s="146" t="str">
        <f>Wellness!AQ162</f>
        <v xml:space="preserve">Attendance  Test </v>
      </c>
      <c r="R161" s="146">
        <f>Behavior!R162</f>
        <v>5</v>
      </c>
      <c r="S161" s="146" t="str">
        <f>Behavior!S162</f>
        <v>NC</v>
      </c>
      <c r="T161" s="146">
        <f>Discipline!AB162</f>
        <v>4.3657142857142857</v>
      </c>
      <c r="U161" s="146" t="str">
        <f t="shared" si="28"/>
        <v>NC</v>
      </c>
      <c r="V161" s="147">
        <f t="shared" si="29"/>
        <v>46.162142857142861</v>
      </c>
      <c r="W161" s="148" t="str">
        <f t="shared" si="30"/>
        <v xml:space="preserve">Wellness </v>
      </c>
      <c r="Y161" s="146">
        <f>Persona!AQ162</f>
        <v>34.24666666666667</v>
      </c>
      <c r="Z161" s="146" t="str">
        <f>Persona!AR162</f>
        <v>Cleared</v>
      </c>
      <c r="AA161" s="146">
        <f>Wellness!BH162</f>
        <v>8</v>
      </c>
      <c r="AB161" s="146" t="str">
        <f>Wellness!BK162</f>
        <v xml:space="preserve">Attendance  Test </v>
      </c>
      <c r="AC161" s="146">
        <f>Behavior!Z162</f>
        <v>5.375</v>
      </c>
      <c r="AD161" s="146" t="str">
        <f>Behavior!AA162</f>
        <v>NC</v>
      </c>
      <c r="AE161" s="146">
        <f>Discipline!AO162</f>
        <v>4.177777777777778</v>
      </c>
      <c r="AF161" s="146" t="str">
        <f t="shared" si="31"/>
        <v>NC</v>
      </c>
      <c r="AG161" s="147">
        <f t="shared" si="32"/>
        <v>51.799444444444447</v>
      </c>
      <c r="AH161" s="148" t="str">
        <f t="shared" si="33"/>
        <v xml:space="preserve">Wellness </v>
      </c>
      <c r="AJ161" s="146">
        <f>Persona!BD162</f>
        <v>27.130555555555553</v>
      </c>
      <c r="AK161" s="146" t="str">
        <f>Persona!BE162</f>
        <v>Cleared</v>
      </c>
      <c r="AL161" s="146">
        <f>Wellness!CB162</f>
        <v>6</v>
      </c>
      <c r="AM161" s="146" t="str">
        <f>Wellness!CE162</f>
        <v xml:space="preserve">Attendance  Test </v>
      </c>
      <c r="AN161" s="146">
        <f>Behavior!AH162</f>
        <v>4.5</v>
      </c>
      <c r="AO161" s="146" t="str">
        <f>Behavior!AI162</f>
        <v>NC</v>
      </c>
      <c r="AP161" s="146">
        <f>Discipline!BB162</f>
        <v>3.6666666666666665</v>
      </c>
      <c r="AQ161" s="146" t="str">
        <f t="shared" si="34"/>
        <v>NC</v>
      </c>
      <c r="AR161" s="147">
        <f t="shared" si="35"/>
        <v>41.297222222222217</v>
      </c>
      <c r="AS161" s="148" t="str">
        <f t="shared" si="36"/>
        <v xml:space="preserve">Wellness </v>
      </c>
      <c r="AV161" s="150"/>
    </row>
    <row r="162" spans="1:48" s="149" customFormat="1" ht="28.2" customHeight="1" x14ac:dyDescent="0.3">
      <c r="A162" s="144" t="s">
        <v>344</v>
      </c>
      <c r="B162" s="145" t="s">
        <v>345</v>
      </c>
      <c r="C162" s="146">
        <f>Persona!Q163</f>
        <v>25</v>
      </c>
      <c r="D162" s="146" t="str">
        <f>Persona!R163</f>
        <v>Cleared</v>
      </c>
      <c r="E162" s="146">
        <f>Wellness!T163</f>
        <v>16</v>
      </c>
      <c r="F162" s="146" t="str">
        <f>Wellness!W163</f>
        <v>Cleared</v>
      </c>
      <c r="G162" s="146">
        <f>Behavior!J163</f>
        <v>6</v>
      </c>
      <c r="H162" s="146" t="str">
        <f>Behavior!K163</f>
        <v>Cleared</v>
      </c>
      <c r="I162" s="146">
        <f>Discipline!O163</f>
        <v>5.0357142857142856</v>
      </c>
      <c r="J162" s="146" t="str">
        <f t="shared" si="25"/>
        <v>NC</v>
      </c>
      <c r="K162" s="147">
        <f t="shared" si="26"/>
        <v>52.035714285714285</v>
      </c>
      <c r="L162" s="148" t="str">
        <f t="shared" si="27"/>
        <v>Cleared</v>
      </c>
      <c r="N162" s="146">
        <f>Persona!AD163</f>
        <v>17.278571428571425</v>
      </c>
      <c r="O162" s="146" t="str">
        <f>Persona!AE163</f>
        <v>NC</v>
      </c>
      <c r="P162" s="146">
        <f>Wellness!AN163</f>
        <v>0</v>
      </c>
      <c r="Q162" s="146" t="str">
        <f>Wellness!AQ163</f>
        <v xml:space="preserve">Test </v>
      </c>
      <c r="R162" s="146">
        <f>Behavior!R163</f>
        <v>6.7733333333333334</v>
      </c>
      <c r="S162" s="146" t="str">
        <f>Behavior!S163</f>
        <v>Cleared</v>
      </c>
      <c r="T162" s="146">
        <f>Discipline!AB163</f>
        <v>4.32</v>
      </c>
      <c r="U162" s="146" t="str">
        <f t="shared" si="28"/>
        <v>NC</v>
      </c>
      <c r="V162" s="147">
        <f t="shared" si="29"/>
        <v>28.371904761904759</v>
      </c>
      <c r="W162" s="148" t="str">
        <f t="shared" si="30"/>
        <v xml:space="preserve">Persona Wellness </v>
      </c>
      <c r="Y162" s="146">
        <f>Persona!AQ163</f>
        <v>24.466666666666669</v>
      </c>
      <c r="Z162" s="146" t="str">
        <f>Persona!AR163</f>
        <v>NC</v>
      </c>
      <c r="AA162" s="146">
        <f>Wellness!BH163</f>
        <v>0</v>
      </c>
      <c r="AB162" s="146" t="str">
        <f>Wellness!BK163</f>
        <v xml:space="preserve">Test </v>
      </c>
      <c r="AC162" s="146">
        <f>Behavior!Z163</f>
        <v>6</v>
      </c>
      <c r="AD162" s="146" t="str">
        <f>Behavior!AA163</f>
        <v>Cleared</v>
      </c>
      <c r="AE162" s="146">
        <f>Discipline!AO163</f>
        <v>4.1277777777777782</v>
      </c>
      <c r="AF162" s="146" t="str">
        <f t="shared" si="31"/>
        <v>NC</v>
      </c>
      <c r="AG162" s="147">
        <f t="shared" si="32"/>
        <v>34.594444444444449</v>
      </c>
      <c r="AH162" s="148" t="str">
        <f t="shared" si="33"/>
        <v xml:space="preserve">Persona Wellness </v>
      </c>
      <c r="AJ162" s="146">
        <f>Persona!BD163</f>
        <v>36.722222222222221</v>
      </c>
      <c r="AK162" s="146" t="str">
        <f>Persona!BE163</f>
        <v>Cleared</v>
      </c>
      <c r="AL162" s="146">
        <f>Wellness!CB163</f>
        <v>0</v>
      </c>
      <c r="AM162" s="146" t="str">
        <f>Wellness!CE163</f>
        <v xml:space="preserve">Test </v>
      </c>
      <c r="AN162" s="146">
        <f>Behavior!AH163</f>
        <v>6</v>
      </c>
      <c r="AO162" s="146" t="str">
        <f>Behavior!AI163</f>
        <v>Cleared</v>
      </c>
      <c r="AP162" s="146">
        <f>Discipline!BB163</f>
        <v>4.0666666666666664</v>
      </c>
      <c r="AQ162" s="146" t="str">
        <f t="shared" si="34"/>
        <v>NC</v>
      </c>
      <c r="AR162" s="147">
        <f t="shared" si="35"/>
        <v>46.788888888888891</v>
      </c>
      <c r="AS162" s="148" t="str">
        <f t="shared" si="36"/>
        <v xml:space="preserve">Wellness </v>
      </c>
      <c r="AV162" s="150"/>
    </row>
    <row r="163" spans="1:48" s="149" customFormat="1" ht="28.2" customHeight="1" x14ac:dyDescent="0.3">
      <c r="A163" s="151" t="s">
        <v>346</v>
      </c>
      <c r="B163" s="152" t="s">
        <v>347</v>
      </c>
      <c r="C163" s="146">
        <f>Persona!Q164</f>
        <v>15</v>
      </c>
      <c r="D163" s="146" t="str">
        <f>Persona!R164</f>
        <v>NC</v>
      </c>
      <c r="E163" s="146">
        <f>Wellness!T164</f>
        <v>8</v>
      </c>
      <c r="F163" s="146" t="str">
        <f>Wellness!W164</f>
        <v xml:space="preserve">Attendance  Test </v>
      </c>
      <c r="G163" s="146">
        <f>Behavior!J164</f>
        <v>6</v>
      </c>
      <c r="H163" s="146" t="str">
        <f>Behavior!K164</f>
        <v>Cleared</v>
      </c>
      <c r="I163" s="146">
        <f>Discipline!O164</f>
        <v>3.1875</v>
      </c>
      <c r="J163" s="146" t="str">
        <f t="shared" si="25"/>
        <v>NC</v>
      </c>
      <c r="K163" s="147">
        <f t="shared" si="26"/>
        <v>32.1875</v>
      </c>
      <c r="L163" s="148" t="str">
        <f t="shared" si="27"/>
        <v xml:space="preserve">Persona Wellness </v>
      </c>
      <c r="N163" s="146">
        <f>Persona!AD164</f>
        <v>27.459523809523809</v>
      </c>
      <c r="O163" s="146" t="str">
        <f>Persona!AE164</f>
        <v>Cleared</v>
      </c>
      <c r="P163" s="146">
        <f>Wellness!AN164</f>
        <v>0</v>
      </c>
      <c r="Q163" s="146" t="str">
        <f>Wellness!AQ164</f>
        <v xml:space="preserve">Attendance  Test </v>
      </c>
      <c r="R163" s="146">
        <f>Behavior!R164</f>
        <v>4.3</v>
      </c>
      <c r="S163" s="146" t="str">
        <f>Behavior!S164</f>
        <v>NC</v>
      </c>
      <c r="T163" s="146">
        <f>Discipline!AB164</f>
        <v>3.04</v>
      </c>
      <c r="U163" s="146" t="str">
        <f t="shared" si="28"/>
        <v>NC</v>
      </c>
      <c r="V163" s="147">
        <f t="shared" si="29"/>
        <v>34.799523809523812</v>
      </c>
      <c r="W163" s="148" t="str">
        <f t="shared" si="30"/>
        <v xml:space="preserve">Wellness </v>
      </c>
      <c r="Y163" s="146">
        <f>Persona!AQ164</f>
        <v>24.226666666666667</v>
      </c>
      <c r="Z163" s="146" t="str">
        <f>Persona!AR164</f>
        <v>NC</v>
      </c>
      <c r="AA163" s="146">
        <f>Wellness!BH164</f>
        <v>0</v>
      </c>
      <c r="AB163" s="146" t="str">
        <f>Wellness!BK164</f>
        <v xml:space="preserve">Attendance  Test </v>
      </c>
      <c r="AC163" s="146">
        <f>Behavior!Z164</f>
        <v>3.75</v>
      </c>
      <c r="AD163" s="146" t="str">
        <f>Behavior!AA164</f>
        <v>NC</v>
      </c>
      <c r="AE163" s="146">
        <f>Discipline!AO164</f>
        <v>1.4611111111111112</v>
      </c>
      <c r="AF163" s="146" t="str">
        <f t="shared" si="31"/>
        <v>NC</v>
      </c>
      <c r="AG163" s="147">
        <f t="shared" si="32"/>
        <v>29.437777777777779</v>
      </c>
      <c r="AH163" s="148" t="str">
        <f t="shared" si="33"/>
        <v xml:space="preserve">Persona Wellness </v>
      </c>
      <c r="AJ163" s="146">
        <f>Persona!BD164</f>
        <v>31.62175925925926</v>
      </c>
      <c r="AK163" s="146" t="str">
        <f>Persona!BE164</f>
        <v>Cleared</v>
      </c>
      <c r="AL163" s="146">
        <f>Wellness!CB164</f>
        <v>0</v>
      </c>
      <c r="AM163" s="146" t="str">
        <f>Wellness!CE164</f>
        <v xml:space="preserve">Attendance  Test </v>
      </c>
      <c r="AN163" s="146">
        <f>Behavior!AH164</f>
        <v>4.9000000000000004</v>
      </c>
      <c r="AO163" s="146" t="str">
        <f>Behavior!AI164</f>
        <v>NC</v>
      </c>
      <c r="AP163" s="146">
        <f>Discipline!BB164</f>
        <v>2.8666666666666667</v>
      </c>
      <c r="AQ163" s="146" t="str">
        <f t="shared" si="34"/>
        <v>NC</v>
      </c>
      <c r="AR163" s="147">
        <f t="shared" si="35"/>
        <v>39.38842592592593</v>
      </c>
      <c r="AS163" s="148" t="str">
        <f t="shared" si="36"/>
        <v xml:space="preserve">Wellness </v>
      </c>
      <c r="AV163" s="150"/>
    </row>
    <row r="164" spans="1:48" s="149" customFormat="1" ht="28.2" customHeight="1" x14ac:dyDescent="0.3">
      <c r="A164" s="144" t="s">
        <v>348</v>
      </c>
      <c r="B164" s="145" t="s">
        <v>349</v>
      </c>
      <c r="C164" s="146">
        <f>Persona!Q165</f>
        <v>33.888888888888893</v>
      </c>
      <c r="D164" s="146" t="str">
        <f>Persona!R165</f>
        <v>Cleared</v>
      </c>
      <c r="E164" s="146">
        <f>Wellness!T165</f>
        <v>17</v>
      </c>
      <c r="F164" s="146" t="str">
        <f>Wellness!W165</f>
        <v>Cleared</v>
      </c>
      <c r="G164" s="146">
        <f>Behavior!J165</f>
        <v>6</v>
      </c>
      <c r="H164" s="146" t="str">
        <f>Behavior!K165</f>
        <v>Cleared</v>
      </c>
      <c r="I164" s="146">
        <f>Discipline!O165</f>
        <v>6.625</v>
      </c>
      <c r="J164" s="146" t="str">
        <f t="shared" si="25"/>
        <v>Cleared</v>
      </c>
      <c r="K164" s="147">
        <f t="shared" si="26"/>
        <v>63.513888888888893</v>
      </c>
      <c r="L164" s="148" t="str">
        <f t="shared" si="27"/>
        <v>Cleared</v>
      </c>
      <c r="N164" s="146">
        <f>Persona!AD165</f>
        <v>21.599999999999998</v>
      </c>
      <c r="O164" s="146" t="str">
        <f>Persona!AE165</f>
        <v>NC</v>
      </c>
      <c r="P164" s="146">
        <f>Wellness!AN165</f>
        <v>15</v>
      </c>
      <c r="Q164" s="146" t="str">
        <f>Wellness!AQ165</f>
        <v>Cleared</v>
      </c>
      <c r="R164" s="146">
        <f>Behavior!R165</f>
        <v>6.8</v>
      </c>
      <c r="S164" s="146" t="str">
        <f>Behavior!S165</f>
        <v>Cleared</v>
      </c>
      <c r="T164" s="146">
        <f>Discipline!AB165</f>
        <v>6.6742857142857135</v>
      </c>
      <c r="U164" s="146" t="str">
        <f t="shared" si="28"/>
        <v>Cleared</v>
      </c>
      <c r="V164" s="147">
        <f t="shared" si="29"/>
        <v>50.074285714285708</v>
      </c>
      <c r="W164" s="148" t="str">
        <f t="shared" si="30"/>
        <v xml:space="preserve">Persona </v>
      </c>
      <c r="Y164" s="146">
        <f>Persona!AQ165</f>
        <v>24.9</v>
      </c>
      <c r="Z164" s="146" t="str">
        <f>Persona!AR165</f>
        <v>NC</v>
      </c>
      <c r="AA164" s="146">
        <f>Wellness!BH165</f>
        <v>12</v>
      </c>
      <c r="AB164" s="146" t="str">
        <f>Wellness!BK165</f>
        <v>Cleared</v>
      </c>
      <c r="AC164" s="146">
        <f>Behavior!Z165</f>
        <v>8.5</v>
      </c>
      <c r="AD164" s="146" t="str">
        <f>Behavior!AA165</f>
        <v>Cleared</v>
      </c>
      <c r="AE164" s="146">
        <f>Discipline!AO165</f>
        <v>5.5666666666666664</v>
      </c>
      <c r="AF164" s="146" t="str">
        <f t="shared" si="31"/>
        <v>NC</v>
      </c>
      <c r="AG164" s="147">
        <f t="shared" si="32"/>
        <v>50.966666666666669</v>
      </c>
      <c r="AH164" s="148" t="str">
        <f t="shared" si="33"/>
        <v xml:space="preserve">Persona </v>
      </c>
      <c r="AJ164" s="146">
        <f>Persona!BD165</f>
        <v>12.462037037037035</v>
      </c>
      <c r="AK164" s="146" t="str">
        <f>Persona!BE165</f>
        <v>NC</v>
      </c>
      <c r="AL164" s="146">
        <f>Wellness!CB165</f>
        <v>6.9999999999999991</v>
      </c>
      <c r="AM164" s="146" t="str">
        <f>Wellness!CE165</f>
        <v xml:space="preserve">Test </v>
      </c>
      <c r="AN164" s="146">
        <f>Behavior!AH165</f>
        <v>5.2</v>
      </c>
      <c r="AO164" s="146" t="str">
        <f>Behavior!AI165</f>
        <v>NC</v>
      </c>
      <c r="AP164" s="146">
        <f>Discipline!BB165</f>
        <v>6.4</v>
      </c>
      <c r="AQ164" s="146" t="str">
        <f t="shared" si="34"/>
        <v>Cleared</v>
      </c>
      <c r="AR164" s="147">
        <f t="shared" si="35"/>
        <v>31.062037037037037</v>
      </c>
      <c r="AS164" s="148" t="str">
        <f t="shared" si="36"/>
        <v xml:space="preserve">Persona Wellness </v>
      </c>
      <c r="AV164" s="150"/>
    </row>
    <row r="165" spans="1:48" s="149" customFormat="1" ht="28.2" customHeight="1" x14ac:dyDescent="0.3">
      <c r="A165" s="151" t="s">
        <v>350</v>
      </c>
      <c r="B165" s="152" t="s">
        <v>351</v>
      </c>
      <c r="C165" s="146">
        <f>Persona!Q166</f>
        <v>30.555555555555557</v>
      </c>
      <c r="D165" s="146" t="str">
        <f>Persona!R166</f>
        <v>Cleared</v>
      </c>
      <c r="E165" s="146">
        <f>Wellness!T166</f>
        <v>18</v>
      </c>
      <c r="F165" s="146" t="str">
        <f>Wellness!W166</f>
        <v>Cleared</v>
      </c>
      <c r="G165" s="146">
        <f>Behavior!J166</f>
        <v>6</v>
      </c>
      <c r="H165" s="146" t="str">
        <f>Behavior!K166</f>
        <v>Cleared</v>
      </c>
      <c r="I165" s="146">
        <f>Discipline!O166</f>
        <v>6.6116071428571432</v>
      </c>
      <c r="J165" s="146" t="str">
        <f t="shared" si="25"/>
        <v>Cleared</v>
      </c>
      <c r="K165" s="147">
        <f t="shared" si="26"/>
        <v>61.167162698412703</v>
      </c>
      <c r="L165" s="148" t="str">
        <f t="shared" si="27"/>
        <v>Cleared</v>
      </c>
      <c r="N165" s="146">
        <f>Persona!AD166</f>
        <v>25.192857142857143</v>
      </c>
      <c r="O165" s="146" t="str">
        <f>Persona!AE166</f>
        <v>Cleared</v>
      </c>
      <c r="P165" s="146">
        <f>Wellness!AN166</f>
        <v>16</v>
      </c>
      <c r="Q165" s="146" t="str">
        <f>Wellness!AQ166</f>
        <v>Cleared</v>
      </c>
      <c r="R165" s="146">
        <f>Behavior!R166</f>
        <v>7.2</v>
      </c>
      <c r="S165" s="146" t="str">
        <f>Behavior!S166</f>
        <v>Cleared</v>
      </c>
      <c r="T165" s="146">
        <f>Discipline!AB166</f>
        <v>6.0914285714285716</v>
      </c>
      <c r="U165" s="146" t="str">
        <f t="shared" si="28"/>
        <v>Cleared</v>
      </c>
      <c r="V165" s="147">
        <f t="shared" si="29"/>
        <v>54.484285714285718</v>
      </c>
      <c r="W165" s="148" t="str">
        <f t="shared" si="30"/>
        <v>Cleared</v>
      </c>
      <c r="Y165" s="146">
        <f>Persona!AQ166</f>
        <v>38.56</v>
      </c>
      <c r="Z165" s="146" t="str">
        <f>Persona!AR166</f>
        <v>Cleared</v>
      </c>
      <c r="AA165" s="146">
        <f>Wellness!BH166</f>
        <v>17</v>
      </c>
      <c r="AB165" s="146" t="str">
        <f>Wellness!BK166</f>
        <v>Cleared</v>
      </c>
      <c r="AC165" s="146">
        <f>Behavior!Z166</f>
        <v>7</v>
      </c>
      <c r="AD165" s="146" t="str">
        <f>Behavior!AA166</f>
        <v>Cleared</v>
      </c>
      <c r="AE165" s="146">
        <f>Discipline!AO166</f>
        <v>6.5166666666666657</v>
      </c>
      <c r="AF165" s="146" t="str">
        <f t="shared" si="31"/>
        <v>Cleared</v>
      </c>
      <c r="AG165" s="147">
        <f t="shared" si="32"/>
        <v>69.076666666666668</v>
      </c>
      <c r="AH165" s="148" t="str">
        <f t="shared" si="33"/>
        <v>Cleared</v>
      </c>
      <c r="AJ165" s="146">
        <f>Persona!BD166</f>
        <v>31.556481481481484</v>
      </c>
      <c r="AK165" s="146" t="str">
        <f>Persona!BE166</f>
        <v>Cleared</v>
      </c>
      <c r="AL165" s="146">
        <f>Wellness!CB166</f>
        <v>17</v>
      </c>
      <c r="AM165" s="146" t="str">
        <f>Wellness!CE166</f>
        <v>Cleared</v>
      </c>
      <c r="AN165" s="146">
        <f>Behavior!AH166</f>
        <v>7.12</v>
      </c>
      <c r="AO165" s="146" t="str">
        <f>Behavior!AI166</f>
        <v>Cleared</v>
      </c>
      <c r="AP165" s="146">
        <f>Discipline!BB166</f>
        <v>4.9000000000000004</v>
      </c>
      <c r="AQ165" s="146" t="str">
        <f t="shared" si="34"/>
        <v>NC</v>
      </c>
      <c r="AR165" s="147">
        <f t="shared" si="35"/>
        <v>60.57648148148148</v>
      </c>
      <c r="AS165" s="148" t="str">
        <f t="shared" si="36"/>
        <v>Cleared</v>
      </c>
      <c r="AV165" s="150"/>
    </row>
    <row r="166" spans="1:48" s="149" customFormat="1" ht="28.2" customHeight="1" x14ac:dyDescent="0.3">
      <c r="A166" s="144" t="s">
        <v>352</v>
      </c>
      <c r="B166" s="145" t="s">
        <v>353</v>
      </c>
      <c r="C166" s="146">
        <f>Persona!Q167</f>
        <v>18.888888888888886</v>
      </c>
      <c r="D166" s="146" t="str">
        <f>Persona!R167</f>
        <v>NC</v>
      </c>
      <c r="E166" s="146">
        <f>Wellness!T167</f>
        <v>10.999999999999998</v>
      </c>
      <c r="F166" s="146" t="str">
        <f>Wellness!W167</f>
        <v>Cleared</v>
      </c>
      <c r="G166" s="146">
        <f>Behavior!J167</f>
        <v>6</v>
      </c>
      <c r="H166" s="146" t="str">
        <f>Behavior!K167</f>
        <v>Cleared</v>
      </c>
      <c r="I166" s="146">
        <f>Discipline!O167</f>
        <v>6.1785714285714297</v>
      </c>
      <c r="J166" s="146" t="str">
        <f t="shared" si="25"/>
        <v>Cleared</v>
      </c>
      <c r="K166" s="147">
        <f t="shared" si="26"/>
        <v>42.067460317460316</v>
      </c>
      <c r="L166" s="148" t="str">
        <f t="shared" si="27"/>
        <v xml:space="preserve">Persona </v>
      </c>
      <c r="N166" s="146">
        <f>Persona!AD167</f>
        <v>27.079761904761906</v>
      </c>
      <c r="O166" s="146" t="str">
        <f>Persona!AE167</f>
        <v>Cleared</v>
      </c>
      <c r="P166" s="146">
        <f>Wellness!AN167</f>
        <v>6.9999999999999991</v>
      </c>
      <c r="Q166" s="146" t="str">
        <f>Wellness!AQ167</f>
        <v xml:space="preserve">Test </v>
      </c>
      <c r="R166" s="146">
        <f>Behavior!R167</f>
        <v>7.3066666666666666</v>
      </c>
      <c r="S166" s="146" t="str">
        <f>Behavior!S167</f>
        <v>Cleared</v>
      </c>
      <c r="T166" s="146">
        <f>Discipline!AB167</f>
        <v>4.5428571428571436</v>
      </c>
      <c r="U166" s="146" t="str">
        <f t="shared" si="28"/>
        <v>NC</v>
      </c>
      <c r="V166" s="147">
        <f t="shared" si="29"/>
        <v>45.929285714285712</v>
      </c>
      <c r="W166" s="148" t="str">
        <f t="shared" si="30"/>
        <v xml:space="preserve">Wellness </v>
      </c>
      <c r="Y166" s="146">
        <f>Persona!AQ167</f>
        <v>24.713333333333331</v>
      </c>
      <c r="Z166" s="146" t="str">
        <f>Persona!AR167</f>
        <v>NC</v>
      </c>
      <c r="AA166" s="146">
        <f>Wellness!BH167</f>
        <v>9</v>
      </c>
      <c r="AB166" s="146" t="str">
        <f>Wellness!BK167</f>
        <v xml:space="preserve">Attendance  </v>
      </c>
      <c r="AC166" s="146">
        <f>Behavior!Z167</f>
        <v>6.25</v>
      </c>
      <c r="AD166" s="146" t="str">
        <f>Behavior!AA167</f>
        <v>Cleared</v>
      </c>
      <c r="AE166" s="146">
        <f>Discipline!AO167</f>
        <v>2.6944444444444446</v>
      </c>
      <c r="AF166" s="146" t="str">
        <f t="shared" si="31"/>
        <v>NC</v>
      </c>
      <c r="AG166" s="147">
        <f t="shared" si="32"/>
        <v>42.657777777777774</v>
      </c>
      <c r="AH166" s="148" t="str">
        <f t="shared" si="33"/>
        <v xml:space="preserve">Persona Wellness </v>
      </c>
      <c r="AJ166" s="146">
        <f>Persona!BD167</f>
        <v>30.999999999999996</v>
      </c>
      <c r="AK166" s="146" t="str">
        <f>Persona!BE167</f>
        <v>Cleared</v>
      </c>
      <c r="AL166" s="146">
        <f>Wellness!CB167</f>
        <v>3</v>
      </c>
      <c r="AM166" s="146" t="str">
        <f>Wellness!CE167</f>
        <v xml:space="preserve">Attendance  Test </v>
      </c>
      <c r="AN166" s="146">
        <f>Behavior!AH167</f>
        <v>8</v>
      </c>
      <c r="AO166" s="146" t="str">
        <f>Behavior!AI167</f>
        <v>Cleared</v>
      </c>
      <c r="AP166" s="146">
        <f>Discipline!BB167</f>
        <v>4.9333333333333336</v>
      </c>
      <c r="AQ166" s="146" t="str">
        <f t="shared" si="34"/>
        <v>NC</v>
      </c>
      <c r="AR166" s="147">
        <f t="shared" si="35"/>
        <v>46.933333333333337</v>
      </c>
      <c r="AS166" s="148" t="str">
        <f t="shared" si="36"/>
        <v xml:space="preserve">Wellness </v>
      </c>
      <c r="AV166" s="150"/>
    </row>
    <row r="167" spans="1:48" s="149" customFormat="1" ht="28.2" customHeight="1" x14ac:dyDescent="0.3">
      <c r="A167" s="151" t="s">
        <v>354</v>
      </c>
      <c r="B167" s="152" t="s">
        <v>355</v>
      </c>
      <c r="C167" s="146">
        <f>Persona!Q168</f>
        <v>43.888888888888886</v>
      </c>
      <c r="D167" s="146" t="str">
        <f>Persona!R168</f>
        <v>Cleared</v>
      </c>
      <c r="E167" s="146">
        <f>Wellness!T168</f>
        <v>8</v>
      </c>
      <c r="F167" s="146" t="str">
        <f>Wellness!W168</f>
        <v xml:space="preserve">Test </v>
      </c>
      <c r="G167" s="146">
        <f>Behavior!J168</f>
        <v>6</v>
      </c>
      <c r="H167" s="146" t="str">
        <f>Behavior!K168</f>
        <v>Cleared</v>
      </c>
      <c r="I167" s="146">
        <f>Discipline!O168</f>
        <v>6.4375</v>
      </c>
      <c r="J167" s="146" t="str">
        <f t="shared" si="25"/>
        <v>Cleared</v>
      </c>
      <c r="K167" s="147">
        <f t="shared" si="26"/>
        <v>64.326388888888886</v>
      </c>
      <c r="L167" s="148" t="str">
        <f t="shared" si="27"/>
        <v xml:space="preserve">Wellness </v>
      </c>
      <c r="N167" s="146">
        <f>Persona!AD168</f>
        <v>35.308333333333323</v>
      </c>
      <c r="O167" s="146" t="str">
        <f>Persona!AE168</f>
        <v>Cleared</v>
      </c>
      <c r="P167" s="146">
        <f>Wellness!AN168</f>
        <v>4</v>
      </c>
      <c r="Q167" s="146" t="str">
        <f>Wellness!AQ168</f>
        <v xml:space="preserve">Test </v>
      </c>
      <c r="R167" s="146">
        <f>Behavior!R168</f>
        <v>6.5066666666666659</v>
      </c>
      <c r="S167" s="146" t="str">
        <f>Behavior!S168</f>
        <v>Cleared</v>
      </c>
      <c r="T167" s="146">
        <f>Discipline!AB168</f>
        <v>5.5828571428571436</v>
      </c>
      <c r="U167" s="146" t="str">
        <f t="shared" si="28"/>
        <v>NC</v>
      </c>
      <c r="V167" s="147">
        <f t="shared" si="29"/>
        <v>51.397857142857134</v>
      </c>
      <c r="W167" s="148" t="str">
        <f t="shared" si="30"/>
        <v xml:space="preserve">Wellness </v>
      </c>
      <c r="Y167" s="146">
        <f>Persona!AQ168</f>
        <v>33.606666666666669</v>
      </c>
      <c r="Z167" s="146" t="str">
        <f>Persona!AR168</f>
        <v>Cleared</v>
      </c>
      <c r="AA167" s="146">
        <f>Wellness!BH168</f>
        <v>0</v>
      </c>
      <c r="AB167" s="146" t="str">
        <f>Wellness!BK168</f>
        <v xml:space="preserve">Test </v>
      </c>
      <c r="AC167" s="146">
        <f>Behavior!Z168</f>
        <v>7</v>
      </c>
      <c r="AD167" s="146" t="str">
        <f>Behavior!AA168</f>
        <v>Cleared</v>
      </c>
      <c r="AE167" s="146">
        <f>Discipline!AO168</f>
        <v>3.2833333333333332</v>
      </c>
      <c r="AF167" s="146" t="str">
        <f t="shared" si="31"/>
        <v>NC</v>
      </c>
      <c r="AG167" s="147">
        <f t="shared" si="32"/>
        <v>43.89</v>
      </c>
      <c r="AH167" s="148" t="str">
        <f t="shared" si="33"/>
        <v xml:space="preserve">Wellness </v>
      </c>
      <c r="AJ167" s="146">
        <f>Persona!BD168</f>
        <v>27.033333333333331</v>
      </c>
      <c r="AK167" s="146" t="str">
        <f>Persona!BE168</f>
        <v>Cleared</v>
      </c>
      <c r="AL167" s="146">
        <f>Wellness!CB168</f>
        <v>9</v>
      </c>
      <c r="AM167" s="146" t="str">
        <f>Wellness!CE168</f>
        <v>Cleared</v>
      </c>
      <c r="AN167" s="146">
        <f>Behavior!AH168</f>
        <v>8</v>
      </c>
      <c r="AO167" s="146" t="str">
        <f>Behavior!AI168</f>
        <v>Cleared</v>
      </c>
      <c r="AP167" s="146">
        <f>Discipline!BB168</f>
        <v>4.7833333333333341</v>
      </c>
      <c r="AQ167" s="146" t="str">
        <f t="shared" si="34"/>
        <v>NC</v>
      </c>
      <c r="AR167" s="147">
        <f t="shared" si="35"/>
        <v>48.816666666666663</v>
      </c>
      <c r="AS167" s="148" t="str">
        <f t="shared" si="36"/>
        <v>Cleared</v>
      </c>
      <c r="AV167" s="150"/>
    </row>
    <row r="168" spans="1:48" s="149" customFormat="1" ht="28.2" customHeight="1" x14ac:dyDescent="0.3">
      <c r="A168" s="144" t="s">
        <v>356</v>
      </c>
      <c r="B168" s="145" t="s">
        <v>357</v>
      </c>
      <c r="C168" s="146">
        <f>Persona!Q169</f>
        <v>15</v>
      </c>
      <c r="D168" s="146" t="str">
        <f>Persona!R169</f>
        <v>NC</v>
      </c>
      <c r="E168" s="146">
        <f>Wellness!T169</f>
        <v>18</v>
      </c>
      <c r="F168" s="146" t="str">
        <f>Wellness!W169</f>
        <v xml:space="preserve">Attendance  </v>
      </c>
      <c r="G168" s="146">
        <f>Behavior!J169</f>
        <v>6</v>
      </c>
      <c r="H168" s="146" t="str">
        <f>Behavior!K169</f>
        <v>Cleared</v>
      </c>
      <c r="I168" s="146">
        <f>Discipline!O169</f>
        <v>3.9375</v>
      </c>
      <c r="J168" s="146" t="str">
        <f t="shared" si="25"/>
        <v>NC</v>
      </c>
      <c r="K168" s="147">
        <f t="shared" si="26"/>
        <v>42.9375</v>
      </c>
      <c r="L168" s="148" t="str">
        <f t="shared" si="27"/>
        <v xml:space="preserve">Persona Wellness </v>
      </c>
      <c r="N168" s="146">
        <f>Persona!AD169</f>
        <v>23.200000000000003</v>
      </c>
      <c r="O168" s="146" t="str">
        <f>Persona!AE169</f>
        <v>NC</v>
      </c>
      <c r="P168" s="146">
        <f>Wellness!AN169</f>
        <v>1</v>
      </c>
      <c r="Q168" s="146" t="str">
        <f>Wellness!AQ169</f>
        <v xml:space="preserve">Attendance  Test </v>
      </c>
      <c r="R168" s="146">
        <f>Behavior!R169</f>
        <v>3.6</v>
      </c>
      <c r="S168" s="146" t="str">
        <f>Behavior!S169</f>
        <v>NC</v>
      </c>
      <c r="T168" s="146">
        <f>Discipline!AB169</f>
        <v>1.7866666666666668</v>
      </c>
      <c r="U168" s="146" t="str">
        <f t="shared" si="28"/>
        <v>NC</v>
      </c>
      <c r="V168" s="147">
        <f t="shared" si="29"/>
        <v>29.58666666666667</v>
      </c>
      <c r="W168" s="148" t="str">
        <f t="shared" si="30"/>
        <v xml:space="preserve">Persona Wellness </v>
      </c>
      <c r="Y168" s="146">
        <f>Persona!AQ169</f>
        <v>22.586666666666666</v>
      </c>
      <c r="Z168" s="146" t="str">
        <f>Persona!AR169</f>
        <v>NC</v>
      </c>
      <c r="AA168" s="146">
        <f>Wellness!BH169</f>
        <v>13.999999999999998</v>
      </c>
      <c r="AB168" s="146" t="str">
        <f>Wellness!BK169</f>
        <v xml:space="preserve">Attendance  </v>
      </c>
      <c r="AC168" s="146">
        <f>Behavior!Z169</f>
        <v>4.375</v>
      </c>
      <c r="AD168" s="146" t="str">
        <f>Behavior!AA169</f>
        <v>NC</v>
      </c>
      <c r="AE168" s="146">
        <f>Discipline!AO169</f>
        <v>1.3611111111111112</v>
      </c>
      <c r="AF168" s="146" t="str">
        <f t="shared" si="31"/>
        <v>NC</v>
      </c>
      <c r="AG168" s="147">
        <f t="shared" si="32"/>
        <v>42.32277777777778</v>
      </c>
      <c r="AH168" s="148" t="str">
        <f t="shared" si="33"/>
        <v xml:space="preserve">Persona Wellness </v>
      </c>
      <c r="AJ168" s="146">
        <f>Persona!BD169</f>
        <v>27.977777777777781</v>
      </c>
      <c r="AK168" s="146" t="str">
        <f>Persona!BE169</f>
        <v>Cleared</v>
      </c>
      <c r="AL168" s="146">
        <f>Wellness!CB169</f>
        <v>4.9999999999999991</v>
      </c>
      <c r="AM168" s="146" t="str">
        <f>Wellness!CE169</f>
        <v xml:space="preserve">Attendance  Test </v>
      </c>
      <c r="AN168" s="146">
        <f>Behavior!AH169</f>
        <v>5.2</v>
      </c>
      <c r="AO168" s="146" t="str">
        <f>Behavior!AI169</f>
        <v>NC</v>
      </c>
      <c r="AP168" s="146">
        <f>Discipline!BB169</f>
        <v>3.4166666666666665</v>
      </c>
      <c r="AQ168" s="146" t="str">
        <f t="shared" si="34"/>
        <v>NC</v>
      </c>
      <c r="AR168" s="147">
        <f t="shared" si="35"/>
        <v>41.594444444444449</v>
      </c>
      <c r="AS168" s="148" t="str">
        <f t="shared" si="36"/>
        <v xml:space="preserve">Wellness </v>
      </c>
      <c r="AV168" s="150"/>
    </row>
    <row r="169" spans="1:48" s="149" customFormat="1" ht="28.2" customHeight="1" x14ac:dyDescent="0.3">
      <c r="A169" s="151" t="s">
        <v>358</v>
      </c>
      <c r="B169" s="152" t="s">
        <v>359</v>
      </c>
      <c r="C169" s="146">
        <f>Persona!Q170</f>
        <v>16.111111111111111</v>
      </c>
      <c r="D169" s="146" t="str">
        <f>Persona!R170</f>
        <v>NC</v>
      </c>
      <c r="E169" s="146">
        <f>Wellness!T170</f>
        <v>15</v>
      </c>
      <c r="F169" s="146" t="str">
        <f>Wellness!W170</f>
        <v>Cleared</v>
      </c>
      <c r="G169" s="146">
        <f>Behavior!J170</f>
        <v>6</v>
      </c>
      <c r="H169" s="146" t="str">
        <f>Behavior!K170</f>
        <v>Cleared</v>
      </c>
      <c r="I169" s="146">
        <f>Discipline!O170</f>
        <v>5.875</v>
      </c>
      <c r="J169" s="146" t="str">
        <f t="shared" si="25"/>
        <v>NC</v>
      </c>
      <c r="K169" s="147">
        <f t="shared" si="26"/>
        <v>42.986111111111114</v>
      </c>
      <c r="L169" s="148" t="str">
        <f t="shared" si="27"/>
        <v xml:space="preserve">Persona </v>
      </c>
      <c r="N169" s="146">
        <f>Persona!AD170</f>
        <v>27.721428571428572</v>
      </c>
      <c r="O169" s="146" t="str">
        <f>Persona!AE170</f>
        <v>Cleared</v>
      </c>
      <c r="P169" s="146">
        <f>Wellness!AN170</f>
        <v>3</v>
      </c>
      <c r="Q169" s="146" t="str">
        <f>Wellness!AQ170</f>
        <v xml:space="preserve">Test </v>
      </c>
      <c r="R169" s="146">
        <f>Behavior!R170</f>
        <v>4.5999999999999996</v>
      </c>
      <c r="S169" s="146" t="str">
        <f>Behavior!S170</f>
        <v>NC</v>
      </c>
      <c r="T169" s="146">
        <f>Discipline!AB170</f>
        <v>4.7885714285714291</v>
      </c>
      <c r="U169" s="146" t="str">
        <f t="shared" si="28"/>
        <v>NC</v>
      </c>
      <c r="V169" s="147">
        <f t="shared" si="29"/>
        <v>40.11</v>
      </c>
      <c r="W169" s="148" t="str">
        <f t="shared" si="30"/>
        <v xml:space="preserve">Wellness </v>
      </c>
      <c r="Y169" s="146">
        <f>Persona!AQ170</f>
        <v>3.2066666666666666</v>
      </c>
      <c r="Z169" s="146" t="str">
        <f>Persona!AR170</f>
        <v>NC</v>
      </c>
      <c r="AA169" s="146">
        <f>Wellness!BH170</f>
        <v>9</v>
      </c>
      <c r="AB169" s="146" t="str">
        <f>Wellness!BK170</f>
        <v>Cleared</v>
      </c>
      <c r="AC169" s="146">
        <f>Behavior!Z170</f>
        <v>3</v>
      </c>
      <c r="AD169" s="146" t="str">
        <f>Behavior!AA170</f>
        <v>NC</v>
      </c>
      <c r="AE169" s="146">
        <f>Discipline!AO170</f>
        <v>2.4388888888888891</v>
      </c>
      <c r="AF169" s="146" t="str">
        <f t="shared" si="31"/>
        <v>NC</v>
      </c>
      <c r="AG169" s="147">
        <f t="shared" si="32"/>
        <v>17.645555555555557</v>
      </c>
      <c r="AH169" s="148" t="str">
        <f t="shared" si="33"/>
        <v xml:space="preserve">Persona </v>
      </c>
      <c r="AJ169" s="146">
        <f>Persona!BD170</f>
        <v>30.824074074074069</v>
      </c>
      <c r="AK169" s="146" t="str">
        <f>Persona!BE170</f>
        <v>Cleared</v>
      </c>
      <c r="AL169" s="146">
        <f>Wellness!CB170</f>
        <v>0</v>
      </c>
      <c r="AM169" s="146" t="str">
        <f>Wellness!CE170</f>
        <v xml:space="preserve">Test </v>
      </c>
      <c r="AN169" s="146">
        <f>Behavior!AH170</f>
        <v>6.4</v>
      </c>
      <c r="AO169" s="146" t="str">
        <f>Behavior!AI170</f>
        <v>Cleared</v>
      </c>
      <c r="AP169" s="146">
        <f>Discipline!BB170</f>
        <v>5.6999999999999993</v>
      </c>
      <c r="AQ169" s="146" t="str">
        <f t="shared" si="34"/>
        <v>NC</v>
      </c>
      <c r="AR169" s="147">
        <f t="shared" si="35"/>
        <v>42.92407407407407</v>
      </c>
      <c r="AS169" s="148" t="str">
        <f t="shared" si="36"/>
        <v xml:space="preserve">Wellness </v>
      </c>
      <c r="AV169" s="150"/>
    </row>
    <row r="170" spans="1:48" s="149" customFormat="1" ht="28.2" customHeight="1" x14ac:dyDescent="0.3">
      <c r="A170" s="144" t="s">
        <v>360</v>
      </c>
      <c r="B170" s="145" t="s">
        <v>361</v>
      </c>
      <c r="C170" s="146">
        <f>Persona!Q171</f>
        <v>26.111111111111114</v>
      </c>
      <c r="D170" s="146" t="str">
        <f>Persona!R171</f>
        <v>Cleared</v>
      </c>
      <c r="E170" s="146">
        <f>Wellness!T171</f>
        <v>13.999999999999998</v>
      </c>
      <c r="F170" s="146" t="str">
        <f>Wellness!W171</f>
        <v>Cleared</v>
      </c>
      <c r="G170" s="146">
        <f>Behavior!J171</f>
        <v>6</v>
      </c>
      <c r="H170" s="146" t="str">
        <f>Behavior!K171</f>
        <v>Cleared</v>
      </c>
      <c r="I170" s="146">
        <f>Discipline!O171</f>
        <v>5.125</v>
      </c>
      <c r="J170" s="146" t="str">
        <f t="shared" si="25"/>
        <v>NC</v>
      </c>
      <c r="K170" s="147">
        <f t="shared" si="26"/>
        <v>51.236111111111114</v>
      </c>
      <c r="L170" s="148" t="str">
        <f t="shared" si="27"/>
        <v>Cleared</v>
      </c>
      <c r="N170" s="146">
        <f>Persona!AD171</f>
        <v>41.133333333333333</v>
      </c>
      <c r="O170" s="146" t="str">
        <f>Persona!AE171</f>
        <v>Cleared</v>
      </c>
      <c r="P170" s="146">
        <f>Wellness!AN171</f>
        <v>4</v>
      </c>
      <c r="Q170" s="146" t="str">
        <f>Wellness!AQ171</f>
        <v xml:space="preserve">Test </v>
      </c>
      <c r="R170" s="146">
        <f>Behavior!R171</f>
        <v>7.3866666666666658</v>
      </c>
      <c r="S170" s="146" t="str">
        <f>Behavior!S171</f>
        <v>Cleared</v>
      </c>
      <c r="T170" s="146">
        <f>Discipline!AB171</f>
        <v>5.4742857142857142</v>
      </c>
      <c r="U170" s="146" t="str">
        <f t="shared" si="28"/>
        <v>NC</v>
      </c>
      <c r="V170" s="147">
        <f t="shared" si="29"/>
        <v>57.994285714285709</v>
      </c>
      <c r="W170" s="148" t="str">
        <f t="shared" si="30"/>
        <v xml:space="preserve">Wellness </v>
      </c>
      <c r="Y170" s="146">
        <f>Persona!AQ171</f>
        <v>28.486666666666665</v>
      </c>
      <c r="Z170" s="146" t="str">
        <f>Persona!AR171</f>
        <v>Cleared</v>
      </c>
      <c r="AA170" s="146">
        <f>Wellness!BH171</f>
        <v>10.999999999999998</v>
      </c>
      <c r="AB170" s="146" t="str">
        <f>Wellness!BK171</f>
        <v>Cleared</v>
      </c>
      <c r="AC170" s="146">
        <f>Behavior!Z171</f>
        <v>6.5000000000000018</v>
      </c>
      <c r="AD170" s="146" t="str">
        <f>Behavior!AA171</f>
        <v>Cleared</v>
      </c>
      <c r="AE170" s="146">
        <f>Discipline!AO171</f>
        <v>4.1000000000000005</v>
      </c>
      <c r="AF170" s="146" t="str">
        <f t="shared" si="31"/>
        <v>NC</v>
      </c>
      <c r="AG170" s="147">
        <f t="shared" si="32"/>
        <v>50.086666666666666</v>
      </c>
      <c r="AH170" s="148" t="str">
        <f t="shared" si="33"/>
        <v>Cleared</v>
      </c>
      <c r="AJ170" s="146">
        <f>Persona!BD171</f>
        <v>35.311111111111117</v>
      </c>
      <c r="AK170" s="146" t="str">
        <f>Persona!BE171</f>
        <v>Cleared</v>
      </c>
      <c r="AL170" s="146">
        <f>Wellness!CB171</f>
        <v>6.9999999999999991</v>
      </c>
      <c r="AM170" s="146" t="str">
        <f>Wellness!CE171</f>
        <v xml:space="preserve">Test </v>
      </c>
      <c r="AN170" s="146">
        <f>Behavior!AH171</f>
        <v>7.6</v>
      </c>
      <c r="AO170" s="146" t="str">
        <f>Behavior!AI171</f>
        <v>Cleared</v>
      </c>
      <c r="AP170" s="146">
        <f>Discipline!BB171</f>
        <v>5.3333333333333339</v>
      </c>
      <c r="AQ170" s="146" t="str">
        <f t="shared" si="34"/>
        <v>NC</v>
      </c>
      <c r="AR170" s="147">
        <f t="shared" si="35"/>
        <v>55.244444444444454</v>
      </c>
      <c r="AS170" s="148" t="str">
        <f t="shared" si="36"/>
        <v xml:space="preserve">Wellness </v>
      </c>
      <c r="AV170" s="150"/>
    </row>
    <row r="171" spans="1:48" s="149" customFormat="1" ht="28.2" customHeight="1" x14ac:dyDescent="0.3">
      <c r="A171" s="151" t="s">
        <v>362</v>
      </c>
      <c r="B171" s="152" t="s">
        <v>363</v>
      </c>
      <c r="C171" s="146">
        <f>Persona!Q172</f>
        <v>42.777777777777779</v>
      </c>
      <c r="D171" s="146" t="str">
        <f>Persona!R172</f>
        <v>Cleared</v>
      </c>
      <c r="E171" s="146">
        <f>Wellness!T172</f>
        <v>13</v>
      </c>
      <c r="F171" s="146" t="str">
        <f>Wellness!W172</f>
        <v>Cleared</v>
      </c>
      <c r="G171" s="146">
        <f>Behavior!J172</f>
        <v>6</v>
      </c>
      <c r="H171" s="146" t="str">
        <f>Behavior!K172</f>
        <v>Cleared</v>
      </c>
      <c r="I171" s="146">
        <f>Discipline!O172</f>
        <v>7.375</v>
      </c>
      <c r="J171" s="146" t="str">
        <f t="shared" si="25"/>
        <v>Cleared</v>
      </c>
      <c r="K171" s="147">
        <f t="shared" si="26"/>
        <v>69.152777777777771</v>
      </c>
      <c r="L171" s="148" t="str">
        <f t="shared" si="27"/>
        <v>Cleared</v>
      </c>
      <c r="N171" s="146">
        <f>Persona!AD172</f>
        <v>38.333333333333329</v>
      </c>
      <c r="O171" s="146" t="str">
        <f>Persona!AE172</f>
        <v>Cleared</v>
      </c>
      <c r="P171" s="146">
        <f>Wellness!AN172</f>
        <v>4.9999999999999991</v>
      </c>
      <c r="Q171" s="146" t="str">
        <f>Wellness!AQ172</f>
        <v xml:space="preserve">Test </v>
      </c>
      <c r="R171" s="146">
        <f>Behavior!R172</f>
        <v>7.08</v>
      </c>
      <c r="S171" s="146" t="str">
        <f>Behavior!S172</f>
        <v>Cleared</v>
      </c>
      <c r="T171" s="146">
        <f>Discipline!AB172</f>
        <v>5.7942857142857145</v>
      </c>
      <c r="U171" s="146" t="str">
        <f t="shared" si="28"/>
        <v>NC</v>
      </c>
      <c r="V171" s="147">
        <f t="shared" si="29"/>
        <v>56.20761904761904</v>
      </c>
      <c r="W171" s="148" t="str">
        <f t="shared" si="30"/>
        <v xml:space="preserve">Wellness </v>
      </c>
      <c r="Y171" s="146">
        <f>Persona!AQ172</f>
        <v>26.240000000000002</v>
      </c>
      <c r="Z171" s="146" t="str">
        <f>Persona!AR172</f>
        <v>Cleared</v>
      </c>
      <c r="AA171" s="146">
        <f>Wellness!BH172</f>
        <v>13.999999999999998</v>
      </c>
      <c r="AB171" s="146" t="str">
        <f>Wellness!BK172</f>
        <v>Cleared</v>
      </c>
      <c r="AC171" s="146">
        <f>Behavior!Z172</f>
        <v>7</v>
      </c>
      <c r="AD171" s="146" t="str">
        <f>Behavior!AA172</f>
        <v>Cleared</v>
      </c>
      <c r="AE171" s="146">
        <f>Discipline!AO172</f>
        <v>4.844444444444445</v>
      </c>
      <c r="AF171" s="146" t="str">
        <f t="shared" si="31"/>
        <v>NC</v>
      </c>
      <c r="AG171" s="147">
        <f t="shared" si="32"/>
        <v>52.084444444444443</v>
      </c>
      <c r="AH171" s="148" t="str">
        <f t="shared" si="33"/>
        <v>Cleared</v>
      </c>
      <c r="AJ171" s="146">
        <f>Persona!BD172</f>
        <v>38.166666666666664</v>
      </c>
      <c r="AK171" s="146" t="str">
        <f>Persona!BE172</f>
        <v>Cleared</v>
      </c>
      <c r="AL171" s="146">
        <f>Wellness!CB172</f>
        <v>15</v>
      </c>
      <c r="AM171" s="146" t="str">
        <f>Wellness!CE172</f>
        <v>Cleared</v>
      </c>
      <c r="AN171" s="146">
        <f>Behavior!AH172</f>
        <v>0</v>
      </c>
      <c r="AO171" s="146" t="str">
        <f>Behavior!AI172</f>
        <v>NC</v>
      </c>
      <c r="AP171" s="146">
        <f>Discipline!BB172</f>
        <v>5.4</v>
      </c>
      <c r="AQ171" s="146" t="str">
        <f t="shared" si="34"/>
        <v>NC</v>
      </c>
      <c r="AR171" s="147">
        <f t="shared" si="35"/>
        <v>58.566666666666663</v>
      </c>
      <c r="AS171" s="148" t="str">
        <f t="shared" si="36"/>
        <v>Cleared</v>
      </c>
      <c r="AV171" s="150"/>
    </row>
    <row r="172" spans="1:48" s="149" customFormat="1" ht="28.2" customHeight="1" x14ac:dyDescent="0.3">
      <c r="A172" s="144" t="s">
        <v>364</v>
      </c>
      <c r="B172" s="145" t="s">
        <v>365</v>
      </c>
      <c r="C172" s="146">
        <f>Persona!Q173</f>
        <v>30</v>
      </c>
      <c r="D172" s="146" t="str">
        <f>Persona!R173</f>
        <v>Cleared</v>
      </c>
      <c r="E172" s="146">
        <f>Wellness!T173</f>
        <v>9.9999999999999982</v>
      </c>
      <c r="F172" s="146" t="str">
        <f>Wellness!W173</f>
        <v>Cleared</v>
      </c>
      <c r="G172" s="146">
        <f>Behavior!J173</f>
        <v>6</v>
      </c>
      <c r="H172" s="146" t="str">
        <f>Behavior!K173</f>
        <v>Cleared</v>
      </c>
      <c r="I172" s="146">
        <f>Discipline!O173</f>
        <v>6.375</v>
      </c>
      <c r="J172" s="146" t="str">
        <f t="shared" si="25"/>
        <v>Cleared</v>
      </c>
      <c r="K172" s="147">
        <f t="shared" si="26"/>
        <v>52.375</v>
      </c>
      <c r="L172" s="148" t="str">
        <f t="shared" si="27"/>
        <v>Cleared</v>
      </c>
      <c r="N172" s="146">
        <f>Persona!AD173</f>
        <v>31.628571428571426</v>
      </c>
      <c r="O172" s="146" t="str">
        <f>Persona!AE173</f>
        <v>Cleared</v>
      </c>
      <c r="P172" s="146">
        <f>Wellness!AN173</f>
        <v>8</v>
      </c>
      <c r="Q172" s="146" t="str">
        <f>Wellness!AQ173</f>
        <v xml:space="preserve">Test </v>
      </c>
      <c r="R172" s="146">
        <f>Behavior!R173</f>
        <v>7.6</v>
      </c>
      <c r="S172" s="146" t="str">
        <f>Behavior!S173</f>
        <v>Cleared</v>
      </c>
      <c r="T172" s="146">
        <f>Discipline!AB173</f>
        <v>5.8628571428571439</v>
      </c>
      <c r="U172" s="146" t="str">
        <f t="shared" si="28"/>
        <v>NC</v>
      </c>
      <c r="V172" s="147">
        <f t="shared" si="29"/>
        <v>53.091428571428573</v>
      </c>
      <c r="W172" s="148" t="str">
        <f t="shared" si="30"/>
        <v xml:space="preserve">Wellness </v>
      </c>
      <c r="Y172" s="146">
        <f>Persona!AQ173</f>
        <v>18.806666666666668</v>
      </c>
      <c r="Z172" s="146" t="str">
        <f>Persona!AR173</f>
        <v>NC</v>
      </c>
      <c r="AA172" s="146">
        <f>Wellness!BH173</f>
        <v>9</v>
      </c>
      <c r="AB172" s="146" t="str">
        <f>Wellness!BK173</f>
        <v>Cleared</v>
      </c>
      <c r="AC172" s="146">
        <f>Behavior!Z173</f>
        <v>6.5</v>
      </c>
      <c r="AD172" s="146" t="str">
        <f>Behavior!AA173</f>
        <v>Cleared</v>
      </c>
      <c r="AE172" s="146">
        <f>Discipline!AO173</f>
        <v>5.4055555555555559</v>
      </c>
      <c r="AF172" s="146" t="str">
        <f t="shared" si="31"/>
        <v>NC</v>
      </c>
      <c r="AG172" s="147">
        <f t="shared" si="32"/>
        <v>39.712222222222231</v>
      </c>
      <c r="AH172" s="148" t="str">
        <f t="shared" si="33"/>
        <v xml:space="preserve">Persona </v>
      </c>
      <c r="AJ172" s="146">
        <f>Persona!BD173</f>
        <v>31.072222222222223</v>
      </c>
      <c r="AK172" s="146" t="str">
        <f>Persona!BE173</f>
        <v>Cleared</v>
      </c>
      <c r="AL172" s="146">
        <f>Wellness!CB173</f>
        <v>9</v>
      </c>
      <c r="AM172" s="146" t="str">
        <f>Wellness!CE173</f>
        <v>Cleared</v>
      </c>
      <c r="AN172" s="146">
        <f>Behavior!AH173</f>
        <v>7.1</v>
      </c>
      <c r="AO172" s="146" t="str">
        <f>Behavior!AI173</f>
        <v>Cleared</v>
      </c>
      <c r="AP172" s="146">
        <f>Discipline!BB173</f>
        <v>4.9333333333333336</v>
      </c>
      <c r="AQ172" s="146" t="str">
        <f t="shared" si="34"/>
        <v>NC</v>
      </c>
      <c r="AR172" s="147">
        <f t="shared" si="35"/>
        <v>52.105555555555554</v>
      </c>
      <c r="AS172" s="148" t="str">
        <f t="shared" si="36"/>
        <v>Cleared</v>
      </c>
      <c r="AV172" s="150"/>
    </row>
    <row r="173" spans="1:48" s="149" customFormat="1" ht="28.2" customHeight="1" x14ac:dyDescent="0.3">
      <c r="A173" s="151" t="s">
        <v>366</v>
      </c>
      <c r="B173" s="152" t="s">
        <v>367</v>
      </c>
      <c r="C173" s="146">
        <f>Persona!Q174</f>
        <v>46.666666666666664</v>
      </c>
      <c r="D173" s="146" t="str">
        <f>Persona!R174</f>
        <v>Cleared</v>
      </c>
      <c r="E173" s="146">
        <f>Wellness!T174</f>
        <v>9</v>
      </c>
      <c r="F173" s="146" t="str">
        <f>Wellness!W174</f>
        <v>Cleared</v>
      </c>
      <c r="G173" s="146">
        <f>Behavior!J174</f>
        <v>6</v>
      </c>
      <c r="H173" s="146" t="str">
        <f>Behavior!K174</f>
        <v>Cleared</v>
      </c>
      <c r="I173" s="146">
        <f>Discipline!O174</f>
        <v>6.9375</v>
      </c>
      <c r="J173" s="146" t="str">
        <f t="shared" si="25"/>
        <v>Cleared</v>
      </c>
      <c r="K173" s="147">
        <f t="shared" si="26"/>
        <v>68.604166666666657</v>
      </c>
      <c r="L173" s="148" t="str">
        <f t="shared" si="27"/>
        <v>Cleared</v>
      </c>
      <c r="N173" s="146">
        <f>Persona!AD174</f>
        <v>30.404761904761909</v>
      </c>
      <c r="O173" s="146" t="str">
        <f>Persona!AE174</f>
        <v>Cleared</v>
      </c>
      <c r="P173" s="146">
        <f>Wellness!AN174</f>
        <v>4.9999999999999991</v>
      </c>
      <c r="Q173" s="146" t="str">
        <f>Wellness!AQ174</f>
        <v xml:space="preserve">Test </v>
      </c>
      <c r="R173" s="146">
        <f>Behavior!R174</f>
        <v>7</v>
      </c>
      <c r="S173" s="146" t="str">
        <f>Behavior!S174</f>
        <v>Cleared</v>
      </c>
      <c r="T173" s="146">
        <f>Discipline!AB174</f>
        <v>5.177142857142857</v>
      </c>
      <c r="U173" s="146" t="str">
        <f t="shared" si="28"/>
        <v>NC</v>
      </c>
      <c r="V173" s="147">
        <f t="shared" si="29"/>
        <v>47.581904761904759</v>
      </c>
      <c r="W173" s="148" t="str">
        <f t="shared" si="30"/>
        <v xml:space="preserve">Wellness </v>
      </c>
      <c r="Y173" s="146">
        <f>Persona!AQ174</f>
        <v>32.78</v>
      </c>
      <c r="Z173" s="146" t="str">
        <f>Persona!AR174</f>
        <v>Cleared</v>
      </c>
      <c r="AA173" s="146">
        <f>Wellness!BH174</f>
        <v>9</v>
      </c>
      <c r="AB173" s="146" t="str">
        <f>Wellness!BK174</f>
        <v>Cleared</v>
      </c>
      <c r="AC173" s="146">
        <f>Behavior!Z174</f>
        <v>6</v>
      </c>
      <c r="AD173" s="146" t="str">
        <f>Behavior!AA174</f>
        <v>Cleared</v>
      </c>
      <c r="AE173" s="146">
        <f>Discipline!AO174</f>
        <v>4.95</v>
      </c>
      <c r="AF173" s="146" t="str">
        <f t="shared" si="31"/>
        <v>NC</v>
      </c>
      <c r="AG173" s="147">
        <f t="shared" si="32"/>
        <v>52.730000000000004</v>
      </c>
      <c r="AH173" s="148" t="str">
        <f t="shared" si="33"/>
        <v>Cleared</v>
      </c>
      <c r="AJ173" s="146">
        <f>Persona!BD174</f>
        <v>33.388888888888886</v>
      </c>
      <c r="AK173" s="146" t="str">
        <f>Persona!BE174</f>
        <v>Cleared</v>
      </c>
      <c r="AL173" s="146">
        <f>Wellness!CB174</f>
        <v>6.9999999999999991</v>
      </c>
      <c r="AM173" s="146" t="str">
        <f>Wellness!CE174</f>
        <v xml:space="preserve">Test </v>
      </c>
      <c r="AN173" s="146">
        <f>Behavior!AH174</f>
        <v>7.6</v>
      </c>
      <c r="AO173" s="146" t="str">
        <f>Behavior!AI174</f>
        <v>Cleared</v>
      </c>
      <c r="AP173" s="146">
        <f>Discipline!BB174</f>
        <v>4.8333333333333339</v>
      </c>
      <c r="AQ173" s="146" t="str">
        <f t="shared" si="34"/>
        <v>NC</v>
      </c>
      <c r="AR173" s="147">
        <f t="shared" si="35"/>
        <v>52.822222222222223</v>
      </c>
      <c r="AS173" s="148" t="str">
        <f t="shared" si="36"/>
        <v xml:space="preserve">Wellness </v>
      </c>
      <c r="AV173" s="150"/>
    </row>
    <row r="174" spans="1:48" s="149" customFormat="1" ht="28.2" customHeight="1" x14ac:dyDescent="0.3">
      <c r="A174" s="144" t="s">
        <v>368</v>
      </c>
      <c r="B174" s="145" t="s">
        <v>369</v>
      </c>
      <c r="C174" s="146">
        <f>Persona!Q175</f>
        <v>33.888888888888893</v>
      </c>
      <c r="D174" s="146" t="str">
        <f>Persona!R175</f>
        <v>Cleared</v>
      </c>
      <c r="E174" s="146">
        <f>Wellness!T175</f>
        <v>9.9999999999999982</v>
      </c>
      <c r="F174" s="146" t="str">
        <f>Wellness!W175</f>
        <v xml:space="preserve">Attendance  </v>
      </c>
      <c r="G174" s="146">
        <f>Behavior!J175</f>
        <v>6</v>
      </c>
      <c r="H174" s="146" t="str">
        <f>Behavior!K175</f>
        <v>Cleared</v>
      </c>
      <c r="I174" s="146">
        <f>Discipline!O175</f>
        <v>3.8794642857142865</v>
      </c>
      <c r="J174" s="146" t="str">
        <f t="shared" si="25"/>
        <v>NC</v>
      </c>
      <c r="K174" s="147">
        <f t="shared" si="26"/>
        <v>53.768353174603178</v>
      </c>
      <c r="L174" s="148" t="str">
        <f t="shared" si="27"/>
        <v xml:space="preserve">Wellness </v>
      </c>
      <c r="N174" s="146">
        <f>Persona!AD175</f>
        <v>32.180952380952377</v>
      </c>
      <c r="O174" s="146" t="str">
        <f>Persona!AE175</f>
        <v>Cleared</v>
      </c>
      <c r="P174" s="146">
        <f>Wellness!AN175</f>
        <v>1</v>
      </c>
      <c r="Q174" s="146" t="str">
        <f>Wellness!AQ175</f>
        <v xml:space="preserve">Attendance  Test </v>
      </c>
      <c r="R174" s="146">
        <f>Behavior!R175</f>
        <v>7.44</v>
      </c>
      <c r="S174" s="146" t="str">
        <f>Behavior!S175</f>
        <v>Cleared</v>
      </c>
      <c r="T174" s="146">
        <f>Discipline!AB175</f>
        <v>4</v>
      </c>
      <c r="U174" s="146" t="str">
        <f t="shared" si="28"/>
        <v>NC</v>
      </c>
      <c r="V174" s="147">
        <f t="shared" si="29"/>
        <v>44.620952380952374</v>
      </c>
      <c r="W174" s="148" t="str">
        <f t="shared" si="30"/>
        <v xml:space="preserve">Wellness </v>
      </c>
      <c r="Y174" s="146">
        <f>Persona!AQ175</f>
        <v>28.979999999999997</v>
      </c>
      <c r="Z174" s="146" t="str">
        <f>Persona!AR175</f>
        <v>Cleared</v>
      </c>
      <c r="AA174" s="146">
        <f>Wellness!BH175</f>
        <v>0</v>
      </c>
      <c r="AB174" s="146" t="str">
        <f>Wellness!BK175</f>
        <v xml:space="preserve">Attendance  Test </v>
      </c>
      <c r="AC174" s="146">
        <f>Behavior!Z175</f>
        <v>5.75</v>
      </c>
      <c r="AD174" s="146" t="str">
        <f>Behavior!AA175</f>
        <v>NC</v>
      </c>
      <c r="AE174" s="146">
        <f>Discipline!AO175</f>
        <v>1.8055555555555558</v>
      </c>
      <c r="AF174" s="146" t="str">
        <f t="shared" si="31"/>
        <v>NC</v>
      </c>
      <c r="AG174" s="147">
        <f t="shared" si="32"/>
        <v>36.535555555555554</v>
      </c>
      <c r="AH174" s="148" t="str">
        <f t="shared" si="33"/>
        <v xml:space="preserve">Wellness </v>
      </c>
      <c r="AJ174" s="146">
        <f>Persona!BD175</f>
        <v>28.69537037037037</v>
      </c>
      <c r="AK174" s="146" t="str">
        <f>Persona!BE175</f>
        <v>Cleared</v>
      </c>
      <c r="AL174" s="146">
        <f>Wellness!CB175</f>
        <v>0</v>
      </c>
      <c r="AM174" s="146" t="str">
        <f>Wellness!CE175</f>
        <v xml:space="preserve">Attendance  Test </v>
      </c>
      <c r="AN174" s="146">
        <f>Behavior!AH175</f>
        <v>4.8</v>
      </c>
      <c r="AO174" s="146" t="str">
        <f>Behavior!AI175</f>
        <v>NC</v>
      </c>
      <c r="AP174" s="146">
        <f>Discipline!BB175</f>
        <v>2.7666666666666671</v>
      </c>
      <c r="AQ174" s="146" t="str">
        <f t="shared" si="34"/>
        <v>NC</v>
      </c>
      <c r="AR174" s="147">
        <f t="shared" si="35"/>
        <v>36.262037037037032</v>
      </c>
      <c r="AS174" s="148" t="str">
        <f t="shared" si="36"/>
        <v xml:space="preserve">Wellness </v>
      </c>
      <c r="AV174" s="150"/>
    </row>
    <row r="175" spans="1:48" s="149" customFormat="1" ht="28.2" customHeight="1" x14ac:dyDescent="0.3">
      <c r="A175" s="151" t="s">
        <v>370</v>
      </c>
      <c r="B175" s="152" t="s">
        <v>371</v>
      </c>
      <c r="C175" s="146">
        <f>Persona!Q176</f>
        <v>30</v>
      </c>
      <c r="D175" s="146" t="str">
        <f>Persona!R176</f>
        <v>Cleared</v>
      </c>
      <c r="E175" s="146">
        <f>Wellness!T176</f>
        <v>13.999999999999998</v>
      </c>
      <c r="F175" s="146" t="str">
        <f>Wellness!W176</f>
        <v>Cleared</v>
      </c>
      <c r="G175" s="146">
        <f>Behavior!J176</f>
        <v>6</v>
      </c>
      <c r="H175" s="146" t="str">
        <f>Behavior!K176</f>
        <v>Cleared</v>
      </c>
      <c r="I175" s="146">
        <f>Discipline!O176</f>
        <v>4.875</v>
      </c>
      <c r="J175" s="146" t="str">
        <f t="shared" si="25"/>
        <v>NC</v>
      </c>
      <c r="K175" s="147">
        <f t="shared" si="26"/>
        <v>54.875</v>
      </c>
      <c r="L175" s="148" t="str">
        <f t="shared" si="27"/>
        <v>Cleared</v>
      </c>
      <c r="N175" s="146">
        <f>Persona!AD176</f>
        <v>25.195238095238096</v>
      </c>
      <c r="O175" s="146" t="str">
        <f>Persona!AE176</f>
        <v>Cleared</v>
      </c>
      <c r="P175" s="146">
        <f>Wellness!AN176</f>
        <v>4</v>
      </c>
      <c r="Q175" s="146" t="str">
        <f>Wellness!AQ176</f>
        <v xml:space="preserve">Test </v>
      </c>
      <c r="R175" s="146">
        <f>Behavior!R176</f>
        <v>5.6</v>
      </c>
      <c r="S175" s="146" t="str">
        <f>Behavior!S176</f>
        <v>NC</v>
      </c>
      <c r="T175" s="146">
        <f>Discipline!AB176</f>
        <v>4.6857142857142859</v>
      </c>
      <c r="U175" s="146" t="str">
        <f t="shared" si="28"/>
        <v>NC</v>
      </c>
      <c r="V175" s="147">
        <f t="shared" si="29"/>
        <v>39.480952380952381</v>
      </c>
      <c r="W175" s="148" t="str">
        <f t="shared" si="30"/>
        <v xml:space="preserve">Wellness </v>
      </c>
      <c r="Y175" s="146">
        <f>Persona!AQ176</f>
        <v>21.066666666666666</v>
      </c>
      <c r="Z175" s="146" t="str">
        <f>Persona!AR176</f>
        <v>NC</v>
      </c>
      <c r="AA175" s="146">
        <f>Wellness!BH176</f>
        <v>12</v>
      </c>
      <c r="AB175" s="146" t="str">
        <f>Wellness!BK176</f>
        <v>Cleared</v>
      </c>
      <c r="AC175" s="146">
        <f>Behavior!Z176</f>
        <v>5</v>
      </c>
      <c r="AD175" s="146" t="str">
        <f>Behavior!AA176</f>
        <v>NC</v>
      </c>
      <c r="AE175" s="146">
        <f>Discipline!AO176</f>
        <v>3.9111111111111114</v>
      </c>
      <c r="AF175" s="146" t="str">
        <f t="shared" si="31"/>
        <v>NC</v>
      </c>
      <c r="AG175" s="147">
        <f t="shared" si="32"/>
        <v>41.977777777777774</v>
      </c>
      <c r="AH175" s="148" t="str">
        <f t="shared" si="33"/>
        <v xml:space="preserve">Persona </v>
      </c>
      <c r="AJ175" s="146">
        <f>Persona!BD176</f>
        <v>26.222222222222221</v>
      </c>
      <c r="AK175" s="146" t="str">
        <f>Persona!BE176</f>
        <v>Cleared</v>
      </c>
      <c r="AL175" s="146">
        <f>Wellness!CB176</f>
        <v>12</v>
      </c>
      <c r="AM175" s="146" t="str">
        <f>Wellness!CE176</f>
        <v>Cleared</v>
      </c>
      <c r="AN175" s="146">
        <f>Behavior!AH176</f>
        <v>6.4</v>
      </c>
      <c r="AO175" s="146" t="str">
        <f>Behavior!AI176</f>
        <v>Cleared</v>
      </c>
      <c r="AP175" s="146">
        <f>Discipline!BB176</f>
        <v>4.5666666666666664</v>
      </c>
      <c r="AQ175" s="146" t="str">
        <f t="shared" si="34"/>
        <v>NC</v>
      </c>
      <c r="AR175" s="147">
        <f t="shared" si="35"/>
        <v>49.188888888888883</v>
      </c>
      <c r="AS175" s="148" t="str">
        <f t="shared" si="36"/>
        <v>Cleared</v>
      </c>
      <c r="AV175" s="150"/>
    </row>
    <row r="176" spans="1:48" s="149" customFormat="1" ht="28.2" customHeight="1" x14ac:dyDescent="0.3">
      <c r="A176" s="144" t="s">
        <v>372</v>
      </c>
      <c r="B176" s="145" t="s">
        <v>373</v>
      </c>
      <c r="C176" s="146">
        <f>Persona!Q177</f>
        <v>34.444444444444436</v>
      </c>
      <c r="D176" s="146" t="str">
        <f>Persona!R177</f>
        <v>Cleared</v>
      </c>
      <c r="E176" s="146">
        <f>Wellness!T177</f>
        <v>13</v>
      </c>
      <c r="F176" s="146" t="str">
        <f>Wellness!W177</f>
        <v>Cleared</v>
      </c>
      <c r="G176" s="146">
        <f>Behavior!J177</f>
        <v>6</v>
      </c>
      <c r="H176" s="146" t="str">
        <f>Behavior!K177</f>
        <v>Cleared</v>
      </c>
      <c r="I176" s="146">
        <f>Discipline!O177</f>
        <v>5.8035714285714297</v>
      </c>
      <c r="J176" s="146" t="str">
        <f t="shared" si="25"/>
        <v>NC</v>
      </c>
      <c r="K176" s="147">
        <f t="shared" si="26"/>
        <v>59.248015873015866</v>
      </c>
      <c r="L176" s="148" t="str">
        <f t="shared" si="27"/>
        <v>Cleared</v>
      </c>
      <c r="N176" s="146">
        <f>Persona!AD177</f>
        <v>25.55952380952381</v>
      </c>
      <c r="O176" s="146" t="str">
        <f>Persona!AE177</f>
        <v>Cleared</v>
      </c>
      <c r="P176" s="146">
        <f>Wellness!AN177</f>
        <v>0</v>
      </c>
      <c r="Q176" s="146" t="str">
        <f>Wellness!AQ177</f>
        <v xml:space="preserve">Test </v>
      </c>
      <c r="R176" s="146">
        <f>Behavior!R177</f>
        <v>6.8</v>
      </c>
      <c r="S176" s="146" t="str">
        <f>Behavior!S177</f>
        <v>Cleared</v>
      </c>
      <c r="T176" s="146">
        <f>Discipline!AB177</f>
        <v>4.6057142857142868</v>
      </c>
      <c r="U176" s="146" t="str">
        <f t="shared" si="28"/>
        <v>NC</v>
      </c>
      <c r="V176" s="147">
        <f t="shared" si="29"/>
        <v>36.965238095238092</v>
      </c>
      <c r="W176" s="148" t="str">
        <f t="shared" si="30"/>
        <v xml:space="preserve">Wellness </v>
      </c>
      <c r="Y176" s="146">
        <f>Persona!AQ177</f>
        <v>28.979999999999997</v>
      </c>
      <c r="Z176" s="146" t="str">
        <f>Persona!AR177</f>
        <v>Cleared</v>
      </c>
      <c r="AA176" s="146">
        <f>Wellness!BH177</f>
        <v>6</v>
      </c>
      <c r="AB176" s="146" t="str">
        <f>Wellness!BK177</f>
        <v xml:space="preserve">Attendance  Test </v>
      </c>
      <c r="AC176" s="146">
        <f>Behavior!Z177</f>
        <v>6.375</v>
      </c>
      <c r="AD176" s="146" t="str">
        <f>Behavior!AA177</f>
        <v>Cleared</v>
      </c>
      <c r="AE176" s="146">
        <f>Discipline!AO177</f>
        <v>3.7277777777777779</v>
      </c>
      <c r="AF176" s="146" t="str">
        <f t="shared" si="31"/>
        <v>NC</v>
      </c>
      <c r="AG176" s="147">
        <f t="shared" si="32"/>
        <v>45.082777777777778</v>
      </c>
      <c r="AH176" s="148" t="str">
        <f t="shared" si="33"/>
        <v xml:space="preserve">Wellness </v>
      </c>
      <c r="AJ176" s="146">
        <f>Persona!BD177</f>
        <v>27.888888888888889</v>
      </c>
      <c r="AK176" s="146" t="str">
        <f>Persona!BE177</f>
        <v>Cleared</v>
      </c>
      <c r="AL176" s="146">
        <f>Wellness!CB177</f>
        <v>13.999999999999998</v>
      </c>
      <c r="AM176" s="146" t="str">
        <f>Wellness!CE177</f>
        <v>Cleared</v>
      </c>
      <c r="AN176" s="146">
        <f>Behavior!AH177</f>
        <v>6.2</v>
      </c>
      <c r="AO176" s="146" t="str">
        <f>Behavior!AI177</f>
        <v>Cleared</v>
      </c>
      <c r="AP176" s="146">
        <f>Discipline!BB177</f>
        <v>4.8333333333333339</v>
      </c>
      <c r="AQ176" s="146" t="str">
        <f t="shared" si="34"/>
        <v>NC</v>
      </c>
      <c r="AR176" s="147">
        <f t="shared" si="35"/>
        <v>52.922222222222224</v>
      </c>
      <c r="AS176" s="148" t="str">
        <f t="shared" si="36"/>
        <v>Cleared</v>
      </c>
      <c r="AV176" s="150"/>
    </row>
    <row r="177" spans="1:48" s="149" customFormat="1" ht="28.2" customHeight="1" x14ac:dyDescent="0.3">
      <c r="A177" s="151" t="s">
        <v>374</v>
      </c>
      <c r="B177" s="152" t="s">
        <v>375</v>
      </c>
      <c r="C177" s="146">
        <f>Persona!Q178</f>
        <v>20</v>
      </c>
      <c r="D177" s="146" t="str">
        <f>Persona!R178</f>
        <v>NC</v>
      </c>
      <c r="E177" s="146">
        <f>Wellness!T178</f>
        <v>13</v>
      </c>
      <c r="F177" s="146" t="str">
        <f>Wellness!W178</f>
        <v>Cleared</v>
      </c>
      <c r="G177" s="146">
        <f>Behavior!J178</f>
        <v>6</v>
      </c>
      <c r="H177" s="146" t="str">
        <f>Behavior!K178</f>
        <v>Cleared</v>
      </c>
      <c r="I177" s="146">
        <f>Discipline!O178</f>
        <v>6.7321428571428577</v>
      </c>
      <c r="J177" s="146" t="str">
        <f t="shared" si="25"/>
        <v>Cleared</v>
      </c>
      <c r="K177" s="147">
        <f t="shared" si="26"/>
        <v>45.732142857142861</v>
      </c>
      <c r="L177" s="148" t="str">
        <f t="shared" si="27"/>
        <v xml:space="preserve">Persona </v>
      </c>
      <c r="N177" s="146">
        <f>Persona!AD178</f>
        <v>32.967857142857149</v>
      </c>
      <c r="O177" s="146" t="str">
        <f>Persona!AE178</f>
        <v>Cleared</v>
      </c>
      <c r="P177" s="146">
        <f>Wellness!AN178</f>
        <v>9.9999999999999982</v>
      </c>
      <c r="Q177" s="146" t="str">
        <f>Wellness!AQ178</f>
        <v>Cleared</v>
      </c>
      <c r="R177" s="146">
        <f>Behavior!R178</f>
        <v>6.6</v>
      </c>
      <c r="S177" s="146" t="str">
        <f>Behavior!S178</f>
        <v>Cleared</v>
      </c>
      <c r="T177" s="146">
        <f>Discipline!AB178</f>
        <v>4.9371428571428568</v>
      </c>
      <c r="U177" s="146" t="str">
        <f t="shared" si="28"/>
        <v>NC</v>
      </c>
      <c r="V177" s="147">
        <f t="shared" si="29"/>
        <v>54.50500000000001</v>
      </c>
      <c r="W177" s="148" t="str">
        <f t="shared" si="30"/>
        <v>Cleared</v>
      </c>
      <c r="Y177" s="146">
        <f>Persona!AQ178</f>
        <v>23.486666666666665</v>
      </c>
      <c r="Z177" s="146" t="str">
        <f>Persona!AR178</f>
        <v>NC</v>
      </c>
      <c r="AA177" s="146">
        <f>Wellness!BH178</f>
        <v>6.9999999999999991</v>
      </c>
      <c r="AB177" s="146" t="str">
        <f>Wellness!BK178</f>
        <v xml:space="preserve">Attendance  Test </v>
      </c>
      <c r="AC177" s="146">
        <f>Behavior!Z178</f>
        <v>5</v>
      </c>
      <c r="AD177" s="146" t="str">
        <f>Behavior!AA178</f>
        <v>NC</v>
      </c>
      <c r="AE177" s="146">
        <f>Discipline!AO178</f>
        <v>3.7277777777777779</v>
      </c>
      <c r="AF177" s="146" t="str">
        <f t="shared" si="31"/>
        <v>NC</v>
      </c>
      <c r="AG177" s="147">
        <f t="shared" si="32"/>
        <v>39.214444444444439</v>
      </c>
      <c r="AH177" s="148" t="str">
        <f t="shared" si="33"/>
        <v xml:space="preserve">Persona Wellness </v>
      </c>
      <c r="AJ177" s="146">
        <f>Persona!BD178</f>
        <v>29.038888888888888</v>
      </c>
      <c r="AK177" s="146" t="str">
        <f>Persona!BE178</f>
        <v>Cleared</v>
      </c>
      <c r="AL177" s="146">
        <f>Wellness!CB178</f>
        <v>6.9999999999999991</v>
      </c>
      <c r="AM177" s="146" t="str">
        <f>Wellness!CE178</f>
        <v xml:space="preserve">Attendance  Test </v>
      </c>
      <c r="AN177" s="146">
        <f>Behavior!AH178</f>
        <v>6</v>
      </c>
      <c r="AO177" s="146" t="str">
        <f>Behavior!AI178</f>
        <v>Cleared</v>
      </c>
      <c r="AP177" s="146">
        <f>Discipline!BB178</f>
        <v>5.6000000000000014</v>
      </c>
      <c r="AQ177" s="146" t="str">
        <f t="shared" si="34"/>
        <v>NC</v>
      </c>
      <c r="AR177" s="147">
        <f t="shared" si="35"/>
        <v>47.638888888888886</v>
      </c>
      <c r="AS177" s="148" t="str">
        <f t="shared" si="36"/>
        <v xml:space="preserve">Wellness </v>
      </c>
      <c r="AV177" s="150"/>
    </row>
    <row r="178" spans="1:48" s="149" customFormat="1" ht="28.2" customHeight="1" x14ac:dyDescent="0.3">
      <c r="A178" s="144" t="s">
        <v>376</v>
      </c>
      <c r="B178" s="145" t="s">
        <v>377</v>
      </c>
      <c r="C178" s="146">
        <f>Persona!Q179</f>
        <v>12.77777777777778</v>
      </c>
      <c r="D178" s="146" t="str">
        <f>Persona!R179</f>
        <v>NC</v>
      </c>
      <c r="E178" s="146">
        <f>Wellness!T179</f>
        <v>15</v>
      </c>
      <c r="F178" s="146" t="str">
        <f>Wellness!W179</f>
        <v>Cleared</v>
      </c>
      <c r="G178" s="146">
        <f>Behavior!J179</f>
        <v>6</v>
      </c>
      <c r="H178" s="146" t="str">
        <f>Behavior!K179</f>
        <v>Cleared</v>
      </c>
      <c r="I178" s="146">
        <f>Discipline!O179</f>
        <v>5.2098214285714288</v>
      </c>
      <c r="J178" s="146" t="str">
        <f t="shared" si="25"/>
        <v>NC</v>
      </c>
      <c r="K178" s="147">
        <f t="shared" si="26"/>
        <v>38.987599206349209</v>
      </c>
      <c r="L178" s="148" t="str">
        <f t="shared" si="27"/>
        <v xml:space="preserve">Persona </v>
      </c>
      <c r="N178" s="146">
        <f>Persona!AD179</f>
        <v>25.304761904761904</v>
      </c>
      <c r="O178" s="146" t="str">
        <f>Persona!AE179</f>
        <v>Cleared</v>
      </c>
      <c r="P178" s="146">
        <f>Wellness!AN179</f>
        <v>8</v>
      </c>
      <c r="Q178" s="146" t="str">
        <f>Wellness!AQ179</f>
        <v xml:space="preserve">Test </v>
      </c>
      <c r="R178" s="146">
        <f>Behavior!R179</f>
        <v>5.9</v>
      </c>
      <c r="S178" s="146" t="str">
        <f>Behavior!S179</f>
        <v>NC</v>
      </c>
      <c r="T178" s="146">
        <f>Discipline!AB179</f>
        <v>3.8742857142857141</v>
      </c>
      <c r="U178" s="146" t="str">
        <f t="shared" si="28"/>
        <v>NC</v>
      </c>
      <c r="V178" s="147">
        <f t="shared" si="29"/>
        <v>43.079047619047614</v>
      </c>
      <c r="W178" s="148" t="str">
        <f t="shared" si="30"/>
        <v xml:space="preserve">Wellness </v>
      </c>
      <c r="Y178" s="146">
        <f>Persona!AQ179</f>
        <v>24.913333333333334</v>
      </c>
      <c r="Z178" s="146" t="str">
        <f>Persona!AR179</f>
        <v>NC</v>
      </c>
      <c r="AA178" s="146">
        <f>Wellness!BH179</f>
        <v>10.999999999999998</v>
      </c>
      <c r="AB178" s="146" t="str">
        <f>Wellness!BK179</f>
        <v>Cleared</v>
      </c>
      <c r="AC178" s="146">
        <f>Behavior!Z179</f>
        <v>6.6</v>
      </c>
      <c r="AD178" s="146" t="str">
        <f>Behavior!AA179</f>
        <v>Cleared</v>
      </c>
      <c r="AE178" s="146">
        <f>Discipline!AO179</f>
        <v>3.5611111111111118</v>
      </c>
      <c r="AF178" s="146" t="str">
        <f t="shared" si="31"/>
        <v>NC</v>
      </c>
      <c r="AG178" s="147">
        <f t="shared" si="32"/>
        <v>46.074444444444445</v>
      </c>
      <c r="AH178" s="148" t="str">
        <f t="shared" si="33"/>
        <v xml:space="preserve">Persona </v>
      </c>
      <c r="AJ178" s="146">
        <f>Persona!BD179</f>
        <v>19.350000000000001</v>
      </c>
      <c r="AK178" s="146" t="str">
        <f>Persona!BE179</f>
        <v>NC</v>
      </c>
      <c r="AL178" s="146">
        <f>Wellness!CB179</f>
        <v>12</v>
      </c>
      <c r="AM178" s="146" t="str">
        <f>Wellness!CE179</f>
        <v>Cleared</v>
      </c>
      <c r="AN178" s="146">
        <f>Behavior!AH179</f>
        <v>7.6</v>
      </c>
      <c r="AO178" s="146" t="str">
        <f>Behavior!AI179</f>
        <v>Cleared</v>
      </c>
      <c r="AP178" s="146">
        <f>Discipline!BB179</f>
        <v>4.5666666666666664</v>
      </c>
      <c r="AQ178" s="146" t="str">
        <f t="shared" si="34"/>
        <v>NC</v>
      </c>
      <c r="AR178" s="147">
        <f t="shared" si="35"/>
        <v>43.516666666666666</v>
      </c>
      <c r="AS178" s="148" t="str">
        <f t="shared" si="36"/>
        <v xml:space="preserve">Persona </v>
      </c>
      <c r="AV178" s="150"/>
    </row>
    <row r="179" spans="1:48" s="149" customFormat="1" ht="28.2" customHeight="1" x14ac:dyDescent="0.3">
      <c r="A179" s="151" t="s">
        <v>378</v>
      </c>
      <c r="B179" s="152" t="s">
        <v>379</v>
      </c>
      <c r="C179" s="146">
        <f>Persona!Q180</f>
        <v>41.666666666666671</v>
      </c>
      <c r="D179" s="146" t="str">
        <f>Persona!R180</f>
        <v>Cleared</v>
      </c>
      <c r="E179" s="146">
        <f>Wellness!T180</f>
        <v>0</v>
      </c>
      <c r="F179" s="146" t="str">
        <f>Wellness!W180</f>
        <v xml:space="preserve">Attendance  Test </v>
      </c>
      <c r="G179" s="146">
        <f>Behavior!J180</f>
        <v>6</v>
      </c>
      <c r="H179" s="146" t="str">
        <f>Behavior!K180</f>
        <v>Cleared</v>
      </c>
      <c r="I179" s="146">
        <f>Discipline!O180</f>
        <v>3.625</v>
      </c>
      <c r="J179" s="146" t="str">
        <f t="shared" si="25"/>
        <v>NC</v>
      </c>
      <c r="K179" s="147">
        <f t="shared" si="26"/>
        <v>51.291666666666671</v>
      </c>
      <c r="L179" s="148" t="str">
        <f t="shared" si="27"/>
        <v xml:space="preserve">Wellness </v>
      </c>
      <c r="N179" s="146">
        <f>Persona!AD180</f>
        <v>22.967857142857145</v>
      </c>
      <c r="O179" s="146" t="str">
        <f>Persona!AE180</f>
        <v>NC</v>
      </c>
      <c r="P179" s="146">
        <f>Wellness!AN180</f>
        <v>0</v>
      </c>
      <c r="Q179" s="146" t="str">
        <f>Wellness!AQ180</f>
        <v xml:space="preserve">Attendance  Test </v>
      </c>
      <c r="R179" s="146">
        <f>Behavior!R180</f>
        <v>3.4</v>
      </c>
      <c r="S179" s="146" t="str">
        <f>Behavior!S180</f>
        <v>NC</v>
      </c>
      <c r="T179" s="146">
        <f>Discipline!AB180</f>
        <v>3.6685714285714286</v>
      </c>
      <c r="U179" s="146" t="str">
        <f t="shared" si="28"/>
        <v>NC</v>
      </c>
      <c r="V179" s="147">
        <f t="shared" si="29"/>
        <v>30.036428571428573</v>
      </c>
      <c r="W179" s="148" t="str">
        <f t="shared" si="30"/>
        <v xml:space="preserve">Persona Wellness </v>
      </c>
      <c r="Y179" s="146">
        <f>Persona!AQ180</f>
        <v>5.7933333333333339</v>
      </c>
      <c r="Z179" s="146" t="str">
        <f>Persona!AR180</f>
        <v>NC</v>
      </c>
      <c r="AA179" s="146">
        <f>Wellness!BH180</f>
        <v>1</v>
      </c>
      <c r="AB179" s="146" t="str">
        <f>Wellness!BK180</f>
        <v xml:space="preserve">Attendance  Test </v>
      </c>
      <c r="AC179" s="146">
        <f>Behavior!Z180</f>
        <v>4.5</v>
      </c>
      <c r="AD179" s="146" t="str">
        <f>Behavior!AA180</f>
        <v>NC</v>
      </c>
      <c r="AE179" s="146">
        <f>Discipline!AO180</f>
        <v>1.2000000000000002</v>
      </c>
      <c r="AF179" s="146" t="str">
        <f t="shared" si="31"/>
        <v>NC</v>
      </c>
      <c r="AG179" s="147">
        <f t="shared" si="32"/>
        <v>12.493333333333332</v>
      </c>
      <c r="AH179" s="148" t="str">
        <f t="shared" si="33"/>
        <v xml:space="preserve">Persona Wellness </v>
      </c>
      <c r="AJ179" s="146">
        <f>Persona!BD180</f>
        <v>25.403703703703705</v>
      </c>
      <c r="AK179" s="146" t="str">
        <f>Persona!BE180</f>
        <v>Cleared</v>
      </c>
      <c r="AL179" s="146">
        <f>Wellness!CB180</f>
        <v>6.9999999999999991</v>
      </c>
      <c r="AM179" s="146" t="str">
        <f>Wellness!CE180</f>
        <v xml:space="preserve">Attendance  Test </v>
      </c>
      <c r="AN179" s="146">
        <f>Behavior!AH180</f>
        <v>4.2</v>
      </c>
      <c r="AO179" s="146" t="str">
        <f>Behavior!AI180</f>
        <v>NC</v>
      </c>
      <c r="AP179" s="146">
        <f>Discipline!BB180</f>
        <v>2.4000000000000004</v>
      </c>
      <c r="AQ179" s="146" t="str">
        <f t="shared" si="34"/>
        <v>NC</v>
      </c>
      <c r="AR179" s="147">
        <f t="shared" si="35"/>
        <v>39.003703703703707</v>
      </c>
      <c r="AS179" s="148" t="str">
        <f t="shared" si="36"/>
        <v xml:space="preserve">Wellness </v>
      </c>
      <c r="AV179" s="150"/>
    </row>
    <row r="180" spans="1:48" s="149" customFormat="1" ht="28.2" customHeight="1" x14ac:dyDescent="0.3">
      <c r="A180" s="144" t="s">
        <v>380</v>
      </c>
      <c r="B180" s="145" t="s">
        <v>381</v>
      </c>
      <c r="C180" s="146">
        <f>Persona!Q181</f>
        <v>35</v>
      </c>
      <c r="D180" s="146" t="str">
        <f>Persona!R181</f>
        <v>Cleared</v>
      </c>
      <c r="E180" s="146">
        <f>Wellness!T181</f>
        <v>21</v>
      </c>
      <c r="F180" s="146" t="str">
        <f>Wellness!W181</f>
        <v>Cleared</v>
      </c>
      <c r="G180" s="146">
        <f>Behavior!J181</f>
        <v>6</v>
      </c>
      <c r="H180" s="146" t="str">
        <f>Behavior!K181</f>
        <v>Cleared</v>
      </c>
      <c r="I180" s="146">
        <f>Discipline!O181</f>
        <v>6.5044642857142847</v>
      </c>
      <c r="J180" s="146" t="str">
        <f t="shared" si="25"/>
        <v>Cleared</v>
      </c>
      <c r="K180" s="147">
        <f t="shared" si="26"/>
        <v>68.504464285714278</v>
      </c>
      <c r="L180" s="148" t="str">
        <f t="shared" si="27"/>
        <v>Cleared</v>
      </c>
      <c r="N180" s="146">
        <f>Persona!AD181</f>
        <v>29.508333333333333</v>
      </c>
      <c r="O180" s="146" t="str">
        <f>Persona!AE181</f>
        <v>Cleared</v>
      </c>
      <c r="P180" s="146">
        <f>Wellness!AN181</f>
        <v>15</v>
      </c>
      <c r="Q180" s="146" t="str">
        <f>Wellness!AQ181</f>
        <v>Cleared</v>
      </c>
      <c r="R180" s="146">
        <f>Behavior!R181</f>
        <v>7.333333333333333</v>
      </c>
      <c r="S180" s="146" t="str">
        <f>Behavior!S181</f>
        <v>Cleared</v>
      </c>
      <c r="T180" s="146">
        <f>Discipline!AB181</f>
        <v>4.8628571428571439</v>
      </c>
      <c r="U180" s="146" t="str">
        <f t="shared" si="28"/>
        <v>NC</v>
      </c>
      <c r="V180" s="147">
        <f t="shared" si="29"/>
        <v>56.704523809523813</v>
      </c>
      <c r="W180" s="148" t="str">
        <f t="shared" si="30"/>
        <v>Cleared</v>
      </c>
      <c r="Y180" s="146">
        <f>Persona!AQ181</f>
        <v>27.713333333333331</v>
      </c>
      <c r="Z180" s="146" t="str">
        <f>Persona!AR181</f>
        <v>Cleared</v>
      </c>
      <c r="AA180" s="146">
        <f>Wellness!BH181</f>
        <v>16</v>
      </c>
      <c r="AB180" s="146" t="str">
        <f>Wellness!BK181</f>
        <v>Cleared</v>
      </c>
      <c r="AC180" s="146">
        <f>Behavior!Z181</f>
        <v>6</v>
      </c>
      <c r="AD180" s="146" t="str">
        <f>Behavior!AA181</f>
        <v>Cleared</v>
      </c>
      <c r="AE180" s="146">
        <f>Discipline!AO181</f>
        <v>3.9944444444444445</v>
      </c>
      <c r="AF180" s="146" t="str">
        <f t="shared" si="31"/>
        <v>NC</v>
      </c>
      <c r="AG180" s="147">
        <f t="shared" si="32"/>
        <v>53.707777777777778</v>
      </c>
      <c r="AH180" s="148" t="str">
        <f t="shared" si="33"/>
        <v>Cleared</v>
      </c>
      <c r="AJ180" s="146">
        <f>Persona!BD181</f>
        <v>27.116666666666667</v>
      </c>
      <c r="AK180" s="146" t="str">
        <f>Persona!BE181</f>
        <v>Cleared</v>
      </c>
      <c r="AL180" s="146">
        <f>Wellness!CB181</f>
        <v>9.9999999999999982</v>
      </c>
      <c r="AM180" s="146" t="str">
        <f>Wellness!CE181</f>
        <v>Cleared</v>
      </c>
      <c r="AN180" s="146">
        <f>Behavior!AH181</f>
        <v>0</v>
      </c>
      <c r="AO180" s="146" t="str">
        <f>Behavior!AI181</f>
        <v>NC</v>
      </c>
      <c r="AP180" s="146">
        <f>Discipline!BB181</f>
        <v>5.3666666666666671</v>
      </c>
      <c r="AQ180" s="146" t="str">
        <f t="shared" si="34"/>
        <v>NC</v>
      </c>
      <c r="AR180" s="147">
        <f t="shared" si="35"/>
        <v>42.483333333333334</v>
      </c>
      <c r="AS180" s="148" t="str">
        <f t="shared" si="36"/>
        <v>Cleared</v>
      </c>
      <c r="AV180" s="150"/>
    </row>
    <row r="181" spans="1:48" s="149" customFormat="1" ht="28.2" customHeight="1" x14ac:dyDescent="0.3">
      <c r="A181" s="151" t="s">
        <v>382</v>
      </c>
      <c r="B181" s="152" t="s">
        <v>383</v>
      </c>
      <c r="C181" s="146">
        <f>Persona!Q182</f>
        <v>33.888888888888893</v>
      </c>
      <c r="D181" s="146" t="str">
        <f>Persona!R182</f>
        <v>Cleared</v>
      </c>
      <c r="E181" s="146">
        <f>Wellness!T182</f>
        <v>0</v>
      </c>
      <c r="F181" s="146" t="str">
        <f>Wellness!W182</f>
        <v xml:space="preserve">Test </v>
      </c>
      <c r="G181" s="146">
        <f>Behavior!J182</f>
        <v>6</v>
      </c>
      <c r="H181" s="146" t="str">
        <f>Behavior!K182</f>
        <v>Cleared</v>
      </c>
      <c r="I181" s="146">
        <f>Discipline!O182</f>
        <v>4.5</v>
      </c>
      <c r="J181" s="146" t="str">
        <f t="shared" si="25"/>
        <v>NC</v>
      </c>
      <c r="K181" s="147">
        <f t="shared" si="26"/>
        <v>44.388888888888893</v>
      </c>
      <c r="L181" s="148" t="str">
        <f t="shared" si="27"/>
        <v xml:space="preserve">Wellness </v>
      </c>
      <c r="N181" s="146">
        <f>Persona!AD182</f>
        <v>40.82261904761905</v>
      </c>
      <c r="O181" s="146" t="str">
        <f>Persona!AE182</f>
        <v>Cleared</v>
      </c>
      <c r="P181" s="146">
        <f>Wellness!AN182</f>
        <v>3</v>
      </c>
      <c r="Q181" s="146" t="str">
        <f>Wellness!AQ182</f>
        <v xml:space="preserve">Test </v>
      </c>
      <c r="R181" s="146">
        <f>Behavior!R182</f>
        <v>7.2</v>
      </c>
      <c r="S181" s="146" t="str">
        <f>Behavior!S182</f>
        <v>Cleared</v>
      </c>
      <c r="T181" s="146">
        <f>Discipline!AB182</f>
        <v>5.1066666666666674</v>
      </c>
      <c r="U181" s="146" t="str">
        <f t="shared" si="28"/>
        <v>NC</v>
      </c>
      <c r="V181" s="147">
        <f t="shared" si="29"/>
        <v>56.129285714285722</v>
      </c>
      <c r="W181" s="148" t="str">
        <f t="shared" si="30"/>
        <v xml:space="preserve">Wellness </v>
      </c>
      <c r="Y181" s="146">
        <f>Persona!AQ182</f>
        <v>37.113333333333337</v>
      </c>
      <c r="Z181" s="146" t="str">
        <f>Persona!AR182</f>
        <v>Cleared</v>
      </c>
      <c r="AA181" s="146">
        <f>Wellness!BH182</f>
        <v>4</v>
      </c>
      <c r="AB181" s="146" t="str">
        <f>Wellness!BK182</f>
        <v xml:space="preserve">Test </v>
      </c>
      <c r="AC181" s="146">
        <f>Behavior!Z182</f>
        <v>7.5</v>
      </c>
      <c r="AD181" s="146" t="str">
        <f>Behavior!AA182</f>
        <v>Cleared</v>
      </c>
      <c r="AE181" s="146">
        <f>Discipline!AO182</f>
        <v>4.5055555555555555</v>
      </c>
      <c r="AF181" s="146" t="str">
        <f t="shared" si="31"/>
        <v>NC</v>
      </c>
      <c r="AG181" s="147">
        <f t="shared" si="32"/>
        <v>53.11888888888889</v>
      </c>
      <c r="AH181" s="148" t="str">
        <f t="shared" si="33"/>
        <v xml:space="preserve">Wellness </v>
      </c>
      <c r="AJ181" s="146">
        <f>Persona!BD182</f>
        <v>31.575000000000003</v>
      </c>
      <c r="AK181" s="146" t="str">
        <f>Persona!BE182</f>
        <v>Cleared</v>
      </c>
      <c r="AL181" s="146">
        <f>Wellness!CB182</f>
        <v>6</v>
      </c>
      <c r="AM181" s="146" t="str">
        <f>Wellness!CE182</f>
        <v xml:space="preserve">Test </v>
      </c>
      <c r="AN181" s="146">
        <f>Behavior!AH182</f>
        <v>8</v>
      </c>
      <c r="AO181" s="146" t="str">
        <f>Behavior!AI182</f>
        <v>Cleared</v>
      </c>
      <c r="AP181" s="146">
        <f>Discipline!BB182</f>
        <v>4.5666666666666664</v>
      </c>
      <c r="AQ181" s="146" t="str">
        <f t="shared" si="34"/>
        <v>NC</v>
      </c>
      <c r="AR181" s="147">
        <f t="shared" si="35"/>
        <v>50.141666666666666</v>
      </c>
      <c r="AS181" s="148" t="str">
        <f t="shared" si="36"/>
        <v xml:space="preserve">Wellness </v>
      </c>
      <c r="AV181" s="150"/>
    </row>
    <row r="182" spans="1:48" s="149" customFormat="1" ht="28.2" customHeight="1" x14ac:dyDescent="0.3">
      <c r="A182" s="144" t="s">
        <v>384</v>
      </c>
      <c r="B182" s="145" t="s">
        <v>385</v>
      </c>
      <c r="C182" s="146">
        <f>Persona!Q183</f>
        <v>37.777777777777786</v>
      </c>
      <c r="D182" s="146" t="str">
        <f>Persona!R183</f>
        <v>Cleared</v>
      </c>
      <c r="E182" s="146">
        <f>Wellness!T183</f>
        <v>16</v>
      </c>
      <c r="F182" s="146" t="str">
        <f>Wellness!W183</f>
        <v>Cleared</v>
      </c>
      <c r="G182" s="146">
        <f>Behavior!J183</f>
        <v>6</v>
      </c>
      <c r="H182" s="146" t="str">
        <f>Behavior!K183</f>
        <v>Cleared</v>
      </c>
      <c r="I182" s="146">
        <f>Discipline!O183</f>
        <v>5.75</v>
      </c>
      <c r="J182" s="146" t="str">
        <f t="shared" si="25"/>
        <v>NC</v>
      </c>
      <c r="K182" s="147">
        <f t="shared" si="26"/>
        <v>65.527777777777786</v>
      </c>
      <c r="L182" s="148" t="str">
        <f t="shared" si="27"/>
        <v>Cleared</v>
      </c>
      <c r="N182" s="146">
        <f>Persona!AD183</f>
        <v>38.333333333333329</v>
      </c>
      <c r="O182" s="146" t="str">
        <f>Persona!AE183</f>
        <v>Cleared</v>
      </c>
      <c r="P182" s="146">
        <f>Wellness!AN183</f>
        <v>4</v>
      </c>
      <c r="Q182" s="146" t="str">
        <f>Wellness!AQ183</f>
        <v xml:space="preserve">Attendance  Test </v>
      </c>
      <c r="R182" s="146">
        <f>Behavior!R183</f>
        <v>6.6400000000000006</v>
      </c>
      <c r="S182" s="146" t="str">
        <f>Behavior!S183</f>
        <v>Cleared</v>
      </c>
      <c r="T182" s="146">
        <f>Discipline!AB183</f>
        <v>4.1142857142857139</v>
      </c>
      <c r="U182" s="146" t="str">
        <f t="shared" si="28"/>
        <v>NC</v>
      </c>
      <c r="V182" s="147">
        <f t="shared" si="29"/>
        <v>53.087619047619043</v>
      </c>
      <c r="W182" s="148" t="str">
        <f t="shared" si="30"/>
        <v xml:space="preserve">Wellness </v>
      </c>
      <c r="Y182" s="146">
        <f>Persona!AQ183</f>
        <v>29.04666666666666</v>
      </c>
      <c r="Z182" s="146" t="str">
        <f>Persona!AR183</f>
        <v>Cleared</v>
      </c>
      <c r="AA182" s="146">
        <f>Wellness!BH183</f>
        <v>0</v>
      </c>
      <c r="AB182" s="146" t="str">
        <f>Wellness!BK183</f>
        <v xml:space="preserve">Attendance  Test </v>
      </c>
      <c r="AC182" s="146">
        <f>Behavior!Z183</f>
        <v>6.5</v>
      </c>
      <c r="AD182" s="146" t="str">
        <f>Behavior!AA183</f>
        <v>Cleared</v>
      </c>
      <c r="AE182" s="146">
        <f>Discipline!AO183</f>
        <v>1.9388888888888891</v>
      </c>
      <c r="AF182" s="146" t="str">
        <f t="shared" si="31"/>
        <v>NC</v>
      </c>
      <c r="AG182" s="147">
        <f t="shared" si="32"/>
        <v>37.48555555555555</v>
      </c>
      <c r="AH182" s="148" t="str">
        <f t="shared" si="33"/>
        <v xml:space="preserve">Wellness </v>
      </c>
      <c r="AJ182" s="146">
        <f>Persona!BD183</f>
        <v>26</v>
      </c>
      <c r="AK182" s="146" t="str">
        <f>Persona!BE183</f>
        <v>Cleared</v>
      </c>
      <c r="AL182" s="146">
        <f>Wellness!CB183</f>
        <v>0</v>
      </c>
      <c r="AM182" s="146" t="str">
        <f>Wellness!CE183</f>
        <v xml:space="preserve">Attendance  Test </v>
      </c>
      <c r="AN182" s="146">
        <f>Behavior!AH183</f>
        <v>6.8</v>
      </c>
      <c r="AO182" s="146" t="str">
        <f>Behavior!AI183</f>
        <v>Cleared</v>
      </c>
      <c r="AP182" s="146">
        <f>Discipline!BB183</f>
        <v>4.2666666666666666</v>
      </c>
      <c r="AQ182" s="146" t="str">
        <f t="shared" si="34"/>
        <v>NC</v>
      </c>
      <c r="AR182" s="147">
        <f t="shared" si="35"/>
        <v>37.066666666666663</v>
      </c>
      <c r="AS182" s="148" t="str">
        <f t="shared" si="36"/>
        <v xml:space="preserve">Wellness </v>
      </c>
      <c r="AV182" s="150"/>
    </row>
    <row r="183" spans="1:48" s="149" customFormat="1" ht="28.2" customHeight="1" x14ac:dyDescent="0.3">
      <c r="A183" s="151" t="s">
        <v>386</v>
      </c>
      <c r="B183" s="152" t="s">
        <v>387</v>
      </c>
      <c r="C183" s="146">
        <f>Persona!Q184</f>
        <v>45.555555555555557</v>
      </c>
      <c r="D183" s="146" t="str">
        <f>Persona!R184</f>
        <v>Cleared</v>
      </c>
      <c r="E183" s="146">
        <f>Wellness!T184</f>
        <v>13</v>
      </c>
      <c r="F183" s="146" t="str">
        <f>Wellness!W184</f>
        <v>Cleared</v>
      </c>
      <c r="G183" s="146">
        <f>Behavior!J184</f>
        <v>6</v>
      </c>
      <c r="H183" s="146" t="str">
        <f>Behavior!K184</f>
        <v>Cleared</v>
      </c>
      <c r="I183" s="146">
        <f>Discipline!O184</f>
        <v>6.875</v>
      </c>
      <c r="J183" s="146" t="str">
        <f t="shared" si="25"/>
        <v>Cleared</v>
      </c>
      <c r="K183" s="147">
        <f t="shared" si="26"/>
        <v>71.430555555555557</v>
      </c>
      <c r="L183" s="148" t="str">
        <f t="shared" si="27"/>
        <v>Cleared</v>
      </c>
      <c r="N183" s="146">
        <f>Persona!AD184</f>
        <v>39.954761904761902</v>
      </c>
      <c r="O183" s="146" t="str">
        <f>Persona!AE184</f>
        <v>Cleared</v>
      </c>
      <c r="P183" s="146">
        <f>Wellness!AN184</f>
        <v>4.9999999999999991</v>
      </c>
      <c r="Q183" s="146" t="str">
        <f>Wellness!AQ184</f>
        <v xml:space="preserve">Test </v>
      </c>
      <c r="R183" s="146">
        <f>Behavior!R184</f>
        <v>7.4933333333333341</v>
      </c>
      <c r="S183" s="146" t="str">
        <f>Behavior!S184</f>
        <v>Cleared</v>
      </c>
      <c r="T183" s="146">
        <f>Discipline!AB184</f>
        <v>5.3942857142857141</v>
      </c>
      <c r="U183" s="146" t="str">
        <f t="shared" si="28"/>
        <v>NC</v>
      </c>
      <c r="V183" s="147">
        <f t="shared" si="29"/>
        <v>57.84238095238095</v>
      </c>
      <c r="W183" s="148" t="str">
        <f t="shared" si="30"/>
        <v xml:space="preserve">Wellness </v>
      </c>
      <c r="Y183" s="146">
        <f>Persona!AQ184</f>
        <v>34.326666666666668</v>
      </c>
      <c r="Z183" s="146" t="str">
        <f>Persona!AR184</f>
        <v>Cleared</v>
      </c>
      <c r="AA183" s="146">
        <f>Wellness!BH184</f>
        <v>9.9999999999999982</v>
      </c>
      <c r="AB183" s="146" t="str">
        <f>Wellness!BK184</f>
        <v>Cleared</v>
      </c>
      <c r="AC183" s="146">
        <f>Behavior!Z184</f>
        <v>6.833333333333333</v>
      </c>
      <c r="AD183" s="146" t="str">
        <f>Behavior!AA184</f>
        <v>Cleared</v>
      </c>
      <c r="AE183" s="146">
        <f>Discipline!AO184</f>
        <v>4.2444444444444445</v>
      </c>
      <c r="AF183" s="146" t="str">
        <f t="shared" si="31"/>
        <v>NC</v>
      </c>
      <c r="AG183" s="147">
        <f t="shared" si="32"/>
        <v>55.404444444444451</v>
      </c>
      <c r="AH183" s="148" t="str">
        <f t="shared" si="33"/>
        <v>Cleared</v>
      </c>
      <c r="AJ183" s="146">
        <f>Persona!BD184</f>
        <v>37.934259259259264</v>
      </c>
      <c r="AK183" s="146" t="str">
        <f>Persona!BE184</f>
        <v>Cleared</v>
      </c>
      <c r="AL183" s="146">
        <f>Wellness!CB184</f>
        <v>13</v>
      </c>
      <c r="AM183" s="146" t="str">
        <f>Wellness!CE184</f>
        <v>Cleared</v>
      </c>
      <c r="AN183" s="146">
        <f>Behavior!AH184</f>
        <v>7.3</v>
      </c>
      <c r="AO183" s="146" t="str">
        <f>Behavior!AI184</f>
        <v>Cleared</v>
      </c>
      <c r="AP183" s="146">
        <f>Discipline!BB184</f>
        <v>4.5</v>
      </c>
      <c r="AQ183" s="146" t="str">
        <f t="shared" si="34"/>
        <v>NC</v>
      </c>
      <c r="AR183" s="147">
        <f t="shared" si="35"/>
        <v>62.734259259259261</v>
      </c>
      <c r="AS183" s="148" t="str">
        <f t="shared" si="36"/>
        <v>Cleared</v>
      </c>
      <c r="AV183" s="150"/>
    </row>
    <row r="184" spans="1:48" s="149" customFormat="1" ht="28.2" customHeight="1" x14ac:dyDescent="0.3">
      <c r="A184" s="144" t="s">
        <v>388</v>
      </c>
      <c r="B184" s="145" t="s">
        <v>389</v>
      </c>
      <c r="C184" s="146">
        <f>Persona!Q185</f>
        <v>20</v>
      </c>
      <c r="D184" s="146" t="str">
        <f>Persona!R185</f>
        <v>NC</v>
      </c>
      <c r="E184" s="146">
        <f>Wellness!T185</f>
        <v>15</v>
      </c>
      <c r="F184" s="146" t="str">
        <f>Wellness!W185</f>
        <v>Cleared</v>
      </c>
      <c r="G184" s="146">
        <f>Behavior!J185</f>
        <v>6</v>
      </c>
      <c r="H184" s="146" t="str">
        <f>Behavior!K185</f>
        <v>Cleared</v>
      </c>
      <c r="I184" s="146">
        <f>Discipline!O185</f>
        <v>7.25</v>
      </c>
      <c r="J184" s="146" t="str">
        <f t="shared" si="25"/>
        <v>Cleared</v>
      </c>
      <c r="K184" s="147">
        <f t="shared" si="26"/>
        <v>48.25</v>
      </c>
      <c r="L184" s="148" t="str">
        <f t="shared" si="27"/>
        <v xml:space="preserve">Persona </v>
      </c>
      <c r="N184" s="146">
        <f>Persona!AD185</f>
        <v>32.830952380952382</v>
      </c>
      <c r="O184" s="146" t="str">
        <f>Persona!AE185</f>
        <v>Cleared</v>
      </c>
      <c r="P184" s="146">
        <f>Wellness!AN185</f>
        <v>8</v>
      </c>
      <c r="Q184" s="146" t="str">
        <f>Wellness!AQ185</f>
        <v xml:space="preserve">Test </v>
      </c>
      <c r="R184" s="146">
        <f>Behavior!R185</f>
        <v>7</v>
      </c>
      <c r="S184" s="146" t="str">
        <f>Behavior!S185</f>
        <v>Cleared</v>
      </c>
      <c r="T184" s="146">
        <f>Discipline!AB185</f>
        <v>5.2685714285714287</v>
      </c>
      <c r="U184" s="146" t="str">
        <f t="shared" si="28"/>
        <v>NC</v>
      </c>
      <c r="V184" s="147">
        <f t="shared" si="29"/>
        <v>53.099523809523809</v>
      </c>
      <c r="W184" s="148" t="str">
        <f t="shared" si="30"/>
        <v xml:space="preserve">Wellness </v>
      </c>
      <c r="Y184" s="146">
        <f>Persona!AQ185</f>
        <v>27.746666666666663</v>
      </c>
      <c r="Z184" s="146" t="str">
        <f>Persona!AR185</f>
        <v>Cleared</v>
      </c>
      <c r="AA184" s="146">
        <f>Wellness!BH185</f>
        <v>9.9999999999999982</v>
      </c>
      <c r="AB184" s="146" t="str">
        <f>Wellness!BK185</f>
        <v xml:space="preserve">Attendance  </v>
      </c>
      <c r="AC184" s="146">
        <f>Behavior!Z185</f>
        <v>6</v>
      </c>
      <c r="AD184" s="146" t="str">
        <f>Behavior!AA185</f>
        <v>Cleared</v>
      </c>
      <c r="AE184" s="146">
        <f>Discipline!AO185</f>
        <v>4.1500000000000004</v>
      </c>
      <c r="AF184" s="146" t="str">
        <f t="shared" si="31"/>
        <v>NC</v>
      </c>
      <c r="AG184" s="147">
        <f t="shared" si="32"/>
        <v>47.896666666666661</v>
      </c>
      <c r="AH184" s="148" t="str">
        <f t="shared" si="33"/>
        <v xml:space="preserve">Wellness </v>
      </c>
      <c r="AJ184" s="146">
        <f>Persona!BD185</f>
        <v>26.805555555555554</v>
      </c>
      <c r="AK184" s="146" t="str">
        <f>Persona!BE185</f>
        <v>Cleared</v>
      </c>
      <c r="AL184" s="146">
        <f>Wellness!CB185</f>
        <v>9.9999999999999982</v>
      </c>
      <c r="AM184" s="146" t="str">
        <f>Wellness!CE185</f>
        <v xml:space="preserve">Attendance  </v>
      </c>
      <c r="AN184" s="146">
        <f>Behavior!AH185</f>
        <v>7.6</v>
      </c>
      <c r="AO184" s="146" t="str">
        <f>Behavior!AI185</f>
        <v>Cleared</v>
      </c>
      <c r="AP184" s="146">
        <f>Discipline!BB185</f>
        <v>5.6166666666666671</v>
      </c>
      <c r="AQ184" s="146" t="str">
        <f t="shared" si="34"/>
        <v>NC</v>
      </c>
      <c r="AR184" s="147">
        <f t="shared" si="35"/>
        <v>50.022222222222219</v>
      </c>
      <c r="AS184" s="148" t="str">
        <f t="shared" si="36"/>
        <v xml:space="preserve">Wellness </v>
      </c>
      <c r="AV184" s="150"/>
    </row>
    <row r="185" spans="1:48" s="149" customFormat="1" ht="28.2" customHeight="1" x14ac:dyDescent="0.3">
      <c r="A185" s="151" t="s">
        <v>390</v>
      </c>
      <c r="B185" s="152" t="s">
        <v>391</v>
      </c>
      <c r="C185" s="146">
        <f>Persona!Q186</f>
        <v>35</v>
      </c>
      <c r="D185" s="146" t="str">
        <f>Persona!R186</f>
        <v>Cleared</v>
      </c>
      <c r="E185" s="146">
        <f>Wellness!T186</f>
        <v>24</v>
      </c>
      <c r="F185" s="146" t="str">
        <f>Wellness!W186</f>
        <v>Cleared</v>
      </c>
      <c r="G185" s="146">
        <f>Behavior!J186</f>
        <v>6</v>
      </c>
      <c r="H185" s="146" t="str">
        <f>Behavior!K186</f>
        <v>Cleared</v>
      </c>
      <c r="I185" s="146">
        <f>Discipline!O186</f>
        <v>5.0223214285714297</v>
      </c>
      <c r="J185" s="146" t="str">
        <f t="shared" si="25"/>
        <v>NC</v>
      </c>
      <c r="K185" s="147">
        <f t="shared" si="26"/>
        <v>70.022321428571431</v>
      </c>
      <c r="L185" s="148" t="str">
        <f t="shared" si="27"/>
        <v>Cleared</v>
      </c>
      <c r="N185" s="146">
        <f>Persona!AD186</f>
        <v>39.35</v>
      </c>
      <c r="O185" s="146" t="str">
        <f>Persona!AE186</f>
        <v>Cleared</v>
      </c>
      <c r="P185" s="146">
        <f>Wellness!AN186</f>
        <v>4.9999999999999991</v>
      </c>
      <c r="Q185" s="146" t="str">
        <f>Wellness!AQ186</f>
        <v xml:space="preserve">Test </v>
      </c>
      <c r="R185" s="146">
        <f>Behavior!R186</f>
        <v>7.6</v>
      </c>
      <c r="S185" s="146" t="str">
        <f>Behavior!S186</f>
        <v>Cleared</v>
      </c>
      <c r="T185" s="146">
        <f>Discipline!AB186</f>
        <v>4.1142857142857139</v>
      </c>
      <c r="U185" s="146" t="str">
        <f t="shared" si="28"/>
        <v>NC</v>
      </c>
      <c r="V185" s="147">
        <f t="shared" si="29"/>
        <v>56.064285714285717</v>
      </c>
      <c r="W185" s="148" t="str">
        <f t="shared" si="30"/>
        <v xml:space="preserve">Wellness </v>
      </c>
      <c r="Y185" s="146">
        <f>Persona!AQ186</f>
        <v>30.08</v>
      </c>
      <c r="Z185" s="146" t="str">
        <f>Persona!AR186</f>
        <v>Cleared</v>
      </c>
      <c r="AA185" s="146">
        <f>Wellness!BH186</f>
        <v>4</v>
      </c>
      <c r="AB185" s="146" t="str">
        <f>Wellness!BK186</f>
        <v xml:space="preserve">Test </v>
      </c>
      <c r="AC185" s="146">
        <f>Behavior!Z186</f>
        <v>8</v>
      </c>
      <c r="AD185" s="146" t="str">
        <f>Behavior!AA186</f>
        <v>Cleared</v>
      </c>
      <c r="AE185" s="146">
        <f>Discipline!AO186</f>
        <v>4.511111111111112</v>
      </c>
      <c r="AF185" s="146" t="str">
        <f t="shared" si="31"/>
        <v>NC</v>
      </c>
      <c r="AG185" s="147">
        <f t="shared" si="32"/>
        <v>46.591111111111111</v>
      </c>
      <c r="AH185" s="148" t="str">
        <f t="shared" si="33"/>
        <v xml:space="preserve">Wellness </v>
      </c>
      <c r="AJ185" s="146">
        <f>Persona!BD186</f>
        <v>36.166666666666664</v>
      </c>
      <c r="AK185" s="146" t="str">
        <f>Persona!BE186</f>
        <v>Cleared</v>
      </c>
      <c r="AL185" s="146">
        <f>Wellness!CB186</f>
        <v>18.999999999999996</v>
      </c>
      <c r="AM185" s="146" t="str">
        <f>Wellness!CE186</f>
        <v>Cleared</v>
      </c>
      <c r="AN185" s="146">
        <f>Behavior!AH186</f>
        <v>4</v>
      </c>
      <c r="AO185" s="146" t="str">
        <f>Behavior!AI186</f>
        <v>NC</v>
      </c>
      <c r="AP185" s="146">
        <f>Discipline!BB186</f>
        <v>5.2333333333333334</v>
      </c>
      <c r="AQ185" s="146" t="str">
        <f t="shared" si="34"/>
        <v>NC</v>
      </c>
      <c r="AR185" s="147">
        <f t="shared" si="35"/>
        <v>64.399999999999991</v>
      </c>
      <c r="AS185" s="148" t="str">
        <f t="shared" si="36"/>
        <v>Cleared</v>
      </c>
      <c r="AV185" s="150"/>
    </row>
    <row r="186" spans="1:48" s="149" customFormat="1" ht="28.2" customHeight="1" x14ac:dyDescent="0.3">
      <c r="A186" s="144" t="s">
        <v>392</v>
      </c>
      <c r="B186" s="145" t="s">
        <v>393</v>
      </c>
      <c r="C186" s="146">
        <f>Persona!Q187</f>
        <v>30</v>
      </c>
      <c r="D186" s="146" t="str">
        <f>Persona!R187</f>
        <v>Cleared</v>
      </c>
      <c r="E186" s="146">
        <f>Wellness!T187</f>
        <v>10.999999999999998</v>
      </c>
      <c r="F186" s="146" t="str">
        <f>Wellness!W187</f>
        <v>Cleared</v>
      </c>
      <c r="G186" s="146">
        <f>Behavior!J187</f>
        <v>6</v>
      </c>
      <c r="H186" s="146" t="str">
        <f>Behavior!K187</f>
        <v>Cleared</v>
      </c>
      <c r="I186" s="146">
        <f>Discipline!O187</f>
        <v>6</v>
      </c>
      <c r="J186" s="146" t="str">
        <f t="shared" si="25"/>
        <v>Cleared</v>
      </c>
      <c r="K186" s="147">
        <f t="shared" si="26"/>
        <v>53</v>
      </c>
      <c r="L186" s="148" t="str">
        <f t="shared" si="27"/>
        <v>Cleared</v>
      </c>
      <c r="N186" s="146">
        <f>Persona!AD187</f>
        <v>39.73571428571428</v>
      </c>
      <c r="O186" s="146" t="str">
        <f>Persona!AE187</f>
        <v>Cleared</v>
      </c>
      <c r="P186" s="146">
        <f>Wellness!AN187</f>
        <v>6</v>
      </c>
      <c r="Q186" s="146" t="str">
        <f>Wellness!AQ187</f>
        <v xml:space="preserve">Test </v>
      </c>
      <c r="R186" s="146">
        <f>Behavior!R187</f>
        <v>7.4</v>
      </c>
      <c r="S186" s="146" t="str">
        <f>Behavior!S187</f>
        <v>Cleared</v>
      </c>
      <c r="T186" s="146">
        <f>Discipline!AB187</f>
        <v>6.0914285714285716</v>
      </c>
      <c r="U186" s="146" t="str">
        <f t="shared" si="28"/>
        <v>Cleared</v>
      </c>
      <c r="V186" s="147">
        <f t="shared" si="29"/>
        <v>59.227142857142852</v>
      </c>
      <c r="W186" s="148" t="str">
        <f t="shared" si="30"/>
        <v xml:space="preserve">Wellness </v>
      </c>
      <c r="Y186" s="146">
        <f>Persona!AQ187</f>
        <v>33.006666666666668</v>
      </c>
      <c r="Z186" s="146" t="str">
        <f>Persona!AR187</f>
        <v>Cleared</v>
      </c>
      <c r="AA186" s="146">
        <f>Wellness!BH187</f>
        <v>8</v>
      </c>
      <c r="AB186" s="146" t="str">
        <f>Wellness!BK187</f>
        <v xml:space="preserve">Test </v>
      </c>
      <c r="AC186" s="146">
        <f>Behavior!Z187</f>
        <v>7</v>
      </c>
      <c r="AD186" s="146" t="str">
        <f>Behavior!AA187</f>
        <v>Cleared</v>
      </c>
      <c r="AE186" s="146">
        <f>Discipline!AO187</f>
        <v>5.4388888888888891</v>
      </c>
      <c r="AF186" s="146" t="str">
        <f t="shared" si="31"/>
        <v>NC</v>
      </c>
      <c r="AG186" s="147">
        <f t="shared" si="32"/>
        <v>53.445555555555558</v>
      </c>
      <c r="AH186" s="148" t="str">
        <f t="shared" si="33"/>
        <v xml:space="preserve">Wellness </v>
      </c>
      <c r="AJ186" s="146">
        <f>Persona!BD187</f>
        <v>35.361111111111114</v>
      </c>
      <c r="AK186" s="146" t="str">
        <f>Persona!BE187</f>
        <v>Cleared</v>
      </c>
      <c r="AL186" s="146">
        <f>Wellness!CB187</f>
        <v>8</v>
      </c>
      <c r="AM186" s="146" t="str">
        <f>Wellness!CE187</f>
        <v xml:space="preserve">Test </v>
      </c>
      <c r="AN186" s="146">
        <f>Behavior!AH187</f>
        <v>6.8</v>
      </c>
      <c r="AO186" s="146" t="str">
        <f>Behavior!AI187</f>
        <v>Cleared</v>
      </c>
      <c r="AP186" s="146">
        <f>Discipline!BB187</f>
        <v>4.8666666666666671</v>
      </c>
      <c r="AQ186" s="146" t="str">
        <f t="shared" si="34"/>
        <v>NC</v>
      </c>
      <c r="AR186" s="147">
        <f t="shared" si="35"/>
        <v>55.027777777777779</v>
      </c>
      <c r="AS186" s="148" t="str">
        <f t="shared" si="36"/>
        <v xml:space="preserve">Wellness </v>
      </c>
      <c r="AV186" s="150"/>
    </row>
    <row r="187" spans="1:48" s="149" customFormat="1" ht="28.2" customHeight="1" x14ac:dyDescent="0.3">
      <c r="A187" s="151" t="s">
        <v>394</v>
      </c>
      <c r="B187" s="152" t="s">
        <v>395</v>
      </c>
      <c r="C187" s="146">
        <f>Persona!Q188</f>
        <v>36.666666666666664</v>
      </c>
      <c r="D187" s="146" t="str">
        <f>Persona!R188</f>
        <v>Cleared</v>
      </c>
      <c r="E187" s="146">
        <f>Wellness!T188</f>
        <v>10.999999999999998</v>
      </c>
      <c r="F187" s="146" t="str">
        <f>Wellness!W188</f>
        <v>Cleared</v>
      </c>
      <c r="G187" s="146">
        <f>Behavior!J188</f>
        <v>6</v>
      </c>
      <c r="H187" s="146" t="str">
        <f>Behavior!K188</f>
        <v>Cleared</v>
      </c>
      <c r="I187" s="146">
        <f>Discipline!O188</f>
        <v>6.0848214285714288</v>
      </c>
      <c r="J187" s="146" t="str">
        <f t="shared" si="25"/>
        <v>Cleared</v>
      </c>
      <c r="K187" s="147">
        <f t="shared" si="26"/>
        <v>59.751488095238095</v>
      </c>
      <c r="L187" s="148" t="str">
        <f t="shared" si="27"/>
        <v>Cleared</v>
      </c>
      <c r="N187" s="146">
        <f>Persona!AD188</f>
        <v>28.63214285714286</v>
      </c>
      <c r="O187" s="146" t="str">
        <f>Persona!AE188</f>
        <v>Cleared</v>
      </c>
      <c r="P187" s="146">
        <f>Wellness!AN188</f>
        <v>0</v>
      </c>
      <c r="Q187" s="146" t="str">
        <f>Wellness!AQ188</f>
        <v xml:space="preserve">Attendance  Test </v>
      </c>
      <c r="R187" s="146">
        <f>Behavior!R188</f>
        <v>6.9866666666666672</v>
      </c>
      <c r="S187" s="146" t="str">
        <f>Behavior!S188</f>
        <v>Cleared</v>
      </c>
      <c r="T187" s="146">
        <f>Discipline!AB188</f>
        <v>3.422857142857143</v>
      </c>
      <c r="U187" s="146" t="str">
        <f t="shared" si="28"/>
        <v>NC</v>
      </c>
      <c r="V187" s="147">
        <f t="shared" si="29"/>
        <v>39.041666666666664</v>
      </c>
      <c r="W187" s="148" t="str">
        <f t="shared" si="30"/>
        <v xml:space="preserve">Wellness </v>
      </c>
      <c r="Y187" s="146">
        <f>Persona!AQ188</f>
        <v>26.020000000000003</v>
      </c>
      <c r="Z187" s="146" t="str">
        <f>Persona!AR188</f>
        <v>Cleared</v>
      </c>
      <c r="AA187" s="146">
        <f>Wellness!BH188</f>
        <v>3</v>
      </c>
      <c r="AB187" s="146" t="str">
        <f>Wellness!BK188</f>
        <v xml:space="preserve">Attendance  Test </v>
      </c>
      <c r="AC187" s="146">
        <f>Behavior!Z188</f>
        <v>7</v>
      </c>
      <c r="AD187" s="146" t="str">
        <f>Behavior!AA188</f>
        <v>Cleared</v>
      </c>
      <c r="AE187" s="146">
        <f>Discipline!AO188</f>
        <v>2.2888888888888892</v>
      </c>
      <c r="AF187" s="146" t="str">
        <f t="shared" si="31"/>
        <v>NC</v>
      </c>
      <c r="AG187" s="147">
        <f t="shared" si="32"/>
        <v>38.308888888888895</v>
      </c>
      <c r="AH187" s="148" t="str">
        <f t="shared" si="33"/>
        <v xml:space="preserve">Wellness </v>
      </c>
      <c r="AJ187" s="146">
        <f>Persona!BD188</f>
        <v>27.828703703703706</v>
      </c>
      <c r="AK187" s="146" t="str">
        <f>Persona!BE188</f>
        <v>Cleared</v>
      </c>
      <c r="AL187" s="146">
        <f>Wellness!CB188</f>
        <v>3</v>
      </c>
      <c r="AM187" s="146" t="str">
        <f>Wellness!CE188</f>
        <v xml:space="preserve">Test </v>
      </c>
      <c r="AN187" s="146">
        <f>Behavior!AH188</f>
        <v>7</v>
      </c>
      <c r="AO187" s="146" t="str">
        <f>Behavior!AI188</f>
        <v>Cleared</v>
      </c>
      <c r="AP187" s="146">
        <f>Discipline!BB188</f>
        <v>5.2</v>
      </c>
      <c r="AQ187" s="146" t="str">
        <f t="shared" si="34"/>
        <v>NC</v>
      </c>
      <c r="AR187" s="147">
        <f t="shared" si="35"/>
        <v>43.028703703703712</v>
      </c>
      <c r="AS187" s="148" t="str">
        <f t="shared" si="36"/>
        <v xml:space="preserve">Wellness </v>
      </c>
      <c r="AV187" s="150"/>
    </row>
    <row r="188" spans="1:48" s="149" customFormat="1" ht="28.2" customHeight="1" x14ac:dyDescent="0.3">
      <c r="A188" s="144" t="s">
        <v>396</v>
      </c>
      <c r="B188" s="145" t="s">
        <v>397</v>
      </c>
      <c r="C188" s="146">
        <f>Persona!Q189</f>
        <v>30</v>
      </c>
      <c r="D188" s="146" t="str">
        <f>Persona!R189</f>
        <v>Cleared</v>
      </c>
      <c r="E188" s="146">
        <f>Wellness!T189</f>
        <v>12</v>
      </c>
      <c r="F188" s="146" t="str">
        <f>Wellness!W189</f>
        <v>Cleared</v>
      </c>
      <c r="G188" s="146">
        <f>Behavior!J189</f>
        <v>6</v>
      </c>
      <c r="H188" s="146" t="str">
        <f>Behavior!K189</f>
        <v>Cleared</v>
      </c>
      <c r="I188" s="146">
        <f>Discipline!O189</f>
        <v>6</v>
      </c>
      <c r="J188" s="146" t="str">
        <f t="shared" si="25"/>
        <v>Cleared</v>
      </c>
      <c r="K188" s="147">
        <f t="shared" si="26"/>
        <v>54</v>
      </c>
      <c r="L188" s="148" t="str">
        <f t="shared" si="27"/>
        <v>Cleared</v>
      </c>
      <c r="N188" s="146">
        <f>Persona!AD189</f>
        <v>21.608333333333334</v>
      </c>
      <c r="O188" s="146" t="str">
        <f>Persona!AE189</f>
        <v>NC</v>
      </c>
      <c r="P188" s="146">
        <f>Wellness!AN189</f>
        <v>4</v>
      </c>
      <c r="Q188" s="146" t="str">
        <f>Wellness!AQ189</f>
        <v xml:space="preserve">Attendance  Test </v>
      </c>
      <c r="R188" s="146">
        <f>Behavior!R189</f>
        <v>8</v>
      </c>
      <c r="S188" s="146" t="str">
        <f>Behavior!S189</f>
        <v>Cleared</v>
      </c>
      <c r="T188" s="146">
        <f>Discipline!AB189</f>
        <v>4.0114285714285716</v>
      </c>
      <c r="U188" s="146" t="str">
        <f t="shared" si="28"/>
        <v>NC</v>
      </c>
      <c r="V188" s="147">
        <f t="shared" si="29"/>
        <v>37.619761904761909</v>
      </c>
      <c r="W188" s="148" t="str">
        <f t="shared" si="30"/>
        <v xml:space="preserve">Persona Wellness </v>
      </c>
      <c r="Y188" s="146">
        <f>Persona!AQ189</f>
        <v>36.966666666666661</v>
      </c>
      <c r="Z188" s="146" t="str">
        <f>Persona!AR189</f>
        <v>Cleared</v>
      </c>
      <c r="AA188" s="146">
        <f>Wellness!BH189</f>
        <v>4</v>
      </c>
      <c r="AB188" s="146" t="str">
        <f>Wellness!BK189</f>
        <v xml:space="preserve">Attendance  Test </v>
      </c>
      <c r="AC188" s="146">
        <f>Behavior!Z189</f>
        <v>6</v>
      </c>
      <c r="AD188" s="146" t="str">
        <f>Behavior!AA189</f>
        <v>Cleared</v>
      </c>
      <c r="AE188" s="146">
        <f>Discipline!AO189</f>
        <v>3.677777777777778</v>
      </c>
      <c r="AF188" s="146" t="str">
        <f t="shared" si="31"/>
        <v>NC</v>
      </c>
      <c r="AG188" s="147">
        <f t="shared" si="32"/>
        <v>50.644444444444439</v>
      </c>
      <c r="AH188" s="148" t="str">
        <f t="shared" si="33"/>
        <v xml:space="preserve">Wellness </v>
      </c>
      <c r="AJ188" s="146">
        <f>Persona!BD189</f>
        <v>27.37222222222222</v>
      </c>
      <c r="AK188" s="146" t="str">
        <f>Persona!BE189</f>
        <v>Cleared</v>
      </c>
      <c r="AL188" s="146">
        <f>Wellness!CB189</f>
        <v>9</v>
      </c>
      <c r="AM188" s="146" t="str">
        <f>Wellness!CE189</f>
        <v xml:space="preserve">Attendance  </v>
      </c>
      <c r="AN188" s="146">
        <f>Behavior!AH189</f>
        <v>0</v>
      </c>
      <c r="AO188" s="146" t="str">
        <f>Behavior!AI189</f>
        <v>NC</v>
      </c>
      <c r="AP188" s="146">
        <f>Discipline!BB189</f>
        <v>4.5666666666666664</v>
      </c>
      <c r="AQ188" s="146" t="str">
        <f t="shared" si="34"/>
        <v>NC</v>
      </c>
      <c r="AR188" s="147">
        <f t="shared" si="35"/>
        <v>40.938888888888883</v>
      </c>
      <c r="AS188" s="148" t="str">
        <f t="shared" si="36"/>
        <v xml:space="preserve">Wellness </v>
      </c>
      <c r="AV188" s="150"/>
    </row>
    <row r="189" spans="1:48" s="149" customFormat="1" ht="28.2" customHeight="1" x14ac:dyDescent="0.3">
      <c r="A189" s="151" t="s">
        <v>398</v>
      </c>
      <c r="B189" s="152" t="s">
        <v>399</v>
      </c>
      <c r="C189" s="146">
        <f>Persona!Q190</f>
        <v>32.222222222222221</v>
      </c>
      <c r="D189" s="146" t="str">
        <f>Persona!R190</f>
        <v>Cleared</v>
      </c>
      <c r="E189" s="146">
        <f>Wellness!T190</f>
        <v>13.999999999999998</v>
      </c>
      <c r="F189" s="146" t="str">
        <f>Wellness!W190</f>
        <v xml:space="preserve">Attendance  </v>
      </c>
      <c r="G189" s="146">
        <f>Behavior!J190</f>
        <v>6</v>
      </c>
      <c r="H189" s="146" t="str">
        <f>Behavior!K190</f>
        <v>Cleared</v>
      </c>
      <c r="I189" s="146">
        <f>Discipline!O190</f>
        <v>2.9955357142857144</v>
      </c>
      <c r="J189" s="146" t="str">
        <f t="shared" si="25"/>
        <v>NC</v>
      </c>
      <c r="K189" s="147">
        <f t="shared" si="26"/>
        <v>55.217757936507937</v>
      </c>
      <c r="L189" s="148" t="str">
        <f t="shared" si="27"/>
        <v xml:space="preserve">Wellness </v>
      </c>
      <c r="N189" s="146">
        <f>Persona!AD190</f>
        <v>24.36785714285714</v>
      </c>
      <c r="O189" s="146" t="str">
        <f>Persona!AE190</f>
        <v>NC</v>
      </c>
      <c r="P189" s="146">
        <f>Wellness!AN190</f>
        <v>4.9999999999999991</v>
      </c>
      <c r="Q189" s="146" t="str">
        <f>Wellness!AQ190</f>
        <v xml:space="preserve">Attendance  Test </v>
      </c>
      <c r="R189" s="146">
        <f>Behavior!R190</f>
        <v>5.8</v>
      </c>
      <c r="S189" s="146" t="str">
        <f>Behavior!S190</f>
        <v>NC</v>
      </c>
      <c r="T189" s="146">
        <f>Discipline!AB190</f>
        <v>3.4285714285714288</v>
      </c>
      <c r="U189" s="146" t="str">
        <f t="shared" si="28"/>
        <v>NC</v>
      </c>
      <c r="V189" s="147">
        <f t="shared" si="29"/>
        <v>38.596428571428568</v>
      </c>
      <c r="W189" s="148" t="str">
        <f t="shared" si="30"/>
        <v xml:space="preserve">Persona Wellness </v>
      </c>
      <c r="Y189" s="146">
        <f>Persona!AQ190</f>
        <v>29.006666666666668</v>
      </c>
      <c r="Z189" s="146" t="str">
        <f>Persona!AR190</f>
        <v>Cleared</v>
      </c>
      <c r="AA189" s="146">
        <f>Wellness!BH190</f>
        <v>0</v>
      </c>
      <c r="AB189" s="146" t="str">
        <f>Wellness!BK190</f>
        <v xml:space="preserve">Attendance  Test </v>
      </c>
      <c r="AC189" s="146">
        <f>Behavior!Z190</f>
        <v>5.5</v>
      </c>
      <c r="AD189" s="146" t="str">
        <f>Behavior!AA190</f>
        <v>NC</v>
      </c>
      <c r="AE189" s="146">
        <f>Discipline!AO190</f>
        <v>3.0222222222222221</v>
      </c>
      <c r="AF189" s="146" t="str">
        <f t="shared" si="31"/>
        <v>NC</v>
      </c>
      <c r="AG189" s="147">
        <f t="shared" si="32"/>
        <v>37.528888888888886</v>
      </c>
      <c r="AH189" s="148" t="str">
        <f t="shared" si="33"/>
        <v xml:space="preserve">Wellness </v>
      </c>
      <c r="AJ189" s="146">
        <f>Persona!BD190</f>
        <v>23.381481481481483</v>
      </c>
      <c r="AK189" s="146" t="str">
        <f>Persona!BE190</f>
        <v>NC</v>
      </c>
      <c r="AL189" s="146">
        <f>Wellness!CB190</f>
        <v>8</v>
      </c>
      <c r="AM189" s="146" t="str">
        <f>Wellness!CE190</f>
        <v xml:space="preserve">Attendance  Test </v>
      </c>
      <c r="AN189" s="146">
        <f>Behavior!AH190</f>
        <v>7.4</v>
      </c>
      <c r="AO189" s="146" t="str">
        <f>Behavior!AI190</f>
        <v>Cleared</v>
      </c>
      <c r="AP189" s="146">
        <f>Discipline!BB190</f>
        <v>2.7666666666666662</v>
      </c>
      <c r="AQ189" s="146" t="str">
        <f t="shared" si="34"/>
        <v>NC</v>
      </c>
      <c r="AR189" s="147">
        <f t="shared" si="35"/>
        <v>41.548148148148151</v>
      </c>
      <c r="AS189" s="148" t="str">
        <f t="shared" si="36"/>
        <v xml:space="preserve">Persona Wellness </v>
      </c>
      <c r="AV189" s="150"/>
    </row>
    <row r="190" spans="1:48" s="149" customFormat="1" ht="28.2" customHeight="1" x14ac:dyDescent="0.3">
      <c r="A190" s="144" t="s">
        <v>400</v>
      </c>
      <c r="B190" s="145" t="s">
        <v>401</v>
      </c>
      <c r="C190" s="146">
        <f>Persona!Q191</f>
        <v>30</v>
      </c>
      <c r="D190" s="146" t="str">
        <f>Persona!R191</f>
        <v>Cleared</v>
      </c>
      <c r="E190" s="146">
        <f>Wellness!T191</f>
        <v>13</v>
      </c>
      <c r="F190" s="146" t="str">
        <f>Wellness!W191</f>
        <v>Cleared</v>
      </c>
      <c r="G190" s="146">
        <f>Behavior!J191</f>
        <v>6</v>
      </c>
      <c r="H190" s="146" t="str">
        <f>Behavior!K191</f>
        <v>Cleared</v>
      </c>
      <c r="I190" s="146">
        <f>Discipline!O191</f>
        <v>6.4732142857142865</v>
      </c>
      <c r="J190" s="146" t="str">
        <f t="shared" si="25"/>
        <v>Cleared</v>
      </c>
      <c r="K190" s="147">
        <f t="shared" si="26"/>
        <v>55.473214285714285</v>
      </c>
      <c r="L190" s="148" t="str">
        <f t="shared" si="27"/>
        <v>Cleared</v>
      </c>
      <c r="N190" s="146">
        <f>Persona!AD191</f>
        <v>26.041666666666664</v>
      </c>
      <c r="O190" s="146" t="str">
        <f>Persona!AE191</f>
        <v>Cleared</v>
      </c>
      <c r="P190" s="146">
        <f>Wellness!AN191</f>
        <v>6</v>
      </c>
      <c r="Q190" s="146" t="str">
        <f>Wellness!AQ191</f>
        <v xml:space="preserve">Test </v>
      </c>
      <c r="R190" s="146">
        <f>Behavior!R191</f>
        <v>7.2</v>
      </c>
      <c r="S190" s="146" t="str">
        <f>Behavior!S191</f>
        <v>Cleared</v>
      </c>
      <c r="T190" s="146">
        <f>Discipline!AB191</f>
        <v>5.8742857142857146</v>
      </c>
      <c r="U190" s="146" t="str">
        <f t="shared" si="28"/>
        <v>NC</v>
      </c>
      <c r="V190" s="147">
        <f t="shared" si="29"/>
        <v>45.115952380952379</v>
      </c>
      <c r="W190" s="148" t="str">
        <f t="shared" si="30"/>
        <v xml:space="preserve">Wellness </v>
      </c>
      <c r="Y190" s="146">
        <f>Persona!AQ191</f>
        <v>34.22</v>
      </c>
      <c r="Z190" s="146" t="str">
        <f>Persona!AR191</f>
        <v>Cleared</v>
      </c>
      <c r="AA190" s="146">
        <f>Wellness!BH191</f>
        <v>12</v>
      </c>
      <c r="AB190" s="146" t="str">
        <f>Wellness!BK191</f>
        <v>Cleared</v>
      </c>
      <c r="AC190" s="146">
        <f>Behavior!Z191</f>
        <v>6.5</v>
      </c>
      <c r="AD190" s="146" t="str">
        <f>Behavior!AA191</f>
        <v>Cleared</v>
      </c>
      <c r="AE190" s="146">
        <f>Discipline!AO191</f>
        <v>5.1333333333333329</v>
      </c>
      <c r="AF190" s="146" t="str">
        <f t="shared" si="31"/>
        <v>NC</v>
      </c>
      <c r="AG190" s="147">
        <f t="shared" si="32"/>
        <v>57.853333333333332</v>
      </c>
      <c r="AH190" s="148" t="str">
        <f t="shared" si="33"/>
        <v>Cleared</v>
      </c>
      <c r="AJ190" s="146">
        <f>Persona!BD191</f>
        <v>34.655555555555551</v>
      </c>
      <c r="AK190" s="146" t="str">
        <f>Persona!BE191</f>
        <v>Cleared</v>
      </c>
      <c r="AL190" s="146">
        <f>Wellness!CB191</f>
        <v>9</v>
      </c>
      <c r="AM190" s="146" t="str">
        <f>Wellness!CE191</f>
        <v>Cleared</v>
      </c>
      <c r="AN190" s="146">
        <f>Behavior!AH191</f>
        <v>8</v>
      </c>
      <c r="AO190" s="146" t="str">
        <f>Behavior!AI191</f>
        <v>Cleared</v>
      </c>
      <c r="AP190" s="146">
        <f>Discipline!BB191</f>
        <v>4.6000000000000005</v>
      </c>
      <c r="AQ190" s="146" t="str">
        <f t="shared" si="34"/>
        <v>NC</v>
      </c>
      <c r="AR190" s="147">
        <f t="shared" si="35"/>
        <v>56.255555555555553</v>
      </c>
      <c r="AS190" s="148" t="str">
        <f t="shared" si="36"/>
        <v>Cleared</v>
      </c>
      <c r="AV190" s="150"/>
    </row>
    <row r="191" spans="1:48" s="149" customFormat="1" ht="28.2" customHeight="1" x14ac:dyDescent="0.3">
      <c r="A191" s="151" t="s">
        <v>402</v>
      </c>
      <c r="B191" s="152" t="s">
        <v>403</v>
      </c>
      <c r="C191" s="146">
        <f>Persona!Q192</f>
        <v>15</v>
      </c>
      <c r="D191" s="146" t="str">
        <f>Persona!R192</f>
        <v>NC</v>
      </c>
      <c r="E191" s="146">
        <f>Wellness!T192</f>
        <v>12</v>
      </c>
      <c r="F191" s="146" t="str">
        <f>Wellness!W192</f>
        <v>Cleared</v>
      </c>
      <c r="G191" s="146">
        <f>Behavior!J192</f>
        <v>6</v>
      </c>
      <c r="H191" s="146" t="str">
        <f>Behavior!K192</f>
        <v>Cleared</v>
      </c>
      <c r="I191" s="146">
        <f>Discipline!O192</f>
        <v>5.9598214285714297</v>
      </c>
      <c r="J191" s="146" t="str">
        <f t="shared" si="25"/>
        <v>NC</v>
      </c>
      <c r="K191" s="147">
        <f t="shared" si="26"/>
        <v>38.959821428571431</v>
      </c>
      <c r="L191" s="148" t="str">
        <f t="shared" si="27"/>
        <v xml:space="preserve">Persona </v>
      </c>
      <c r="N191" s="146">
        <f>Persona!AD192</f>
        <v>20.728571428571428</v>
      </c>
      <c r="O191" s="146" t="str">
        <f>Persona!AE192</f>
        <v>NC</v>
      </c>
      <c r="P191" s="146">
        <f>Wellness!AN192</f>
        <v>3</v>
      </c>
      <c r="Q191" s="146" t="str">
        <f>Wellness!AQ192</f>
        <v xml:space="preserve">Attendance  Test </v>
      </c>
      <c r="R191" s="146">
        <f>Behavior!R192</f>
        <v>6.8</v>
      </c>
      <c r="S191" s="146" t="str">
        <f>Behavior!S192</f>
        <v>Cleared</v>
      </c>
      <c r="T191" s="146">
        <f>Discipline!AB192</f>
        <v>3.3028571428571434</v>
      </c>
      <c r="U191" s="146" t="str">
        <f t="shared" si="28"/>
        <v>NC</v>
      </c>
      <c r="V191" s="147">
        <f t="shared" si="29"/>
        <v>33.831428571428575</v>
      </c>
      <c r="W191" s="148" t="str">
        <f t="shared" si="30"/>
        <v xml:space="preserve">Persona Wellness </v>
      </c>
      <c r="Y191" s="146">
        <f>Persona!AQ192</f>
        <v>24.006666666666668</v>
      </c>
      <c r="Z191" s="146" t="str">
        <f>Persona!AR192</f>
        <v>NC</v>
      </c>
      <c r="AA191" s="146">
        <f>Wellness!BH192</f>
        <v>3</v>
      </c>
      <c r="AB191" s="146" t="str">
        <f>Wellness!BK192</f>
        <v xml:space="preserve">Attendance  Test </v>
      </c>
      <c r="AC191" s="146">
        <f>Behavior!Z192</f>
        <v>6.2000000000000011</v>
      </c>
      <c r="AD191" s="146" t="str">
        <f>Behavior!AA192</f>
        <v>Cleared</v>
      </c>
      <c r="AE191" s="146">
        <f>Discipline!AO192</f>
        <v>3.5777777777777779</v>
      </c>
      <c r="AF191" s="146" t="str">
        <f t="shared" si="31"/>
        <v>NC</v>
      </c>
      <c r="AG191" s="147">
        <f t="shared" si="32"/>
        <v>36.784444444444446</v>
      </c>
      <c r="AH191" s="148" t="str">
        <f t="shared" si="33"/>
        <v xml:space="preserve">Persona Wellness </v>
      </c>
      <c r="AJ191" s="146">
        <f>Persona!BD192</f>
        <v>31.591666666666669</v>
      </c>
      <c r="AK191" s="146" t="str">
        <f>Persona!BE192</f>
        <v>Cleared</v>
      </c>
      <c r="AL191" s="146">
        <f>Wellness!CB192</f>
        <v>6</v>
      </c>
      <c r="AM191" s="146" t="str">
        <f>Wellness!CE192</f>
        <v xml:space="preserve">Attendance  Test </v>
      </c>
      <c r="AN191" s="146">
        <f>Behavior!AH192</f>
        <v>6.9599999999999991</v>
      </c>
      <c r="AO191" s="146" t="str">
        <f>Behavior!AI192</f>
        <v>Cleared</v>
      </c>
      <c r="AP191" s="146">
        <f>Discipline!BB192</f>
        <v>4.4000000000000004</v>
      </c>
      <c r="AQ191" s="146" t="str">
        <f t="shared" si="34"/>
        <v>NC</v>
      </c>
      <c r="AR191" s="147">
        <f t="shared" si="35"/>
        <v>48.951666666666668</v>
      </c>
      <c r="AS191" s="148" t="str">
        <f t="shared" si="36"/>
        <v xml:space="preserve">Wellness </v>
      </c>
      <c r="AV191" s="150"/>
    </row>
    <row r="192" spans="1:48" s="149" customFormat="1" ht="28.2" customHeight="1" x14ac:dyDescent="0.3">
      <c r="A192" s="144" t="s">
        <v>404</v>
      </c>
      <c r="B192" s="145" t="s">
        <v>405</v>
      </c>
      <c r="C192" s="146">
        <f>Persona!Q193</f>
        <v>40</v>
      </c>
      <c r="D192" s="146" t="str">
        <f>Persona!R193</f>
        <v>Cleared</v>
      </c>
      <c r="E192" s="146">
        <f>Wellness!T193</f>
        <v>13</v>
      </c>
      <c r="F192" s="146" t="str">
        <f>Wellness!W193</f>
        <v>Cleared</v>
      </c>
      <c r="G192" s="146">
        <f>Behavior!J193</f>
        <v>6</v>
      </c>
      <c r="H192" s="146" t="str">
        <f>Behavior!K193</f>
        <v>Cleared</v>
      </c>
      <c r="I192" s="146">
        <f>Discipline!O193</f>
        <v>6</v>
      </c>
      <c r="J192" s="146" t="str">
        <f t="shared" si="25"/>
        <v>Cleared</v>
      </c>
      <c r="K192" s="147">
        <f t="shared" si="26"/>
        <v>65</v>
      </c>
      <c r="L192" s="148" t="str">
        <f t="shared" si="27"/>
        <v>Cleared</v>
      </c>
      <c r="N192" s="146">
        <f>Persona!AD193</f>
        <v>20.964285714285715</v>
      </c>
      <c r="O192" s="146" t="str">
        <f>Persona!AE193</f>
        <v>NC</v>
      </c>
      <c r="P192" s="146">
        <f>Wellness!AN193</f>
        <v>17</v>
      </c>
      <c r="Q192" s="146" t="str">
        <f>Wellness!AQ193</f>
        <v>Cleared</v>
      </c>
      <c r="R192" s="146">
        <f>Behavior!R193</f>
        <v>7</v>
      </c>
      <c r="S192" s="146" t="str">
        <f>Behavior!S193</f>
        <v>Cleared</v>
      </c>
      <c r="T192" s="146">
        <f>Discipline!AB193</f>
        <v>5.2228571428571433</v>
      </c>
      <c r="U192" s="146" t="str">
        <f t="shared" si="28"/>
        <v>NC</v>
      </c>
      <c r="V192" s="147">
        <f t="shared" si="29"/>
        <v>50.187142857142859</v>
      </c>
      <c r="W192" s="148" t="str">
        <f t="shared" si="30"/>
        <v xml:space="preserve">Persona </v>
      </c>
      <c r="Y192" s="146">
        <f>Persona!AQ193</f>
        <v>31.240000000000002</v>
      </c>
      <c r="Z192" s="146" t="str">
        <f>Persona!AR193</f>
        <v>Cleared</v>
      </c>
      <c r="AA192" s="146">
        <f>Wellness!BH193</f>
        <v>4.9999999999999991</v>
      </c>
      <c r="AB192" s="146" t="str">
        <f>Wellness!BK193</f>
        <v xml:space="preserve">Test </v>
      </c>
      <c r="AC192" s="146">
        <f>Behavior!Z193</f>
        <v>7.125</v>
      </c>
      <c r="AD192" s="146" t="str">
        <f>Behavior!AA193</f>
        <v>Cleared</v>
      </c>
      <c r="AE192" s="146">
        <f>Discipline!AO193</f>
        <v>5.0888888888888886</v>
      </c>
      <c r="AF192" s="146" t="str">
        <f t="shared" si="31"/>
        <v>NC</v>
      </c>
      <c r="AG192" s="147">
        <f t="shared" si="32"/>
        <v>48.453888888888891</v>
      </c>
      <c r="AH192" s="148" t="str">
        <f t="shared" si="33"/>
        <v xml:space="preserve">Wellness </v>
      </c>
      <c r="AJ192" s="146">
        <f>Persona!BD193</f>
        <v>34.54907407407407</v>
      </c>
      <c r="AK192" s="146" t="str">
        <f>Persona!BE193</f>
        <v>Cleared</v>
      </c>
      <c r="AL192" s="146">
        <f>Wellness!CB193</f>
        <v>9.9999999999999982</v>
      </c>
      <c r="AM192" s="146" t="str">
        <f>Wellness!CE193</f>
        <v>Cleared</v>
      </c>
      <c r="AN192" s="146">
        <f>Behavior!AH193</f>
        <v>7.9</v>
      </c>
      <c r="AO192" s="146" t="str">
        <f>Behavior!AI193</f>
        <v>Cleared</v>
      </c>
      <c r="AP192" s="146">
        <f>Discipline!BB193</f>
        <v>5.3000000000000007</v>
      </c>
      <c r="AQ192" s="146" t="str">
        <f t="shared" si="34"/>
        <v>NC</v>
      </c>
      <c r="AR192" s="147">
        <f t="shared" si="35"/>
        <v>57.749074074074073</v>
      </c>
      <c r="AS192" s="148" t="str">
        <f t="shared" si="36"/>
        <v>Cleared</v>
      </c>
      <c r="AV192" s="150"/>
    </row>
    <row r="193" spans="1:48" s="149" customFormat="1" ht="28.2" customHeight="1" x14ac:dyDescent="0.3">
      <c r="A193" s="151" t="s">
        <v>406</v>
      </c>
      <c r="B193" s="152" t="s">
        <v>407</v>
      </c>
      <c r="C193" s="146">
        <f>Persona!Q194</f>
        <v>33.333333333333329</v>
      </c>
      <c r="D193" s="146" t="str">
        <f>Persona!R194</f>
        <v>Cleared</v>
      </c>
      <c r="E193" s="146">
        <f>Wellness!T194</f>
        <v>12</v>
      </c>
      <c r="F193" s="146" t="str">
        <f>Wellness!W194</f>
        <v>Cleared</v>
      </c>
      <c r="G193" s="146">
        <f>Behavior!J194</f>
        <v>6</v>
      </c>
      <c r="H193" s="146" t="str">
        <f>Behavior!K194</f>
        <v>Cleared</v>
      </c>
      <c r="I193" s="146">
        <f>Discipline!O194</f>
        <v>5.5267857142857153</v>
      </c>
      <c r="J193" s="146" t="str">
        <f t="shared" si="25"/>
        <v>NC</v>
      </c>
      <c r="K193" s="147">
        <f t="shared" si="26"/>
        <v>56.860119047619044</v>
      </c>
      <c r="L193" s="148" t="str">
        <f t="shared" si="27"/>
        <v>Cleared</v>
      </c>
      <c r="N193" s="146">
        <f>Persona!AD194</f>
        <v>25.952380952380949</v>
      </c>
      <c r="O193" s="146" t="str">
        <f>Persona!AE194</f>
        <v>Cleared</v>
      </c>
      <c r="P193" s="146">
        <f>Wellness!AN194</f>
        <v>10.999999999999998</v>
      </c>
      <c r="Q193" s="146" t="str">
        <f>Wellness!AQ194</f>
        <v>Cleared</v>
      </c>
      <c r="R193" s="146">
        <f>Behavior!R194</f>
        <v>8.8000000000000007</v>
      </c>
      <c r="S193" s="146" t="str">
        <f>Behavior!S194</f>
        <v>Cleared</v>
      </c>
      <c r="T193" s="146">
        <f>Discipline!AB194</f>
        <v>6.1714285714285708</v>
      </c>
      <c r="U193" s="146" t="str">
        <f t="shared" si="28"/>
        <v>Cleared</v>
      </c>
      <c r="V193" s="147">
        <f t="shared" si="29"/>
        <v>51.923809523809517</v>
      </c>
      <c r="W193" s="148" t="str">
        <f t="shared" si="30"/>
        <v>Cleared</v>
      </c>
      <c r="Y193" s="146">
        <f>Persona!AQ194</f>
        <v>33.1</v>
      </c>
      <c r="Z193" s="146" t="str">
        <f>Persona!AR194</f>
        <v>Cleared</v>
      </c>
      <c r="AA193" s="146">
        <f>Wellness!BH194</f>
        <v>9.9999999999999982</v>
      </c>
      <c r="AB193" s="146" t="str">
        <f>Wellness!BK194</f>
        <v>Cleared</v>
      </c>
      <c r="AC193" s="146">
        <f>Behavior!Z194</f>
        <v>7.8</v>
      </c>
      <c r="AD193" s="146" t="str">
        <f>Behavior!AA194</f>
        <v>Cleared</v>
      </c>
      <c r="AE193" s="146">
        <f>Discipline!AO194</f>
        <v>6.1277777777777782</v>
      </c>
      <c r="AF193" s="146" t="str">
        <f t="shared" si="31"/>
        <v>Cleared</v>
      </c>
      <c r="AG193" s="147">
        <f t="shared" si="32"/>
        <v>57.027777777777779</v>
      </c>
      <c r="AH193" s="148" t="str">
        <f t="shared" si="33"/>
        <v>Cleared</v>
      </c>
      <c r="AJ193" s="146">
        <f>Persona!BD194</f>
        <v>26.732870370370371</v>
      </c>
      <c r="AK193" s="146" t="str">
        <f>Persona!BE194</f>
        <v>Cleared</v>
      </c>
      <c r="AL193" s="146">
        <f>Wellness!CB194</f>
        <v>10.999999999999998</v>
      </c>
      <c r="AM193" s="146" t="str">
        <f>Wellness!CE194</f>
        <v>Cleared</v>
      </c>
      <c r="AN193" s="146">
        <f>Behavior!AH194</f>
        <v>4.4000000000000004</v>
      </c>
      <c r="AO193" s="146" t="str">
        <f>Behavior!AI194</f>
        <v>NC</v>
      </c>
      <c r="AP193" s="146">
        <f>Discipline!BB194</f>
        <v>3.7833333333333337</v>
      </c>
      <c r="AQ193" s="146" t="str">
        <f t="shared" si="34"/>
        <v>NC</v>
      </c>
      <c r="AR193" s="147">
        <f t="shared" si="35"/>
        <v>45.916203703703701</v>
      </c>
      <c r="AS193" s="148" t="str">
        <f t="shared" si="36"/>
        <v>Cleared</v>
      </c>
      <c r="AV193" s="150"/>
    </row>
    <row r="194" spans="1:48" s="149" customFormat="1" ht="28.2" customHeight="1" x14ac:dyDescent="0.3">
      <c r="A194" s="144" t="s">
        <v>408</v>
      </c>
      <c r="B194" s="145" t="s">
        <v>409</v>
      </c>
      <c r="C194" s="146">
        <f>Persona!Q195</f>
        <v>32.777777777777771</v>
      </c>
      <c r="D194" s="146" t="str">
        <f>Persona!R195</f>
        <v>Cleared</v>
      </c>
      <c r="E194" s="146">
        <f>Wellness!T195</f>
        <v>13.999999999999998</v>
      </c>
      <c r="F194" s="146" t="str">
        <f>Wellness!W195</f>
        <v>Cleared</v>
      </c>
      <c r="G194" s="146">
        <f>Behavior!J195</f>
        <v>6</v>
      </c>
      <c r="H194" s="146" t="str">
        <f>Behavior!K195</f>
        <v>Cleared</v>
      </c>
      <c r="I194" s="146">
        <f>Discipline!O195</f>
        <v>5.28125</v>
      </c>
      <c r="J194" s="146" t="str">
        <f t="shared" si="25"/>
        <v>NC</v>
      </c>
      <c r="K194" s="147">
        <f t="shared" si="26"/>
        <v>58.059027777777771</v>
      </c>
      <c r="L194" s="148" t="str">
        <f t="shared" si="27"/>
        <v>Cleared</v>
      </c>
      <c r="N194" s="146">
        <f>Persona!AD195</f>
        <v>36.026190476190479</v>
      </c>
      <c r="O194" s="146" t="str">
        <f>Persona!AE195</f>
        <v>Cleared</v>
      </c>
      <c r="P194" s="146">
        <f>Wellness!AN195</f>
        <v>12</v>
      </c>
      <c r="Q194" s="146" t="str">
        <f>Wellness!AQ195</f>
        <v>Cleared</v>
      </c>
      <c r="R194" s="146">
        <f>Behavior!R195</f>
        <v>6.6</v>
      </c>
      <c r="S194" s="146" t="str">
        <f>Behavior!S195</f>
        <v>Cleared</v>
      </c>
      <c r="T194" s="146">
        <f>Discipline!AB195</f>
        <v>5.7942857142857145</v>
      </c>
      <c r="U194" s="146" t="str">
        <f t="shared" si="28"/>
        <v>NC</v>
      </c>
      <c r="V194" s="147">
        <f t="shared" si="29"/>
        <v>60.420476190476194</v>
      </c>
      <c r="W194" s="148" t="str">
        <f t="shared" si="30"/>
        <v>Cleared</v>
      </c>
      <c r="Y194" s="146">
        <f>Persona!AQ195</f>
        <v>35.146666666666661</v>
      </c>
      <c r="Z194" s="146" t="str">
        <f>Persona!AR195</f>
        <v>Cleared</v>
      </c>
      <c r="AA194" s="146">
        <f>Wellness!BH195</f>
        <v>13</v>
      </c>
      <c r="AB194" s="146" t="str">
        <f>Wellness!BK195</f>
        <v>Cleared</v>
      </c>
      <c r="AC194" s="146">
        <f>Behavior!Z195</f>
        <v>7.875</v>
      </c>
      <c r="AD194" s="146" t="str">
        <f>Behavior!AA195</f>
        <v>Cleared</v>
      </c>
      <c r="AE194" s="146">
        <f>Discipline!AO195</f>
        <v>5.5833333333333339</v>
      </c>
      <c r="AF194" s="146" t="str">
        <f t="shared" si="31"/>
        <v>NC</v>
      </c>
      <c r="AG194" s="147">
        <f t="shared" si="32"/>
        <v>61.604999999999997</v>
      </c>
      <c r="AH194" s="148" t="str">
        <f t="shared" si="33"/>
        <v>Cleared</v>
      </c>
      <c r="AJ194" s="146">
        <f>Persona!BD195</f>
        <v>32.847222222222221</v>
      </c>
      <c r="AK194" s="146" t="str">
        <f>Persona!BE195</f>
        <v>Cleared</v>
      </c>
      <c r="AL194" s="146">
        <f>Wellness!CB195</f>
        <v>6</v>
      </c>
      <c r="AM194" s="146" t="str">
        <f>Wellness!CE195</f>
        <v xml:space="preserve">Test </v>
      </c>
      <c r="AN194" s="146">
        <f>Behavior!AH195</f>
        <v>7.2799999999999994</v>
      </c>
      <c r="AO194" s="146" t="str">
        <f>Behavior!AI195</f>
        <v>Cleared</v>
      </c>
      <c r="AP194" s="146">
        <f>Discipline!BB195</f>
        <v>4.9000000000000004</v>
      </c>
      <c r="AQ194" s="146" t="str">
        <f t="shared" si="34"/>
        <v>NC</v>
      </c>
      <c r="AR194" s="147">
        <f t="shared" si="35"/>
        <v>51.027222222222221</v>
      </c>
      <c r="AS194" s="148" t="str">
        <f t="shared" si="36"/>
        <v xml:space="preserve">Wellness </v>
      </c>
      <c r="AV194" s="150"/>
    </row>
    <row r="195" spans="1:48" s="149" customFormat="1" ht="28.2" customHeight="1" x14ac:dyDescent="0.3">
      <c r="A195" s="151" t="s">
        <v>410</v>
      </c>
      <c r="B195" s="152" t="s">
        <v>411</v>
      </c>
      <c r="C195" s="146">
        <f>Persona!Q196</f>
        <v>35.555555555555557</v>
      </c>
      <c r="D195" s="146" t="str">
        <f>Persona!R196</f>
        <v>Cleared</v>
      </c>
      <c r="E195" s="146">
        <f>Wellness!T196</f>
        <v>16</v>
      </c>
      <c r="F195" s="146" t="str">
        <f>Wellness!W196</f>
        <v>Cleared</v>
      </c>
      <c r="G195" s="146">
        <f>Behavior!J196</f>
        <v>6</v>
      </c>
      <c r="H195" s="146" t="str">
        <f>Behavior!K196</f>
        <v>Cleared</v>
      </c>
      <c r="I195" s="146">
        <f>Discipline!O196</f>
        <v>4.3973214285714297</v>
      </c>
      <c r="J195" s="146" t="str">
        <f t="shared" si="25"/>
        <v>NC</v>
      </c>
      <c r="K195" s="147">
        <f t="shared" si="26"/>
        <v>61.952876984126988</v>
      </c>
      <c r="L195" s="148" t="str">
        <f t="shared" si="27"/>
        <v>Cleared</v>
      </c>
      <c r="N195" s="146">
        <f>Persona!AD196</f>
        <v>29.664285714285718</v>
      </c>
      <c r="O195" s="146" t="str">
        <f>Persona!AE196</f>
        <v>Cleared</v>
      </c>
      <c r="P195" s="146">
        <f>Wellness!AN196</f>
        <v>3</v>
      </c>
      <c r="Q195" s="146" t="str">
        <f>Wellness!AQ196</f>
        <v xml:space="preserve">Test </v>
      </c>
      <c r="R195" s="146">
        <f>Behavior!R196</f>
        <v>6.6</v>
      </c>
      <c r="S195" s="146" t="str">
        <f>Behavior!S196</f>
        <v>Cleared</v>
      </c>
      <c r="T195" s="146">
        <f>Discipline!AB196</f>
        <v>5.3714285714285719</v>
      </c>
      <c r="U195" s="146" t="str">
        <f t="shared" si="28"/>
        <v>NC</v>
      </c>
      <c r="V195" s="147">
        <f t="shared" si="29"/>
        <v>44.635714285714293</v>
      </c>
      <c r="W195" s="148" t="str">
        <f t="shared" si="30"/>
        <v xml:space="preserve">Wellness </v>
      </c>
      <c r="Y195" s="146">
        <f>Persona!AQ196</f>
        <v>22.573333333333334</v>
      </c>
      <c r="Z195" s="146" t="str">
        <f>Persona!AR196</f>
        <v>NC</v>
      </c>
      <c r="AA195" s="146">
        <f>Wellness!BH196</f>
        <v>13.999999999999998</v>
      </c>
      <c r="AB195" s="146" t="str">
        <f>Wellness!BK196</f>
        <v>Cleared</v>
      </c>
      <c r="AC195" s="146">
        <f>Behavior!Z196</f>
        <v>5.666666666666667</v>
      </c>
      <c r="AD195" s="146" t="str">
        <f>Behavior!AA196</f>
        <v>NC</v>
      </c>
      <c r="AE195" s="146">
        <f>Discipline!AO196</f>
        <v>4.1111111111111116</v>
      </c>
      <c r="AF195" s="146" t="str">
        <f t="shared" si="31"/>
        <v>NC</v>
      </c>
      <c r="AG195" s="147">
        <f t="shared" si="32"/>
        <v>46.351111111111109</v>
      </c>
      <c r="AH195" s="148" t="str">
        <f t="shared" si="33"/>
        <v xml:space="preserve">Persona </v>
      </c>
      <c r="AJ195" s="146">
        <f>Persona!BD196</f>
        <v>26.593981481481482</v>
      </c>
      <c r="AK195" s="146" t="str">
        <f>Persona!BE196</f>
        <v>Cleared</v>
      </c>
      <c r="AL195" s="146">
        <f>Wellness!CB196</f>
        <v>9</v>
      </c>
      <c r="AM195" s="146" t="str">
        <f>Wellness!CE196</f>
        <v>Cleared</v>
      </c>
      <c r="AN195" s="146">
        <f>Behavior!AH196</f>
        <v>4.2</v>
      </c>
      <c r="AO195" s="146" t="str">
        <f>Behavior!AI196</f>
        <v>NC</v>
      </c>
      <c r="AP195" s="146">
        <f>Discipline!BB196</f>
        <v>3.3833333333333337</v>
      </c>
      <c r="AQ195" s="146" t="str">
        <f t="shared" si="34"/>
        <v>NC</v>
      </c>
      <c r="AR195" s="147">
        <f t="shared" si="35"/>
        <v>43.177314814814814</v>
      </c>
      <c r="AS195" s="148" t="str">
        <f t="shared" si="36"/>
        <v>Cleared</v>
      </c>
      <c r="AV195" s="150"/>
    </row>
    <row r="196" spans="1:48" s="149" customFormat="1" ht="28.2" customHeight="1" x14ac:dyDescent="0.3">
      <c r="A196" s="144" t="s">
        <v>412</v>
      </c>
      <c r="B196" s="145" t="s">
        <v>413</v>
      </c>
      <c r="C196" s="146">
        <f>Persona!Q197</f>
        <v>30</v>
      </c>
      <c r="D196" s="146" t="str">
        <f>Persona!R197</f>
        <v>Cleared</v>
      </c>
      <c r="E196" s="146">
        <f>Wellness!T197</f>
        <v>17</v>
      </c>
      <c r="F196" s="146" t="str">
        <f>Wellness!W197</f>
        <v>Cleared</v>
      </c>
      <c r="G196" s="146">
        <f>Behavior!J197</f>
        <v>6</v>
      </c>
      <c r="H196" s="146" t="str">
        <f>Behavior!K197</f>
        <v>Cleared</v>
      </c>
      <c r="I196" s="146">
        <f>Discipline!O197</f>
        <v>6.8258928571428585</v>
      </c>
      <c r="J196" s="146" t="str">
        <f t="shared" si="25"/>
        <v>Cleared</v>
      </c>
      <c r="K196" s="147">
        <f t="shared" si="26"/>
        <v>59.825892857142861</v>
      </c>
      <c r="L196" s="148" t="str">
        <f t="shared" si="27"/>
        <v>Cleared</v>
      </c>
      <c r="N196" s="146">
        <f>Persona!AD197</f>
        <v>31.12380952380952</v>
      </c>
      <c r="O196" s="146" t="str">
        <f>Persona!AE197</f>
        <v>Cleared</v>
      </c>
      <c r="P196" s="146">
        <f>Wellness!AN197</f>
        <v>6</v>
      </c>
      <c r="Q196" s="146" t="str">
        <f>Wellness!AQ197</f>
        <v xml:space="preserve">Test </v>
      </c>
      <c r="R196" s="146">
        <f>Behavior!R197</f>
        <v>7</v>
      </c>
      <c r="S196" s="146" t="str">
        <f>Behavior!S197</f>
        <v>Cleared</v>
      </c>
      <c r="T196" s="146">
        <f>Discipline!AB197</f>
        <v>4.8000000000000007</v>
      </c>
      <c r="U196" s="146" t="str">
        <f t="shared" si="28"/>
        <v>NC</v>
      </c>
      <c r="V196" s="147">
        <f t="shared" si="29"/>
        <v>48.923809523809524</v>
      </c>
      <c r="W196" s="148" t="str">
        <f t="shared" si="30"/>
        <v xml:space="preserve">Wellness </v>
      </c>
      <c r="Y196" s="146">
        <f>Persona!AQ197</f>
        <v>25.933333333333334</v>
      </c>
      <c r="Z196" s="146" t="str">
        <f>Persona!AR197</f>
        <v>Cleared</v>
      </c>
      <c r="AA196" s="146">
        <f>Wellness!BH197</f>
        <v>13</v>
      </c>
      <c r="AB196" s="146" t="str">
        <f>Wellness!BK197</f>
        <v>Cleared</v>
      </c>
      <c r="AC196" s="146">
        <f>Behavior!Z197</f>
        <v>6</v>
      </c>
      <c r="AD196" s="146" t="str">
        <f>Behavior!AA197</f>
        <v>Cleared</v>
      </c>
      <c r="AE196" s="146">
        <f>Discipline!AO197</f>
        <v>6.0777777777777775</v>
      </c>
      <c r="AF196" s="146" t="str">
        <f t="shared" si="31"/>
        <v>Cleared</v>
      </c>
      <c r="AG196" s="147">
        <f t="shared" si="32"/>
        <v>51.011111111111113</v>
      </c>
      <c r="AH196" s="148" t="str">
        <f t="shared" si="33"/>
        <v>Cleared</v>
      </c>
      <c r="AJ196" s="146">
        <f>Persona!BD197</f>
        <v>32.650925925925925</v>
      </c>
      <c r="AK196" s="146" t="str">
        <f>Persona!BE197</f>
        <v>Cleared</v>
      </c>
      <c r="AL196" s="146">
        <f>Wellness!CB197</f>
        <v>12</v>
      </c>
      <c r="AM196" s="146" t="str">
        <f>Wellness!CE197</f>
        <v>Cleared</v>
      </c>
      <c r="AN196" s="146">
        <f>Behavior!AH197</f>
        <v>0</v>
      </c>
      <c r="AO196" s="146" t="str">
        <f>Behavior!AI197</f>
        <v>NC</v>
      </c>
      <c r="AP196" s="146">
        <f>Discipline!BB197</f>
        <v>5.1666666666666661</v>
      </c>
      <c r="AQ196" s="146" t="str">
        <f t="shared" si="34"/>
        <v>NC</v>
      </c>
      <c r="AR196" s="147">
        <f t="shared" si="35"/>
        <v>49.81759259259259</v>
      </c>
      <c r="AS196" s="148" t="str">
        <f t="shared" si="36"/>
        <v>Cleared</v>
      </c>
      <c r="AV196" s="150"/>
    </row>
    <row r="197" spans="1:48" s="149" customFormat="1" ht="28.2" customHeight="1" x14ac:dyDescent="0.3">
      <c r="A197" s="151" t="s">
        <v>414</v>
      </c>
      <c r="B197" s="152" t="s">
        <v>415</v>
      </c>
      <c r="C197" s="146">
        <f>Persona!Q198</f>
        <v>44.44444444444445</v>
      </c>
      <c r="D197" s="146" t="str">
        <f>Persona!R198</f>
        <v>Cleared</v>
      </c>
      <c r="E197" s="146">
        <f>Wellness!T198</f>
        <v>17</v>
      </c>
      <c r="F197" s="146" t="str">
        <f>Wellness!W198</f>
        <v>Cleared</v>
      </c>
      <c r="G197" s="146">
        <f>Behavior!J198</f>
        <v>6</v>
      </c>
      <c r="H197" s="146" t="str">
        <f>Behavior!K198</f>
        <v>Cleared</v>
      </c>
      <c r="I197" s="146">
        <f>Discipline!O198</f>
        <v>5.6785714285714288</v>
      </c>
      <c r="J197" s="146" t="str">
        <f t="shared" ref="J197:J231" si="37">IF(I197&gt;=6,"Cleared","NC")</f>
        <v>NC</v>
      </c>
      <c r="K197" s="147">
        <f t="shared" ref="K197:K231" si="38">C197+E197+G197+I197</f>
        <v>73.123015873015888</v>
      </c>
      <c r="L197" s="148" t="str">
        <f t="shared" ref="L197:L231" si="39">IF(D197&amp;F197="ClearedCleared","Cleared",IF(D197="NC","Persona ","") &amp;IF(F197="Attendance  Test ","Wellness ","") &amp;IF(F197="Attendance  ","Wellness ","") &amp;IF(F197="Test ","Wellness ",""))</f>
        <v>Cleared</v>
      </c>
      <c r="N197" s="146">
        <f>Persona!AD198</f>
        <v>27.36904761904762</v>
      </c>
      <c r="O197" s="146" t="str">
        <f>Persona!AE198</f>
        <v>Cleared</v>
      </c>
      <c r="P197" s="146">
        <f>Wellness!AN198</f>
        <v>9.9999999999999982</v>
      </c>
      <c r="Q197" s="146" t="str">
        <f>Wellness!AQ198</f>
        <v>Cleared</v>
      </c>
      <c r="R197" s="146">
        <f>Behavior!R198</f>
        <v>9.8000000000000007</v>
      </c>
      <c r="S197" s="146" t="str">
        <f>Behavior!S198</f>
        <v>Cleared</v>
      </c>
      <c r="T197" s="146">
        <f>Discipline!AB198</f>
        <v>5.6571428571428575</v>
      </c>
      <c r="U197" s="146" t="str">
        <f t="shared" ref="U197:U231" si="40">IF(T197&gt;=6,"Cleared","NC")</f>
        <v>NC</v>
      </c>
      <c r="V197" s="147">
        <f t="shared" ref="V197:V231" si="41">N197+P197+R197+T197</f>
        <v>52.826190476190476</v>
      </c>
      <c r="W197" s="148" t="str">
        <f t="shared" ref="W197:W231" si="42">IF(O197&amp;Q197="ClearedCleared","Cleared",IF(O197="NC","Persona ","") &amp;IF(Q197="Attendance  Test ","Wellness ","") &amp;IF(Q197="Attendance  ","Wellness ","") &amp;IF(Q197="Test ","Wellness ",""))</f>
        <v>Cleared</v>
      </c>
      <c r="Y197" s="146">
        <f>Persona!AQ198</f>
        <v>26.393333333333334</v>
      </c>
      <c r="Z197" s="146" t="str">
        <f>Persona!AR198</f>
        <v>Cleared</v>
      </c>
      <c r="AA197" s="146">
        <f>Wellness!BH198</f>
        <v>2</v>
      </c>
      <c r="AB197" s="146" t="str">
        <f>Wellness!BK198</f>
        <v xml:space="preserve">Test </v>
      </c>
      <c r="AC197" s="146">
        <f>Behavior!Z198</f>
        <v>8.7000000000000011</v>
      </c>
      <c r="AD197" s="146" t="str">
        <f>Behavior!AA198</f>
        <v>Cleared</v>
      </c>
      <c r="AE197" s="146">
        <f>Discipline!AO198</f>
        <v>5.2055555555555557</v>
      </c>
      <c r="AF197" s="146" t="str">
        <f t="shared" ref="AF197:AF231" si="43">IF(AE197&gt;=6,"Cleared","NC")</f>
        <v>NC</v>
      </c>
      <c r="AG197" s="147">
        <f t="shared" ref="AG197:AG231" si="44">Y197+AA197+AC197+AE197</f>
        <v>42.298888888888889</v>
      </c>
      <c r="AH197" s="148" t="str">
        <f t="shared" ref="AH197:AH231" si="45">IF(Z197&amp;AB197="ClearedCleared","Cleared",IF(Z197="NC","Persona ","") &amp;IF(AB197="Attendance  Test ","Wellness ","") &amp;IF(AB197="Attendance  ","Wellness ","") &amp;IF(AB197="Test ","Wellness ",""))</f>
        <v xml:space="preserve">Wellness </v>
      </c>
      <c r="AJ197" s="146">
        <f>Persona!BD198</f>
        <v>37.128703703703707</v>
      </c>
      <c r="AK197" s="146" t="str">
        <f>Persona!BE198</f>
        <v>Cleared</v>
      </c>
      <c r="AL197" s="146">
        <f>Wellness!CB198</f>
        <v>9</v>
      </c>
      <c r="AM197" s="146" t="str">
        <f>Wellness!CE198</f>
        <v>Cleared</v>
      </c>
      <c r="AN197" s="146">
        <f>Behavior!AH198</f>
        <v>7.9</v>
      </c>
      <c r="AO197" s="146" t="str">
        <f>Behavior!AI198</f>
        <v>Cleared</v>
      </c>
      <c r="AP197" s="146">
        <f>Discipline!BB198</f>
        <v>5.2666666666666666</v>
      </c>
      <c r="AQ197" s="146" t="str">
        <f t="shared" ref="AQ197:AQ231" si="46">IF(AP197&gt;=6,"Cleared","NC")</f>
        <v>NC</v>
      </c>
      <c r="AR197" s="147">
        <f t="shared" ref="AR197:AR231" si="47">AJ197+AL197+AN197+AP197</f>
        <v>59.295370370370371</v>
      </c>
      <c r="AS197" s="148" t="str">
        <f t="shared" ref="AS197:AS231" si="48">IF(AK197&amp;AM197="ClearedCleared","Cleared",IF(AK197="NC","Persona ","") &amp;IF(AM197="Attendance  Test ","Wellness ","") &amp;IF(AM197="Attendance  ","Wellness ","") &amp;IF(AM197="Test ","Wellness ",""))</f>
        <v>Cleared</v>
      </c>
      <c r="AV197" s="150"/>
    </row>
    <row r="198" spans="1:48" s="149" customFormat="1" ht="28.2" customHeight="1" x14ac:dyDescent="0.3">
      <c r="A198" s="144" t="s">
        <v>416</v>
      </c>
      <c r="B198" s="145" t="s">
        <v>417</v>
      </c>
      <c r="C198" s="146">
        <f>Persona!Q199</f>
        <v>33.333333333333329</v>
      </c>
      <c r="D198" s="146" t="str">
        <f>Persona!R199</f>
        <v>Cleared</v>
      </c>
      <c r="E198" s="146">
        <f>Wellness!T199</f>
        <v>16</v>
      </c>
      <c r="F198" s="146" t="str">
        <f>Wellness!W199</f>
        <v>Cleared</v>
      </c>
      <c r="G198" s="146">
        <f>Behavior!J199</f>
        <v>6</v>
      </c>
      <c r="H198" s="146" t="str">
        <f>Behavior!K199</f>
        <v>Cleared</v>
      </c>
      <c r="I198" s="146">
        <f>Discipline!O199</f>
        <v>4.2098214285714288</v>
      </c>
      <c r="J198" s="146" t="str">
        <f t="shared" si="37"/>
        <v>NC</v>
      </c>
      <c r="K198" s="147">
        <f t="shared" si="38"/>
        <v>59.543154761904759</v>
      </c>
      <c r="L198" s="148" t="str">
        <f t="shared" si="39"/>
        <v>Cleared</v>
      </c>
      <c r="N198" s="146">
        <f>Persona!AD199</f>
        <v>26.18869047619048</v>
      </c>
      <c r="O198" s="146" t="str">
        <f>Persona!AE199</f>
        <v>Cleared</v>
      </c>
      <c r="P198" s="146">
        <f>Wellness!AN199</f>
        <v>18</v>
      </c>
      <c r="Q198" s="146" t="str">
        <f>Wellness!AQ199</f>
        <v>Cleared</v>
      </c>
      <c r="R198" s="146">
        <f>Behavior!R199</f>
        <v>7.4666666666666659</v>
      </c>
      <c r="S198" s="146" t="str">
        <f>Behavior!S199</f>
        <v>Cleared</v>
      </c>
      <c r="T198" s="146">
        <f>Discipline!AB199</f>
        <v>4.2666666666666666</v>
      </c>
      <c r="U198" s="146" t="str">
        <f t="shared" si="40"/>
        <v>NC</v>
      </c>
      <c r="V198" s="147">
        <f t="shared" si="41"/>
        <v>55.922023809523814</v>
      </c>
      <c r="W198" s="148" t="str">
        <f t="shared" si="42"/>
        <v>Cleared</v>
      </c>
      <c r="Y198" s="146">
        <f>Persona!AQ199</f>
        <v>30.706666666666663</v>
      </c>
      <c r="Z198" s="146" t="str">
        <f>Persona!AR199</f>
        <v>Cleared</v>
      </c>
      <c r="AA198" s="146">
        <f>Wellness!BH199</f>
        <v>17</v>
      </c>
      <c r="AB198" s="146" t="str">
        <f>Wellness!BK199</f>
        <v>Cleared</v>
      </c>
      <c r="AC198" s="146">
        <f>Behavior!Z199</f>
        <v>6.25</v>
      </c>
      <c r="AD198" s="146" t="str">
        <f>Behavior!AA199</f>
        <v>Cleared</v>
      </c>
      <c r="AE198" s="146">
        <f>Discipline!AO199</f>
        <v>5.8277777777777793</v>
      </c>
      <c r="AF198" s="146" t="str">
        <f t="shared" si="43"/>
        <v>NC</v>
      </c>
      <c r="AG198" s="147">
        <f t="shared" si="44"/>
        <v>59.784444444444446</v>
      </c>
      <c r="AH198" s="148" t="str">
        <f t="shared" si="45"/>
        <v>Cleared</v>
      </c>
      <c r="AJ198" s="146">
        <f>Persona!BD199</f>
        <v>29.329629629629629</v>
      </c>
      <c r="AK198" s="146" t="str">
        <f>Persona!BE199</f>
        <v>Cleared</v>
      </c>
      <c r="AL198" s="146">
        <f>Wellness!CB199</f>
        <v>16</v>
      </c>
      <c r="AM198" s="146" t="str">
        <f>Wellness!CE199</f>
        <v>Cleared</v>
      </c>
      <c r="AN198" s="146">
        <f>Behavior!AH199</f>
        <v>6.8</v>
      </c>
      <c r="AO198" s="146" t="str">
        <f>Behavior!AI199</f>
        <v>Cleared</v>
      </c>
      <c r="AP198" s="146">
        <f>Discipline!BB199</f>
        <v>3.1333333333333337</v>
      </c>
      <c r="AQ198" s="146" t="str">
        <f t="shared" si="46"/>
        <v>NC</v>
      </c>
      <c r="AR198" s="147">
        <f t="shared" si="47"/>
        <v>55.262962962962959</v>
      </c>
      <c r="AS198" s="148" t="str">
        <f t="shared" si="48"/>
        <v>Cleared</v>
      </c>
      <c r="AV198" s="150"/>
    </row>
    <row r="199" spans="1:48" s="149" customFormat="1" ht="28.2" customHeight="1" x14ac:dyDescent="0.3">
      <c r="A199" s="151" t="s">
        <v>418</v>
      </c>
      <c r="B199" s="152" t="s">
        <v>419</v>
      </c>
      <c r="C199" s="146">
        <f>Persona!Q200</f>
        <v>30</v>
      </c>
      <c r="D199" s="146" t="str">
        <f>Persona!R200</f>
        <v>Cleared</v>
      </c>
      <c r="E199" s="146">
        <f>Wellness!T200</f>
        <v>13.999999999999998</v>
      </c>
      <c r="F199" s="146" t="str">
        <f>Wellness!W200</f>
        <v xml:space="preserve">Attendance  </v>
      </c>
      <c r="G199" s="146">
        <f>Behavior!J200</f>
        <v>6</v>
      </c>
      <c r="H199" s="146" t="str">
        <f>Behavior!K200</f>
        <v>Cleared</v>
      </c>
      <c r="I199" s="146">
        <f>Discipline!O200</f>
        <v>4.21875</v>
      </c>
      <c r="J199" s="146" t="str">
        <f t="shared" si="37"/>
        <v>NC</v>
      </c>
      <c r="K199" s="147">
        <f t="shared" si="38"/>
        <v>54.21875</v>
      </c>
      <c r="L199" s="148" t="str">
        <f t="shared" si="39"/>
        <v xml:space="preserve">Wellness </v>
      </c>
      <c r="N199" s="146">
        <f>Persona!AD200</f>
        <v>34.549999999999997</v>
      </c>
      <c r="O199" s="146" t="str">
        <f>Persona!AE200</f>
        <v>Cleared</v>
      </c>
      <c r="P199" s="146">
        <f>Wellness!AN200</f>
        <v>9.9999999999999982</v>
      </c>
      <c r="Q199" s="146" t="str">
        <f>Wellness!AQ200</f>
        <v xml:space="preserve">Attendance  </v>
      </c>
      <c r="R199" s="146">
        <f>Behavior!R200</f>
        <v>6.4</v>
      </c>
      <c r="S199" s="146" t="str">
        <f>Behavior!S200</f>
        <v>Cleared</v>
      </c>
      <c r="T199" s="146">
        <f>Discipline!AB200</f>
        <v>4.0685714285714285</v>
      </c>
      <c r="U199" s="146" t="str">
        <f t="shared" si="40"/>
        <v>NC</v>
      </c>
      <c r="V199" s="147">
        <f t="shared" si="41"/>
        <v>55.018571428571427</v>
      </c>
      <c r="W199" s="148" t="str">
        <f t="shared" si="42"/>
        <v xml:space="preserve">Wellness </v>
      </c>
      <c r="Y199" s="146">
        <f>Persona!AQ200</f>
        <v>34.120000000000005</v>
      </c>
      <c r="Z199" s="146" t="str">
        <f>Persona!AR200</f>
        <v>Cleared</v>
      </c>
      <c r="AA199" s="146">
        <f>Wellness!BH200</f>
        <v>12</v>
      </c>
      <c r="AB199" s="146" t="str">
        <f>Wellness!BK200</f>
        <v xml:space="preserve">Attendance  </v>
      </c>
      <c r="AC199" s="146">
        <f>Behavior!Z200</f>
        <v>7.375</v>
      </c>
      <c r="AD199" s="146" t="str">
        <f>Behavior!AA200</f>
        <v>Cleared</v>
      </c>
      <c r="AE199" s="146">
        <f>Discipline!AO200</f>
        <v>3.8222222222222224</v>
      </c>
      <c r="AF199" s="146" t="str">
        <f t="shared" si="43"/>
        <v>NC</v>
      </c>
      <c r="AG199" s="147">
        <f t="shared" si="44"/>
        <v>57.317222222222227</v>
      </c>
      <c r="AH199" s="148" t="str">
        <f t="shared" si="45"/>
        <v xml:space="preserve">Wellness </v>
      </c>
      <c r="AJ199" s="146">
        <f>Persona!BD200</f>
        <v>28.75648148148148</v>
      </c>
      <c r="AK199" s="146" t="str">
        <f>Persona!BE200</f>
        <v>Cleared</v>
      </c>
      <c r="AL199" s="146">
        <f>Wellness!CB200</f>
        <v>13</v>
      </c>
      <c r="AM199" s="146" t="str">
        <f>Wellness!CE200</f>
        <v xml:space="preserve">Attendance  </v>
      </c>
      <c r="AN199" s="146">
        <f>Behavior!AH200</f>
        <v>7.2799999999999994</v>
      </c>
      <c r="AO199" s="146" t="str">
        <f>Behavior!AI200</f>
        <v>Cleared</v>
      </c>
      <c r="AP199" s="146">
        <f>Discipline!BB200</f>
        <v>3.6</v>
      </c>
      <c r="AQ199" s="146" t="str">
        <f t="shared" si="46"/>
        <v>NC</v>
      </c>
      <c r="AR199" s="147">
        <f t="shared" si="47"/>
        <v>52.636481481481482</v>
      </c>
      <c r="AS199" s="148" t="str">
        <f t="shared" si="48"/>
        <v xml:space="preserve">Wellness </v>
      </c>
      <c r="AV199" s="150"/>
    </row>
    <row r="200" spans="1:48" s="149" customFormat="1" ht="28.2" customHeight="1" x14ac:dyDescent="0.3">
      <c r="A200" s="144" t="s">
        <v>420</v>
      </c>
      <c r="B200" s="145" t="s">
        <v>421</v>
      </c>
      <c r="C200" s="146">
        <f>Persona!Q201</f>
        <v>22.777777777777779</v>
      </c>
      <c r="D200" s="146" t="str">
        <f>Persona!R201</f>
        <v>NC</v>
      </c>
      <c r="E200" s="146">
        <f>Wellness!T201</f>
        <v>13</v>
      </c>
      <c r="F200" s="146" t="str">
        <f>Wellness!W201</f>
        <v>Cleared</v>
      </c>
      <c r="G200" s="146">
        <f>Behavior!J201</f>
        <v>6</v>
      </c>
      <c r="H200" s="146" t="str">
        <f>Behavior!K201</f>
        <v>Cleared</v>
      </c>
      <c r="I200" s="146">
        <f>Discipline!O201</f>
        <v>5.7455357142857153</v>
      </c>
      <c r="J200" s="146" t="str">
        <f t="shared" si="37"/>
        <v>NC</v>
      </c>
      <c r="K200" s="147">
        <f t="shared" si="38"/>
        <v>47.523313492063494</v>
      </c>
      <c r="L200" s="148" t="str">
        <f t="shared" si="39"/>
        <v xml:space="preserve">Persona </v>
      </c>
      <c r="N200" s="146">
        <f>Persona!AD201</f>
        <v>24.878571428571426</v>
      </c>
      <c r="O200" s="146" t="str">
        <f>Persona!AE201</f>
        <v>NC</v>
      </c>
      <c r="P200" s="146">
        <f>Wellness!AN201</f>
        <v>6</v>
      </c>
      <c r="Q200" s="146" t="str">
        <f>Wellness!AQ201</f>
        <v xml:space="preserve">Test </v>
      </c>
      <c r="R200" s="146">
        <f>Behavior!R201</f>
        <v>6.4</v>
      </c>
      <c r="S200" s="146" t="str">
        <f>Behavior!S201</f>
        <v>Cleared</v>
      </c>
      <c r="T200" s="146">
        <f>Discipline!AB201</f>
        <v>5.4742857142857142</v>
      </c>
      <c r="U200" s="146" t="str">
        <f t="shared" si="40"/>
        <v>NC</v>
      </c>
      <c r="V200" s="147">
        <f t="shared" si="41"/>
        <v>42.752857142857138</v>
      </c>
      <c r="W200" s="148" t="str">
        <f t="shared" si="42"/>
        <v xml:space="preserve">Persona Wellness </v>
      </c>
      <c r="Y200" s="146">
        <f>Persona!AQ201</f>
        <v>33.053333333333335</v>
      </c>
      <c r="Z200" s="146" t="str">
        <f>Persona!AR201</f>
        <v>Cleared</v>
      </c>
      <c r="AA200" s="146">
        <f>Wellness!BH201</f>
        <v>12</v>
      </c>
      <c r="AB200" s="146" t="str">
        <f>Wellness!BK201</f>
        <v xml:space="preserve">Attendance  </v>
      </c>
      <c r="AC200" s="146">
        <f>Behavior!Z201</f>
        <v>6.875</v>
      </c>
      <c r="AD200" s="146" t="str">
        <f>Behavior!AA201</f>
        <v>Cleared</v>
      </c>
      <c r="AE200" s="146">
        <f>Discipline!AO201</f>
        <v>4.2722222222222221</v>
      </c>
      <c r="AF200" s="146" t="str">
        <f t="shared" si="43"/>
        <v>NC</v>
      </c>
      <c r="AG200" s="147">
        <f t="shared" si="44"/>
        <v>56.200555555555553</v>
      </c>
      <c r="AH200" s="148" t="str">
        <f t="shared" si="45"/>
        <v xml:space="preserve">Wellness </v>
      </c>
      <c r="AJ200" s="146">
        <f>Persona!BD201</f>
        <v>31.145370370370372</v>
      </c>
      <c r="AK200" s="146" t="str">
        <f>Persona!BE201</f>
        <v>Cleared</v>
      </c>
      <c r="AL200" s="146">
        <f>Wellness!CB201</f>
        <v>3</v>
      </c>
      <c r="AM200" s="146" t="str">
        <f>Wellness!CE201</f>
        <v xml:space="preserve">Attendance  Test </v>
      </c>
      <c r="AN200" s="146">
        <f>Behavior!AH201</f>
        <v>7.68</v>
      </c>
      <c r="AO200" s="146" t="str">
        <f>Behavior!AI201</f>
        <v>Cleared</v>
      </c>
      <c r="AP200" s="146">
        <f>Discipline!BB201</f>
        <v>4.6333333333333337</v>
      </c>
      <c r="AQ200" s="146" t="str">
        <f t="shared" si="46"/>
        <v>NC</v>
      </c>
      <c r="AR200" s="147">
        <f t="shared" si="47"/>
        <v>46.458703703703705</v>
      </c>
      <c r="AS200" s="148" t="str">
        <f t="shared" si="48"/>
        <v xml:space="preserve">Wellness </v>
      </c>
      <c r="AV200" s="150"/>
    </row>
    <row r="201" spans="1:48" s="149" customFormat="1" ht="28.2" customHeight="1" x14ac:dyDescent="0.3">
      <c r="A201" s="151" t="s">
        <v>422</v>
      </c>
      <c r="B201" s="152" t="s">
        <v>423</v>
      </c>
      <c r="C201" s="146">
        <f>Persona!Q202</f>
        <v>33.888888888888893</v>
      </c>
      <c r="D201" s="146" t="str">
        <f>Persona!R202</f>
        <v>Cleared</v>
      </c>
      <c r="E201" s="146">
        <f>Wellness!T202</f>
        <v>0</v>
      </c>
      <c r="F201" s="146" t="str">
        <f>Wellness!W202</f>
        <v xml:space="preserve">Test </v>
      </c>
      <c r="G201" s="146">
        <f>Behavior!J202</f>
        <v>6</v>
      </c>
      <c r="H201" s="146" t="str">
        <f>Behavior!K202</f>
        <v>Cleared</v>
      </c>
      <c r="I201" s="146">
        <f>Discipline!O202</f>
        <v>4.7455357142857144</v>
      </c>
      <c r="J201" s="146" t="str">
        <f t="shared" si="37"/>
        <v>NC</v>
      </c>
      <c r="K201" s="147">
        <f t="shared" si="38"/>
        <v>44.634424603174608</v>
      </c>
      <c r="L201" s="148" t="str">
        <f t="shared" si="39"/>
        <v xml:space="preserve">Wellness </v>
      </c>
      <c r="N201" s="146">
        <f>Persona!AD202</f>
        <v>11.154761904761905</v>
      </c>
      <c r="O201" s="146" t="str">
        <f>Persona!AE202</f>
        <v>NC</v>
      </c>
      <c r="P201" s="146">
        <f>Wellness!AN202</f>
        <v>4</v>
      </c>
      <c r="Q201" s="146" t="str">
        <f>Wellness!AQ202</f>
        <v xml:space="preserve">Test </v>
      </c>
      <c r="R201" s="146">
        <f>Behavior!R202</f>
        <v>7.44</v>
      </c>
      <c r="S201" s="146" t="str">
        <f>Behavior!S202</f>
        <v>Cleared</v>
      </c>
      <c r="T201" s="146">
        <f>Discipline!AB202</f>
        <v>4.3885714285714288</v>
      </c>
      <c r="U201" s="146" t="str">
        <f t="shared" si="40"/>
        <v>NC</v>
      </c>
      <c r="V201" s="147">
        <f t="shared" si="41"/>
        <v>26.983333333333334</v>
      </c>
      <c r="W201" s="148" t="str">
        <f t="shared" si="42"/>
        <v xml:space="preserve">Persona Wellness </v>
      </c>
      <c r="Y201" s="146">
        <f>Persona!AQ202</f>
        <v>21.306666666666665</v>
      </c>
      <c r="Z201" s="146" t="str">
        <f>Persona!AR202</f>
        <v>NC</v>
      </c>
      <c r="AA201" s="146">
        <f>Wellness!BH202</f>
        <v>9</v>
      </c>
      <c r="AB201" s="146" t="str">
        <f>Wellness!BK202</f>
        <v xml:space="preserve">Attendance  </v>
      </c>
      <c r="AC201" s="146">
        <f>Behavior!Z202</f>
        <v>7</v>
      </c>
      <c r="AD201" s="146" t="str">
        <f>Behavior!AA202</f>
        <v>Cleared</v>
      </c>
      <c r="AE201" s="146">
        <f>Discipline!AO202</f>
        <v>2.0611111111111113</v>
      </c>
      <c r="AF201" s="146" t="str">
        <f t="shared" si="43"/>
        <v>NC</v>
      </c>
      <c r="AG201" s="147">
        <f t="shared" si="44"/>
        <v>39.367777777777775</v>
      </c>
      <c r="AH201" s="148" t="str">
        <f t="shared" si="45"/>
        <v xml:space="preserve">Persona Wellness </v>
      </c>
      <c r="AJ201" s="146">
        <f>Persona!BD202</f>
        <v>29.333333333333332</v>
      </c>
      <c r="AK201" s="146" t="str">
        <f>Persona!BE202</f>
        <v>Cleared</v>
      </c>
      <c r="AL201" s="146">
        <f>Wellness!CB202</f>
        <v>6.9999999999999991</v>
      </c>
      <c r="AM201" s="146" t="str">
        <f>Wellness!CE202</f>
        <v xml:space="preserve">Attendance  Test </v>
      </c>
      <c r="AN201" s="146">
        <f>Behavior!AH202</f>
        <v>7</v>
      </c>
      <c r="AO201" s="146" t="str">
        <f>Behavior!AI202</f>
        <v>Cleared</v>
      </c>
      <c r="AP201" s="146">
        <f>Discipline!BB202</f>
        <v>4.0333333333333341</v>
      </c>
      <c r="AQ201" s="146" t="str">
        <f t="shared" si="46"/>
        <v>NC</v>
      </c>
      <c r="AR201" s="147">
        <f t="shared" si="47"/>
        <v>47.36666666666666</v>
      </c>
      <c r="AS201" s="148" t="str">
        <f t="shared" si="48"/>
        <v xml:space="preserve">Wellness </v>
      </c>
      <c r="AV201" s="150"/>
    </row>
    <row r="202" spans="1:48" s="149" customFormat="1" ht="28.2" customHeight="1" x14ac:dyDescent="0.3">
      <c r="A202" s="144" t="s">
        <v>424</v>
      </c>
      <c r="B202" s="145" t="s">
        <v>425</v>
      </c>
      <c r="C202" s="146">
        <f>Persona!Q203</f>
        <v>28.888888888888893</v>
      </c>
      <c r="D202" s="146" t="str">
        <f>Persona!R203</f>
        <v>Cleared</v>
      </c>
      <c r="E202" s="146">
        <f>Wellness!T203</f>
        <v>13</v>
      </c>
      <c r="F202" s="146" t="str">
        <f>Wellness!W203</f>
        <v xml:space="preserve">Attendance  </v>
      </c>
      <c r="G202" s="146">
        <f>Behavior!J203</f>
        <v>6</v>
      </c>
      <c r="H202" s="146" t="str">
        <f>Behavior!K203</f>
        <v>Cleared</v>
      </c>
      <c r="I202" s="146">
        <f>Discipline!O203</f>
        <v>3.75</v>
      </c>
      <c r="J202" s="146" t="str">
        <f t="shared" si="37"/>
        <v>NC</v>
      </c>
      <c r="K202" s="147">
        <f t="shared" si="38"/>
        <v>51.638888888888893</v>
      </c>
      <c r="L202" s="148" t="str">
        <f t="shared" si="39"/>
        <v xml:space="preserve">Wellness </v>
      </c>
      <c r="N202" s="146">
        <f>Persona!AD203</f>
        <v>20.7</v>
      </c>
      <c r="O202" s="146" t="str">
        <f>Persona!AE203</f>
        <v>NC</v>
      </c>
      <c r="P202" s="146">
        <f>Wellness!AN203</f>
        <v>9</v>
      </c>
      <c r="Q202" s="146" t="str">
        <f>Wellness!AQ203</f>
        <v xml:space="preserve">Attendance  </v>
      </c>
      <c r="R202" s="146">
        <f>Behavior!R203</f>
        <v>8.1333333333333329</v>
      </c>
      <c r="S202" s="146" t="str">
        <f>Behavior!S203</f>
        <v>Cleared</v>
      </c>
      <c r="T202" s="146">
        <f>Discipline!AB203</f>
        <v>4.0571428571428569</v>
      </c>
      <c r="U202" s="146" t="str">
        <f t="shared" si="40"/>
        <v>NC</v>
      </c>
      <c r="V202" s="147">
        <f t="shared" si="41"/>
        <v>41.890476190476186</v>
      </c>
      <c r="W202" s="148" t="str">
        <f t="shared" si="42"/>
        <v xml:space="preserve">Persona Wellness </v>
      </c>
      <c r="Y202" s="146">
        <f>Persona!AQ203</f>
        <v>30.826666666666668</v>
      </c>
      <c r="Z202" s="146" t="str">
        <f>Persona!AR203</f>
        <v>Cleared</v>
      </c>
      <c r="AA202" s="146">
        <f>Wellness!BH203</f>
        <v>9.9999999999999982</v>
      </c>
      <c r="AB202" s="146" t="str">
        <f>Wellness!BK203</f>
        <v xml:space="preserve">Attendance  </v>
      </c>
      <c r="AC202" s="146">
        <f>Behavior!Z203</f>
        <v>7.32</v>
      </c>
      <c r="AD202" s="146" t="str">
        <f>Behavior!AA203</f>
        <v>Cleared</v>
      </c>
      <c r="AE202" s="146">
        <f>Discipline!AO203</f>
        <v>4.1722222222222225</v>
      </c>
      <c r="AF202" s="146" t="str">
        <f t="shared" si="43"/>
        <v>NC</v>
      </c>
      <c r="AG202" s="147">
        <f t="shared" si="44"/>
        <v>52.318888888888893</v>
      </c>
      <c r="AH202" s="148" t="str">
        <f t="shared" si="45"/>
        <v xml:space="preserve">Wellness </v>
      </c>
      <c r="AJ202" s="146">
        <f>Persona!BD203</f>
        <v>29.349999999999998</v>
      </c>
      <c r="AK202" s="146" t="str">
        <f>Persona!BE203</f>
        <v>Cleared</v>
      </c>
      <c r="AL202" s="146">
        <f>Wellness!CB203</f>
        <v>10.999999999999998</v>
      </c>
      <c r="AM202" s="146" t="str">
        <f>Wellness!CE203</f>
        <v xml:space="preserve">Attendance  </v>
      </c>
      <c r="AN202" s="146">
        <f>Behavior!AH203</f>
        <v>6.9600000000000009</v>
      </c>
      <c r="AO202" s="146" t="str">
        <f>Behavior!AI203</f>
        <v>Cleared</v>
      </c>
      <c r="AP202" s="146">
        <f>Discipline!BB203</f>
        <v>2.4333333333333336</v>
      </c>
      <c r="AQ202" s="146" t="str">
        <f t="shared" si="46"/>
        <v>NC</v>
      </c>
      <c r="AR202" s="147">
        <f t="shared" si="47"/>
        <v>49.743333333333325</v>
      </c>
      <c r="AS202" s="148" t="str">
        <f t="shared" si="48"/>
        <v xml:space="preserve">Wellness </v>
      </c>
      <c r="AV202" s="150"/>
    </row>
    <row r="203" spans="1:48" s="149" customFormat="1" ht="28.2" customHeight="1" x14ac:dyDescent="0.3">
      <c r="A203" s="151" t="s">
        <v>426</v>
      </c>
      <c r="B203" s="152" t="s">
        <v>427</v>
      </c>
      <c r="C203" s="146">
        <f>Persona!Q204</f>
        <v>30</v>
      </c>
      <c r="D203" s="146" t="str">
        <f>Persona!R204</f>
        <v>Cleared</v>
      </c>
      <c r="E203" s="146">
        <f>Wellness!T204</f>
        <v>17</v>
      </c>
      <c r="F203" s="146" t="str">
        <f>Wellness!W204</f>
        <v>Cleared</v>
      </c>
      <c r="G203" s="146">
        <f>Behavior!J204</f>
        <v>6</v>
      </c>
      <c r="H203" s="146" t="str">
        <f>Behavior!K204</f>
        <v>Cleared</v>
      </c>
      <c r="I203" s="146">
        <f>Discipline!O204</f>
        <v>6.78125</v>
      </c>
      <c r="J203" s="146" t="str">
        <f t="shared" si="37"/>
        <v>Cleared</v>
      </c>
      <c r="K203" s="147">
        <f t="shared" si="38"/>
        <v>59.78125</v>
      </c>
      <c r="L203" s="148" t="str">
        <f t="shared" si="39"/>
        <v>Cleared</v>
      </c>
      <c r="N203" s="146">
        <f>Persona!AD204</f>
        <v>23.7</v>
      </c>
      <c r="O203" s="146" t="str">
        <f>Persona!AE204</f>
        <v>NC</v>
      </c>
      <c r="P203" s="146">
        <f>Wellness!AN204</f>
        <v>10.999999999999998</v>
      </c>
      <c r="Q203" s="146" t="str">
        <f>Wellness!AQ204</f>
        <v xml:space="preserve">Attendance  </v>
      </c>
      <c r="R203" s="146">
        <f>Behavior!R204</f>
        <v>7</v>
      </c>
      <c r="S203" s="146" t="str">
        <f>Behavior!S204</f>
        <v>Cleared</v>
      </c>
      <c r="T203" s="146">
        <f>Discipline!AB204</f>
        <v>4.6399999999999997</v>
      </c>
      <c r="U203" s="146" t="str">
        <f t="shared" si="40"/>
        <v>NC</v>
      </c>
      <c r="V203" s="147">
        <f t="shared" si="41"/>
        <v>46.339999999999996</v>
      </c>
      <c r="W203" s="148" t="str">
        <f t="shared" si="42"/>
        <v xml:space="preserve">Persona Wellness </v>
      </c>
      <c r="Y203" s="146">
        <f>Persona!AQ204</f>
        <v>27.36</v>
      </c>
      <c r="Z203" s="146" t="str">
        <f>Persona!AR204</f>
        <v>Cleared</v>
      </c>
      <c r="AA203" s="146">
        <f>Wellness!BH204</f>
        <v>15</v>
      </c>
      <c r="AB203" s="146" t="str">
        <f>Wellness!BK204</f>
        <v>Cleared</v>
      </c>
      <c r="AC203" s="146">
        <f>Behavior!Z204</f>
        <v>7.4</v>
      </c>
      <c r="AD203" s="146" t="str">
        <f>Behavior!AA204</f>
        <v>Cleared</v>
      </c>
      <c r="AE203" s="146">
        <f>Discipline!AO204</f>
        <v>4.8833333333333337</v>
      </c>
      <c r="AF203" s="146" t="str">
        <f t="shared" si="43"/>
        <v>NC</v>
      </c>
      <c r="AG203" s="147">
        <f t="shared" si="44"/>
        <v>54.643333333333331</v>
      </c>
      <c r="AH203" s="148" t="str">
        <f t="shared" si="45"/>
        <v>Cleared</v>
      </c>
      <c r="AJ203" s="146">
        <f>Persona!BD204</f>
        <v>33.043518518518518</v>
      </c>
      <c r="AK203" s="146" t="str">
        <f>Persona!BE204</f>
        <v>Cleared</v>
      </c>
      <c r="AL203" s="146">
        <f>Wellness!CB204</f>
        <v>12</v>
      </c>
      <c r="AM203" s="146" t="str">
        <f>Wellness!CE204</f>
        <v xml:space="preserve">Attendance  </v>
      </c>
      <c r="AN203" s="146">
        <f>Behavior!AH204</f>
        <v>7.4399999999999995</v>
      </c>
      <c r="AO203" s="146" t="str">
        <f>Behavior!AI204</f>
        <v>Cleared</v>
      </c>
      <c r="AP203" s="146">
        <f>Discipline!BB204</f>
        <v>5.3000000000000007</v>
      </c>
      <c r="AQ203" s="146" t="str">
        <f t="shared" si="46"/>
        <v>NC</v>
      </c>
      <c r="AR203" s="147">
        <f t="shared" si="47"/>
        <v>57.78351851851852</v>
      </c>
      <c r="AS203" s="148" t="str">
        <f t="shared" si="48"/>
        <v xml:space="preserve">Wellness </v>
      </c>
      <c r="AV203" s="150"/>
    </row>
    <row r="204" spans="1:48" s="149" customFormat="1" ht="28.2" customHeight="1" x14ac:dyDescent="0.3">
      <c r="A204" s="144" t="s">
        <v>428</v>
      </c>
      <c r="B204" s="145" t="s">
        <v>429</v>
      </c>
      <c r="C204" s="146">
        <f>Persona!Q205</f>
        <v>20</v>
      </c>
      <c r="D204" s="146" t="str">
        <f>Persona!R205</f>
        <v>NC</v>
      </c>
      <c r="E204" s="146">
        <f>Wellness!T205</f>
        <v>18.999999999999996</v>
      </c>
      <c r="F204" s="146" t="str">
        <f>Wellness!W205</f>
        <v xml:space="preserve">Attendance  </v>
      </c>
      <c r="G204" s="146">
        <f>Behavior!J205</f>
        <v>6</v>
      </c>
      <c r="H204" s="146" t="str">
        <f>Behavior!K205</f>
        <v>Cleared</v>
      </c>
      <c r="I204" s="146">
        <f>Discipline!O205</f>
        <v>4.3392857142857144</v>
      </c>
      <c r="J204" s="146" t="str">
        <f t="shared" si="37"/>
        <v>NC</v>
      </c>
      <c r="K204" s="147">
        <f t="shared" si="38"/>
        <v>49.339285714285715</v>
      </c>
      <c r="L204" s="148" t="str">
        <f t="shared" si="39"/>
        <v xml:space="preserve">Persona Wellness </v>
      </c>
      <c r="N204" s="146">
        <f>Persona!AD205</f>
        <v>26.597619047619048</v>
      </c>
      <c r="O204" s="146" t="str">
        <f>Persona!AE205</f>
        <v>Cleared</v>
      </c>
      <c r="P204" s="146">
        <f>Wellness!AN205</f>
        <v>6</v>
      </c>
      <c r="Q204" s="146" t="str">
        <f>Wellness!AQ205</f>
        <v xml:space="preserve">Attendance  Test </v>
      </c>
      <c r="R204" s="146">
        <f>Behavior!R205</f>
        <v>5.6</v>
      </c>
      <c r="S204" s="146" t="str">
        <f>Behavior!S205</f>
        <v>NC</v>
      </c>
      <c r="T204" s="146">
        <f>Discipline!AB205</f>
        <v>4.3314285714285718</v>
      </c>
      <c r="U204" s="146" t="str">
        <f t="shared" si="40"/>
        <v>NC</v>
      </c>
      <c r="V204" s="147">
        <f t="shared" si="41"/>
        <v>42.529047619047624</v>
      </c>
      <c r="W204" s="148" t="str">
        <f t="shared" si="42"/>
        <v xml:space="preserve">Wellness </v>
      </c>
      <c r="Y204" s="146">
        <f>Persona!AQ205</f>
        <v>22.673333333333332</v>
      </c>
      <c r="Z204" s="146" t="str">
        <f>Persona!AR205</f>
        <v>NC</v>
      </c>
      <c r="AA204" s="146">
        <f>Wellness!BH205</f>
        <v>13.999999999999998</v>
      </c>
      <c r="AB204" s="146" t="str">
        <f>Wellness!BK205</f>
        <v xml:space="preserve">Attendance  </v>
      </c>
      <c r="AC204" s="146">
        <f>Behavior!Z205</f>
        <v>6</v>
      </c>
      <c r="AD204" s="146" t="str">
        <f>Behavior!AA205</f>
        <v>Cleared</v>
      </c>
      <c r="AE204" s="146">
        <f>Discipline!AO205</f>
        <v>2.9388888888888887</v>
      </c>
      <c r="AF204" s="146" t="str">
        <f t="shared" si="43"/>
        <v>NC</v>
      </c>
      <c r="AG204" s="147">
        <f t="shared" si="44"/>
        <v>45.612222222222222</v>
      </c>
      <c r="AH204" s="148" t="str">
        <f t="shared" si="45"/>
        <v xml:space="preserve">Persona Wellness </v>
      </c>
      <c r="AJ204" s="146">
        <f>Persona!BD205</f>
        <v>27.085648148148145</v>
      </c>
      <c r="AK204" s="146" t="str">
        <f>Persona!BE205</f>
        <v>Cleared</v>
      </c>
      <c r="AL204" s="146">
        <f>Wellness!CB205</f>
        <v>2</v>
      </c>
      <c r="AM204" s="146" t="str">
        <f>Wellness!CE205</f>
        <v xml:space="preserve">Attendance  Test </v>
      </c>
      <c r="AN204" s="146">
        <f>Behavior!AH205</f>
        <v>5.1999999999999993</v>
      </c>
      <c r="AO204" s="146" t="str">
        <f>Behavior!AI205</f>
        <v>NC</v>
      </c>
      <c r="AP204" s="146">
        <f>Discipline!BB205</f>
        <v>2.4000000000000004</v>
      </c>
      <c r="AQ204" s="146" t="str">
        <f t="shared" si="46"/>
        <v>NC</v>
      </c>
      <c r="AR204" s="147">
        <f t="shared" si="47"/>
        <v>36.68564814814814</v>
      </c>
      <c r="AS204" s="148" t="str">
        <f t="shared" si="48"/>
        <v xml:space="preserve">Wellness </v>
      </c>
      <c r="AV204" s="150"/>
    </row>
    <row r="205" spans="1:48" s="149" customFormat="1" ht="28.2" customHeight="1" x14ac:dyDescent="0.3">
      <c r="A205" s="151" t="s">
        <v>430</v>
      </c>
      <c r="B205" s="152" t="s">
        <v>431</v>
      </c>
      <c r="C205" s="146">
        <f>Persona!Q206</f>
        <v>28.333333333333332</v>
      </c>
      <c r="D205" s="146" t="str">
        <f>Persona!R206</f>
        <v>Cleared</v>
      </c>
      <c r="E205" s="146">
        <f>Wellness!T206</f>
        <v>0</v>
      </c>
      <c r="F205" s="146" t="str">
        <f>Wellness!W206</f>
        <v xml:space="preserve">Test </v>
      </c>
      <c r="G205" s="146">
        <f>Behavior!J206</f>
        <v>6</v>
      </c>
      <c r="H205" s="146" t="str">
        <f>Behavior!K206</f>
        <v>Cleared</v>
      </c>
      <c r="I205" s="146">
        <f>Discipline!O206</f>
        <v>4.0491071428571423</v>
      </c>
      <c r="J205" s="146" t="str">
        <f t="shared" si="37"/>
        <v>NC</v>
      </c>
      <c r="K205" s="147">
        <f t="shared" si="38"/>
        <v>38.382440476190467</v>
      </c>
      <c r="L205" s="148" t="str">
        <f t="shared" si="39"/>
        <v xml:space="preserve">Wellness </v>
      </c>
      <c r="N205" s="146">
        <f>Persona!AD206</f>
        <v>4.4119047619047622</v>
      </c>
      <c r="O205" s="146" t="str">
        <f>Persona!AE206</f>
        <v>NC</v>
      </c>
      <c r="P205" s="146">
        <f>Wellness!AN206</f>
        <v>3</v>
      </c>
      <c r="Q205" s="146" t="str">
        <f>Wellness!AQ206</f>
        <v xml:space="preserve">Test </v>
      </c>
      <c r="R205" s="146">
        <f>Behavior!R206</f>
        <v>7.2</v>
      </c>
      <c r="S205" s="146" t="str">
        <f>Behavior!S206</f>
        <v>Cleared</v>
      </c>
      <c r="T205" s="146">
        <f>Discipline!AB206</f>
        <v>3.3257142857142861</v>
      </c>
      <c r="U205" s="146" t="str">
        <f t="shared" si="40"/>
        <v>NC</v>
      </c>
      <c r="V205" s="147">
        <f t="shared" si="41"/>
        <v>17.937619047619048</v>
      </c>
      <c r="W205" s="148" t="str">
        <f t="shared" si="42"/>
        <v xml:space="preserve">Persona Wellness </v>
      </c>
      <c r="Y205" s="146">
        <f>Persona!AQ206</f>
        <v>22.693333333333335</v>
      </c>
      <c r="Z205" s="146" t="str">
        <f>Persona!AR206</f>
        <v>NC</v>
      </c>
      <c r="AA205" s="146">
        <f>Wellness!BH206</f>
        <v>9</v>
      </c>
      <c r="AB205" s="146" t="str">
        <f>Wellness!BK206</f>
        <v xml:space="preserve">Attendance  </v>
      </c>
      <c r="AC205" s="146">
        <f>Behavior!Z206</f>
        <v>6.75</v>
      </c>
      <c r="AD205" s="146" t="str">
        <f>Behavior!AA206</f>
        <v>Cleared</v>
      </c>
      <c r="AE205" s="146">
        <f>Discipline!AO206</f>
        <v>3.4333333333333336</v>
      </c>
      <c r="AF205" s="146" t="str">
        <f t="shared" si="43"/>
        <v>NC</v>
      </c>
      <c r="AG205" s="147">
        <f t="shared" si="44"/>
        <v>41.876666666666665</v>
      </c>
      <c r="AH205" s="148" t="str">
        <f t="shared" si="45"/>
        <v xml:space="preserve">Persona Wellness </v>
      </c>
      <c r="AJ205" s="146">
        <f>Persona!BD206</f>
        <v>24.636111111111106</v>
      </c>
      <c r="AK205" s="146" t="str">
        <f>Persona!BE206</f>
        <v>NC</v>
      </c>
      <c r="AL205" s="146">
        <f>Wellness!CB206</f>
        <v>9.9999999999999982</v>
      </c>
      <c r="AM205" s="146" t="str">
        <f>Wellness!CE206</f>
        <v>Cleared</v>
      </c>
      <c r="AN205" s="146">
        <f>Behavior!AH206</f>
        <v>0</v>
      </c>
      <c r="AO205" s="146" t="str">
        <f>Behavior!AI206</f>
        <v>NC</v>
      </c>
      <c r="AP205" s="146">
        <f>Discipline!BB206</f>
        <v>3.5833333333333339</v>
      </c>
      <c r="AQ205" s="146" t="str">
        <f t="shared" si="46"/>
        <v>NC</v>
      </c>
      <c r="AR205" s="147">
        <f t="shared" si="47"/>
        <v>38.219444444444441</v>
      </c>
      <c r="AS205" s="148" t="str">
        <f t="shared" si="48"/>
        <v xml:space="preserve">Persona </v>
      </c>
      <c r="AV205" s="150"/>
    </row>
    <row r="206" spans="1:48" s="149" customFormat="1" ht="28.2" customHeight="1" x14ac:dyDescent="0.3">
      <c r="A206" s="144" t="s">
        <v>432</v>
      </c>
      <c r="B206" s="145" t="s">
        <v>433</v>
      </c>
      <c r="C206" s="146">
        <f>Persona!Q207</f>
        <v>34.444444444444436</v>
      </c>
      <c r="D206" s="146" t="str">
        <f>Persona!R207</f>
        <v>Cleared</v>
      </c>
      <c r="E206" s="146">
        <f>Wellness!T207</f>
        <v>12</v>
      </c>
      <c r="F206" s="146" t="str">
        <f>Wellness!W207</f>
        <v>Cleared</v>
      </c>
      <c r="G206" s="146">
        <f>Behavior!J207</f>
        <v>6</v>
      </c>
      <c r="H206" s="146" t="str">
        <f>Behavior!K207</f>
        <v>Cleared</v>
      </c>
      <c r="I206" s="146">
        <f>Discipline!O207</f>
        <v>5.21875</v>
      </c>
      <c r="J206" s="146" t="str">
        <f t="shared" si="37"/>
        <v>NC</v>
      </c>
      <c r="K206" s="147">
        <f t="shared" si="38"/>
        <v>57.663194444444436</v>
      </c>
      <c r="L206" s="148" t="str">
        <f t="shared" si="39"/>
        <v>Cleared</v>
      </c>
      <c r="N206" s="146">
        <f>Persona!AD207</f>
        <v>28.44761904761905</v>
      </c>
      <c r="O206" s="146" t="str">
        <f>Persona!AE207</f>
        <v>Cleared</v>
      </c>
      <c r="P206" s="146">
        <f>Wellness!AN207</f>
        <v>12</v>
      </c>
      <c r="Q206" s="146" t="str">
        <f>Wellness!AQ207</f>
        <v>Cleared</v>
      </c>
      <c r="R206" s="146">
        <f>Behavior!R207</f>
        <v>8.5333333333333332</v>
      </c>
      <c r="S206" s="146" t="str">
        <f>Behavior!S207</f>
        <v>Cleared</v>
      </c>
      <c r="T206" s="146">
        <f>Discipline!AB207</f>
        <v>5.4971428571428573</v>
      </c>
      <c r="U206" s="146" t="str">
        <f t="shared" si="40"/>
        <v>NC</v>
      </c>
      <c r="V206" s="147">
        <f t="shared" si="41"/>
        <v>54.478095238095236</v>
      </c>
      <c r="W206" s="148" t="str">
        <f t="shared" si="42"/>
        <v>Cleared</v>
      </c>
      <c r="Y206" s="146">
        <f>Persona!AQ207</f>
        <v>33.006666666666661</v>
      </c>
      <c r="Z206" s="146" t="str">
        <f>Persona!AR207</f>
        <v>Cleared</v>
      </c>
      <c r="AA206" s="146">
        <f>Wellness!BH207</f>
        <v>12</v>
      </c>
      <c r="AB206" s="146" t="str">
        <f>Wellness!BK207</f>
        <v>Cleared</v>
      </c>
      <c r="AC206" s="146">
        <f>Behavior!Z207</f>
        <v>8.2750000000000004</v>
      </c>
      <c r="AD206" s="146" t="str">
        <f>Behavior!AA207</f>
        <v>Cleared</v>
      </c>
      <c r="AE206" s="146">
        <f>Discipline!AO207</f>
        <v>6.3166666666666664</v>
      </c>
      <c r="AF206" s="146" t="str">
        <f t="shared" si="43"/>
        <v>Cleared</v>
      </c>
      <c r="AG206" s="147">
        <f t="shared" si="44"/>
        <v>59.598333333333329</v>
      </c>
      <c r="AH206" s="148" t="str">
        <f t="shared" si="45"/>
        <v>Cleared</v>
      </c>
      <c r="AJ206" s="146">
        <f>Persona!BD207</f>
        <v>28.6</v>
      </c>
      <c r="AK206" s="146" t="str">
        <f>Persona!BE207</f>
        <v>Cleared</v>
      </c>
      <c r="AL206" s="146">
        <f>Wellness!CB207</f>
        <v>10.999999999999998</v>
      </c>
      <c r="AM206" s="146" t="str">
        <f>Wellness!CE207</f>
        <v>Cleared</v>
      </c>
      <c r="AN206" s="146">
        <f>Behavior!AH207</f>
        <v>8.5</v>
      </c>
      <c r="AO206" s="146" t="str">
        <f>Behavior!AI207</f>
        <v>Cleared</v>
      </c>
      <c r="AP206" s="146">
        <f>Discipline!BB207</f>
        <v>4.6333333333333337</v>
      </c>
      <c r="AQ206" s="146" t="str">
        <f t="shared" si="46"/>
        <v>NC</v>
      </c>
      <c r="AR206" s="147">
        <f t="shared" si="47"/>
        <v>52.733333333333334</v>
      </c>
      <c r="AS206" s="148" t="str">
        <f t="shared" si="48"/>
        <v>Cleared</v>
      </c>
      <c r="AV206" s="150"/>
    </row>
    <row r="207" spans="1:48" s="149" customFormat="1" ht="28.2" customHeight="1" x14ac:dyDescent="0.3">
      <c r="A207" s="151" t="s">
        <v>434</v>
      </c>
      <c r="B207" s="152" t="s">
        <v>435</v>
      </c>
      <c r="C207" s="146">
        <f>Persona!Q208</f>
        <v>34.444444444444436</v>
      </c>
      <c r="D207" s="146" t="str">
        <f>Persona!R208</f>
        <v>Cleared</v>
      </c>
      <c r="E207" s="146">
        <f>Wellness!T208</f>
        <v>13.999999999999998</v>
      </c>
      <c r="F207" s="146" t="str">
        <f>Wellness!W208</f>
        <v>Cleared</v>
      </c>
      <c r="G207" s="146">
        <f>Behavior!J208</f>
        <v>6</v>
      </c>
      <c r="H207" s="146" t="str">
        <f>Behavior!K208</f>
        <v>Cleared</v>
      </c>
      <c r="I207" s="146">
        <f>Discipline!O208</f>
        <v>5.75</v>
      </c>
      <c r="J207" s="146" t="str">
        <f t="shared" si="37"/>
        <v>NC</v>
      </c>
      <c r="K207" s="147">
        <f t="shared" si="38"/>
        <v>60.194444444444436</v>
      </c>
      <c r="L207" s="148" t="str">
        <f t="shared" si="39"/>
        <v>Cleared</v>
      </c>
      <c r="N207" s="146">
        <f>Persona!AD208</f>
        <v>18.164285714285715</v>
      </c>
      <c r="O207" s="146" t="str">
        <f>Persona!AE208</f>
        <v>NC</v>
      </c>
      <c r="P207" s="146">
        <f>Wellness!AN208</f>
        <v>4.9999999999999991</v>
      </c>
      <c r="Q207" s="146" t="str">
        <f>Wellness!AQ208</f>
        <v xml:space="preserve">Test </v>
      </c>
      <c r="R207" s="146">
        <f>Behavior!R208</f>
        <v>7.4666666666666668</v>
      </c>
      <c r="S207" s="146" t="str">
        <f>Behavior!S208</f>
        <v>Cleared</v>
      </c>
      <c r="T207" s="146">
        <f>Discipline!AB208</f>
        <v>3.1542857142857148</v>
      </c>
      <c r="U207" s="146" t="str">
        <f t="shared" si="40"/>
        <v>NC</v>
      </c>
      <c r="V207" s="147">
        <f t="shared" si="41"/>
        <v>33.785238095238093</v>
      </c>
      <c r="W207" s="148" t="str">
        <f t="shared" si="42"/>
        <v xml:space="preserve">Persona Wellness </v>
      </c>
      <c r="Y207" s="146">
        <f>Persona!AQ208</f>
        <v>32.633333333333333</v>
      </c>
      <c r="Z207" s="146" t="str">
        <f>Persona!AR208</f>
        <v>Cleared</v>
      </c>
      <c r="AA207" s="146">
        <f>Wellness!BH208</f>
        <v>15</v>
      </c>
      <c r="AB207" s="146" t="str">
        <f>Wellness!BK208</f>
        <v>Cleared</v>
      </c>
      <c r="AC207" s="146">
        <f>Behavior!Z208</f>
        <v>6.6666666666666661</v>
      </c>
      <c r="AD207" s="146" t="str">
        <f>Behavior!AA208</f>
        <v>Cleared</v>
      </c>
      <c r="AE207" s="146">
        <f>Discipline!AO208</f>
        <v>6.2111111111111121</v>
      </c>
      <c r="AF207" s="146" t="str">
        <f t="shared" si="43"/>
        <v>Cleared</v>
      </c>
      <c r="AG207" s="147">
        <f t="shared" si="44"/>
        <v>60.511111111111106</v>
      </c>
      <c r="AH207" s="148" t="str">
        <f t="shared" si="45"/>
        <v>Cleared</v>
      </c>
      <c r="AJ207" s="146">
        <f>Persona!BD208</f>
        <v>34.98796296296296</v>
      </c>
      <c r="AK207" s="146" t="str">
        <f>Persona!BE208</f>
        <v>Cleared</v>
      </c>
      <c r="AL207" s="146">
        <f>Wellness!CB208</f>
        <v>13</v>
      </c>
      <c r="AM207" s="146" t="str">
        <f>Wellness!CE208</f>
        <v>Cleared</v>
      </c>
      <c r="AN207" s="146">
        <f>Behavior!AH208</f>
        <v>7.3599999999999994</v>
      </c>
      <c r="AO207" s="146" t="str">
        <f>Behavior!AI208</f>
        <v>Cleared</v>
      </c>
      <c r="AP207" s="146">
        <f>Discipline!BB208</f>
        <v>3.8666666666666667</v>
      </c>
      <c r="AQ207" s="146" t="str">
        <f t="shared" si="46"/>
        <v>NC</v>
      </c>
      <c r="AR207" s="147">
        <f t="shared" si="47"/>
        <v>59.214629629629627</v>
      </c>
      <c r="AS207" s="148" t="str">
        <f t="shared" si="48"/>
        <v>Cleared</v>
      </c>
      <c r="AV207" s="150"/>
    </row>
    <row r="208" spans="1:48" s="149" customFormat="1" ht="28.2" customHeight="1" x14ac:dyDescent="0.3">
      <c r="A208" s="144" t="s">
        <v>436</v>
      </c>
      <c r="B208" s="145" t="s">
        <v>437</v>
      </c>
      <c r="C208" s="146">
        <f>Persona!Q209</f>
        <v>32.777777777777771</v>
      </c>
      <c r="D208" s="146" t="str">
        <f>Persona!R209</f>
        <v>Cleared</v>
      </c>
      <c r="E208" s="146">
        <f>Wellness!T209</f>
        <v>12</v>
      </c>
      <c r="F208" s="146" t="str">
        <f>Wellness!W209</f>
        <v>Cleared</v>
      </c>
      <c r="G208" s="146">
        <f>Behavior!J209</f>
        <v>6</v>
      </c>
      <c r="H208" s="146" t="str">
        <f>Behavior!K209</f>
        <v>Cleared</v>
      </c>
      <c r="I208" s="146">
        <f>Discipline!O209</f>
        <v>6.15625</v>
      </c>
      <c r="J208" s="146" t="str">
        <f t="shared" si="37"/>
        <v>Cleared</v>
      </c>
      <c r="K208" s="147">
        <f t="shared" si="38"/>
        <v>56.934027777777771</v>
      </c>
      <c r="L208" s="148" t="str">
        <f t="shared" si="39"/>
        <v>Cleared</v>
      </c>
      <c r="N208" s="146">
        <f>Persona!AD209</f>
        <v>24.69047619047619</v>
      </c>
      <c r="O208" s="146" t="str">
        <f>Persona!AE209</f>
        <v>NC</v>
      </c>
      <c r="P208" s="146">
        <f>Wellness!AN209</f>
        <v>13</v>
      </c>
      <c r="Q208" s="146" t="str">
        <f>Wellness!AQ209</f>
        <v>Cleared</v>
      </c>
      <c r="R208" s="146">
        <f>Behavior!R209</f>
        <v>7.4666666666666659</v>
      </c>
      <c r="S208" s="146" t="str">
        <f>Behavior!S209</f>
        <v>Cleared</v>
      </c>
      <c r="T208" s="146">
        <f>Discipline!AB209</f>
        <v>6.6933333333333342</v>
      </c>
      <c r="U208" s="146" t="str">
        <f t="shared" si="40"/>
        <v>Cleared</v>
      </c>
      <c r="V208" s="147">
        <f t="shared" si="41"/>
        <v>51.850476190476193</v>
      </c>
      <c r="W208" s="148" t="str">
        <f t="shared" si="42"/>
        <v xml:space="preserve">Persona </v>
      </c>
      <c r="Y208" s="146">
        <f>Persona!AQ209</f>
        <v>35.086666666666666</v>
      </c>
      <c r="Z208" s="146" t="str">
        <f>Persona!AR209</f>
        <v>Cleared</v>
      </c>
      <c r="AA208" s="146">
        <f>Wellness!BH209</f>
        <v>13.999999999999998</v>
      </c>
      <c r="AB208" s="146" t="str">
        <f>Wellness!BK209</f>
        <v>Cleared</v>
      </c>
      <c r="AC208" s="146">
        <f>Behavior!Z209</f>
        <v>6.7857142857142865</v>
      </c>
      <c r="AD208" s="146" t="str">
        <f>Behavior!AA209</f>
        <v>Cleared</v>
      </c>
      <c r="AE208" s="146">
        <f>Discipline!AO209</f>
        <v>5.4888888888888889</v>
      </c>
      <c r="AF208" s="146" t="str">
        <f t="shared" si="43"/>
        <v>NC</v>
      </c>
      <c r="AG208" s="147">
        <f t="shared" si="44"/>
        <v>61.361269841269838</v>
      </c>
      <c r="AH208" s="148" t="str">
        <f t="shared" si="45"/>
        <v>Cleared</v>
      </c>
      <c r="AJ208" s="146">
        <f>Persona!BD209</f>
        <v>36.278703703703705</v>
      </c>
      <c r="AK208" s="146" t="str">
        <f>Persona!BE209</f>
        <v>Cleared</v>
      </c>
      <c r="AL208" s="146">
        <f>Wellness!CB209</f>
        <v>13</v>
      </c>
      <c r="AM208" s="146" t="str">
        <f>Wellness!CE209</f>
        <v>Cleared</v>
      </c>
      <c r="AN208" s="146">
        <f>Behavior!AH209</f>
        <v>7.2800000000000011</v>
      </c>
      <c r="AO208" s="146" t="str">
        <f>Behavior!AI209</f>
        <v>Cleared</v>
      </c>
      <c r="AP208" s="146">
        <f>Discipline!BB209</f>
        <v>5.2333333333333334</v>
      </c>
      <c r="AQ208" s="146" t="str">
        <f t="shared" si="46"/>
        <v>NC</v>
      </c>
      <c r="AR208" s="147">
        <f t="shared" si="47"/>
        <v>61.792037037037041</v>
      </c>
      <c r="AS208" s="148" t="str">
        <f t="shared" si="48"/>
        <v>Cleared</v>
      </c>
      <c r="AV208" s="150"/>
    </row>
    <row r="209" spans="1:48" s="149" customFormat="1" ht="28.2" customHeight="1" x14ac:dyDescent="0.3">
      <c r="A209" s="151" t="s">
        <v>438</v>
      </c>
      <c r="B209" s="152" t="s">
        <v>439</v>
      </c>
      <c r="C209" s="146">
        <f>Persona!Q210</f>
        <v>35.555555555555557</v>
      </c>
      <c r="D209" s="146" t="str">
        <f>Persona!R210</f>
        <v>Cleared</v>
      </c>
      <c r="E209" s="146">
        <f>Wellness!T210</f>
        <v>13</v>
      </c>
      <c r="F209" s="146" t="str">
        <f>Wellness!W210</f>
        <v xml:space="preserve">Attendance  </v>
      </c>
      <c r="G209" s="146">
        <f>Behavior!J210</f>
        <v>6</v>
      </c>
      <c r="H209" s="146" t="str">
        <f>Behavior!K210</f>
        <v>Cleared</v>
      </c>
      <c r="I209" s="146">
        <f>Discipline!O210</f>
        <v>3.6875</v>
      </c>
      <c r="J209" s="146" t="str">
        <f t="shared" si="37"/>
        <v>NC</v>
      </c>
      <c r="K209" s="147">
        <f t="shared" si="38"/>
        <v>58.243055555555557</v>
      </c>
      <c r="L209" s="148" t="str">
        <f t="shared" si="39"/>
        <v xml:space="preserve">Wellness </v>
      </c>
      <c r="N209" s="146">
        <f>Persona!AD210</f>
        <v>16.80595238095238</v>
      </c>
      <c r="O209" s="146" t="str">
        <f>Persona!AE210</f>
        <v>NC</v>
      </c>
      <c r="P209" s="146">
        <f>Wellness!AN210</f>
        <v>0</v>
      </c>
      <c r="Q209" s="146" t="str">
        <f>Wellness!AQ210</f>
        <v xml:space="preserve">Attendance  Test </v>
      </c>
      <c r="R209" s="146">
        <f>Behavior!R210</f>
        <v>7.4666666666666668</v>
      </c>
      <c r="S209" s="146" t="str">
        <f>Behavior!S210</f>
        <v>Cleared</v>
      </c>
      <c r="T209" s="146">
        <f>Discipline!AB210</f>
        <v>1.4514285714285717</v>
      </c>
      <c r="U209" s="146" t="str">
        <f t="shared" si="40"/>
        <v>NC</v>
      </c>
      <c r="V209" s="147">
        <f t="shared" si="41"/>
        <v>25.724047619047617</v>
      </c>
      <c r="W209" s="148" t="str">
        <f t="shared" si="42"/>
        <v xml:space="preserve">Persona Wellness </v>
      </c>
      <c r="Y209" s="146">
        <f>Persona!AQ210</f>
        <v>31</v>
      </c>
      <c r="Z209" s="146" t="str">
        <f>Persona!AR210</f>
        <v>Cleared</v>
      </c>
      <c r="AA209" s="146">
        <f>Wellness!BH210</f>
        <v>8</v>
      </c>
      <c r="AB209" s="146" t="str">
        <f>Wellness!BK210</f>
        <v xml:space="preserve">Attendance  Test </v>
      </c>
      <c r="AC209" s="146">
        <f>Behavior!Z210</f>
        <v>5.75</v>
      </c>
      <c r="AD209" s="146" t="str">
        <f>Behavior!AA210</f>
        <v>NC</v>
      </c>
      <c r="AE209" s="146">
        <f>Discipline!AO210</f>
        <v>3.6666666666666665</v>
      </c>
      <c r="AF209" s="146" t="str">
        <f t="shared" si="43"/>
        <v>NC</v>
      </c>
      <c r="AG209" s="147">
        <f t="shared" si="44"/>
        <v>48.416666666666664</v>
      </c>
      <c r="AH209" s="148" t="str">
        <f t="shared" si="45"/>
        <v xml:space="preserve">Wellness </v>
      </c>
      <c r="AJ209" s="146">
        <f>Persona!BD210</f>
        <v>28.892592592592592</v>
      </c>
      <c r="AK209" s="146" t="str">
        <f>Persona!BE210</f>
        <v>Cleared</v>
      </c>
      <c r="AL209" s="146">
        <f>Wellness!CB210</f>
        <v>0</v>
      </c>
      <c r="AM209" s="146" t="str">
        <f>Wellness!CE210</f>
        <v xml:space="preserve">Attendance  Test </v>
      </c>
      <c r="AN209" s="146">
        <f>Behavior!AH210</f>
        <v>6.08</v>
      </c>
      <c r="AO209" s="146" t="str">
        <f>Behavior!AI210</f>
        <v>Cleared</v>
      </c>
      <c r="AP209" s="146">
        <f>Discipline!BB210</f>
        <v>2.0333333333333332</v>
      </c>
      <c r="AQ209" s="146" t="str">
        <f t="shared" si="46"/>
        <v>NC</v>
      </c>
      <c r="AR209" s="147">
        <f t="shared" si="47"/>
        <v>37.005925925925922</v>
      </c>
      <c r="AS209" s="148" t="str">
        <f t="shared" si="48"/>
        <v xml:space="preserve">Wellness </v>
      </c>
      <c r="AV209" s="150"/>
    </row>
    <row r="210" spans="1:48" s="149" customFormat="1" ht="28.2" customHeight="1" x14ac:dyDescent="0.3">
      <c r="A210" s="144" t="s">
        <v>440</v>
      </c>
      <c r="B210" s="145" t="s">
        <v>441</v>
      </c>
      <c r="C210" s="146">
        <f>Persona!Q211</f>
        <v>26.111111111111114</v>
      </c>
      <c r="D210" s="146" t="str">
        <f>Persona!R211</f>
        <v>Cleared</v>
      </c>
      <c r="E210" s="146">
        <f>Wellness!T211</f>
        <v>12</v>
      </c>
      <c r="F210" s="146" t="str">
        <f>Wellness!W211</f>
        <v>Cleared</v>
      </c>
      <c r="G210" s="146">
        <f>Behavior!J211</f>
        <v>6</v>
      </c>
      <c r="H210" s="146" t="str">
        <f>Behavior!K211</f>
        <v>Cleared</v>
      </c>
      <c r="I210" s="146">
        <f>Discipline!O211</f>
        <v>5.5000000000000009</v>
      </c>
      <c r="J210" s="146" t="str">
        <f t="shared" si="37"/>
        <v>NC</v>
      </c>
      <c r="K210" s="147">
        <f t="shared" si="38"/>
        <v>49.611111111111114</v>
      </c>
      <c r="L210" s="148" t="str">
        <f t="shared" si="39"/>
        <v>Cleared</v>
      </c>
      <c r="N210" s="146">
        <f>Persona!AD211</f>
        <v>21.00059523809524</v>
      </c>
      <c r="O210" s="146" t="str">
        <f>Persona!AE211</f>
        <v>NC</v>
      </c>
      <c r="P210" s="146">
        <f>Wellness!AN211</f>
        <v>4.9999999999999991</v>
      </c>
      <c r="Q210" s="146" t="str">
        <f>Wellness!AQ211</f>
        <v xml:space="preserve">Test </v>
      </c>
      <c r="R210" s="146">
        <f>Behavior!R211</f>
        <v>7.333333333333333</v>
      </c>
      <c r="S210" s="146" t="str">
        <f>Behavior!S211</f>
        <v>Cleared</v>
      </c>
      <c r="T210" s="146">
        <f>Discipline!AB211</f>
        <v>3.8266666666666667</v>
      </c>
      <c r="U210" s="146" t="str">
        <f t="shared" si="40"/>
        <v>NC</v>
      </c>
      <c r="V210" s="147">
        <f t="shared" si="41"/>
        <v>37.16059523809524</v>
      </c>
      <c r="W210" s="148" t="str">
        <f t="shared" si="42"/>
        <v xml:space="preserve">Persona Wellness </v>
      </c>
      <c r="Y210" s="146">
        <f>Persona!AQ211</f>
        <v>36.793333333333337</v>
      </c>
      <c r="Z210" s="146" t="str">
        <f>Persona!AR211</f>
        <v>Cleared</v>
      </c>
      <c r="AA210" s="146">
        <f>Wellness!BH211</f>
        <v>12</v>
      </c>
      <c r="AB210" s="146" t="str">
        <f>Wellness!BK211</f>
        <v>Cleared</v>
      </c>
      <c r="AC210" s="146">
        <f>Behavior!Z211</f>
        <v>7.0833333333333339</v>
      </c>
      <c r="AD210" s="146" t="str">
        <f>Behavior!AA211</f>
        <v>Cleared</v>
      </c>
      <c r="AE210" s="146">
        <f>Discipline!AO211</f>
        <v>5.416666666666667</v>
      </c>
      <c r="AF210" s="146" t="str">
        <f t="shared" si="43"/>
        <v>NC</v>
      </c>
      <c r="AG210" s="147">
        <f t="shared" si="44"/>
        <v>61.293333333333337</v>
      </c>
      <c r="AH210" s="148" t="str">
        <f t="shared" si="45"/>
        <v>Cleared</v>
      </c>
      <c r="AJ210" s="146">
        <f>Persona!BD211</f>
        <v>29.98796296296296</v>
      </c>
      <c r="AK210" s="146" t="str">
        <f>Persona!BE211</f>
        <v>Cleared</v>
      </c>
      <c r="AL210" s="146">
        <f>Wellness!CB211</f>
        <v>10.999999999999998</v>
      </c>
      <c r="AM210" s="146" t="str">
        <f>Wellness!CE211</f>
        <v>Cleared</v>
      </c>
      <c r="AN210" s="146">
        <f>Behavior!AH211</f>
        <v>0</v>
      </c>
      <c r="AO210" s="146" t="str">
        <f>Behavior!AI211</f>
        <v>NC</v>
      </c>
      <c r="AP210" s="146">
        <f>Discipline!BB211</f>
        <v>4.0333333333333341</v>
      </c>
      <c r="AQ210" s="146" t="str">
        <f t="shared" si="46"/>
        <v>NC</v>
      </c>
      <c r="AR210" s="147">
        <f t="shared" si="47"/>
        <v>45.021296296296292</v>
      </c>
      <c r="AS210" s="148" t="str">
        <f t="shared" si="48"/>
        <v>Cleared</v>
      </c>
      <c r="AV210" s="150"/>
    </row>
    <row r="211" spans="1:48" s="149" customFormat="1" ht="28.2" customHeight="1" x14ac:dyDescent="0.3">
      <c r="A211" s="151" t="s">
        <v>442</v>
      </c>
      <c r="B211" s="152" t="s">
        <v>443</v>
      </c>
      <c r="C211" s="146">
        <f>Persona!Q212</f>
        <v>35.833333333333336</v>
      </c>
      <c r="D211" s="146" t="str">
        <f>Persona!R212</f>
        <v>Cleared</v>
      </c>
      <c r="E211" s="146">
        <f>Wellness!T212</f>
        <v>10.999999999999998</v>
      </c>
      <c r="F211" s="146" t="str">
        <f>Wellness!W212</f>
        <v>Cleared</v>
      </c>
      <c r="G211" s="146">
        <f>Behavior!J212</f>
        <v>6</v>
      </c>
      <c r="H211" s="146" t="str">
        <f>Behavior!K212</f>
        <v>Cleared</v>
      </c>
      <c r="I211" s="146">
        <f>Discipline!O212</f>
        <v>6.71875</v>
      </c>
      <c r="J211" s="146" t="str">
        <f t="shared" si="37"/>
        <v>Cleared</v>
      </c>
      <c r="K211" s="147">
        <f t="shared" si="38"/>
        <v>59.552083333333336</v>
      </c>
      <c r="L211" s="148" t="str">
        <f t="shared" si="39"/>
        <v>Cleared</v>
      </c>
      <c r="N211" s="146">
        <f>Persona!AD212</f>
        <v>30.219047619047618</v>
      </c>
      <c r="O211" s="146" t="str">
        <f>Persona!AE212</f>
        <v>Cleared</v>
      </c>
      <c r="P211" s="146">
        <f>Wellness!AN212</f>
        <v>6</v>
      </c>
      <c r="Q211" s="146" t="str">
        <f>Wellness!AQ212</f>
        <v xml:space="preserve">Test </v>
      </c>
      <c r="R211" s="146">
        <f>Behavior!R212</f>
        <v>6.9</v>
      </c>
      <c r="S211" s="146" t="str">
        <f>Behavior!S212</f>
        <v>Cleared</v>
      </c>
      <c r="T211" s="146">
        <f>Discipline!AB212</f>
        <v>4.7733333333333334</v>
      </c>
      <c r="U211" s="146" t="str">
        <f t="shared" si="40"/>
        <v>NC</v>
      </c>
      <c r="V211" s="147">
        <f t="shared" si="41"/>
        <v>47.892380952380947</v>
      </c>
      <c r="W211" s="148" t="str">
        <f t="shared" si="42"/>
        <v xml:space="preserve">Wellness </v>
      </c>
      <c r="Y211" s="146">
        <f>Persona!AQ212</f>
        <v>34.813333333333333</v>
      </c>
      <c r="Z211" s="146" t="str">
        <f>Persona!AR212</f>
        <v>Cleared</v>
      </c>
      <c r="AA211" s="146">
        <f>Wellness!BH212</f>
        <v>4</v>
      </c>
      <c r="AB211" s="146" t="str">
        <f>Wellness!BK212</f>
        <v xml:space="preserve">Test </v>
      </c>
      <c r="AC211" s="146">
        <f>Behavior!Z212</f>
        <v>5.25</v>
      </c>
      <c r="AD211" s="146" t="str">
        <f>Behavior!AA212</f>
        <v>NC</v>
      </c>
      <c r="AE211" s="146">
        <f>Discipline!AO212</f>
        <v>3.4111111111111114</v>
      </c>
      <c r="AF211" s="146" t="str">
        <f t="shared" si="43"/>
        <v>NC</v>
      </c>
      <c r="AG211" s="147">
        <f t="shared" si="44"/>
        <v>47.474444444444444</v>
      </c>
      <c r="AH211" s="148" t="str">
        <f t="shared" si="45"/>
        <v xml:space="preserve">Wellness </v>
      </c>
      <c r="AJ211" s="146">
        <f>Persona!BD212</f>
        <v>33.050925925925924</v>
      </c>
      <c r="AK211" s="146" t="str">
        <f>Persona!BE212</f>
        <v>Cleared</v>
      </c>
      <c r="AL211" s="146">
        <f>Wellness!CB212</f>
        <v>6.9999999999999991</v>
      </c>
      <c r="AM211" s="146" t="str">
        <f>Wellness!CE212</f>
        <v xml:space="preserve">Test </v>
      </c>
      <c r="AN211" s="146">
        <f>Behavior!AH212</f>
        <v>0</v>
      </c>
      <c r="AO211" s="146" t="str">
        <f>Behavior!AI212</f>
        <v>NC</v>
      </c>
      <c r="AP211" s="146">
        <f>Discipline!BB212</f>
        <v>4.8500000000000005</v>
      </c>
      <c r="AQ211" s="146" t="str">
        <f t="shared" si="46"/>
        <v>NC</v>
      </c>
      <c r="AR211" s="147">
        <f t="shared" si="47"/>
        <v>44.900925925925925</v>
      </c>
      <c r="AS211" s="148" t="str">
        <f t="shared" si="48"/>
        <v xml:space="preserve">Wellness </v>
      </c>
      <c r="AV211" s="150"/>
    </row>
    <row r="212" spans="1:48" s="149" customFormat="1" ht="28.2" customHeight="1" x14ac:dyDescent="0.3">
      <c r="A212" s="144" t="s">
        <v>444</v>
      </c>
      <c r="B212" s="145" t="s">
        <v>445</v>
      </c>
      <c r="C212" s="146">
        <f>Persona!Q213</f>
        <v>30.555555555555557</v>
      </c>
      <c r="D212" s="146" t="str">
        <f>Persona!R213</f>
        <v>Cleared</v>
      </c>
      <c r="E212" s="146">
        <f>Wellness!T213</f>
        <v>12</v>
      </c>
      <c r="F212" s="146" t="str">
        <f>Wellness!W213</f>
        <v>Cleared</v>
      </c>
      <c r="G212" s="146">
        <f>Behavior!J213</f>
        <v>6</v>
      </c>
      <c r="H212" s="146" t="str">
        <f>Behavior!K213</f>
        <v>Cleared</v>
      </c>
      <c r="I212" s="146">
        <f>Discipline!O213</f>
        <v>5.625</v>
      </c>
      <c r="J212" s="146" t="str">
        <f t="shared" si="37"/>
        <v>NC</v>
      </c>
      <c r="K212" s="147">
        <f t="shared" si="38"/>
        <v>54.180555555555557</v>
      </c>
      <c r="L212" s="148" t="str">
        <f t="shared" si="39"/>
        <v>Cleared</v>
      </c>
      <c r="N212" s="146">
        <f>Persona!AD213</f>
        <v>22.738095238095237</v>
      </c>
      <c r="O212" s="146" t="str">
        <f>Persona!AE213</f>
        <v>NC</v>
      </c>
      <c r="P212" s="146">
        <f>Wellness!AN213</f>
        <v>3</v>
      </c>
      <c r="Q212" s="146" t="str">
        <f>Wellness!AQ213</f>
        <v xml:space="preserve">Test </v>
      </c>
      <c r="R212" s="146">
        <f>Behavior!R213</f>
        <v>6.6</v>
      </c>
      <c r="S212" s="146" t="str">
        <f>Behavior!S213</f>
        <v>Cleared</v>
      </c>
      <c r="T212" s="146">
        <f>Discipline!AB213</f>
        <v>4.9371428571428568</v>
      </c>
      <c r="U212" s="146" t="str">
        <f t="shared" si="40"/>
        <v>NC</v>
      </c>
      <c r="V212" s="147">
        <f t="shared" si="41"/>
        <v>37.275238095238095</v>
      </c>
      <c r="W212" s="148" t="str">
        <f t="shared" si="42"/>
        <v xml:space="preserve">Persona Wellness </v>
      </c>
      <c r="Y212" s="146">
        <f>Persona!AQ213</f>
        <v>26.546666666666667</v>
      </c>
      <c r="Z212" s="146" t="str">
        <f>Persona!AR213</f>
        <v>Cleared</v>
      </c>
      <c r="AA212" s="146">
        <f>Wellness!BH213</f>
        <v>3</v>
      </c>
      <c r="AB212" s="146" t="str">
        <f>Wellness!BK213</f>
        <v xml:space="preserve">Test </v>
      </c>
      <c r="AC212" s="146">
        <f>Behavior!Z213</f>
        <v>4.5</v>
      </c>
      <c r="AD212" s="146" t="str">
        <f>Behavior!AA213</f>
        <v>NC</v>
      </c>
      <c r="AE212" s="146">
        <f>Discipline!AO213</f>
        <v>4.9833333333333343</v>
      </c>
      <c r="AF212" s="146" t="str">
        <f t="shared" si="43"/>
        <v>NC</v>
      </c>
      <c r="AG212" s="147">
        <f t="shared" si="44"/>
        <v>39.03</v>
      </c>
      <c r="AH212" s="148" t="str">
        <f t="shared" si="45"/>
        <v xml:space="preserve">Wellness </v>
      </c>
      <c r="AJ212" s="146">
        <f>Persona!BD213</f>
        <v>20.222222222222221</v>
      </c>
      <c r="AK212" s="146" t="str">
        <f>Persona!BE213</f>
        <v>NC</v>
      </c>
      <c r="AL212" s="146">
        <f>Wellness!CB213</f>
        <v>9.9999999999999982</v>
      </c>
      <c r="AM212" s="146" t="str">
        <f>Wellness!CE213</f>
        <v>Cleared</v>
      </c>
      <c r="AN212" s="146">
        <f>Behavior!AH213</f>
        <v>0</v>
      </c>
      <c r="AO212" s="146" t="str">
        <f>Behavior!AI213</f>
        <v>NC</v>
      </c>
      <c r="AP212" s="146">
        <f>Discipline!BB213</f>
        <v>3.9333333333333336</v>
      </c>
      <c r="AQ212" s="146" t="str">
        <f t="shared" si="46"/>
        <v>NC</v>
      </c>
      <c r="AR212" s="147">
        <f t="shared" si="47"/>
        <v>34.155555555555551</v>
      </c>
      <c r="AS212" s="148" t="str">
        <f t="shared" si="48"/>
        <v xml:space="preserve">Persona </v>
      </c>
      <c r="AV212" s="150"/>
    </row>
    <row r="213" spans="1:48" s="149" customFormat="1" ht="28.2" customHeight="1" x14ac:dyDescent="0.3">
      <c r="A213" s="151" t="s">
        <v>446</v>
      </c>
      <c r="B213" s="152" t="s">
        <v>447</v>
      </c>
      <c r="C213" s="146">
        <f>Persona!Q214</f>
        <v>22.222222222222225</v>
      </c>
      <c r="D213" s="146" t="str">
        <f>Persona!R214</f>
        <v>NC</v>
      </c>
      <c r="E213" s="146">
        <f>Wellness!T214</f>
        <v>15</v>
      </c>
      <c r="F213" s="146" t="str">
        <f>Wellness!W214</f>
        <v>Cleared</v>
      </c>
      <c r="G213" s="146">
        <f>Behavior!J214</f>
        <v>6</v>
      </c>
      <c r="H213" s="146" t="str">
        <f>Behavior!K214</f>
        <v>Cleared</v>
      </c>
      <c r="I213" s="146">
        <f>Discipline!O214</f>
        <v>4.6428571428571432</v>
      </c>
      <c r="J213" s="146" t="str">
        <f t="shared" si="37"/>
        <v>NC</v>
      </c>
      <c r="K213" s="147">
        <f t="shared" si="38"/>
        <v>47.865079365079374</v>
      </c>
      <c r="L213" s="148" t="str">
        <f t="shared" si="39"/>
        <v xml:space="preserve">Persona </v>
      </c>
      <c r="N213" s="146">
        <f>Persona!AD214</f>
        <v>19.823809523809523</v>
      </c>
      <c r="O213" s="146" t="str">
        <f>Persona!AE214</f>
        <v>NC</v>
      </c>
      <c r="P213" s="146">
        <f>Wellness!AN214</f>
        <v>8</v>
      </c>
      <c r="Q213" s="146" t="str">
        <f>Wellness!AQ214</f>
        <v xml:space="preserve">Test </v>
      </c>
      <c r="R213" s="146">
        <f>Behavior!R214</f>
        <v>6.2666666666666666</v>
      </c>
      <c r="S213" s="146" t="str">
        <f>Behavior!S214</f>
        <v>Cleared</v>
      </c>
      <c r="T213" s="146">
        <f>Discipline!AB214</f>
        <v>3.6</v>
      </c>
      <c r="U213" s="146" t="str">
        <f t="shared" si="40"/>
        <v>NC</v>
      </c>
      <c r="V213" s="147">
        <f t="shared" si="41"/>
        <v>37.69047619047619</v>
      </c>
      <c r="W213" s="148" t="str">
        <f t="shared" si="42"/>
        <v xml:space="preserve">Persona Wellness </v>
      </c>
      <c r="Y213" s="146">
        <f>Persona!AQ214</f>
        <v>28.626666666666662</v>
      </c>
      <c r="Z213" s="146" t="str">
        <f>Persona!AR214</f>
        <v>Cleared</v>
      </c>
      <c r="AA213" s="146">
        <f>Wellness!BH214</f>
        <v>9</v>
      </c>
      <c r="AB213" s="146" t="str">
        <f>Wellness!BK214</f>
        <v>Cleared</v>
      </c>
      <c r="AC213" s="146">
        <f>Behavior!Z214</f>
        <v>6</v>
      </c>
      <c r="AD213" s="146" t="str">
        <f>Behavior!AA214</f>
        <v>Cleared</v>
      </c>
      <c r="AE213" s="146">
        <f>Discipline!AO214</f>
        <v>4.6555555555555559</v>
      </c>
      <c r="AF213" s="146" t="str">
        <f t="shared" si="43"/>
        <v>NC</v>
      </c>
      <c r="AG213" s="147">
        <f t="shared" si="44"/>
        <v>48.282222222222224</v>
      </c>
      <c r="AH213" s="148" t="str">
        <f t="shared" si="45"/>
        <v>Cleared</v>
      </c>
      <c r="AJ213" s="146">
        <f>Persona!BD214</f>
        <v>27.738888888888891</v>
      </c>
      <c r="AK213" s="146" t="str">
        <f>Persona!BE214</f>
        <v>Cleared</v>
      </c>
      <c r="AL213" s="146">
        <f>Wellness!CB214</f>
        <v>16</v>
      </c>
      <c r="AM213" s="146" t="str">
        <f>Wellness!CE214</f>
        <v>Cleared</v>
      </c>
      <c r="AN213" s="146">
        <f>Behavior!AH214</f>
        <v>0</v>
      </c>
      <c r="AO213" s="146" t="str">
        <f>Behavior!AI214</f>
        <v>NC</v>
      </c>
      <c r="AP213" s="146">
        <f>Discipline!BB214</f>
        <v>4.7666666666666666</v>
      </c>
      <c r="AQ213" s="146" t="str">
        <f t="shared" si="46"/>
        <v>NC</v>
      </c>
      <c r="AR213" s="147">
        <f t="shared" si="47"/>
        <v>48.50555555555556</v>
      </c>
      <c r="AS213" s="148" t="str">
        <f t="shared" si="48"/>
        <v>Cleared</v>
      </c>
      <c r="AV213" s="150"/>
    </row>
    <row r="214" spans="1:48" s="149" customFormat="1" ht="28.2" customHeight="1" x14ac:dyDescent="0.3">
      <c r="A214" s="144" t="s">
        <v>448</v>
      </c>
      <c r="B214" s="145" t="s">
        <v>449</v>
      </c>
      <c r="C214" s="146">
        <f>Persona!Q215</f>
        <v>35.555555555555557</v>
      </c>
      <c r="D214" s="146" t="str">
        <f>Persona!R215</f>
        <v>Cleared</v>
      </c>
      <c r="E214" s="146">
        <f>Wellness!T215</f>
        <v>13.999999999999998</v>
      </c>
      <c r="F214" s="146" t="str">
        <f>Wellness!W215</f>
        <v>Cleared</v>
      </c>
      <c r="G214" s="146">
        <f>Behavior!J215</f>
        <v>6</v>
      </c>
      <c r="H214" s="146" t="str">
        <f>Behavior!K215</f>
        <v>Cleared</v>
      </c>
      <c r="I214" s="146">
        <f>Discipline!O215</f>
        <v>4.71875</v>
      </c>
      <c r="J214" s="146" t="str">
        <f t="shared" si="37"/>
        <v>NC</v>
      </c>
      <c r="K214" s="147">
        <f t="shared" si="38"/>
        <v>60.274305555555557</v>
      </c>
      <c r="L214" s="148" t="str">
        <f t="shared" si="39"/>
        <v>Cleared</v>
      </c>
      <c r="N214" s="146">
        <f>Persona!AD215</f>
        <v>29.345238095238095</v>
      </c>
      <c r="O214" s="146" t="str">
        <f>Persona!AE215</f>
        <v>Cleared</v>
      </c>
      <c r="P214" s="146">
        <f>Wellness!AN215</f>
        <v>15</v>
      </c>
      <c r="Q214" s="146" t="str">
        <f>Wellness!AQ215</f>
        <v>Cleared</v>
      </c>
      <c r="R214" s="146">
        <f>Behavior!R215</f>
        <v>8.6666666666666679</v>
      </c>
      <c r="S214" s="146" t="str">
        <f>Behavior!S215</f>
        <v>Cleared</v>
      </c>
      <c r="T214" s="146">
        <f>Discipline!AB215</f>
        <v>6.5200000000000005</v>
      </c>
      <c r="U214" s="146" t="str">
        <f t="shared" si="40"/>
        <v>Cleared</v>
      </c>
      <c r="V214" s="147">
        <f t="shared" si="41"/>
        <v>59.531904761904762</v>
      </c>
      <c r="W214" s="148" t="str">
        <f t="shared" si="42"/>
        <v>Cleared</v>
      </c>
      <c r="Y214" s="146">
        <f>Persona!AQ215</f>
        <v>25.798666666666666</v>
      </c>
      <c r="Z214" s="146" t="str">
        <f>Persona!AR215</f>
        <v>Cleared</v>
      </c>
      <c r="AA214" s="146">
        <f>Wellness!BH215</f>
        <v>17</v>
      </c>
      <c r="AB214" s="146" t="str">
        <f>Wellness!BK215</f>
        <v>Cleared</v>
      </c>
      <c r="AC214" s="146">
        <f>Behavior!Z215</f>
        <v>7.5000000000000018</v>
      </c>
      <c r="AD214" s="146" t="str">
        <f>Behavior!AA215</f>
        <v>Cleared</v>
      </c>
      <c r="AE214" s="146">
        <f>Discipline!AO215</f>
        <v>4.0266666666666664</v>
      </c>
      <c r="AF214" s="146" t="str">
        <f t="shared" si="43"/>
        <v>NC</v>
      </c>
      <c r="AG214" s="147">
        <f t="shared" si="44"/>
        <v>54.325333333333326</v>
      </c>
      <c r="AH214" s="148" t="str">
        <f t="shared" si="45"/>
        <v>Cleared</v>
      </c>
      <c r="AJ214" s="146">
        <f>Persona!BD215</f>
        <v>35.942592592592597</v>
      </c>
      <c r="AK214" s="146" t="str">
        <f>Persona!BE215</f>
        <v>Cleared</v>
      </c>
      <c r="AL214" s="146">
        <f>Wellness!CB215</f>
        <v>13</v>
      </c>
      <c r="AM214" s="146" t="str">
        <f>Wellness!CE215</f>
        <v>Cleared</v>
      </c>
      <c r="AN214" s="146">
        <f>Behavior!AH215</f>
        <v>7.76</v>
      </c>
      <c r="AO214" s="146" t="str">
        <f>Behavior!AI215</f>
        <v>Cleared</v>
      </c>
      <c r="AP214" s="146">
        <f>Discipline!BB215</f>
        <v>4.8333333333333339</v>
      </c>
      <c r="AQ214" s="146" t="str">
        <f t="shared" si="46"/>
        <v>NC</v>
      </c>
      <c r="AR214" s="147">
        <f t="shared" si="47"/>
        <v>61.53592592592593</v>
      </c>
      <c r="AS214" s="148" t="str">
        <f t="shared" si="48"/>
        <v>Cleared</v>
      </c>
      <c r="AV214" s="150"/>
    </row>
    <row r="215" spans="1:48" s="149" customFormat="1" ht="28.2" customHeight="1" x14ac:dyDescent="0.3">
      <c r="A215" s="151" t="s">
        <v>450</v>
      </c>
      <c r="B215" s="152" t="s">
        <v>451</v>
      </c>
      <c r="C215" s="146">
        <f>Persona!Q216</f>
        <v>44.44444444444445</v>
      </c>
      <c r="D215" s="146" t="str">
        <f>Persona!R216</f>
        <v>Cleared</v>
      </c>
      <c r="E215" s="146">
        <f>Wellness!T216</f>
        <v>13</v>
      </c>
      <c r="F215" s="146" t="str">
        <f>Wellness!W216</f>
        <v>Cleared</v>
      </c>
      <c r="G215" s="146">
        <f>Behavior!J216</f>
        <v>6</v>
      </c>
      <c r="H215" s="146" t="str">
        <f>Behavior!K216</f>
        <v>Cleared</v>
      </c>
      <c r="I215" s="146">
        <f>Discipline!O216</f>
        <v>6.71875</v>
      </c>
      <c r="J215" s="146" t="str">
        <f t="shared" si="37"/>
        <v>Cleared</v>
      </c>
      <c r="K215" s="147">
        <f t="shared" si="38"/>
        <v>70.163194444444457</v>
      </c>
      <c r="L215" s="148" t="str">
        <f t="shared" si="39"/>
        <v>Cleared</v>
      </c>
      <c r="N215" s="146">
        <f>Persona!AD216</f>
        <v>36.397023809523809</v>
      </c>
      <c r="O215" s="146" t="str">
        <f>Persona!AE216</f>
        <v>Cleared</v>
      </c>
      <c r="P215" s="146">
        <f>Wellness!AN216</f>
        <v>9.9999999999999982</v>
      </c>
      <c r="Q215" s="146" t="str">
        <f>Wellness!AQ216</f>
        <v>Cleared</v>
      </c>
      <c r="R215" s="146">
        <f>Behavior!R216</f>
        <v>9.1999999999999993</v>
      </c>
      <c r="S215" s="146" t="str">
        <f>Behavior!S216</f>
        <v>Cleared</v>
      </c>
      <c r="T215" s="146">
        <f>Discipline!AB216</f>
        <v>5.16</v>
      </c>
      <c r="U215" s="146" t="str">
        <f t="shared" si="40"/>
        <v>NC</v>
      </c>
      <c r="V215" s="147">
        <f t="shared" si="41"/>
        <v>60.757023809523801</v>
      </c>
      <c r="W215" s="148" t="str">
        <f t="shared" si="42"/>
        <v>Cleared</v>
      </c>
      <c r="Y215" s="146">
        <f>Persona!AQ216</f>
        <v>37.78</v>
      </c>
      <c r="Z215" s="146" t="str">
        <f>Persona!AR216</f>
        <v>Cleared</v>
      </c>
      <c r="AA215" s="146">
        <f>Wellness!BH216</f>
        <v>9.9999999999999982</v>
      </c>
      <c r="AB215" s="146" t="str">
        <f>Wellness!BK216</f>
        <v>Cleared</v>
      </c>
      <c r="AC215" s="146">
        <f>Behavior!Z216</f>
        <v>8.6083333333333343</v>
      </c>
      <c r="AD215" s="146" t="str">
        <f>Behavior!AA216</f>
        <v>Cleared</v>
      </c>
      <c r="AE215" s="146">
        <f>Discipline!AO216</f>
        <v>5.4777777777777779</v>
      </c>
      <c r="AF215" s="146" t="str">
        <f t="shared" si="43"/>
        <v>NC</v>
      </c>
      <c r="AG215" s="147">
        <f t="shared" si="44"/>
        <v>61.86611111111111</v>
      </c>
      <c r="AH215" s="148" t="str">
        <f t="shared" si="45"/>
        <v>Cleared</v>
      </c>
      <c r="AJ215" s="146">
        <f>Persona!BD216</f>
        <v>37.797222222222224</v>
      </c>
      <c r="AK215" s="146" t="str">
        <f>Persona!BE216</f>
        <v>Cleared</v>
      </c>
      <c r="AL215" s="146">
        <f>Wellness!CB216</f>
        <v>12</v>
      </c>
      <c r="AM215" s="146" t="str">
        <f>Wellness!CE216</f>
        <v>Cleared</v>
      </c>
      <c r="AN215" s="146">
        <f>Behavior!AH216</f>
        <v>8.3199999999999985</v>
      </c>
      <c r="AO215" s="146" t="str">
        <f>Behavior!AI216</f>
        <v>Cleared</v>
      </c>
      <c r="AP215" s="146">
        <f>Discipline!BB216</f>
        <v>5.6000000000000014</v>
      </c>
      <c r="AQ215" s="146" t="str">
        <f t="shared" si="46"/>
        <v>NC</v>
      </c>
      <c r="AR215" s="147">
        <f t="shared" si="47"/>
        <v>63.717222222222226</v>
      </c>
      <c r="AS215" s="148" t="str">
        <f t="shared" si="48"/>
        <v>Cleared</v>
      </c>
      <c r="AV215" s="150"/>
    </row>
    <row r="216" spans="1:48" s="149" customFormat="1" ht="28.2" customHeight="1" x14ac:dyDescent="0.3">
      <c r="A216" s="144" t="s">
        <v>452</v>
      </c>
      <c r="B216" s="145" t="s">
        <v>453</v>
      </c>
      <c r="C216" s="146">
        <f>Persona!Q217</f>
        <v>24.444444444444443</v>
      </c>
      <c r="D216" s="146" t="str">
        <f>Persona!R217</f>
        <v>NC</v>
      </c>
      <c r="E216" s="146">
        <f>Wellness!T217</f>
        <v>10.999999999999998</v>
      </c>
      <c r="F216" s="146" t="str">
        <f>Wellness!W217</f>
        <v xml:space="preserve">Attendance  </v>
      </c>
      <c r="G216" s="146">
        <f>Behavior!J217</f>
        <v>6</v>
      </c>
      <c r="H216" s="146" t="str">
        <f>Behavior!K217</f>
        <v>Cleared</v>
      </c>
      <c r="I216" s="146">
        <f>Discipline!O217</f>
        <v>5.0312500000000009</v>
      </c>
      <c r="J216" s="146" t="str">
        <f t="shared" si="37"/>
        <v>NC</v>
      </c>
      <c r="K216" s="147">
        <f t="shared" si="38"/>
        <v>46.475694444444443</v>
      </c>
      <c r="L216" s="148" t="str">
        <f t="shared" si="39"/>
        <v xml:space="preserve">Persona Wellness </v>
      </c>
      <c r="N216" s="146">
        <f>Persona!AD217</f>
        <v>14.926190476190477</v>
      </c>
      <c r="O216" s="146" t="str">
        <f>Persona!AE217</f>
        <v>NC</v>
      </c>
      <c r="P216" s="146">
        <f>Wellness!AN217</f>
        <v>1</v>
      </c>
      <c r="Q216" s="146" t="str">
        <f>Wellness!AQ217</f>
        <v xml:space="preserve">Test </v>
      </c>
      <c r="R216" s="146">
        <f>Behavior!R217</f>
        <v>7.3333333333333339</v>
      </c>
      <c r="S216" s="146" t="str">
        <f>Behavior!S217</f>
        <v>Cleared</v>
      </c>
      <c r="T216" s="146">
        <f>Discipline!AB217</f>
        <v>3.8742857142857141</v>
      </c>
      <c r="U216" s="146" t="str">
        <f t="shared" si="40"/>
        <v>NC</v>
      </c>
      <c r="V216" s="147">
        <f t="shared" si="41"/>
        <v>27.133809523809528</v>
      </c>
      <c r="W216" s="148" t="str">
        <f t="shared" si="42"/>
        <v xml:space="preserve">Persona Wellness </v>
      </c>
      <c r="Y216" s="146">
        <f>Persona!AQ217</f>
        <v>27.933333333333334</v>
      </c>
      <c r="Z216" s="146" t="str">
        <f>Persona!AR217</f>
        <v>Cleared</v>
      </c>
      <c r="AA216" s="146">
        <f>Wellness!BH217</f>
        <v>3</v>
      </c>
      <c r="AB216" s="146" t="str">
        <f>Wellness!BK217</f>
        <v xml:space="preserve">Test </v>
      </c>
      <c r="AC216" s="146">
        <f>Behavior!Z217</f>
        <v>6</v>
      </c>
      <c r="AD216" s="146" t="str">
        <f>Behavior!AA217</f>
        <v>Cleared</v>
      </c>
      <c r="AE216" s="146">
        <f>Discipline!AO217</f>
        <v>4.3277777777777784</v>
      </c>
      <c r="AF216" s="146" t="str">
        <f t="shared" si="43"/>
        <v>NC</v>
      </c>
      <c r="AG216" s="147">
        <f t="shared" si="44"/>
        <v>41.261111111111113</v>
      </c>
      <c r="AH216" s="148" t="str">
        <f t="shared" si="45"/>
        <v xml:space="preserve">Wellness </v>
      </c>
      <c r="AJ216" s="146">
        <f>Persona!BD217</f>
        <v>35.75509259259259</v>
      </c>
      <c r="AK216" s="146" t="str">
        <f>Persona!BE217</f>
        <v>Cleared</v>
      </c>
      <c r="AL216" s="146">
        <f>Wellness!CB217</f>
        <v>0</v>
      </c>
      <c r="AM216" s="146" t="str">
        <f>Wellness!CE217</f>
        <v xml:space="preserve">Attendance  Test </v>
      </c>
      <c r="AN216" s="146">
        <f>Behavior!AH217</f>
        <v>6.6</v>
      </c>
      <c r="AO216" s="146" t="str">
        <f>Behavior!AI217</f>
        <v>Cleared</v>
      </c>
      <c r="AP216" s="146">
        <f>Discipline!BB217</f>
        <v>3.7666666666666666</v>
      </c>
      <c r="AQ216" s="146" t="str">
        <f t="shared" si="46"/>
        <v>NC</v>
      </c>
      <c r="AR216" s="147">
        <f t="shared" si="47"/>
        <v>46.121759259259257</v>
      </c>
      <c r="AS216" s="148" t="str">
        <f t="shared" si="48"/>
        <v xml:space="preserve">Wellness </v>
      </c>
      <c r="AV216" s="150"/>
    </row>
    <row r="217" spans="1:48" s="149" customFormat="1" ht="28.2" customHeight="1" x14ac:dyDescent="0.3">
      <c r="A217" s="151" t="s">
        <v>454</v>
      </c>
      <c r="B217" s="152" t="s">
        <v>455</v>
      </c>
      <c r="C217" s="146">
        <f>Persona!Q218</f>
        <v>31.111111111111107</v>
      </c>
      <c r="D217" s="146" t="str">
        <f>Persona!R218</f>
        <v>Cleared</v>
      </c>
      <c r="E217" s="146">
        <f>Wellness!T218</f>
        <v>18</v>
      </c>
      <c r="F217" s="146" t="str">
        <f>Wellness!W218</f>
        <v>Cleared</v>
      </c>
      <c r="G217" s="146">
        <f>Behavior!J218</f>
        <v>6</v>
      </c>
      <c r="H217" s="146" t="str">
        <f>Behavior!K218</f>
        <v>Cleared</v>
      </c>
      <c r="I217" s="146">
        <f>Discipline!O218</f>
        <v>5.6562500000000009</v>
      </c>
      <c r="J217" s="146" t="str">
        <f t="shared" si="37"/>
        <v>NC</v>
      </c>
      <c r="K217" s="147">
        <f t="shared" si="38"/>
        <v>60.767361111111107</v>
      </c>
      <c r="L217" s="148" t="str">
        <f t="shared" si="39"/>
        <v>Cleared</v>
      </c>
      <c r="N217" s="146">
        <f>Persona!AD218</f>
        <v>24.88571428571429</v>
      </c>
      <c r="O217" s="146" t="str">
        <f>Persona!AE218</f>
        <v>NC</v>
      </c>
      <c r="P217" s="146">
        <f>Wellness!AN218</f>
        <v>1</v>
      </c>
      <c r="Q217" s="146" t="str">
        <f>Wellness!AQ218</f>
        <v xml:space="preserve">Test </v>
      </c>
      <c r="R217" s="146">
        <f>Behavior!R218</f>
        <v>5.6</v>
      </c>
      <c r="S217" s="146" t="str">
        <f>Behavior!S218</f>
        <v>NC</v>
      </c>
      <c r="T217" s="146">
        <f>Discipline!AB218</f>
        <v>4.9714285714285715</v>
      </c>
      <c r="U217" s="146" t="str">
        <f t="shared" si="40"/>
        <v>NC</v>
      </c>
      <c r="V217" s="147">
        <f t="shared" si="41"/>
        <v>36.457142857142856</v>
      </c>
      <c r="W217" s="148" t="str">
        <f t="shared" si="42"/>
        <v xml:space="preserve">Persona Wellness </v>
      </c>
      <c r="Y217" s="146">
        <f>Persona!AQ218</f>
        <v>32.64</v>
      </c>
      <c r="Z217" s="146" t="str">
        <f>Persona!AR218</f>
        <v>Cleared</v>
      </c>
      <c r="AA217" s="146">
        <f>Wellness!BH218</f>
        <v>17</v>
      </c>
      <c r="AB217" s="146" t="str">
        <f>Wellness!BK218</f>
        <v>Cleared</v>
      </c>
      <c r="AC217" s="146">
        <f>Behavior!Z218</f>
        <v>7.416666666666667</v>
      </c>
      <c r="AD217" s="146" t="str">
        <f>Behavior!AA218</f>
        <v>Cleared</v>
      </c>
      <c r="AE217" s="146">
        <f>Discipline!AO218</f>
        <v>5.3888888888888893</v>
      </c>
      <c r="AF217" s="146" t="str">
        <f t="shared" si="43"/>
        <v>NC</v>
      </c>
      <c r="AG217" s="147">
        <f t="shared" si="44"/>
        <v>62.445555555555558</v>
      </c>
      <c r="AH217" s="148" t="str">
        <f t="shared" si="45"/>
        <v>Cleared</v>
      </c>
      <c r="AJ217" s="146">
        <f>Persona!BD218</f>
        <v>29.593981481481478</v>
      </c>
      <c r="AK217" s="146" t="str">
        <f>Persona!BE218</f>
        <v>Cleared</v>
      </c>
      <c r="AL217" s="146">
        <f>Wellness!CB218</f>
        <v>15</v>
      </c>
      <c r="AM217" s="146" t="str">
        <f>Wellness!CE218</f>
        <v>Cleared</v>
      </c>
      <c r="AN217" s="146">
        <f>Behavior!AH218</f>
        <v>5.4</v>
      </c>
      <c r="AO217" s="146" t="str">
        <f>Behavior!AI218</f>
        <v>NC</v>
      </c>
      <c r="AP217" s="146">
        <f>Discipline!BB218</f>
        <v>4.1833333333333336</v>
      </c>
      <c r="AQ217" s="146" t="str">
        <f t="shared" si="46"/>
        <v>NC</v>
      </c>
      <c r="AR217" s="147">
        <f t="shared" si="47"/>
        <v>54.177314814814807</v>
      </c>
      <c r="AS217" s="148" t="str">
        <f t="shared" si="48"/>
        <v>Cleared</v>
      </c>
      <c r="AV217" s="150"/>
    </row>
    <row r="218" spans="1:48" s="149" customFormat="1" ht="28.2" customHeight="1" x14ac:dyDescent="0.3">
      <c r="A218" s="144" t="s">
        <v>456</v>
      </c>
      <c r="B218" s="145" t="s">
        <v>457</v>
      </c>
      <c r="C218" s="146">
        <f>Persona!Q219</f>
        <v>30.555555555555557</v>
      </c>
      <c r="D218" s="146" t="str">
        <f>Persona!R219</f>
        <v>Cleared</v>
      </c>
      <c r="E218" s="146">
        <f>Wellness!T219</f>
        <v>16</v>
      </c>
      <c r="F218" s="146" t="str">
        <f>Wellness!W219</f>
        <v>Cleared</v>
      </c>
      <c r="G218" s="146">
        <f>Behavior!J219</f>
        <v>6</v>
      </c>
      <c r="H218" s="146" t="str">
        <f>Behavior!K219</f>
        <v>Cleared</v>
      </c>
      <c r="I218" s="146">
        <f>Discipline!O219</f>
        <v>5.21875</v>
      </c>
      <c r="J218" s="146" t="str">
        <f t="shared" si="37"/>
        <v>NC</v>
      </c>
      <c r="K218" s="147">
        <f t="shared" si="38"/>
        <v>57.774305555555557</v>
      </c>
      <c r="L218" s="148" t="str">
        <f t="shared" si="39"/>
        <v>Cleared</v>
      </c>
      <c r="N218" s="146">
        <f>Persona!AD219</f>
        <v>20.143452380952382</v>
      </c>
      <c r="O218" s="146" t="str">
        <f>Persona!AE219</f>
        <v>NC</v>
      </c>
      <c r="P218" s="146">
        <f>Wellness!AN219</f>
        <v>13.999999999999998</v>
      </c>
      <c r="Q218" s="146" t="str">
        <f>Wellness!AQ219</f>
        <v>Cleared</v>
      </c>
      <c r="R218" s="146">
        <f>Behavior!R219</f>
        <v>7.6</v>
      </c>
      <c r="S218" s="146" t="str">
        <f>Behavior!S219</f>
        <v>Cleared</v>
      </c>
      <c r="T218" s="146">
        <f>Discipline!AB219</f>
        <v>4.9333333333333336</v>
      </c>
      <c r="U218" s="146" t="str">
        <f t="shared" si="40"/>
        <v>NC</v>
      </c>
      <c r="V218" s="147">
        <f t="shared" si="41"/>
        <v>46.676785714285714</v>
      </c>
      <c r="W218" s="148" t="str">
        <f t="shared" si="42"/>
        <v xml:space="preserve">Persona </v>
      </c>
      <c r="Y218" s="146">
        <f>Persona!AQ219</f>
        <v>30.159999999999997</v>
      </c>
      <c r="Z218" s="146" t="str">
        <f>Persona!AR219</f>
        <v>Cleared</v>
      </c>
      <c r="AA218" s="146">
        <f>Wellness!BH219</f>
        <v>18</v>
      </c>
      <c r="AB218" s="146" t="str">
        <f>Wellness!BK219</f>
        <v>Cleared</v>
      </c>
      <c r="AC218" s="146">
        <f>Behavior!Z219</f>
        <v>7.7357142857142858</v>
      </c>
      <c r="AD218" s="146" t="str">
        <f>Behavior!AA219</f>
        <v>Cleared</v>
      </c>
      <c r="AE218" s="146">
        <f>Discipline!AO219</f>
        <v>5.8888888888888893</v>
      </c>
      <c r="AF218" s="146" t="str">
        <f t="shared" si="43"/>
        <v>NC</v>
      </c>
      <c r="AG218" s="147">
        <f t="shared" si="44"/>
        <v>61.784603174603177</v>
      </c>
      <c r="AH218" s="148" t="str">
        <f t="shared" si="45"/>
        <v>Cleared</v>
      </c>
      <c r="AJ218" s="146">
        <f>Persona!BD219</f>
        <v>28.528703703703702</v>
      </c>
      <c r="AK218" s="146" t="str">
        <f>Persona!BE219</f>
        <v>Cleared</v>
      </c>
      <c r="AL218" s="146">
        <f>Wellness!CB219</f>
        <v>17</v>
      </c>
      <c r="AM218" s="146" t="str">
        <f>Wellness!CE219</f>
        <v>Cleared</v>
      </c>
      <c r="AN218" s="146">
        <f>Behavior!AH219</f>
        <v>7.2799999999999994</v>
      </c>
      <c r="AO218" s="146" t="str">
        <f>Behavior!AI219</f>
        <v>Cleared</v>
      </c>
      <c r="AP218" s="146">
        <f>Discipline!BB219</f>
        <v>4.6333333333333337</v>
      </c>
      <c r="AQ218" s="146" t="str">
        <f t="shared" si="46"/>
        <v>NC</v>
      </c>
      <c r="AR218" s="147">
        <f t="shared" si="47"/>
        <v>57.442037037037032</v>
      </c>
      <c r="AS218" s="148" t="str">
        <f t="shared" si="48"/>
        <v>Cleared</v>
      </c>
      <c r="AV218" s="150"/>
    </row>
    <row r="219" spans="1:48" s="149" customFormat="1" ht="28.2" customHeight="1" x14ac:dyDescent="0.3">
      <c r="A219" s="151" t="s">
        <v>458</v>
      </c>
      <c r="B219" s="152" t="s">
        <v>459</v>
      </c>
      <c r="C219" s="146">
        <f>Persona!Q220</f>
        <v>32.777777777777771</v>
      </c>
      <c r="D219" s="146" t="str">
        <f>Persona!R220</f>
        <v>Cleared</v>
      </c>
      <c r="E219" s="146">
        <f>Wellness!T220</f>
        <v>0</v>
      </c>
      <c r="F219" s="146" t="str">
        <f>Wellness!W220</f>
        <v xml:space="preserve">Test </v>
      </c>
      <c r="G219" s="146">
        <f>Behavior!J220</f>
        <v>6</v>
      </c>
      <c r="H219" s="146" t="str">
        <f>Behavior!K220</f>
        <v>Cleared</v>
      </c>
      <c r="I219" s="146">
        <f>Discipline!O220</f>
        <v>5.21875</v>
      </c>
      <c r="J219" s="146" t="str">
        <f t="shared" si="37"/>
        <v>NC</v>
      </c>
      <c r="K219" s="147">
        <f t="shared" si="38"/>
        <v>43.996527777777771</v>
      </c>
      <c r="L219" s="148" t="str">
        <f t="shared" si="39"/>
        <v xml:space="preserve">Wellness </v>
      </c>
      <c r="N219" s="146">
        <f>Persona!AD220</f>
        <v>25.088095238095239</v>
      </c>
      <c r="O219" s="146" t="str">
        <f>Persona!AE220</f>
        <v>Cleared</v>
      </c>
      <c r="P219" s="146">
        <f>Wellness!AN220</f>
        <v>1</v>
      </c>
      <c r="Q219" s="146" t="str">
        <f>Wellness!AQ220</f>
        <v xml:space="preserve">Test </v>
      </c>
      <c r="R219" s="146">
        <f>Behavior!R220</f>
        <v>7.3333333333333339</v>
      </c>
      <c r="S219" s="146" t="str">
        <f>Behavior!S220</f>
        <v>Cleared</v>
      </c>
      <c r="T219" s="146">
        <f>Discipline!AB220</f>
        <v>6.7866666666666662</v>
      </c>
      <c r="U219" s="146" t="str">
        <f t="shared" si="40"/>
        <v>Cleared</v>
      </c>
      <c r="V219" s="147">
        <f t="shared" si="41"/>
        <v>40.20809523809524</v>
      </c>
      <c r="W219" s="148" t="str">
        <f t="shared" si="42"/>
        <v xml:space="preserve">Wellness </v>
      </c>
      <c r="Y219" s="146">
        <f>Persona!AQ220</f>
        <v>31.260000000000005</v>
      </c>
      <c r="Z219" s="146" t="str">
        <f>Persona!AR220</f>
        <v>Cleared</v>
      </c>
      <c r="AA219" s="146">
        <f>Wellness!BH220</f>
        <v>4.9999999999999991</v>
      </c>
      <c r="AB219" s="146" t="str">
        <f>Wellness!BK220</f>
        <v xml:space="preserve">Test </v>
      </c>
      <c r="AC219" s="146">
        <f>Behavior!Z220</f>
        <v>6.166666666666667</v>
      </c>
      <c r="AD219" s="146" t="str">
        <f>Behavior!AA220</f>
        <v>Cleared</v>
      </c>
      <c r="AE219" s="146">
        <f>Discipline!AO220</f>
        <v>5.7944444444444443</v>
      </c>
      <c r="AF219" s="146" t="str">
        <f t="shared" si="43"/>
        <v>NC</v>
      </c>
      <c r="AG219" s="147">
        <f t="shared" si="44"/>
        <v>48.221111111111114</v>
      </c>
      <c r="AH219" s="148" t="str">
        <f t="shared" si="45"/>
        <v xml:space="preserve">Wellness </v>
      </c>
      <c r="AJ219" s="146">
        <f>Persona!BD220</f>
        <v>23.62777777777778</v>
      </c>
      <c r="AK219" s="146" t="str">
        <f>Persona!BE220</f>
        <v>NC</v>
      </c>
      <c r="AL219" s="146">
        <f>Wellness!CB220</f>
        <v>12</v>
      </c>
      <c r="AM219" s="146" t="str">
        <f>Wellness!CE220</f>
        <v>Cleared</v>
      </c>
      <c r="AN219" s="146">
        <f>Behavior!AH220</f>
        <v>7.6</v>
      </c>
      <c r="AO219" s="146" t="str">
        <f>Behavior!AI220</f>
        <v>Cleared</v>
      </c>
      <c r="AP219" s="146">
        <f>Discipline!BB220</f>
        <v>6.3166666666666664</v>
      </c>
      <c r="AQ219" s="146" t="str">
        <f t="shared" si="46"/>
        <v>Cleared</v>
      </c>
      <c r="AR219" s="147">
        <f t="shared" si="47"/>
        <v>49.544444444444451</v>
      </c>
      <c r="AS219" s="148" t="str">
        <f t="shared" si="48"/>
        <v xml:space="preserve">Persona </v>
      </c>
      <c r="AV219" s="150"/>
    </row>
    <row r="220" spans="1:48" s="149" customFormat="1" ht="28.2" customHeight="1" x14ac:dyDescent="0.3">
      <c r="A220" s="144" t="s">
        <v>460</v>
      </c>
      <c r="B220" s="145" t="s">
        <v>461</v>
      </c>
      <c r="C220" s="146">
        <f>Persona!Q221</f>
        <v>36.666666666666664</v>
      </c>
      <c r="D220" s="146" t="str">
        <f>Persona!R221</f>
        <v>Cleared</v>
      </c>
      <c r="E220" s="146">
        <f>Wellness!T221</f>
        <v>13.999999999999998</v>
      </c>
      <c r="F220" s="146" t="str">
        <f>Wellness!W221</f>
        <v>Cleared</v>
      </c>
      <c r="G220" s="146">
        <f>Behavior!J221</f>
        <v>6</v>
      </c>
      <c r="H220" s="146" t="str">
        <f>Behavior!K221</f>
        <v>Cleared</v>
      </c>
      <c r="I220" s="146">
        <f>Discipline!O221</f>
        <v>5.0625</v>
      </c>
      <c r="J220" s="146" t="str">
        <f t="shared" si="37"/>
        <v>NC</v>
      </c>
      <c r="K220" s="147">
        <f t="shared" si="38"/>
        <v>61.729166666666664</v>
      </c>
      <c r="L220" s="148" t="str">
        <f t="shared" si="39"/>
        <v>Cleared</v>
      </c>
      <c r="N220" s="146">
        <f>Persona!AD221</f>
        <v>27.635714285714283</v>
      </c>
      <c r="O220" s="146" t="str">
        <f>Persona!AE221</f>
        <v>Cleared</v>
      </c>
      <c r="P220" s="146">
        <f>Wellness!AN221</f>
        <v>12</v>
      </c>
      <c r="Q220" s="146" t="str">
        <f>Wellness!AQ221</f>
        <v>Cleared</v>
      </c>
      <c r="R220" s="146">
        <f>Behavior!R221</f>
        <v>8.2666666666666657</v>
      </c>
      <c r="S220" s="146" t="str">
        <f>Behavior!S221</f>
        <v>Cleared</v>
      </c>
      <c r="T220" s="146">
        <f>Discipline!AB221</f>
        <v>4.2285714285714286</v>
      </c>
      <c r="U220" s="146" t="str">
        <f t="shared" si="40"/>
        <v>NC</v>
      </c>
      <c r="V220" s="147">
        <f t="shared" si="41"/>
        <v>52.13095238095238</v>
      </c>
      <c r="W220" s="148" t="str">
        <f t="shared" si="42"/>
        <v>Cleared</v>
      </c>
      <c r="Y220" s="146">
        <f>Persona!AQ221</f>
        <v>35.493333333333332</v>
      </c>
      <c r="Z220" s="146" t="str">
        <f>Persona!AR221</f>
        <v>Cleared</v>
      </c>
      <c r="AA220" s="146">
        <f>Wellness!BH221</f>
        <v>13.999999999999998</v>
      </c>
      <c r="AB220" s="146" t="str">
        <f>Wellness!BK221</f>
        <v>Cleared</v>
      </c>
      <c r="AC220" s="146">
        <f>Behavior!Z221</f>
        <v>7.5928571428571434</v>
      </c>
      <c r="AD220" s="146" t="str">
        <f>Behavior!AA221</f>
        <v>Cleared</v>
      </c>
      <c r="AE220" s="146">
        <f>Discipline!AO221</f>
        <v>5.177777777777778</v>
      </c>
      <c r="AF220" s="146" t="str">
        <f t="shared" si="43"/>
        <v>NC</v>
      </c>
      <c r="AG220" s="147">
        <f t="shared" si="44"/>
        <v>62.263968253968251</v>
      </c>
      <c r="AH220" s="148" t="str">
        <f t="shared" si="45"/>
        <v>Cleared</v>
      </c>
      <c r="AJ220" s="146">
        <f>Persona!BD221</f>
        <v>40.566666666666663</v>
      </c>
      <c r="AK220" s="146" t="str">
        <f>Persona!BE221</f>
        <v>Cleared</v>
      </c>
      <c r="AL220" s="146">
        <f>Wellness!CB221</f>
        <v>15</v>
      </c>
      <c r="AM220" s="146" t="str">
        <f>Wellness!CE221</f>
        <v>Cleared</v>
      </c>
      <c r="AN220" s="146">
        <f>Behavior!AH221</f>
        <v>8.6999999999999993</v>
      </c>
      <c r="AO220" s="146" t="str">
        <f>Behavior!AI221</f>
        <v>Cleared</v>
      </c>
      <c r="AP220" s="146">
        <f>Discipline!BB221</f>
        <v>4.8000000000000007</v>
      </c>
      <c r="AQ220" s="146" t="str">
        <f t="shared" si="46"/>
        <v>NC</v>
      </c>
      <c r="AR220" s="147">
        <f t="shared" si="47"/>
        <v>69.066666666666663</v>
      </c>
      <c r="AS220" s="148" t="str">
        <f t="shared" si="48"/>
        <v>Cleared</v>
      </c>
      <c r="AV220" s="150"/>
    </row>
    <row r="221" spans="1:48" s="149" customFormat="1" ht="28.2" customHeight="1" x14ac:dyDescent="0.3">
      <c r="A221" s="151" t="s">
        <v>462</v>
      </c>
      <c r="B221" s="152" t="s">
        <v>463</v>
      </c>
      <c r="C221" s="146">
        <f>Persona!Q222</f>
        <v>26.666666666666668</v>
      </c>
      <c r="D221" s="146" t="str">
        <f>Persona!R222</f>
        <v>Cleared</v>
      </c>
      <c r="E221" s="146">
        <f>Wellness!T222</f>
        <v>9.9999999999999982</v>
      </c>
      <c r="F221" s="146" t="str">
        <f>Wellness!W222</f>
        <v>Cleared</v>
      </c>
      <c r="G221" s="146">
        <f>Behavior!J222</f>
        <v>6</v>
      </c>
      <c r="H221" s="146" t="str">
        <f>Behavior!K222</f>
        <v>Cleared</v>
      </c>
      <c r="I221" s="146">
        <f>Discipline!O222</f>
        <v>6.71875</v>
      </c>
      <c r="J221" s="146" t="str">
        <f t="shared" si="37"/>
        <v>Cleared</v>
      </c>
      <c r="K221" s="147">
        <f t="shared" si="38"/>
        <v>49.385416666666664</v>
      </c>
      <c r="L221" s="148" t="str">
        <f t="shared" si="39"/>
        <v>Cleared</v>
      </c>
      <c r="N221" s="146">
        <f>Persona!AD222</f>
        <v>17.879166666666666</v>
      </c>
      <c r="O221" s="146" t="str">
        <f>Persona!AE222</f>
        <v>NC</v>
      </c>
      <c r="P221" s="146">
        <f>Wellness!AN222</f>
        <v>9</v>
      </c>
      <c r="Q221" s="146" t="str">
        <f>Wellness!AQ222</f>
        <v>Cleared</v>
      </c>
      <c r="R221" s="146">
        <f>Behavior!R222</f>
        <v>6.666666666666667</v>
      </c>
      <c r="S221" s="146" t="str">
        <f>Behavior!S222</f>
        <v>Cleared</v>
      </c>
      <c r="T221" s="146">
        <f>Discipline!AB222</f>
        <v>3.8666666666666671</v>
      </c>
      <c r="U221" s="146" t="str">
        <f t="shared" si="40"/>
        <v>NC</v>
      </c>
      <c r="V221" s="147">
        <f t="shared" si="41"/>
        <v>37.412500000000001</v>
      </c>
      <c r="W221" s="148" t="str">
        <f t="shared" si="42"/>
        <v xml:space="preserve">Persona </v>
      </c>
      <c r="Y221" s="146">
        <f>Persona!AQ222</f>
        <v>31.5</v>
      </c>
      <c r="Z221" s="146" t="str">
        <f>Persona!AR222</f>
        <v>Cleared</v>
      </c>
      <c r="AA221" s="146">
        <f>Wellness!BH222</f>
        <v>9</v>
      </c>
      <c r="AB221" s="146" t="str">
        <f>Wellness!BK222</f>
        <v>Cleared</v>
      </c>
      <c r="AC221" s="146">
        <f>Behavior!Z222</f>
        <v>5.75</v>
      </c>
      <c r="AD221" s="146" t="str">
        <f>Behavior!AA222</f>
        <v>NC</v>
      </c>
      <c r="AE221" s="146">
        <f>Discipline!AO222</f>
        <v>6.0833333333333348</v>
      </c>
      <c r="AF221" s="146" t="str">
        <f t="shared" si="43"/>
        <v>Cleared</v>
      </c>
      <c r="AG221" s="147">
        <f t="shared" si="44"/>
        <v>52.333333333333336</v>
      </c>
      <c r="AH221" s="148" t="str">
        <f t="shared" si="45"/>
        <v>Cleared</v>
      </c>
      <c r="AJ221" s="146">
        <f>Persona!BD222</f>
        <v>34.715740740740742</v>
      </c>
      <c r="AK221" s="146" t="str">
        <f>Persona!BE222</f>
        <v>Cleared</v>
      </c>
      <c r="AL221" s="146">
        <f>Wellness!CB222</f>
        <v>12</v>
      </c>
      <c r="AM221" s="146" t="str">
        <f>Wellness!CE222</f>
        <v>Cleared</v>
      </c>
      <c r="AN221" s="146">
        <f>Behavior!AH222</f>
        <v>8</v>
      </c>
      <c r="AO221" s="146" t="str">
        <f>Behavior!AI222</f>
        <v>Cleared</v>
      </c>
      <c r="AP221" s="146">
        <f>Discipline!BB222</f>
        <v>4.5333333333333341</v>
      </c>
      <c r="AQ221" s="146" t="str">
        <f t="shared" si="46"/>
        <v>NC</v>
      </c>
      <c r="AR221" s="147">
        <f t="shared" si="47"/>
        <v>59.249074074074073</v>
      </c>
      <c r="AS221" s="148" t="str">
        <f t="shared" si="48"/>
        <v>Cleared</v>
      </c>
      <c r="AV221" s="150"/>
    </row>
    <row r="222" spans="1:48" s="149" customFormat="1" ht="28.2" customHeight="1" x14ac:dyDescent="0.3">
      <c r="A222" s="144" t="s">
        <v>464</v>
      </c>
      <c r="B222" s="145" t="s">
        <v>465</v>
      </c>
      <c r="C222" s="146">
        <f>Persona!Q223</f>
        <v>27.777777777777775</v>
      </c>
      <c r="D222" s="146" t="str">
        <f>Persona!R223</f>
        <v>Cleared</v>
      </c>
      <c r="E222" s="146">
        <f>Wellness!T223</f>
        <v>12</v>
      </c>
      <c r="F222" s="146" t="str">
        <f>Wellness!W223</f>
        <v xml:space="preserve">Attendance  </v>
      </c>
      <c r="G222" s="146">
        <f>Behavior!J223</f>
        <v>6</v>
      </c>
      <c r="H222" s="146" t="str">
        <f>Behavior!K223</f>
        <v>Cleared</v>
      </c>
      <c r="I222" s="146">
        <f>Discipline!O223</f>
        <v>4.03125</v>
      </c>
      <c r="J222" s="146" t="str">
        <f t="shared" si="37"/>
        <v>NC</v>
      </c>
      <c r="K222" s="147">
        <f t="shared" si="38"/>
        <v>49.809027777777771</v>
      </c>
      <c r="L222" s="148" t="str">
        <f t="shared" si="39"/>
        <v xml:space="preserve">Wellness </v>
      </c>
      <c r="N222" s="146">
        <f>Persona!AD223</f>
        <v>24.912500000000001</v>
      </c>
      <c r="O222" s="146" t="str">
        <f>Persona!AE223</f>
        <v>NC</v>
      </c>
      <c r="P222" s="146">
        <f>Wellness!AN223</f>
        <v>8</v>
      </c>
      <c r="Q222" s="146" t="str">
        <f>Wellness!AQ223</f>
        <v xml:space="preserve">Test </v>
      </c>
      <c r="R222" s="146">
        <f>Behavior!R223</f>
        <v>7.0666666666666655</v>
      </c>
      <c r="S222" s="146" t="str">
        <f>Behavior!S223</f>
        <v>Cleared</v>
      </c>
      <c r="T222" s="146">
        <f>Discipline!AB223</f>
        <v>3.8666666666666667</v>
      </c>
      <c r="U222" s="146" t="str">
        <f t="shared" si="40"/>
        <v>NC</v>
      </c>
      <c r="V222" s="147">
        <f t="shared" si="41"/>
        <v>43.845833333333331</v>
      </c>
      <c r="W222" s="148" t="str">
        <f t="shared" si="42"/>
        <v xml:space="preserve">Persona Wellness </v>
      </c>
      <c r="Y222" s="146">
        <f>Persona!AQ223</f>
        <v>29.48</v>
      </c>
      <c r="Z222" s="146" t="str">
        <f>Persona!AR223</f>
        <v>Cleared</v>
      </c>
      <c r="AA222" s="146">
        <f>Wellness!BH223</f>
        <v>9.9999999999999982</v>
      </c>
      <c r="AB222" s="146" t="str">
        <f>Wellness!BK223</f>
        <v>Cleared</v>
      </c>
      <c r="AC222" s="146">
        <f>Behavior!Z223</f>
        <v>8</v>
      </c>
      <c r="AD222" s="146" t="str">
        <f>Behavior!AA223</f>
        <v>Cleared</v>
      </c>
      <c r="AE222" s="146">
        <f>Discipline!AO223</f>
        <v>4.25</v>
      </c>
      <c r="AF222" s="146" t="str">
        <f t="shared" si="43"/>
        <v>NC</v>
      </c>
      <c r="AG222" s="147">
        <f t="shared" si="44"/>
        <v>51.73</v>
      </c>
      <c r="AH222" s="148" t="str">
        <f t="shared" si="45"/>
        <v>Cleared</v>
      </c>
      <c r="AJ222" s="146">
        <f>Persona!BD223</f>
        <v>31.929166666666667</v>
      </c>
      <c r="AK222" s="146" t="str">
        <f>Persona!BE223</f>
        <v>Cleared</v>
      </c>
      <c r="AL222" s="146">
        <f>Wellness!CB223</f>
        <v>9.9999999999999982</v>
      </c>
      <c r="AM222" s="146" t="str">
        <f>Wellness!CE223</f>
        <v xml:space="preserve">Attendance  </v>
      </c>
      <c r="AN222" s="146">
        <f>Behavior!AH223</f>
        <v>6.5</v>
      </c>
      <c r="AO222" s="146" t="str">
        <f>Behavior!AI223</f>
        <v>Cleared</v>
      </c>
      <c r="AP222" s="146">
        <f>Discipline!BB223</f>
        <v>3.1333333333333337</v>
      </c>
      <c r="AQ222" s="146" t="str">
        <f t="shared" si="46"/>
        <v>NC</v>
      </c>
      <c r="AR222" s="147">
        <f t="shared" si="47"/>
        <v>51.5625</v>
      </c>
      <c r="AS222" s="148" t="str">
        <f t="shared" si="48"/>
        <v xml:space="preserve">Wellness </v>
      </c>
      <c r="AV222" s="150"/>
    </row>
    <row r="223" spans="1:48" s="149" customFormat="1" ht="28.2" customHeight="1" x14ac:dyDescent="0.3">
      <c r="A223" s="151" t="s">
        <v>466</v>
      </c>
      <c r="B223" s="152" t="s">
        <v>467</v>
      </c>
      <c r="C223" s="146">
        <f>Persona!Q224</f>
        <v>28.888888888888893</v>
      </c>
      <c r="D223" s="146" t="str">
        <f>Persona!R224</f>
        <v>Cleared</v>
      </c>
      <c r="E223" s="146">
        <f>Wellness!T224</f>
        <v>13</v>
      </c>
      <c r="F223" s="146" t="str">
        <f>Wellness!W224</f>
        <v xml:space="preserve">Attendance  </v>
      </c>
      <c r="G223" s="146">
        <f>Behavior!J224</f>
        <v>6</v>
      </c>
      <c r="H223" s="146" t="str">
        <f>Behavior!K224</f>
        <v>Cleared</v>
      </c>
      <c r="I223" s="146">
        <f>Discipline!O224</f>
        <v>4.8125</v>
      </c>
      <c r="J223" s="146" t="str">
        <f t="shared" si="37"/>
        <v>NC</v>
      </c>
      <c r="K223" s="147">
        <f t="shared" si="38"/>
        <v>52.701388888888893</v>
      </c>
      <c r="L223" s="148" t="str">
        <f t="shared" si="39"/>
        <v xml:space="preserve">Wellness </v>
      </c>
      <c r="N223" s="146">
        <f>Persona!AD224</f>
        <v>6.2464285714285719</v>
      </c>
      <c r="O223" s="146" t="str">
        <f>Persona!AE224</f>
        <v>NC</v>
      </c>
      <c r="P223" s="146">
        <f>Wellness!AN224</f>
        <v>0</v>
      </c>
      <c r="Q223" s="146" t="str">
        <f>Wellness!AQ224</f>
        <v xml:space="preserve">Attendance  Test </v>
      </c>
      <c r="R223" s="146">
        <f>Behavior!R224</f>
        <v>8</v>
      </c>
      <c r="S223" s="146" t="str">
        <f>Behavior!S224</f>
        <v>Cleared</v>
      </c>
      <c r="T223" s="146">
        <f>Discipline!AB224</f>
        <v>1.8666666666666669</v>
      </c>
      <c r="U223" s="146" t="str">
        <f t="shared" si="40"/>
        <v>NC</v>
      </c>
      <c r="V223" s="147">
        <f t="shared" si="41"/>
        <v>16.113095238095237</v>
      </c>
      <c r="W223" s="148" t="str">
        <f t="shared" si="42"/>
        <v xml:space="preserve">Persona Wellness </v>
      </c>
      <c r="Y223" s="146">
        <f>Persona!AQ224</f>
        <v>28.783999999999999</v>
      </c>
      <c r="Z223" s="146" t="str">
        <f>Persona!AR224</f>
        <v>Cleared</v>
      </c>
      <c r="AA223" s="146">
        <f>Wellness!BH224</f>
        <v>0</v>
      </c>
      <c r="AB223" s="146" t="str">
        <f>Wellness!BK224</f>
        <v xml:space="preserve">Test </v>
      </c>
      <c r="AC223" s="146">
        <f>Behavior!Z224</f>
        <v>7.5</v>
      </c>
      <c r="AD223" s="146" t="str">
        <f>Behavior!AA224</f>
        <v>Cleared</v>
      </c>
      <c r="AE223" s="146">
        <f>Discipline!AO224</f>
        <v>3</v>
      </c>
      <c r="AF223" s="146" t="str">
        <f t="shared" si="43"/>
        <v>NC</v>
      </c>
      <c r="AG223" s="147">
        <f t="shared" si="44"/>
        <v>39.283999999999999</v>
      </c>
      <c r="AH223" s="148" t="str">
        <f t="shared" si="45"/>
        <v xml:space="preserve">Wellness </v>
      </c>
      <c r="AJ223" s="146">
        <f>Persona!BD224</f>
        <v>35.087962962962962</v>
      </c>
      <c r="AK223" s="146" t="str">
        <f>Persona!BE224</f>
        <v>Cleared</v>
      </c>
      <c r="AL223" s="146">
        <f>Wellness!CB224</f>
        <v>0</v>
      </c>
      <c r="AM223" s="146" t="str">
        <f>Wellness!CE224</f>
        <v xml:space="preserve">Test </v>
      </c>
      <c r="AN223" s="146">
        <f>Behavior!AH224</f>
        <v>7</v>
      </c>
      <c r="AO223" s="146" t="str">
        <f>Behavior!AI224</f>
        <v>Cleared</v>
      </c>
      <c r="AP223" s="146">
        <f>Discipline!BB224</f>
        <v>3.7</v>
      </c>
      <c r="AQ223" s="146" t="str">
        <f t="shared" si="46"/>
        <v>NC</v>
      </c>
      <c r="AR223" s="147">
        <f t="shared" si="47"/>
        <v>45.787962962962965</v>
      </c>
      <c r="AS223" s="148" t="str">
        <f t="shared" si="48"/>
        <v xml:space="preserve">Wellness </v>
      </c>
      <c r="AV223" s="150"/>
    </row>
    <row r="224" spans="1:48" s="149" customFormat="1" ht="28.2" customHeight="1" x14ac:dyDescent="0.3">
      <c r="A224" s="144" t="s">
        <v>468</v>
      </c>
      <c r="B224" s="145" t="s">
        <v>469</v>
      </c>
      <c r="C224" s="146">
        <f>Persona!Q225</f>
        <v>25.555555555555561</v>
      </c>
      <c r="D224" s="146" t="str">
        <f>Persona!R225</f>
        <v>Cleared</v>
      </c>
      <c r="E224" s="146">
        <f>Wellness!T225</f>
        <v>15</v>
      </c>
      <c r="F224" s="146" t="str">
        <f>Wellness!W225</f>
        <v>Cleared</v>
      </c>
      <c r="G224" s="146">
        <f>Behavior!J225</f>
        <v>6</v>
      </c>
      <c r="H224" s="146" t="str">
        <f>Behavior!K225</f>
        <v>Cleared</v>
      </c>
      <c r="I224" s="146">
        <f>Discipline!O225</f>
        <v>5.5000000000000009</v>
      </c>
      <c r="J224" s="146" t="str">
        <f t="shared" si="37"/>
        <v>NC</v>
      </c>
      <c r="K224" s="147">
        <f t="shared" si="38"/>
        <v>52.055555555555557</v>
      </c>
      <c r="L224" s="148" t="str">
        <f t="shared" si="39"/>
        <v>Cleared</v>
      </c>
      <c r="N224" s="146">
        <f>Persona!AD225</f>
        <v>9.6119047619047624</v>
      </c>
      <c r="O224" s="146" t="str">
        <f>Persona!AE225</f>
        <v>NC</v>
      </c>
      <c r="P224" s="146">
        <f>Wellness!AN225</f>
        <v>0</v>
      </c>
      <c r="Q224" s="146" t="str">
        <f>Wellness!AQ225</f>
        <v xml:space="preserve">Test </v>
      </c>
      <c r="R224" s="146">
        <f>Behavior!R225</f>
        <v>8.1333333333333329</v>
      </c>
      <c r="S224" s="146" t="str">
        <f>Behavior!S225</f>
        <v>Cleared</v>
      </c>
      <c r="T224" s="146">
        <f>Discipline!AB225</f>
        <v>4.2628571428571433</v>
      </c>
      <c r="U224" s="146" t="str">
        <f t="shared" si="40"/>
        <v>NC</v>
      </c>
      <c r="V224" s="147">
        <f t="shared" si="41"/>
        <v>22.008095238095237</v>
      </c>
      <c r="W224" s="148" t="str">
        <f t="shared" si="42"/>
        <v xml:space="preserve">Persona Wellness </v>
      </c>
      <c r="Y224" s="146">
        <f>Persona!AQ225</f>
        <v>30.573333333333334</v>
      </c>
      <c r="Z224" s="146" t="str">
        <f>Persona!AR225</f>
        <v>Cleared</v>
      </c>
      <c r="AA224" s="146">
        <f>Wellness!BH225</f>
        <v>0</v>
      </c>
      <c r="AB224" s="146" t="str">
        <f>Wellness!BK225</f>
        <v xml:space="preserve">Test </v>
      </c>
      <c r="AC224" s="146">
        <f>Behavior!Z225</f>
        <v>6.75</v>
      </c>
      <c r="AD224" s="146" t="str">
        <f>Behavior!AA225</f>
        <v>Cleared</v>
      </c>
      <c r="AE224" s="146">
        <f>Discipline!AO225</f>
        <v>5.1333333333333329</v>
      </c>
      <c r="AF224" s="146" t="str">
        <f t="shared" si="43"/>
        <v>NC</v>
      </c>
      <c r="AG224" s="147">
        <f t="shared" si="44"/>
        <v>42.456666666666671</v>
      </c>
      <c r="AH224" s="148" t="str">
        <f t="shared" si="45"/>
        <v xml:space="preserve">Wellness </v>
      </c>
      <c r="AJ224" s="146">
        <f>Persona!BD225</f>
        <v>39.481481481481481</v>
      </c>
      <c r="AK224" s="146" t="str">
        <f>Persona!BE225</f>
        <v>Cleared</v>
      </c>
      <c r="AL224" s="146">
        <f>Wellness!CB225</f>
        <v>13</v>
      </c>
      <c r="AM224" s="146" t="str">
        <f>Wellness!CE225</f>
        <v>Cleared</v>
      </c>
      <c r="AN224" s="146">
        <f>Behavior!AH225</f>
        <v>0</v>
      </c>
      <c r="AO224" s="146" t="str">
        <f>Behavior!AI225</f>
        <v>NC</v>
      </c>
      <c r="AP224" s="146">
        <f>Discipline!BB225</f>
        <v>3.5</v>
      </c>
      <c r="AQ224" s="146" t="str">
        <f t="shared" si="46"/>
        <v>NC</v>
      </c>
      <c r="AR224" s="147">
        <f t="shared" si="47"/>
        <v>55.981481481481481</v>
      </c>
      <c r="AS224" s="148" t="str">
        <f t="shared" si="48"/>
        <v>Cleared</v>
      </c>
      <c r="AV224" s="150"/>
    </row>
    <row r="225" spans="1:48" s="149" customFormat="1" ht="28.2" customHeight="1" x14ac:dyDescent="0.3">
      <c r="A225" s="151" t="s">
        <v>470</v>
      </c>
      <c r="B225" s="152" t="s">
        <v>471</v>
      </c>
      <c r="C225" s="146">
        <f>Persona!Q226</f>
        <v>21.666666666666668</v>
      </c>
      <c r="D225" s="146" t="str">
        <f>Persona!R226</f>
        <v>NC</v>
      </c>
      <c r="E225" s="146">
        <f>Wellness!T226</f>
        <v>13</v>
      </c>
      <c r="F225" s="146" t="str">
        <f>Wellness!W226</f>
        <v>Cleared</v>
      </c>
      <c r="G225" s="146">
        <f>Behavior!J226</f>
        <v>6</v>
      </c>
      <c r="H225" s="146" t="str">
        <f>Behavior!K226</f>
        <v>Cleared</v>
      </c>
      <c r="I225" s="146">
        <f>Discipline!O226</f>
        <v>6.0625</v>
      </c>
      <c r="J225" s="146" t="str">
        <f t="shared" si="37"/>
        <v>Cleared</v>
      </c>
      <c r="K225" s="147">
        <f t="shared" si="38"/>
        <v>46.729166666666671</v>
      </c>
      <c r="L225" s="148" t="str">
        <f t="shared" si="39"/>
        <v xml:space="preserve">Persona </v>
      </c>
      <c r="N225" s="146">
        <f>Persona!AD226</f>
        <v>22.621428571428574</v>
      </c>
      <c r="O225" s="146" t="str">
        <f>Persona!AE226</f>
        <v>NC</v>
      </c>
      <c r="P225" s="146">
        <f>Wellness!AN226</f>
        <v>13</v>
      </c>
      <c r="Q225" s="146" t="str">
        <f>Wellness!AQ226</f>
        <v>Cleared</v>
      </c>
      <c r="R225" s="146">
        <f>Behavior!R226</f>
        <v>8</v>
      </c>
      <c r="S225" s="146" t="str">
        <f>Behavior!S226</f>
        <v>Cleared</v>
      </c>
      <c r="T225" s="146">
        <f>Discipline!AB226</f>
        <v>4.9257142857142862</v>
      </c>
      <c r="U225" s="146" t="str">
        <f t="shared" si="40"/>
        <v>NC</v>
      </c>
      <c r="V225" s="147">
        <f t="shared" si="41"/>
        <v>48.547142857142859</v>
      </c>
      <c r="W225" s="148" t="str">
        <f t="shared" si="42"/>
        <v xml:space="preserve">Persona </v>
      </c>
      <c r="Y225" s="146">
        <f>Persona!AQ226</f>
        <v>29.966666666666669</v>
      </c>
      <c r="Z225" s="146" t="str">
        <f>Persona!AR226</f>
        <v>Cleared</v>
      </c>
      <c r="AA225" s="146">
        <f>Wellness!BH226</f>
        <v>13</v>
      </c>
      <c r="AB225" s="146" t="str">
        <f>Wellness!BK226</f>
        <v>Cleared</v>
      </c>
      <c r="AC225" s="146">
        <f>Behavior!Z226</f>
        <v>7.0714285714285712</v>
      </c>
      <c r="AD225" s="146" t="str">
        <f>Behavior!AA226</f>
        <v>Cleared</v>
      </c>
      <c r="AE225" s="146">
        <f>Discipline!AO226</f>
        <v>5.8833333333333337</v>
      </c>
      <c r="AF225" s="146" t="str">
        <f t="shared" si="43"/>
        <v>NC</v>
      </c>
      <c r="AG225" s="147">
        <f t="shared" si="44"/>
        <v>55.921428571428571</v>
      </c>
      <c r="AH225" s="148" t="str">
        <f t="shared" si="45"/>
        <v>Cleared</v>
      </c>
      <c r="AJ225" s="146">
        <f>Persona!BD226</f>
        <v>32.4</v>
      </c>
      <c r="AK225" s="146" t="str">
        <f>Persona!BE226</f>
        <v>Cleared</v>
      </c>
      <c r="AL225" s="146">
        <f>Wellness!CB226</f>
        <v>13</v>
      </c>
      <c r="AM225" s="146" t="str">
        <f>Wellness!CE226</f>
        <v>Cleared</v>
      </c>
      <c r="AN225" s="146">
        <f>Behavior!AH226</f>
        <v>7.92</v>
      </c>
      <c r="AO225" s="146" t="str">
        <f>Behavior!AI226</f>
        <v>Cleared</v>
      </c>
      <c r="AP225" s="146">
        <f>Discipline!BB226</f>
        <v>4.666666666666667</v>
      </c>
      <c r="AQ225" s="146" t="str">
        <f t="shared" si="46"/>
        <v>NC</v>
      </c>
      <c r="AR225" s="147">
        <f t="shared" si="47"/>
        <v>57.986666666666665</v>
      </c>
      <c r="AS225" s="148" t="str">
        <f t="shared" si="48"/>
        <v>Cleared</v>
      </c>
      <c r="AV225" s="150"/>
    </row>
    <row r="226" spans="1:48" s="149" customFormat="1" ht="28.2" customHeight="1" x14ac:dyDescent="0.3">
      <c r="A226" s="144" t="s">
        <v>472</v>
      </c>
      <c r="B226" s="145" t="s">
        <v>473</v>
      </c>
      <c r="C226" s="146">
        <f>Persona!Q227</f>
        <v>23.888888888888889</v>
      </c>
      <c r="D226" s="146" t="str">
        <f>Persona!R227</f>
        <v>NC</v>
      </c>
      <c r="E226" s="146">
        <f>Wellness!T227</f>
        <v>13.999999999999998</v>
      </c>
      <c r="F226" s="146" t="str">
        <f>Wellness!W227</f>
        <v>Cleared</v>
      </c>
      <c r="G226" s="146">
        <f>Behavior!J227</f>
        <v>6</v>
      </c>
      <c r="H226" s="146" t="str">
        <f>Behavior!K227</f>
        <v>Cleared</v>
      </c>
      <c r="I226" s="146">
        <f>Discipline!O227</f>
        <v>4</v>
      </c>
      <c r="J226" s="146" t="str">
        <f t="shared" si="37"/>
        <v>NC</v>
      </c>
      <c r="K226" s="147">
        <f t="shared" si="38"/>
        <v>47.888888888888886</v>
      </c>
      <c r="L226" s="148" t="str">
        <f t="shared" si="39"/>
        <v xml:space="preserve">Persona </v>
      </c>
      <c r="N226" s="146">
        <f>Persona!AD227</f>
        <v>17.049404761904761</v>
      </c>
      <c r="O226" s="146" t="str">
        <f>Persona!AE227</f>
        <v>NC</v>
      </c>
      <c r="P226" s="146">
        <f>Wellness!AN227</f>
        <v>4</v>
      </c>
      <c r="Q226" s="146" t="str">
        <f>Wellness!AQ227</f>
        <v xml:space="preserve">Test </v>
      </c>
      <c r="R226" s="146">
        <f>Behavior!R227</f>
        <v>6.8</v>
      </c>
      <c r="S226" s="146" t="str">
        <f>Behavior!S227</f>
        <v>Cleared</v>
      </c>
      <c r="T226" s="146">
        <f>Discipline!AB227</f>
        <v>3.5200000000000005</v>
      </c>
      <c r="U226" s="146" t="str">
        <f t="shared" si="40"/>
        <v>NC</v>
      </c>
      <c r="V226" s="147">
        <f t="shared" si="41"/>
        <v>31.369404761904761</v>
      </c>
      <c r="W226" s="148" t="str">
        <f t="shared" si="42"/>
        <v xml:space="preserve">Persona Wellness </v>
      </c>
      <c r="Y226" s="146">
        <f>Persona!AQ227</f>
        <v>18.586666666666666</v>
      </c>
      <c r="Z226" s="146" t="str">
        <f>Persona!AR227</f>
        <v>NC</v>
      </c>
      <c r="AA226" s="146">
        <f>Wellness!BH227</f>
        <v>15</v>
      </c>
      <c r="AB226" s="146" t="str">
        <f>Wellness!BK227</f>
        <v>Cleared</v>
      </c>
      <c r="AC226" s="146">
        <f>Behavior!Z227</f>
        <v>6.833333333333333</v>
      </c>
      <c r="AD226" s="146" t="str">
        <f>Behavior!AA227</f>
        <v>Cleared</v>
      </c>
      <c r="AE226" s="146">
        <f>Discipline!AO227</f>
        <v>6.3388888888888886</v>
      </c>
      <c r="AF226" s="146" t="str">
        <f t="shared" si="43"/>
        <v>Cleared</v>
      </c>
      <c r="AG226" s="147">
        <f t="shared" si="44"/>
        <v>46.75888888888889</v>
      </c>
      <c r="AH226" s="148" t="str">
        <f t="shared" si="45"/>
        <v xml:space="preserve">Persona </v>
      </c>
      <c r="AJ226" s="146">
        <f>Persona!BD227</f>
        <v>29.511111111111113</v>
      </c>
      <c r="AK226" s="146" t="str">
        <f>Persona!BE227</f>
        <v>Cleared</v>
      </c>
      <c r="AL226" s="146">
        <f>Wellness!CB227</f>
        <v>8</v>
      </c>
      <c r="AM226" s="146" t="str">
        <f>Wellness!CE227</f>
        <v xml:space="preserve">Test </v>
      </c>
      <c r="AN226" s="146">
        <f>Behavior!AH227</f>
        <v>6.6400000000000006</v>
      </c>
      <c r="AO226" s="146" t="str">
        <f>Behavior!AI227</f>
        <v>Cleared</v>
      </c>
      <c r="AP226" s="146">
        <f>Discipline!BB227</f>
        <v>2.7</v>
      </c>
      <c r="AQ226" s="146" t="str">
        <f t="shared" si="46"/>
        <v>NC</v>
      </c>
      <c r="AR226" s="147">
        <f t="shared" si="47"/>
        <v>46.851111111111116</v>
      </c>
      <c r="AS226" s="148" t="str">
        <f t="shared" si="48"/>
        <v xml:space="preserve">Wellness </v>
      </c>
      <c r="AV226" s="150"/>
    </row>
    <row r="227" spans="1:48" s="149" customFormat="1" ht="28.2" customHeight="1" x14ac:dyDescent="0.3">
      <c r="A227" s="151" t="s">
        <v>474</v>
      </c>
      <c r="B227" s="152" t="s">
        <v>475</v>
      </c>
      <c r="C227" s="146">
        <f>Persona!Q228</f>
        <v>30</v>
      </c>
      <c r="D227" s="146" t="str">
        <f>Persona!R228</f>
        <v>Cleared</v>
      </c>
      <c r="E227" s="146">
        <f>Wellness!T228</f>
        <v>9.9999999999999982</v>
      </c>
      <c r="F227" s="146" t="str">
        <f>Wellness!W228</f>
        <v>Cleared</v>
      </c>
      <c r="G227" s="146">
        <f>Behavior!J228</f>
        <v>6</v>
      </c>
      <c r="H227" s="146" t="str">
        <f>Behavior!K228</f>
        <v>Cleared</v>
      </c>
      <c r="I227" s="146">
        <f>Discipline!O228</f>
        <v>4.96875</v>
      </c>
      <c r="J227" s="146" t="str">
        <f t="shared" si="37"/>
        <v>NC</v>
      </c>
      <c r="K227" s="147">
        <f t="shared" si="38"/>
        <v>50.96875</v>
      </c>
      <c r="L227" s="148" t="str">
        <f t="shared" si="39"/>
        <v>Cleared</v>
      </c>
      <c r="N227" s="146">
        <f>Persona!AD228</f>
        <v>27.995238095238097</v>
      </c>
      <c r="O227" s="146" t="str">
        <f>Persona!AE228</f>
        <v>Cleared</v>
      </c>
      <c r="P227" s="146">
        <f>Wellness!AN228</f>
        <v>9.9999999999999982</v>
      </c>
      <c r="Q227" s="146" t="str">
        <f>Wellness!AQ228</f>
        <v>Cleared</v>
      </c>
      <c r="R227" s="146">
        <f>Behavior!R228</f>
        <v>8.2666666666666657</v>
      </c>
      <c r="S227" s="146" t="str">
        <f>Behavior!S228</f>
        <v>Cleared</v>
      </c>
      <c r="T227" s="146">
        <f>Discipline!AB228</f>
        <v>7.0666666666666664</v>
      </c>
      <c r="U227" s="146" t="str">
        <f t="shared" si="40"/>
        <v>Cleared</v>
      </c>
      <c r="V227" s="147">
        <f t="shared" si="41"/>
        <v>53.328571428571422</v>
      </c>
      <c r="W227" s="148" t="str">
        <f t="shared" si="42"/>
        <v>Cleared</v>
      </c>
      <c r="Y227" s="146">
        <f>Persona!AQ228</f>
        <v>35.086666666666659</v>
      </c>
      <c r="Z227" s="146" t="str">
        <f>Persona!AR228</f>
        <v>Cleared</v>
      </c>
      <c r="AA227" s="146">
        <f>Wellness!BH228</f>
        <v>13</v>
      </c>
      <c r="AB227" s="146" t="str">
        <f>Wellness!BK228</f>
        <v>Cleared</v>
      </c>
      <c r="AC227" s="146">
        <f>Behavior!Z228</f>
        <v>7.625</v>
      </c>
      <c r="AD227" s="146" t="str">
        <f>Behavior!AA228</f>
        <v>Cleared</v>
      </c>
      <c r="AE227" s="146">
        <f>Discipline!AO228</f>
        <v>6.0833333333333348</v>
      </c>
      <c r="AF227" s="146" t="str">
        <f t="shared" si="43"/>
        <v>Cleared</v>
      </c>
      <c r="AG227" s="147">
        <f t="shared" si="44"/>
        <v>61.794999999999995</v>
      </c>
      <c r="AH227" s="148" t="str">
        <f t="shared" si="45"/>
        <v>Cleared</v>
      </c>
      <c r="AJ227" s="146">
        <f>Persona!BD228</f>
        <v>29.308333333333334</v>
      </c>
      <c r="AK227" s="146" t="str">
        <f>Persona!BE228</f>
        <v>Cleared</v>
      </c>
      <c r="AL227" s="146">
        <f>Wellness!CB228</f>
        <v>10.999999999999998</v>
      </c>
      <c r="AM227" s="146" t="str">
        <f>Wellness!CE228</f>
        <v>Cleared</v>
      </c>
      <c r="AN227" s="146">
        <f>Behavior!AH228</f>
        <v>8</v>
      </c>
      <c r="AO227" s="146" t="str">
        <f>Behavior!AI228</f>
        <v>Cleared</v>
      </c>
      <c r="AP227" s="146">
        <f>Discipline!BB228</f>
        <v>4.3333333333333339</v>
      </c>
      <c r="AQ227" s="146" t="str">
        <f t="shared" si="46"/>
        <v>NC</v>
      </c>
      <c r="AR227" s="147">
        <f t="shared" si="47"/>
        <v>52.641666666666666</v>
      </c>
      <c r="AS227" s="148" t="str">
        <f t="shared" si="48"/>
        <v>Cleared</v>
      </c>
      <c r="AV227" s="150"/>
    </row>
    <row r="228" spans="1:48" s="149" customFormat="1" ht="28.2" customHeight="1" x14ac:dyDescent="0.3">
      <c r="A228" s="144" t="s">
        <v>476</v>
      </c>
      <c r="B228" s="145" t="s">
        <v>477</v>
      </c>
      <c r="C228" s="146">
        <f>Persona!Q229</f>
        <v>24.444444444444443</v>
      </c>
      <c r="D228" s="146" t="str">
        <f>Persona!R229</f>
        <v>NC</v>
      </c>
      <c r="E228" s="146">
        <f>Wellness!T229</f>
        <v>12</v>
      </c>
      <c r="F228" s="146" t="str">
        <f>Wellness!W229</f>
        <v>Cleared</v>
      </c>
      <c r="G228" s="146">
        <f>Behavior!J229</f>
        <v>6</v>
      </c>
      <c r="H228" s="146" t="str">
        <f>Behavior!K229</f>
        <v>Cleared</v>
      </c>
      <c r="I228" s="146">
        <f>Discipline!O229</f>
        <v>5</v>
      </c>
      <c r="J228" s="146" t="str">
        <f t="shared" si="37"/>
        <v>NC</v>
      </c>
      <c r="K228" s="147">
        <f t="shared" si="38"/>
        <v>47.444444444444443</v>
      </c>
      <c r="L228" s="148" t="str">
        <f t="shared" si="39"/>
        <v xml:space="preserve">Persona </v>
      </c>
      <c r="N228" s="146">
        <f>Persona!AD229</f>
        <v>22.86904761904762</v>
      </c>
      <c r="O228" s="146" t="str">
        <f>Persona!AE229</f>
        <v>NC</v>
      </c>
      <c r="P228" s="146">
        <f>Wellness!AN229</f>
        <v>1</v>
      </c>
      <c r="Q228" s="146" t="str">
        <f>Wellness!AQ229</f>
        <v xml:space="preserve">Test </v>
      </c>
      <c r="R228" s="146">
        <f>Behavior!R229</f>
        <v>6.1333333333333337</v>
      </c>
      <c r="S228" s="146" t="str">
        <f>Behavior!S229</f>
        <v>Cleared</v>
      </c>
      <c r="T228" s="146">
        <f>Discipline!AB229</f>
        <v>4.6628571428571437</v>
      </c>
      <c r="U228" s="146" t="str">
        <f t="shared" si="40"/>
        <v>NC</v>
      </c>
      <c r="V228" s="147">
        <f t="shared" si="41"/>
        <v>34.665238095238095</v>
      </c>
      <c r="W228" s="148" t="str">
        <f t="shared" si="42"/>
        <v xml:space="preserve">Persona Wellness </v>
      </c>
      <c r="Y228" s="146">
        <f>Persona!AQ229</f>
        <v>25.106666666666662</v>
      </c>
      <c r="Z228" s="146" t="str">
        <f>Persona!AR229</f>
        <v>Cleared</v>
      </c>
      <c r="AA228" s="146">
        <f>Wellness!BH229</f>
        <v>9.9999999999999982</v>
      </c>
      <c r="AB228" s="146" t="str">
        <f>Wellness!BK229</f>
        <v>Cleared</v>
      </c>
      <c r="AC228" s="146">
        <f>Behavior!Z229</f>
        <v>6.3749999999999991</v>
      </c>
      <c r="AD228" s="146" t="str">
        <f>Behavior!AA229</f>
        <v>Cleared</v>
      </c>
      <c r="AE228" s="146">
        <f>Discipline!AO229</f>
        <v>4</v>
      </c>
      <c r="AF228" s="146" t="str">
        <f t="shared" si="43"/>
        <v>NC</v>
      </c>
      <c r="AG228" s="147">
        <f t="shared" si="44"/>
        <v>45.481666666666662</v>
      </c>
      <c r="AH228" s="148" t="str">
        <f t="shared" si="45"/>
        <v>Cleared</v>
      </c>
      <c r="AJ228" s="146">
        <f>Persona!BD229</f>
        <v>41.212037037037035</v>
      </c>
      <c r="AK228" s="146" t="str">
        <f>Persona!BE229</f>
        <v>Cleared</v>
      </c>
      <c r="AL228" s="146">
        <f>Wellness!CB229</f>
        <v>12</v>
      </c>
      <c r="AM228" s="146" t="str">
        <f>Wellness!CE229</f>
        <v>Cleared</v>
      </c>
      <c r="AN228" s="146">
        <f>Behavior!AH229</f>
        <v>7.3600000000000012</v>
      </c>
      <c r="AO228" s="146" t="str">
        <f>Behavior!AI229</f>
        <v>Cleared</v>
      </c>
      <c r="AP228" s="146">
        <f>Discipline!BB229</f>
        <v>4.3333333333333339</v>
      </c>
      <c r="AQ228" s="146" t="str">
        <f t="shared" si="46"/>
        <v>NC</v>
      </c>
      <c r="AR228" s="147">
        <f t="shared" si="47"/>
        <v>64.905370370370363</v>
      </c>
      <c r="AS228" s="148" t="str">
        <f t="shared" si="48"/>
        <v>Cleared</v>
      </c>
      <c r="AV228" s="150"/>
    </row>
    <row r="229" spans="1:48" s="149" customFormat="1" ht="28.2" customHeight="1" x14ac:dyDescent="0.3">
      <c r="A229" s="151" t="s">
        <v>478</v>
      </c>
      <c r="B229" s="152" t="s">
        <v>479</v>
      </c>
      <c r="C229" s="146">
        <f>Persona!Q230</f>
        <v>26.111111111111114</v>
      </c>
      <c r="D229" s="146" t="str">
        <f>Persona!R230</f>
        <v>Cleared</v>
      </c>
      <c r="E229" s="146">
        <f>Wellness!T230</f>
        <v>0</v>
      </c>
      <c r="F229" s="146" t="str">
        <f>Wellness!W230</f>
        <v xml:space="preserve">Test </v>
      </c>
      <c r="G229" s="146">
        <f>Behavior!J230</f>
        <v>6</v>
      </c>
      <c r="H229" s="146" t="str">
        <f>Behavior!K230</f>
        <v>Cleared</v>
      </c>
      <c r="I229" s="146">
        <f>Discipline!O230</f>
        <v>5.15625</v>
      </c>
      <c r="J229" s="146" t="str">
        <f t="shared" si="37"/>
        <v>NC</v>
      </c>
      <c r="K229" s="147">
        <f t="shared" si="38"/>
        <v>37.267361111111114</v>
      </c>
      <c r="L229" s="148" t="str">
        <f t="shared" si="39"/>
        <v xml:space="preserve">Wellness </v>
      </c>
      <c r="N229" s="146">
        <f>Persona!AD230</f>
        <v>20.310714285714283</v>
      </c>
      <c r="O229" s="146" t="str">
        <f>Persona!AE230</f>
        <v>NC</v>
      </c>
      <c r="P229" s="146">
        <f>Wellness!AN230</f>
        <v>9.9999999999999982</v>
      </c>
      <c r="Q229" s="146" t="str">
        <f>Wellness!AQ230</f>
        <v>Cleared</v>
      </c>
      <c r="R229" s="146">
        <f>Behavior!R230</f>
        <v>5.8666666666666663</v>
      </c>
      <c r="S229" s="146" t="str">
        <f>Behavior!S230</f>
        <v>NC</v>
      </c>
      <c r="T229" s="146">
        <f>Discipline!AB230</f>
        <v>4.4000000000000004</v>
      </c>
      <c r="U229" s="146" t="str">
        <f t="shared" si="40"/>
        <v>NC</v>
      </c>
      <c r="V229" s="147">
        <f t="shared" si="41"/>
        <v>40.577380952380949</v>
      </c>
      <c r="W229" s="148" t="str">
        <f t="shared" si="42"/>
        <v xml:space="preserve">Persona </v>
      </c>
      <c r="Y229" s="146">
        <f>Persona!AQ230</f>
        <v>37.906666666666666</v>
      </c>
      <c r="Z229" s="146" t="str">
        <f>Persona!AR230</f>
        <v>Cleared</v>
      </c>
      <c r="AA229" s="146">
        <f>Wellness!BH230</f>
        <v>12</v>
      </c>
      <c r="AB229" s="146" t="str">
        <f>Wellness!BK230</f>
        <v>Cleared</v>
      </c>
      <c r="AC229" s="146">
        <f>Behavior!Z230</f>
        <v>7.2142857142857135</v>
      </c>
      <c r="AD229" s="146" t="str">
        <f>Behavior!AA230</f>
        <v>Cleared</v>
      </c>
      <c r="AE229" s="146">
        <f>Discipline!AO230</f>
        <v>5.5888888888888886</v>
      </c>
      <c r="AF229" s="146" t="str">
        <f t="shared" si="43"/>
        <v>NC</v>
      </c>
      <c r="AG229" s="147">
        <f t="shared" si="44"/>
        <v>62.70984126984127</v>
      </c>
      <c r="AH229" s="148" t="str">
        <f t="shared" si="45"/>
        <v>Cleared</v>
      </c>
      <c r="AJ229" s="146">
        <f>Persona!BD230</f>
        <v>33.295370370370371</v>
      </c>
      <c r="AK229" s="146" t="str">
        <f>Persona!BE230</f>
        <v>Cleared</v>
      </c>
      <c r="AL229" s="146">
        <f>Wellness!CB230</f>
        <v>12</v>
      </c>
      <c r="AM229" s="146" t="str">
        <f>Wellness!CE230</f>
        <v>Cleared</v>
      </c>
      <c r="AN229" s="146">
        <f>Behavior!AH230</f>
        <v>7</v>
      </c>
      <c r="AO229" s="146" t="str">
        <f>Behavior!AI230</f>
        <v>Cleared</v>
      </c>
      <c r="AP229" s="146">
        <f>Discipline!BB230</f>
        <v>4.1333333333333337</v>
      </c>
      <c r="AQ229" s="146" t="str">
        <f t="shared" si="46"/>
        <v>NC</v>
      </c>
      <c r="AR229" s="147">
        <f t="shared" si="47"/>
        <v>56.428703703703704</v>
      </c>
      <c r="AS229" s="148" t="str">
        <f t="shared" si="48"/>
        <v>Cleared</v>
      </c>
      <c r="AV229" s="150"/>
    </row>
    <row r="230" spans="1:48" s="149" customFormat="1" ht="28.2" customHeight="1" x14ac:dyDescent="0.3">
      <c r="A230" s="144" t="s">
        <v>480</v>
      </c>
      <c r="B230" s="145" t="s">
        <v>481</v>
      </c>
      <c r="C230" s="146">
        <f>Persona!Q231</f>
        <v>0</v>
      </c>
      <c r="D230" s="146" t="str">
        <f>Persona!R231</f>
        <v>NC</v>
      </c>
      <c r="E230" s="146">
        <f>Wellness!T231</f>
        <v>0</v>
      </c>
      <c r="F230" s="146" t="str">
        <f>Wellness!W231</f>
        <v xml:space="preserve">Attendance  Test </v>
      </c>
      <c r="G230" s="146">
        <f>Behavior!J231</f>
        <v>6</v>
      </c>
      <c r="H230" s="146" t="str">
        <f>Behavior!K231</f>
        <v>Cleared</v>
      </c>
      <c r="I230" s="146">
        <f>Discipline!O231</f>
        <v>3.03125</v>
      </c>
      <c r="J230" s="146" t="str">
        <f t="shared" si="37"/>
        <v>NC</v>
      </c>
      <c r="K230" s="147">
        <f t="shared" si="38"/>
        <v>9.03125</v>
      </c>
      <c r="L230" s="148" t="str">
        <f t="shared" si="39"/>
        <v xml:space="preserve">Persona Wellness </v>
      </c>
      <c r="N230" s="146">
        <f>Persona!AD231</f>
        <v>0</v>
      </c>
      <c r="O230" s="146" t="str">
        <f>Persona!AE231</f>
        <v>NC</v>
      </c>
      <c r="P230" s="146">
        <f>Wellness!AN231</f>
        <v>1</v>
      </c>
      <c r="Q230" s="146" t="str">
        <f>Wellness!AQ231</f>
        <v xml:space="preserve">Attendance  Test </v>
      </c>
      <c r="R230" s="146">
        <f>Behavior!R231</f>
        <v>3.2</v>
      </c>
      <c r="S230" s="146" t="str">
        <f>Behavior!S231</f>
        <v>NC</v>
      </c>
      <c r="T230" s="146">
        <f>Discipline!AB231</f>
        <v>0</v>
      </c>
      <c r="U230" s="146" t="str">
        <f t="shared" si="40"/>
        <v>NC</v>
      </c>
      <c r="V230" s="147">
        <f t="shared" si="41"/>
        <v>4.2</v>
      </c>
      <c r="W230" s="148" t="str">
        <f t="shared" si="42"/>
        <v xml:space="preserve">Persona Wellness </v>
      </c>
      <c r="Y230" s="146">
        <f>Persona!AQ231</f>
        <v>25.586666666666666</v>
      </c>
      <c r="Z230" s="146" t="str">
        <f>Persona!AR231</f>
        <v>Cleared</v>
      </c>
      <c r="AA230" s="146">
        <f>Wellness!BH231</f>
        <v>0</v>
      </c>
      <c r="AB230" s="146" t="str">
        <f>Wellness!BK231</f>
        <v xml:space="preserve">Attendance  Test </v>
      </c>
      <c r="AC230" s="146">
        <f>Behavior!Z231</f>
        <v>6</v>
      </c>
      <c r="AD230" s="146" t="str">
        <f>Behavior!AA231</f>
        <v>Cleared</v>
      </c>
      <c r="AE230" s="146">
        <f>Discipline!AO231</f>
        <v>4.0222222222222221</v>
      </c>
      <c r="AF230" s="146" t="str">
        <f t="shared" si="43"/>
        <v>NC</v>
      </c>
      <c r="AG230" s="147">
        <f t="shared" si="44"/>
        <v>35.608888888888885</v>
      </c>
      <c r="AH230" s="148" t="str">
        <f t="shared" si="45"/>
        <v xml:space="preserve">Wellness </v>
      </c>
      <c r="AJ230" s="146">
        <f>Persona!BD231</f>
        <v>13.530555555555555</v>
      </c>
      <c r="AK230" s="146" t="str">
        <f>Persona!BE231</f>
        <v>NC</v>
      </c>
      <c r="AL230" s="146">
        <f>Wellness!CB231</f>
        <v>0</v>
      </c>
      <c r="AM230" s="146" t="str">
        <f>Wellness!CE231</f>
        <v xml:space="preserve">Attendance  Test </v>
      </c>
      <c r="AN230" s="146">
        <f>Behavior!AH231</f>
        <v>5.04</v>
      </c>
      <c r="AO230" s="146" t="str">
        <f>Behavior!AI231</f>
        <v>NC</v>
      </c>
      <c r="AP230" s="146">
        <f>Discipline!BB231</f>
        <v>0.43333333333333335</v>
      </c>
      <c r="AQ230" s="146" t="str">
        <f t="shared" si="46"/>
        <v>NC</v>
      </c>
      <c r="AR230" s="147">
        <f t="shared" si="47"/>
        <v>19.003888888888888</v>
      </c>
      <c r="AS230" s="148" t="str">
        <f t="shared" si="48"/>
        <v xml:space="preserve">Persona Wellness </v>
      </c>
      <c r="AV230" s="150"/>
    </row>
    <row r="231" spans="1:48" s="149" customFormat="1" ht="28.2" customHeight="1" x14ac:dyDescent="0.3">
      <c r="A231" s="154" t="s">
        <v>572</v>
      </c>
      <c r="B231" s="155" t="s">
        <v>483</v>
      </c>
      <c r="C231" s="146">
        <f>Persona!Q232</f>
        <v>0</v>
      </c>
      <c r="D231" s="146" t="str">
        <f>Persona!R232</f>
        <v>NC</v>
      </c>
      <c r="E231" s="146">
        <f>Wellness!T232</f>
        <v>0</v>
      </c>
      <c r="F231" s="146" t="str">
        <f>Wellness!W232</f>
        <v xml:space="preserve">Attendance  Test </v>
      </c>
      <c r="G231" s="146">
        <f>Behavior!J232</f>
        <v>6</v>
      </c>
      <c r="H231" s="146" t="str">
        <f>Behavior!K232</f>
        <v>Cleared</v>
      </c>
      <c r="I231" s="146">
        <f>Discipline!O232</f>
        <v>2.5</v>
      </c>
      <c r="J231" s="146" t="str">
        <f t="shared" si="37"/>
        <v>NC</v>
      </c>
      <c r="K231" s="147">
        <f t="shared" si="38"/>
        <v>8.5</v>
      </c>
      <c r="L231" s="148" t="str">
        <f t="shared" si="39"/>
        <v xml:space="preserve">Persona Wellness </v>
      </c>
      <c r="N231" s="146">
        <f>Persona!AD232</f>
        <v>0</v>
      </c>
      <c r="O231" s="146" t="str">
        <f>Persona!AE232</f>
        <v>NC</v>
      </c>
      <c r="P231" s="146">
        <f>Wellness!AN232</f>
        <v>0</v>
      </c>
      <c r="Q231" s="146" t="str">
        <f>Wellness!AQ232</f>
        <v xml:space="preserve">Attendance  Test </v>
      </c>
      <c r="R231" s="146">
        <f>Behavior!R232</f>
        <v>3.2</v>
      </c>
      <c r="S231" s="146" t="str">
        <f>Behavior!S232</f>
        <v>NC</v>
      </c>
      <c r="T231" s="146">
        <f>Discipline!AB232</f>
        <v>0.4</v>
      </c>
      <c r="U231" s="146" t="str">
        <f t="shared" si="40"/>
        <v>NC</v>
      </c>
      <c r="V231" s="147">
        <f t="shared" si="41"/>
        <v>3.6</v>
      </c>
      <c r="W231" s="148" t="str">
        <f t="shared" si="42"/>
        <v xml:space="preserve">Persona Wellness </v>
      </c>
      <c r="Y231" s="146">
        <f>Persona!AQ232</f>
        <v>8.68</v>
      </c>
      <c r="Z231" s="146" t="str">
        <f>Persona!AR232</f>
        <v>NC</v>
      </c>
      <c r="AA231" s="146">
        <f>Wellness!BH232</f>
        <v>0</v>
      </c>
      <c r="AB231" s="146" t="str">
        <f>Wellness!BK232</f>
        <v xml:space="preserve">Test </v>
      </c>
      <c r="AC231" s="146">
        <f>Behavior!Z232</f>
        <v>2</v>
      </c>
      <c r="AD231" s="146" t="str">
        <f>Behavior!AA232</f>
        <v>NC</v>
      </c>
      <c r="AE231" s="146">
        <f>Discipline!AO232</f>
        <v>4.2</v>
      </c>
      <c r="AF231" s="146" t="str">
        <f t="shared" si="43"/>
        <v>NC</v>
      </c>
      <c r="AG231" s="147">
        <f t="shared" si="44"/>
        <v>14.879999999999999</v>
      </c>
      <c r="AH231" s="148" t="str">
        <f t="shared" si="45"/>
        <v xml:space="preserve">Persona Wellness </v>
      </c>
      <c r="AJ231" s="146">
        <f>Persona!BD232</f>
        <v>21.268518518518519</v>
      </c>
      <c r="AK231" s="146" t="str">
        <f>Persona!BE232</f>
        <v>NC</v>
      </c>
      <c r="AL231" s="146">
        <f>Wellness!CB232</f>
        <v>0</v>
      </c>
      <c r="AM231" s="146" t="str">
        <f>Wellness!CE232</f>
        <v xml:space="preserve">Test </v>
      </c>
      <c r="AN231" s="146">
        <f>Behavior!AH232</f>
        <v>6.4</v>
      </c>
      <c r="AO231" s="146" t="str">
        <f>Behavior!AI232</f>
        <v>Cleared</v>
      </c>
      <c r="AP231" s="146">
        <f>Discipline!BB232</f>
        <v>2.3666666666666667</v>
      </c>
      <c r="AQ231" s="146" t="str">
        <f t="shared" si="46"/>
        <v>NC</v>
      </c>
      <c r="AR231" s="147">
        <f t="shared" si="47"/>
        <v>30.035185185185185</v>
      </c>
      <c r="AS231" s="148" t="str">
        <f t="shared" si="48"/>
        <v xml:space="preserve">Persona Wellness </v>
      </c>
      <c r="AV231" s="150"/>
    </row>
  </sheetData>
  <autoFilter ref="W4:W231" xr:uid="{15A88EEC-6827-4BAB-A0D2-1172F3C5AC17}"/>
  <mergeCells count="30">
    <mergeCell ref="AJ1:AS1"/>
    <mergeCell ref="AJ2:AK2"/>
    <mergeCell ref="AL2:AM2"/>
    <mergeCell ref="AN2:AO2"/>
    <mergeCell ref="AP2:AQ2"/>
    <mergeCell ref="AR2:AR3"/>
    <mergeCell ref="AS2:AS3"/>
    <mergeCell ref="Y1:AH1"/>
    <mergeCell ref="Y2:Z2"/>
    <mergeCell ref="AA2:AB2"/>
    <mergeCell ref="AC2:AD2"/>
    <mergeCell ref="AE2:AF2"/>
    <mergeCell ref="AG2:AG3"/>
    <mergeCell ref="AH2:AH3"/>
    <mergeCell ref="N1:W1"/>
    <mergeCell ref="N2:O2"/>
    <mergeCell ref="P2:Q2"/>
    <mergeCell ref="R2:S2"/>
    <mergeCell ref="T2:U2"/>
    <mergeCell ref="V2:V3"/>
    <mergeCell ref="W2:W3"/>
    <mergeCell ref="B1:B3"/>
    <mergeCell ref="A1:A3"/>
    <mergeCell ref="K2:K3"/>
    <mergeCell ref="L2:L3"/>
    <mergeCell ref="C1:L1"/>
    <mergeCell ref="C2:D2"/>
    <mergeCell ref="E2:F2"/>
    <mergeCell ref="G2:H2"/>
    <mergeCell ref="I2:J2"/>
  </mergeCells>
  <conditionalFormatting sqref="A231">
    <cfRule type="duplicateValues" dxfId="67" priority="9"/>
  </conditionalFormatting>
  <conditionalFormatting sqref="A1:B1">
    <cfRule type="duplicateValues" dxfId="66" priority="12"/>
  </conditionalFormatting>
  <conditionalFormatting sqref="B231">
    <cfRule type="duplicateValues" dxfId="65" priority="10"/>
    <cfRule type="duplicateValues" dxfId="64" priority="11"/>
  </conditionalFormatting>
  <conditionalFormatting sqref="L1:L1048576">
    <cfRule type="containsText" dxfId="63" priority="4" operator="containsText" text="Cleared">
      <formula>NOT(ISERROR(SEARCH("Cleared",L1)))</formula>
    </cfRule>
  </conditionalFormatting>
  <conditionalFormatting sqref="W4:W231">
    <cfRule type="containsText" dxfId="62" priority="7" operator="containsText" text="Cleared">
      <formula>NOT(ISERROR(SEARCH("Cleared",W4)))</formula>
    </cfRule>
  </conditionalFormatting>
  <conditionalFormatting sqref="AH4:AH231">
    <cfRule type="containsText" dxfId="61" priority="3" operator="containsText" text="Cleared">
      <formula>NOT(ISERROR(SEARCH("Cleared",AH4)))</formula>
    </cfRule>
  </conditionalFormatting>
  <conditionalFormatting sqref="AS4:AS231">
    <cfRule type="containsText" dxfId="60" priority="1" operator="containsText" text="Cleared">
      <formula>NOT(ISERROR(SEARCH("Cleared",AS4)))</formula>
    </cfRule>
  </conditionalFormatting>
  <pageMargins left="0.7" right="0.7" top="0.75" bottom="0.75" header="0.3" footer="0.3"/>
  <ignoredErrors>
    <ignoredError sqref="AX7:AX8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E8730-725A-431D-9D9A-C6771354C6AA}">
  <dimension ref="A2:AE31"/>
  <sheetViews>
    <sheetView workbookViewId="0">
      <selection activeCell="C21" sqref="C21"/>
    </sheetView>
  </sheetViews>
  <sheetFormatPr defaultRowHeight="14.4" x14ac:dyDescent="0.3"/>
  <cols>
    <col min="1" max="1" width="6.44140625" style="5" customWidth="1"/>
    <col min="2" max="2" width="14.33203125" bestFit="1" customWidth="1"/>
    <col min="3" max="3" width="22.77734375" bestFit="1" customWidth="1"/>
    <col min="4" max="4" width="11.6640625" customWidth="1"/>
    <col min="5" max="7" width="15.77734375" bestFit="1" customWidth="1"/>
    <col min="8" max="8" width="2" customWidth="1"/>
    <col min="9" max="9" width="6.44140625" style="5" customWidth="1"/>
    <col min="10" max="10" width="14" bestFit="1" customWidth="1"/>
    <col min="11" max="11" width="24.88671875" bestFit="1" customWidth="1"/>
    <col min="12" max="12" width="11.6640625" customWidth="1"/>
    <col min="13" max="13" width="18.21875" customWidth="1"/>
    <col min="14" max="14" width="17.5546875" customWidth="1"/>
    <col min="15" max="15" width="15.77734375" bestFit="1" customWidth="1"/>
    <col min="16" max="16" width="2.33203125" customWidth="1"/>
    <col min="18" max="18" width="14" bestFit="1" customWidth="1"/>
    <col min="19" max="19" width="18.88671875" bestFit="1" customWidth="1"/>
    <col min="20" max="20" width="12.5546875" customWidth="1"/>
    <col min="21" max="21" width="13.88671875" customWidth="1"/>
    <col min="22" max="22" width="19.77734375" customWidth="1"/>
    <col min="23" max="23" width="18" customWidth="1"/>
    <col min="24" max="24" width="2.33203125" customWidth="1"/>
    <col min="25" max="25" width="8.88671875" style="17"/>
    <col min="26" max="26" width="16.77734375" customWidth="1"/>
    <col min="27" max="27" width="20.44140625" customWidth="1"/>
    <col min="28" max="28" width="13.109375" customWidth="1"/>
    <col min="29" max="29" width="12.88671875" customWidth="1"/>
    <col min="30" max="30" width="11.88671875" customWidth="1"/>
    <col min="31" max="31" width="12.6640625" customWidth="1"/>
  </cols>
  <sheetData>
    <row r="2" spans="1:31" s="14" customFormat="1" ht="23.4" customHeight="1" x14ac:dyDescent="0.3">
      <c r="A2" s="186" t="s">
        <v>615</v>
      </c>
      <c r="B2" s="186" t="s">
        <v>4</v>
      </c>
      <c r="C2" s="186" t="s">
        <v>613</v>
      </c>
      <c r="D2" s="185" t="s">
        <v>612</v>
      </c>
      <c r="E2" s="185"/>
      <c r="F2" s="185"/>
      <c r="G2" s="185"/>
      <c r="I2" s="186" t="s">
        <v>615</v>
      </c>
      <c r="J2" s="186" t="s">
        <v>4</v>
      </c>
      <c r="K2" s="186" t="s">
        <v>613</v>
      </c>
      <c r="L2" s="163"/>
      <c r="M2" s="185" t="s">
        <v>614</v>
      </c>
      <c r="N2" s="185"/>
      <c r="O2" s="185"/>
      <c r="Q2" s="186" t="s">
        <v>615</v>
      </c>
      <c r="R2" s="186" t="s">
        <v>4</v>
      </c>
      <c r="S2" s="186" t="s">
        <v>613</v>
      </c>
      <c r="T2" s="163"/>
      <c r="U2" s="185" t="s">
        <v>614</v>
      </c>
      <c r="V2" s="185"/>
      <c r="W2" s="185"/>
      <c r="Y2" s="186" t="s">
        <v>615</v>
      </c>
      <c r="Z2" s="186" t="s">
        <v>4</v>
      </c>
      <c r="AA2" s="186" t="s">
        <v>613</v>
      </c>
      <c r="AB2" s="163"/>
      <c r="AC2" s="185" t="s">
        <v>614</v>
      </c>
      <c r="AD2" s="185"/>
      <c r="AE2" s="185"/>
    </row>
    <row r="3" spans="1:31" s="14" customFormat="1" ht="23.4" customHeight="1" x14ac:dyDescent="0.3">
      <c r="A3" s="187"/>
      <c r="B3" s="187"/>
      <c r="C3" s="187"/>
      <c r="D3" s="164" t="s">
        <v>501</v>
      </c>
      <c r="E3" s="165" t="s">
        <v>616</v>
      </c>
      <c r="F3" s="166" t="s">
        <v>617</v>
      </c>
      <c r="G3" s="167" t="s">
        <v>618</v>
      </c>
      <c r="I3" s="187"/>
      <c r="J3" s="187"/>
      <c r="K3" s="187"/>
      <c r="L3" s="164" t="s">
        <v>501</v>
      </c>
      <c r="M3" s="165" t="s">
        <v>616</v>
      </c>
      <c r="N3" s="166" t="s">
        <v>617</v>
      </c>
      <c r="O3" s="167" t="s">
        <v>618</v>
      </c>
      <c r="Q3" s="187"/>
      <c r="R3" s="187"/>
      <c r="S3" s="187"/>
      <c r="T3" s="164" t="s">
        <v>501</v>
      </c>
      <c r="U3" s="165" t="s">
        <v>616</v>
      </c>
      <c r="V3" s="166" t="s">
        <v>617</v>
      </c>
      <c r="W3" s="167" t="s">
        <v>618</v>
      </c>
      <c r="Y3" s="187"/>
      <c r="Z3" s="187"/>
      <c r="AA3" s="187"/>
      <c r="AB3" s="164" t="s">
        <v>501</v>
      </c>
      <c r="AC3" s="165" t="s">
        <v>616</v>
      </c>
      <c r="AD3" s="166" t="s">
        <v>617</v>
      </c>
      <c r="AE3" s="167" t="s">
        <v>618</v>
      </c>
    </row>
    <row r="4" spans="1:31" x14ac:dyDescent="0.3">
      <c r="A4" s="1">
        <v>1</v>
      </c>
      <c r="B4" s="129" t="s">
        <v>32</v>
      </c>
      <c r="C4" s="130" t="s">
        <v>33</v>
      </c>
      <c r="D4" s="93" t="s">
        <v>581</v>
      </c>
      <c r="E4" s="93" t="s">
        <v>584</v>
      </c>
      <c r="F4" s="93" t="s">
        <v>584</v>
      </c>
      <c r="G4" s="93" t="s">
        <v>584</v>
      </c>
      <c r="I4" s="1">
        <v>1</v>
      </c>
      <c r="J4" s="129" t="s">
        <v>28</v>
      </c>
      <c r="K4" s="130" t="s">
        <v>29</v>
      </c>
      <c r="L4" s="130"/>
      <c r="M4" s="93" t="s">
        <v>581</v>
      </c>
      <c r="N4" s="93" t="s">
        <v>581</v>
      </c>
      <c r="O4" s="93" t="s">
        <v>581</v>
      </c>
      <c r="Q4" s="1">
        <v>1</v>
      </c>
      <c r="R4" s="131" t="s">
        <v>30</v>
      </c>
      <c r="S4" s="132" t="s">
        <v>31</v>
      </c>
      <c r="T4" s="111"/>
      <c r="U4" s="111"/>
      <c r="V4" s="93" t="s">
        <v>581</v>
      </c>
      <c r="W4" s="93" t="s">
        <v>581</v>
      </c>
      <c r="Y4" s="18">
        <v>1</v>
      </c>
      <c r="Z4" s="131" t="s">
        <v>69</v>
      </c>
      <c r="AA4" s="132" t="s">
        <v>70</v>
      </c>
      <c r="AB4" s="111"/>
      <c r="AC4" s="111"/>
      <c r="AD4" s="111"/>
      <c r="AE4" s="93" t="s">
        <v>581</v>
      </c>
    </row>
    <row r="5" spans="1:31" x14ac:dyDescent="0.3">
      <c r="A5" s="1">
        <v>2</v>
      </c>
      <c r="B5" s="129" t="s">
        <v>54</v>
      </c>
      <c r="C5" s="130" t="s">
        <v>55</v>
      </c>
      <c r="D5" s="93" t="s">
        <v>581</v>
      </c>
      <c r="E5" s="93" t="s">
        <v>581</v>
      </c>
      <c r="F5" s="93" t="s">
        <v>581</v>
      </c>
      <c r="G5" s="93" t="s">
        <v>581</v>
      </c>
      <c r="I5" s="1">
        <v>2</v>
      </c>
      <c r="J5" s="129" t="s">
        <v>37</v>
      </c>
      <c r="K5" s="130" t="s">
        <v>38</v>
      </c>
      <c r="L5" s="130"/>
      <c r="M5" s="93" t="s">
        <v>581</v>
      </c>
      <c r="N5" s="93" t="s">
        <v>581</v>
      </c>
      <c r="O5" s="93" t="s">
        <v>581</v>
      </c>
      <c r="Q5" s="1">
        <v>2</v>
      </c>
      <c r="R5" s="131" t="s">
        <v>73</v>
      </c>
      <c r="S5" s="132" t="s">
        <v>74</v>
      </c>
      <c r="T5" s="111"/>
      <c r="U5" s="111"/>
      <c r="V5" s="93" t="s">
        <v>581</v>
      </c>
      <c r="W5" s="93" t="s">
        <v>581</v>
      </c>
      <c r="Y5" s="18">
        <v>2</v>
      </c>
      <c r="Z5" s="129" t="s">
        <v>99</v>
      </c>
      <c r="AA5" s="130" t="s">
        <v>100</v>
      </c>
      <c r="AB5" s="111"/>
      <c r="AC5" s="111"/>
      <c r="AD5" s="111"/>
      <c r="AE5" s="93" t="s">
        <v>581</v>
      </c>
    </row>
    <row r="6" spans="1:31" x14ac:dyDescent="0.3">
      <c r="A6" s="1">
        <v>3</v>
      </c>
      <c r="B6" s="131" t="s">
        <v>81</v>
      </c>
      <c r="C6" s="132" t="s">
        <v>82</v>
      </c>
      <c r="D6" s="93" t="s">
        <v>581</v>
      </c>
      <c r="E6" s="93" t="s">
        <v>581</v>
      </c>
      <c r="F6" s="93" t="s">
        <v>581</v>
      </c>
      <c r="G6" s="93" t="s">
        <v>581</v>
      </c>
      <c r="I6" s="1">
        <v>3</v>
      </c>
      <c r="J6" s="131" t="s">
        <v>56</v>
      </c>
      <c r="K6" s="132" t="s">
        <v>57</v>
      </c>
      <c r="L6" s="132"/>
      <c r="M6" s="93" t="s">
        <v>581</v>
      </c>
      <c r="N6" s="93" t="s">
        <v>581</v>
      </c>
      <c r="O6" s="93" t="s">
        <v>581</v>
      </c>
      <c r="Q6" s="1">
        <v>3</v>
      </c>
      <c r="R6" s="129" t="s">
        <v>87</v>
      </c>
      <c r="S6" s="130" t="s">
        <v>88</v>
      </c>
      <c r="T6" s="111"/>
      <c r="U6" s="111"/>
      <c r="V6" s="93" t="s">
        <v>584</v>
      </c>
      <c r="W6" s="93" t="s">
        <v>581</v>
      </c>
      <c r="Y6" s="18">
        <v>3</v>
      </c>
      <c r="Z6" s="131" t="s">
        <v>113</v>
      </c>
      <c r="AA6" s="132" t="s">
        <v>114</v>
      </c>
      <c r="AB6" s="111"/>
      <c r="AC6" s="111"/>
      <c r="AD6" s="111"/>
      <c r="AE6" s="93" t="s">
        <v>581</v>
      </c>
    </row>
    <row r="7" spans="1:31" x14ac:dyDescent="0.3">
      <c r="A7" s="1">
        <v>4</v>
      </c>
      <c r="B7" s="131" t="s">
        <v>89</v>
      </c>
      <c r="C7" s="132" t="s">
        <v>90</v>
      </c>
      <c r="D7" s="93" t="s">
        <v>581</v>
      </c>
      <c r="E7" s="93" t="s">
        <v>581</v>
      </c>
      <c r="F7" s="93" t="s">
        <v>581</v>
      </c>
      <c r="G7" s="93" t="s">
        <v>581</v>
      </c>
      <c r="I7" s="1">
        <v>4</v>
      </c>
      <c r="J7" s="131" t="s">
        <v>60</v>
      </c>
      <c r="K7" s="132" t="s">
        <v>61</v>
      </c>
      <c r="L7" s="132"/>
      <c r="M7" s="93" t="s">
        <v>581</v>
      </c>
      <c r="N7" s="93" t="s">
        <v>581</v>
      </c>
      <c r="O7" s="93" t="s">
        <v>581</v>
      </c>
      <c r="Q7" s="1">
        <v>4</v>
      </c>
      <c r="R7" s="129" t="s">
        <v>95</v>
      </c>
      <c r="S7" s="130" t="s">
        <v>96</v>
      </c>
      <c r="T7" s="111"/>
      <c r="U7" s="111"/>
      <c r="V7" s="93" t="s">
        <v>581</v>
      </c>
      <c r="W7" s="93" t="s">
        <v>581</v>
      </c>
      <c r="Y7" s="18">
        <v>4</v>
      </c>
      <c r="Z7" s="129" t="s">
        <v>131</v>
      </c>
      <c r="AA7" s="130" t="s">
        <v>132</v>
      </c>
      <c r="AB7" s="111"/>
      <c r="AC7" s="111"/>
      <c r="AD7" s="111"/>
      <c r="AE7" s="93" t="s">
        <v>581</v>
      </c>
    </row>
    <row r="8" spans="1:31" x14ac:dyDescent="0.3">
      <c r="A8" s="1">
        <v>5</v>
      </c>
      <c r="B8" s="129" t="s">
        <v>115</v>
      </c>
      <c r="C8" s="130" t="s">
        <v>116</v>
      </c>
      <c r="D8" s="93" t="s">
        <v>581</v>
      </c>
      <c r="E8" s="93" t="s">
        <v>581</v>
      </c>
      <c r="F8" s="93" t="s">
        <v>581</v>
      </c>
      <c r="G8" s="93" t="s">
        <v>581</v>
      </c>
      <c r="I8" s="1">
        <v>5</v>
      </c>
      <c r="J8" s="131" t="s">
        <v>65</v>
      </c>
      <c r="K8" s="132" t="s">
        <v>66</v>
      </c>
      <c r="L8" s="132"/>
      <c r="M8" s="93" t="s">
        <v>581</v>
      </c>
      <c r="N8" s="93" t="s">
        <v>581</v>
      </c>
      <c r="O8" s="93" t="s">
        <v>581</v>
      </c>
      <c r="Q8" s="1">
        <v>5</v>
      </c>
      <c r="R8" s="129" t="s">
        <v>147</v>
      </c>
      <c r="S8" s="130" t="s">
        <v>148</v>
      </c>
      <c r="T8" s="111"/>
      <c r="U8" s="111"/>
      <c r="V8" s="93" t="s">
        <v>581</v>
      </c>
      <c r="W8" s="93" t="s">
        <v>581</v>
      </c>
      <c r="Y8" s="18">
        <v>5</v>
      </c>
      <c r="Z8" s="129" t="s">
        <v>236</v>
      </c>
      <c r="AA8" s="130" t="s">
        <v>237</v>
      </c>
      <c r="AB8" s="111"/>
      <c r="AC8" s="111"/>
      <c r="AD8" s="111"/>
      <c r="AE8" s="93" t="s">
        <v>581</v>
      </c>
    </row>
    <row r="9" spans="1:31" x14ac:dyDescent="0.3">
      <c r="A9" s="1">
        <v>6</v>
      </c>
      <c r="B9" s="131" t="s">
        <v>137</v>
      </c>
      <c r="C9" s="132" t="s">
        <v>138</v>
      </c>
      <c r="D9" s="93" t="s">
        <v>581</v>
      </c>
      <c r="E9" s="93" t="s">
        <v>581</v>
      </c>
      <c r="F9" s="93" t="s">
        <v>581</v>
      </c>
      <c r="G9" s="93" t="s">
        <v>581</v>
      </c>
      <c r="I9" s="1">
        <v>6</v>
      </c>
      <c r="J9" s="131" t="s">
        <v>117</v>
      </c>
      <c r="K9" s="132" t="s">
        <v>118</v>
      </c>
      <c r="L9" s="132"/>
      <c r="M9" s="93" t="s">
        <v>581</v>
      </c>
      <c r="N9" s="93" t="s">
        <v>581</v>
      </c>
      <c r="O9" s="93" t="s">
        <v>581</v>
      </c>
      <c r="Q9" s="1">
        <v>6</v>
      </c>
      <c r="R9" s="131" t="s">
        <v>153</v>
      </c>
      <c r="S9" s="132" t="s">
        <v>154</v>
      </c>
      <c r="T9" s="111"/>
      <c r="U9" s="111"/>
      <c r="V9" s="93" t="s">
        <v>581</v>
      </c>
      <c r="W9" s="93" t="s">
        <v>584</v>
      </c>
      <c r="Y9" s="18">
        <v>6</v>
      </c>
      <c r="Z9" s="129" t="s">
        <v>252</v>
      </c>
      <c r="AA9" s="130" t="s">
        <v>253</v>
      </c>
      <c r="AB9" s="111"/>
      <c r="AC9" s="111"/>
      <c r="AD9" s="111"/>
      <c r="AE9" s="93" t="s">
        <v>581</v>
      </c>
    </row>
    <row r="10" spans="1:31" x14ac:dyDescent="0.3">
      <c r="A10" s="1">
        <v>7</v>
      </c>
      <c r="B10" s="129" t="s">
        <v>151</v>
      </c>
      <c r="C10" s="130" t="s">
        <v>152</v>
      </c>
      <c r="D10" s="93" t="s">
        <v>581</v>
      </c>
      <c r="E10" s="93" t="s">
        <v>581</v>
      </c>
      <c r="F10" s="93" t="s">
        <v>581</v>
      </c>
      <c r="G10" s="93" t="s">
        <v>581</v>
      </c>
      <c r="I10" s="1">
        <v>7</v>
      </c>
      <c r="J10" s="131" t="s">
        <v>125</v>
      </c>
      <c r="K10" s="132" t="s">
        <v>126</v>
      </c>
      <c r="L10" s="132"/>
      <c r="M10" s="93" t="s">
        <v>581</v>
      </c>
      <c r="N10" s="93" t="s">
        <v>581</v>
      </c>
      <c r="O10" s="93" t="s">
        <v>581</v>
      </c>
      <c r="Q10" s="1">
        <v>7</v>
      </c>
      <c r="R10" s="131" t="s">
        <v>181</v>
      </c>
      <c r="S10" s="132" t="s">
        <v>182</v>
      </c>
      <c r="T10" s="111"/>
      <c r="U10" s="111"/>
      <c r="V10" s="93" t="s">
        <v>581</v>
      </c>
      <c r="W10" s="93" t="s">
        <v>581</v>
      </c>
      <c r="Y10" s="18">
        <v>7</v>
      </c>
      <c r="Z10" s="131" t="s">
        <v>426</v>
      </c>
      <c r="AA10" s="132" t="s">
        <v>427</v>
      </c>
      <c r="AB10" s="111"/>
      <c r="AC10" s="111"/>
      <c r="AD10" s="111"/>
      <c r="AE10" s="93" t="s">
        <v>581</v>
      </c>
    </row>
    <row r="11" spans="1:31" x14ac:dyDescent="0.3">
      <c r="A11" s="1">
        <v>8</v>
      </c>
      <c r="B11" s="129" t="s">
        <v>187</v>
      </c>
      <c r="C11" s="130" t="s">
        <v>188</v>
      </c>
      <c r="D11" s="93" t="s">
        <v>581</v>
      </c>
      <c r="E11" s="93" t="s">
        <v>581</v>
      </c>
      <c r="F11" s="93" t="s">
        <v>581</v>
      </c>
      <c r="G11" s="93" t="s">
        <v>581</v>
      </c>
      <c r="I11" s="1">
        <v>8</v>
      </c>
      <c r="J11" s="131" t="s">
        <v>129</v>
      </c>
      <c r="K11" s="132" t="s">
        <v>130</v>
      </c>
      <c r="L11" s="132"/>
      <c r="M11" s="93" t="s">
        <v>581</v>
      </c>
      <c r="N11" s="93" t="s">
        <v>581</v>
      </c>
      <c r="O11" s="93" t="s">
        <v>581</v>
      </c>
      <c r="Q11" s="1">
        <v>8</v>
      </c>
      <c r="R11" s="129" t="s">
        <v>191</v>
      </c>
      <c r="S11" s="130" t="s">
        <v>192</v>
      </c>
      <c r="T11" s="111"/>
      <c r="U11" s="111"/>
      <c r="V11" s="93" t="s">
        <v>581</v>
      </c>
      <c r="W11" s="93" t="s">
        <v>581</v>
      </c>
      <c r="Y11" s="18">
        <v>8</v>
      </c>
      <c r="Z11" s="131" t="s">
        <v>466</v>
      </c>
      <c r="AA11" s="132" t="s">
        <v>467</v>
      </c>
      <c r="AB11" s="93" t="s">
        <v>581</v>
      </c>
      <c r="AC11" s="111"/>
      <c r="AD11" s="111"/>
      <c r="AE11" s="111"/>
    </row>
    <row r="12" spans="1:31" x14ac:dyDescent="0.3">
      <c r="A12" s="1">
        <v>9</v>
      </c>
      <c r="B12" s="131" t="s">
        <v>189</v>
      </c>
      <c r="C12" s="132" t="s">
        <v>190</v>
      </c>
      <c r="D12" s="93" t="s">
        <v>581</v>
      </c>
      <c r="E12" s="93" t="s">
        <v>581</v>
      </c>
      <c r="F12" s="93" t="s">
        <v>581</v>
      </c>
      <c r="G12" s="93" t="s">
        <v>581</v>
      </c>
      <c r="I12" s="1">
        <v>9</v>
      </c>
      <c r="J12" s="129" t="s">
        <v>143</v>
      </c>
      <c r="K12" s="130" t="s">
        <v>144</v>
      </c>
      <c r="L12" s="130"/>
      <c r="M12" s="93" t="s">
        <v>581</v>
      </c>
      <c r="N12" s="93" t="s">
        <v>581</v>
      </c>
      <c r="O12" s="93" t="s">
        <v>581</v>
      </c>
      <c r="Q12" s="1">
        <v>9</v>
      </c>
      <c r="R12" s="131" t="s">
        <v>282</v>
      </c>
      <c r="S12" s="132" t="s">
        <v>283</v>
      </c>
      <c r="T12" s="111"/>
      <c r="U12" s="111"/>
      <c r="V12" s="93" t="s">
        <v>581</v>
      </c>
      <c r="W12" s="93" t="s">
        <v>584</v>
      </c>
    </row>
    <row r="13" spans="1:31" x14ac:dyDescent="0.3">
      <c r="A13" s="1">
        <v>10</v>
      </c>
      <c r="B13" s="129" t="s">
        <v>208</v>
      </c>
      <c r="C13" s="130" t="s">
        <v>209</v>
      </c>
      <c r="D13" s="93" t="s">
        <v>581</v>
      </c>
      <c r="E13" s="93" t="s">
        <v>584</v>
      </c>
      <c r="F13" s="93" t="s">
        <v>584</v>
      </c>
      <c r="G13" s="93" t="s">
        <v>584</v>
      </c>
      <c r="I13" s="1">
        <v>10</v>
      </c>
      <c r="J13" s="129" t="s">
        <v>155</v>
      </c>
      <c r="K13" s="130" t="s">
        <v>156</v>
      </c>
      <c r="L13" s="130"/>
      <c r="M13" s="93" t="s">
        <v>581</v>
      </c>
      <c r="N13" s="93" t="s">
        <v>581</v>
      </c>
      <c r="O13" s="93" t="s">
        <v>581</v>
      </c>
      <c r="Q13" s="1">
        <v>10</v>
      </c>
      <c r="R13" s="131" t="s">
        <v>306</v>
      </c>
      <c r="S13" s="132" t="s">
        <v>307</v>
      </c>
      <c r="T13" s="111"/>
      <c r="U13" s="111"/>
      <c r="V13" s="93" t="s">
        <v>584</v>
      </c>
      <c r="W13" s="93" t="s">
        <v>581</v>
      </c>
    </row>
    <row r="14" spans="1:31" x14ac:dyDescent="0.3">
      <c r="A14" s="1">
        <v>11</v>
      </c>
      <c r="B14" s="129" t="s">
        <v>212</v>
      </c>
      <c r="C14" s="130" t="s">
        <v>213</v>
      </c>
      <c r="D14" s="93" t="s">
        <v>581</v>
      </c>
      <c r="E14" s="93" t="s">
        <v>581</v>
      </c>
      <c r="F14" s="93" t="s">
        <v>581</v>
      </c>
      <c r="G14" s="93" t="s">
        <v>581</v>
      </c>
      <c r="I14" s="1">
        <v>11</v>
      </c>
      <c r="J14" s="131" t="s">
        <v>157</v>
      </c>
      <c r="K14" s="132" t="s">
        <v>158</v>
      </c>
      <c r="L14" s="132"/>
      <c r="M14" s="93" t="s">
        <v>584</v>
      </c>
      <c r="N14" s="93" t="s">
        <v>584</v>
      </c>
      <c r="O14" s="93" t="s">
        <v>584</v>
      </c>
      <c r="Q14" s="1">
        <v>11</v>
      </c>
      <c r="R14" s="129" t="s">
        <v>352</v>
      </c>
      <c r="S14" s="130" t="s">
        <v>353</v>
      </c>
      <c r="T14" s="111"/>
      <c r="U14" s="111"/>
      <c r="V14" s="93" t="s">
        <v>581</v>
      </c>
      <c r="W14" s="93" t="s">
        <v>581</v>
      </c>
    </row>
    <row r="15" spans="1:31" x14ac:dyDescent="0.3">
      <c r="A15" s="1">
        <v>12</v>
      </c>
      <c r="B15" s="129" t="s">
        <v>244</v>
      </c>
      <c r="C15" s="130" t="s">
        <v>245</v>
      </c>
      <c r="D15" s="93" t="s">
        <v>581</v>
      </c>
      <c r="E15" s="93" t="s">
        <v>581</v>
      </c>
      <c r="F15" s="93" t="s">
        <v>581</v>
      </c>
      <c r="G15" s="93" t="s">
        <v>581</v>
      </c>
      <c r="I15" s="1">
        <v>12</v>
      </c>
      <c r="J15" s="131" t="s">
        <v>161</v>
      </c>
      <c r="K15" s="132" t="s">
        <v>162</v>
      </c>
      <c r="L15" s="132"/>
      <c r="M15" s="93" t="s">
        <v>581</v>
      </c>
      <c r="N15" s="93" t="s">
        <v>581</v>
      </c>
      <c r="O15" s="93" t="s">
        <v>581</v>
      </c>
      <c r="Q15" s="1">
        <v>12</v>
      </c>
      <c r="R15" s="131" t="s">
        <v>374</v>
      </c>
      <c r="S15" s="132" t="s">
        <v>375</v>
      </c>
      <c r="T15" s="111"/>
      <c r="U15" s="111"/>
      <c r="V15" s="93" t="s">
        <v>584</v>
      </c>
      <c r="W15" s="93" t="s">
        <v>581</v>
      </c>
    </row>
    <row r="16" spans="1:31" x14ac:dyDescent="0.3">
      <c r="A16" s="1">
        <v>13</v>
      </c>
      <c r="B16" s="129" t="s">
        <v>264</v>
      </c>
      <c r="C16" s="130" t="s">
        <v>265</v>
      </c>
      <c r="D16" s="93" t="s">
        <v>581</v>
      </c>
      <c r="E16" s="93" t="s">
        <v>581</v>
      </c>
      <c r="F16" s="93" t="s">
        <v>581</v>
      </c>
      <c r="G16" s="93" t="s">
        <v>581</v>
      </c>
      <c r="I16" s="1">
        <v>13</v>
      </c>
      <c r="J16" s="129" t="s">
        <v>163</v>
      </c>
      <c r="K16" s="130" t="s">
        <v>164</v>
      </c>
      <c r="L16" s="130"/>
      <c r="M16" s="93" t="s">
        <v>584</v>
      </c>
      <c r="N16" s="93" t="s">
        <v>581</v>
      </c>
      <c r="O16" s="93" t="s">
        <v>581</v>
      </c>
      <c r="Q16" s="1">
        <v>13</v>
      </c>
      <c r="R16" s="129" t="s">
        <v>388</v>
      </c>
      <c r="S16" s="130" t="s">
        <v>389</v>
      </c>
      <c r="T16" s="111"/>
      <c r="U16" s="111"/>
      <c r="V16" s="93" t="s">
        <v>581</v>
      </c>
      <c r="W16" s="93" t="s">
        <v>581</v>
      </c>
    </row>
    <row r="17" spans="1:23" x14ac:dyDescent="0.3">
      <c r="A17" s="1">
        <v>14</v>
      </c>
      <c r="B17" s="131" t="s">
        <v>294</v>
      </c>
      <c r="C17" s="132" t="s">
        <v>295</v>
      </c>
      <c r="D17" s="93" t="s">
        <v>581</v>
      </c>
      <c r="E17" s="93" t="s">
        <v>584</v>
      </c>
      <c r="F17" s="93" t="s">
        <v>581</v>
      </c>
      <c r="G17" s="93" t="s">
        <v>584</v>
      </c>
      <c r="I17" s="1">
        <v>14</v>
      </c>
      <c r="J17" s="129" t="s">
        <v>183</v>
      </c>
      <c r="K17" s="130" t="s">
        <v>184</v>
      </c>
      <c r="L17" s="130"/>
      <c r="M17" s="93" t="s">
        <v>581</v>
      </c>
      <c r="N17" s="93" t="s">
        <v>581</v>
      </c>
      <c r="O17" s="93" t="s">
        <v>581</v>
      </c>
      <c r="Q17" s="1">
        <v>14</v>
      </c>
      <c r="R17" s="129" t="s">
        <v>420</v>
      </c>
      <c r="S17" s="130" t="s">
        <v>421</v>
      </c>
      <c r="T17" s="111"/>
      <c r="U17" s="111"/>
      <c r="V17" s="93" t="s">
        <v>581</v>
      </c>
      <c r="W17" s="93" t="s">
        <v>581</v>
      </c>
    </row>
    <row r="18" spans="1:23" x14ac:dyDescent="0.3">
      <c r="A18" s="1">
        <v>15</v>
      </c>
      <c r="B18" s="129" t="s">
        <v>300</v>
      </c>
      <c r="C18" s="130" t="s">
        <v>301</v>
      </c>
      <c r="D18" s="93" t="s">
        <v>581</v>
      </c>
      <c r="E18" s="93" t="s">
        <v>581</v>
      </c>
      <c r="F18" s="93" t="s">
        <v>581</v>
      </c>
      <c r="G18" s="93" t="s">
        <v>581</v>
      </c>
      <c r="I18" s="1">
        <v>15</v>
      </c>
      <c r="J18" s="129" t="s">
        <v>203</v>
      </c>
      <c r="K18" s="130" t="s">
        <v>204</v>
      </c>
      <c r="L18" s="130"/>
      <c r="M18" s="93" t="s">
        <v>581</v>
      </c>
      <c r="N18" s="93" t="s">
        <v>581</v>
      </c>
      <c r="O18" s="93" t="s">
        <v>581</v>
      </c>
      <c r="Q18" s="1">
        <v>15</v>
      </c>
      <c r="R18" s="131" t="s">
        <v>422</v>
      </c>
      <c r="S18" s="132" t="s">
        <v>423</v>
      </c>
      <c r="T18" s="111"/>
      <c r="U18" s="111"/>
      <c r="V18" s="93" t="s">
        <v>581</v>
      </c>
      <c r="W18" s="93" t="s">
        <v>584</v>
      </c>
    </row>
    <row r="19" spans="1:23" x14ac:dyDescent="0.3">
      <c r="A19" s="1">
        <v>16</v>
      </c>
      <c r="B19" s="129" t="s">
        <v>312</v>
      </c>
      <c r="C19" s="130" t="s">
        <v>313</v>
      </c>
      <c r="D19" s="93" t="s">
        <v>581</v>
      </c>
      <c r="E19" s="93" t="s">
        <v>581</v>
      </c>
      <c r="F19" s="93" t="s">
        <v>581</v>
      </c>
      <c r="G19" s="93" t="s">
        <v>581</v>
      </c>
      <c r="I19" s="1">
        <v>16</v>
      </c>
      <c r="J19" s="129" t="s">
        <v>256</v>
      </c>
      <c r="K19" s="130" t="s">
        <v>257</v>
      </c>
      <c r="L19" s="130"/>
      <c r="M19" s="93" t="s">
        <v>581</v>
      </c>
      <c r="N19" s="93" t="s">
        <v>581</v>
      </c>
      <c r="O19" s="93" t="s">
        <v>581</v>
      </c>
      <c r="Q19" s="1">
        <v>16</v>
      </c>
      <c r="R19" s="129" t="s">
        <v>452</v>
      </c>
      <c r="S19" s="130" t="s">
        <v>453</v>
      </c>
      <c r="T19" s="93" t="s">
        <v>581</v>
      </c>
      <c r="U19" s="111"/>
      <c r="V19" s="111"/>
      <c r="W19" s="93" t="s">
        <v>584</v>
      </c>
    </row>
    <row r="20" spans="1:23" x14ac:dyDescent="0.3">
      <c r="A20" s="1">
        <v>17</v>
      </c>
      <c r="B20" s="131" t="s">
        <v>334</v>
      </c>
      <c r="C20" s="132" t="s">
        <v>335</v>
      </c>
      <c r="D20" s="93" t="s">
        <v>581</v>
      </c>
      <c r="E20" s="93" t="s">
        <v>581</v>
      </c>
      <c r="F20" s="93" t="s">
        <v>581</v>
      </c>
      <c r="G20" s="93" t="s">
        <v>581</v>
      </c>
      <c r="I20" s="1">
        <v>17</v>
      </c>
      <c r="J20" s="131" t="s">
        <v>262</v>
      </c>
      <c r="K20" s="132" t="s">
        <v>263</v>
      </c>
      <c r="L20" s="132"/>
      <c r="M20" s="93" t="s">
        <v>581</v>
      </c>
      <c r="N20" s="93" t="s">
        <v>584</v>
      </c>
      <c r="O20" s="93" t="s">
        <v>581</v>
      </c>
      <c r="Q20" s="1">
        <v>17</v>
      </c>
      <c r="R20" s="129" t="s">
        <v>464</v>
      </c>
      <c r="S20" s="130" t="s">
        <v>465</v>
      </c>
      <c r="T20" s="93" t="s">
        <v>581</v>
      </c>
      <c r="U20" s="111"/>
      <c r="V20" s="111"/>
      <c r="W20" s="93" t="s">
        <v>581</v>
      </c>
    </row>
    <row r="21" spans="1:23" x14ac:dyDescent="0.3">
      <c r="A21" s="1">
        <v>18</v>
      </c>
      <c r="B21" s="131" t="s">
        <v>346</v>
      </c>
      <c r="C21" s="132" t="s">
        <v>347</v>
      </c>
      <c r="D21" s="93" t="s">
        <v>581</v>
      </c>
      <c r="E21" s="93" t="s">
        <v>581</v>
      </c>
      <c r="F21" s="93" t="s">
        <v>581</v>
      </c>
      <c r="G21" s="93" t="s">
        <v>581</v>
      </c>
      <c r="I21" s="1">
        <v>18</v>
      </c>
      <c r="J21" s="131" t="s">
        <v>270</v>
      </c>
      <c r="K21" s="132" t="s">
        <v>271</v>
      </c>
      <c r="L21" s="132"/>
      <c r="M21" s="93" t="s">
        <v>581</v>
      </c>
      <c r="N21" s="93" t="s">
        <v>581</v>
      </c>
      <c r="O21" s="93" t="s">
        <v>581</v>
      </c>
    </row>
    <row r="22" spans="1:23" x14ac:dyDescent="0.3">
      <c r="A22" s="1">
        <v>19</v>
      </c>
      <c r="B22" s="129" t="s">
        <v>356</v>
      </c>
      <c r="C22" s="130" t="s">
        <v>357</v>
      </c>
      <c r="D22" s="93" t="s">
        <v>581</v>
      </c>
      <c r="E22" s="93" t="s">
        <v>581</v>
      </c>
      <c r="F22" s="93" t="s">
        <v>581</v>
      </c>
      <c r="G22" s="93" t="s">
        <v>581</v>
      </c>
      <c r="I22" s="1">
        <v>19</v>
      </c>
      <c r="J22" s="131" t="s">
        <v>278</v>
      </c>
      <c r="K22" s="132" t="s">
        <v>279</v>
      </c>
      <c r="L22" s="132"/>
      <c r="M22" s="93" t="s">
        <v>581</v>
      </c>
      <c r="N22" s="93" t="s">
        <v>581</v>
      </c>
      <c r="O22" s="93" t="s">
        <v>581</v>
      </c>
    </row>
    <row r="23" spans="1:23" x14ac:dyDescent="0.3">
      <c r="A23" s="1">
        <v>20</v>
      </c>
      <c r="B23" s="129" t="s">
        <v>368</v>
      </c>
      <c r="C23" s="130" t="s">
        <v>369</v>
      </c>
      <c r="D23" s="93" t="s">
        <v>581</v>
      </c>
      <c r="E23" s="93" t="s">
        <v>581</v>
      </c>
      <c r="F23" s="93" t="s">
        <v>581</v>
      </c>
      <c r="G23" s="93" t="s">
        <v>581</v>
      </c>
      <c r="I23" s="1">
        <v>20</v>
      </c>
      <c r="J23" s="131" t="s">
        <v>314</v>
      </c>
      <c r="K23" s="132" t="s">
        <v>315</v>
      </c>
      <c r="L23" s="132"/>
      <c r="M23" s="93" t="s">
        <v>581</v>
      </c>
      <c r="N23" s="93" t="s">
        <v>581</v>
      </c>
      <c r="O23" s="93" t="s">
        <v>581</v>
      </c>
    </row>
    <row r="24" spans="1:23" x14ac:dyDescent="0.3">
      <c r="A24" s="1">
        <v>21</v>
      </c>
      <c r="B24" s="131" t="s">
        <v>378</v>
      </c>
      <c r="C24" s="132" t="s">
        <v>379</v>
      </c>
      <c r="D24" s="93" t="s">
        <v>581</v>
      </c>
      <c r="E24" s="93" t="s">
        <v>581</v>
      </c>
      <c r="F24" s="93" t="s">
        <v>581</v>
      </c>
      <c r="G24" s="93" t="s">
        <v>581</v>
      </c>
      <c r="I24" s="1">
        <v>21</v>
      </c>
      <c r="J24" s="129" t="s">
        <v>320</v>
      </c>
      <c r="K24" s="130" t="s">
        <v>321</v>
      </c>
      <c r="L24" s="130"/>
      <c r="M24" s="93" t="s">
        <v>581</v>
      </c>
      <c r="N24" s="93" t="s">
        <v>581</v>
      </c>
      <c r="O24" s="93" t="s">
        <v>581</v>
      </c>
    </row>
    <row r="25" spans="1:23" x14ac:dyDescent="0.3">
      <c r="A25" s="1">
        <v>22</v>
      </c>
      <c r="B25" s="131" t="s">
        <v>398</v>
      </c>
      <c r="C25" s="132" t="s">
        <v>399</v>
      </c>
      <c r="D25" s="93" t="s">
        <v>581</v>
      </c>
      <c r="E25" s="93" t="s">
        <v>581</v>
      </c>
      <c r="F25" s="93" t="s">
        <v>581</v>
      </c>
      <c r="G25" s="93" t="s">
        <v>581</v>
      </c>
      <c r="I25" s="1">
        <v>22</v>
      </c>
      <c r="J25" s="131" t="s">
        <v>322</v>
      </c>
      <c r="K25" s="132" t="s">
        <v>323</v>
      </c>
      <c r="L25" s="132"/>
      <c r="M25" s="93" t="s">
        <v>581</v>
      </c>
      <c r="N25" s="93" t="s">
        <v>584</v>
      </c>
      <c r="O25" s="93" t="s">
        <v>581</v>
      </c>
    </row>
    <row r="26" spans="1:23" x14ac:dyDescent="0.3">
      <c r="A26" s="1">
        <v>23</v>
      </c>
      <c r="B26" s="131" t="s">
        <v>418</v>
      </c>
      <c r="C26" s="132" t="s">
        <v>419</v>
      </c>
      <c r="D26" s="93" t="s">
        <v>581</v>
      </c>
      <c r="E26" s="93" t="s">
        <v>581</v>
      </c>
      <c r="F26" s="93" t="s">
        <v>581</v>
      </c>
      <c r="G26" s="93" t="s">
        <v>581</v>
      </c>
      <c r="I26" s="1">
        <v>23</v>
      </c>
      <c r="J26" s="131" t="s">
        <v>326</v>
      </c>
      <c r="K26" s="132" t="s">
        <v>327</v>
      </c>
      <c r="L26" s="132"/>
      <c r="M26" s="93" t="s">
        <v>581</v>
      </c>
      <c r="N26" s="93" t="s">
        <v>581</v>
      </c>
      <c r="O26" s="93" t="s">
        <v>581</v>
      </c>
    </row>
    <row r="27" spans="1:23" x14ac:dyDescent="0.3">
      <c r="A27" s="1">
        <v>24</v>
      </c>
      <c r="B27" s="129" t="s">
        <v>424</v>
      </c>
      <c r="C27" s="130" t="s">
        <v>425</v>
      </c>
      <c r="D27" s="93" t="s">
        <v>581</v>
      </c>
      <c r="E27" s="93" t="s">
        <v>581</v>
      </c>
      <c r="F27" s="93" t="s">
        <v>581</v>
      </c>
      <c r="G27" s="93" t="s">
        <v>581</v>
      </c>
      <c r="I27" s="1">
        <v>24</v>
      </c>
      <c r="J27" s="131" t="s">
        <v>338</v>
      </c>
      <c r="K27" s="132" t="s">
        <v>339</v>
      </c>
      <c r="L27" s="132"/>
      <c r="M27" s="93" t="s">
        <v>581</v>
      </c>
      <c r="N27" s="93" t="s">
        <v>584</v>
      </c>
      <c r="O27" s="93" t="s">
        <v>581</v>
      </c>
    </row>
    <row r="28" spans="1:23" x14ac:dyDescent="0.3">
      <c r="A28" s="1">
        <v>25</v>
      </c>
      <c r="B28" s="129" t="s">
        <v>428</v>
      </c>
      <c r="C28" s="130" t="s">
        <v>429</v>
      </c>
      <c r="D28" s="93" t="s">
        <v>581</v>
      </c>
      <c r="E28" s="93" t="s">
        <v>581</v>
      </c>
      <c r="F28" s="93" t="s">
        <v>581</v>
      </c>
      <c r="G28" s="93" t="s">
        <v>581</v>
      </c>
      <c r="I28" s="1">
        <v>25</v>
      </c>
      <c r="J28" s="131" t="s">
        <v>342</v>
      </c>
      <c r="K28" s="132" t="s">
        <v>343</v>
      </c>
      <c r="L28" s="132"/>
      <c r="M28" s="93" t="s">
        <v>581</v>
      </c>
      <c r="N28" s="93" t="s">
        <v>581</v>
      </c>
      <c r="O28" s="93" t="s">
        <v>581</v>
      </c>
    </row>
    <row r="29" spans="1:23" x14ac:dyDescent="0.3">
      <c r="A29" s="1">
        <v>26</v>
      </c>
      <c r="B29" s="131" t="s">
        <v>438</v>
      </c>
      <c r="C29" s="132" t="s">
        <v>439</v>
      </c>
      <c r="D29" s="93" t="s">
        <v>581</v>
      </c>
      <c r="E29" s="93" t="s">
        <v>584</v>
      </c>
      <c r="F29" s="93" t="s">
        <v>581</v>
      </c>
      <c r="G29" s="93" t="s">
        <v>584</v>
      </c>
      <c r="I29" s="1">
        <v>26</v>
      </c>
      <c r="J29" s="129" t="s">
        <v>384</v>
      </c>
      <c r="K29" s="130" t="s">
        <v>385</v>
      </c>
      <c r="L29" s="130"/>
      <c r="M29" s="93" t="s">
        <v>581</v>
      </c>
      <c r="N29" s="93" t="s">
        <v>581</v>
      </c>
      <c r="O29" s="93" t="s">
        <v>581</v>
      </c>
    </row>
    <row r="30" spans="1:23" x14ac:dyDescent="0.3">
      <c r="A30" s="1">
        <v>27</v>
      </c>
      <c r="B30" s="129" t="s">
        <v>480</v>
      </c>
      <c r="C30" s="130" t="s">
        <v>481</v>
      </c>
      <c r="D30" s="93" t="s">
        <v>581</v>
      </c>
      <c r="E30" s="93" t="s">
        <v>584</v>
      </c>
      <c r="F30" s="93" t="s">
        <v>581</v>
      </c>
      <c r="G30" s="93" t="s">
        <v>581</v>
      </c>
      <c r="I30" s="1">
        <v>27</v>
      </c>
      <c r="J30" s="129" t="s">
        <v>396</v>
      </c>
      <c r="K30" s="130" t="s">
        <v>397</v>
      </c>
      <c r="L30" s="130"/>
      <c r="M30" s="93" t="s">
        <v>581</v>
      </c>
      <c r="N30" s="93" t="s">
        <v>581</v>
      </c>
      <c r="O30" s="93" t="s">
        <v>581</v>
      </c>
    </row>
    <row r="31" spans="1:23" x14ac:dyDescent="0.3">
      <c r="A31" s="1">
        <v>28</v>
      </c>
      <c r="B31" s="98" t="s">
        <v>572</v>
      </c>
      <c r="C31" s="116" t="s">
        <v>483</v>
      </c>
      <c r="D31" s="93" t="s">
        <v>581</v>
      </c>
      <c r="E31" s="93" t="s">
        <v>581</v>
      </c>
      <c r="F31" s="93" t="s">
        <v>581</v>
      </c>
      <c r="G31" s="93" t="s">
        <v>581</v>
      </c>
      <c r="I31" s="1">
        <v>28</v>
      </c>
      <c r="J31" s="131" t="s">
        <v>402</v>
      </c>
      <c r="K31" s="132" t="s">
        <v>403</v>
      </c>
      <c r="L31" s="132"/>
      <c r="M31" s="93" t="s">
        <v>584</v>
      </c>
      <c r="N31" s="93" t="s">
        <v>581</v>
      </c>
      <c r="O31" s="93" t="s">
        <v>581</v>
      </c>
    </row>
  </sheetData>
  <mergeCells count="16">
    <mergeCell ref="Q2:Q3"/>
    <mergeCell ref="D2:G2"/>
    <mergeCell ref="M2:O2"/>
    <mergeCell ref="B2:B3"/>
    <mergeCell ref="A2:A3"/>
    <mergeCell ref="C2:C3"/>
    <mergeCell ref="I2:I3"/>
    <mergeCell ref="J2:J3"/>
    <mergeCell ref="K2:K3"/>
    <mergeCell ref="AC2:AE2"/>
    <mergeCell ref="R2:R3"/>
    <mergeCell ref="S2:S3"/>
    <mergeCell ref="U2:W2"/>
    <mergeCell ref="Y2:Y3"/>
    <mergeCell ref="Z2:Z3"/>
    <mergeCell ref="AA2:AA3"/>
  </mergeCells>
  <phoneticPr fontId="14" type="noConversion"/>
  <conditionalFormatting sqref="B4:B31">
    <cfRule type="duplicateValues" dxfId="59" priority="7"/>
  </conditionalFormatting>
  <conditionalFormatting sqref="J4:J31">
    <cfRule type="duplicateValues" dxfId="58" priority="6"/>
  </conditionalFormatting>
  <conditionalFormatting sqref="R4:R20">
    <cfRule type="duplicateValues" dxfId="57" priority="5"/>
  </conditionalFormatting>
  <conditionalFormatting sqref="R6">
    <cfRule type="duplicateValues" dxfId="56" priority="2"/>
  </conditionalFormatting>
  <conditionalFormatting sqref="S6">
    <cfRule type="duplicateValues" dxfId="55" priority="3"/>
    <cfRule type="duplicateValues" dxfId="54" priority="4"/>
  </conditionalFormatting>
  <conditionalFormatting sqref="Z4:Z11">
    <cfRule type="duplicateValues" dxfId="53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62509-68A5-47ED-8E99-535E523A3F5B}">
  <dimension ref="A1:AA231"/>
  <sheetViews>
    <sheetView topLeftCell="J1" workbookViewId="0">
      <selection activeCell="S4" sqref="S4"/>
    </sheetView>
  </sheetViews>
  <sheetFormatPr defaultRowHeight="14.4" x14ac:dyDescent="0.3"/>
  <cols>
    <col min="1" max="1" width="10.33203125" style="5" customWidth="1"/>
    <col min="2" max="2" width="12" style="5" customWidth="1"/>
    <col min="3" max="3" width="11.6640625" style="5" customWidth="1"/>
    <col min="4" max="4" width="17.5546875" style="5" bestFit="1" customWidth="1"/>
    <col min="5" max="5" width="26.21875" style="16" bestFit="1" customWidth="1"/>
    <col min="6" max="6" width="12.44140625" style="17" customWidth="1"/>
    <col min="7" max="7" width="18.33203125" customWidth="1"/>
    <col min="8" max="10" width="16" customWidth="1"/>
    <col min="11" max="11" width="10.6640625" style="17" customWidth="1"/>
    <col min="12" max="12" width="16.109375" customWidth="1"/>
    <col min="13" max="15" width="16" customWidth="1"/>
    <col min="16" max="16" width="11.33203125" style="17" customWidth="1"/>
    <col min="17" max="17" width="14.5546875" bestFit="1" customWidth="1"/>
    <col min="18" max="18" width="16" customWidth="1"/>
    <col min="19" max="19" width="17.6640625" customWidth="1"/>
    <col min="20" max="20" width="16" customWidth="1"/>
    <col min="21" max="21" width="11.33203125" style="17" customWidth="1"/>
    <col min="22" max="22" width="14.5546875" bestFit="1" customWidth="1"/>
    <col min="23" max="25" width="16" customWidth="1"/>
    <col min="26" max="26" width="11.33203125" style="17" customWidth="1"/>
    <col min="27" max="27" width="14.5546875" bestFit="1" customWidth="1"/>
  </cols>
  <sheetData>
    <row r="1" spans="1:27" x14ac:dyDescent="0.3">
      <c r="A1" s="1"/>
      <c r="B1" s="1">
        <v>3</v>
      </c>
      <c r="C1" s="1">
        <v>4</v>
      </c>
      <c r="D1" s="1">
        <v>1</v>
      </c>
      <c r="E1" s="2">
        <v>2</v>
      </c>
    </row>
    <row r="2" spans="1:27" ht="14.55" customHeight="1" x14ac:dyDescent="0.3">
      <c r="A2" s="175" t="s">
        <v>3</v>
      </c>
      <c r="B2" s="175" t="s">
        <v>6</v>
      </c>
      <c r="C2" s="175" t="s">
        <v>7</v>
      </c>
      <c r="D2" s="175" t="s">
        <v>4</v>
      </c>
      <c r="E2" s="190" t="s">
        <v>5</v>
      </c>
      <c r="F2" s="188" t="s">
        <v>549</v>
      </c>
      <c r="G2" s="188"/>
      <c r="H2" s="188"/>
      <c r="I2" s="188"/>
      <c r="J2" s="188"/>
      <c r="K2" s="189" t="s">
        <v>545</v>
      </c>
      <c r="L2" s="189"/>
      <c r="M2" s="189"/>
      <c r="N2" s="189"/>
      <c r="O2" s="189"/>
      <c r="P2" s="188" t="s">
        <v>546</v>
      </c>
      <c r="Q2" s="188"/>
      <c r="R2" s="188"/>
      <c r="S2" s="188"/>
      <c r="T2" s="188"/>
      <c r="U2" s="189" t="s">
        <v>547</v>
      </c>
      <c r="V2" s="189"/>
      <c r="W2" s="189"/>
      <c r="X2" s="189"/>
      <c r="Y2" s="189"/>
      <c r="Z2" s="188" t="s">
        <v>550</v>
      </c>
      <c r="AA2" s="188"/>
    </row>
    <row r="3" spans="1:27" s="14" customFormat="1" x14ac:dyDescent="0.3">
      <c r="A3" s="176"/>
      <c r="B3" s="176"/>
      <c r="C3" s="176"/>
      <c r="D3" s="176"/>
      <c r="E3" s="191"/>
      <c r="F3" s="55" t="s">
        <v>537</v>
      </c>
      <c r="G3" s="56" t="s">
        <v>548</v>
      </c>
      <c r="H3" s="56" t="s">
        <v>580</v>
      </c>
      <c r="I3" s="56" t="s">
        <v>581</v>
      </c>
      <c r="J3" s="56" t="s">
        <v>582</v>
      </c>
      <c r="K3" s="55" t="s">
        <v>537</v>
      </c>
      <c r="L3" s="56" t="s">
        <v>548</v>
      </c>
      <c r="M3" s="56" t="s">
        <v>580</v>
      </c>
      <c r="N3" s="56" t="s">
        <v>581</v>
      </c>
      <c r="O3" s="56" t="s">
        <v>582</v>
      </c>
      <c r="P3" s="55" t="s">
        <v>537</v>
      </c>
      <c r="Q3" s="56" t="s">
        <v>548</v>
      </c>
      <c r="R3" s="56" t="s">
        <v>580</v>
      </c>
      <c r="S3" s="56" t="s">
        <v>581</v>
      </c>
      <c r="T3" s="56" t="s">
        <v>582</v>
      </c>
      <c r="U3" s="55" t="s">
        <v>537</v>
      </c>
      <c r="V3" s="56" t="s">
        <v>548</v>
      </c>
      <c r="W3" s="56" t="s">
        <v>580</v>
      </c>
      <c r="X3" s="56" t="s">
        <v>581</v>
      </c>
      <c r="Y3" s="56" t="s">
        <v>582</v>
      </c>
      <c r="Z3" s="55" t="s">
        <v>537</v>
      </c>
      <c r="AA3" s="56" t="s">
        <v>548</v>
      </c>
    </row>
    <row r="4" spans="1:27" x14ac:dyDescent="0.3">
      <c r="A4" s="71">
        <v>1</v>
      </c>
      <c r="B4" s="60" t="s">
        <v>23</v>
      </c>
      <c r="C4" s="60" t="s">
        <v>24</v>
      </c>
      <c r="D4" s="60" t="s">
        <v>21</v>
      </c>
      <c r="E4" s="61" t="s">
        <v>22</v>
      </c>
      <c r="F4" s="63">
        <f>HPS!$U4</f>
        <v>55.736111111111107</v>
      </c>
      <c r="G4" s="71" t="str" cm="1">
        <f t="array" ref="G4">_xlfn.IFS('HPS grading'!$F4&gt;=90,"A+",'HPS grading'!$F4&gt;=80,"A",'HPS grading'!$F4&gt;=70,"B+",'HPS grading'!$F4&gt;=60,"B",'HPS grading'!$F4&gt;=50,"C+",'HPS grading'!$F4&gt;=40,"C",'HPS grading'!$F4&gt;=30,"D",'HPS grading'!$F4&lt;30,"E")</f>
        <v>C+</v>
      </c>
      <c r="H4" s="76" t="str">
        <f>Persona!R5</f>
        <v>Cleared</v>
      </c>
      <c r="I4" s="76" t="str">
        <f>Wellness!V5</f>
        <v>Cleared</v>
      </c>
      <c r="J4" s="71" t="str">
        <f>IF(H4="NC","NC",IF(I4="NC","NC","Cleared"))</f>
        <v>Cleared</v>
      </c>
      <c r="K4" s="63">
        <f>HPS!AK4</f>
        <v>53.71</v>
      </c>
      <c r="L4" s="71" t="str" cm="1">
        <f t="array" ref="L4">_xlfn.IFS('HPS grading'!K4&gt;=90,"A+",'HPS grading'!K4&gt;=80,"A",'HPS grading'!K4&gt;=70,"B+",'HPS grading'!K4&gt;=60,"B",'HPS grading'!K4&gt;=50,"C+",'HPS grading'!K4&gt;=40,"C",'HPS grading'!K4&gt;=30,"D",'HPS grading'!K4&lt;30,"E")</f>
        <v>C+</v>
      </c>
      <c r="M4" s="76" t="str">
        <f>Persona!AE5</f>
        <v>Cleared</v>
      </c>
      <c r="N4" s="76" t="str">
        <f>Wellness!AP5</f>
        <v>NC</v>
      </c>
      <c r="O4" s="71" t="str">
        <f>IF(M4="NC","NC",IF(N4="NC","NC","None"))</f>
        <v>NC</v>
      </c>
      <c r="P4" s="63">
        <f>HPS!BA4</f>
        <v>55.527777777777771</v>
      </c>
      <c r="Q4" s="71" t="str" cm="1">
        <f t="array" ref="Q4">_xlfn.IFS('HPS grading'!P4&gt;=90,"A+",'HPS grading'!P4&gt;=80,"A",'HPS grading'!P4&gt;=70,"B+",'HPS grading'!P4&gt;=60,"B",'HPS grading'!P4&gt;=50,"C+",'HPS grading'!P4&gt;=40,"C",'HPS grading'!P4&gt;=30,"D",'HPS grading'!P4&lt;30,"E")</f>
        <v>C+</v>
      </c>
      <c r="R4" s="76" t="str">
        <f>Persona!AR5</f>
        <v>Cleared</v>
      </c>
      <c r="S4" s="76" t="str">
        <f>Wellness!BJ5</f>
        <v>Cleared</v>
      </c>
      <c r="T4" s="71" t="str">
        <f>IF(R4="NC","NC",IF(S4="NC","NC","None"))</f>
        <v>None</v>
      </c>
      <c r="U4" s="63">
        <f>HPS!BQ4</f>
        <v>53.575925925925922</v>
      </c>
      <c r="V4" s="71" t="str" cm="1">
        <f t="array" ref="V4">_xlfn.IFS('HPS grading'!U4&gt;=90,"A+",'HPS grading'!U4&gt;=80,"A",'HPS grading'!U4&gt;=70,"B+",'HPS grading'!U4&gt;=60,"B",'HPS grading'!U4&gt;=50,"C+",'HPS grading'!U4&gt;=40,"C",'HPS grading'!U4&gt;=30,"D",'HPS grading'!U4&lt;30,"E")</f>
        <v>C+</v>
      </c>
      <c r="W4" s="76" t="str">
        <f>Persona!BE5</f>
        <v>Cleared</v>
      </c>
      <c r="X4" s="76" t="str">
        <f>Wellness!CD5</f>
        <v>NC</v>
      </c>
      <c r="Y4" s="71" t="str">
        <f>IF(W4="NC","NC",IF(X4="NC","NC","None"))</f>
        <v>NC</v>
      </c>
      <c r="Z4" s="63">
        <f>AVERAGE('HPS grading'!$F4,'HPS grading'!$K4,'HPS grading'!$P4,'HPS grading'!$U4)</f>
        <v>54.637453703703706</v>
      </c>
      <c r="AA4" s="249" t="str" cm="1">
        <f t="array" ref="AA4">_xlfn.IFS('HPS grading'!Z4&gt;=90,"A+",'HPS grading'!Z4&gt;=80,"A",'HPS grading'!Z4&gt;=70,"B+",'HPS grading'!Z4&gt;=60,"B",'HPS grading'!Z4&gt;=50,"C+",'HPS grading'!Z4&gt;=40,"C",'HPS grading'!Z4&gt;=30,"D",'HPS grading'!Z4&lt;30,"E")</f>
        <v>C+</v>
      </c>
    </row>
    <row r="5" spans="1:27" x14ac:dyDescent="0.3">
      <c r="A5" s="72">
        <v>2</v>
      </c>
      <c r="B5" s="64" t="s">
        <v>27</v>
      </c>
      <c r="C5" s="64" t="s">
        <v>24</v>
      </c>
      <c r="D5" s="64" t="s">
        <v>25</v>
      </c>
      <c r="E5" s="65" t="s">
        <v>26</v>
      </c>
      <c r="F5" s="67">
        <f>HPS!$U5</f>
        <v>57.194444444444443</v>
      </c>
      <c r="G5" s="72" t="str" cm="1">
        <f t="array" ref="G5">_xlfn.IFS('HPS grading'!$F5&gt;=90,"A+",'HPS grading'!$F5&gt;=80,"A",'HPS grading'!$F5&gt;=70,"B+",'HPS grading'!$F5&gt;=60,"B",'HPS grading'!$F5&gt;=50,"C+",'HPS grading'!$F5&gt;=40,"C",'HPS grading'!$F5&gt;=30,"D",'HPS grading'!$F5&lt;30,"E")</f>
        <v>C+</v>
      </c>
      <c r="H5" s="76" t="str">
        <f>Persona!R6</f>
        <v>NC</v>
      </c>
      <c r="I5" s="76" t="str">
        <f>Wellness!V6</f>
        <v>Cleared</v>
      </c>
      <c r="J5" s="71" t="str">
        <f t="shared" ref="J5:J68" si="0">IF(H5="NC","NC",IF(I5="NC","NC","None"))</f>
        <v>NC</v>
      </c>
      <c r="K5" s="67">
        <f>HPS!AK5</f>
        <v>65.319047619047623</v>
      </c>
      <c r="L5" s="72" t="str" cm="1">
        <f t="array" ref="L5">_xlfn.IFS('HPS grading'!K5&gt;=90,"A+",'HPS grading'!K5&gt;=80,"A",'HPS grading'!K5&gt;=70,"B+",'HPS grading'!K5&gt;=60,"B",'HPS grading'!K5&gt;=50,"C+",'HPS grading'!K5&gt;=40,"C",'HPS grading'!K5&gt;=30,"D",'HPS grading'!K5&lt;30,"E")</f>
        <v>B</v>
      </c>
      <c r="M5" s="76" t="str">
        <f>Persona!AE6</f>
        <v>Cleared</v>
      </c>
      <c r="N5" s="76" t="str">
        <f>Wellness!AP6</f>
        <v>Cleared</v>
      </c>
      <c r="O5" s="71" t="str">
        <f t="shared" ref="O5:O68" si="1">IF(M5="NC","NC",IF(N5="NC","NC","None"))</f>
        <v>None</v>
      </c>
      <c r="P5" s="67">
        <f>HPS!BA5</f>
        <v>36.357777777777777</v>
      </c>
      <c r="Q5" s="72" t="str" cm="1">
        <f t="array" ref="Q5">_xlfn.IFS('HPS grading'!P5&gt;=90,"A+",'HPS grading'!P5&gt;=80,"A",'HPS grading'!P5&gt;=70,"B+",'HPS grading'!P5&gt;=60,"B",'HPS grading'!P5&gt;=50,"C+",'HPS grading'!P5&gt;=40,"C",'HPS grading'!P5&gt;=30,"D",'HPS grading'!P5&lt;30,"E")</f>
        <v>D</v>
      </c>
      <c r="R5" s="76" t="str">
        <f>Persona!AR6</f>
        <v>NC</v>
      </c>
      <c r="S5" s="76" t="str">
        <f>Wellness!BJ6</f>
        <v>NC</v>
      </c>
      <c r="T5" s="72" t="str">
        <f t="shared" ref="T5:T68" si="2">IF(R5="NC","NC",IF(S5="NC","NC","None"))</f>
        <v>NC</v>
      </c>
      <c r="U5" s="67">
        <f>HPS!BQ5</f>
        <v>58.859259259259254</v>
      </c>
      <c r="V5" s="72" t="str" cm="1">
        <f t="array" ref="V5">_xlfn.IFS('HPS grading'!U5&gt;=90,"A+",'HPS grading'!U5&gt;=80,"A",'HPS grading'!U5&gt;=70,"B+",'HPS grading'!U5&gt;=60,"B",'HPS grading'!U5&gt;=50,"C+",'HPS grading'!U5&gt;=40,"C",'HPS grading'!U5&gt;=30,"D",'HPS grading'!U5&lt;30,"E")</f>
        <v>C+</v>
      </c>
      <c r="W5" s="76" t="str">
        <f>Persona!BE6</f>
        <v>Cleared</v>
      </c>
      <c r="X5" s="76" t="str">
        <f>Wellness!CD6</f>
        <v>Cleared</v>
      </c>
      <c r="Y5" s="72" t="str">
        <f t="shared" ref="Y5:Y68" si="3">IF(W5="NC","NC",IF(X5="NC","NC","None"))</f>
        <v>None</v>
      </c>
      <c r="Z5" s="67">
        <f>AVERAGE('HPS grading'!$F5,'HPS grading'!$K5,'HPS grading'!$P5,'HPS grading'!$U5)</f>
        <v>54.432632275132278</v>
      </c>
      <c r="AA5" s="250" t="str" cm="1">
        <f t="array" ref="AA5">_xlfn.IFS('HPS grading'!Z5&gt;=90,"A+",'HPS grading'!Z5&gt;=80,"A",'HPS grading'!Z5&gt;=70,"B+",'HPS grading'!Z5&gt;=60,"B",'HPS grading'!Z5&gt;=50,"C+",'HPS grading'!Z5&gt;=40,"C",'HPS grading'!Z5&gt;=30,"D",'HPS grading'!Z5&lt;30,"E")</f>
        <v>C+</v>
      </c>
    </row>
    <row r="6" spans="1:27" x14ac:dyDescent="0.3">
      <c r="A6" s="71">
        <v>3</v>
      </c>
      <c r="B6" s="60" t="s">
        <v>23</v>
      </c>
      <c r="C6" s="60" t="s">
        <v>24</v>
      </c>
      <c r="D6" s="60" t="s">
        <v>28</v>
      </c>
      <c r="E6" s="61" t="s">
        <v>29</v>
      </c>
      <c r="F6" s="63">
        <f>HPS!$U6</f>
        <v>54.208333333333329</v>
      </c>
      <c r="G6" s="71" t="str" cm="1">
        <f t="array" ref="G6">_xlfn.IFS('HPS grading'!$F6&gt;=90,"A+",'HPS grading'!$F6&gt;=80,"A",'HPS grading'!$F6&gt;=70,"B+",'HPS grading'!$F6&gt;=60,"B",'HPS grading'!$F6&gt;=50,"C+",'HPS grading'!$F6&gt;=40,"C",'HPS grading'!$F6&gt;=30,"D",'HPS grading'!$F6&lt;30,"E")</f>
        <v>C+</v>
      </c>
      <c r="H6" s="76" t="str">
        <f>Persona!R7</f>
        <v>Cleared</v>
      </c>
      <c r="I6" s="76" t="str">
        <f>Wellness!V7</f>
        <v>Cleared</v>
      </c>
      <c r="J6" s="71" t="str">
        <f t="shared" si="0"/>
        <v>None</v>
      </c>
      <c r="K6" s="63">
        <f>HPS!AK6</f>
        <v>44.435833333333328</v>
      </c>
      <c r="L6" s="71" t="str" cm="1">
        <f t="array" ref="L6">_xlfn.IFS('HPS grading'!K6&gt;=90,"A+",'HPS grading'!K6&gt;=80,"A",'HPS grading'!K6&gt;=70,"B+",'HPS grading'!K6&gt;=60,"B",'HPS grading'!K6&gt;=50,"C+",'HPS grading'!K6&gt;=40,"C",'HPS grading'!K6&gt;=30,"D",'HPS grading'!K6&lt;30,"E")</f>
        <v>C</v>
      </c>
      <c r="M6" s="76" t="str">
        <f>Persona!AE7</f>
        <v>Cleared</v>
      </c>
      <c r="N6" s="76" t="str">
        <f>Wellness!AP7</f>
        <v>NC</v>
      </c>
      <c r="O6" s="71" t="str">
        <f t="shared" si="1"/>
        <v>NC</v>
      </c>
      <c r="P6" s="63">
        <f>HPS!BA6</f>
        <v>35.117777777777775</v>
      </c>
      <c r="Q6" s="71" t="str" cm="1">
        <f t="array" ref="Q6">_xlfn.IFS('HPS grading'!P6&gt;=90,"A+",'HPS grading'!P6&gt;=80,"A",'HPS grading'!P6&gt;=70,"B+",'HPS grading'!P6&gt;=60,"B",'HPS grading'!P6&gt;=50,"C+",'HPS grading'!P6&gt;=40,"C",'HPS grading'!P6&gt;=30,"D",'HPS grading'!P6&lt;30,"E")</f>
        <v>D</v>
      </c>
      <c r="R6" s="76" t="str">
        <f>Persona!AR7</f>
        <v>NC</v>
      </c>
      <c r="S6" s="76" t="str">
        <f>Wellness!BJ7</f>
        <v>NC</v>
      </c>
      <c r="T6" s="71" t="str">
        <f t="shared" si="2"/>
        <v>NC</v>
      </c>
      <c r="U6" s="63">
        <f>HPS!BQ6</f>
        <v>38.742592592592594</v>
      </c>
      <c r="V6" s="71" t="str" cm="1">
        <f t="array" ref="V6">_xlfn.IFS('HPS grading'!U6&gt;=90,"A+",'HPS grading'!U6&gt;=80,"A",'HPS grading'!U6&gt;=70,"B+",'HPS grading'!U6&gt;=60,"B",'HPS grading'!U6&gt;=50,"C+",'HPS grading'!U6&gt;=40,"C",'HPS grading'!U6&gt;=30,"D",'HPS grading'!U6&lt;30,"E")</f>
        <v>D</v>
      </c>
      <c r="W6" s="76" t="str">
        <f>Persona!BE7</f>
        <v>Cleared</v>
      </c>
      <c r="X6" s="76" t="str">
        <f>Wellness!CD7</f>
        <v>NC</v>
      </c>
      <c r="Y6" s="71" t="str">
        <f t="shared" si="3"/>
        <v>NC</v>
      </c>
      <c r="Z6" s="63">
        <f>AVERAGE('HPS grading'!$F6,'HPS grading'!$K6,'HPS grading'!$P6,'HPS grading'!$U6)</f>
        <v>43.126134259259253</v>
      </c>
      <c r="AA6" s="249" t="str" cm="1">
        <f t="array" ref="AA6">_xlfn.IFS('HPS grading'!Z6&gt;=90,"A+",'HPS grading'!Z6&gt;=80,"A",'HPS grading'!Z6&gt;=70,"B+",'HPS grading'!Z6&gt;=60,"B",'HPS grading'!Z6&gt;=50,"C+",'HPS grading'!Z6&gt;=40,"C",'HPS grading'!Z6&gt;=30,"D",'HPS grading'!Z6&lt;30,"E")</f>
        <v>C</v>
      </c>
    </row>
    <row r="7" spans="1:27" x14ac:dyDescent="0.3">
      <c r="A7" s="72">
        <v>4</v>
      </c>
      <c r="B7" s="64" t="s">
        <v>27</v>
      </c>
      <c r="C7" s="64" t="s">
        <v>24</v>
      </c>
      <c r="D7" s="64" t="s">
        <v>30</v>
      </c>
      <c r="E7" s="65" t="s">
        <v>31</v>
      </c>
      <c r="F7" s="67">
        <f>HPS!$U7</f>
        <v>64.083333333333329</v>
      </c>
      <c r="G7" s="72" t="str" cm="1">
        <f t="array" ref="G7">_xlfn.IFS('HPS grading'!$F7&gt;=90,"A+",'HPS grading'!$F7&gt;=80,"A",'HPS grading'!$F7&gt;=70,"B+",'HPS grading'!$F7&gt;=60,"B",'HPS grading'!$F7&gt;=50,"C+",'HPS grading'!$F7&gt;=40,"C",'HPS grading'!$F7&gt;=30,"D",'HPS grading'!$F7&lt;30,"E")</f>
        <v>B</v>
      </c>
      <c r="H7" s="76" t="str">
        <f>Persona!R8</f>
        <v>Cleared</v>
      </c>
      <c r="I7" s="76" t="str">
        <f>Wellness!V8</f>
        <v>Cleared</v>
      </c>
      <c r="J7" s="71" t="str">
        <f t="shared" si="0"/>
        <v>None</v>
      </c>
      <c r="K7" s="67">
        <f>HPS!AK7</f>
        <v>46.654523809523809</v>
      </c>
      <c r="L7" s="72" t="str" cm="1">
        <f t="array" ref="L7">_xlfn.IFS('HPS grading'!K7&gt;=90,"A+",'HPS grading'!K7&gt;=80,"A",'HPS grading'!K7&gt;=70,"B+",'HPS grading'!K7&gt;=60,"B",'HPS grading'!K7&gt;=50,"C+",'HPS grading'!K7&gt;=40,"C",'HPS grading'!K7&gt;=30,"D",'HPS grading'!K7&lt;30,"E")</f>
        <v>C</v>
      </c>
      <c r="M7" s="76" t="str">
        <f>Persona!AE8</f>
        <v>Cleared</v>
      </c>
      <c r="N7" s="76" t="str">
        <f>Wellness!AP8</f>
        <v>NC</v>
      </c>
      <c r="O7" s="71" t="str">
        <f t="shared" si="1"/>
        <v>NC</v>
      </c>
      <c r="P7" s="67">
        <f>HPS!BA7</f>
        <v>46.437777777777775</v>
      </c>
      <c r="Q7" s="72" t="str" cm="1">
        <f t="array" ref="Q7">_xlfn.IFS('HPS grading'!P7&gt;=90,"A+",'HPS grading'!P7&gt;=80,"A",'HPS grading'!P7&gt;=70,"B+",'HPS grading'!P7&gt;=60,"B",'HPS grading'!P7&gt;=50,"C+",'HPS grading'!P7&gt;=40,"C",'HPS grading'!P7&gt;=30,"D",'HPS grading'!P7&lt;30,"E")</f>
        <v>C</v>
      </c>
      <c r="R7" s="76" t="str">
        <f>Persona!AR8</f>
        <v>NC</v>
      </c>
      <c r="S7" s="76" t="str">
        <f>Wellness!BJ8</f>
        <v>NC</v>
      </c>
      <c r="T7" s="72" t="str">
        <f t="shared" si="2"/>
        <v>NC</v>
      </c>
      <c r="U7" s="67">
        <f>HPS!BQ7</f>
        <v>55.729629629629628</v>
      </c>
      <c r="V7" s="72" t="str" cm="1">
        <f t="array" ref="V7">_xlfn.IFS('HPS grading'!U7&gt;=90,"A+",'HPS grading'!U7&gt;=80,"A",'HPS grading'!U7&gt;=70,"B+",'HPS grading'!U7&gt;=60,"B",'HPS grading'!U7&gt;=50,"C+",'HPS grading'!U7&gt;=40,"C",'HPS grading'!U7&gt;=30,"D",'HPS grading'!U7&lt;30,"E")</f>
        <v>C+</v>
      </c>
      <c r="W7" s="76" t="str">
        <f>Persona!BE8</f>
        <v>Cleared</v>
      </c>
      <c r="X7" s="76" t="str">
        <f>Wellness!CD8</f>
        <v>NC</v>
      </c>
      <c r="Y7" s="72" t="str">
        <f t="shared" si="3"/>
        <v>NC</v>
      </c>
      <c r="Z7" s="67">
        <f>AVERAGE('HPS grading'!$F7,'HPS grading'!$K7,'HPS grading'!$P7,'HPS grading'!$U7)</f>
        <v>53.22631613756613</v>
      </c>
      <c r="AA7" s="250" t="str" cm="1">
        <f t="array" ref="AA7">_xlfn.IFS('HPS grading'!Z7&gt;=90,"A+",'HPS grading'!Z7&gt;=80,"A",'HPS grading'!Z7&gt;=70,"B+",'HPS grading'!Z7&gt;=60,"B",'HPS grading'!Z7&gt;=50,"C+",'HPS grading'!Z7&gt;=40,"C",'HPS grading'!Z7&gt;=30,"D",'HPS grading'!Z7&lt;30,"E")</f>
        <v>C+</v>
      </c>
    </row>
    <row r="8" spans="1:27" x14ac:dyDescent="0.3">
      <c r="A8" s="71">
        <v>5</v>
      </c>
      <c r="B8" s="60" t="s">
        <v>27</v>
      </c>
      <c r="C8" s="60" t="s">
        <v>34</v>
      </c>
      <c r="D8" s="60" t="s">
        <v>32</v>
      </c>
      <c r="E8" s="61" t="s">
        <v>33</v>
      </c>
      <c r="F8" s="63">
        <f>HPS!$U8</f>
        <v>7.5</v>
      </c>
      <c r="G8" s="71" t="str" cm="1">
        <f t="array" ref="G8">_xlfn.IFS('HPS grading'!$F8&gt;=90,"A+",'HPS grading'!$F8&gt;=80,"A",'HPS grading'!$F8&gt;=70,"B+",'HPS grading'!$F8&gt;=60,"B",'HPS grading'!$F8&gt;=50,"C+",'HPS grading'!$F8&gt;=40,"C",'HPS grading'!$F8&gt;=30,"D",'HPS grading'!$F8&lt;30,"E")</f>
        <v>E</v>
      </c>
      <c r="H8" s="76" t="str">
        <f>Persona!R9</f>
        <v>NC</v>
      </c>
      <c r="I8" s="76" t="str">
        <f>Wellness!V9</f>
        <v>NC</v>
      </c>
      <c r="J8" s="71" t="str">
        <f t="shared" si="0"/>
        <v>NC</v>
      </c>
      <c r="K8" s="63">
        <f>HPS!AK8</f>
        <v>3.1999999999999997</v>
      </c>
      <c r="L8" s="71" t="str" cm="1">
        <f t="array" ref="L8">_xlfn.IFS('HPS grading'!K8&gt;=90,"A+",'HPS grading'!K8&gt;=80,"A",'HPS grading'!K8&gt;=70,"B+",'HPS grading'!K8&gt;=60,"B",'HPS grading'!K8&gt;=50,"C+",'HPS grading'!K8&gt;=40,"C",'HPS grading'!K8&gt;=30,"D",'HPS grading'!K8&lt;30,"E")</f>
        <v>E</v>
      </c>
      <c r="M8" s="76" t="str">
        <f>Persona!AE9</f>
        <v>NC</v>
      </c>
      <c r="N8" s="76" t="str">
        <f>Wellness!AP9</f>
        <v>NC</v>
      </c>
      <c r="O8" s="71" t="str">
        <f t="shared" si="1"/>
        <v>NC</v>
      </c>
      <c r="P8" s="63">
        <f>HPS!BA8</f>
        <v>29.004444444444449</v>
      </c>
      <c r="Q8" s="71" t="str" cm="1">
        <f t="array" ref="Q8">_xlfn.IFS('HPS grading'!P8&gt;=90,"A+",'HPS grading'!P8&gt;=80,"A",'HPS grading'!P8&gt;=70,"B+",'HPS grading'!P8&gt;=60,"B",'HPS grading'!P8&gt;=50,"C+",'HPS grading'!P8&gt;=40,"C",'HPS grading'!P8&gt;=30,"D",'HPS grading'!P8&lt;30,"E")</f>
        <v>E</v>
      </c>
      <c r="R8" s="76" t="str">
        <f>Persona!AR9</f>
        <v>Cleared</v>
      </c>
      <c r="S8" s="76" t="str">
        <f>Wellness!BJ9</f>
        <v>NC</v>
      </c>
      <c r="T8" s="71" t="str">
        <f t="shared" si="2"/>
        <v>NC</v>
      </c>
      <c r="U8" s="63">
        <f>HPS!BQ8</f>
        <v>6.0444444444444461</v>
      </c>
      <c r="V8" s="71" t="str" cm="1">
        <f t="array" ref="V8">_xlfn.IFS('HPS grading'!U8&gt;=90,"A+",'HPS grading'!U8&gt;=80,"A",'HPS grading'!U8&gt;=70,"B+",'HPS grading'!U8&gt;=60,"B",'HPS grading'!U8&gt;=50,"C+",'HPS grading'!U8&gt;=40,"C",'HPS grading'!U8&gt;=30,"D",'HPS grading'!U8&lt;30,"E")</f>
        <v>E</v>
      </c>
      <c r="W8" s="76" t="str">
        <f>Persona!BE9</f>
        <v>NC</v>
      </c>
      <c r="X8" s="76" t="str">
        <f>Wellness!CD9</f>
        <v>NC</v>
      </c>
      <c r="Y8" s="71" t="str">
        <f t="shared" si="3"/>
        <v>NC</v>
      </c>
      <c r="Z8" s="63">
        <f>AVERAGE('HPS grading'!$F8,'HPS grading'!$K8,'HPS grading'!$P8,'HPS grading'!$U8)</f>
        <v>11.437222222222223</v>
      </c>
      <c r="AA8" s="249" t="str" cm="1">
        <f t="array" ref="AA8">_xlfn.IFS('HPS grading'!Z8&gt;=90,"A+",'HPS grading'!Z8&gt;=80,"A",'HPS grading'!Z8&gt;=70,"B+",'HPS grading'!Z8&gt;=60,"B",'HPS grading'!Z8&gt;=50,"C+",'HPS grading'!Z8&gt;=40,"C",'HPS grading'!Z8&gt;=30,"D",'HPS grading'!Z8&lt;30,"E")</f>
        <v>E</v>
      </c>
    </row>
    <row r="9" spans="1:27" x14ac:dyDescent="0.3">
      <c r="A9" s="72">
        <v>6</v>
      </c>
      <c r="B9" s="64" t="s">
        <v>27</v>
      </c>
      <c r="C9" s="64" t="s">
        <v>24</v>
      </c>
      <c r="D9" s="64" t="s">
        <v>35</v>
      </c>
      <c r="E9" s="65" t="s">
        <v>36</v>
      </c>
      <c r="F9" s="67">
        <f>HPS!$U9</f>
        <v>66.291666666666657</v>
      </c>
      <c r="G9" s="72" t="str" cm="1">
        <f t="array" ref="G9">_xlfn.IFS('HPS grading'!$F9&gt;=90,"A+",'HPS grading'!$F9&gt;=80,"A",'HPS grading'!$F9&gt;=70,"B+",'HPS grading'!$F9&gt;=60,"B",'HPS grading'!$F9&gt;=50,"C+",'HPS grading'!$F9&gt;=40,"C",'HPS grading'!$F9&gt;=30,"D",'HPS grading'!$F9&lt;30,"E")</f>
        <v>B</v>
      </c>
      <c r="H9" s="76" t="str">
        <f>Persona!R10</f>
        <v>Cleared</v>
      </c>
      <c r="I9" s="76" t="str">
        <f>Wellness!V10</f>
        <v>Cleared</v>
      </c>
      <c r="J9" s="71" t="str">
        <f t="shared" si="0"/>
        <v>None</v>
      </c>
      <c r="K9" s="67">
        <f>HPS!AK9</f>
        <v>58.275714285714287</v>
      </c>
      <c r="L9" s="72" t="str" cm="1">
        <f t="array" ref="L9">_xlfn.IFS('HPS grading'!K9&gt;=90,"A+",'HPS grading'!K9&gt;=80,"A",'HPS grading'!K9&gt;=70,"B+",'HPS grading'!K9&gt;=60,"B",'HPS grading'!K9&gt;=50,"C+",'HPS grading'!K9&gt;=40,"C",'HPS grading'!K9&gt;=30,"D",'HPS grading'!K9&lt;30,"E")</f>
        <v>C+</v>
      </c>
      <c r="M9" s="76" t="str">
        <f>Persona!AE10</f>
        <v>Cleared</v>
      </c>
      <c r="N9" s="76" t="str">
        <f>Wellness!AP10</f>
        <v>Cleared</v>
      </c>
      <c r="O9" s="71" t="str">
        <f t="shared" si="1"/>
        <v>None</v>
      </c>
      <c r="P9" s="67">
        <f>HPS!BA9</f>
        <v>49.946666666666665</v>
      </c>
      <c r="Q9" s="72" t="str" cm="1">
        <f t="array" ref="Q9">_xlfn.IFS('HPS grading'!P9&gt;=90,"A+",'HPS grading'!P9&gt;=80,"A",'HPS grading'!P9&gt;=70,"B+",'HPS grading'!P9&gt;=60,"B",'HPS grading'!P9&gt;=50,"C+",'HPS grading'!P9&gt;=40,"C",'HPS grading'!P9&gt;=30,"D",'HPS grading'!P9&lt;30,"E")</f>
        <v>C</v>
      </c>
      <c r="R9" s="76" t="str">
        <f>Persona!AR10</f>
        <v>Cleared</v>
      </c>
      <c r="S9" s="76" t="str">
        <f>Wellness!BJ10</f>
        <v>NC</v>
      </c>
      <c r="T9" s="72" t="str">
        <f t="shared" si="2"/>
        <v>NC</v>
      </c>
      <c r="U9" s="67">
        <f>HPS!BQ9</f>
        <v>66.865740740740733</v>
      </c>
      <c r="V9" s="72" t="str" cm="1">
        <f t="array" ref="V9">_xlfn.IFS('HPS grading'!U9&gt;=90,"A+",'HPS grading'!U9&gt;=80,"A",'HPS grading'!U9&gt;=70,"B+",'HPS grading'!U9&gt;=60,"B",'HPS grading'!U9&gt;=50,"C+",'HPS grading'!U9&gt;=40,"C",'HPS grading'!U9&gt;=30,"D",'HPS grading'!U9&lt;30,"E")</f>
        <v>B</v>
      </c>
      <c r="W9" s="76" t="str">
        <f>Persona!BE10</f>
        <v>Cleared</v>
      </c>
      <c r="X9" s="76" t="str">
        <f>Wellness!CD10</f>
        <v>Cleared</v>
      </c>
      <c r="Y9" s="72" t="str">
        <f t="shared" si="3"/>
        <v>None</v>
      </c>
      <c r="Z9" s="67">
        <f>AVERAGE('HPS grading'!$F9,'HPS grading'!$K9,'HPS grading'!$P9,'HPS grading'!$U9)</f>
        <v>60.344947089947084</v>
      </c>
      <c r="AA9" s="250" t="str" cm="1">
        <f t="array" ref="AA9">_xlfn.IFS('HPS grading'!Z9&gt;=90,"A+",'HPS grading'!Z9&gt;=80,"A",'HPS grading'!Z9&gt;=70,"B+",'HPS grading'!Z9&gt;=60,"B",'HPS grading'!Z9&gt;=50,"C+",'HPS grading'!Z9&gt;=40,"C",'HPS grading'!Z9&gt;=30,"D",'HPS grading'!Z9&lt;30,"E")</f>
        <v>B</v>
      </c>
    </row>
    <row r="10" spans="1:27" x14ac:dyDescent="0.3">
      <c r="A10" s="71">
        <v>7</v>
      </c>
      <c r="B10" s="60" t="s">
        <v>27</v>
      </c>
      <c r="C10" s="60" t="s">
        <v>24</v>
      </c>
      <c r="D10" s="60" t="s">
        <v>37</v>
      </c>
      <c r="E10" s="61" t="s">
        <v>38</v>
      </c>
      <c r="F10" s="63">
        <f>HPS!$U10</f>
        <v>59.541666666666664</v>
      </c>
      <c r="G10" s="71" t="str" cm="1">
        <f t="array" ref="G10">_xlfn.IFS('HPS grading'!$F10&gt;=90,"A+",'HPS grading'!$F10&gt;=80,"A",'HPS grading'!$F10&gt;=70,"B+",'HPS grading'!$F10&gt;=60,"B",'HPS grading'!$F10&gt;=50,"C+",'HPS grading'!$F10&gt;=40,"C",'HPS grading'!$F10&gt;=30,"D",'HPS grading'!$F10&lt;30,"E")</f>
        <v>C+</v>
      </c>
      <c r="H10" s="76" t="str">
        <f>Persona!R11</f>
        <v>Cleared</v>
      </c>
      <c r="I10" s="76" t="str">
        <f>Wellness!V11</f>
        <v>Cleared</v>
      </c>
      <c r="J10" s="71" t="str">
        <f t="shared" si="0"/>
        <v>None</v>
      </c>
      <c r="K10" s="63">
        <f>HPS!AK10</f>
        <v>67.376071428571436</v>
      </c>
      <c r="L10" s="71" t="str" cm="1">
        <f t="array" ref="L10">_xlfn.IFS('HPS grading'!K10&gt;=90,"A+",'HPS grading'!K10&gt;=80,"A",'HPS grading'!K10&gt;=70,"B+",'HPS grading'!K10&gt;=60,"B",'HPS grading'!K10&gt;=50,"C+",'HPS grading'!K10&gt;=40,"C",'HPS grading'!K10&gt;=30,"D",'HPS grading'!K10&lt;30,"E")</f>
        <v>B</v>
      </c>
      <c r="M10" s="76" t="str">
        <f>Persona!AE11</f>
        <v>Cleared</v>
      </c>
      <c r="N10" s="76" t="str">
        <f>Wellness!AP11</f>
        <v>NC</v>
      </c>
      <c r="O10" s="71" t="str">
        <f t="shared" si="1"/>
        <v>NC</v>
      </c>
      <c r="P10" s="63">
        <f>HPS!BA10</f>
        <v>43.43333333333333</v>
      </c>
      <c r="Q10" s="71" t="str" cm="1">
        <f t="array" ref="Q10">_xlfn.IFS('HPS grading'!P10&gt;=90,"A+",'HPS grading'!P10&gt;=80,"A",'HPS grading'!P10&gt;=70,"B+",'HPS grading'!P10&gt;=60,"B",'HPS grading'!P10&gt;=50,"C+",'HPS grading'!P10&gt;=40,"C",'HPS grading'!P10&gt;=30,"D",'HPS grading'!P10&lt;30,"E")</f>
        <v>C</v>
      </c>
      <c r="R10" s="76" t="str">
        <f>Persona!AR11</f>
        <v>Cleared</v>
      </c>
      <c r="S10" s="76" t="str">
        <f>Wellness!BJ11</f>
        <v>NC</v>
      </c>
      <c r="T10" s="71" t="str">
        <f t="shared" si="2"/>
        <v>NC</v>
      </c>
      <c r="U10" s="63">
        <f>HPS!BQ10</f>
        <v>50.23796296296296</v>
      </c>
      <c r="V10" s="71" t="str" cm="1">
        <f t="array" ref="V10">_xlfn.IFS('HPS grading'!U10&gt;=90,"A+",'HPS grading'!U10&gt;=80,"A",'HPS grading'!U10&gt;=70,"B+",'HPS grading'!U10&gt;=60,"B",'HPS grading'!U10&gt;=50,"C+",'HPS grading'!U10&gt;=40,"C",'HPS grading'!U10&gt;=30,"D",'HPS grading'!U10&lt;30,"E")</f>
        <v>C+</v>
      </c>
      <c r="W10" s="76" t="str">
        <f>Persona!BE11</f>
        <v>Cleared</v>
      </c>
      <c r="X10" s="76" t="str">
        <f>Wellness!CD11</f>
        <v>NC</v>
      </c>
      <c r="Y10" s="71" t="str">
        <f t="shared" si="3"/>
        <v>NC</v>
      </c>
      <c r="Z10" s="63">
        <f>AVERAGE('HPS grading'!$F10,'HPS grading'!$K10,'HPS grading'!$P10,'HPS grading'!$U10)</f>
        <v>55.147258597883599</v>
      </c>
      <c r="AA10" s="249" t="str" cm="1">
        <f t="array" ref="AA10">_xlfn.IFS('HPS grading'!Z10&gt;=90,"A+",'HPS grading'!Z10&gt;=80,"A",'HPS grading'!Z10&gt;=70,"B+",'HPS grading'!Z10&gt;=60,"B",'HPS grading'!Z10&gt;=50,"C+",'HPS grading'!Z10&gt;=40,"C",'HPS grading'!Z10&gt;=30,"D",'HPS grading'!Z10&lt;30,"E")</f>
        <v>C+</v>
      </c>
    </row>
    <row r="11" spans="1:27" x14ac:dyDescent="0.3">
      <c r="A11" s="72">
        <v>8</v>
      </c>
      <c r="B11" s="64" t="s">
        <v>27</v>
      </c>
      <c r="C11" s="64" t="s">
        <v>15</v>
      </c>
      <c r="D11" s="64" t="s">
        <v>39</v>
      </c>
      <c r="E11" s="65" t="s">
        <v>40</v>
      </c>
      <c r="F11" s="67">
        <f>HPS!$U11</f>
        <v>57.320932539682538</v>
      </c>
      <c r="G11" s="72" t="str" cm="1">
        <f t="array" ref="G11">_xlfn.IFS('HPS grading'!$F11&gt;=90,"A+",'HPS grading'!$F11&gt;=80,"A",'HPS grading'!$F11&gt;=70,"B+",'HPS grading'!$F11&gt;=60,"B",'HPS grading'!$F11&gt;=50,"C+",'HPS grading'!$F11&gt;=40,"C",'HPS grading'!$F11&gt;=30,"D",'HPS grading'!$F11&lt;30,"E")</f>
        <v>C+</v>
      </c>
      <c r="H11" s="76" t="str">
        <f>Persona!R12</f>
        <v>Cleared</v>
      </c>
      <c r="I11" s="76" t="str">
        <f>Wellness!V12</f>
        <v>Cleared</v>
      </c>
      <c r="J11" s="71" t="str">
        <f t="shared" si="0"/>
        <v>None</v>
      </c>
      <c r="K11" s="67">
        <f>HPS!AK11</f>
        <v>60.902380952380952</v>
      </c>
      <c r="L11" s="72" t="str" cm="1">
        <f t="array" ref="L11">_xlfn.IFS('HPS grading'!K11&gt;=90,"A+",'HPS grading'!K11&gt;=80,"A",'HPS grading'!K11&gt;=70,"B+",'HPS grading'!K11&gt;=60,"B",'HPS grading'!K11&gt;=50,"C+",'HPS grading'!K11&gt;=40,"C",'HPS grading'!K11&gt;=30,"D",'HPS grading'!K11&lt;30,"E")</f>
        <v>B</v>
      </c>
      <c r="M11" s="76" t="str">
        <f>Persona!AE12</f>
        <v>Cleared</v>
      </c>
      <c r="N11" s="76" t="str">
        <f>Wellness!AP12</f>
        <v>Cleared</v>
      </c>
      <c r="O11" s="71" t="str">
        <f t="shared" si="1"/>
        <v>None</v>
      </c>
      <c r="P11" s="67">
        <f>HPS!BA11</f>
        <v>48.815555555555555</v>
      </c>
      <c r="Q11" s="72" t="str" cm="1">
        <f t="array" ref="Q11">_xlfn.IFS('HPS grading'!P11&gt;=90,"A+",'HPS grading'!P11&gt;=80,"A",'HPS grading'!P11&gt;=70,"B+",'HPS grading'!P11&gt;=60,"B",'HPS grading'!P11&gt;=50,"C+",'HPS grading'!P11&gt;=40,"C",'HPS grading'!P11&gt;=30,"D",'HPS grading'!P11&lt;30,"E")</f>
        <v>C</v>
      </c>
      <c r="R11" s="76" t="str">
        <f>Persona!AR12</f>
        <v>Cleared</v>
      </c>
      <c r="S11" s="76" t="str">
        <f>Wellness!BJ12</f>
        <v>Cleared</v>
      </c>
      <c r="T11" s="72" t="str">
        <f t="shared" si="2"/>
        <v>None</v>
      </c>
      <c r="U11" s="67">
        <f>HPS!BQ11</f>
        <v>59.963888888888881</v>
      </c>
      <c r="V11" s="72" t="str" cm="1">
        <f t="array" ref="V11">_xlfn.IFS('HPS grading'!U11&gt;=90,"A+",'HPS grading'!U11&gt;=80,"A",'HPS grading'!U11&gt;=70,"B+",'HPS grading'!U11&gt;=60,"B",'HPS grading'!U11&gt;=50,"C+",'HPS grading'!U11&gt;=40,"C",'HPS grading'!U11&gt;=30,"D",'HPS grading'!U11&lt;30,"E")</f>
        <v>C+</v>
      </c>
      <c r="W11" s="76" t="str">
        <f>Persona!BE12</f>
        <v>Cleared</v>
      </c>
      <c r="X11" s="76" t="str">
        <f>Wellness!CD12</f>
        <v>Cleared</v>
      </c>
      <c r="Y11" s="72" t="str">
        <f t="shared" si="3"/>
        <v>None</v>
      </c>
      <c r="Z11" s="67">
        <f>AVERAGE('HPS grading'!$F11,'HPS grading'!$K11,'HPS grading'!$P11,'HPS grading'!$U11)</f>
        <v>56.75068948412698</v>
      </c>
      <c r="AA11" s="250" t="str" cm="1">
        <f t="array" ref="AA11">_xlfn.IFS('HPS grading'!Z11&gt;=90,"A+",'HPS grading'!Z11&gt;=80,"A",'HPS grading'!Z11&gt;=70,"B+",'HPS grading'!Z11&gt;=60,"B",'HPS grading'!Z11&gt;=50,"C+",'HPS grading'!Z11&gt;=40,"C",'HPS grading'!Z11&gt;=30,"D",'HPS grading'!Z11&lt;30,"E")</f>
        <v>C+</v>
      </c>
    </row>
    <row r="12" spans="1:27" x14ac:dyDescent="0.3">
      <c r="A12" s="71">
        <v>9</v>
      </c>
      <c r="B12" s="60" t="s">
        <v>23</v>
      </c>
      <c r="C12" s="60" t="s">
        <v>24</v>
      </c>
      <c r="D12" s="60" t="s">
        <v>41</v>
      </c>
      <c r="E12" s="61" t="s">
        <v>42</v>
      </c>
      <c r="F12" s="63">
        <f>HPS!$U12</f>
        <v>55.583333333333329</v>
      </c>
      <c r="G12" s="71" t="str" cm="1">
        <f t="array" ref="G12">_xlfn.IFS('HPS grading'!$F12&gt;=90,"A+",'HPS grading'!$F12&gt;=80,"A",'HPS grading'!$F12&gt;=70,"B+",'HPS grading'!$F12&gt;=60,"B",'HPS grading'!$F12&gt;=50,"C+",'HPS grading'!$F12&gt;=40,"C",'HPS grading'!$F12&gt;=30,"D",'HPS grading'!$F12&lt;30,"E")</f>
        <v>C+</v>
      </c>
      <c r="H12" s="76" t="str">
        <f>Persona!R13</f>
        <v>Cleared</v>
      </c>
      <c r="I12" s="76" t="str">
        <f>Wellness!V13</f>
        <v>Cleared</v>
      </c>
      <c r="J12" s="71" t="str">
        <f t="shared" si="0"/>
        <v>None</v>
      </c>
      <c r="K12" s="63">
        <f>HPS!AK12</f>
        <v>61.938809523809532</v>
      </c>
      <c r="L12" s="71" t="str" cm="1">
        <f t="array" ref="L12">_xlfn.IFS('HPS grading'!K12&gt;=90,"A+",'HPS grading'!K12&gt;=80,"A",'HPS grading'!K12&gt;=70,"B+",'HPS grading'!K12&gt;=60,"B",'HPS grading'!K12&gt;=50,"C+",'HPS grading'!K12&gt;=40,"C",'HPS grading'!K12&gt;=30,"D",'HPS grading'!K12&lt;30,"E")</f>
        <v>B</v>
      </c>
      <c r="M12" s="76" t="str">
        <f>Persona!AE13</f>
        <v>Cleared</v>
      </c>
      <c r="N12" s="76" t="str">
        <f>Wellness!AP13</f>
        <v>Cleared</v>
      </c>
      <c r="O12" s="71" t="str">
        <f t="shared" si="1"/>
        <v>None</v>
      </c>
      <c r="P12" s="63">
        <f>HPS!BA12</f>
        <v>55.163333333333327</v>
      </c>
      <c r="Q12" s="71" t="str" cm="1">
        <f t="array" ref="Q12">_xlfn.IFS('HPS grading'!P12&gt;=90,"A+",'HPS grading'!P12&gt;=80,"A",'HPS grading'!P12&gt;=70,"B+",'HPS grading'!P12&gt;=60,"B",'HPS grading'!P12&gt;=50,"C+",'HPS grading'!P12&gt;=40,"C",'HPS grading'!P12&gt;=30,"D",'HPS grading'!P12&lt;30,"E")</f>
        <v>C+</v>
      </c>
      <c r="R12" s="76" t="str">
        <f>Persona!AR13</f>
        <v>Cleared</v>
      </c>
      <c r="S12" s="76" t="str">
        <f>Wellness!BJ13</f>
        <v>Cleared</v>
      </c>
      <c r="T12" s="71" t="str">
        <f t="shared" si="2"/>
        <v>None</v>
      </c>
      <c r="U12" s="63">
        <f>HPS!BQ12</f>
        <v>62.644444444444446</v>
      </c>
      <c r="V12" s="71" t="str" cm="1">
        <f t="array" ref="V12">_xlfn.IFS('HPS grading'!U12&gt;=90,"A+",'HPS grading'!U12&gt;=80,"A",'HPS grading'!U12&gt;=70,"B+",'HPS grading'!U12&gt;=60,"B",'HPS grading'!U12&gt;=50,"C+",'HPS grading'!U12&gt;=40,"C",'HPS grading'!U12&gt;=30,"D",'HPS grading'!U12&lt;30,"E")</f>
        <v>B</v>
      </c>
      <c r="W12" s="76" t="str">
        <f>Persona!BE13</f>
        <v>Cleared</v>
      </c>
      <c r="X12" s="76" t="str">
        <f>Wellness!CD13</f>
        <v>Cleared</v>
      </c>
      <c r="Y12" s="71" t="str">
        <f t="shared" si="3"/>
        <v>None</v>
      </c>
      <c r="Z12" s="63">
        <f>AVERAGE('HPS grading'!$F12,'HPS grading'!$K12,'HPS grading'!$P12,'HPS grading'!$U12)</f>
        <v>58.832480158730156</v>
      </c>
      <c r="AA12" s="249" t="str" cm="1">
        <f t="array" ref="AA12">_xlfn.IFS('HPS grading'!Z12&gt;=90,"A+",'HPS grading'!Z12&gt;=80,"A",'HPS grading'!Z12&gt;=70,"B+",'HPS grading'!Z12&gt;=60,"B",'HPS grading'!Z12&gt;=50,"C+",'HPS grading'!Z12&gt;=40,"C",'HPS grading'!Z12&gt;=30,"D",'HPS grading'!Z12&lt;30,"E")</f>
        <v>C+</v>
      </c>
    </row>
    <row r="13" spans="1:27" x14ac:dyDescent="0.3">
      <c r="A13" s="72">
        <v>10</v>
      </c>
      <c r="B13" s="64" t="s">
        <v>27</v>
      </c>
      <c r="C13" s="64" t="s">
        <v>24</v>
      </c>
      <c r="D13" s="64" t="s">
        <v>43</v>
      </c>
      <c r="E13" s="65" t="s">
        <v>44</v>
      </c>
      <c r="F13" s="67">
        <f>HPS!$U13</f>
        <v>66.875</v>
      </c>
      <c r="G13" s="72" t="str" cm="1">
        <f t="array" ref="G13">_xlfn.IFS('HPS grading'!$F13&gt;=90,"A+",'HPS grading'!$F13&gt;=80,"A",'HPS grading'!$F13&gt;=70,"B+",'HPS grading'!$F13&gt;=60,"B",'HPS grading'!$F13&gt;=50,"C+",'HPS grading'!$F13&gt;=40,"C",'HPS grading'!$F13&gt;=30,"D",'HPS grading'!$F13&lt;30,"E")</f>
        <v>B</v>
      </c>
      <c r="H13" s="76" t="str">
        <f>Persona!R14</f>
        <v>Cleared</v>
      </c>
      <c r="I13" s="76" t="str">
        <f>Wellness!V14</f>
        <v>Cleared</v>
      </c>
      <c r="J13" s="71" t="str">
        <f t="shared" si="0"/>
        <v>None</v>
      </c>
      <c r="K13" s="67">
        <f>HPS!AK13</f>
        <v>54.611428571428576</v>
      </c>
      <c r="L13" s="72" t="str" cm="1">
        <f t="array" ref="L13">_xlfn.IFS('HPS grading'!K13&gt;=90,"A+",'HPS grading'!K13&gt;=80,"A",'HPS grading'!K13&gt;=70,"B+",'HPS grading'!K13&gt;=60,"B",'HPS grading'!K13&gt;=50,"C+",'HPS grading'!K13&gt;=40,"C",'HPS grading'!K13&gt;=30,"D",'HPS grading'!K13&lt;30,"E")</f>
        <v>C+</v>
      </c>
      <c r="M13" s="76" t="str">
        <f>Persona!AE14</f>
        <v>Cleared</v>
      </c>
      <c r="N13" s="76" t="str">
        <f>Wellness!AP14</f>
        <v>NC</v>
      </c>
      <c r="O13" s="71" t="str">
        <f t="shared" si="1"/>
        <v>NC</v>
      </c>
      <c r="P13" s="67">
        <f>HPS!BA13</f>
        <v>46.638888888888879</v>
      </c>
      <c r="Q13" s="72" t="str" cm="1">
        <f t="array" ref="Q13">_xlfn.IFS('HPS grading'!P13&gt;=90,"A+",'HPS grading'!P13&gt;=80,"A",'HPS grading'!P13&gt;=70,"B+",'HPS grading'!P13&gt;=60,"B",'HPS grading'!P13&gt;=50,"C+",'HPS grading'!P13&gt;=40,"C",'HPS grading'!P13&gt;=30,"D",'HPS grading'!P13&lt;30,"E")</f>
        <v>C</v>
      </c>
      <c r="R13" s="76" t="str">
        <f>Persona!AR14</f>
        <v>Cleared</v>
      </c>
      <c r="S13" s="76" t="str">
        <f>Wellness!BJ14</f>
        <v>Cleared</v>
      </c>
      <c r="T13" s="72" t="str">
        <f t="shared" si="2"/>
        <v>None</v>
      </c>
      <c r="U13" s="67">
        <f>HPS!BQ13</f>
        <v>60.651851851851852</v>
      </c>
      <c r="V13" s="72" t="str" cm="1">
        <f t="array" ref="V13">_xlfn.IFS('HPS grading'!U13&gt;=90,"A+",'HPS grading'!U13&gt;=80,"A",'HPS grading'!U13&gt;=70,"B+",'HPS grading'!U13&gt;=60,"B",'HPS grading'!U13&gt;=50,"C+",'HPS grading'!U13&gt;=40,"C",'HPS grading'!U13&gt;=30,"D",'HPS grading'!U13&lt;30,"E")</f>
        <v>B</v>
      </c>
      <c r="W13" s="76" t="str">
        <f>Persona!BE14</f>
        <v>Cleared</v>
      </c>
      <c r="X13" s="76" t="str">
        <f>Wellness!CD14</f>
        <v>NC</v>
      </c>
      <c r="Y13" s="72" t="str">
        <f t="shared" si="3"/>
        <v>NC</v>
      </c>
      <c r="Z13" s="67">
        <f>AVERAGE('HPS grading'!$F13,'HPS grading'!$K13,'HPS grading'!$P13,'HPS grading'!$U13)</f>
        <v>57.19429232804233</v>
      </c>
      <c r="AA13" s="250" t="str" cm="1">
        <f t="array" ref="AA13">_xlfn.IFS('HPS grading'!Z13&gt;=90,"A+",'HPS grading'!Z13&gt;=80,"A",'HPS grading'!Z13&gt;=70,"B+",'HPS grading'!Z13&gt;=60,"B",'HPS grading'!Z13&gt;=50,"C+",'HPS grading'!Z13&gt;=40,"C",'HPS grading'!Z13&gt;=30,"D",'HPS grading'!Z13&lt;30,"E")</f>
        <v>C+</v>
      </c>
    </row>
    <row r="14" spans="1:27" x14ac:dyDescent="0.3">
      <c r="A14" s="71">
        <v>11</v>
      </c>
      <c r="B14" s="60" t="s">
        <v>27</v>
      </c>
      <c r="C14" s="60" t="s">
        <v>47</v>
      </c>
      <c r="D14" s="60" t="s">
        <v>45</v>
      </c>
      <c r="E14" s="61" t="s">
        <v>46</v>
      </c>
      <c r="F14" s="63">
        <f>HPS!$U14</f>
        <v>52.25</v>
      </c>
      <c r="G14" s="71" t="str" cm="1">
        <f t="array" ref="G14">_xlfn.IFS('HPS grading'!$F14&gt;=90,"A+",'HPS grading'!$F14&gt;=80,"A",'HPS grading'!$F14&gt;=70,"B+",'HPS grading'!$F14&gt;=60,"B",'HPS grading'!$F14&gt;=50,"C+",'HPS grading'!$F14&gt;=40,"C",'HPS grading'!$F14&gt;=30,"D",'HPS grading'!$F14&lt;30,"E")</f>
        <v>C+</v>
      </c>
      <c r="H14" s="76" t="str">
        <f>Persona!R15</f>
        <v>Cleared</v>
      </c>
      <c r="I14" s="76" t="str">
        <f>Wellness!V15</f>
        <v>Cleared</v>
      </c>
      <c r="J14" s="71" t="str">
        <f t="shared" si="0"/>
        <v>None</v>
      </c>
      <c r="K14" s="63">
        <f>HPS!AK14</f>
        <v>57.246428571428567</v>
      </c>
      <c r="L14" s="71" t="str" cm="1">
        <f t="array" ref="L14">_xlfn.IFS('HPS grading'!K14&gt;=90,"A+",'HPS grading'!K14&gt;=80,"A",'HPS grading'!K14&gt;=70,"B+",'HPS grading'!K14&gt;=60,"B",'HPS grading'!K14&gt;=50,"C+",'HPS grading'!K14&gt;=40,"C",'HPS grading'!K14&gt;=30,"D",'HPS grading'!K14&lt;30,"E")</f>
        <v>C+</v>
      </c>
      <c r="M14" s="76" t="str">
        <f>Persona!AE15</f>
        <v>Cleared</v>
      </c>
      <c r="N14" s="76" t="str">
        <f>Wellness!AP15</f>
        <v>Cleared</v>
      </c>
      <c r="O14" s="71" t="str">
        <f t="shared" si="1"/>
        <v>None</v>
      </c>
      <c r="P14" s="63">
        <f>HPS!BA14</f>
        <v>48.927777777777777</v>
      </c>
      <c r="Q14" s="71" t="str" cm="1">
        <f t="array" ref="Q14">_xlfn.IFS('HPS grading'!P14&gt;=90,"A+",'HPS grading'!P14&gt;=80,"A",'HPS grading'!P14&gt;=70,"B+",'HPS grading'!P14&gt;=60,"B",'HPS grading'!P14&gt;=50,"C+",'HPS grading'!P14&gt;=40,"C",'HPS grading'!P14&gt;=30,"D",'HPS grading'!P14&lt;30,"E")</f>
        <v>C</v>
      </c>
      <c r="R14" s="76" t="str">
        <f>Persona!AR15</f>
        <v>Cleared</v>
      </c>
      <c r="S14" s="76" t="str">
        <f>Wellness!BJ15</f>
        <v>Cleared</v>
      </c>
      <c r="T14" s="71" t="str">
        <f t="shared" si="2"/>
        <v>None</v>
      </c>
      <c r="U14" s="63">
        <f>HPS!BQ14</f>
        <v>49.76814814814815</v>
      </c>
      <c r="V14" s="71" t="str" cm="1">
        <f t="array" ref="V14">_xlfn.IFS('HPS grading'!U14&gt;=90,"A+",'HPS grading'!U14&gt;=80,"A",'HPS grading'!U14&gt;=70,"B+",'HPS grading'!U14&gt;=60,"B",'HPS grading'!U14&gt;=50,"C+",'HPS grading'!U14&gt;=40,"C",'HPS grading'!U14&gt;=30,"D",'HPS grading'!U14&lt;30,"E")</f>
        <v>C</v>
      </c>
      <c r="W14" s="76" t="str">
        <f>Persona!BE15</f>
        <v>Cleared</v>
      </c>
      <c r="X14" s="76" t="str">
        <f>Wellness!CD15</f>
        <v>Cleared</v>
      </c>
      <c r="Y14" s="71" t="str">
        <f t="shared" si="3"/>
        <v>None</v>
      </c>
      <c r="Z14" s="63">
        <f>AVERAGE('HPS grading'!$F14,'HPS grading'!$K14,'HPS grading'!$P14,'HPS grading'!$U14)</f>
        <v>52.048088624338625</v>
      </c>
      <c r="AA14" s="249" t="str" cm="1">
        <f t="array" ref="AA14">_xlfn.IFS('HPS grading'!Z14&gt;=90,"A+",'HPS grading'!Z14&gt;=80,"A",'HPS grading'!Z14&gt;=70,"B+",'HPS grading'!Z14&gt;=60,"B",'HPS grading'!Z14&gt;=50,"C+",'HPS grading'!Z14&gt;=40,"C",'HPS grading'!Z14&gt;=30,"D",'HPS grading'!Z14&lt;30,"E")</f>
        <v>C+</v>
      </c>
    </row>
    <row r="15" spans="1:27" x14ac:dyDescent="0.3">
      <c r="A15" s="72">
        <v>12</v>
      </c>
      <c r="B15" s="64" t="s">
        <v>27</v>
      </c>
      <c r="C15" s="64" t="s">
        <v>47</v>
      </c>
      <c r="D15" s="64" t="s">
        <v>48</v>
      </c>
      <c r="E15" s="65" t="s">
        <v>49</v>
      </c>
      <c r="F15" s="67">
        <f>HPS!$U15</f>
        <v>58.861111111111107</v>
      </c>
      <c r="G15" s="72" t="str" cm="1">
        <f t="array" ref="G15">_xlfn.IFS('HPS grading'!$F15&gt;=90,"A+",'HPS grading'!$F15&gt;=80,"A",'HPS grading'!$F15&gt;=70,"B+",'HPS grading'!$F15&gt;=60,"B",'HPS grading'!$F15&gt;=50,"C+",'HPS grading'!$F15&gt;=40,"C",'HPS grading'!$F15&gt;=30,"D",'HPS grading'!$F15&lt;30,"E")</f>
        <v>C+</v>
      </c>
      <c r="H15" s="76" t="str">
        <f>Persona!R16</f>
        <v>Cleared</v>
      </c>
      <c r="I15" s="76" t="str">
        <f>Wellness!V16</f>
        <v>Cleared</v>
      </c>
      <c r="J15" s="71" t="str">
        <f t="shared" si="0"/>
        <v>None</v>
      </c>
      <c r="K15" s="67">
        <f>HPS!AK15</f>
        <v>38.377142857142857</v>
      </c>
      <c r="L15" s="72" t="str" cm="1">
        <f t="array" ref="L15">_xlfn.IFS('HPS grading'!K15&gt;=90,"A+",'HPS grading'!K15&gt;=80,"A",'HPS grading'!K15&gt;=70,"B+",'HPS grading'!K15&gt;=60,"B",'HPS grading'!K15&gt;=50,"C+",'HPS grading'!K15&gt;=40,"C",'HPS grading'!K15&gt;=30,"D",'HPS grading'!K15&lt;30,"E")</f>
        <v>D</v>
      </c>
      <c r="M15" s="76" t="str">
        <f>Persona!AE16</f>
        <v>Cleared</v>
      </c>
      <c r="N15" s="76" t="str">
        <f>Wellness!AP16</f>
        <v>NC</v>
      </c>
      <c r="O15" s="71" t="str">
        <f t="shared" si="1"/>
        <v>NC</v>
      </c>
      <c r="P15" s="67">
        <f>HPS!BA15</f>
        <v>53.047777777777775</v>
      </c>
      <c r="Q15" s="72" t="str" cm="1">
        <f t="array" ref="Q15">_xlfn.IFS('HPS grading'!P15&gt;=90,"A+",'HPS grading'!P15&gt;=80,"A",'HPS grading'!P15&gt;=70,"B+",'HPS grading'!P15&gt;=60,"B",'HPS grading'!P15&gt;=50,"C+",'HPS grading'!P15&gt;=40,"C",'HPS grading'!P15&gt;=30,"D",'HPS grading'!P15&lt;30,"E")</f>
        <v>C+</v>
      </c>
      <c r="R15" s="76" t="str">
        <f>Persona!AR16</f>
        <v>Cleared</v>
      </c>
      <c r="S15" s="76" t="str">
        <f>Wellness!BJ16</f>
        <v>Cleared</v>
      </c>
      <c r="T15" s="72" t="str">
        <f t="shared" si="2"/>
        <v>None</v>
      </c>
      <c r="U15" s="67">
        <f>HPS!BQ15</f>
        <v>55.635185185185186</v>
      </c>
      <c r="V15" s="72" t="str" cm="1">
        <f t="array" ref="V15">_xlfn.IFS('HPS grading'!U15&gt;=90,"A+",'HPS grading'!U15&gt;=80,"A",'HPS grading'!U15&gt;=70,"B+",'HPS grading'!U15&gt;=60,"B",'HPS grading'!U15&gt;=50,"C+",'HPS grading'!U15&gt;=40,"C",'HPS grading'!U15&gt;=30,"D",'HPS grading'!U15&lt;30,"E")</f>
        <v>C+</v>
      </c>
      <c r="W15" s="76" t="str">
        <f>Persona!BE16</f>
        <v>Cleared</v>
      </c>
      <c r="X15" s="76" t="str">
        <f>Wellness!CD16</f>
        <v>Cleared</v>
      </c>
      <c r="Y15" s="72" t="str">
        <f t="shared" si="3"/>
        <v>None</v>
      </c>
      <c r="Z15" s="67">
        <f>AVERAGE('HPS grading'!$F15,'HPS grading'!$K15,'HPS grading'!$P15,'HPS grading'!$U15)</f>
        <v>51.48030423280423</v>
      </c>
      <c r="AA15" s="250" t="str" cm="1">
        <f t="array" ref="AA15">_xlfn.IFS('HPS grading'!Z15&gt;=90,"A+",'HPS grading'!Z15&gt;=80,"A",'HPS grading'!Z15&gt;=70,"B+",'HPS grading'!Z15&gt;=60,"B",'HPS grading'!Z15&gt;=50,"C+",'HPS grading'!Z15&gt;=40,"C",'HPS grading'!Z15&gt;=30,"D",'HPS grading'!Z15&lt;30,"E")</f>
        <v>C+</v>
      </c>
    </row>
    <row r="16" spans="1:27" x14ac:dyDescent="0.3">
      <c r="A16" s="71">
        <v>13</v>
      </c>
      <c r="B16" s="60" t="s">
        <v>27</v>
      </c>
      <c r="C16" s="60" t="s">
        <v>24</v>
      </c>
      <c r="D16" s="60" t="s">
        <v>50</v>
      </c>
      <c r="E16" s="61" t="s">
        <v>51</v>
      </c>
      <c r="F16" s="63">
        <f>HPS!$U16</f>
        <v>51.277777777777771</v>
      </c>
      <c r="G16" s="71" t="str" cm="1">
        <f t="array" ref="G16">_xlfn.IFS('HPS grading'!$F16&gt;=90,"A+",'HPS grading'!$F16&gt;=80,"A",'HPS grading'!$F16&gt;=70,"B+",'HPS grading'!$F16&gt;=60,"B",'HPS grading'!$F16&gt;=50,"C+",'HPS grading'!$F16&gt;=40,"C",'HPS grading'!$F16&gt;=30,"D",'HPS grading'!$F16&lt;30,"E")</f>
        <v>C+</v>
      </c>
      <c r="H16" s="76" t="str">
        <f>Persona!R17</f>
        <v>Cleared</v>
      </c>
      <c r="I16" s="76" t="str">
        <f>Wellness!V17</f>
        <v>Cleared</v>
      </c>
      <c r="J16" s="71" t="str">
        <f t="shared" si="0"/>
        <v>None</v>
      </c>
      <c r="K16" s="63">
        <f>HPS!AK16</f>
        <v>48.200714285714291</v>
      </c>
      <c r="L16" s="71" t="str" cm="1">
        <f t="array" ref="L16">_xlfn.IFS('HPS grading'!K16&gt;=90,"A+",'HPS grading'!K16&gt;=80,"A",'HPS grading'!K16&gt;=70,"B+",'HPS grading'!K16&gt;=60,"B",'HPS grading'!K16&gt;=50,"C+",'HPS grading'!K16&gt;=40,"C",'HPS grading'!K16&gt;=30,"D",'HPS grading'!K16&lt;30,"E")</f>
        <v>C</v>
      </c>
      <c r="M16" s="76" t="str">
        <f>Persona!AE17</f>
        <v>Cleared</v>
      </c>
      <c r="N16" s="76" t="str">
        <f>Wellness!AP17</f>
        <v>Cleared</v>
      </c>
      <c r="O16" s="71" t="str">
        <f t="shared" si="1"/>
        <v>None</v>
      </c>
      <c r="P16" s="63">
        <f>HPS!BA16</f>
        <v>48.068888888888893</v>
      </c>
      <c r="Q16" s="71" t="str" cm="1">
        <f t="array" ref="Q16">_xlfn.IFS('HPS grading'!P16&gt;=90,"A+",'HPS grading'!P16&gt;=80,"A",'HPS grading'!P16&gt;=70,"B+",'HPS grading'!P16&gt;=60,"B",'HPS grading'!P16&gt;=50,"C+",'HPS grading'!P16&gt;=40,"C",'HPS grading'!P16&gt;=30,"D",'HPS grading'!P16&lt;30,"E")</f>
        <v>C</v>
      </c>
      <c r="R16" s="76" t="str">
        <f>Persona!AR17</f>
        <v>Cleared</v>
      </c>
      <c r="S16" s="76" t="str">
        <f>Wellness!BJ17</f>
        <v>Cleared</v>
      </c>
      <c r="T16" s="71" t="str">
        <f t="shared" si="2"/>
        <v>None</v>
      </c>
      <c r="U16" s="63">
        <f>HPS!BQ16</f>
        <v>54.881481481481487</v>
      </c>
      <c r="V16" s="71" t="str" cm="1">
        <f t="array" ref="V16">_xlfn.IFS('HPS grading'!U16&gt;=90,"A+",'HPS grading'!U16&gt;=80,"A",'HPS grading'!U16&gt;=70,"B+",'HPS grading'!U16&gt;=60,"B",'HPS grading'!U16&gt;=50,"C+",'HPS grading'!U16&gt;=40,"C",'HPS grading'!U16&gt;=30,"D",'HPS grading'!U16&lt;30,"E")</f>
        <v>C+</v>
      </c>
      <c r="W16" s="76" t="str">
        <f>Persona!BE17</f>
        <v>Cleared</v>
      </c>
      <c r="X16" s="76" t="str">
        <f>Wellness!CD17</f>
        <v>Cleared</v>
      </c>
      <c r="Y16" s="71" t="str">
        <f t="shared" si="3"/>
        <v>None</v>
      </c>
      <c r="Z16" s="63">
        <f>AVERAGE('HPS grading'!$F16,'HPS grading'!$K16,'HPS grading'!$P16,'HPS grading'!$U16)</f>
        <v>50.607215608465609</v>
      </c>
      <c r="AA16" s="249" t="str" cm="1">
        <f t="array" ref="AA16">_xlfn.IFS('HPS grading'!Z16&gt;=90,"A+",'HPS grading'!Z16&gt;=80,"A",'HPS grading'!Z16&gt;=70,"B+",'HPS grading'!Z16&gt;=60,"B",'HPS grading'!Z16&gt;=50,"C+",'HPS grading'!Z16&gt;=40,"C",'HPS grading'!Z16&gt;=30,"D",'HPS grading'!Z16&lt;30,"E")</f>
        <v>C+</v>
      </c>
    </row>
    <row r="17" spans="1:27" x14ac:dyDescent="0.3">
      <c r="A17" s="72">
        <v>14</v>
      </c>
      <c r="B17" s="64" t="s">
        <v>23</v>
      </c>
      <c r="C17" s="64" t="s">
        <v>47</v>
      </c>
      <c r="D17" s="64" t="s">
        <v>52</v>
      </c>
      <c r="E17" s="65" t="s">
        <v>53</v>
      </c>
      <c r="F17" s="67">
        <f>HPS!$U17</f>
        <v>54.763888888888893</v>
      </c>
      <c r="G17" s="72" t="str" cm="1">
        <f t="array" ref="G17">_xlfn.IFS('HPS grading'!$F17&gt;=90,"A+",'HPS grading'!$F17&gt;=80,"A",'HPS grading'!$F17&gt;=70,"B+",'HPS grading'!$F17&gt;=60,"B",'HPS grading'!$F17&gt;=50,"C+",'HPS grading'!$F17&gt;=40,"C",'HPS grading'!$F17&gt;=30,"D",'HPS grading'!$F17&lt;30,"E")</f>
        <v>C+</v>
      </c>
      <c r="H17" s="76" t="str">
        <f>Persona!R18</f>
        <v>Cleared</v>
      </c>
      <c r="I17" s="76" t="str">
        <f>Wellness!V18</f>
        <v>Cleared</v>
      </c>
      <c r="J17" s="71" t="str">
        <f t="shared" si="0"/>
        <v>None</v>
      </c>
      <c r="K17" s="67">
        <f>HPS!AK17</f>
        <v>51.56</v>
      </c>
      <c r="L17" s="72" t="str" cm="1">
        <f t="array" ref="L17">_xlfn.IFS('HPS grading'!K17&gt;=90,"A+",'HPS grading'!K17&gt;=80,"A",'HPS grading'!K17&gt;=70,"B+",'HPS grading'!K17&gt;=60,"B",'HPS grading'!K17&gt;=50,"C+",'HPS grading'!K17&gt;=40,"C",'HPS grading'!K17&gt;=30,"D",'HPS grading'!K17&lt;30,"E")</f>
        <v>C+</v>
      </c>
      <c r="M17" s="76" t="str">
        <f>Persona!AE18</f>
        <v>Cleared</v>
      </c>
      <c r="N17" s="76" t="str">
        <f>Wellness!AP18</f>
        <v>NC</v>
      </c>
      <c r="O17" s="71" t="str">
        <f t="shared" si="1"/>
        <v>NC</v>
      </c>
      <c r="P17" s="67">
        <f>HPS!BA17</f>
        <v>50.496666666666677</v>
      </c>
      <c r="Q17" s="72" t="str" cm="1">
        <f t="array" ref="Q17">_xlfn.IFS('HPS grading'!P17&gt;=90,"A+",'HPS grading'!P17&gt;=80,"A",'HPS grading'!P17&gt;=70,"B+",'HPS grading'!P17&gt;=60,"B",'HPS grading'!P17&gt;=50,"C+",'HPS grading'!P17&gt;=40,"C",'HPS grading'!P17&gt;=30,"D",'HPS grading'!P17&lt;30,"E")</f>
        <v>C+</v>
      </c>
      <c r="R17" s="76" t="str">
        <f>Persona!AR18</f>
        <v>Cleared</v>
      </c>
      <c r="S17" s="76" t="str">
        <f>Wellness!BJ18</f>
        <v>NC</v>
      </c>
      <c r="T17" s="72" t="str">
        <f t="shared" si="2"/>
        <v>NC</v>
      </c>
      <c r="U17" s="67">
        <f>HPS!BQ17</f>
        <v>55.680555555555557</v>
      </c>
      <c r="V17" s="72" t="str" cm="1">
        <f t="array" ref="V17">_xlfn.IFS('HPS grading'!U17&gt;=90,"A+",'HPS grading'!U17&gt;=80,"A",'HPS grading'!U17&gt;=70,"B+",'HPS grading'!U17&gt;=60,"B",'HPS grading'!U17&gt;=50,"C+",'HPS grading'!U17&gt;=40,"C",'HPS grading'!U17&gt;=30,"D",'HPS grading'!U17&lt;30,"E")</f>
        <v>C+</v>
      </c>
      <c r="W17" s="76" t="str">
        <f>Persona!BE18</f>
        <v>Cleared</v>
      </c>
      <c r="X17" s="76" t="str">
        <f>Wellness!CD18</f>
        <v>NC</v>
      </c>
      <c r="Y17" s="72" t="str">
        <f t="shared" si="3"/>
        <v>NC</v>
      </c>
      <c r="Z17" s="67">
        <f>AVERAGE('HPS grading'!$F17,'HPS grading'!$K17,'HPS grading'!$P17,'HPS grading'!$U17)</f>
        <v>53.125277777777782</v>
      </c>
      <c r="AA17" s="250" t="str" cm="1">
        <f t="array" ref="AA17">_xlfn.IFS('HPS grading'!Z17&gt;=90,"A+",'HPS grading'!Z17&gt;=80,"A",'HPS grading'!Z17&gt;=70,"B+",'HPS grading'!Z17&gt;=60,"B",'HPS grading'!Z17&gt;=50,"C+",'HPS grading'!Z17&gt;=40,"C",'HPS grading'!Z17&gt;=30,"D",'HPS grading'!Z17&lt;30,"E")</f>
        <v>C+</v>
      </c>
    </row>
    <row r="18" spans="1:27" x14ac:dyDescent="0.3">
      <c r="A18" s="71">
        <v>15</v>
      </c>
      <c r="B18" s="60" t="s">
        <v>23</v>
      </c>
      <c r="C18" s="60" t="s">
        <v>15</v>
      </c>
      <c r="D18" s="60" t="s">
        <v>54</v>
      </c>
      <c r="E18" s="61" t="s">
        <v>55</v>
      </c>
      <c r="F18" s="63">
        <f>HPS!$U18</f>
        <v>51.389384920634917</v>
      </c>
      <c r="G18" s="71" t="str" cm="1">
        <f t="array" ref="G18">_xlfn.IFS('HPS grading'!$F18&gt;=90,"A+",'HPS grading'!$F18&gt;=80,"A",'HPS grading'!$F18&gt;=70,"B+",'HPS grading'!$F18&gt;=60,"B",'HPS grading'!$F18&gt;=50,"C+",'HPS grading'!$F18&gt;=40,"C",'HPS grading'!$F18&gt;=30,"D",'HPS grading'!$F18&lt;30,"E")</f>
        <v>C+</v>
      </c>
      <c r="H18" s="76" t="str">
        <f>Persona!R19</f>
        <v>Cleared</v>
      </c>
      <c r="I18" s="76" t="str">
        <f>Wellness!V19</f>
        <v>NC</v>
      </c>
      <c r="J18" s="71" t="str">
        <f t="shared" si="0"/>
        <v>NC</v>
      </c>
      <c r="K18" s="63">
        <f>HPS!AK18</f>
        <v>46.08523809523809</v>
      </c>
      <c r="L18" s="71" t="str" cm="1">
        <f t="array" ref="L18">_xlfn.IFS('HPS grading'!K18&gt;=90,"A+",'HPS grading'!K18&gt;=80,"A",'HPS grading'!K18&gt;=70,"B+",'HPS grading'!K18&gt;=60,"B",'HPS grading'!K18&gt;=50,"C+",'HPS grading'!K18&gt;=40,"C",'HPS grading'!K18&gt;=30,"D",'HPS grading'!K18&lt;30,"E")</f>
        <v>C</v>
      </c>
      <c r="M18" s="76" t="str">
        <f>Persona!AE19</f>
        <v>Cleared</v>
      </c>
      <c r="N18" s="76" t="str">
        <f>Wellness!AP19</f>
        <v>NC</v>
      </c>
      <c r="O18" s="71" t="str">
        <f t="shared" si="1"/>
        <v>NC</v>
      </c>
      <c r="P18" s="63">
        <f>HPS!BA18</f>
        <v>42.511111111111113</v>
      </c>
      <c r="Q18" s="71" t="str" cm="1">
        <f t="array" ref="Q18">_xlfn.IFS('HPS grading'!P18&gt;=90,"A+",'HPS grading'!P18&gt;=80,"A",'HPS grading'!P18&gt;=70,"B+",'HPS grading'!P18&gt;=60,"B",'HPS grading'!P18&gt;=50,"C+",'HPS grading'!P18&gt;=40,"C",'HPS grading'!P18&gt;=30,"D",'HPS grading'!P18&lt;30,"E")</f>
        <v>C</v>
      </c>
      <c r="R18" s="76" t="str">
        <f>Persona!AR19</f>
        <v>Cleared</v>
      </c>
      <c r="S18" s="76" t="str">
        <f>Wellness!BJ19</f>
        <v>NC</v>
      </c>
      <c r="T18" s="71" t="str">
        <f t="shared" si="2"/>
        <v>NC</v>
      </c>
      <c r="U18" s="63">
        <f>HPS!BQ18</f>
        <v>32.766666666666659</v>
      </c>
      <c r="V18" s="71" t="str" cm="1">
        <f t="array" ref="V18">_xlfn.IFS('HPS grading'!U18&gt;=90,"A+",'HPS grading'!U18&gt;=80,"A",'HPS grading'!U18&gt;=70,"B+",'HPS grading'!U18&gt;=60,"B",'HPS grading'!U18&gt;=50,"C+",'HPS grading'!U18&gt;=40,"C",'HPS grading'!U18&gt;=30,"D",'HPS grading'!U18&lt;30,"E")</f>
        <v>D</v>
      </c>
      <c r="W18" s="76" t="str">
        <f>Persona!BE19</f>
        <v>NC</v>
      </c>
      <c r="X18" s="76" t="str">
        <f>Wellness!CD19</f>
        <v>NC</v>
      </c>
      <c r="Y18" s="71" t="str">
        <f t="shared" si="3"/>
        <v>NC</v>
      </c>
      <c r="Z18" s="63">
        <f>AVERAGE('HPS grading'!$F18,'HPS grading'!$K18,'HPS grading'!$P18,'HPS grading'!$U18)</f>
        <v>43.188100198412691</v>
      </c>
      <c r="AA18" s="249" t="str" cm="1">
        <f t="array" ref="AA18">_xlfn.IFS('HPS grading'!Z18&gt;=90,"A+",'HPS grading'!Z18&gt;=80,"A",'HPS grading'!Z18&gt;=70,"B+",'HPS grading'!Z18&gt;=60,"B",'HPS grading'!Z18&gt;=50,"C+",'HPS grading'!Z18&gt;=40,"C",'HPS grading'!Z18&gt;=30,"D",'HPS grading'!Z18&lt;30,"E")</f>
        <v>C</v>
      </c>
    </row>
    <row r="19" spans="1:27" x14ac:dyDescent="0.3">
      <c r="A19" s="72">
        <v>16</v>
      </c>
      <c r="B19" s="64" t="s">
        <v>27</v>
      </c>
      <c r="C19" s="64" t="s">
        <v>24</v>
      </c>
      <c r="D19" s="64" t="s">
        <v>56</v>
      </c>
      <c r="E19" s="65" t="s">
        <v>57</v>
      </c>
      <c r="F19" s="67">
        <f>HPS!$U19</f>
        <v>50.583333333333329</v>
      </c>
      <c r="G19" s="72" t="str" cm="1">
        <f t="array" ref="G19">_xlfn.IFS('HPS grading'!$F19&gt;=90,"A+",'HPS grading'!$F19&gt;=80,"A",'HPS grading'!$F19&gt;=70,"B+",'HPS grading'!$F19&gt;=60,"B",'HPS grading'!$F19&gt;=50,"C+",'HPS grading'!$F19&gt;=40,"C",'HPS grading'!$F19&gt;=30,"D",'HPS grading'!$F19&lt;30,"E")</f>
        <v>C+</v>
      </c>
      <c r="H19" s="76" t="str">
        <f>Persona!R20</f>
        <v>Cleared</v>
      </c>
      <c r="I19" s="76" t="str">
        <f>Wellness!V20</f>
        <v>Cleared</v>
      </c>
      <c r="J19" s="71" t="str">
        <f t="shared" si="0"/>
        <v>None</v>
      </c>
      <c r="K19" s="67">
        <f>HPS!AK19</f>
        <v>42.553333333333335</v>
      </c>
      <c r="L19" s="72" t="str" cm="1">
        <f t="array" ref="L19">_xlfn.IFS('HPS grading'!K19&gt;=90,"A+",'HPS grading'!K19&gt;=80,"A",'HPS grading'!K19&gt;=70,"B+",'HPS grading'!K19&gt;=60,"B",'HPS grading'!K19&gt;=50,"C+",'HPS grading'!K19&gt;=40,"C",'HPS grading'!K19&gt;=30,"D",'HPS grading'!K19&lt;30,"E")</f>
        <v>C</v>
      </c>
      <c r="M19" s="76" t="str">
        <f>Persona!AE20</f>
        <v>Cleared</v>
      </c>
      <c r="N19" s="76" t="str">
        <f>Wellness!AP20</f>
        <v>NC</v>
      </c>
      <c r="O19" s="71" t="str">
        <f t="shared" si="1"/>
        <v>NC</v>
      </c>
      <c r="P19" s="67">
        <f>HPS!BA19</f>
        <v>32.187777777777782</v>
      </c>
      <c r="Q19" s="72" t="str" cm="1">
        <f t="array" ref="Q19">_xlfn.IFS('HPS grading'!P19&gt;=90,"A+",'HPS grading'!P19&gt;=80,"A",'HPS grading'!P19&gt;=70,"B+",'HPS grading'!P19&gt;=60,"B",'HPS grading'!P19&gt;=50,"C+",'HPS grading'!P19&gt;=40,"C",'HPS grading'!P19&gt;=30,"D",'HPS grading'!P19&lt;30,"E")</f>
        <v>D</v>
      </c>
      <c r="R19" s="76" t="str">
        <f>Persona!AR20</f>
        <v>NC</v>
      </c>
      <c r="S19" s="76" t="str">
        <f>Wellness!BJ20</f>
        <v>NC</v>
      </c>
      <c r="T19" s="72" t="str">
        <f t="shared" si="2"/>
        <v>NC</v>
      </c>
      <c r="U19" s="67">
        <f>HPS!BQ19</f>
        <v>36.624444444444443</v>
      </c>
      <c r="V19" s="72" t="str" cm="1">
        <f t="array" ref="V19">_xlfn.IFS('HPS grading'!U19&gt;=90,"A+",'HPS grading'!U19&gt;=80,"A",'HPS grading'!U19&gt;=70,"B+",'HPS grading'!U19&gt;=60,"B",'HPS grading'!U19&gt;=50,"C+",'HPS grading'!U19&gt;=40,"C",'HPS grading'!U19&gt;=30,"D",'HPS grading'!U19&lt;30,"E")</f>
        <v>D</v>
      </c>
      <c r="W19" s="76" t="str">
        <f>Persona!BE20</f>
        <v>Cleared</v>
      </c>
      <c r="X19" s="76" t="str">
        <f>Wellness!CD20</f>
        <v>NC</v>
      </c>
      <c r="Y19" s="72" t="str">
        <f t="shared" si="3"/>
        <v>NC</v>
      </c>
      <c r="Z19" s="67">
        <f>AVERAGE('HPS grading'!$F19,'HPS grading'!$K19,'HPS grading'!$P19,'HPS grading'!$U19)</f>
        <v>40.487222222222222</v>
      </c>
      <c r="AA19" s="250" t="str" cm="1">
        <f t="array" ref="AA19">_xlfn.IFS('HPS grading'!Z19&gt;=90,"A+",'HPS grading'!Z19&gt;=80,"A",'HPS grading'!Z19&gt;=70,"B+",'HPS grading'!Z19&gt;=60,"B",'HPS grading'!Z19&gt;=50,"C+",'HPS grading'!Z19&gt;=40,"C",'HPS grading'!Z19&gt;=30,"D",'HPS grading'!Z19&lt;30,"E")</f>
        <v>C</v>
      </c>
    </row>
    <row r="20" spans="1:27" x14ac:dyDescent="0.3">
      <c r="A20" s="71">
        <v>17</v>
      </c>
      <c r="B20" s="60" t="s">
        <v>23</v>
      </c>
      <c r="C20" s="60" t="s">
        <v>15</v>
      </c>
      <c r="D20" s="60" t="s">
        <v>58</v>
      </c>
      <c r="E20" s="61" t="s">
        <v>59</v>
      </c>
      <c r="F20" s="63">
        <f>HPS!$U20</f>
        <v>56.192956349206341</v>
      </c>
      <c r="G20" s="71" t="str" cm="1">
        <f t="array" ref="G20">_xlfn.IFS('HPS grading'!$F20&gt;=90,"A+",'HPS grading'!$F20&gt;=80,"A",'HPS grading'!$F20&gt;=70,"B+",'HPS grading'!$F20&gt;=60,"B",'HPS grading'!$F20&gt;=50,"C+",'HPS grading'!$F20&gt;=40,"C",'HPS grading'!$F20&gt;=30,"D",'HPS grading'!$F20&lt;30,"E")</f>
        <v>C+</v>
      </c>
      <c r="H20" s="76" t="str">
        <f>Persona!R21</f>
        <v>Cleared</v>
      </c>
      <c r="I20" s="76" t="str">
        <f>Wellness!V21</f>
        <v>Cleared</v>
      </c>
      <c r="J20" s="71" t="str">
        <f t="shared" si="0"/>
        <v>None</v>
      </c>
      <c r="K20" s="63">
        <f>HPS!AK20</f>
        <v>60.234285714285718</v>
      </c>
      <c r="L20" s="71" t="str" cm="1">
        <f t="array" ref="L20">_xlfn.IFS('HPS grading'!K20&gt;=90,"A+",'HPS grading'!K20&gt;=80,"A",'HPS grading'!K20&gt;=70,"B+",'HPS grading'!K20&gt;=60,"B",'HPS grading'!K20&gt;=50,"C+",'HPS grading'!K20&gt;=40,"C",'HPS grading'!K20&gt;=30,"D",'HPS grading'!K20&lt;30,"E")</f>
        <v>B</v>
      </c>
      <c r="M20" s="76" t="str">
        <f>Persona!AE21</f>
        <v>Cleared</v>
      </c>
      <c r="N20" s="76" t="str">
        <f>Wellness!AP21</f>
        <v>Cleared</v>
      </c>
      <c r="O20" s="71" t="str">
        <f t="shared" si="1"/>
        <v>None</v>
      </c>
      <c r="P20" s="63">
        <f>HPS!BA20</f>
        <v>58.728888888888889</v>
      </c>
      <c r="Q20" s="71" t="str" cm="1">
        <f t="array" ref="Q20">_xlfn.IFS('HPS grading'!P20&gt;=90,"A+",'HPS grading'!P20&gt;=80,"A",'HPS grading'!P20&gt;=70,"B+",'HPS grading'!P20&gt;=60,"B",'HPS grading'!P20&gt;=50,"C+",'HPS grading'!P20&gt;=40,"C",'HPS grading'!P20&gt;=30,"D",'HPS grading'!P20&lt;30,"E")</f>
        <v>C+</v>
      </c>
      <c r="R20" s="76" t="str">
        <f>Persona!AR21</f>
        <v>Cleared</v>
      </c>
      <c r="S20" s="76" t="str">
        <f>Wellness!BJ21</f>
        <v>Cleared</v>
      </c>
      <c r="T20" s="71" t="str">
        <f t="shared" si="2"/>
        <v>None</v>
      </c>
      <c r="U20" s="63">
        <f>HPS!BQ20</f>
        <v>67.722222222222214</v>
      </c>
      <c r="V20" s="71" t="str" cm="1">
        <f t="array" ref="V20">_xlfn.IFS('HPS grading'!U20&gt;=90,"A+",'HPS grading'!U20&gt;=80,"A",'HPS grading'!U20&gt;=70,"B+",'HPS grading'!U20&gt;=60,"B",'HPS grading'!U20&gt;=50,"C+",'HPS grading'!U20&gt;=40,"C",'HPS grading'!U20&gt;=30,"D",'HPS grading'!U20&lt;30,"E")</f>
        <v>B</v>
      </c>
      <c r="W20" s="76" t="str">
        <f>Persona!BE21</f>
        <v>Cleared</v>
      </c>
      <c r="X20" s="76" t="str">
        <f>Wellness!CD21</f>
        <v>Cleared</v>
      </c>
      <c r="Y20" s="71" t="str">
        <f t="shared" si="3"/>
        <v>None</v>
      </c>
      <c r="Z20" s="63">
        <f>AVERAGE('HPS grading'!$F20,'HPS grading'!$K20,'HPS grading'!$P20,'HPS grading'!$U20)</f>
        <v>60.719588293650787</v>
      </c>
      <c r="AA20" s="249" t="str" cm="1">
        <f t="array" ref="AA20">_xlfn.IFS('HPS grading'!Z20&gt;=90,"A+",'HPS grading'!Z20&gt;=80,"A",'HPS grading'!Z20&gt;=70,"B+",'HPS grading'!Z20&gt;=60,"B",'HPS grading'!Z20&gt;=50,"C+",'HPS grading'!Z20&gt;=40,"C",'HPS grading'!Z20&gt;=30,"D",'HPS grading'!Z20&lt;30,"E")</f>
        <v>B</v>
      </c>
    </row>
    <row r="21" spans="1:27" x14ac:dyDescent="0.3">
      <c r="A21" s="72">
        <v>18</v>
      </c>
      <c r="B21" s="64" t="s">
        <v>62</v>
      </c>
      <c r="C21" s="64" t="s">
        <v>24</v>
      </c>
      <c r="D21" s="64" t="s">
        <v>60</v>
      </c>
      <c r="E21" s="65" t="s">
        <v>61</v>
      </c>
      <c r="F21" s="67">
        <f>HPS!$U21</f>
        <v>56.625</v>
      </c>
      <c r="G21" s="72" t="str" cm="1">
        <f t="array" ref="G21">_xlfn.IFS('HPS grading'!$F21&gt;=90,"A+",'HPS grading'!$F21&gt;=80,"A",'HPS grading'!$F21&gt;=70,"B+",'HPS grading'!$F21&gt;=60,"B",'HPS grading'!$F21&gt;=50,"C+",'HPS grading'!$F21&gt;=40,"C",'HPS grading'!$F21&gt;=30,"D",'HPS grading'!$F21&lt;30,"E")</f>
        <v>C+</v>
      </c>
      <c r="H21" s="76" t="str">
        <f>Persona!R22</f>
        <v>Cleared</v>
      </c>
      <c r="I21" s="76" t="str">
        <f>Wellness!V22</f>
        <v>Cleared</v>
      </c>
      <c r="J21" s="71" t="str">
        <f t="shared" si="0"/>
        <v>None</v>
      </c>
      <c r="K21" s="67">
        <f>HPS!AK21</f>
        <v>42.817380952380944</v>
      </c>
      <c r="L21" s="72" t="str" cm="1">
        <f t="array" ref="L21">_xlfn.IFS('HPS grading'!K21&gt;=90,"A+",'HPS grading'!K21&gt;=80,"A",'HPS grading'!K21&gt;=70,"B+",'HPS grading'!K21&gt;=60,"B",'HPS grading'!K21&gt;=50,"C+",'HPS grading'!K21&gt;=40,"C",'HPS grading'!K21&gt;=30,"D",'HPS grading'!K21&lt;30,"E")</f>
        <v>C</v>
      </c>
      <c r="M21" s="76" t="str">
        <f>Persona!AE22</f>
        <v>Cleared</v>
      </c>
      <c r="N21" s="76" t="str">
        <f>Wellness!AP22</f>
        <v>NC</v>
      </c>
      <c r="O21" s="71" t="str">
        <f t="shared" si="1"/>
        <v>NC</v>
      </c>
      <c r="P21" s="67">
        <f>HPS!BA21</f>
        <v>47.225555555555552</v>
      </c>
      <c r="Q21" s="72" t="str" cm="1">
        <f t="array" ref="Q21">_xlfn.IFS('HPS grading'!P21&gt;=90,"A+",'HPS grading'!P21&gt;=80,"A",'HPS grading'!P21&gt;=70,"B+",'HPS grading'!P21&gt;=60,"B",'HPS grading'!P21&gt;=50,"C+",'HPS grading'!P21&gt;=40,"C",'HPS grading'!P21&gt;=30,"D",'HPS grading'!P21&lt;30,"E")</f>
        <v>C</v>
      </c>
      <c r="R21" s="76" t="str">
        <f>Persona!AR22</f>
        <v>Cleared</v>
      </c>
      <c r="S21" s="76" t="str">
        <f>Wellness!BJ22</f>
        <v>NC</v>
      </c>
      <c r="T21" s="72" t="str">
        <f t="shared" si="2"/>
        <v>NC</v>
      </c>
      <c r="U21" s="67">
        <f>HPS!BQ21</f>
        <v>43.030555555555551</v>
      </c>
      <c r="V21" s="72" t="str" cm="1">
        <f t="array" ref="V21">_xlfn.IFS('HPS grading'!U21&gt;=90,"A+",'HPS grading'!U21&gt;=80,"A",'HPS grading'!U21&gt;=70,"B+",'HPS grading'!U21&gt;=60,"B",'HPS grading'!U21&gt;=50,"C+",'HPS grading'!U21&gt;=40,"C",'HPS grading'!U21&gt;=30,"D",'HPS grading'!U21&lt;30,"E")</f>
        <v>C</v>
      </c>
      <c r="W21" s="76" t="str">
        <f>Persona!BE22</f>
        <v>Cleared</v>
      </c>
      <c r="X21" s="76" t="str">
        <f>Wellness!CD22</f>
        <v>NC</v>
      </c>
      <c r="Y21" s="72" t="str">
        <f t="shared" si="3"/>
        <v>NC</v>
      </c>
      <c r="Z21" s="67">
        <f>AVERAGE('HPS grading'!$F21,'HPS grading'!$K21,'HPS grading'!$P21,'HPS grading'!$U21)</f>
        <v>47.42462301587301</v>
      </c>
      <c r="AA21" s="250" t="str" cm="1">
        <f t="array" ref="AA21">_xlfn.IFS('HPS grading'!Z21&gt;=90,"A+",'HPS grading'!Z21&gt;=80,"A",'HPS grading'!Z21&gt;=70,"B+",'HPS grading'!Z21&gt;=60,"B",'HPS grading'!Z21&gt;=50,"C+",'HPS grading'!Z21&gt;=40,"C",'HPS grading'!Z21&gt;=30,"D",'HPS grading'!Z21&lt;30,"E")</f>
        <v>C</v>
      </c>
    </row>
    <row r="22" spans="1:27" x14ac:dyDescent="0.3">
      <c r="A22" s="71">
        <v>19</v>
      </c>
      <c r="B22" s="60" t="s">
        <v>23</v>
      </c>
      <c r="C22" s="60" t="s">
        <v>24</v>
      </c>
      <c r="D22" s="60" t="s">
        <v>63</v>
      </c>
      <c r="E22" s="61" t="s">
        <v>64</v>
      </c>
      <c r="F22" s="63">
        <f>HPS!$U22</f>
        <v>59.416666666666664</v>
      </c>
      <c r="G22" s="71" t="str" cm="1">
        <f t="array" ref="G22">_xlfn.IFS('HPS grading'!$F22&gt;=90,"A+",'HPS grading'!$F22&gt;=80,"A",'HPS grading'!$F22&gt;=70,"B+",'HPS grading'!$F22&gt;=60,"B",'HPS grading'!$F22&gt;=50,"C+",'HPS grading'!$F22&gt;=40,"C",'HPS grading'!$F22&gt;=30,"D",'HPS grading'!$F22&lt;30,"E")</f>
        <v>C+</v>
      </c>
      <c r="H22" s="76" t="str">
        <f>Persona!R23</f>
        <v>Cleared</v>
      </c>
      <c r="I22" s="76" t="str">
        <f>Wellness!V23</f>
        <v>Cleared</v>
      </c>
      <c r="J22" s="71" t="str">
        <f t="shared" si="0"/>
        <v>None</v>
      </c>
      <c r="K22" s="63">
        <f>HPS!AK22</f>
        <v>54.52809523809524</v>
      </c>
      <c r="L22" s="71" t="str" cm="1">
        <f t="array" ref="L22">_xlfn.IFS('HPS grading'!K22&gt;=90,"A+",'HPS grading'!K22&gt;=80,"A",'HPS grading'!K22&gt;=70,"B+",'HPS grading'!K22&gt;=60,"B",'HPS grading'!K22&gt;=50,"C+",'HPS grading'!K22&gt;=40,"C",'HPS grading'!K22&gt;=30,"D",'HPS grading'!K22&lt;30,"E")</f>
        <v>C+</v>
      </c>
      <c r="M22" s="76" t="str">
        <f>Persona!AE23</f>
        <v>Cleared</v>
      </c>
      <c r="N22" s="76" t="str">
        <f>Wellness!AP23</f>
        <v>NC</v>
      </c>
      <c r="O22" s="71" t="str">
        <f t="shared" si="1"/>
        <v>NC</v>
      </c>
      <c r="P22" s="63">
        <f>HPS!BA22</f>
        <v>49.18333333333333</v>
      </c>
      <c r="Q22" s="71" t="str" cm="1">
        <f t="array" ref="Q22">_xlfn.IFS('HPS grading'!P22&gt;=90,"A+",'HPS grading'!P22&gt;=80,"A",'HPS grading'!P22&gt;=70,"B+",'HPS grading'!P22&gt;=60,"B",'HPS grading'!P22&gt;=50,"C+",'HPS grading'!P22&gt;=40,"C",'HPS grading'!P22&gt;=30,"D",'HPS grading'!P22&lt;30,"E")</f>
        <v>C</v>
      </c>
      <c r="R22" s="76" t="str">
        <f>Persona!AR23</f>
        <v>Cleared</v>
      </c>
      <c r="S22" s="76" t="str">
        <f>Wellness!BJ23</f>
        <v>NC</v>
      </c>
      <c r="T22" s="71" t="str">
        <f t="shared" si="2"/>
        <v>NC</v>
      </c>
      <c r="U22" s="63">
        <f>HPS!BQ22</f>
        <v>56.13703703703704</v>
      </c>
      <c r="V22" s="71" t="str" cm="1">
        <f t="array" ref="V22">_xlfn.IFS('HPS grading'!U22&gt;=90,"A+",'HPS grading'!U22&gt;=80,"A",'HPS grading'!U22&gt;=70,"B+",'HPS grading'!U22&gt;=60,"B",'HPS grading'!U22&gt;=50,"C+",'HPS grading'!U22&gt;=40,"C",'HPS grading'!U22&gt;=30,"D",'HPS grading'!U22&lt;30,"E")</f>
        <v>C+</v>
      </c>
      <c r="W22" s="76" t="str">
        <f>Persona!BE23</f>
        <v>Cleared</v>
      </c>
      <c r="X22" s="76" t="str">
        <f>Wellness!CD23</f>
        <v>NC</v>
      </c>
      <c r="Y22" s="71" t="str">
        <f t="shared" si="3"/>
        <v>NC</v>
      </c>
      <c r="Z22" s="63">
        <f>AVERAGE('HPS grading'!$F22,'HPS grading'!$K22,'HPS grading'!$P22,'HPS grading'!$U22)</f>
        <v>54.816283068783065</v>
      </c>
      <c r="AA22" s="249" t="str" cm="1">
        <f t="array" ref="AA22">_xlfn.IFS('HPS grading'!Z22&gt;=90,"A+",'HPS grading'!Z22&gt;=80,"A",'HPS grading'!Z22&gt;=70,"B+",'HPS grading'!Z22&gt;=60,"B",'HPS grading'!Z22&gt;=50,"C+",'HPS grading'!Z22&gt;=40,"C",'HPS grading'!Z22&gt;=30,"D",'HPS grading'!Z22&lt;30,"E")</f>
        <v>C+</v>
      </c>
    </row>
    <row r="23" spans="1:27" x14ac:dyDescent="0.3">
      <c r="A23" s="72">
        <v>20</v>
      </c>
      <c r="B23" s="64" t="s">
        <v>27</v>
      </c>
      <c r="C23" s="64" t="s">
        <v>47</v>
      </c>
      <c r="D23" s="64" t="s">
        <v>65</v>
      </c>
      <c r="E23" s="65" t="s">
        <v>66</v>
      </c>
      <c r="F23" s="67">
        <f>HPS!$U23</f>
        <v>50.395833333333336</v>
      </c>
      <c r="G23" s="72" t="str" cm="1">
        <f t="array" ref="G23">_xlfn.IFS('HPS grading'!$F23&gt;=90,"A+",'HPS grading'!$F23&gt;=80,"A",'HPS grading'!$F23&gt;=70,"B+",'HPS grading'!$F23&gt;=60,"B",'HPS grading'!$F23&gt;=50,"C+",'HPS grading'!$F23&gt;=40,"C",'HPS grading'!$F23&gt;=30,"D",'HPS grading'!$F23&lt;30,"E")</f>
        <v>C+</v>
      </c>
      <c r="H23" s="76" t="str">
        <f>Persona!R24</f>
        <v>Cleared</v>
      </c>
      <c r="I23" s="76" t="str">
        <f>Wellness!V24</f>
        <v>Cleared</v>
      </c>
      <c r="J23" s="71" t="str">
        <f t="shared" si="0"/>
        <v>None</v>
      </c>
      <c r="K23" s="67">
        <f>HPS!AK23</f>
        <v>53.974523809523802</v>
      </c>
      <c r="L23" s="72" t="str" cm="1">
        <f t="array" ref="L23">_xlfn.IFS('HPS grading'!K23&gt;=90,"A+",'HPS grading'!K23&gt;=80,"A",'HPS grading'!K23&gt;=70,"B+",'HPS grading'!K23&gt;=60,"B",'HPS grading'!K23&gt;=50,"C+",'HPS grading'!K23&gt;=40,"C",'HPS grading'!K23&gt;=30,"D",'HPS grading'!K23&lt;30,"E")</f>
        <v>C+</v>
      </c>
      <c r="M23" s="76" t="str">
        <f>Persona!AE24</f>
        <v>Cleared</v>
      </c>
      <c r="N23" s="76" t="str">
        <f>Wellness!AP24</f>
        <v>NC</v>
      </c>
      <c r="O23" s="71" t="str">
        <f t="shared" si="1"/>
        <v>NC</v>
      </c>
      <c r="P23" s="67">
        <f>HPS!BA23</f>
        <v>42.275555555555556</v>
      </c>
      <c r="Q23" s="72" t="str" cm="1">
        <f t="array" ref="Q23">_xlfn.IFS('HPS grading'!P23&gt;=90,"A+",'HPS grading'!P23&gt;=80,"A",'HPS grading'!P23&gt;=70,"B+",'HPS grading'!P23&gt;=60,"B",'HPS grading'!P23&gt;=50,"C+",'HPS grading'!P23&gt;=40,"C",'HPS grading'!P23&gt;=30,"D",'HPS grading'!P23&lt;30,"E")</f>
        <v>C</v>
      </c>
      <c r="R23" s="76" t="str">
        <f>Persona!AR24</f>
        <v>Cleared</v>
      </c>
      <c r="S23" s="76" t="str">
        <f>Wellness!BJ24</f>
        <v>NC</v>
      </c>
      <c r="T23" s="72" t="str">
        <f t="shared" si="2"/>
        <v>NC</v>
      </c>
      <c r="U23" s="67">
        <f>HPS!BQ23</f>
        <v>47.8888888888889</v>
      </c>
      <c r="V23" s="72" t="str" cm="1">
        <f t="array" ref="V23">_xlfn.IFS('HPS grading'!U23&gt;=90,"A+",'HPS grading'!U23&gt;=80,"A",'HPS grading'!U23&gt;=70,"B+",'HPS grading'!U23&gt;=60,"B",'HPS grading'!U23&gt;=50,"C+",'HPS grading'!U23&gt;=40,"C",'HPS grading'!U23&gt;=30,"D",'HPS grading'!U23&lt;30,"E")</f>
        <v>C</v>
      </c>
      <c r="W23" s="76" t="str">
        <f>Persona!BE24</f>
        <v>Cleared</v>
      </c>
      <c r="X23" s="76" t="str">
        <f>Wellness!CD24</f>
        <v>NC</v>
      </c>
      <c r="Y23" s="72" t="str">
        <f t="shared" si="3"/>
        <v>NC</v>
      </c>
      <c r="Z23" s="67">
        <f>AVERAGE('HPS grading'!$F23,'HPS grading'!$K23,'HPS grading'!$P23,'HPS grading'!$U23)</f>
        <v>48.633700396825404</v>
      </c>
      <c r="AA23" s="250" t="str" cm="1">
        <f t="array" ref="AA23">_xlfn.IFS('HPS grading'!Z23&gt;=90,"A+",'HPS grading'!Z23&gt;=80,"A",'HPS grading'!Z23&gt;=70,"B+",'HPS grading'!Z23&gt;=60,"B",'HPS grading'!Z23&gt;=50,"C+",'HPS grading'!Z23&gt;=40,"C",'HPS grading'!Z23&gt;=30,"D",'HPS grading'!Z23&lt;30,"E")</f>
        <v>C</v>
      </c>
    </row>
    <row r="24" spans="1:27" x14ac:dyDescent="0.3">
      <c r="A24" s="71">
        <v>21</v>
      </c>
      <c r="B24" s="60" t="s">
        <v>27</v>
      </c>
      <c r="C24" s="60" t="s">
        <v>47</v>
      </c>
      <c r="D24" s="60" t="s">
        <v>67</v>
      </c>
      <c r="E24" s="61" t="s">
        <v>68</v>
      </c>
      <c r="F24" s="63">
        <f>HPS!$U24</f>
        <v>57.673611111111114</v>
      </c>
      <c r="G24" s="71" t="str" cm="1">
        <f t="array" ref="G24">_xlfn.IFS('HPS grading'!$F24&gt;=90,"A+",'HPS grading'!$F24&gt;=80,"A",'HPS grading'!$F24&gt;=70,"B+",'HPS grading'!$F24&gt;=60,"B",'HPS grading'!$F24&gt;=50,"C+",'HPS grading'!$F24&gt;=40,"C",'HPS grading'!$F24&gt;=30,"D",'HPS grading'!$F24&lt;30,"E")</f>
        <v>C+</v>
      </c>
      <c r="H24" s="76" t="str">
        <f>Persona!R25</f>
        <v>Cleared</v>
      </c>
      <c r="I24" s="76" t="str">
        <f>Wellness!V25</f>
        <v>Cleared</v>
      </c>
      <c r="J24" s="71" t="str">
        <f t="shared" si="0"/>
        <v>None</v>
      </c>
      <c r="K24" s="63">
        <f>HPS!AK24</f>
        <v>51.424047619047613</v>
      </c>
      <c r="L24" s="71" t="str" cm="1">
        <f t="array" ref="L24">_xlfn.IFS('HPS grading'!K24&gt;=90,"A+",'HPS grading'!K24&gt;=80,"A",'HPS grading'!K24&gt;=70,"B+",'HPS grading'!K24&gt;=60,"B",'HPS grading'!K24&gt;=50,"C+",'HPS grading'!K24&gt;=40,"C",'HPS grading'!K24&gt;=30,"D",'HPS grading'!K24&lt;30,"E")</f>
        <v>C+</v>
      </c>
      <c r="M24" s="76" t="str">
        <f>Persona!AE25</f>
        <v>Cleared</v>
      </c>
      <c r="N24" s="76" t="str">
        <f>Wellness!AP25</f>
        <v>NC</v>
      </c>
      <c r="O24" s="71" t="str">
        <f t="shared" si="1"/>
        <v>NC</v>
      </c>
      <c r="P24" s="63">
        <f>HPS!BA24</f>
        <v>31.419999999999995</v>
      </c>
      <c r="Q24" s="71" t="str" cm="1">
        <f t="array" ref="Q24">_xlfn.IFS('HPS grading'!P24&gt;=90,"A+",'HPS grading'!P24&gt;=80,"A",'HPS grading'!P24&gt;=70,"B+",'HPS grading'!P24&gt;=60,"B",'HPS grading'!P24&gt;=50,"C+",'HPS grading'!P24&gt;=40,"C",'HPS grading'!P24&gt;=30,"D",'HPS grading'!P24&lt;30,"E")</f>
        <v>D</v>
      </c>
      <c r="R24" s="76" t="str">
        <f>Persona!AR25</f>
        <v>NC</v>
      </c>
      <c r="S24" s="76" t="str">
        <f>Wellness!BJ25</f>
        <v>NC</v>
      </c>
      <c r="T24" s="71" t="str">
        <f t="shared" si="2"/>
        <v>NC</v>
      </c>
      <c r="U24" s="63">
        <f>HPS!BQ24</f>
        <v>38.644444444444446</v>
      </c>
      <c r="V24" s="71" t="str" cm="1">
        <f t="array" ref="V24">_xlfn.IFS('HPS grading'!U24&gt;=90,"A+",'HPS grading'!U24&gt;=80,"A",'HPS grading'!U24&gt;=70,"B+",'HPS grading'!U24&gt;=60,"B",'HPS grading'!U24&gt;=50,"C+",'HPS grading'!U24&gt;=40,"C",'HPS grading'!U24&gt;=30,"D",'HPS grading'!U24&lt;30,"E")</f>
        <v>D</v>
      </c>
      <c r="W24" s="76" t="str">
        <f>Persona!BE25</f>
        <v>Cleared</v>
      </c>
      <c r="X24" s="76" t="str">
        <f>Wellness!CD25</f>
        <v>NC</v>
      </c>
      <c r="Y24" s="71" t="str">
        <f t="shared" si="3"/>
        <v>NC</v>
      </c>
      <c r="Z24" s="63">
        <f>AVERAGE('HPS grading'!$F24,'HPS grading'!$K24,'HPS grading'!$P24,'HPS grading'!$U24)</f>
        <v>44.790525793650794</v>
      </c>
      <c r="AA24" s="249" t="str" cm="1">
        <f t="array" ref="AA24">_xlfn.IFS('HPS grading'!Z24&gt;=90,"A+",'HPS grading'!Z24&gt;=80,"A",'HPS grading'!Z24&gt;=70,"B+",'HPS grading'!Z24&gt;=60,"B",'HPS grading'!Z24&gt;=50,"C+",'HPS grading'!Z24&gt;=40,"C",'HPS grading'!Z24&gt;=30,"D",'HPS grading'!Z24&lt;30,"E")</f>
        <v>C</v>
      </c>
    </row>
    <row r="25" spans="1:27" x14ac:dyDescent="0.3">
      <c r="A25" s="72">
        <v>22</v>
      </c>
      <c r="B25" s="64" t="s">
        <v>27</v>
      </c>
      <c r="C25" s="64" t="s">
        <v>24</v>
      </c>
      <c r="D25" s="64" t="s">
        <v>69</v>
      </c>
      <c r="E25" s="65" t="s">
        <v>70</v>
      </c>
      <c r="F25" s="67">
        <f>HPS!$U25</f>
        <v>57.75</v>
      </c>
      <c r="G25" s="72" t="str" cm="1">
        <f t="array" ref="G25">_xlfn.IFS('HPS grading'!$F25&gt;=90,"A+",'HPS grading'!$F25&gt;=80,"A",'HPS grading'!$F25&gt;=70,"B+",'HPS grading'!$F25&gt;=60,"B",'HPS grading'!$F25&gt;=50,"C+",'HPS grading'!$F25&gt;=40,"C",'HPS grading'!$F25&gt;=30,"D",'HPS grading'!$F25&lt;30,"E")</f>
        <v>C+</v>
      </c>
      <c r="H25" s="76" t="str">
        <f>Persona!R26</f>
        <v>Cleared</v>
      </c>
      <c r="I25" s="76" t="str">
        <f>Wellness!V26</f>
        <v>Cleared</v>
      </c>
      <c r="J25" s="71" t="str">
        <f t="shared" si="0"/>
        <v>None</v>
      </c>
      <c r="K25" s="67">
        <f>HPS!AK25</f>
        <v>53.238333333333337</v>
      </c>
      <c r="L25" s="72" t="str" cm="1">
        <f t="array" ref="L25">_xlfn.IFS('HPS grading'!K25&gt;=90,"A+",'HPS grading'!K25&gt;=80,"A",'HPS grading'!K25&gt;=70,"B+",'HPS grading'!K25&gt;=60,"B",'HPS grading'!K25&gt;=50,"C+",'HPS grading'!K25&gt;=40,"C",'HPS grading'!K25&gt;=30,"D",'HPS grading'!K25&lt;30,"E")</f>
        <v>C+</v>
      </c>
      <c r="M25" s="76" t="str">
        <f>Persona!AE26</f>
        <v>Cleared</v>
      </c>
      <c r="N25" s="76" t="str">
        <f>Wellness!AP26</f>
        <v>NC</v>
      </c>
      <c r="O25" s="71" t="str">
        <f t="shared" si="1"/>
        <v>NC</v>
      </c>
      <c r="P25" s="67">
        <f>HPS!BA25</f>
        <v>38.063333333333333</v>
      </c>
      <c r="Q25" s="72" t="str" cm="1">
        <f t="array" ref="Q25">_xlfn.IFS('HPS grading'!P25&gt;=90,"A+",'HPS grading'!P25&gt;=80,"A",'HPS grading'!P25&gt;=70,"B+",'HPS grading'!P25&gt;=60,"B",'HPS grading'!P25&gt;=50,"C+",'HPS grading'!P25&gt;=40,"C",'HPS grading'!P25&gt;=30,"D",'HPS grading'!P25&lt;30,"E")</f>
        <v>D</v>
      </c>
      <c r="R25" s="76" t="str">
        <f>Persona!AR26</f>
        <v>Cleared</v>
      </c>
      <c r="S25" s="76" t="str">
        <f>Wellness!BJ26</f>
        <v>NC</v>
      </c>
      <c r="T25" s="72" t="str">
        <f t="shared" si="2"/>
        <v>NC</v>
      </c>
      <c r="U25" s="67">
        <f>HPS!BQ25</f>
        <v>60.177777777777777</v>
      </c>
      <c r="V25" s="72" t="str" cm="1">
        <f t="array" ref="V25">_xlfn.IFS('HPS grading'!U25&gt;=90,"A+",'HPS grading'!U25&gt;=80,"A",'HPS grading'!U25&gt;=70,"B+",'HPS grading'!U25&gt;=60,"B",'HPS grading'!U25&gt;=50,"C+",'HPS grading'!U25&gt;=40,"C",'HPS grading'!U25&gt;=30,"D",'HPS grading'!U25&lt;30,"E")</f>
        <v>B</v>
      </c>
      <c r="W25" s="76" t="str">
        <f>Persona!BE26</f>
        <v>Cleared</v>
      </c>
      <c r="X25" s="76" t="str">
        <f>Wellness!CD26</f>
        <v>NC</v>
      </c>
      <c r="Y25" s="72" t="str">
        <f t="shared" si="3"/>
        <v>NC</v>
      </c>
      <c r="Z25" s="67">
        <f>AVERAGE('HPS grading'!$F25,'HPS grading'!$K25,'HPS grading'!$P25,'HPS grading'!$U25)</f>
        <v>52.307361111111113</v>
      </c>
      <c r="AA25" s="250" t="str" cm="1">
        <f t="array" ref="AA25">_xlfn.IFS('HPS grading'!Z25&gt;=90,"A+",'HPS grading'!Z25&gt;=80,"A",'HPS grading'!Z25&gt;=70,"B+",'HPS grading'!Z25&gt;=60,"B",'HPS grading'!Z25&gt;=50,"C+",'HPS grading'!Z25&gt;=40,"C",'HPS grading'!Z25&gt;=30,"D",'HPS grading'!Z25&lt;30,"E")</f>
        <v>C+</v>
      </c>
    </row>
    <row r="26" spans="1:27" x14ac:dyDescent="0.3">
      <c r="A26" s="71">
        <v>23</v>
      </c>
      <c r="B26" s="60" t="s">
        <v>27</v>
      </c>
      <c r="C26" s="60" t="s">
        <v>47</v>
      </c>
      <c r="D26" s="60" t="s">
        <v>71</v>
      </c>
      <c r="E26" s="61" t="s">
        <v>72</v>
      </c>
      <c r="F26" s="63">
        <f>HPS!$U26</f>
        <v>45.6875</v>
      </c>
      <c r="G26" s="71" t="str" cm="1">
        <f t="array" ref="G26">_xlfn.IFS('HPS grading'!$F26&gt;=90,"A+",'HPS grading'!$F26&gt;=80,"A",'HPS grading'!$F26&gt;=70,"B+",'HPS grading'!$F26&gt;=60,"B",'HPS grading'!$F26&gt;=50,"C+",'HPS grading'!$F26&gt;=40,"C",'HPS grading'!$F26&gt;=30,"D",'HPS grading'!$F26&lt;30,"E")</f>
        <v>C</v>
      </c>
      <c r="H26" s="76" t="str">
        <f>Persona!R27</f>
        <v>NC</v>
      </c>
      <c r="I26" s="76" t="str">
        <f>Wellness!V27</f>
        <v>Cleared</v>
      </c>
      <c r="J26" s="71" t="str">
        <f t="shared" si="0"/>
        <v>NC</v>
      </c>
      <c r="K26" s="63">
        <f>HPS!AK26</f>
        <v>49.364761904761906</v>
      </c>
      <c r="L26" s="71" t="str" cm="1">
        <f t="array" ref="L26">_xlfn.IFS('HPS grading'!K26&gt;=90,"A+",'HPS grading'!K26&gt;=80,"A",'HPS grading'!K26&gt;=70,"B+",'HPS grading'!K26&gt;=60,"B",'HPS grading'!K26&gt;=50,"C+",'HPS grading'!K26&gt;=40,"C",'HPS grading'!K26&gt;=30,"D",'HPS grading'!K26&lt;30,"E")</f>
        <v>C</v>
      </c>
      <c r="M26" s="76" t="str">
        <f>Persona!AE27</f>
        <v>Cleared</v>
      </c>
      <c r="N26" s="76" t="str">
        <f>Wellness!AP27</f>
        <v>Cleared</v>
      </c>
      <c r="O26" s="71" t="str">
        <f t="shared" si="1"/>
        <v>None</v>
      </c>
      <c r="P26" s="63">
        <f>HPS!BA26</f>
        <v>43.939999999999991</v>
      </c>
      <c r="Q26" s="71" t="str" cm="1">
        <f t="array" ref="Q26">_xlfn.IFS('HPS grading'!P26&gt;=90,"A+",'HPS grading'!P26&gt;=80,"A",'HPS grading'!P26&gt;=70,"B+",'HPS grading'!P26&gt;=60,"B",'HPS grading'!P26&gt;=50,"C+",'HPS grading'!P26&gt;=40,"C",'HPS grading'!P26&gt;=30,"D",'HPS grading'!P26&lt;30,"E")</f>
        <v>C</v>
      </c>
      <c r="R26" s="76" t="str">
        <f>Persona!AR27</f>
        <v>Cleared</v>
      </c>
      <c r="S26" s="76" t="str">
        <f>Wellness!BJ27</f>
        <v>NC</v>
      </c>
      <c r="T26" s="71" t="str">
        <f t="shared" si="2"/>
        <v>NC</v>
      </c>
      <c r="U26" s="63">
        <f>HPS!BQ26</f>
        <v>53.611111111111107</v>
      </c>
      <c r="V26" s="71" t="str" cm="1">
        <f t="array" ref="V26">_xlfn.IFS('HPS grading'!U26&gt;=90,"A+",'HPS grading'!U26&gt;=80,"A",'HPS grading'!U26&gt;=70,"B+",'HPS grading'!U26&gt;=60,"B",'HPS grading'!U26&gt;=50,"C+",'HPS grading'!U26&gt;=40,"C",'HPS grading'!U26&gt;=30,"D",'HPS grading'!U26&lt;30,"E")</f>
        <v>C+</v>
      </c>
      <c r="W26" s="76" t="str">
        <f>Persona!BE27</f>
        <v>Cleared</v>
      </c>
      <c r="X26" s="76" t="str">
        <f>Wellness!CD27</f>
        <v>NC</v>
      </c>
      <c r="Y26" s="71" t="str">
        <f t="shared" si="3"/>
        <v>NC</v>
      </c>
      <c r="Z26" s="63">
        <f>AVERAGE('HPS grading'!$F26,'HPS grading'!$K26,'HPS grading'!$P26,'HPS grading'!$U26)</f>
        <v>48.150843253968254</v>
      </c>
      <c r="AA26" s="249" t="str" cm="1">
        <f t="array" ref="AA26">_xlfn.IFS('HPS grading'!Z26&gt;=90,"A+",'HPS grading'!Z26&gt;=80,"A",'HPS grading'!Z26&gt;=70,"B+",'HPS grading'!Z26&gt;=60,"B",'HPS grading'!Z26&gt;=50,"C+",'HPS grading'!Z26&gt;=40,"C",'HPS grading'!Z26&gt;=30,"D",'HPS grading'!Z26&lt;30,"E")</f>
        <v>C</v>
      </c>
    </row>
    <row r="27" spans="1:27" x14ac:dyDescent="0.3">
      <c r="A27" s="72">
        <v>24</v>
      </c>
      <c r="B27" s="64" t="s">
        <v>27</v>
      </c>
      <c r="C27" s="64" t="s">
        <v>24</v>
      </c>
      <c r="D27" s="64" t="s">
        <v>73</v>
      </c>
      <c r="E27" s="65" t="s">
        <v>74</v>
      </c>
      <c r="F27" s="67">
        <f>HPS!$U27</f>
        <v>51</v>
      </c>
      <c r="G27" s="72" t="str" cm="1">
        <f t="array" ref="G27">_xlfn.IFS('HPS grading'!$F27&gt;=90,"A+",'HPS grading'!$F27&gt;=80,"A",'HPS grading'!$F27&gt;=70,"B+",'HPS grading'!$F27&gt;=60,"B",'HPS grading'!$F27&gt;=50,"C+",'HPS grading'!$F27&gt;=40,"C",'HPS grading'!$F27&gt;=30,"D",'HPS grading'!$F27&lt;30,"E")</f>
        <v>C+</v>
      </c>
      <c r="H27" s="76" t="str">
        <f>Persona!R28</f>
        <v>Cleared</v>
      </c>
      <c r="I27" s="76" t="str">
        <f>Wellness!V28</f>
        <v>Cleared</v>
      </c>
      <c r="J27" s="71" t="str">
        <f t="shared" si="0"/>
        <v>None</v>
      </c>
      <c r="K27" s="67">
        <f>HPS!AK27</f>
        <v>40.005714285714291</v>
      </c>
      <c r="L27" s="72" t="str" cm="1">
        <f t="array" ref="L27">_xlfn.IFS('HPS grading'!K27&gt;=90,"A+",'HPS grading'!K27&gt;=80,"A",'HPS grading'!K27&gt;=70,"B+",'HPS grading'!K27&gt;=60,"B",'HPS grading'!K27&gt;=50,"C+",'HPS grading'!K27&gt;=40,"C",'HPS grading'!K27&gt;=30,"D",'HPS grading'!K27&lt;30,"E")</f>
        <v>C</v>
      </c>
      <c r="M27" s="76" t="str">
        <f>Persona!AE28</f>
        <v>Cleared</v>
      </c>
      <c r="N27" s="76" t="str">
        <f>Wellness!AP28</f>
        <v>NC</v>
      </c>
      <c r="O27" s="71" t="str">
        <f t="shared" si="1"/>
        <v>NC</v>
      </c>
      <c r="P27" s="67">
        <f>HPS!BA27</f>
        <v>37.568888888888885</v>
      </c>
      <c r="Q27" s="72" t="str" cm="1">
        <f t="array" ref="Q27">_xlfn.IFS('HPS grading'!P27&gt;=90,"A+",'HPS grading'!P27&gt;=80,"A",'HPS grading'!P27&gt;=70,"B+",'HPS grading'!P27&gt;=60,"B",'HPS grading'!P27&gt;=50,"C+",'HPS grading'!P27&gt;=40,"C",'HPS grading'!P27&gt;=30,"D",'HPS grading'!P27&lt;30,"E")</f>
        <v>D</v>
      </c>
      <c r="R27" s="76" t="str">
        <f>Persona!AR28</f>
        <v>Cleared</v>
      </c>
      <c r="S27" s="76" t="str">
        <f>Wellness!BJ28</f>
        <v>NC</v>
      </c>
      <c r="T27" s="72" t="str">
        <f t="shared" si="2"/>
        <v>NC</v>
      </c>
      <c r="U27" s="67">
        <f>HPS!BQ27</f>
        <v>56.947222222222223</v>
      </c>
      <c r="V27" s="72" t="str" cm="1">
        <f t="array" ref="V27">_xlfn.IFS('HPS grading'!U27&gt;=90,"A+",'HPS grading'!U27&gt;=80,"A",'HPS grading'!U27&gt;=70,"B+",'HPS grading'!U27&gt;=60,"B",'HPS grading'!U27&gt;=50,"C+",'HPS grading'!U27&gt;=40,"C",'HPS grading'!U27&gt;=30,"D",'HPS grading'!U27&lt;30,"E")</f>
        <v>C+</v>
      </c>
      <c r="W27" s="76" t="str">
        <f>Persona!BE28</f>
        <v>Cleared</v>
      </c>
      <c r="X27" s="76" t="str">
        <f>Wellness!CD28</f>
        <v>NC</v>
      </c>
      <c r="Y27" s="72" t="str">
        <f t="shared" si="3"/>
        <v>NC</v>
      </c>
      <c r="Z27" s="67">
        <f>AVERAGE('HPS grading'!$F27,'HPS grading'!$K27,'HPS grading'!$P27,'HPS grading'!$U27)</f>
        <v>46.380456349206348</v>
      </c>
      <c r="AA27" s="250" t="str" cm="1">
        <f t="array" ref="AA27">_xlfn.IFS('HPS grading'!Z27&gt;=90,"A+",'HPS grading'!Z27&gt;=80,"A",'HPS grading'!Z27&gt;=70,"B+",'HPS grading'!Z27&gt;=60,"B",'HPS grading'!Z27&gt;=50,"C+",'HPS grading'!Z27&gt;=40,"C",'HPS grading'!Z27&gt;=30,"D",'HPS grading'!Z27&lt;30,"E")</f>
        <v>C</v>
      </c>
    </row>
    <row r="28" spans="1:27" x14ac:dyDescent="0.3">
      <c r="A28" s="71">
        <v>25</v>
      </c>
      <c r="B28" s="60" t="s">
        <v>27</v>
      </c>
      <c r="C28" s="60" t="s">
        <v>47</v>
      </c>
      <c r="D28" s="60" t="s">
        <v>75</v>
      </c>
      <c r="E28" s="61" t="s">
        <v>76</v>
      </c>
      <c r="F28" s="63">
        <f>HPS!$U28</f>
        <v>58.666666666666664</v>
      </c>
      <c r="G28" s="71" t="str" cm="1">
        <f t="array" ref="G28">_xlfn.IFS('HPS grading'!$F28&gt;=90,"A+",'HPS grading'!$F28&gt;=80,"A",'HPS grading'!$F28&gt;=70,"B+",'HPS grading'!$F28&gt;=60,"B",'HPS grading'!$F28&gt;=50,"C+",'HPS grading'!$F28&gt;=40,"C",'HPS grading'!$F28&gt;=30,"D",'HPS grading'!$F28&lt;30,"E")</f>
        <v>C+</v>
      </c>
      <c r="H28" s="76" t="str">
        <f>Persona!R29</f>
        <v>Cleared</v>
      </c>
      <c r="I28" s="76" t="str">
        <f>Wellness!V29</f>
        <v>Cleared</v>
      </c>
      <c r="J28" s="71" t="str">
        <f t="shared" si="0"/>
        <v>None</v>
      </c>
      <c r="K28" s="63">
        <f>HPS!AK28</f>
        <v>47.139523809523808</v>
      </c>
      <c r="L28" s="71" t="str" cm="1">
        <f t="array" ref="L28">_xlfn.IFS('HPS grading'!K28&gt;=90,"A+",'HPS grading'!K28&gt;=80,"A",'HPS grading'!K28&gt;=70,"B+",'HPS grading'!K28&gt;=60,"B",'HPS grading'!K28&gt;=50,"C+",'HPS grading'!K28&gt;=40,"C",'HPS grading'!K28&gt;=30,"D",'HPS grading'!K28&lt;30,"E")</f>
        <v>C</v>
      </c>
      <c r="M28" s="76" t="str">
        <f>Persona!AE29</f>
        <v>Cleared</v>
      </c>
      <c r="N28" s="76" t="str">
        <f>Wellness!AP29</f>
        <v>NC</v>
      </c>
      <c r="O28" s="71" t="str">
        <f t="shared" si="1"/>
        <v>NC</v>
      </c>
      <c r="P28" s="63">
        <f>HPS!BA28</f>
        <v>50.612222222222222</v>
      </c>
      <c r="Q28" s="71" t="str" cm="1">
        <f t="array" ref="Q28">_xlfn.IFS('HPS grading'!P28&gt;=90,"A+",'HPS grading'!P28&gt;=80,"A",'HPS grading'!P28&gt;=70,"B+",'HPS grading'!P28&gt;=60,"B",'HPS grading'!P28&gt;=50,"C+",'HPS grading'!P28&gt;=40,"C",'HPS grading'!P28&gt;=30,"D",'HPS grading'!P28&lt;30,"E")</f>
        <v>C+</v>
      </c>
      <c r="R28" s="76" t="str">
        <f>Persona!AR29</f>
        <v>Cleared</v>
      </c>
      <c r="S28" s="76" t="str">
        <f>Wellness!BJ29</f>
        <v>NC</v>
      </c>
      <c r="T28" s="71" t="str">
        <f t="shared" si="2"/>
        <v>NC</v>
      </c>
      <c r="U28" s="63">
        <f>HPS!BQ28</f>
        <v>42.897222222222219</v>
      </c>
      <c r="V28" s="71" t="str" cm="1">
        <f t="array" ref="V28">_xlfn.IFS('HPS grading'!U28&gt;=90,"A+",'HPS grading'!U28&gt;=80,"A",'HPS grading'!U28&gt;=70,"B+",'HPS grading'!U28&gt;=60,"B",'HPS grading'!U28&gt;=50,"C+",'HPS grading'!U28&gt;=40,"C",'HPS grading'!U28&gt;=30,"D",'HPS grading'!U28&lt;30,"E")</f>
        <v>C</v>
      </c>
      <c r="W28" s="76" t="str">
        <f>Persona!BE29</f>
        <v>NC</v>
      </c>
      <c r="X28" s="76" t="str">
        <f>Wellness!CD29</f>
        <v>NC</v>
      </c>
      <c r="Y28" s="71" t="str">
        <f t="shared" si="3"/>
        <v>NC</v>
      </c>
      <c r="Z28" s="63">
        <f>AVERAGE('HPS grading'!$F28,'HPS grading'!$K28,'HPS grading'!$P28,'HPS grading'!$U28)</f>
        <v>49.828908730158723</v>
      </c>
      <c r="AA28" s="249" t="str" cm="1">
        <f t="array" ref="AA28">_xlfn.IFS('HPS grading'!Z28&gt;=90,"A+",'HPS grading'!Z28&gt;=80,"A",'HPS grading'!Z28&gt;=70,"B+",'HPS grading'!Z28&gt;=60,"B",'HPS grading'!Z28&gt;=50,"C+",'HPS grading'!Z28&gt;=40,"C",'HPS grading'!Z28&gt;=30,"D",'HPS grading'!Z28&lt;30,"E")</f>
        <v>C</v>
      </c>
    </row>
    <row r="29" spans="1:27" x14ac:dyDescent="0.3">
      <c r="A29" s="72">
        <v>26</v>
      </c>
      <c r="B29" s="64" t="s">
        <v>23</v>
      </c>
      <c r="C29" s="64" t="s">
        <v>15</v>
      </c>
      <c r="D29" s="64" t="s">
        <v>77</v>
      </c>
      <c r="E29" s="65" t="s">
        <v>78</v>
      </c>
      <c r="F29" s="67">
        <f>HPS!$U29</f>
        <v>64.751488095238088</v>
      </c>
      <c r="G29" s="72" t="str" cm="1">
        <f t="array" ref="G29">_xlfn.IFS('HPS grading'!$F29&gt;=90,"A+",'HPS grading'!$F29&gt;=80,"A",'HPS grading'!$F29&gt;=70,"B+",'HPS grading'!$F29&gt;=60,"B",'HPS grading'!$F29&gt;=50,"C+",'HPS grading'!$F29&gt;=40,"C",'HPS grading'!$F29&gt;=30,"D",'HPS grading'!$F29&lt;30,"E")</f>
        <v>B</v>
      </c>
      <c r="H29" s="76" t="str">
        <f>Persona!R30</f>
        <v>Cleared</v>
      </c>
      <c r="I29" s="76" t="str">
        <f>Wellness!V30</f>
        <v>Cleared</v>
      </c>
      <c r="J29" s="71" t="str">
        <f t="shared" si="0"/>
        <v>None</v>
      </c>
      <c r="K29" s="67">
        <f>HPS!AK29</f>
        <v>54.599523809523809</v>
      </c>
      <c r="L29" s="72" t="str" cm="1">
        <f t="array" ref="L29">_xlfn.IFS('HPS grading'!K29&gt;=90,"A+",'HPS grading'!K29&gt;=80,"A",'HPS grading'!K29&gt;=70,"B+",'HPS grading'!K29&gt;=60,"B",'HPS grading'!K29&gt;=50,"C+",'HPS grading'!K29&gt;=40,"C",'HPS grading'!K29&gt;=30,"D",'HPS grading'!K29&lt;30,"E")</f>
        <v>C+</v>
      </c>
      <c r="M29" s="76" t="str">
        <f>Persona!AE30</f>
        <v>Cleared</v>
      </c>
      <c r="N29" s="76" t="str">
        <f>Wellness!AP30</f>
        <v>NC</v>
      </c>
      <c r="O29" s="71" t="str">
        <f t="shared" si="1"/>
        <v>NC</v>
      </c>
      <c r="P29" s="67">
        <f>HPS!BA29</f>
        <v>61.059999999999988</v>
      </c>
      <c r="Q29" s="72" t="str" cm="1">
        <f t="array" ref="Q29">_xlfn.IFS('HPS grading'!P29&gt;=90,"A+",'HPS grading'!P29&gt;=80,"A",'HPS grading'!P29&gt;=70,"B+",'HPS grading'!P29&gt;=60,"B",'HPS grading'!P29&gt;=50,"C+",'HPS grading'!P29&gt;=40,"C",'HPS grading'!P29&gt;=30,"D",'HPS grading'!P29&lt;30,"E")</f>
        <v>B</v>
      </c>
      <c r="R29" s="76" t="str">
        <f>Persona!AR30</f>
        <v>Cleared</v>
      </c>
      <c r="S29" s="76" t="str">
        <f>Wellness!BJ30</f>
        <v>Cleared</v>
      </c>
      <c r="T29" s="72" t="str">
        <f t="shared" si="2"/>
        <v>None</v>
      </c>
      <c r="U29" s="67">
        <f>HPS!BQ29</f>
        <v>42.260185185185186</v>
      </c>
      <c r="V29" s="72" t="str" cm="1">
        <f t="array" ref="V29">_xlfn.IFS('HPS grading'!U29&gt;=90,"A+",'HPS grading'!U29&gt;=80,"A",'HPS grading'!U29&gt;=70,"B+",'HPS grading'!U29&gt;=60,"B",'HPS grading'!U29&gt;=50,"C+",'HPS grading'!U29&gt;=40,"C",'HPS grading'!U29&gt;=30,"D",'HPS grading'!U29&lt;30,"E")</f>
        <v>C</v>
      </c>
      <c r="W29" s="76" t="str">
        <f>Persona!BE30</f>
        <v>Cleared</v>
      </c>
      <c r="X29" s="76" t="str">
        <f>Wellness!CD30</f>
        <v>NC</v>
      </c>
      <c r="Y29" s="72" t="str">
        <f t="shared" si="3"/>
        <v>NC</v>
      </c>
      <c r="Z29" s="67">
        <f>AVERAGE('HPS grading'!$F29,'HPS grading'!$K29,'HPS grading'!$P29,'HPS grading'!$U29)</f>
        <v>55.667799272486768</v>
      </c>
      <c r="AA29" s="250" t="str" cm="1">
        <f t="array" ref="AA29">_xlfn.IFS('HPS grading'!Z29&gt;=90,"A+",'HPS grading'!Z29&gt;=80,"A",'HPS grading'!Z29&gt;=70,"B+",'HPS grading'!Z29&gt;=60,"B",'HPS grading'!Z29&gt;=50,"C+",'HPS grading'!Z29&gt;=40,"C",'HPS grading'!Z29&gt;=30,"D",'HPS grading'!Z29&lt;30,"E")</f>
        <v>C+</v>
      </c>
    </row>
    <row r="30" spans="1:27" x14ac:dyDescent="0.3">
      <c r="A30" s="71">
        <v>27</v>
      </c>
      <c r="B30" s="60" t="s">
        <v>27</v>
      </c>
      <c r="C30" s="60" t="s">
        <v>47</v>
      </c>
      <c r="D30" s="60" t="s">
        <v>79</v>
      </c>
      <c r="E30" s="61" t="s">
        <v>80</v>
      </c>
      <c r="F30" s="63">
        <f>HPS!$U30</f>
        <v>58.659722222222229</v>
      </c>
      <c r="G30" s="71" t="str" cm="1">
        <f t="array" ref="G30">_xlfn.IFS('HPS grading'!$F30&gt;=90,"A+",'HPS grading'!$F30&gt;=80,"A",'HPS grading'!$F30&gt;=70,"B+",'HPS grading'!$F30&gt;=60,"B",'HPS grading'!$F30&gt;=50,"C+",'HPS grading'!$F30&gt;=40,"C",'HPS grading'!$F30&gt;=30,"D",'HPS grading'!$F30&lt;30,"E")</f>
        <v>C+</v>
      </c>
      <c r="H30" s="76" t="str">
        <f>Persona!R31</f>
        <v>Cleared</v>
      </c>
      <c r="I30" s="76" t="str">
        <f>Wellness!V31</f>
        <v>Cleared</v>
      </c>
      <c r="J30" s="71" t="str">
        <f t="shared" si="0"/>
        <v>None</v>
      </c>
      <c r="K30" s="63">
        <f>HPS!AK30</f>
        <v>61.85190476190477</v>
      </c>
      <c r="L30" s="71" t="str" cm="1">
        <f t="array" ref="L30">_xlfn.IFS('HPS grading'!K30&gt;=90,"A+",'HPS grading'!K30&gt;=80,"A",'HPS grading'!K30&gt;=70,"B+",'HPS grading'!K30&gt;=60,"B",'HPS grading'!K30&gt;=50,"C+",'HPS grading'!K30&gt;=40,"C",'HPS grading'!K30&gt;=30,"D",'HPS grading'!K30&lt;30,"E")</f>
        <v>B</v>
      </c>
      <c r="M30" s="76" t="str">
        <f>Persona!AE31</f>
        <v>Cleared</v>
      </c>
      <c r="N30" s="76" t="str">
        <f>Wellness!AP31</f>
        <v>NC</v>
      </c>
      <c r="O30" s="71" t="str">
        <f t="shared" si="1"/>
        <v>NC</v>
      </c>
      <c r="P30" s="63">
        <f>HPS!BA30</f>
        <v>53.28</v>
      </c>
      <c r="Q30" s="71" t="str" cm="1">
        <f t="array" ref="Q30">_xlfn.IFS('HPS grading'!P30&gt;=90,"A+",'HPS grading'!P30&gt;=80,"A",'HPS grading'!P30&gt;=70,"B+",'HPS grading'!P30&gt;=60,"B",'HPS grading'!P30&gt;=50,"C+",'HPS grading'!P30&gt;=40,"C",'HPS grading'!P30&gt;=30,"D",'HPS grading'!P30&lt;30,"E")</f>
        <v>C+</v>
      </c>
      <c r="R30" s="76" t="str">
        <f>Persona!AR31</f>
        <v>Cleared</v>
      </c>
      <c r="S30" s="76" t="str">
        <f>Wellness!BJ31</f>
        <v>NC</v>
      </c>
      <c r="T30" s="71" t="str">
        <f t="shared" si="2"/>
        <v>NC</v>
      </c>
      <c r="U30" s="63">
        <f>HPS!BQ30</f>
        <v>68.062962962962956</v>
      </c>
      <c r="V30" s="71" t="str" cm="1">
        <f t="array" ref="V30">_xlfn.IFS('HPS grading'!U30&gt;=90,"A+",'HPS grading'!U30&gt;=80,"A",'HPS grading'!U30&gt;=70,"B+",'HPS grading'!U30&gt;=60,"B",'HPS grading'!U30&gt;=50,"C+",'HPS grading'!U30&gt;=40,"C",'HPS grading'!U30&gt;=30,"D",'HPS grading'!U30&lt;30,"E")</f>
        <v>B</v>
      </c>
      <c r="W30" s="76" t="str">
        <f>Persona!BE31</f>
        <v>Cleared</v>
      </c>
      <c r="X30" s="76" t="str">
        <f>Wellness!CD31</f>
        <v>Cleared</v>
      </c>
      <c r="Y30" s="71" t="str">
        <f t="shared" si="3"/>
        <v>None</v>
      </c>
      <c r="Z30" s="63">
        <f>AVERAGE('HPS grading'!$F30,'HPS grading'!$K30,'HPS grading'!$P30,'HPS grading'!$U30)</f>
        <v>60.463647486772487</v>
      </c>
      <c r="AA30" s="249" t="str" cm="1">
        <f t="array" ref="AA30">_xlfn.IFS('HPS grading'!Z30&gt;=90,"A+",'HPS grading'!Z30&gt;=80,"A",'HPS grading'!Z30&gt;=70,"B+",'HPS grading'!Z30&gt;=60,"B",'HPS grading'!Z30&gt;=50,"C+",'HPS grading'!Z30&gt;=40,"C",'HPS grading'!Z30&gt;=30,"D",'HPS grading'!Z30&lt;30,"E")</f>
        <v>B</v>
      </c>
    </row>
    <row r="31" spans="1:27" x14ac:dyDescent="0.3">
      <c r="A31" s="72">
        <v>28</v>
      </c>
      <c r="B31" s="64" t="s">
        <v>27</v>
      </c>
      <c r="C31" s="64" t="s">
        <v>24</v>
      </c>
      <c r="D31" s="64" t="s">
        <v>81</v>
      </c>
      <c r="E31" s="65" t="s">
        <v>82</v>
      </c>
      <c r="F31" s="67">
        <f>HPS!$U31</f>
        <v>55.666666666666664</v>
      </c>
      <c r="G31" s="72" t="str" cm="1">
        <f t="array" ref="G31">_xlfn.IFS('HPS grading'!$F31&gt;=90,"A+",'HPS grading'!$F31&gt;=80,"A",'HPS grading'!$F31&gt;=70,"B+",'HPS grading'!$F31&gt;=60,"B",'HPS grading'!$F31&gt;=50,"C+",'HPS grading'!$F31&gt;=40,"C",'HPS grading'!$F31&gt;=30,"D",'HPS grading'!$F31&lt;30,"E")</f>
        <v>C+</v>
      </c>
      <c r="H31" s="76" t="str">
        <f>Persona!R32</f>
        <v>Cleared</v>
      </c>
      <c r="I31" s="76" t="str">
        <f>Wellness!V32</f>
        <v>NC</v>
      </c>
      <c r="J31" s="71" t="str">
        <f t="shared" si="0"/>
        <v>NC</v>
      </c>
      <c r="K31" s="67">
        <f>HPS!AK31</f>
        <v>39.946666666666665</v>
      </c>
      <c r="L31" s="72" t="str" cm="1">
        <f t="array" ref="L31">_xlfn.IFS('HPS grading'!K31&gt;=90,"A+",'HPS grading'!K31&gt;=80,"A",'HPS grading'!K31&gt;=70,"B+",'HPS grading'!K31&gt;=60,"B",'HPS grading'!K31&gt;=50,"C+",'HPS grading'!K31&gt;=40,"C",'HPS grading'!K31&gt;=30,"D",'HPS grading'!K31&lt;30,"E")</f>
        <v>D</v>
      </c>
      <c r="M31" s="76" t="str">
        <f>Persona!AE32</f>
        <v>Cleared</v>
      </c>
      <c r="N31" s="76" t="str">
        <f>Wellness!AP32</f>
        <v>NC</v>
      </c>
      <c r="O31" s="71" t="str">
        <f t="shared" si="1"/>
        <v>NC</v>
      </c>
      <c r="P31" s="67">
        <f>HPS!BA31</f>
        <v>36.203333333333333</v>
      </c>
      <c r="Q31" s="72" t="str" cm="1">
        <f t="array" ref="Q31">_xlfn.IFS('HPS grading'!P31&gt;=90,"A+",'HPS grading'!P31&gt;=80,"A",'HPS grading'!P31&gt;=70,"B+",'HPS grading'!P31&gt;=60,"B",'HPS grading'!P31&gt;=50,"C+",'HPS grading'!P31&gt;=40,"C",'HPS grading'!P31&gt;=30,"D",'HPS grading'!P31&lt;30,"E")</f>
        <v>D</v>
      </c>
      <c r="R31" s="76" t="str">
        <f>Persona!AR32</f>
        <v>Cleared</v>
      </c>
      <c r="S31" s="76" t="str">
        <f>Wellness!BJ32</f>
        <v>NC</v>
      </c>
      <c r="T31" s="72" t="str">
        <f t="shared" si="2"/>
        <v>NC</v>
      </c>
      <c r="U31" s="67">
        <f>HPS!BQ31</f>
        <v>52.237037037037041</v>
      </c>
      <c r="V31" s="72" t="str" cm="1">
        <f t="array" ref="V31">_xlfn.IFS('HPS grading'!U31&gt;=90,"A+",'HPS grading'!U31&gt;=80,"A",'HPS grading'!U31&gt;=70,"B+",'HPS grading'!U31&gt;=60,"B",'HPS grading'!U31&gt;=50,"C+",'HPS grading'!U31&gt;=40,"C",'HPS grading'!U31&gt;=30,"D",'HPS grading'!U31&lt;30,"E")</f>
        <v>C+</v>
      </c>
      <c r="W31" s="76" t="str">
        <f>Persona!BE32</f>
        <v>Cleared</v>
      </c>
      <c r="X31" s="76" t="str">
        <f>Wellness!CD32</f>
        <v>NC</v>
      </c>
      <c r="Y31" s="72" t="str">
        <f t="shared" si="3"/>
        <v>NC</v>
      </c>
      <c r="Z31" s="67">
        <f>AVERAGE('HPS grading'!$F31,'HPS grading'!$K31,'HPS grading'!$P31,'HPS grading'!$U31)</f>
        <v>46.01342592592593</v>
      </c>
      <c r="AA31" s="250" t="str" cm="1">
        <f t="array" ref="AA31">_xlfn.IFS('HPS grading'!Z31&gt;=90,"A+",'HPS grading'!Z31&gt;=80,"A",'HPS grading'!Z31&gt;=70,"B+",'HPS grading'!Z31&gt;=60,"B",'HPS grading'!Z31&gt;=50,"C+",'HPS grading'!Z31&gt;=40,"C",'HPS grading'!Z31&gt;=30,"D",'HPS grading'!Z31&lt;30,"E")</f>
        <v>C</v>
      </c>
    </row>
    <row r="32" spans="1:27" x14ac:dyDescent="0.3">
      <c r="A32" s="71">
        <v>29</v>
      </c>
      <c r="B32" s="60" t="s">
        <v>27</v>
      </c>
      <c r="C32" s="60" t="s">
        <v>15</v>
      </c>
      <c r="D32" s="60" t="s">
        <v>83</v>
      </c>
      <c r="E32" s="61" t="s">
        <v>84</v>
      </c>
      <c r="F32" s="63">
        <f>HPS!$U32</f>
        <v>55.090773809523817</v>
      </c>
      <c r="G32" s="71" t="str" cm="1">
        <f t="array" ref="G32">_xlfn.IFS('HPS grading'!$F32&gt;=90,"A+",'HPS grading'!$F32&gt;=80,"A",'HPS grading'!$F32&gt;=70,"B+",'HPS grading'!$F32&gt;=60,"B",'HPS grading'!$F32&gt;=50,"C+",'HPS grading'!$F32&gt;=40,"C",'HPS grading'!$F32&gt;=30,"D",'HPS grading'!$F32&lt;30,"E")</f>
        <v>C+</v>
      </c>
      <c r="H32" s="76" t="str">
        <f>Persona!R33</f>
        <v>Cleared</v>
      </c>
      <c r="I32" s="76" t="str">
        <f>Wellness!V33</f>
        <v>Cleared</v>
      </c>
      <c r="J32" s="71" t="str">
        <f t="shared" si="0"/>
        <v>None</v>
      </c>
      <c r="K32" s="63">
        <f>HPS!AK32</f>
        <v>40.016666666666666</v>
      </c>
      <c r="L32" s="71" t="str" cm="1">
        <f t="array" ref="L32">_xlfn.IFS('HPS grading'!K32&gt;=90,"A+",'HPS grading'!K32&gt;=80,"A",'HPS grading'!K32&gt;=70,"B+",'HPS grading'!K32&gt;=60,"B",'HPS grading'!K32&gt;=50,"C+",'HPS grading'!K32&gt;=40,"C",'HPS grading'!K32&gt;=30,"D",'HPS grading'!K32&lt;30,"E")</f>
        <v>C</v>
      </c>
      <c r="M32" s="76" t="str">
        <f>Persona!AE33</f>
        <v>NC</v>
      </c>
      <c r="N32" s="76" t="str">
        <f>Wellness!AP33</f>
        <v>NC</v>
      </c>
      <c r="O32" s="71" t="str">
        <f t="shared" si="1"/>
        <v>NC</v>
      </c>
      <c r="P32" s="63">
        <f>HPS!BA32</f>
        <v>53.921111111111109</v>
      </c>
      <c r="Q32" s="71" t="str" cm="1">
        <f t="array" ref="Q32">_xlfn.IFS('HPS grading'!P32&gt;=90,"A+",'HPS grading'!P32&gt;=80,"A",'HPS grading'!P32&gt;=70,"B+",'HPS grading'!P32&gt;=60,"B",'HPS grading'!P32&gt;=50,"C+",'HPS grading'!P32&gt;=40,"C",'HPS grading'!P32&gt;=30,"D",'HPS grading'!P32&lt;30,"E")</f>
        <v>C+</v>
      </c>
      <c r="R32" s="76" t="str">
        <f>Persona!AR33</f>
        <v>Cleared</v>
      </c>
      <c r="S32" s="76" t="str">
        <f>Wellness!BJ33</f>
        <v>Cleared</v>
      </c>
      <c r="T32" s="71" t="str">
        <f t="shared" si="2"/>
        <v>None</v>
      </c>
      <c r="U32" s="63">
        <f>HPS!BQ32</f>
        <v>59.439814814814817</v>
      </c>
      <c r="V32" s="71" t="str" cm="1">
        <f t="array" ref="V32">_xlfn.IFS('HPS grading'!U32&gt;=90,"A+",'HPS grading'!U32&gt;=80,"A",'HPS grading'!U32&gt;=70,"B+",'HPS grading'!U32&gt;=60,"B",'HPS grading'!U32&gt;=50,"C+",'HPS grading'!U32&gt;=40,"C",'HPS grading'!U32&gt;=30,"D",'HPS grading'!U32&lt;30,"E")</f>
        <v>C+</v>
      </c>
      <c r="W32" s="76" t="str">
        <f>Persona!BE33</f>
        <v>Cleared</v>
      </c>
      <c r="X32" s="76" t="str">
        <f>Wellness!CD33</f>
        <v>Cleared</v>
      </c>
      <c r="Y32" s="71" t="str">
        <f t="shared" si="3"/>
        <v>None</v>
      </c>
      <c r="Z32" s="63">
        <f>AVERAGE('HPS grading'!$F32,'HPS grading'!$K32,'HPS grading'!$P32,'HPS grading'!$U32)</f>
        <v>52.117091600529101</v>
      </c>
      <c r="AA32" s="249" t="str" cm="1">
        <f t="array" ref="AA32">_xlfn.IFS('HPS grading'!Z32&gt;=90,"A+",'HPS grading'!Z32&gt;=80,"A",'HPS grading'!Z32&gt;=70,"B+",'HPS grading'!Z32&gt;=60,"B",'HPS grading'!Z32&gt;=50,"C+",'HPS grading'!Z32&gt;=40,"C",'HPS grading'!Z32&gt;=30,"D",'HPS grading'!Z32&lt;30,"E")</f>
        <v>C+</v>
      </c>
    </row>
    <row r="33" spans="1:27" x14ac:dyDescent="0.3">
      <c r="A33" s="72">
        <v>30</v>
      </c>
      <c r="B33" s="64" t="s">
        <v>27</v>
      </c>
      <c r="C33" s="64" t="s">
        <v>24</v>
      </c>
      <c r="D33" s="64" t="s">
        <v>85</v>
      </c>
      <c r="E33" s="65" t="s">
        <v>86</v>
      </c>
      <c r="F33" s="67">
        <f>HPS!$U33</f>
        <v>51.694444444444443</v>
      </c>
      <c r="G33" s="72" t="str" cm="1">
        <f t="array" ref="G33">_xlfn.IFS('HPS grading'!$F33&gt;=90,"A+",'HPS grading'!$F33&gt;=80,"A",'HPS grading'!$F33&gt;=70,"B+",'HPS grading'!$F33&gt;=60,"B",'HPS grading'!$F33&gt;=50,"C+",'HPS grading'!$F33&gt;=40,"C",'HPS grading'!$F33&gt;=30,"D",'HPS grading'!$F33&lt;30,"E")</f>
        <v>C+</v>
      </c>
      <c r="H33" s="76" t="str">
        <f>Persona!R34</f>
        <v>NC</v>
      </c>
      <c r="I33" s="76" t="str">
        <f>Wellness!V34</f>
        <v>Cleared</v>
      </c>
      <c r="J33" s="71" t="str">
        <f t="shared" si="0"/>
        <v>NC</v>
      </c>
      <c r="K33" s="67">
        <f>HPS!AK33</f>
        <v>59.388452380952387</v>
      </c>
      <c r="L33" s="72" t="str" cm="1">
        <f t="array" ref="L33">_xlfn.IFS('HPS grading'!K33&gt;=90,"A+",'HPS grading'!K33&gt;=80,"A",'HPS grading'!K33&gt;=70,"B+",'HPS grading'!K33&gt;=60,"B",'HPS grading'!K33&gt;=50,"C+",'HPS grading'!K33&gt;=40,"C",'HPS grading'!K33&gt;=30,"D",'HPS grading'!K33&lt;30,"E")</f>
        <v>C+</v>
      </c>
      <c r="M33" s="76" t="str">
        <f>Persona!AE34</f>
        <v>Cleared</v>
      </c>
      <c r="N33" s="76" t="str">
        <f>Wellness!AP34</f>
        <v>Cleared</v>
      </c>
      <c r="O33" s="71" t="str">
        <f t="shared" si="1"/>
        <v>None</v>
      </c>
      <c r="P33" s="67">
        <f>HPS!BA33</f>
        <v>41.462222222222223</v>
      </c>
      <c r="Q33" s="72" t="str" cm="1">
        <f t="array" ref="Q33">_xlfn.IFS('HPS grading'!P33&gt;=90,"A+",'HPS grading'!P33&gt;=80,"A",'HPS grading'!P33&gt;=70,"B+",'HPS grading'!P33&gt;=60,"B",'HPS grading'!P33&gt;=50,"C+",'HPS grading'!P33&gt;=40,"C",'HPS grading'!P33&gt;=30,"D",'HPS grading'!P33&lt;30,"E")</f>
        <v>C</v>
      </c>
      <c r="R33" s="76" t="str">
        <f>Persona!AR34</f>
        <v>NC</v>
      </c>
      <c r="S33" s="76" t="str">
        <f>Wellness!BJ34</f>
        <v>Cleared</v>
      </c>
      <c r="T33" s="72" t="str">
        <f t="shared" si="2"/>
        <v>NC</v>
      </c>
      <c r="U33" s="67">
        <f>HPS!BQ33</f>
        <v>57.359259259259261</v>
      </c>
      <c r="V33" s="72" t="str" cm="1">
        <f t="array" ref="V33">_xlfn.IFS('HPS grading'!U33&gt;=90,"A+",'HPS grading'!U33&gt;=80,"A",'HPS grading'!U33&gt;=70,"B+",'HPS grading'!U33&gt;=60,"B",'HPS grading'!U33&gt;=50,"C+",'HPS grading'!U33&gt;=40,"C",'HPS grading'!U33&gt;=30,"D",'HPS grading'!U33&lt;30,"E")</f>
        <v>C+</v>
      </c>
      <c r="W33" s="76" t="str">
        <f>Persona!BE34</f>
        <v>Cleared</v>
      </c>
      <c r="X33" s="76" t="str">
        <f>Wellness!CD34</f>
        <v>Cleared</v>
      </c>
      <c r="Y33" s="72" t="str">
        <f t="shared" si="3"/>
        <v>None</v>
      </c>
      <c r="Z33" s="67">
        <f>AVERAGE('HPS grading'!$F33,'HPS grading'!$K33,'HPS grading'!$P33,'HPS grading'!$U33)</f>
        <v>52.476094576719575</v>
      </c>
      <c r="AA33" s="250" t="str" cm="1">
        <f t="array" ref="AA33">_xlfn.IFS('HPS grading'!Z33&gt;=90,"A+",'HPS grading'!Z33&gt;=80,"A",'HPS grading'!Z33&gt;=70,"B+",'HPS grading'!Z33&gt;=60,"B",'HPS grading'!Z33&gt;=50,"C+",'HPS grading'!Z33&gt;=40,"C",'HPS grading'!Z33&gt;=30,"D",'HPS grading'!Z33&lt;30,"E")</f>
        <v>C+</v>
      </c>
    </row>
    <row r="34" spans="1:27" x14ac:dyDescent="0.3">
      <c r="A34" s="71">
        <v>31</v>
      </c>
      <c r="B34" s="60" t="s">
        <v>27</v>
      </c>
      <c r="C34" s="60" t="s">
        <v>24</v>
      </c>
      <c r="D34" s="60" t="s">
        <v>87</v>
      </c>
      <c r="E34" s="61" t="s">
        <v>88</v>
      </c>
      <c r="F34" s="63">
        <f>HPS!$U34</f>
        <v>39.375</v>
      </c>
      <c r="G34" s="71" t="str" cm="1">
        <f t="array" ref="G34">_xlfn.IFS('HPS grading'!$F34&gt;=90,"A+",'HPS grading'!$F34&gt;=80,"A",'HPS grading'!$F34&gt;=70,"B+",'HPS grading'!$F34&gt;=60,"B",'HPS grading'!$F34&gt;=50,"C+",'HPS grading'!$F34&gt;=40,"C",'HPS grading'!$F34&gt;=30,"D",'HPS grading'!$F34&lt;30,"E")</f>
        <v>D</v>
      </c>
      <c r="H34" s="76" t="str">
        <f>Persona!R35</f>
        <v>NC</v>
      </c>
      <c r="I34" s="76" t="str">
        <f>Wellness!V35</f>
        <v>Cleared</v>
      </c>
      <c r="J34" s="71" t="str">
        <f t="shared" si="0"/>
        <v>NC</v>
      </c>
      <c r="K34" s="63">
        <f>HPS!AK34</f>
        <v>45.003809523809522</v>
      </c>
      <c r="L34" s="71" t="str" cm="1">
        <f t="array" ref="L34">_xlfn.IFS('HPS grading'!K34&gt;=90,"A+",'HPS grading'!K34&gt;=80,"A",'HPS grading'!K34&gt;=70,"B+",'HPS grading'!K34&gt;=60,"B",'HPS grading'!K34&gt;=50,"C+",'HPS grading'!K34&gt;=40,"C",'HPS grading'!K34&gt;=30,"D",'HPS grading'!K34&lt;30,"E")</f>
        <v>C</v>
      </c>
      <c r="M34" s="76" t="str">
        <f>Persona!AE35</f>
        <v>Cleared</v>
      </c>
      <c r="N34" s="76" t="str">
        <f>Wellness!AP35</f>
        <v>NC</v>
      </c>
      <c r="O34" s="71" t="str">
        <f t="shared" si="1"/>
        <v>NC</v>
      </c>
      <c r="P34" s="63">
        <f>HPS!BA34</f>
        <v>34.121111111111112</v>
      </c>
      <c r="Q34" s="71" t="str" cm="1">
        <f t="array" ref="Q34">_xlfn.IFS('HPS grading'!P34&gt;=90,"A+",'HPS grading'!P34&gt;=80,"A",'HPS grading'!P34&gt;=70,"B+",'HPS grading'!P34&gt;=60,"B",'HPS grading'!P34&gt;=50,"C+",'HPS grading'!P34&gt;=40,"C",'HPS grading'!P34&gt;=30,"D",'HPS grading'!P34&lt;30,"E")</f>
        <v>D</v>
      </c>
      <c r="R34" s="76" t="str">
        <f>Persona!AR35</f>
        <v>NC</v>
      </c>
      <c r="S34" s="76" t="str">
        <f>Wellness!BJ35</f>
        <v>NC</v>
      </c>
      <c r="T34" s="71" t="str">
        <f t="shared" si="2"/>
        <v>NC</v>
      </c>
      <c r="U34" s="63">
        <f>HPS!BQ34</f>
        <v>46.468518518518515</v>
      </c>
      <c r="V34" s="71" t="str" cm="1">
        <f t="array" ref="V34">_xlfn.IFS('HPS grading'!U34&gt;=90,"A+",'HPS grading'!U34&gt;=80,"A",'HPS grading'!U34&gt;=70,"B+",'HPS grading'!U34&gt;=60,"B",'HPS grading'!U34&gt;=50,"C+",'HPS grading'!U34&gt;=40,"C",'HPS grading'!U34&gt;=30,"D",'HPS grading'!U34&lt;30,"E")</f>
        <v>C</v>
      </c>
      <c r="W34" s="76" t="str">
        <f>Persona!BE35</f>
        <v>Cleared</v>
      </c>
      <c r="X34" s="76" t="str">
        <f>Wellness!CD35</f>
        <v>NC</v>
      </c>
      <c r="Y34" s="71" t="str">
        <f t="shared" si="3"/>
        <v>NC</v>
      </c>
      <c r="Z34" s="63">
        <f>AVERAGE('HPS grading'!$F34,'HPS grading'!$K34,'HPS grading'!$P34,'HPS grading'!$U34)</f>
        <v>41.242109788359791</v>
      </c>
      <c r="AA34" s="249" t="str" cm="1">
        <f t="array" ref="AA34">_xlfn.IFS('HPS grading'!Z34&gt;=90,"A+",'HPS grading'!Z34&gt;=80,"A",'HPS grading'!Z34&gt;=70,"B+",'HPS grading'!Z34&gt;=60,"B",'HPS grading'!Z34&gt;=50,"C+",'HPS grading'!Z34&gt;=40,"C",'HPS grading'!Z34&gt;=30,"D",'HPS grading'!Z34&lt;30,"E")</f>
        <v>C</v>
      </c>
    </row>
    <row r="35" spans="1:27" x14ac:dyDescent="0.3">
      <c r="A35" s="72">
        <v>32</v>
      </c>
      <c r="B35" s="64" t="s">
        <v>23</v>
      </c>
      <c r="C35" s="64" t="s">
        <v>47</v>
      </c>
      <c r="D35" s="64" t="s">
        <v>89</v>
      </c>
      <c r="E35" s="65" t="s">
        <v>90</v>
      </c>
      <c r="F35" s="67">
        <f>HPS!$U35</f>
        <v>44.680555555555557</v>
      </c>
      <c r="G35" s="72" t="str" cm="1">
        <f t="array" ref="G35">_xlfn.IFS('HPS grading'!$F35&gt;=90,"A+",'HPS grading'!$F35&gt;=80,"A",'HPS grading'!$F35&gt;=70,"B+",'HPS grading'!$F35&gt;=60,"B",'HPS grading'!$F35&gt;=50,"C+",'HPS grading'!$F35&gt;=40,"C",'HPS grading'!$F35&gt;=30,"D",'HPS grading'!$F35&lt;30,"E")</f>
        <v>C</v>
      </c>
      <c r="H35" s="76" t="str">
        <f>Persona!R36</f>
        <v>NC</v>
      </c>
      <c r="I35" s="76" t="str">
        <f>Wellness!V36</f>
        <v>NC</v>
      </c>
      <c r="J35" s="71" t="str">
        <f t="shared" si="0"/>
        <v>NC</v>
      </c>
      <c r="K35" s="67">
        <f>HPS!AK35</f>
        <v>57.022142857142853</v>
      </c>
      <c r="L35" s="72" t="str" cm="1">
        <f t="array" ref="L35">_xlfn.IFS('HPS grading'!K35&gt;=90,"A+",'HPS grading'!K35&gt;=80,"A",'HPS grading'!K35&gt;=70,"B+",'HPS grading'!K35&gt;=60,"B",'HPS grading'!K35&gt;=50,"C+",'HPS grading'!K35&gt;=40,"C",'HPS grading'!K35&gt;=30,"D",'HPS grading'!K35&lt;30,"E")</f>
        <v>C+</v>
      </c>
      <c r="M35" s="76" t="str">
        <f>Persona!AE36</f>
        <v>Cleared</v>
      </c>
      <c r="N35" s="76" t="str">
        <f>Wellness!AP36</f>
        <v>NC</v>
      </c>
      <c r="O35" s="71" t="str">
        <f t="shared" si="1"/>
        <v>NC</v>
      </c>
      <c r="P35" s="67">
        <f>HPS!BA35</f>
        <v>47.903333333333336</v>
      </c>
      <c r="Q35" s="72" t="str" cm="1">
        <f t="array" ref="Q35">_xlfn.IFS('HPS grading'!P35&gt;=90,"A+",'HPS grading'!P35&gt;=80,"A",'HPS grading'!P35&gt;=70,"B+",'HPS grading'!P35&gt;=60,"B",'HPS grading'!P35&gt;=50,"C+",'HPS grading'!P35&gt;=40,"C",'HPS grading'!P35&gt;=30,"D",'HPS grading'!P35&lt;30,"E")</f>
        <v>C</v>
      </c>
      <c r="R35" s="76" t="str">
        <f>Persona!AR36</f>
        <v>Cleared</v>
      </c>
      <c r="S35" s="76" t="str">
        <f>Wellness!BJ36</f>
        <v>NC</v>
      </c>
      <c r="T35" s="72" t="str">
        <f t="shared" si="2"/>
        <v>NC</v>
      </c>
      <c r="U35" s="67">
        <f>HPS!BQ35</f>
        <v>38.633333333333333</v>
      </c>
      <c r="V35" s="72" t="str" cm="1">
        <f t="array" ref="V35">_xlfn.IFS('HPS grading'!U35&gt;=90,"A+",'HPS grading'!U35&gt;=80,"A",'HPS grading'!U35&gt;=70,"B+",'HPS grading'!U35&gt;=60,"B",'HPS grading'!U35&gt;=50,"C+",'HPS grading'!U35&gt;=40,"C",'HPS grading'!U35&gt;=30,"D",'HPS grading'!U35&lt;30,"E")</f>
        <v>D</v>
      </c>
      <c r="W35" s="76" t="str">
        <f>Persona!BE36</f>
        <v>Cleared</v>
      </c>
      <c r="X35" s="76" t="str">
        <f>Wellness!CD36</f>
        <v>NC</v>
      </c>
      <c r="Y35" s="72" t="str">
        <f t="shared" si="3"/>
        <v>NC</v>
      </c>
      <c r="Z35" s="67">
        <f>AVERAGE('HPS grading'!$F35,'HPS grading'!$K35,'HPS grading'!$P35,'HPS grading'!$U35)</f>
        <v>47.059841269841272</v>
      </c>
      <c r="AA35" s="250" t="str" cm="1">
        <f t="array" ref="AA35">_xlfn.IFS('HPS grading'!Z35&gt;=90,"A+",'HPS grading'!Z35&gt;=80,"A",'HPS grading'!Z35&gt;=70,"B+",'HPS grading'!Z35&gt;=60,"B",'HPS grading'!Z35&gt;=50,"C+",'HPS grading'!Z35&gt;=40,"C",'HPS grading'!Z35&gt;=30,"D",'HPS grading'!Z35&lt;30,"E")</f>
        <v>C</v>
      </c>
    </row>
    <row r="36" spans="1:27" x14ac:dyDescent="0.3">
      <c r="A36" s="71">
        <v>33</v>
      </c>
      <c r="B36" s="60" t="s">
        <v>23</v>
      </c>
      <c r="C36" s="60" t="s">
        <v>47</v>
      </c>
      <c r="D36" s="60" t="s">
        <v>91</v>
      </c>
      <c r="E36" s="61" t="s">
        <v>92</v>
      </c>
      <c r="F36" s="63">
        <f>HPS!$U36</f>
        <v>47.986111111111114</v>
      </c>
      <c r="G36" s="71" t="str" cm="1">
        <f t="array" ref="G36">_xlfn.IFS('HPS grading'!$F36&gt;=90,"A+",'HPS grading'!$F36&gt;=80,"A",'HPS grading'!$F36&gt;=70,"B+",'HPS grading'!$F36&gt;=60,"B",'HPS grading'!$F36&gt;=50,"C+",'HPS grading'!$F36&gt;=40,"C",'HPS grading'!$F36&gt;=30,"D",'HPS grading'!$F36&lt;30,"E")</f>
        <v>C</v>
      </c>
      <c r="H36" s="76" t="str">
        <f>Persona!R37</f>
        <v>NC</v>
      </c>
      <c r="I36" s="76" t="str">
        <f>Wellness!V37</f>
        <v>Cleared</v>
      </c>
      <c r="J36" s="71" t="str">
        <f t="shared" si="0"/>
        <v>NC</v>
      </c>
      <c r="K36" s="63">
        <f>HPS!AK36</f>
        <v>53.89297619047619</v>
      </c>
      <c r="L36" s="71" t="str" cm="1">
        <f t="array" ref="L36">_xlfn.IFS('HPS grading'!K36&gt;=90,"A+",'HPS grading'!K36&gt;=80,"A",'HPS grading'!K36&gt;=70,"B+",'HPS grading'!K36&gt;=60,"B",'HPS grading'!K36&gt;=50,"C+",'HPS grading'!K36&gt;=40,"C",'HPS grading'!K36&gt;=30,"D",'HPS grading'!K36&lt;30,"E")</f>
        <v>C+</v>
      </c>
      <c r="M36" s="76" t="str">
        <f>Persona!AE37</f>
        <v>Cleared</v>
      </c>
      <c r="N36" s="76" t="str">
        <f>Wellness!AP37</f>
        <v>NC</v>
      </c>
      <c r="O36" s="71" t="str">
        <f t="shared" si="1"/>
        <v>NC</v>
      </c>
      <c r="P36" s="63">
        <f>HPS!BA36</f>
        <v>55.61</v>
      </c>
      <c r="Q36" s="71" t="str" cm="1">
        <f t="array" ref="Q36">_xlfn.IFS('HPS grading'!P36&gt;=90,"A+",'HPS grading'!P36&gt;=80,"A",'HPS grading'!P36&gt;=70,"B+",'HPS grading'!P36&gt;=60,"B",'HPS grading'!P36&gt;=50,"C+",'HPS grading'!P36&gt;=40,"C",'HPS grading'!P36&gt;=30,"D",'HPS grading'!P36&lt;30,"E")</f>
        <v>C+</v>
      </c>
      <c r="R36" s="76" t="str">
        <f>Persona!AR37</f>
        <v>Cleared</v>
      </c>
      <c r="S36" s="76" t="str">
        <f>Wellness!BJ37</f>
        <v>Cleared</v>
      </c>
      <c r="T36" s="71" t="str">
        <f t="shared" si="2"/>
        <v>None</v>
      </c>
      <c r="U36" s="63">
        <f>HPS!BQ36</f>
        <v>59.836574074074072</v>
      </c>
      <c r="V36" s="71" t="str" cm="1">
        <f t="array" ref="V36">_xlfn.IFS('HPS grading'!U36&gt;=90,"A+",'HPS grading'!U36&gt;=80,"A",'HPS grading'!U36&gt;=70,"B+",'HPS grading'!U36&gt;=60,"B",'HPS grading'!U36&gt;=50,"C+",'HPS grading'!U36&gt;=40,"C",'HPS grading'!U36&gt;=30,"D",'HPS grading'!U36&lt;30,"E")</f>
        <v>C+</v>
      </c>
      <c r="W36" s="76" t="str">
        <f>Persona!BE37</f>
        <v>Cleared</v>
      </c>
      <c r="X36" s="76" t="str">
        <f>Wellness!CD37</f>
        <v>Cleared</v>
      </c>
      <c r="Y36" s="71" t="str">
        <f t="shared" si="3"/>
        <v>None</v>
      </c>
      <c r="Z36" s="63">
        <f>AVERAGE('HPS grading'!$F36,'HPS grading'!$K36,'HPS grading'!$P36,'HPS grading'!$U36)</f>
        <v>54.331415343915339</v>
      </c>
      <c r="AA36" s="249" t="str" cm="1">
        <f t="array" ref="AA36">_xlfn.IFS('HPS grading'!Z36&gt;=90,"A+",'HPS grading'!Z36&gt;=80,"A",'HPS grading'!Z36&gt;=70,"B+",'HPS grading'!Z36&gt;=60,"B",'HPS grading'!Z36&gt;=50,"C+",'HPS grading'!Z36&gt;=40,"C",'HPS grading'!Z36&gt;=30,"D",'HPS grading'!Z36&lt;30,"E")</f>
        <v>C+</v>
      </c>
    </row>
    <row r="37" spans="1:27" x14ac:dyDescent="0.3">
      <c r="A37" s="72">
        <v>34</v>
      </c>
      <c r="B37" s="64" t="s">
        <v>23</v>
      </c>
      <c r="C37" s="64" t="s">
        <v>24</v>
      </c>
      <c r="D37" s="64" t="s">
        <v>93</v>
      </c>
      <c r="E37" s="65" t="s">
        <v>94</v>
      </c>
      <c r="F37" s="67">
        <f>HPS!$U37</f>
        <v>61.25</v>
      </c>
      <c r="G37" s="72" t="str" cm="1">
        <f t="array" ref="G37">_xlfn.IFS('HPS grading'!$F37&gt;=90,"A+",'HPS grading'!$F37&gt;=80,"A",'HPS grading'!$F37&gt;=70,"B+",'HPS grading'!$F37&gt;=60,"B",'HPS grading'!$F37&gt;=50,"C+",'HPS grading'!$F37&gt;=40,"C",'HPS grading'!$F37&gt;=30,"D",'HPS grading'!$F37&lt;30,"E")</f>
        <v>B</v>
      </c>
      <c r="H37" s="76" t="str">
        <f>Persona!R38</f>
        <v>Cleared</v>
      </c>
      <c r="I37" s="76" t="str">
        <f>Wellness!V38</f>
        <v>Cleared</v>
      </c>
      <c r="J37" s="71" t="str">
        <f t="shared" si="0"/>
        <v>None</v>
      </c>
      <c r="K37" s="67">
        <f>HPS!AK37</f>
        <v>64.973809523809521</v>
      </c>
      <c r="L37" s="72" t="str" cm="1">
        <f t="array" ref="L37">_xlfn.IFS('HPS grading'!K37&gt;=90,"A+",'HPS grading'!K37&gt;=80,"A",'HPS grading'!K37&gt;=70,"B+",'HPS grading'!K37&gt;=60,"B",'HPS grading'!K37&gt;=50,"C+",'HPS grading'!K37&gt;=40,"C",'HPS grading'!K37&gt;=30,"D",'HPS grading'!K37&lt;30,"E")</f>
        <v>B</v>
      </c>
      <c r="M37" s="76" t="str">
        <f>Persona!AE38</f>
        <v>Cleared</v>
      </c>
      <c r="N37" s="76" t="str">
        <f>Wellness!AP38</f>
        <v>Cleared</v>
      </c>
      <c r="O37" s="71" t="str">
        <f t="shared" si="1"/>
        <v>None</v>
      </c>
      <c r="P37" s="67">
        <f>HPS!BA37</f>
        <v>53.214444444444446</v>
      </c>
      <c r="Q37" s="72" t="str" cm="1">
        <f t="array" ref="Q37">_xlfn.IFS('HPS grading'!P37&gt;=90,"A+",'HPS grading'!P37&gt;=80,"A",'HPS grading'!P37&gt;=70,"B+",'HPS grading'!P37&gt;=60,"B",'HPS grading'!P37&gt;=50,"C+",'HPS grading'!P37&gt;=40,"C",'HPS grading'!P37&gt;=30,"D",'HPS grading'!P37&lt;30,"E")</f>
        <v>C+</v>
      </c>
      <c r="R37" s="76" t="str">
        <f>Persona!AR38</f>
        <v>Cleared</v>
      </c>
      <c r="S37" s="76" t="str">
        <f>Wellness!BJ38</f>
        <v>NC</v>
      </c>
      <c r="T37" s="72" t="str">
        <f t="shared" si="2"/>
        <v>NC</v>
      </c>
      <c r="U37" s="67">
        <f>HPS!BQ37</f>
        <v>49.792592592592584</v>
      </c>
      <c r="V37" s="72" t="str" cm="1">
        <f t="array" ref="V37">_xlfn.IFS('HPS grading'!U37&gt;=90,"A+",'HPS grading'!U37&gt;=80,"A",'HPS grading'!U37&gt;=70,"B+",'HPS grading'!U37&gt;=60,"B",'HPS grading'!U37&gt;=50,"C+",'HPS grading'!U37&gt;=40,"C",'HPS grading'!U37&gt;=30,"D",'HPS grading'!U37&lt;30,"E")</f>
        <v>C</v>
      </c>
      <c r="W37" s="76" t="str">
        <f>Persona!BE38</f>
        <v>Cleared</v>
      </c>
      <c r="X37" s="76" t="str">
        <f>Wellness!CD38</f>
        <v>NC</v>
      </c>
      <c r="Y37" s="72" t="str">
        <f t="shared" si="3"/>
        <v>NC</v>
      </c>
      <c r="Z37" s="67">
        <f>AVERAGE('HPS grading'!$F37,'HPS grading'!$K37,'HPS grading'!$P37,'HPS grading'!$U37)</f>
        <v>57.307711640211636</v>
      </c>
      <c r="AA37" s="250" t="str" cm="1">
        <f t="array" ref="AA37">_xlfn.IFS('HPS grading'!Z37&gt;=90,"A+",'HPS grading'!Z37&gt;=80,"A",'HPS grading'!Z37&gt;=70,"B+",'HPS grading'!Z37&gt;=60,"B",'HPS grading'!Z37&gt;=50,"C+",'HPS grading'!Z37&gt;=40,"C",'HPS grading'!Z37&gt;=30,"D",'HPS grading'!Z37&lt;30,"E")</f>
        <v>C+</v>
      </c>
    </row>
    <row r="38" spans="1:27" x14ac:dyDescent="0.3">
      <c r="A38" s="71">
        <v>35</v>
      </c>
      <c r="B38" s="60" t="s">
        <v>27</v>
      </c>
      <c r="C38" s="60" t="s">
        <v>47</v>
      </c>
      <c r="D38" s="60" t="s">
        <v>95</v>
      </c>
      <c r="E38" s="61" t="s">
        <v>96</v>
      </c>
      <c r="F38" s="63">
        <f>HPS!$U38</f>
        <v>51.284722222222229</v>
      </c>
      <c r="G38" s="71" t="str" cm="1">
        <f t="array" ref="G38">_xlfn.IFS('HPS grading'!$F38&gt;=90,"A+",'HPS grading'!$F38&gt;=80,"A",'HPS grading'!$F38&gt;=70,"B+",'HPS grading'!$F38&gt;=60,"B",'HPS grading'!$F38&gt;=50,"C+",'HPS grading'!$F38&gt;=40,"C",'HPS grading'!$F38&gt;=30,"D",'HPS grading'!$F38&lt;30,"E")</f>
        <v>C+</v>
      </c>
      <c r="H38" s="76" t="str">
        <f>Persona!R39</f>
        <v>Cleared</v>
      </c>
      <c r="I38" s="76" t="str">
        <f>Wellness!V39</f>
        <v>Cleared</v>
      </c>
      <c r="J38" s="71" t="str">
        <f t="shared" si="0"/>
        <v>None</v>
      </c>
      <c r="K38" s="63">
        <f>HPS!AK38</f>
        <v>52.392857142857139</v>
      </c>
      <c r="L38" s="71" t="str" cm="1">
        <f t="array" ref="L38">_xlfn.IFS('HPS grading'!K38&gt;=90,"A+",'HPS grading'!K38&gt;=80,"A",'HPS grading'!K38&gt;=70,"B+",'HPS grading'!K38&gt;=60,"B",'HPS grading'!K38&gt;=50,"C+",'HPS grading'!K38&gt;=40,"C",'HPS grading'!K38&gt;=30,"D",'HPS grading'!K38&lt;30,"E")</f>
        <v>C+</v>
      </c>
      <c r="M38" s="76" t="str">
        <f>Persona!AE39</f>
        <v>Cleared</v>
      </c>
      <c r="N38" s="76" t="str">
        <f>Wellness!AP39</f>
        <v>NC</v>
      </c>
      <c r="O38" s="71" t="str">
        <f t="shared" si="1"/>
        <v>NC</v>
      </c>
      <c r="P38" s="63">
        <f>HPS!BA38</f>
        <v>42.597777777777779</v>
      </c>
      <c r="Q38" s="71" t="str" cm="1">
        <f t="array" ref="Q38">_xlfn.IFS('HPS grading'!P38&gt;=90,"A+",'HPS grading'!P38&gt;=80,"A",'HPS grading'!P38&gt;=70,"B+",'HPS grading'!P38&gt;=60,"B",'HPS grading'!P38&gt;=50,"C+",'HPS grading'!P38&gt;=40,"C",'HPS grading'!P38&gt;=30,"D",'HPS grading'!P38&lt;30,"E")</f>
        <v>C</v>
      </c>
      <c r="R38" s="76" t="str">
        <f>Persona!AR39</f>
        <v>NC</v>
      </c>
      <c r="S38" s="76" t="str">
        <f>Wellness!BJ39</f>
        <v>NC</v>
      </c>
      <c r="T38" s="71" t="str">
        <f t="shared" si="2"/>
        <v>NC</v>
      </c>
      <c r="U38" s="63">
        <f>HPS!BQ38</f>
        <v>52.460185185185182</v>
      </c>
      <c r="V38" s="71" t="str" cm="1">
        <f t="array" ref="V38">_xlfn.IFS('HPS grading'!U38&gt;=90,"A+",'HPS grading'!U38&gt;=80,"A",'HPS grading'!U38&gt;=70,"B+",'HPS grading'!U38&gt;=60,"B",'HPS grading'!U38&gt;=50,"C+",'HPS grading'!U38&gt;=40,"C",'HPS grading'!U38&gt;=30,"D",'HPS grading'!U38&lt;30,"E")</f>
        <v>C+</v>
      </c>
      <c r="W38" s="76" t="str">
        <f>Persona!BE39</f>
        <v>Cleared</v>
      </c>
      <c r="X38" s="76" t="str">
        <f>Wellness!CD39</f>
        <v>NC</v>
      </c>
      <c r="Y38" s="71" t="str">
        <f t="shared" si="3"/>
        <v>NC</v>
      </c>
      <c r="Z38" s="63">
        <f>AVERAGE('HPS grading'!$F38,'HPS grading'!$K38,'HPS grading'!$P38,'HPS grading'!$U38)</f>
        <v>49.683885582010589</v>
      </c>
      <c r="AA38" s="249" t="str" cm="1">
        <f t="array" ref="AA38">_xlfn.IFS('HPS grading'!Z38&gt;=90,"A+",'HPS grading'!Z38&gt;=80,"A",'HPS grading'!Z38&gt;=70,"B+",'HPS grading'!Z38&gt;=60,"B",'HPS grading'!Z38&gt;=50,"C+",'HPS grading'!Z38&gt;=40,"C",'HPS grading'!Z38&gt;=30,"D",'HPS grading'!Z38&lt;30,"E")</f>
        <v>C</v>
      </c>
    </row>
    <row r="39" spans="1:27" x14ac:dyDescent="0.3">
      <c r="A39" s="72">
        <v>36</v>
      </c>
      <c r="B39" s="64" t="s">
        <v>27</v>
      </c>
      <c r="C39" s="64" t="s">
        <v>24</v>
      </c>
      <c r="D39" s="64" t="s">
        <v>97</v>
      </c>
      <c r="E39" s="65" t="s">
        <v>98</v>
      </c>
      <c r="F39" s="67">
        <f>HPS!$U39</f>
        <v>64.203373015873012</v>
      </c>
      <c r="G39" s="72" t="str" cm="1">
        <f t="array" ref="G39">_xlfn.IFS('HPS grading'!$F39&gt;=90,"A+",'HPS grading'!$F39&gt;=80,"A",'HPS grading'!$F39&gt;=70,"B+",'HPS grading'!$F39&gt;=60,"B",'HPS grading'!$F39&gt;=50,"C+",'HPS grading'!$F39&gt;=40,"C",'HPS grading'!$F39&gt;=30,"D",'HPS grading'!$F39&lt;30,"E")</f>
        <v>B</v>
      </c>
      <c r="H39" s="76" t="str">
        <f>Persona!R40</f>
        <v>Cleared</v>
      </c>
      <c r="I39" s="76" t="str">
        <f>Wellness!V40</f>
        <v>Cleared</v>
      </c>
      <c r="J39" s="71" t="str">
        <f t="shared" si="0"/>
        <v>None</v>
      </c>
      <c r="K39" s="67">
        <f>HPS!AK39</f>
        <v>46.588095238095235</v>
      </c>
      <c r="L39" s="72" t="str" cm="1">
        <f t="array" ref="L39">_xlfn.IFS('HPS grading'!K39&gt;=90,"A+",'HPS grading'!K39&gt;=80,"A",'HPS grading'!K39&gt;=70,"B+",'HPS grading'!K39&gt;=60,"B",'HPS grading'!K39&gt;=50,"C+",'HPS grading'!K39&gt;=40,"C",'HPS grading'!K39&gt;=30,"D",'HPS grading'!K39&lt;30,"E")</f>
        <v>C</v>
      </c>
      <c r="M39" s="76" t="str">
        <f>Persona!AE40</f>
        <v>NC</v>
      </c>
      <c r="N39" s="76" t="str">
        <f>Wellness!AP40</f>
        <v>Cleared</v>
      </c>
      <c r="O39" s="71" t="str">
        <f t="shared" si="1"/>
        <v>NC</v>
      </c>
      <c r="P39" s="67">
        <f>HPS!BA39</f>
        <v>40.531111111111109</v>
      </c>
      <c r="Q39" s="72" t="str" cm="1">
        <f t="array" ref="Q39">_xlfn.IFS('HPS grading'!P39&gt;=90,"A+",'HPS grading'!P39&gt;=80,"A",'HPS grading'!P39&gt;=70,"B+",'HPS grading'!P39&gt;=60,"B",'HPS grading'!P39&gt;=50,"C+",'HPS grading'!P39&gt;=40,"C",'HPS grading'!P39&gt;=30,"D",'HPS grading'!P39&lt;30,"E")</f>
        <v>C</v>
      </c>
      <c r="R39" s="76" t="str">
        <f>Persona!AR40</f>
        <v>NC</v>
      </c>
      <c r="S39" s="76" t="str">
        <f>Wellness!BJ40</f>
        <v>NC</v>
      </c>
      <c r="T39" s="72" t="str">
        <f t="shared" si="2"/>
        <v>NC</v>
      </c>
      <c r="U39" s="67">
        <f>HPS!BQ39</f>
        <v>63.822222222222223</v>
      </c>
      <c r="V39" s="72" t="str" cm="1">
        <f t="array" ref="V39">_xlfn.IFS('HPS grading'!U39&gt;=90,"A+",'HPS grading'!U39&gt;=80,"A",'HPS grading'!U39&gt;=70,"B+",'HPS grading'!U39&gt;=60,"B",'HPS grading'!U39&gt;=50,"C+",'HPS grading'!U39&gt;=40,"C",'HPS grading'!U39&gt;=30,"D",'HPS grading'!U39&lt;30,"E")</f>
        <v>B</v>
      </c>
      <c r="W39" s="76" t="str">
        <f>Persona!BE40</f>
        <v>Cleared</v>
      </c>
      <c r="X39" s="76" t="str">
        <f>Wellness!CD40</f>
        <v>Cleared</v>
      </c>
      <c r="Y39" s="72" t="str">
        <f t="shared" si="3"/>
        <v>None</v>
      </c>
      <c r="Z39" s="67">
        <f>AVERAGE('HPS grading'!$F39,'HPS grading'!$K39,'HPS grading'!$P39,'HPS grading'!$U39)</f>
        <v>53.786200396825393</v>
      </c>
      <c r="AA39" s="250" t="str" cm="1">
        <f t="array" ref="AA39">_xlfn.IFS('HPS grading'!Z39&gt;=90,"A+",'HPS grading'!Z39&gt;=80,"A",'HPS grading'!Z39&gt;=70,"B+",'HPS grading'!Z39&gt;=60,"B",'HPS grading'!Z39&gt;=50,"C+",'HPS grading'!Z39&gt;=40,"C",'HPS grading'!Z39&gt;=30,"D",'HPS grading'!Z39&lt;30,"E")</f>
        <v>C+</v>
      </c>
    </row>
    <row r="40" spans="1:27" x14ac:dyDescent="0.3">
      <c r="A40" s="71">
        <v>37</v>
      </c>
      <c r="B40" s="60" t="s">
        <v>27</v>
      </c>
      <c r="C40" s="60" t="s">
        <v>15</v>
      </c>
      <c r="D40" s="60" t="s">
        <v>99</v>
      </c>
      <c r="E40" s="61" t="s">
        <v>100</v>
      </c>
      <c r="F40" s="63">
        <f>HPS!$U40</f>
        <v>51.388888888888893</v>
      </c>
      <c r="G40" s="71" t="str" cm="1">
        <f t="array" ref="G40">_xlfn.IFS('HPS grading'!$F40&gt;=90,"A+",'HPS grading'!$F40&gt;=80,"A",'HPS grading'!$F40&gt;=70,"B+",'HPS grading'!$F40&gt;=60,"B",'HPS grading'!$F40&gt;=50,"C+",'HPS grading'!$F40&gt;=40,"C",'HPS grading'!$F40&gt;=30,"D",'HPS grading'!$F40&lt;30,"E")</f>
        <v>C+</v>
      </c>
      <c r="H40" s="76" t="str">
        <f>Persona!R41</f>
        <v>Cleared</v>
      </c>
      <c r="I40" s="76" t="str">
        <f>Wellness!V41</f>
        <v>Cleared</v>
      </c>
      <c r="J40" s="71" t="str">
        <f t="shared" si="0"/>
        <v>None</v>
      </c>
      <c r="K40" s="63">
        <f>HPS!AK40</f>
        <v>62.235238095238095</v>
      </c>
      <c r="L40" s="71" t="str" cm="1">
        <f t="array" ref="L40">_xlfn.IFS('HPS grading'!K40&gt;=90,"A+",'HPS grading'!K40&gt;=80,"A",'HPS grading'!K40&gt;=70,"B+",'HPS grading'!K40&gt;=60,"B",'HPS grading'!K40&gt;=50,"C+",'HPS grading'!K40&gt;=40,"C",'HPS grading'!K40&gt;=30,"D",'HPS grading'!K40&lt;30,"E")</f>
        <v>B</v>
      </c>
      <c r="M40" s="76" t="str">
        <f>Persona!AE41</f>
        <v>Cleared</v>
      </c>
      <c r="N40" s="76" t="str">
        <f>Wellness!AP41</f>
        <v>Cleared</v>
      </c>
      <c r="O40" s="71" t="str">
        <f t="shared" si="1"/>
        <v>None</v>
      </c>
      <c r="P40" s="63">
        <f>HPS!BA40</f>
        <v>57.696666666666658</v>
      </c>
      <c r="Q40" s="71" t="str" cm="1">
        <f t="array" ref="Q40">_xlfn.IFS('HPS grading'!P40&gt;=90,"A+",'HPS grading'!P40&gt;=80,"A",'HPS grading'!P40&gt;=70,"B+",'HPS grading'!P40&gt;=60,"B",'HPS grading'!P40&gt;=50,"C+",'HPS grading'!P40&gt;=40,"C",'HPS grading'!P40&gt;=30,"D",'HPS grading'!P40&lt;30,"E")</f>
        <v>C+</v>
      </c>
      <c r="R40" s="76" t="str">
        <f>Persona!AR41</f>
        <v>Cleared</v>
      </c>
      <c r="S40" s="76" t="str">
        <f>Wellness!BJ41</f>
        <v>Cleared</v>
      </c>
      <c r="T40" s="71" t="str">
        <f t="shared" si="2"/>
        <v>None</v>
      </c>
      <c r="U40" s="63">
        <f>HPS!BQ40</f>
        <v>61.276111111111113</v>
      </c>
      <c r="V40" s="71" t="str" cm="1">
        <f t="array" ref="V40">_xlfn.IFS('HPS grading'!U40&gt;=90,"A+",'HPS grading'!U40&gt;=80,"A",'HPS grading'!U40&gt;=70,"B+",'HPS grading'!U40&gt;=60,"B",'HPS grading'!U40&gt;=50,"C+",'HPS grading'!U40&gt;=40,"C",'HPS grading'!U40&gt;=30,"D",'HPS grading'!U40&lt;30,"E")</f>
        <v>B</v>
      </c>
      <c r="W40" s="76" t="str">
        <f>Persona!BE41</f>
        <v>Cleared</v>
      </c>
      <c r="X40" s="76" t="str">
        <f>Wellness!CD41</f>
        <v>NC</v>
      </c>
      <c r="Y40" s="71" t="str">
        <f t="shared" si="3"/>
        <v>NC</v>
      </c>
      <c r="Z40" s="63">
        <f>AVERAGE('HPS grading'!$F40,'HPS grading'!$K40,'HPS grading'!$P40,'HPS grading'!$U40)</f>
        <v>58.149226190476185</v>
      </c>
      <c r="AA40" s="249" t="str" cm="1">
        <f t="array" ref="AA40">_xlfn.IFS('HPS grading'!Z40&gt;=90,"A+",'HPS grading'!Z40&gt;=80,"A",'HPS grading'!Z40&gt;=70,"B+",'HPS grading'!Z40&gt;=60,"B",'HPS grading'!Z40&gt;=50,"C+",'HPS grading'!Z40&gt;=40,"C",'HPS grading'!Z40&gt;=30,"D",'HPS grading'!Z40&lt;30,"E")</f>
        <v>C+</v>
      </c>
    </row>
    <row r="41" spans="1:27" x14ac:dyDescent="0.3">
      <c r="A41" s="72">
        <v>38</v>
      </c>
      <c r="B41" s="64" t="s">
        <v>23</v>
      </c>
      <c r="C41" s="64" t="s">
        <v>47</v>
      </c>
      <c r="D41" s="64" t="s">
        <v>101</v>
      </c>
      <c r="E41" s="65" t="s">
        <v>102</v>
      </c>
      <c r="F41" s="67">
        <f>HPS!$U41</f>
        <v>46.392361111111107</v>
      </c>
      <c r="G41" s="72" t="str" cm="1">
        <f t="array" ref="G41">_xlfn.IFS('HPS grading'!$F41&gt;=90,"A+",'HPS grading'!$F41&gt;=80,"A",'HPS grading'!$F41&gt;=70,"B+",'HPS grading'!$F41&gt;=60,"B",'HPS grading'!$F41&gt;=50,"C+",'HPS grading'!$F41&gt;=40,"C",'HPS grading'!$F41&gt;=30,"D",'HPS grading'!$F41&lt;30,"E")</f>
        <v>C</v>
      </c>
      <c r="H41" s="76" t="str">
        <f>Persona!R42</f>
        <v>NC</v>
      </c>
      <c r="I41" s="76" t="str">
        <f>Wellness!V42</f>
        <v>Cleared</v>
      </c>
      <c r="J41" s="71" t="str">
        <f t="shared" si="0"/>
        <v>NC</v>
      </c>
      <c r="K41" s="67">
        <f>HPS!AK41</f>
        <v>44.310714285714283</v>
      </c>
      <c r="L41" s="72" t="str" cm="1">
        <f t="array" ref="L41">_xlfn.IFS('HPS grading'!K41&gt;=90,"A+",'HPS grading'!K41&gt;=80,"A",'HPS grading'!K41&gt;=70,"B+",'HPS grading'!K41&gt;=60,"B",'HPS grading'!K41&gt;=50,"C+",'HPS grading'!K41&gt;=40,"C",'HPS grading'!K41&gt;=30,"D",'HPS grading'!K41&lt;30,"E")</f>
        <v>C</v>
      </c>
      <c r="M41" s="76" t="str">
        <f>Persona!AE42</f>
        <v>Cleared</v>
      </c>
      <c r="N41" s="76" t="str">
        <f>Wellness!AP42</f>
        <v>NC</v>
      </c>
      <c r="O41" s="71" t="str">
        <f t="shared" si="1"/>
        <v>NC</v>
      </c>
      <c r="P41" s="67">
        <f>HPS!BA41</f>
        <v>41.815555555555555</v>
      </c>
      <c r="Q41" s="72" t="str" cm="1">
        <f t="array" ref="Q41">_xlfn.IFS('HPS grading'!P41&gt;=90,"A+",'HPS grading'!P41&gt;=80,"A",'HPS grading'!P41&gt;=70,"B+",'HPS grading'!P41&gt;=60,"B",'HPS grading'!P41&gt;=50,"C+",'HPS grading'!P41&gt;=40,"C",'HPS grading'!P41&gt;=30,"D",'HPS grading'!P41&lt;30,"E")</f>
        <v>C</v>
      </c>
      <c r="R41" s="76" t="str">
        <f>Persona!AR42</f>
        <v>Cleared</v>
      </c>
      <c r="S41" s="76" t="str">
        <f>Wellness!BJ42</f>
        <v>NC</v>
      </c>
      <c r="T41" s="72" t="str">
        <f t="shared" si="2"/>
        <v>NC</v>
      </c>
      <c r="U41" s="67">
        <f>HPS!BQ41</f>
        <v>47.295833333333334</v>
      </c>
      <c r="V41" s="72" t="str" cm="1">
        <f t="array" ref="V41">_xlfn.IFS('HPS grading'!U41&gt;=90,"A+",'HPS grading'!U41&gt;=80,"A",'HPS grading'!U41&gt;=70,"B+",'HPS grading'!U41&gt;=60,"B",'HPS grading'!U41&gt;=50,"C+",'HPS grading'!U41&gt;=40,"C",'HPS grading'!U41&gt;=30,"D",'HPS grading'!U41&lt;30,"E")</f>
        <v>C</v>
      </c>
      <c r="W41" s="76" t="str">
        <f>Persona!BE42</f>
        <v>Cleared</v>
      </c>
      <c r="X41" s="76" t="str">
        <f>Wellness!CD42</f>
        <v>NC</v>
      </c>
      <c r="Y41" s="72" t="str">
        <f t="shared" si="3"/>
        <v>NC</v>
      </c>
      <c r="Z41" s="67">
        <f>AVERAGE('HPS grading'!$F41,'HPS grading'!$K41,'HPS grading'!$P41,'HPS grading'!$U41)</f>
        <v>44.95361607142857</v>
      </c>
      <c r="AA41" s="250" t="str" cm="1">
        <f t="array" ref="AA41">_xlfn.IFS('HPS grading'!Z41&gt;=90,"A+",'HPS grading'!Z41&gt;=80,"A",'HPS grading'!Z41&gt;=70,"B+",'HPS grading'!Z41&gt;=60,"B",'HPS grading'!Z41&gt;=50,"C+",'HPS grading'!Z41&gt;=40,"C",'HPS grading'!Z41&gt;=30,"D",'HPS grading'!Z41&lt;30,"E")</f>
        <v>C</v>
      </c>
    </row>
    <row r="42" spans="1:27" x14ac:dyDescent="0.3">
      <c r="A42" s="71">
        <v>39</v>
      </c>
      <c r="B42" s="60" t="s">
        <v>23</v>
      </c>
      <c r="C42" s="60" t="s">
        <v>15</v>
      </c>
      <c r="D42" s="60" t="s">
        <v>103</v>
      </c>
      <c r="E42" s="61" t="s">
        <v>104</v>
      </c>
      <c r="F42" s="63">
        <f>HPS!$U42</f>
        <v>61.5</v>
      </c>
      <c r="G42" s="71" t="str" cm="1">
        <f t="array" ref="G42">_xlfn.IFS('HPS grading'!$F42&gt;=90,"A+",'HPS grading'!$F42&gt;=80,"A",'HPS grading'!$F42&gt;=70,"B+",'HPS grading'!$F42&gt;=60,"B",'HPS grading'!$F42&gt;=50,"C+",'HPS grading'!$F42&gt;=40,"C",'HPS grading'!$F42&gt;=30,"D",'HPS grading'!$F42&lt;30,"E")</f>
        <v>B</v>
      </c>
      <c r="H42" s="76" t="str">
        <f>Persona!R43</f>
        <v>Cleared</v>
      </c>
      <c r="I42" s="76" t="str">
        <f>Wellness!V43</f>
        <v>Cleared</v>
      </c>
      <c r="J42" s="71" t="str">
        <f t="shared" si="0"/>
        <v>None</v>
      </c>
      <c r="K42" s="63">
        <f>HPS!AK42</f>
        <v>58.763333333333335</v>
      </c>
      <c r="L42" s="71" t="str" cm="1">
        <f t="array" ref="L42">_xlfn.IFS('HPS grading'!K42&gt;=90,"A+",'HPS grading'!K42&gt;=80,"A",'HPS grading'!K42&gt;=70,"B+",'HPS grading'!K42&gt;=60,"B",'HPS grading'!K42&gt;=50,"C+",'HPS grading'!K42&gt;=40,"C",'HPS grading'!K42&gt;=30,"D",'HPS grading'!K42&lt;30,"E")</f>
        <v>C+</v>
      </c>
      <c r="M42" s="76" t="str">
        <f>Persona!AE43</f>
        <v>Cleared</v>
      </c>
      <c r="N42" s="76" t="str">
        <f>Wellness!AP43</f>
        <v>Cleared</v>
      </c>
      <c r="O42" s="71" t="str">
        <f t="shared" si="1"/>
        <v>None</v>
      </c>
      <c r="P42" s="63">
        <f>HPS!BA42</f>
        <v>56.37777777777778</v>
      </c>
      <c r="Q42" s="71" t="str" cm="1">
        <f t="array" ref="Q42">_xlfn.IFS('HPS grading'!P42&gt;=90,"A+",'HPS grading'!P42&gt;=80,"A",'HPS grading'!P42&gt;=70,"B+",'HPS grading'!P42&gt;=60,"B",'HPS grading'!P42&gt;=50,"C+",'HPS grading'!P42&gt;=40,"C",'HPS grading'!P42&gt;=30,"D",'HPS grading'!P42&lt;30,"E")</f>
        <v>C+</v>
      </c>
      <c r="R42" s="76" t="str">
        <f>Persona!AR43</f>
        <v>Cleared</v>
      </c>
      <c r="S42" s="76" t="str">
        <f>Wellness!BJ43</f>
        <v>NC</v>
      </c>
      <c r="T42" s="71" t="str">
        <f t="shared" si="2"/>
        <v>NC</v>
      </c>
      <c r="U42" s="63">
        <f>HPS!BQ42</f>
        <v>55.19027777777778</v>
      </c>
      <c r="V42" s="71" t="str" cm="1">
        <f t="array" ref="V42">_xlfn.IFS('HPS grading'!U42&gt;=90,"A+",'HPS grading'!U42&gt;=80,"A",'HPS grading'!U42&gt;=70,"B+",'HPS grading'!U42&gt;=60,"B",'HPS grading'!U42&gt;=50,"C+",'HPS grading'!U42&gt;=40,"C",'HPS grading'!U42&gt;=30,"D",'HPS grading'!U42&lt;30,"E")</f>
        <v>C+</v>
      </c>
      <c r="W42" s="76" t="str">
        <f>Persona!BE43</f>
        <v>Cleared</v>
      </c>
      <c r="X42" s="76" t="str">
        <f>Wellness!CD43</f>
        <v>NC</v>
      </c>
      <c r="Y42" s="71" t="str">
        <f t="shared" si="3"/>
        <v>NC</v>
      </c>
      <c r="Z42" s="63">
        <f>AVERAGE('HPS grading'!$F42,'HPS grading'!$K42,'HPS grading'!$P42,'HPS grading'!$U42)</f>
        <v>57.957847222222227</v>
      </c>
      <c r="AA42" s="249" t="str" cm="1">
        <f t="array" ref="AA42">_xlfn.IFS('HPS grading'!Z42&gt;=90,"A+",'HPS grading'!Z42&gt;=80,"A",'HPS grading'!Z42&gt;=70,"B+",'HPS grading'!Z42&gt;=60,"B",'HPS grading'!Z42&gt;=50,"C+",'HPS grading'!Z42&gt;=40,"C",'HPS grading'!Z42&gt;=30,"D",'HPS grading'!Z42&lt;30,"E")</f>
        <v>C+</v>
      </c>
    </row>
    <row r="43" spans="1:27" x14ac:dyDescent="0.3">
      <c r="A43" s="72">
        <v>40</v>
      </c>
      <c r="B43" s="64" t="s">
        <v>27</v>
      </c>
      <c r="C43" s="64" t="s">
        <v>24</v>
      </c>
      <c r="D43" s="64" t="s">
        <v>105</v>
      </c>
      <c r="E43" s="65" t="s">
        <v>106</v>
      </c>
      <c r="F43" s="67">
        <f>HPS!$U43</f>
        <v>62.729166666666664</v>
      </c>
      <c r="G43" s="72" t="str" cm="1">
        <f t="array" ref="G43">_xlfn.IFS('HPS grading'!$F43&gt;=90,"A+",'HPS grading'!$F43&gt;=80,"A",'HPS grading'!$F43&gt;=70,"B+",'HPS grading'!$F43&gt;=60,"B",'HPS grading'!$F43&gt;=50,"C+",'HPS grading'!$F43&gt;=40,"C",'HPS grading'!$F43&gt;=30,"D",'HPS grading'!$F43&lt;30,"E")</f>
        <v>B</v>
      </c>
      <c r="H43" s="76" t="str">
        <f>Persona!R44</f>
        <v>Cleared</v>
      </c>
      <c r="I43" s="76" t="str">
        <f>Wellness!V44</f>
        <v>Cleared</v>
      </c>
      <c r="J43" s="71" t="str">
        <f t="shared" si="0"/>
        <v>None</v>
      </c>
      <c r="K43" s="67">
        <f>HPS!AK43</f>
        <v>63.67285714285714</v>
      </c>
      <c r="L43" s="72" t="str" cm="1">
        <f t="array" ref="L43">_xlfn.IFS('HPS grading'!K43&gt;=90,"A+",'HPS grading'!K43&gt;=80,"A",'HPS grading'!K43&gt;=70,"B+",'HPS grading'!K43&gt;=60,"B",'HPS grading'!K43&gt;=50,"C+",'HPS grading'!K43&gt;=40,"C",'HPS grading'!K43&gt;=30,"D",'HPS grading'!K43&lt;30,"E")</f>
        <v>B</v>
      </c>
      <c r="M43" s="76" t="str">
        <f>Persona!AE44</f>
        <v>Cleared</v>
      </c>
      <c r="N43" s="76" t="str">
        <f>Wellness!AP44</f>
        <v>Cleared</v>
      </c>
      <c r="O43" s="71" t="str">
        <f t="shared" si="1"/>
        <v>None</v>
      </c>
      <c r="P43" s="67">
        <f>HPS!BA43</f>
        <v>38.316666666666663</v>
      </c>
      <c r="Q43" s="72" t="str" cm="1">
        <f t="array" ref="Q43">_xlfn.IFS('HPS grading'!P43&gt;=90,"A+",'HPS grading'!P43&gt;=80,"A",'HPS grading'!P43&gt;=70,"B+",'HPS grading'!P43&gt;=60,"B",'HPS grading'!P43&gt;=50,"C+",'HPS grading'!P43&gt;=40,"C",'HPS grading'!P43&gt;=30,"D",'HPS grading'!P43&lt;30,"E")</f>
        <v>D</v>
      </c>
      <c r="R43" s="76" t="str">
        <f>Persona!AR44</f>
        <v>NC</v>
      </c>
      <c r="S43" s="76" t="str">
        <f>Wellness!BJ44</f>
        <v>Cleared</v>
      </c>
      <c r="T43" s="72" t="str">
        <f t="shared" si="2"/>
        <v>NC</v>
      </c>
      <c r="U43" s="67">
        <f>HPS!BQ43</f>
        <v>50.790740740740745</v>
      </c>
      <c r="V43" s="72" t="str" cm="1">
        <f t="array" ref="V43">_xlfn.IFS('HPS grading'!U43&gt;=90,"A+",'HPS grading'!U43&gt;=80,"A",'HPS grading'!U43&gt;=70,"B+",'HPS grading'!U43&gt;=60,"B",'HPS grading'!U43&gt;=50,"C+",'HPS grading'!U43&gt;=40,"C",'HPS grading'!U43&gt;=30,"D",'HPS grading'!U43&lt;30,"E")</f>
        <v>C+</v>
      </c>
      <c r="W43" s="76" t="str">
        <f>Persona!BE44</f>
        <v>Cleared</v>
      </c>
      <c r="X43" s="76" t="str">
        <f>Wellness!CD44</f>
        <v>Cleared</v>
      </c>
      <c r="Y43" s="72" t="str">
        <f t="shared" si="3"/>
        <v>None</v>
      </c>
      <c r="Z43" s="67">
        <f>AVERAGE('HPS grading'!$F43,'HPS grading'!$K43,'HPS grading'!$P43,'HPS grading'!$U43)</f>
        <v>53.877357804232801</v>
      </c>
      <c r="AA43" s="250" t="str" cm="1">
        <f t="array" ref="AA43">_xlfn.IFS('HPS grading'!Z43&gt;=90,"A+",'HPS grading'!Z43&gt;=80,"A",'HPS grading'!Z43&gt;=70,"B+",'HPS grading'!Z43&gt;=60,"B",'HPS grading'!Z43&gt;=50,"C+",'HPS grading'!Z43&gt;=40,"C",'HPS grading'!Z43&gt;=30,"D",'HPS grading'!Z43&lt;30,"E")</f>
        <v>C+</v>
      </c>
    </row>
    <row r="44" spans="1:27" x14ac:dyDescent="0.3">
      <c r="A44" s="71">
        <v>41</v>
      </c>
      <c r="B44" s="60" t="s">
        <v>23</v>
      </c>
      <c r="C44" s="60" t="s">
        <v>15</v>
      </c>
      <c r="D44" s="60" t="s">
        <v>107</v>
      </c>
      <c r="E44" s="61" t="s">
        <v>108</v>
      </c>
      <c r="F44" s="63">
        <f>HPS!$U44</f>
        <v>57.319444444444436</v>
      </c>
      <c r="G44" s="71" t="str" cm="1">
        <f t="array" ref="G44">_xlfn.IFS('HPS grading'!$F44&gt;=90,"A+",'HPS grading'!$F44&gt;=80,"A",'HPS grading'!$F44&gt;=70,"B+",'HPS grading'!$F44&gt;=60,"B",'HPS grading'!$F44&gt;=50,"C+",'HPS grading'!$F44&gt;=40,"C",'HPS grading'!$F44&gt;=30,"D",'HPS grading'!$F44&lt;30,"E")</f>
        <v>C+</v>
      </c>
      <c r="H44" s="76" t="str">
        <f>Persona!R45</f>
        <v>Cleared</v>
      </c>
      <c r="I44" s="76" t="str">
        <f>Wellness!V45</f>
        <v>Cleared</v>
      </c>
      <c r="J44" s="71" t="str">
        <f t="shared" si="0"/>
        <v>None</v>
      </c>
      <c r="K44" s="63">
        <f>HPS!AK44</f>
        <v>55.549523809523805</v>
      </c>
      <c r="L44" s="71" t="str" cm="1">
        <f t="array" ref="L44">_xlfn.IFS('HPS grading'!K44&gt;=90,"A+",'HPS grading'!K44&gt;=80,"A",'HPS grading'!K44&gt;=70,"B+",'HPS grading'!K44&gt;=60,"B",'HPS grading'!K44&gt;=50,"C+",'HPS grading'!K44&gt;=40,"C",'HPS grading'!K44&gt;=30,"D",'HPS grading'!K44&lt;30,"E")</f>
        <v>C+</v>
      </c>
      <c r="M44" s="76" t="str">
        <f>Persona!AE45</f>
        <v>Cleared</v>
      </c>
      <c r="N44" s="76" t="str">
        <f>Wellness!AP45</f>
        <v>Cleared</v>
      </c>
      <c r="O44" s="71" t="str">
        <f t="shared" si="1"/>
        <v>None</v>
      </c>
      <c r="P44" s="63">
        <f>HPS!BA44</f>
        <v>50.692222222222227</v>
      </c>
      <c r="Q44" s="71" t="str" cm="1">
        <f t="array" ref="Q44">_xlfn.IFS('HPS grading'!P44&gt;=90,"A+",'HPS grading'!P44&gt;=80,"A",'HPS grading'!P44&gt;=70,"B+",'HPS grading'!P44&gt;=60,"B",'HPS grading'!P44&gt;=50,"C+",'HPS grading'!P44&gt;=40,"C",'HPS grading'!P44&gt;=30,"D",'HPS grading'!P44&lt;30,"E")</f>
        <v>C+</v>
      </c>
      <c r="R44" s="76" t="str">
        <f>Persona!AR45</f>
        <v>Cleared</v>
      </c>
      <c r="S44" s="76" t="str">
        <f>Wellness!BJ45</f>
        <v>Cleared</v>
      </c>
      <c r="T44" s="71" t="str">
        <f t="shared" si="2"/>
        <v>None</v>
      </c>
      <c r="U44" s="63">
        <f>HPS!BQ44</f>
        <v>44.409722222222229</v>
      </c>
      <c r="V44" s="71" t="str" cm="1">
        <f t="array" ref="V44">_xlfn.IFS('HPS grading'!U44&gt;=90,"A+",'HPS grading'!U44&gt;=80,"A",'HPS grading'!U44&gt;=70,"B+",'HPS grading'!U44&gt;=60,"B",'HPS grading'!U44&gt;=50,"C+",'HPS grading'!U44&gt;=40,"C",'HPS grading'!U44&gt;=30,"D",'HPS grading'!U44&lt;30,"E")</f>
        <v>C</v>
      </c>
      <c r="W44" s="76" t="str">
        <f>Persona!BE45</f>
        <v>Cleared</v>
      </c>
      <c r="X44" s="76" t="str">
        <f>Wellness!CD45</f>
        <v>NC</v>
      </c>
      <c r="Y44" s="71" t="str">
        <f t="shared" si="3"/>
        <v>NC</v>
      </c>
      <c r="Z44" s="63">
        <f>AVERAGE('HPS grading'!$F44,'HPS grading'!$K44,'HPS grading'!$P44,'HPS grading'!$U44)</f>
        <v>51.992728174603172</v>
      </c>
      <c r="AA44" s="249" t="str" cm="1">
        <f t="array" ref="AA44">_xlfn.IFS('HPS grading'!Z44&gt;=90,"A+",'HPS grading'!Z44&gt;=80,"A",'HPS grading'!Z44&gt;=70,"B+",'HPS grading'!Z44&gt;=60,"B",'HPS grading'!Z44&gt;=50,"C+",'HPS grading'!Z44&gt;=40,"C",'HPS grading'!Z44&gt;=30,"D",'HPS grading'!Z44&lt;30,"E")</f>
        <v>C+</v>
      </c>
    </row>
    <row r="45" spans="1:27" x14ac:dyDescent="0.3">
      <c r="A45" s="72">
        <v>42</v>
      </c>
      <c r="B45" s="64" t="s">
        <v>23</v>
      </c>
      <c r="C45" s="64" t="s">
        <v>47</v>
      </c>
      <c r="D45" s="64" t="s">
        <v>109</v>
      </c>
      <c r="E45" s="65" t="s">
        <v>110</v>
      </c>
      <c r="F45" s="67">
        <f>HPS!$U45</f>
        <v>51.452876984126988</v>
      </c>
      <c r="G45" s="72" t="str" cm="1">
        <f t="array" ref="G45">_xlfn.IFS('HPS grading'!$F45&gt;=90,"A+",'HPS grading'!$F45&gt;=80,"A",'HPS grading'!$F45&gt;=70,"B+",'HPS grading'!$F45&gt;=60,"B",'HPS grading'!$F45&gt;=50,"C+",'HPS grading'!$F45&gt;=40,"C",'HPS grading'!$F45&gt;=30,"D",'HPS grading'!$F45&lt;30,"E")</f>
        <v>C+</v>
      </c>
      <c r="H45" s="76" t="str">
        <f>Persona!R46</f>
        <v>NC</v>
      </c>
      <c r="I45" s="76" t="str">
        <f>Wellness!V46</f>
        <v>Cleared</v>
      </c>
      <c r="J45" s="71" t="str">
        <f t="shared" si="0"/>
        <v>NC</v>
      </c>
      <c r="K45" s="67">
        <f>HPS!AK45</f>
        <v>58.783333333333331</v>
      </c>
      <c r="L45" s="72" t="str" cm="1">
        <f t="array" ref="L45">_xlfn.IFS('HPS grading'!K45&gt;=90,"A+",'HPS grading'!K45&gt;=80,"A",'HPS grading'!K45&gt;=70,"B+",'HPS grading'!K45&gt;=60,"B",'HPS grading'!K45&gt;=50,"C+",'HPS grading'!K45&gt;=40,"C",'HPS grading'!K45&gt;=30,"D",'HPS grading'!K45&lt;30,"E")</f>
        <v>C+</v>
      </c>
      <c r="M45" s="76" t="str">
        <f>Persona!AE46</f>
        <v>Cleared</v>
      </c>
      <c r="N45" s="76" t="str">
        <f>Wellness!AP46</f>
        <v>Cleared</v>
      </c>
      <c r="O45" s="71" t="str">
        <f t="shared" si="1"/>
        <v>None</v>
      </c>
      <c r="P45" s="67">
        <f>HPS!BA45</f>
        <v>57.291111111111114</v>
      </c>
      <c r="Q45" s="72" t="str" cm="1">
        <f t="array" ref="Q45">_xlfn.IFS('HPS grading'!P45&gt;=90,"A+",'HPS grading'!P45&gt;=80,"A",'HPS grading'!P45&gt;=70,"B+",'HPS grading'!P45&gt;=60,"B",'HPS grading'!P45&gt;=50,"C+",'HPS grading'!P45&gt;=40,"C",'HPS grading'!P45&gt;=30,"D",'HPS grading'!P45&lt;30,"E")</f>
        <v>C+</v>
      </c>
      <c r="R45" s="76" t="str">
        <f>Persona!AR46</f>
        <v>Cleared</v>
      </c>
      <c r="S45" s="76" t="str">
        <f>Wellness!BJ46</f>
        <v>Cleared</v>
      </c>
      <c r="T45" s="72" t="str">
        <f t="shared" si="2"/>
        <v>None</v>
      </c>
      <c r="U45" s="67">
        <f>HPS!BQ45</f>
        <v>56.437037037037037</v>
      </c>
      <c r="V45" s="72" t="str" cm="1">
        <f t="array" ref="V45">_xlfn.IFS('HPS grading'!U45&gt;=90,"A+",'HPS grading'!U45&gt;=80,"A",'HPS grading'!U45&gt;=70,"B+",'HPS grading'!U45&gt;=60,"B",'HPS grading'!U45&gt;=50,"C+",'HPS grading'!U45&gt;=40,"C",'HPS grading'!U45&gt;=30,"D",'HPS grading'!U45&lt;30,"E")</f>
        <v>C+</v>
      </c>
      <c r="W45" s="76" t="str">
        <f>Persona!BE46</f>
        <v>Cleared</v>
      </c>
      <c r="X45" s="76" t="str">
        <f>Wellness!CD46</f>
        <v>Cleared</v>
      </c>
      <c r="Y45" s="72" t="str">
        <f t="shared" si="3"/>
        <v>None</v>
      </c>
      <c r="Z45" s="67">
        <f>AVERAGE('HPS grading'!$F45,'HPS grading'!$K45,'HPS grading'!$P45,'HPS grading'!$U45)</f>
        <v>55.991089616402121</v>
      </c>
      <c r="AA45" s="250" t="str" cm="1">
        <f t="array" ref="AA45">_xlfn.IFS('HPS grading'!Z45&gt;=90,"A+",'HPS grading'!Z45&gt;=80,"A",'HPS grading'!Z45&gt;=70,"B+",'HPS grading'!Z45&gt;=60,"B",'HPS grading'!Z45&gt;=50,"C+",'HPS grading'!Z45&gt;=40,"C",'HPS grading'!Z45&gt;=30,"D",'HPS grading'!Z45&lt;30,"E")</f>
        <v>C+</v>
      </c>
    </row>
    <row r="46" spans="1:27" x14ac:dyDescent="0.3">
      <c r="A46" s="71">
        <v>43</v>
      </c>
      <c r="B46" s="60" t="s">
        <v>27</v>
      </c>
      <c r="C46" s="60" t="s">
        <v>24</v>
      </c>
      <c r="D46" s="60" t="s">
        <v>111</v>
      </c>
      <c r="E46" s="61" t="s">
        <v>112</v>
      </c>
      <c r="F46" s="63">
        <f>HPS!$U46</f>
        <v>61.416666666666664</v>
      </c>
      <c r="G46" s="71" t="str" cm="1">
        <f t="array" ref="G46">_xlfn.IFS('HPS grading'!$F46&gt;=90,"A+",'HPS grading'!$F46&gt;=80,"A",'HPS grading'!$F46&gt;=70,"B+",'HPS grading'!$F46&gt;=60,"B",'HPS grading'!$F46&gt;=50,"C+",'HPS grading'!$F46&gt;=40,"C",'HPS grading'!$F46&gt;=30,"D",'HPS grading'!$F46&lt;30,"E")</f>
        <v>B</v>
      </c>
      <c r="H46" s="76" t="str">
        <f>Persona!R47</f>
        <v>Cleared</v>
      </c>
      <c r="I46" s="76" t="str">
        <f>Wellness!V47</f>
        <v>Cleared</v>
      </c>
      <c r="J46" s="71" t="str">
        <f t="shared" si="0"/>
        <v>None</v>
      </c>
      <c r="K46" s="63">
        <f>HPS!AK46</f>
        <v>53.373333333333335</v>
      </c>
      <c r="L46" s="71" t="str" cm="1">
        <f t="array" ref="L46">_xlfn.IFS('HPS grading'!K46&gt;=90,"A+",'HPS grading'!K46&gt;=80,"A",'HPS grading'!K46&gt;=70,"B+",'HPS grading'!K46&gt;=60,"B",'HPS grading'!K46&gt;=50,"C+",'HPS grading'!K46&gt;=40,"C",'HPS grading'!K46&gt;=30,"D",'HPS grading'!K46&lt;30,"E")</f>
        <v>C+</v>
      </c>
      <c r="M46" s="76" t="str">
        <f>Persona!AE47</f>
        <v>Cleared</v>
      </c>
      <c r="N46" s="76" t="str">
        <f>Wellness!AP47</f>
        <v>Cleared</v>
      </c>
      <c r="O46" s="71" t="str">
        <f t="shared" si="1"/>
        <v>None</v>
      </c>
      <c r="P46" s="63">
        <f>HPS!BA46</f>
        <v>41.585555555555551</v>
      </c>
      <c r="Q46" s="71" t="str" cm="1">
        <f t="array" ref="Q46">_xlfn.IFS('HPS grading'!P46&gt;=90,"A+",'HPS grading'!P46&gt;=80,"A",'HPS grading'!P46&gt;=70,"B+",'HPS grading'!P46&gt;=60,"B",'HPS grading'!P46&gt;=50,"C+",'HPS grading'!P46&gt;=40,"C",'HPS grading'!P46&gt;=30,"D",'HPS grading'!P46&lt;30,"E")</f>
        <v>C</v>
      </c>
      <c r="R46" s="76" t="str">
        <f>Persona!AR47</f>
        <v>Cleared</v>
      </c>
      <c r="S46" s="76" t="str">
        <f>Wellness!BJ47</f>
        <v>Cleared</v>
      </c>
      <c r="T46" s="71" t="str">
        <f t="shared" si="2"/>
        <v>None</v>
      </c>
      <c r="U46" s="63">
        <f>HPS!BQ46</f>
        <v>63.177777777777777</v>
      </c>
      <c r="V46" s="71" t="str" cm="1">
        <f t="array" ref="V46">_xlfn.IFS('HPS grading'!U46&gt;=90,"A+",'HPS grading'!U46&gt;=80,"A",'HPS grading'!U46&gt;=70,"B+",'HPS grading'!U46&gt;=60,"B",'HPS grading'!U46&gt;=50,"C+",'HPS grading'!U46&gt;=40,"C",'HPS grading'!U46&gt;=30,"D",'HPS grading'!U46&lt;30,"E")</f>
        <v>B</v>
      </c>
      <c r="W46" s="76" t="str">
        <f>Persona!BE47</f>
        <v>Cleared</v>
      </c>
      <c r="X46" s="76" t="str">
        <f>Wellness!CD47</f>
        <v>Cleared</v>
      </c>
      <c r="Y46" s="71" t="str">
        <f t="shared" si="3"/>
        <v>None</v>
      </c>
      <c r="Z46" s="63">
        <f>AVERAGE('HPS grading'!$F46,'HPS grading'!$K46,'HPS grading'!$P46,'HPS grading'!$U46)</f>
        <v>54.888333333333328</v>
      </c>
      <c r="AA46" s="249" t="str" cm="1">
        <f t="array" ref="AA46">_xlfn.IFS('HPS grading'!Z46&gt;=90,"A+",'HPS grading'!Z46&gt;=80,"A",'HPS grading'!Z46&gt;=70,"B+",'HPS grading'!Z46&gt;=60,"B",'HPS grading'!Z46&gt;=50,"C+",'HPS grading'!Z46&gt;=40,"C",'HPS grading'!Z46&gt;=30,"D",'HPS grading'!Z46&lt;30,"E")</f>
        <v>C+</v>
      </c>
    </row>
    <row r="47" spans="1:27" x14ac:dyDescent="0.3">
      <c r="A47" s="72">
        <v>44</v>
      </c>
      <c r="B47" s="64" t="s">
        <v>23</v>
      </c>
      <c r="C47" s="64" t="s">
        <v>24</v>
      </c>
      <c r="D47" s="64" t="s">
        <v>113</v>
      </c>
      <c r="E47" s="65" t="s">
        <v>114</v>
      </c>
      <c r="F47" s="67">
        <f>HPS!$U47</f>
        <v>58.847222222222221</v>
      </c>
      <c r="G47" s="72" t="str" cm="1">
        <f t="array" ref="G47">_xlfn.IFS('HPS grading'!$F47&gt;=90,"A+",'HPS grading'!$F47&gt;=80,"A",'HPS grading'!$F47&gt;=70,"B+",'HPS grading'!$F47&gt;=60,"B",'HPS grading'!$F47&gt;=50,"C+",'HPS grading'!$F47&gt;=40,"C",'HPS grading'!$F47&gt;=30,"D",'HPS grading'!$F47&lt;30,"E")</f>
        <v>C+</v>
      </c>
      <c r="H47" s="76" t="str">
        <f>Persona!R48</f>
        <v>Cleared</v>
      </c>
      <c r="I47" s="76" t="str">
        <f>Wellness!V48</f>
        <v>Cleared</v>
      </c>
      <c r="J47" s="71" t="str">
        <f t="shared" si="0"/>
        <v>None</v>
      </c>
      <c r="K47" s="67">
        <f>HPS!AK47</f>
        <v>44.499761904761904</v>
      </c>
      <c r="L47" s="72" t="str" cm="1">
        <f t="array" ref="L47">_xlfn.IFS('HPS grading'!K47&gt;=90,"A+",'HPS grading'!K47&gt;=80,"A",'HPS grading'!K47&gt;=70,"B+",'HPS grading'!K47&gt;=60,"B",'HPS grading'!K47&gt;=50,"C+",'HPS grading'!K47&gt;=40,"C",'HPS grading'!K47&gt;=30,"D",'HPS grading'!K47&lt;30,"E")</f>
        <v>C</v>
      </c>
      <c r="M47" s="76" t="str">
        <f>Persona!AE48</f>
        <v>Cleared</v>
      </c>
      <c r="N47" s="76" t="str">
        <f>Wellness!AP48</f>
        <v>NC</v>
      </c>
      <c r="O47" s="71" t="str">
        <f t="shared" si="1"/>
        <v>NC</v>
      </c>
      <c r="P47" s="67">
        <f>HPS!BA47</f>
        <v>41.710000000000008</v>
      </c>
      <c r="Q47" s="72" t="str" cm="1">
        <f t="array" ref="Q47">_xlfn.IFS('HPS grading'!P47&gt;=90,"A+",'HPS grading'!P47&gt;=80,"A",'HPS grading'!P47&gt;=70,"B+",'HPS grading'!P47&gt;=60,"B",'HPS grading'!P47&gt;=50,"C+",'HPS grading'!P47&gt;=40,"C",'HPS grading'!P47&gt;=30,"D",'HPS grading'!P47&lt;30,"E")</f>
        <v>C</v>
      </c>
      <c r="R47" s="76" t="str">
        <f>Persona!AR48</f>
        <v>Cleared</v>
      </c>
      <c r="S47" s="76" t="str">
        <f>Wellness!BJ48</f>
        <v>NC</v>
      </c>
      <c r="T47" s="72" t="str">
        <f t="shared" si="2"/>
        <v>NC</v>
      </c>
      <c r="U47" s="67">
        <f>HPS!BQ47</f>
        <v>49.548148148148144</v>
      </c>
      <c r="V47" s="72" t="str" cm="1">
        <f t="array" ref="V47">_xlfn.IFS('HPS grading'!U47&gt;=90,"A+",'HPS grading'!U47&gt;=80,"A",'HPS grading'!U47&gt;=70,"B+",'HPS grading'!U47&gt;=60,"B",'HPS grading'!U47&gt;=50,"C+",'HPS grading'!U47&gt;=40,"C",'HPS grading'!U47&gt;=30,"D",'HPS grading'!U47&lt;30,"E")</f>
        <v>C</v>
      </c>
      <c r="W47" s="76" t="str">
        <f>Persona!BE48</f>
        <v>Cleared</v>
      </c>
      <c r="X47" s="76" t="str">
        <f>Wellness!CD48</f>
        <v>NC</v>
      </c>
      <c r="Y47" s="72" t="str">
        <f t="shared" si="3"/>
        <v>NC</v>
      </c>
      <c r="Z47" s="67">
        <f>AVERAGE('HPS grading'!$F47,'HPS grading'!$K47,'HPS grading'!$P47,'HPS grading'!$U47)</f>
        <v>48.651283068783073</v>
      </c>
      <c r="AA47" s="250" t="str" cm="1">
        <f t="array" ref="AA47">_xlfn.IFS('HPS grading'!Z47&gt;=90,"A+",'HPS grading'!Z47&gt;=80,"A",'HPS grading'!Z47&gt;=70,"B+",'HPS grading'!Z47&gt;=60,"B",'HPS grading'!Z47&gt;=50,"C+",'HPS grading'!Z47&gt;=40,"C",'HPS grading'!Z47&gt;=30,"D",'HPS grading'!Z47&lt;30,"E")</f>
        <v>C</v>
      </c>
    </row>
    <row r="48" spans="1:27" x14ac:dyDescent="0.3">
      <c r="A48" s="71">
        <v>45</v>
      </c>
      <c r="B48" s="60" t="s">
        <v>27</v>
      </c>
      <c r="C48" s="60" t="s">
        <v>47</v>
      </c>
      <c r="D48" s="60" t="s">
        <v>115</v>
      </c>
      <c r="E48" s="61" t="s">
        <v>116</v>
      </c>
      <c r="F48" s="63">
        <f>HPS!$U48</f>
        <v>43.652777777777779</v>
      </c>
      <c r="G48" s="71" t="str" cm="1">
        <f t="array" ref="G48">_xlfn.IFS('HPS grading'!$F48&gt;=90,"A+",'HPS grading'!$F48&gt;=80,"A",'HPS grading'!$F48&gt;=70,"B+",'HPS grading'!$F48&gt;=60,"B",'HPS grading'!$F48&gt;=50,"C+",'HPS grading'!$F48&gt;=40,"C",'HPS grading'!$F48&gt;=30,"D",'HPS grading'!$F48&lt;30,"E")</f>
        <v>C</v>
      </c>
      <c r="H48" s="76" t="str">
        <f>Persona!R49</f>
        <v>Cleared</v>
      </c>
      <c r="I48" s="76" t="str">
        <f>Wellness!V49</f>
        <v>NC</v>
      </c>
      <c r="J48" s="71" t="str">
        <f t="shared" si="0"/>
        <v>NC</v>
      </c>
      <c r="K48" s="63">
        <f>HPS!AK48</f>
        <v>46.765714285714274</v>
      </c>
      <c r="L48" s="71" t="str" cm="1">
        <f t="array" ref="L48">_xlfn.IFS('HPS grading'!K48&gt;=90,"A+",'HPS grading'!K48&gt;=80,"A",'HPS grading'!K48&gt;=70,"B+",'HPS grading'!K48&gt;=60,"B",'HPS grading'!K48&gt;=50,"C+",'HPS grading'!K48&gt;=40,"C",'HPS grading'!K48&gt;=30,"D",'HPS grading'!K48&lt;30,"E")</f>
        <v>C</v>
      </c>
      <c r="M48" s="76" t="str">
        <f>Persona!AE49</f>
        <v>Cleared</v>
      </c>
      <c r="N48" s="76" t="str">
        <f>Wellness!AP49</f>
        <v>NC</v>
      </c>
      <c r="O48" s="71" t="str">
        <f t="shared" si="1"/>
        <v>NC</v>
      </c>
      <c r="P48" s="63">
        <f>HPS!BA48</f>
        <v>24.226666666666667</v>
      </c>
      <c r="Q48" s="71" t="str" cm="1">
        <f t="array" ref="Q48">_xlfn.IFS('HPS grading'!P48&gt;=90,"A+",'HPS grading'!P48&gt;=80,"A",'HPS grading'!P48&gt;=70,"B+",'HPS grading'!P48&gt;=60,"B",'HPS grading'!P48&gt;=50,"C+",'HPS grading'!P48&gt;=40,"C",'HPS grading'!P48&gt;=30,"D",'HPS grading'!P48&lt;30,"E")</f>
        <v>E</v>
      </c>
      <c r="R48" s="76" t="str">
        <f>Persona!AR49</f>
        <v>NC</v>
      </c>
      <c r="S48" s="76" t="str">
        <f>Wellness!BJ49</f>
        <v>NC</v>
      </c>
      <c r="T48" s="71" t="str">
        <f t="shared" si="2"/>
        <v>NC</v>
      </c>
      <c r="U48" s="63">
        <f>HPS!BQ48</f>
        <v>0</v>
      </c>
      <c r="V48" s="71" t="str" cm="1">
        <f t="array" ref="V48">_xlfn.IFS('HPS grading'!U48&gt;=90,"A+",'HPS grading'!U48&gt;=80,"A",'HPS grading'!U48&gt;=70,"B+",'HPS grading'!U48&gt;=60,"B",'HPS grading'!U48&gt;=50,"C+",'HPS grading'!U48&gt;=40,"C",'HPS grading'!U48&gt;=30,"D",'HPS grading'!U48&lt;30,"E")</f>
        <v>E</v>
      </c>
      <c r="W48" s="76" t="str">
        <f>Persona!BE49</f>
        <v>NC</v>
      </c>
      <c r="X48" s="76" t="str">
        <f>Wellness!CD49</f>
        <v>NC</v>
      </c>
      <c r="Y48" s="71" t="str">
        <f t="shared" si="3"/>
        <v>NC</v>
      </c>
      <c r="Z48" s="63">
        <f>AVERAGE('HPS grading'!$F48,'HPS grading'!$K48,'HPS grading'!$P48,'HPS grading'!$U48)</f>
        <v>28.661289682539682</v>
      </c>
      <c r="AA48" s="249" t="str" cm="1">
        <f t="array" ref="AA48">_xlfn.IFS('HPS grading'!Z48&gt;=90,"A+",'HPS grading'!Z48&gt;=80,"A",'HPS grading'!Z48&gt;=70,"B+",'HPS grading'!Z48&gt;=60,"B",'HPS grading'!Z48&gt;=50,"C+",'HPS grading'!Z48&gt;=40,"C",'HPS grading'!Z48&gt;=30,"D",'HPS grading'!Z48&lt;30,"E")</f>
        <v>E</v>
      </c>
    </row>
    <row r="49" spans="1:27" x14ac:dyDescent="0.3">
      <c r="A49" s="72">
        <v>46</v>
      </c>
      <c r="B49" s="64" t="s">
        <v>23</v>
      </c>
      <c r="C49" s="64" t="s">
        <v>15</v>
      </c>
      <c r="D49" s="64" t="s">
        <v>117</v>
      </c>
      <c r="E49" s="65" t="s">
        <v>118</v>
      </c>
      <c r="F49" s="67">
        <f>HPS!$U49</f>
        <v>53.263888888888893</v>
      </c>
      <c r="G49" s="72" t="str" cm="1">
        <f t="array" ref="G49">_xlfn.IFS('HPS grading'!$F49&gt;=90,"A+",'HPS grading'!$F49&gt;=80,"A",'HPS grading'!$F49&gt;=70,"B+",'HPS grading'!$F49&gt;=60,"B",'HPS grading'!$F49&gt;=50,"C+",'HPS grading'!$F49&gt;=40,"C",'HPS grading'!$F49&gt;=30,"D",'HPS grading'!$F49&lt;30,"E")</f>
        <v>C+</v>
      </c>
      <c r="H49" s="76" t="str">
        <f>Persona!R50</f>
        <v>Cleared</v>
      </c>
      <c r="I49" s="76" t="str">
        <f>Wellness!V50</f>
        <v>Cleared</v>
      </c>
      <c r="J49" s="71" t="str">
        <f t="shared" si="0"/>
        <v>None</v>
      </c>
      <c r="K49" s="67">
        <f>HPS!AK49</f>
        <v>48.055714285714281</v>
      </c>
      <c r="L49" s="72" t="str" cm="1">
        <f t="array" ref="L49">_xlfn.IFS('HPS grading'!K49&gt;=90,"A+",'HPS grading'!K49&gt;=80,"A",'HPS grading'!K49&gt;=70,"B+",'HPS grading'!K49&gt;=60,"B",'HPS grading'!K49&gt;=50,"C+",'HPS grading'!K49&gt;=40,"C",'HPS grading'!K49&gt;=30,"D",'HPS grading'!K49&lt;30,"E")</f>
        <v>C</v>
      </c>
      <c r="M49" s="76" t="str">
        <f>Persona!AE50</f>
        <v>Cleared</v>
      </c>
      <c r="N49" s="76" t="str">
        <f>Wellness!AP50</f>
        <v>NC</v>
      </c>
      <c r="O49" s="71" t="str">
        <f t="shared" si="1"/>
        <v>NC</v>
      </c>
      <c r="P49" s="67">
        <f>HPS!BA49</f>
        <v>51.516666666666673</v>
      </c>
      <c r="Q49" s="72" t="str" cm="1">
        <f t="array" ref="Q49">_xlfn.IFS('HPS grading'!P49&gt;=90,"A+",'HPS grading'!P49&gt;=80,"A",'HPS grading'!P49&gt;=70,"B+",'HPS grading'!P49&gt;=60,"B",'HPS grading'!P49&gt;=50,"C+",'HPS grading'!P49&gt;=40,"C",'HPS grading'!P49&gt;=30,"D",'HPS grading'!P49&lt;30,"E")</f>
        <v>C+</v>
      </c>
      <c r="R49" s="76" t="str">
        <f>Persona!AR50</f>
        <v>Cleared</v>
      </c>
      <c r="S49" s="76" t="str">
        <f>Wellness!BJ50</f>
        <v>NC</v>
      </c>
      <c r="T49" s="72" t="str">
        <f t="shared" si="2"/>
        <v>NC</v>
      </c>
      <c r="U49" s="67">
        <f>HPS!BQ49</f>
        <v>49.057407407407403</v>
      </c>
      <c r="V49" s="72" t="str" cm="1">
        <f t="array" ref="V49">_xlfn.IFS('HPS grading'!U49&gt;=90,"A+",'HPS grading'!U49&gt;=80,"A",'HPS grading'!U49&gt;=70,"B+",'HPS grading'!U49&gt;=60,"B",'HPS grading'!U49&gt;=50,"C+",'HPS grading'!U49&gt;=40,"C",'HPS grading'!U49&gt;=30,"D",'HPS grading'!U49&lt;30,"E")</f>
        <v>C</v>
      </c>
      <c r="W49" s="76" t="str">
        <f>Persona!BE50</f>
        <v>Cleared</v>
      </c>
      <c r="X49" s="76" t="str">
        <f>Wellness!CD50</f>
        <v>NC</v>
      </c>
      <c r="Y49" s="72" t="str">
        <f t="shared" si="3"/>
        <v>NC</v>
      </c>
      <c r="Z49" s="67">
        <f>AVERAGE('HPS grading'!$F49,'HPS grading'!$K49,'HPS grading'!$P49,'HPS grading'!$U49)</f>
        <v>50.473419312169312</v>
      </c>
      <c r="AA49" s="250" t="str" cm="1">
        <f t="array" ref="AA49">_xlfn.IFS('HPS grading'!Z49&gt;=90,"A+",'HPS grading'!Z49&gt;=80,"A",'HPS grading'!Z49&gt;=70,"B+",'HPS grading'!Z49&gt;=60,"B",'HPS grading'!Z49&gt;=50,"C+",'HPS grading'!Z49&gt;=40,"C",'HPS grading'!Z49&gt;=30,"D",'HPS grading'!Z49&lt;30,"E")</f>
        <v>C+</v>
      </c>
    </row>
    <row r="50" spans="1:27" x14ac:dyDescent="0.3">
      <c r="A50" s="71">
        <v>47</v>
      </c>
      <c r="B50" s="60" t="s">
        <v>27</v>
      </c>
      <c r="C50" s="60" t="s">
        <v>24</v>
      </c>
      <c r="D50" s="60" t="s">
        <v>119</v>
      </c>
      <c r="E50" s="61" t="s">
        <v>120</v>
      </c>
      <c r="F50" s="63">
        <f>HPS!$U50</f>
        <v>47.254464285714285</v>
      </c>
      <c r="G50" s="71" t="str" cm="1">
        <f t="array" ref="G50">_xlfn.IFS('HPS grading'!$F50&gt;=90,"A+",'HPS grading'!$F50&gt;=80,"A",'HPS grading'!$F50&gt;=70,"B+",'HPS grading'!$F50&gt;=60,"B",'HPS grading'!$F50&gt;=50,"C+",'HPS grading'!$F50&gt;=40,"C",'HPS grading'!$F50&gt;=30,"D",'HPS grading'!$F50&lt;30,"E")</f>
        <v>C</v>
      </c>
      <c r="H50" s="76" t="str">
        <f>Persona!R51</f>
        <v>Cleared</v>
      </c>
      <c r="I50" s="76" t="str">
        <f>Wellness!V51</f>
        <v>Cleared</v>
      </c>
      <c r="J50" s="71" t="str">
        <f t="shared" si="0"/>
        <v>None</v>
      </c>
      <c r="K50" s="63">
        <f>HPS!AK50</f>
        <v>46.606666666666669</v>
      </c>
      <c r="L50" s="71" t="str" cm="1">
        <f t="array" ref="L50">_xlfn.IFS('HPS grading'!K50&gt;=90,"A+",'HPS grading'!K50&gt;=80,"A",'HPS grading'!K50&gt;=70,"B+",'HPS grading'!K50&gt;=60,"B",'HPS grading'!K50&gt;=50,"C+",'HPS grading'!K50&gt;=40,"C",'HPS grading'!K50&gt;=30,"D",'HPS grading'!K50&lt;30,"E")</f>
        <v>C</v>
      </c>
      <c r="M50" s="76" t="str">
        <f>Persona!AE51</f>
        <v>Cleared</v>
      </c>
      <c r="N50" s="76" t="str">
        <f>Wellness!AP51</f>
        <v>NC</v>
      </c>
      <c r="O50" s="71" t="str">
        <f t="shared" si="1"/>
        <v>NC</v>
      </c>
      <c r="P50" s="63">
        <f>HPS!BA50</f>
        <v>37.396666666666668</v>
      </c>
      <c r="Q50" s="71" t="str" cm="1">
        <f t="array" ref="Q50">_xlfn.IFS('HPS grading'!P50&gt;=90,"A+",'HPS grading'!P50&gt;=80,"A",'HPS grading'!P50&gt;=70,"B+",'HPS grading'!P50&gt;=60,"B",'HPS grading'!P50&gt;=50,"C+",'HPS grading'!P50&gt;=40,"C",'HPS grading'!P50&gt;=30,"D",'HPS grading'!P50&lt;30,"E")</f>
        <v>D</v>
      </c>
      <c r="R50" s="76" t="str">
        <f>Persona!AR51</f>
        <v>NC</v>
      </c>
      <c r="S50" s="76" t="str">
        <f>Wellness!BJ51</f>
        <v>Cleared</v>
      </c>
      <c r="T50" s="71" t="str">
        <f t="shared" si="2"/>
        <v>NC</v>
      </c>
      <c r="U50" s="63">
        <f>HPS!BQ50</f>
        <v>41.238888888888887</v>
      </c>
      <c r="V50" s="71" t="str" cm="1">
        <f t="array" ref="V50">_xlfn.IFS('HPS grading'!U50&gt;=90,"A+",'HPS grading'!U50&gt;=80,"A",'HPS grading'!U50&gt;=70,"B+",'HPS grading'!U50&gt;=60,"B",'HPS grading'!U50&gt;=50,"C+",'HPS grading'!U50&gt;=40,"C",'HPS grading'!U50&gt;=30,"D",'HPS grading'!U50&lt;30,"E")</f>
        <v>C</v>
      </c>
      <c r="W50" s="76" t="str">
        <f>Persona!BE51</f>
        <v>NC</v>
      </c>
      <c r="X50" s="76" t="str">
        <f>Wellness!CD51</f>
        <v>Cleared</v>
      </c>
      <c r="Y50" s="71" t="str">
        <f t="shared" si="3"/>
        <v>NC</v>
      </c>
      <c r="Z50" s="63">
        <f>AVERAGE('HPS grading'!$F50,'HPS grading'!$K50,'HPS grading'!$P50,'HPS grading'!$U50)</f>
        <v>43.124171626984129</v>
      </c>
      <c r="AA50" s="249" t="str" cm="1">
        <f t="array" ref="AA50">_xlfn.IFS('HPS grading'!Z50&gt;=90,"A+",'HPS grading'!Z50&gt;=80,"A",'HPS grading'!Z50&gt;=70,"B+",'HPS grading'!Z50&gt;=60,"B",'HPS grading'!Z50&gt;=50,"C+",'HPS grading'!Z50&gt;=40,"C",'HPS grading'!Z50&gt;=30,"D",'HPS grading'!Z50&lt;30,"E")</f>
        <v>C</v>
      </c>
    </row>
    <row r="51" spans="1:27" x14ac:dyDescent="0.3">
      <c r="A51" s="72">
        <v>48</v>
      </c>
      <c r="B51" s="64" t="s">
        <v>27</v>
      </c>
      <c r="C51" s="64" t="s">
        <v>47</v>
      </c>
      <c r="D51" s="64" t="s">
        <v>121</v>
      </c>
      <c r="E51" s="65" t="s">
        <v>122</v>
      </c>
      <c r="F51" s="67">
        <f>HPS!$U51</f>
        <v>51.666666666666664</v>
      </c>
      <c r="G51" s="72" t="str" cm="1">
        <f t="array" ref="G51">_xlfn.IFS('HPS grading'!$F51&gt;=90,"A+",'HPS grading'!$F51&gt;=80,"A",'HPS grading'!$F51&gt;=70,"B+",'HPS grading'!$F51&gt;=60,"B",'HPS grading'!$F51&gt;=50,"C+",'HPS grading'!$F51&gt;=40,"C",'HPS grading'!$F51&gt;=30,"D",'HPS grading'!$F51&lt;30,"E")</f>
        <v>C+</v>
      </c>
      <c r="H51" s="76" t="str">
        <f>Persona!R52</f>
        <v>NC</v>
      </c>
      <c r="I51" s="76" t="str">
        <f>Wellness!V52</f>
        <v>Cleared</v>
      </c>
      <c r="J51" s="71" t="str">
        <f t="shared" si="0"/>
        <v>NC</v>
      </c>
      <c r="K51" s="67">
        <f>HPS!AK51</f>
        <v>54.280952380952392</v>
      </c>
      <c r="L51" s="72" t="str" cm="1">
        <f t="array" ref="L51">_xlfn.IFS('HPS grading'!K51&gt;=90,"A+",'HPS grading'!K51&gt;=80,"A",'HPS grading'!K51&gt;=70,"B+",'HPS grading'!K51&gt;=60,"B",'HPS grading'!K51&gt;=50,"C+",'HPS grading'!K51&gt;=40,"C",'HPS grading'!K51&gt;=30,"D",'HPS grading'!K51&lt;30,"E")</f>
        <v>C+</v>
      </c>
      <c r="M51" s="76" t="str">
        <f>Persona!AE52</f>
        <v>Cleared</v>
      </c>
      <c r="N51" s="76" t="str">
        <f>Wellness!AP52</f>
        <v>NC</v>
      </c>
      <c r="O51" s="71" t="str">
        <f t="shared" si="1"/>
        <v>NC</v>
      </c>
      <c r="P51" s="67">
        <f>HPS!BA51</f>
        <v>56.955555555555556</v>
      </c>
      <c r="Q51" s="72" t="str" cm="1">
        <f t="array" ref="Q51">_xlfn.IFS('HPS grading'!P51&gt;=90,"A+",'HPS grading'!P51&gt;=80,"A",'HPS grading'!P51&gt;=70,"B+",'HPS grading'!P51&gt;=60,"B",'HPS grading'!P51&gt;=50,"C+",'HPS grading'!P51&gt;=40,"C",'HPS grading'!P51&gt;=30,"D",'HPS grading'!P51&lt;30,"E")</f>
        <v>C+</v>
      </c>
      <c r="R51" s="76" t="str">
        <f>Persona!AR52</f>
        <v>Cleared</v>
      </c>
      <c r="S51" s="76" t="str">
        <f>Wellness!BJ52</f>
        <v>Cleared</v>
      </c>
      <c r="T51" s="72" t="str">
        <f t="shared" si="2"/>
        <v>None</v>
      </c>
      <c r="U51" s="67">
        <f>HPS!BQ51</f>
        <v>53.945833333333333</v>
      </c>
      <c r="V51" s="72" t="str" cm="1">
        <f t="array" ref="V51">_xlfn.IFS('HPS grading'!U51&gt;=90,"A+",'HPS grading'!U51&gt;=80,"A",'HPS grading'!U51&gt;=70,"B+",'HPS grading'!U51&gt;=60,"B",'HPS grading'!U51&gt;=50,"C+",'HPS grading'!U51&gt;=40,"C",'HPS grading'!U51&gt;=30,"D",'HPS grading'!U51&lt;30,"E")</f>
        <v>C+</v>
      </c>
      <c r="W51" s="76" t="str">
        <f>Persona!BE52</f>
        <v>Cleared</v>
      </c>
      <c r="X51" s="76" t="str">
        <f>Wellness!CD52</f>
        <v>Cleared</v>
      </c>
      <c r="Y51" s="72" t="str">
        <f t="shared" si="3"/>
        <v>None</v>
      </c>
      <c r="Z51" s="67">
        <f>AVERAGE('HPS grading'!$F51,'HPS grading'!$K51,'HPS grading'!$P51,'HPS grading'!$U51)</f>
        <v>54.212251984126986</v>
      </c>
      <c r="AA51" s="250" t="str" cm="1">
        <f t="array" ref="AA51">_xlfn.IFS('HPS grading'!Z51&gt;=90,"A+",'HPS grading'!Z51&gt;=80,"A",'HPS grading'!Z51&gt;=70,"B+",'HPS grading'!Z51&gt;=60,"B",'HPS grading'!Z51&gt;=50,"C+",'HPS grading'!Z51&gt;=40,"C",'HPS grading'!Z51&gt;=30,"D",'HPS grading'!Z51&lt;30,"E")</f>
        <v>C+</v>
      </c>
    </row>
    <row r="52" spans="1:27" x14ac:dyDescent="0.3">
      <c r="A52" s="71">
        <v>49</v>
      </c>
      <c r="B52" s="60" t="s">
        <v>27</v>
      </c>
      <c r="C52" s="60" t="s">
        <v>15</v>
      </c>
      <c r="D52" s="60" t="s">
        <v>123</v>
      </c>
      <c r="E52" s="61" t="s">
        <v>124</v>
      </c>
      <c r="F52" s="63">
        <f>HPS!$U52</f>
        <v>68.527777777777771</v>
      </c>
      <c r="G52" s="71" t="str" cm="1">
        <f t="array" ref="G52">_xlfn.IFS('HPS grading'!$F52&gt;=90,"A+",'HPS grading'!$F52&gt;=80,"A",'HPS grading'!$F52&gt;=70,"B+",'HPS grading'!$F52&gt;=60,"B",'HPS grading'!$F52&gt;=50,"C+",'HPS grading'!$F52&gt;=40,"C",'HPS grading'!$F52&gt;=30,"D",'HPS grading'!$F52&lt;30,"E")</f>
        <v>B</v>
      </c>
      <c r="H52" s="76" t="str">
        <f>Persona!R53</f>
        <v>Cleared</v>
      </c>
      <c r="I52" s="76" t="str">
        <f>Wellness!V53</f>
        <v>NC</v>
      </c>
      <c r="J52" s="71" t="str">
        <f t="shared" si="0"/>
        <v>NC</v>
      </c>
      <c r="K52" s="63">
        <f>HPS!AK52</f>
        <v>58.311904761904756</v>
      </c>
      <c r="L52" s="71" t="str" cm="1">
        <f t="array" ref="L52">_xlfn.IFS('HPS grading'!K52&gt;=90,"A+",'HPS grading'!K52&gt;=80,"A",'HPS grading'!K52&gt;=70,"B+",'HPS grading'!K52&gt;=60,"B",'HPS grading'!K52&gt;=50,"C+",'HPS grading'!K52&gt;=40,"C",'HPS grading'!K52&gt;=30,"D",'HPS grading'!K52&lt;30,"E")</f>
        <v>C+</v>
      </c>
      <c r="M52" s="76" t="str">
        <f>Persona!AE53</f>
        <v>Cleared</v>
      </c>
      <c r="N52" s="76" t="str">
        <f>Wellness!AP53</f>
        <v>NC</v>
      </c>
      <c r="O52" s="71" t="str">
        <f t="shared" si="1"/>
        <v>NC</v>
      </c>
      <c r="P52" s="63">
        <f>HPS!BA52</f>
        <v>52.365555555555559</v>
      </c>
      <c r="Q52" s="71" t="str" cm="1">
        <f t="array" ref="Q52">_xlfn.IFS('HPS grading'!P52&gt;=90,"A+",'HPS grading'!P52&gt;=80,"A",'HPS grading'!P52&gt;=70,"B+",'HPS grading'!P52&gt;=60,"B",'HPS grading'!P52&gt;=50,"C+",'HPS grading'!P52&gt;=40,"C",'HPS grading'!P52&gt;=30,"D",'HPS grading'!P52&lt;30,"E")</f>
        <v>C+</v>
      </c>
      <c r="R52" s="76" t="str">
        <f>Persona!AR53</f>
        <v>Cleared</v>
      </c>
      <c r="S52" s="76" t="str">
        <f>Wellness!BJ53</f>
        <v>NC</v>
      </c>
      <c r="T52" s="71" t="str">
        <f t="shared" si="2"/>
        <v>NC</v>
      </c>
      <c r="U52" s="63">
        <f>HPS!BQ52</f>
        <v>58.120370370370374</v>
      </c>
      <c r="V52" s="71" t="str" cm="1">
        <f t="array" ref="V52">_xlfn.IFS('HPS grading'!U52&gt;=90,"A+",'HPS grading'!U52&gt;=80,"A",'HPS grading'!U52&gt;=70,"B+",'HPS grading'!U52&gt;=60,"B",'HPS grading'!U52&gt;=50,"C+",'HPS grading'!U52&gt;=40,"C",'HPS grading'!U52&gt;=30,"D",'HPS grading'!U52&lt;30,"E")</f>
        <v>C+</v>
      </c>
      <c r="W52" s="76" t="str">
        <f>Persona!BE53</f>
        <v>Cleared</v>
      </c>
      <c r="X52" s="76" t="str">
        <f>Wellness!CD53</f>
        <v>NC</v>
      </c>
      <c r="Y52" s="71" t="str">
        <f t="shared" si="3"/>
        <v>NC</v>
      </c>
      <c r="Z52" s="63">
        <f>AVERAGE('HPS grading'!$F52,'HPS grading'!$K52,'HPS grading'!$P52,'HPS grading'!$U52)</f>
        <v>59.331402116402117</v>
      </c>
      <c r="AA52" s="249" t="str" cm="1">
        <f t="array" ref="AA52">_xlfn.IFS('HPS grading'!Z52&gt;=90,"A+",'HPS grading'!Z52&gt;=80,"A",'HPS grading'!Z52&gt;=70,"B+",'HPS grading'!Z52&gt;=60,"B",'HPS grading'!Z52&gt;=50,"C+",'HPS grading'!Z52&gt;=40,"C",'HPS grading'!Z52&gt;=30,"D",'HPS grading'!Z52&lt;30,"E")</f>
        <v>C+</v>
      </c>
    </row>
    <row r="53" spans="1:27" x14ac:dyDescent="0.3">
      <c r="A53" s="72">
        <v>50</v>
      </c>
      <c r="B53" s="64" t="s">
        <v>27</v>
      </c>
      <c r="C53" s="64" t="s">
        <v>24</v>
      </c>
      <c r="D53" s="64" t="s">
        <v>125</v>
      </c>
      <c r="E53" s="65" t="s">
        <v>126</v>
      </c>
      <c r="F53" s="67">
        <f>HPS!$U53</f>
        <v>56.902777777777771</v>
      </c>
      <c r="G53" s="72" t="str" cm="1">
        <f t="array" ref="G53">_xlfn.IFS('HPS grading'!$F53&gt;=90,"A+",'HPS grading'!$F53&gt;=80,"A",'HPS grading'!$F53&gt;=70,"B+",'HPS grading'!$F53&gt;=60,"B",'HPS grading'!$F53&gt;=50,"C+",'HPS grading'!$F53&gt;=40,"C",'HPS grading'!$F53&gt;=30,"D",'HPS grading'!$F53&lt;30,"E")</f>
        <v>C+</v>
      </c>
      <c r="H53" s="76" t="str">
        <f>Persona!R54</f>
        <v>Cleared</v>
      </c>
      <c r="I53" s="76" t="str">
        <f>Wellness!V54</f>
        <v>Cleared</v>
      </c>
      <c r="J53" s="71" t="str">
        <f t="shared" si="0"/>
        <v>None</v>
      </c>
      <c r="K53" s="67">
        <f>HPS!AK53</f>
        <v>37.014761904761905</v>
      </c>
      <c r="L53" s="72" t="str" cm="1">
        <f t="array" ref="L53">_xlfn.IFS('HPS grading'!K53&gt;=90,"A+",'HPS grading'!K53&gt;=80,"A",'HPS grading'!K53&gt;=70,"B+",'HPS grading'!K53&gt;=60,"B",'HPS grading'!K53&gt;=50,"C+",'HPS grading'!K53&gt;=40,"C",'HPS grading'!K53&gt;=30,"D",'HPS grading'!K53&lt;30,"E")</f>
        <v>D</v>
      </c>
      <c r="M53" s="76" t="str">
        <f>Persona!AE54</f>
        <v>NC</v>
      </c>
      <c r="N53" s="76" t="str">
        <f>Wellness!AP54</f>
        <v>NC</v>
      </c>
      <c r="O53" s="71" t="str">
        <f t="shared" si="1"/>
        <v>NC</v>
      </c>
      <c r="P53" s="67">
        <f>HPS!BA53</f>
        <v>30.063333333333333</v>
      </c>
      <c r="Q53" s="72" t="str" cm="1">
        <f t="array" ref="Q53">_xlfn.IFS('HPS grading'!P53&gt;=90,"A+",'HPS grading'!P53&gt;=80,"A",'HPS grading'!P53&gt;=70,"B+",'HPS grading'!P53&gt;=60,"B",'HPS grading'!P53&gt;=50,"C+",'HPS grading'!P53&gt;=40,"C",'HPS grading'!P53&gt;=30,"D",'HPS grading'!P53&lt;30,"E")</f>
        <v>D</v>
      </c>
      <c r="R53" s="76" t="str">
        <f>Persona!AR54</f>
        <v>NC</v>
      </c>
      <c r="S53" s="76" t="str">
        <f>Wellness!BJ54</f>
        <v>NC</v>
      </c>
      <c r="T53" s="72" t="str">
        <f t="shared" si="2"/>
        <v>NC</v>
      </c>
      <c r="U53" s="67">
        <f>HPS!BQ53</f>
        <v>34.74722222222222</v>
      </c>
      <c r="V53" s="72" t="str" cm="1">
        <f t="array" ref="V53">_xlfn.IFS('HPS grading'!U53&gt;=90,"A+",'HPS grading'!U53&gt;=80,"A",'HPS grading'!U53&gt;=70,"B+",'HPS grading'!U53&gt;=60,"B",'HPS grading'!U53&gt;=50,"C+",'HPS grading'!U53&gt;=40,"C",'HPS grading'!U53&gt;=30,"D",'HPS grading'!U53&lt;30,"E")</f>
        <v>D</v>
      </c>
      <c r="W53" s="76" t="str">
        <f>Persona!BE54</f>
        <v>Cleared</v>
      </c>
      <c r="X53" s="76" t="str">
        <f>Wellness!CD54</f>
        <v>NC</v>
      </c>
      <c r="Y53" s="72" t="str">
        <f t="shared" si="3"/>
        <v>NC</v>
      </c>
      <c r="Z53" s="67">
        <f>AVERAGE('HPS grading'!$F53,'HPS grading'!$K53,'HPS grading'!$P53,'HPS grading'!$U53)</f>
        <v>39.682023809523812</v>
      </c>
      <c r="AA53" s="250" t="str" cm="1">
        <f t="array" ref="AA53">_xlfn.IFS('HPS grading'!Z53&gt;=90,"A+",'HPS grading'!Z53&gt;=80,"A",'HPS grading'!Z53&gt;=70,"B+",'HPS grading'!Z53&gt;=60,"B",'HPS grading'!Z53&gt;=50,"C+",'HPS grading'!Z53&gt;=40,"C",'HPS grading'!Z53&gt;=30,"D",'HPS grading'!Z53&lt;30,"E")</f>
        <v>D</v>
      </c>
    </row>
    <row r="54" spans="1:27" x14ac:dyDescent="0.3">
      <c r="A54" s="71">
        <v>51</v>
      </c>
      <c r="B54" s="60" t="s">
        <v>23</v>
      </c>
      <c r="C54" s="60" t="s">
        <v>47</v>
      </c>
      <c r="D54" s="60" t="s">
        <v>127</v>
      </c>
      <c r="E54" s="61" t="s">
        <v>128</v>
      </c>
      <c r="F54" s="63">
        <f>HPS!$U54</f>
        <v>48.75</v>
      </c>
      <c r="G54" s="71" t="str" cm="1">
        <f t="array" ref="G54">_xlfn.IFS('HPS grading'!$F54&gt;=90,"A+",'HPS grading'!$F54&gt;=80,"A",'HPS grading'!$F54&gt;=70,"B+",'HPS grading'!$F54&gt;=60,"B",'HPS grading'!$F54&gt;=50,"C+",'HPS grading'!$F54&gt;=40,"C",'HPS grading'!$F54&gt;=30,"D",'HPS grading'!$F54&lt;30,"E")</f>
        <v>C</v>
      </c>
      <c r="H54" s="76" t="str">
        <f>Persona!R55</f>
        <v>NC</v>
      </c>
      <c r="I54" s="76" t="str">
        <f>Wellness!V55</f>
        <v>Cleared</v>
      </c>
      <c r="J54" s="71" t="str">
        <f t="shared" si="0"/>
        <v>NC</v>
      </c>
      <c r="K54" s="63">
        <f>HPS!AK54</f>
        <v>45.651190476190472</v>
      </c>
      <c r="L54" s="71" t="str" cm="1">
        <f t="array" ref="L54">_xlfn.IFS('HPS grading'!K54&gt;=90,"A+",'HPS grading'!K54&gt;=80,"A",'HPS grading'!K54&gt;=70,"B+",'HPS grading'!K54&gt;=60,"B",'HPS grading'!K54&gt;=50,"C+",'HPS grading'!K54&gt;=40,"C",'HPS grading'!K54&gt;=30,"D",'HPS grading'!K54&lt;30,"E")</f>
        <v>C</v>
      </c>
      <c r="M54" s="76" t="str">
        <f>Persona!AE55</f>
        <v>NC</v>
      </c>
      <c r="N54" s="76" t="str">
        <f>Wellness!AP55</f>
        <v>Cleared</v>
      </c>
      <c r="O54" s="71" t="str">
        <f t="shared" si="1"/>
        <v>NC</v>
      </c>
      <c r="P54" s="63">
        <f>HPS!BA54</f>
        <v>58.456666666666663</v>
      </c>
      <c r="Q54" s="71" t="str" cm="1">
        <f t="array" ref="Q54">_xlfn.IFS('HPS grading'!P54&gt;=90,"A+",'HPS grading'!P54&gt;=80,"A",'HPS grading'!P54&gt;=70,"B+",'HPS grading'!P54&gt;=60,"B",'HPS grading'!P54&gt;=50,"C+",'HPS grading'!P54&gt;=40,"C",'HPS grading'!P54&gt;=30,"D",'HPS grading'!P54&lt;30,"E")</f>
        <v>C+</v>
      </c>
      <c r="R54" s="76" t="str">
        <f>Persona!AR55</f>
        <v>Cleared</v>
      </c>
      <c r="S54" s="76" t="str">
        <f>Wellness!BJ55</f>
        <v>Cleared</v>
      </c>
      <c r="T54" s="71" t="str">
        <f t="shared" si="2"/>
        <v>None</v>
      </c>
      <c r="U54" s="63">
        <f>HPS!BQ54</f>
        <v>62.227777777777781</v>
      </c>
      <c r="V54" s="71" t="str" cm="1">
        <f t="array" ref="V54">_xlfn.IFS('HPS grading'!U54&gt;=90,"A+",'HPS grading'!U54&gt;=80,"A",'HPS grading'!U54&gt;=70,"B+",'HPS grading'!U54&gt;=60,"B",'HPS grading'!U54&gt;=50,"C+",'HPS grading'!U54&gt;=40,"C",'HPS grading'!U54&gt;=30,"D",'HPS grading'!U54&lt;30,"E")</f>
        <v>B</v>
      </c>
      <c r="W54" s="76" t="str">
        <f>Persona!BE55</f>
        <v>Cleared</v>
      </c>
      <c r="X54" s="76" t="str">
        <f>Wellness!CD55</f>
        <v>Cleared</v>
      </c>
      <c r="Y54" s="71" t="str">
        <f t="shared" si="3"/>
        <v>None</v>
      </c>
      <c r="Z54" s="63">
        <f>AVERAGE('HPS grading'!$F54,'HPS grading'!$K54,'HPS grading'!$P54,'HPS grading'!$U54)</f>
        <v>53.771408730158733</v>
      </c>
      <c r="AA54" s="249" t="str" cm="1">
        <f t="array" ref="AA54">_xlfn.IFS('HPS grading'!Z54&gt;=90,"A+",'HPS grading'!Z54&gt;=80,"A",'HPS grading'!Z54&gt;=70,"B+",'HPS grading'!Z54&gt;=60,"B",'HPS grading'!Z54&gt;=50,"C+",'HPS grading'!Z54&gt;=40,"C",'HPS grading'!Z54&gt;=30,"D",'HPS grading'!Z54&lt;30,"E")</f>
        <v>C+</v>
      </c>
    </row>
    <row r="55" spans="1:27" x14ac:dyDescent="0.3">
      <c r="A55" s="72">
        <v>52</v>
      </c>
      <c r="B55" s="64" t="s">
        <v>27</v>
      </c>
      <c r="C55" s="64" t="s">
        <v>47</v>
      </c>
      <c r="D55" s="64" t="s">
        <v>129</v>
      </c>
      <c r="E55" s="65" t="s">
        <v>130</v>
      </c>
      <c r="F55" s="67">
        <f>HPS!$U55</f>
        <v>52.951388888888893</v>
      </c>
      <c r="G55" s="72" t="str" cm="1">
        <f t="array" ref="G55">_xlfn.IFS('HPS grading'!$F55&gt;=90,"A+",'HPS grading'!$F55&gt;=80,"A",'HPS grading'!$F55&gt;=70,"B+",'HPS grading'!$F55&gt;=60,"B",'HPS grading'!$F55&gt;=50,"C+",'HPS grading'!$F55&gt;=40,"C",'HPS grading'!$F55&gt;=30,"D",'HPS grading'!$F55&lt;30,"E")</f>
        <v>C+</v>
      </c>
      <c r="H55" s="76" t="str">
        <f>Persona!R56</f>
        <v>Cleared</v>
      </c>
      <c r="I55" s="76" t="str">
        <f>Wellness!V56</f>
        <v>Cleared</v>
      </c>
      <c r="J55" s="71" t="str">
        <f t="shared" si="0"/>
        <v>None</v>
      </c>
      <c r="K55" s="67">
        <f>HPS!AK55</f>
        <v>37.624464285714282</v>
      </c>
      <c r="L55" s="72" t="str" cm="1">
        <f t="array" ref="L55">_xlfn.IFS('HPS grading'!K55&gt;=90,"A+",'HPS grading'!K55&gt;=80,"A",'HPS grading'!K55&gt;=70,"B+",'HPS grading'!K55&gt;=60,"B",'HPS grading'!K55&gt;=50,"C+",'HPS grading'!K55&gt;=40,"C",'HPS grading'!K55&gt;=30,"D",'HPS grading'!K55&lt;30,"E")</f>
        <v>D</v>
      </c>
      <c r="M55" s="76" t="str">
        <f>Persona!AE56</f>
        <v>NC</v>
      </c>
      <c r="N55" s="76" t="str">
        <f>Wellness!AP56</f>
        <v>NC</v>
      </c>
      <c r="O55" s="71" t="str">
        <f t="shared" si="1"/>
        <v>NC</v>
      </c>
      <c r="P55" s="67">
        <f>HPS!BA55</f>
        <v>43.078888888888891</v>
      </c>
      <c r="Q55" s="72" t="str" cm="1">
        <f t="array" ref="Q55">_xlfn.IFS('HPS grading'!P55&gt;=90,"A+",'HPS grading'!P55&gt;=80,"A",'HPS grading'!P55&gt;=70,"B+",'HPS grading'!P55&gt;=60,"B",'HPS grading'!P55&gt;=50,"C+",'HPS grading'!P55&gt;=40,"C",'HPS grading'!P55&gt;=30,"D",'HPS grading'!P55&lt;30,"E")</f>
        <v>C</v>
      </c>
      <c r="R55" s="76" t="str">
        <f>Persona!AR56</f>
        <v>Cleared</v>
      </c>
      <c r="S55" s="76" t="str">
        <f>Wellness!BJ56</f>
        <v>NC</v>
      </c>
      <c r="T55" s="72" t="str">
        <f t="shared" si="2"/>
        <v>NC</v>
      </c>
      <c r="U55" s="67">
        <f>HPS!BQ55</f>
        <v>41.149074074074079</v>
      </c>
      <c r="V55" s="72" t="str" cm="1">
        <f t="array" ref="V55">_xlfn.IFS('HPS grading'!U55&gt;=90,"A+",'HPS grading'!U55&gt;=80,"A",'HPS grading'!U55&gt;=70,"B+",'HPS grading'!U55&gt;=60,"B",'HPS grading'!U55&gt;=50,"C+",'HPS grading'!U55&gt;=40,"C",'HPS grading'!U55&gt;=30,"D",'HPS grading'!U55&lt;30,"E")</f>
        <v>C</v>
      </c>
      <c r="W55" s="76" t="str">
        <f>Persona!BE56</f>
        <v>NC</v>
      </c>
      <c r="X55" s="76" t="str">
        <f>Wellness!CD56</f>
        <v>NC</v>
      </c>
      <c r="Y55" s="72" t="str">
        <f t="shared" si="3"/>
        <v>NC</v>
      </c>
      <c r="Z55" s="67">
        <f>AVERAGE('HPS grading'!$F55,'HPS grading'!$K55,'HPS grading'!$P55,'HPS grading'!$U55)</f>
        <v>43.700954034391529</v>
      </c>
      <c r="AA55" s="250" t="str" cm="1">
        <f t="array" ref="AA55">_xlfn.IFS('HPS grading'!Z55&gt;=90,"A+",'HPS grading'!Z55&gt;=80,"A",'HPS grading'!Z55&gt;=70,"B+",'HPS grading'!Z55&gt;=60,"B",'HPS grading'!Z55&gt;=50,"C+",'HPS grading'!Z55&gt;=40,"C",'HPS grading'!Z55&gt;=30,"D",'HPS grading'!Z55&lt;30,"E")</f>
        <v>C</v>
      </c>
    </row>
    <row r="56" spans="1:27" x14ac:dyDescent="0.3">
      <c r="A56" s="71">
        <v>53</v>
      </c>
      <c r="B56" s="60" t="s">
        <v>27</v>
      </c>
      <c r="C56" s="60" t="s">
        <v>47</v>
      </c>
      <c r="D56" s="60" t="s">
        <v>131</v>
      </c>
      <c r="E56" s="61" t="s">
        <v>132</v>
      </c>
      <c r="F56" s="63">
        <f>HPS!$U56</f>
        <v>48.291666666666671</v>
      </c>
      <c r="G56" s="71" t="str" cm="1">
        <f t="array" ref="G56">_xlfn.IFS('HPS grading'!$F56&gt;=90,"A+",'HPS grading'!$F56&gt;=80,"A",'HPS grading'!$F56&gt;=70,"B+",'HPS grading'!$F56&gt;=60,"B",'HPS grading'!$F56&gt;=50,"C+",'HPS grading'!$F56&gt;=40,"C",'HPS grading'!$F56&gt;=30,"D",'HPS grading'!$F56&lt;30,"E")</f>
        <v>C</v>
      </c>
      <c r="H56" s="76" t="str">
        <f>Persona!R57</f>
        <v>NC</v>
      </c>
      <c r="I56" s="76" t="str">
        <f>Wellness!V57</f>
        <v>Cleared</v>
      </c>
      <c r="J56" s="71" t="str">
        <f t="shared" si="0"/>
        <v>NC</v>
      </c>
      <c r="K56" s="63">
        <f>HPS!AK56</f>
        <v>38.654806547619046</v>
      </c>
      <c r="L56" s="71" t="str" cm="1">
        <f t="array" ref="L56">_xlfn.IFS('HPS grading'!K56&gt;=90,"A+",'HPS grading'!K56&gt;=80,"A",'HPS grading'!K56&gt;=70,"B+",'HPS grading'!K56&gt;=60,"B",'HPS grading'!K56&gt;=50,"C+",'HPS grading'!K56&gt;=40,"C",'HPS grading'!K56&gt;=30,"D",'HPS grading'!K56&lt;30,"E")</f>
        <v>D</v>
      </c>
      <c r="M56" s="76" t="str">
        <f>Persona!AE57</f>
        <v>NC</v>
      </c>
      <c r="N56" s="76" t="str">
        <f>Wellness!AP57</f>
        <v>NC</v>
      </c>
      <c r="O56" s="71" t="str">
        <f t="shared" si="1"/>
        <v>NC</v>
      </c>
      <c r="P56" s="63">
        <f>HPS!BA56</f>
        <v>49.905555555555551</v>
      </c>
      <c r="Q56" s="71" t="str" cm="1">
        <f t="array" ref="Q56">_xlfn.IFS('HPS grading'!P56&gt;=90,"A+",'HPS grading'!P56&gt;=80,"A",'HPS grading'!P56&gt;=70,"B+",'HPS grading'!P56&gt;=60,"B",'HPS grading'!P56&gt;=50,"C+",'HPS grading'!P56&gt;=40,"C",'HPS grading'!P56&gt;=30,"D",'HPS grading'!P56&lt;30,"E")</f>
        <v>C</v>
      </c>
      <c r="R56" s="76" t="str">
        <f>Persona!AR57</f>
        <v>NC</v>
      </c>
      <c r="S56" s="76" t="str">
        <f>Wellness!BJ57</f>
        <v>Cleared</v>
      </c>
      <c r="T56" s="71" t="str">
        <f t="shared" si="2"/>
        <v>NC</v>
      </c>
      <c r="U56" s="63">
        <f>HPS!BQ56</f>
        <v>56.220370370370368</v>
      </c>
      <c r="V56" s="71" t="str" cm="1">
        <f t="array" ref="V56">_xlfn.IFS('HPS grading'!U56&gt;=90,"A+",'HPS grading'!U56&gt;=80,"A",'HPS grading'!U56&gt;=70,"B+",'HPS grading'!U56&gt;=60,"B",'HPS grading'!U56&gt;=50,"C+",'HPS grading'!U56&gt;=40,"C",'HPS grading'!U56&gt;=30,"D",'HPS grading'!U56&lt;30,"E")</f>
        <v>C+</v>
      </c>
      <c r="W56" s="76" t="str">
        <f>Persona!BE57</f>
        <v>Cleared</v>
      </c>
      <c r="X56" s="76" t="str">
        <f>Wellness!CD57</f>
        <v>NC</v>
      </c>
      <c r="Y56" s="71" t="str">
        <f t="shared" si="3"/>
        <v>NC</v>
      </c>
      <c r="Z56" s="63">
        <f>AVERAGE('HPS grading'!$F56,'HPS grading'!$K56,'HPS grading'!$P56,'HPS grading'!$U56)</f>
        <v>48.268099785052911</v>
      </c>
      <c r="AA56" s="249" t="str" cm="1">
        <f t="array" ref="AA56">_xlfn.IFS('HPS grading'!Z56&gt;=90,"A+",'HPS grading'!Z56&gt;=80,"A",'HPS grading'!Z56&gt;=70,"B+",'HPS grading'!Z56&gt;=60,"B",'HPS grading'!Z56&gt;=50,"C+",'HPS grading'!Z56&gt;=40,"C",'HPS grading'!Z56&gt;=30,"D",'HPS grading'!Z56&lt;30,"E")</f>
        <v>C</v>
      </c>
    </row>
    <row r="57" spans="1:27" x14ac:dyDescent="0.3">
      <c r="A57" s="72">
        <v>54</v>
      </c>
      <c r="B57" s="64" t="s">
        <v>27</v>
      </c>
      <c r="C57" s="64" t="s">
        <v>15</v>
      </c>
      <c r="D57" s="64" t="s">
        <v>133</v>
      </c>
      <c r="E57" s="65" t="s">
        <v>134</v>
      </c>
      <c r="F57" s="67">
        <f>HPS!$U57</f>
        <v>57.625</v>
      </c>
      <c r="G57" s="72" t="str" cm="1">
        <f t="array" ref="G57">_xlfn.IFS('HPS grading'!$F57&gt;=90,"A+",'HPS grading'!$F57&gt;=80,"A",'HPS grading'!$F57&gt;=70,"B+",'HPS grading'!$F57&gt;=60,"B",'HPS grading'!$F57&gt;=50,"C+",'HPS grading'!$F57&gt;=40,"C",'HPS grading'!$F57&gt;=30,"D",'HPS grading'!$F57&lt;30,"E")</f>
        <v>C+</v>
      </c>
      <c r="H57" s="76" t="str">
        <f>Persona!R58</f>
        <v>Cleared</v>
      </c>
      <c r="I57" s="76" t="str">
        <f>Wellness!V58</f>
        <v>Cleared</v>
      </c>
      <c r="J57" s="71" t="str">
        <f t="shared" si="0"/>
        <v>None</v>
      </c>
      <c r="K57" s="67">
        <f>HPS!AK57</f>
        <v>55.489047619047618</v>
      </c>
      <c r="L57" s="72" t="str" cm="1">
        <f t="array" ref="L57">_xlfn.IFS('HPS grading'!K57&gt;=90,"A+",'HPS grading'!K57&gt;=80,"A",'HPS grading'!K57&gt;=70,"B+",'HPS grading'!K57&gt;=60,"B",'HPS grading'!K57&gt;=50,"C+",'HPS grading'!K57&gt;=40,"C",'HPS grading'!K57&gt;=30,"D",'HPS grading'!K57&lt;30,"E")</f>
        <v>C+</v>
      </c>
      <c r="M57" s="76" t="str">
        <f>Persona!AE58</f>
        <v>Cleared</v>
      </c>
      <c r="N57" s="76" t="str">
        <f>Wellness!AP58</f>
        <v>Cleared</v>
      </c>
      <c r="O57" s="71" t="str">
        <f t="shared" si="1"/>
        <v>None</v>
      </c>
      <c r="P57" s="67">
        <f>HPS!BA57</f>
        <v>50.260000000000005</v>
      </c>
      <c r="Q57" s="72" t="str" cm="1">
        <f t="array" ref="Q57">_xlfn.IFS('HPS grading'!P57&gt;=90,"A+",'HPS grading'!P57&gt;=80,"A",'HPS grading'!P57&gt;=70,"B+",'HPS grading'!P57&gt;=60,"B",'HPS grading'!P57&gt;=50,"C+",'HPS grading'!P57&gt;=40,"C",'HPS grading'!P57&gt;=30,"D",'HPS grading'!P57&lt;30,"E")</f>
        <v>C+</v>
      </c>
      <c r="R57" s="76" t="str">
        <f>Persona!AR58</f>
        <v>Cleared</v>
      </c>
      <c r="S57" s="76" t="str">
        <f>Wellness!BJ58</f>
        <v>NC</v>
      </c>
      <c r="T57" s="72" t="str">
        <f t="shared" si="2"/>
        <v>NC</v>
      </c>
      <c r="U57" s="67">
        <f>HPS!BQ57</f>
        <v>52.121296296296293</v>
      </c>
      <c r="V57" s="72" t="str" cm="1">
        <f t="array" ref="V57">_xlfn.IFS('HPS grading'!U57&gt;=90,"A+",'HPS grading'!U57&gt;=80,"A",'HPS grading'!U57&gt;=70,"B+",'HPS grading'!U57&gt;=60,"B",'HPS grading'!U57&gt;=50,"C+",'HPS grading'!U57&gt;=40,"C",'HPS grading'!U57&gt;=30,"D",'HPS grading'!U57&lt;30,"E")</f>
        <v>C+</v>
      </c>
      <c r="W57" s="76" t="str">
        <f>Persona!BE58</f>
        <v>Cleared</v>
      </c>
      <c r="X57" s="76" t="str">
        <f>Wellness!CD58</f>
        <v>Cleared</v>
      </c>
      <c r="Y57" s="72" t="str">
        <f t="shared" si="3"/>
        <v>None</v>
      </c>
      <c r="Z57" s="67">
        <f>AVERAGE('HPS grading'!$F57,'HPS grading'!$K57,'HPS grading'!$P57,'HPS grading'!$U57)</f>
        <v>53.873835978835984</v>
      </c>
      <c r="AA57" s="250" t="str" cm="1">
        <f t="array" ref="AA57">_xlfn.IFS('HPS grading'!Z57&gt;=90,"A+",'HPS grading'!Z57&gt;=80,"A",'HPS grading'!Z57&gt;=70,"B+",'HPS grading'!Z57&gt;=60,"B",'HPS grading'!Z57&gt;=50,"C+",'HPS grading'!Z57&gt;=40,"C",'HPS grading'!Z57&gt;=30,"D",'HPS grading'!Z57&lt;30,"E")</f>
        <v>C+</v>
      </c>
    </row>
    <row r="58" spans="1:27" x14ac:dyDescent="0.3">
      <c r="A58" s="71">
        <v>55</v>
      </c>
      <c r="B58" s="60" t="s">
        <v>27</v>
      </c>
      <c r="C58" s="60" t="s">
        <v>47</v>
      </c>
      <c r="D58" s="60" t="s">
        <v>135</v>
      </c>
      <c r="E58" s="61" t="s">
        <v>136</v>
      </c>
      <c r="F58" s="63">
        <f>HPS!$U58</f>
        <v>64.640376984126988</v>
      </c>
      <c r="G58" s="71" t="str" cm="1">
        <f t="array" ref="G58">_xlfn.IFS('HPS grading'!$F58&gt;=90,"A+",'HPS grading'!$F58&gt;=80,"A",'HPS grading'!$F58&gt;=70,"B+",'HPS grading'!$F58&gt;=60,"B",'HPS grading'!$F58&gt;=50,"C+",'HPS grading'!$F58&gt;=40,"C",'HPS grading'!$F58&gt;=30,"D",'HPS grading'!$F58&lt;30,"E")</f>
        <v>B</v>
      </c>
      <c r="H58" s="76" t="str">
        <f>Persona!R59</f>
        <v>Cleared</v>
      </c>
      <c r="I58" s="76" t="str">
        <f>Wellness!V59</f>
        <v>Cleared</v>
      </c>
      <c r="J58" s="71" t="str">
        <f t="shared" si="0"/>
        <v>None</v>
      </c>
      <c r="K58" s="63">
        <f>HPS!AK58</f>
        <v>46.833333333333336</v>
      </c>
      <c r="L58" s="71" t="str" cm="1">
        <f t="array" ref="L58">_xlfn.IFS('HPS grading'!K58&gt;=90,"A+",'HPS grading'!K58&gt;=80,"A",'HPS grading'!K58&gt;=70,"B+",'HPS grading'!K58&gt;=60,"B",'HPS grading'!K58&gt;=50,"C+",'HPS grading'!K58&gt;=40,"C",'HPS grading'!K58&gt;=30,"D",'HPS grading'!K58&lt;30,"E")</f>
        <v>C</v>
      </c>
      <c r="M58" s="76" t="str">
        <f>Persona!AE59</f>
        <v>Cleared</v>
      </c>
      <c r="N58" s="76" t="str">
        <f>Wellness!AP59</f>
        <v>NC</v>
      </c>
      <c r="O58" s="71" t="str">
        <f t="shared" si="1"/>
        <v>NC</v>
      </c>
      <c r="P58" s="63">
        <f>HPS!BA58</f>
        <v>53.384444444444448</v>
      </c>
      <c r="Q58" s="71" t="str" cm="1">
        <f t="array" ref="Q58">_xlfn.IFS('HPS grading'!P58&gt;=90,"A+",'HPS grading'!P58&gt;=80,"A",'HPS grading'!P58&gt;=70,"B+",'HPS grading'!P58&gt;=60,"B",'HPS grading'!P58&gt;=50,"C+",'HPS grading'!P58&gt;=40,"C",'HPS grading'!P58&gt;=30,"D",'HPS grading'!P58&lt;30,"E")</f>
        <v>C+</v>
      </c>
      <c r="R58" s="76" t="str">
        <f>Persona!AR59</f>
        <v>Cleared</v>
      </c>
      <c r="S58" s="76" t="str">
        <f>Wellness!BJ59</f>
        <v>NC</v>
      </c>
      <c r="T58" s="71" t="str">
        <f t="shared" si="2"/>
        <v>NC</v>
      </c>
      <c r="U58" s="63">
        <f>HPS!BQ58</f>
        <v>48.07314814814815</v>
      </c>
      <c r="V58" s="71" t="str" cm="1">
        <f t="array" ref="V58">_xlfn.IFS('HPS grading'!U58&gt;=90,"A+",'HPS grading'!U58&gt;=80,"A",'HPS grading'!U58&gt;=70,"B+",'HPS grading'!U58&gt;=60,"B",'HPS grading'!U58&gt;=50,"C+",'HPS grading'!U58&gt;=40,"C",'HPS grading'!U58&gt;=30,"D",'HPS grading'!U58&lt;30,"E")</f>
        <v>C</v>
      </c>
      <c r="W58" s="76" t="str">
        <f>Persona!BE59</f>
        <v>Cleared</v>
      </c>
      <c r="X58" s="76" t="str">
        <f>Wellness!CD59</f>
        <v>NC</v>
      </c>
      <c r="Y58" s="71" t="str">
        <f t="shared" si="3"/>
        <v>NC</v>
      </c>
      <c r="Z58" s="63">
        <f>AVERAGE('HPS grading'!$F58,'HPS grading'!$K58,'HPS grading'!$P58,'HPS grading'!$U58)</f>
        <v>53.23282572751323</v>
      </c>
      <c r="AA58" s="249" t="str" cm="1">
        <f t="array" ref="AA58">_xlfn.IFS('HPS grading'!Z58&gt;=90,"A+",'HPS grading'!Z58&gt;=80,"A",'HPS grading'!Z58&gt;=70,"B+",'HPS grading'!Z58&gt;=60,"B",'HPS grading'!Z58&gt;=50,"C+",'HPS grading'!Z58&gt;=40,"C",'HPS grading'!Z58&gt;=30,"D",'HPS grading'!Z58&lt;30,"E")</f>
        <v>C+</v>
      </c>
    </row>
    <row r="59" spans="1:27" x14ac:dyDescent="0.3">
      <c r="A59" s="72">
        <v>56</v>
      </c>
      <c r="B59" s="64" t="s">
        <v>23</v>
      </c>
      <c r="C59" s="64" t="s">
        <v>24</v>
      </c>
      <c r="D59" s="64" t="s">
        <v>137</v>
      </c>
      <c r="E59" s="65" t="s">
        <v>138</v>
      </c>
      <c r="F59" s="67">
        <f>HPS!$U59</f>
        <v>44.527777777777779</v>
      </c>
      <c r="G59" s="72" t="str" cm="1">
        <f t="array" ref="G59">_xlfn.IFS('HPS grading'!$F59&gt;=90,"A+",'HPS grading'!$F59&gt;=80,"A",'HPS grading'!$F59&gt;=70,"B+",'HPS grading'!$F59&gt;=60,"B",'HPS grading'!$F59&gt;=50,"C+",'HPS grading'!$F59&gt;=40,"C",'HPS grading'!$F59&gt;=30,"D",'HPS grading'!$F59&lt;30,"E")</f>
        <v>C</v>
      </c>
      <c r="H59" s="76" t="str">
        <f>Persona!R60</f>
        <v>NC</v>
      </c>
      <c r="I59" s="76" t="str">
        <f>Wellness!V60</f>
        <v>NC</v>
      </c>
      <c r="J59" s="71" t="str">
        <f t="shared" si="0"/>
        <v>NC</v>
      </c>
      <c r="K59" s="67">
        <f>HPS!AK59</f>
        <v>38.96142857142857</v>
      </c>
      <c r="L59" s="72" t="str" cm="1">
        <f t="array" ref="L59">_xlfn.IFS('HPS grading'!K59&gt;=90,"A+",'HPS grading'!K59&gt;=80,"A",'HPS grading'!K59&gt;=70,"B+",'HPS grading'!K59&gt;=60,"B",'HPS grading'!K59&gt;=50,"C+",'HPS grading'!K59&gt;=40,"C",'HPS grading'!K59&gt;=30,"D",'HPS grading'!K59&lt;30,"E")</f>
        <v>D</v>
      </c>
      <c r="M59" s="76" t="str">
        <f>Persona!AE60</f>
        <v>Cleared</v>
      </c>
      <c r="N59" s="76" t="str">
        <f>Wellness!AP60</f>
        <v>NC</v>
      </c>
      <c r="O59" s="71" t="str">
        <f t="shared" si="1"/>
        <v>NC</v>
      </c>
      <c r="P59" s="67">
        <f>HPS!BA59</f>
        <v>34.106666666666669</v>
      </c>
      <c r="Q59" s="72" t="str" cm="1">
        <f t="array" ref="Q59">_xlfn.IFS('HPS grading'!P59&gt;=90,"A+",'HPS grading'!P59&gt;=80,"A",'HPS grading'!P59&gt;=70,"B+",'HPS grading'!P59&gt;=60,"B",'HPS grading'!P59&gt;=50,"C+",'HPS grading'!P59&gt;=40,"C",'HPS grading'!P59&gt;=30,"D",'HPS grading'!P59&lt;30,"E")</f>
        <v>D</v>
      </c>
      <c r="R59" s="76" t="str">
        <f>Persona!AR60</f>
        <v>NC</v>
      </c>
      <c r="S59" s="76" t="str">
        <f>Wellness!BJ60</f>
        <v>NC</v>
      </c>
      <c r="T59" s="72" t="str">
        <f t="shared" si="2"/>
        <v>NC</v>
      </c>
      <c r="U59" s="67">
        <f>HPS!BQ59</f>
        <v>50.329629629629629</v>
      </c>
      <c r="V59" s="72" t="str" cm="1">
        <f t="array" ref="V59">_xlfn.IFS('HPS grading'!U59&gt;=90,"A+",'HPS grading'!U59&gt;=80,"A",'HPS grading'!U59&gt;=70,"B+",'HPS grading'!U59&gt;=60,"B",'HPS grading'!U59&gt;=50,"C+",'HPS grading'!U59&gt;=40,"C",'HPS grading'!U59&gt;=30,"D",'HPS grading'!U59&lt;30,"E")</f>
        <v>C+</v>
      </c>
      <c r="W59" s="76" t="str">
        <f>Persona!BE60</f>
        <v>Cleared</v>
      </c>
      <c r="X59" s="76" t="str">
        <f>Wellness!CD60</f>
        <v>NC</v>
      </c>
      <c r="Y59" s="72" t="str">
        <f t="shared" si="3"/>
        <v>NC</v>
      </c>
      <c r="Z59" s="67">
        <f>AVERAGE('HPS grading'!$F59,'HPS grading'!$K59,'HPS grading'!$P59,'HPS grading'!$U59)</f>
        <v>41.981375661375658</v>
      </c>
      <c r="AA59" s="250" t="str" cm="1">
        <f t="array" ref="AA59">_xlfn.IFS('HPS grading'!Z59&gt;=90,"A+",'HPS grading'!Z59&gt;=80,"A",'HPS grading'!Z59&gt;=70,"B+",'HPS grading'!Z59&gt;=60,"B",'HPS grading'!Z59&gt;=50,"C+",'HPS grading'!Z59&gt;=40,"C",'HPS grading'!Z59&gt;=30,"D",'HPS grading'!Z59&lt;30,"E")</f>
        <v>C</v>
      </c>
    </row>
    <row r="60" spans="1:27" x14ac:dyDescent="0.3">
      <c r="A60" s="71">
        <v>57</v>
      </c>
      <c r="B60" s="60" t="s">
        <v>23</v>
      </c>
      <c r="C60" s="60" t="s">
        <v>15</v>
      </c>
      <c r="D60" s="60" t="s">
        <v>139</v>
      </c>
      <c r="E60" s="61" t="s">
        <v>140</v>
      </c>
      <c r="F60" s="63">
        <f>HPS!$U60</f>
        <v>56.236111111111107</v>
      </c>
      <c r="G60" s="71" t="str" cm="1">
        <f t="array" ref="G60">_xlfn.IFS('HPS grading'!$F60&gt;=90,"A+",'HPS grading'!$F60&gt;=80,"A",'HPS grading'!$F60&gt;=70,"B+",'HPS grading'!$F60&gt;=60,"B",'HPS grading'!$F60&gt;=50,"C+",'HPS grading'!$F60&gt;=40,"C",'HPS grading'!$F60&gt;=30,"D",'HPS grading'!$F60&lt;30,"E")</f>
        <v>C+</v>
      </c>
      <c r="H60" s="76" t="str">
        <f>Persona!R61</f>
        <v>Cleared</v>
      </c>
      <c r="I60" s="76" t="str">
        <f>Wellness!V61</f>
        <v>Cleared</v>
      </c>
      <c r="J60" s="71" t="str">
        <f t="shared" si="0"/>
        <v>None</v>
      </c>
      <c r="K60" s="63">
        <f>HPS!AK60</f>
        <v>39.819999999999993</v>
      </c>
      <c r="L60" s="71" t="str" cm="1">
        <f t="array" ref="L60">_xlfn.IFS('HPS grading'!K60&gt;=90,"A+",'HPS grading'!K60&gt;=80,"A",'HPS grading'!K60&gt;=70,"B+",'HPS grading'!K60&gt;=60,"B",'HPS grading'!K60&gt;=50,"C+",'HPS grading'!K60&gt;=40,"C",'HPS grading'!K60&gt;=30,"D",'HPS grading'!K60&lt;30,"E")</f>
        <v>D</v>
      </c>
      <c r="M60" s="76" t="str">
        <f>Persona!AE61</f>
        <v>Cleared</v>
      </c>
      <c r="N60" s="76" t="str">
        <f>Wellness!AP61</f>
        <v>NC</v>
      </c>
      <c r="O60" s="71" t="str">
        <f t="shared" si="1"/>
        <v>NC</v>
      </c>
      <c r="P60" s="63">
        <f>HPS!BA60</f>
        <v>43.331111111111113</v>
      </c>
      <c r="Q60" s="71" t="str" cm="1">
        <f t="array" ref="Q60">_xlfn.IFS('HPS grading'!P60&gt;=90,"A+",'HPS grading'!P60&gt;=80,"A",'HPS grading'!P60&gt;=70,"B+",'HPS grading'!P60&gt;=60,"B",'HPS grading'!P60&gt;=50,"C+",'HPS grading'!P60&gt;=40,"C",'HPS grading'!P60&gt;=30,"D",'HPS grading'!P60&lt;30,"E")</f>
        <v>C</v>
      </c>
      <c r="R60" s="76" t="str">
        <f>Persona!AR61</f>
        <v>Cleared</v>
      </c>
      <c r="S60" s="76" t="str">
        <f>Wellness!BJ61</f>
        <v>NC</v>
      </c>
      <c r="T60" s="71" t="str">
        <f t="shared" si="2"/>
        <v>NC</v>
      </c>
      <c r="U60" s="63">
        <f>HPS!BQ60</f>
        <v>45.0887037037037</v>
      </c>
      <c r="V60" s="71" t="str" cm="1">
        <f t="array" ref="V60">_xlfn.IFS('HPS grading'!U60&gt;=90,"A+",'HPS grading'!U60&gt;=80,"A",'HPS grading'!U60&gt;=70,"B+",'HPS grading'!U60&gt;=60,"B",'HPS grading'!U60&gt;=50,"C+",'HPS grading'!U60&gt;=40,"C",'HPS grading'!U60&gt;=30,"D",'HPS grading'!U60&lt;30,"E")</f>
        <v>C</v>
      </c>
      <c r="W60" s="76" t="str">
        <f>Persona!BE61</f>
        <v>Cleared</v>
      </c>
      <c r="X60" s="76" t="str">
        <f>Wellness!CD61</f>
        <v>NC</v>
      </c>
      <c r="Y60" s="71" t="str">
        <f t="shared" si="3"/>
        <v>NC</v>
      </c>
      <c r="Z60" s="63">
        <f>AVERAGE('HPS grading'!$F60,'HPS grading'!$K60,'HPS grading'!$P60,'HPS grading'!$U60)</f>
        <v>46.118981481481484</v>
      </c>
      <c r="AA60" s="249" t="str" cm="1">
        <f t="array" ref="AA60">_xlfn.IFS('HPS grading'!Z60&gt;=90,"A+",'HPS grading'!Z60&gt;=80,"A",'HPS grading'!Z60&gt;=70,"B+",'HPS grading'!Z60&gt;=60,"B",'HPS grading'!Z60&gt;=50,"C+",'HPS grading'!Z60&gt;=40,"C",'HPS grading'!Z60&gt;=30,"D",'HPS grading'!Z60&lt;30,"E")</f>
        <v>C</v>
      </c>
    </row>
    <row r="61" spans="1:27" x14ac:dyDescent="0.3">
      <c r="A61" s="72">
        <v>58</v>
      </c>
      <c r="B61" s="64" t="s">
        <v>27</v>
      </c>
      <c r="C61" s="64" t="s">
        <v>15</v>
      </c>
      <c r="D61" s="64" t="s">
        <v>141</v>
      </c>
      <c r="E61" s="65" t="s">
        <v>142</v>
      </c>
      <c r="F61" s="67">
        <f>HPS!$U61</f>
        <v>53.595734126984127</v>
      </c>
      <c r="G61" s="72" t="str" cm="1">
        <f t="array" ref="G61">_xlfn.IFS('HPS grading'!$F61&gt;=90,"A+",'HPS grading'!$F61&gt;=80,"A",'HPS grading'!$F61&gt;=70,"B+",'HPS grading'!$F61&gt;=60,"B",'HPS grading'!$F61&gt;=50,"C+",'HPS grading'!$F61&gt;=40,"C",'HPS grading'!$F61&gt;=30,"D",'HPS grading'!$F61&lt;30,"E")</f>
        <v>C+</v>
      </c>
      <c r="H61" s="76" t="str">
        <f>Persona!R62</f>
        <v>Cleared</v>
      </c>
      <c r="I61" s="76" t="str">
        <f>Wellness!V62</f>
        <v>Cleared</v>
      </c>
      <c r="J61" s="71" t="str">
        <f t="shared" si="0"/>
        <v>None</v>
      </c>
      <c r="K61" s="67">
        <f>HPS!AK61</f>
        <v>37.363333333333337</v>
      </c>
      <c r="L61" s="72" t="str" cm="1">
        <f t="array" ref="L61">_xlfn.IFS('HPS grading'!K61&gt;=90,"A+",'HPS grading'!K61&gt;=80,"A",'HPS grading'!K61&gt;=70,"B+",'HPS grading'!K61&gt;=60,"B",'HPS grading'!K61&gt;=50,"C+",'HPS grading'!K61&gt;=40,"C",'HPS grading'!K61&gt;=30,"D",'HPS grading'!K61&lt;30,"E")</f>
        <v>D</v>
      </c>
      <c r="M61" s="76" t="str">
        <f>Persona!AE62</f>
        <v>NC</v>
      </c>
      <c r="N61" s="76" t="str">
        <f>Wellness!AP62</f>
        <v>NC</v>
      </c>
      <c r="O61" s="71" t="str">
        <f t="shared" si="1"/>
        <v>NC</v>
      </c>
      <c r="P61" s="67">
        <f>HPS!BA61</f>
        <v>57.363333333333344</v>
      </c>
      <c r="Q61" s="72" t="str" cm="1">
        <f t="array" ref="Q61">_xlfn.IFS('HPS grading'!P61&gt;=90,"A+",'HPS grading'!P61&gt;=80,"A",'HPS grading'!P61&gt;=70,"B+",'HPS grading'!P61&gt;=60,"B",'HPS grading'!P61&gt;=50,"C+",'HPS grading'!P61&gt;=40,"C",'HPS grading'!P61&gt;=30,"D",'HPS grading'!P61&lt;30,"E")</f>
        <v>C+</v>
      </c>
      <c r="R61" s="76" t="str">
        <f>Persona!AR62</f>
        <v>Cleared</v>
      </c>
      <c r="S61" s="76" t="str">
        <f>Wellness!BJ62</f>
        <v>Cleared</v>
      </c>
      <c r="T61" s="72" t="str">
        <f t="shared" si="2"/>
        <v>None</v>
      </c>
      <c r="U61" s="67">
        <f>HPS!BQ61</f>
        <v>46.822222222222223</v>
      </c>
      <c r="V61" s="72" t="str" cm="1">
        <f t="array" ref="V61">_xlfn.IFS('HPS grading'!U61&gt;=90,"A+",'HPS grading'!U61&gt;=80,"A",'HPS grading'!U61&gt;=70,"B+",'HPS grading'!U61&gt;=60,"B",'HPS grading'!U61&gt;=50,"C+",'HPS grading'!U61&gt;=40,"C",'HPS grading'!U61&gt;=30,"D",'HPS grading'!U61&lt;30,"E")</f>
        <v>C</v>
      </c>
      <c r="W61" s="76" t="str">
        <f>Persona!BE62</f>
        <v>NC</v>
      </c>
      <c r="X61" s="76" t="str">
        <f>Wellness!CD62</f>
        <v>Cleared</v>
      </c>
      <c r="Y61" s="72" t="str">
        <f t="shared" si="3"/>
        <v>NC</v>
      </c>
      <c r="Z61" s="67">
        <f>AVERAGE('HPS grading'!$F61,'HPS grading'!$K61,'HPS grading'!$P61,'HPS grading'!$U61)</f>
        <v>48.786155753968259</v>
      </c>
      <c r="AA61" s="250" t="str" cm="1">
        <f t="array" ref="AA61">_xlfn.IFS('HPS grading'!Z61&gt;=90,"A+",'HPS grading'!Z61&gt;=80,"A",'HPS grading'!Z61&gt;=70,"B+",'HPS grading'!Z61&gt;=60,"B",'HPS grading'!Z61&gt;=50,"C+",'HPS grading'!Z61&gt;=40,"C",'HPS grading'!Z61&gt;=30,"D",'HPS grading'!Z61&lt;30,"E")</f>
        <v>C</v>
      </c>
    </row>
    <row r="62" spans="1:27" x14ac:dyDescent="0.3">
      <c r="A62" s="71">
        <v>59</v>
      </c>
      <c r="B62" s="60" t="s">
        <v>27</v>
      </c>
      <c r="C62" s="60" t="s">
        <v>24</v>
      </c>
      <c r="D62" s="60" t="s">
        <v>143</v>
      </c>
      <c r="E62" s="61" t="s">
        <v>144</v>
      </c>
      <c r="F62" s="63">
        <f>HPS!$U62</f>
        <v>58.179067460317462</v>
      </c>
      <c r="G62" s="71" t="str" cm="1">
        <f t="array" ref="G62">_xlfn.IFS('HPS grading'!$F62&gt;=90,"A+",'HPS grading'!$F62&gt;=80,"A",'HPS grading'!$F62&gt;=70,"B+",'HPS grading'!$F62&gt;=60,"B",'HPS grading'!$F62&gt;=50,"C+",'HPS grading'!$F62&gt;=40,"C",'HPS grading'!$F62&gt;=30,"D",'HPS grading'!$F62&lt;30,"E")</f>
        <v>C+</v>
      </c>
      <c r="H62" s="76" t="str">
        <f>Persona!R63</f>
        <v>Cleared</v>
      </c>
      <c r="I62" s="76" t="str">
        <f>Wellness!V63</f>
        <v>Cleared</v>
      </c>
      <c r="J62" s="71" t="str">
        <f t="shared" si="0"/>
        <v>None</v>
      </c>
      <c r="K62" s="63">
        <f>HPS!AK62</f>
        <v>49.923333333333332</v>
      </c>
      <c r="L62" s="71" t="str" cm="1">
        <f t="array" ref="L62">_xlfn.IFS('HPS grading'!K62&gt;=90,"A+",'HPS grading'!K62&gt;=80,"A",'HPS grading'!K62&gt;=70,"B+",'HPS grading'!K62&gt;=60,"B",'HPS grading'!K62&gt;=50,"C+",'HPS grading'!K62&gt;=40,"C",'HPS grading'!K62&gt;=30,"D",'HPS grading'!K62&lt;30,"E")</f>
        <v>C</v>
      </c>
      <c r="M62" s="76" t="str">
        <f>Persona!AE63</f>
        <v>Cleared</v>
      </c>
      <c r="N62" s="76" t="str">
        <f>Wellness!AP63</f>
        <v>NC</v>
      </c>
      <c r="O62" s="71" t="str">
        <f t="shared" si="1"/>
        <v>NC</v>
      </c>
      <c r="P62" s="63">
        <f>HPS!BA62</f>
        <v>53.725555555555559</v>
      </c>
      <c r="Q62" s="71" t="str" cm="1">
        <f t="array" ref="Q62">_xlfn.IFS('HPS grading'!P62&gt;=90,"A+",'HPS grading'!P62&gt;=80,"A",'HPS grading'!P62&gt;=70,"B+",'HPS grading'!P62&gt;=60,"B",'HPS grading'!P62&gt;=50,"C+",'HPS grading'!P62&gt;=40,"C",'HPS grading'!P62&gt;=30,"D",'HPS grading'!P62&lt;30,"E")</f>
        <v>C+</v>
      </c>
      <c r="R62" s="76" t="str">
        <f>Persona!AR63</f>
        <v>Cleared</v>
      </c>
      <c r="S62" s="76" t="str">
        <f>Wellness!BJ63</f>
        <v>NC</v>
      </c>
      <c r="T62" s="71" t="str">
        <f t="shared" si="2"/>
        <v>NC</v>
      </c>
      <c r="U62" s="63">
        <f>HPS!BQ62</f>
        <v>49.748148148148154</v>
      </c>
      <c r="V62" s="71" t="str" cm="1">
        <f t="array" ref="V62">_xlfn.IFS('HPS grading'!U62&gt;=90,"A+",'HPS grading'!U62&gt;=80,"A",'HPS grading'!U62&gt;=70,"B+",'HPS grading'!U62&gt;=60,"B",'HPS grading'!U62&gt;=50,"C+",'HPS grading'!U62&gt;=40,"C",'HPS grading'!U62&gt;=30,"D",'HPS grading'!U62&lt;30,"E")</f>
        <v>C</v>
      </c>
      <c r="W62" s="76" t="str">
        <f>Persona!BE63</f>
        <v>NC</v>
      </c>
      <c r="X62" s="76" t="str">
        <f>Wellness!CD63</f>
        <v>NC</v>
      </c>
      <c r="Y62" s="71" t="str">
        <f t="shared" si="3"/>
        <v>NC</v>
      </c>
      <c r="Z62" s="63">
        <f>AVERAGE('HPS grading'!$F62,'HPS grading'!$K62,'HPS grading'!$P62,'HPS grading'!$U62)</f>
        <v>52.894026124338623</v>
      </c>
      <c r="AA62" s="249" t="str" cm="1">
        <f t="array" ref="AA62">_xlfn.IFS('HPS grading'!Z62&gt;=90,"A+",'HPS grading'!Z62&gt;=80,"A",'HPS grading'!Z62&gt;=70,"B+",'HPS grading'!Z62&gt;=60,"B",'HPS grading'!Z62&gt;=50,"C+",'HPS grading'!Z62&gt;=40,"C",'HPS grading'!Z62&gt;=30,"D",'HPS grading'!Z62&lt;30,"E")</f>
        <v>C+</v>
      </c>
    </row>
    <row r="63" spans="1:27" x14ac:dyDescent="0.3">
      <c r="A63" s="72">
        <v>60</v>
      </c>
      <c r="B63" s="64" t="s">
        <v>27</v>
      </c>
      <c r="C63" s="64" t="s">
        <v>24</v>
      </c>
      <c r="D63" s="64" t="s">
        <v>145</v>
      </c>
      <c r="E63" s="65" t="s">
        <v>146</v>
      </c>
      <c r="F63" s="67">
        <f>HPS!$U63</f>
        <v>60.263888888888893</v>
      </c>
      <c r="G63" s="72" t="str" cm="1">
        <f t="array" ref="G63">_xlfn.IFS('HPS grading'!$F63&gt;=90,"A+",'HPS grading'!$F63&gt;=80,"A",'HPS grading'!$F63&gt;=70,"B+",'HPS grading'!$F63&gt;=60,"B",'HPS grading'!$F63&gt;=50,"C+",'HPS grading'!$F63&gt;=40,"C",'HPS grading'!$F63&gt;=30,"D",'HPS grading'!$F63&lt;30,"E")</f>
        <v>B</v>
      </c>
      <c r="H63" s="76" t="str">
        <f>Persona!R64</f>
        <v>Cleared</v>
      </c>
      <c r="I63" s="76" t="str">
        <f>Wellness!V64</f>
        <v>Cleared</v>
      </c>
      <c r="J63" s="71" t="str">
        <f t="shared" si="0"/>
        <v>None</v>
      </c>
      <c r="K63" s="67">
        <f>HPS!AK63</f>
        <v>53.809285714285721</v>
      </c>
      <c r="L63" s="72" t="str" cm="1">
        <f t="array" ref="L63">_xlfn.IFS('HPS grading'!K63&gt;=90,"A+",'HPS grading'!K63&gt;=80,"A",'HPS grading'!K63&gt;=70,"B+",'HPS grading'!K63&gt;=60,"B",'HPS grading'!K63&gt;=50,"C+",'HPS grading'!K63&gt;=40,"C",'HPS grading'!K63&gt;=30,"D",'HPS grading'!K63&lt;30,"E")</f>
        <v>C+</v>
      </c>
      <c r="M63" s="76" t="str">
        <f>Persona!AE64</f>
        <v>Cleared</v>
      </c>
      <c r="N63" s="76" t="str">
        <f>Wellness!AP64</f>
        <v>Cleared</v>
      </c>
      <c r="O63" s="71" t="str">
        <f t="shared" si="1"/>
        <v>None</v>
      </c>
      <c r="P63" s="67">
        <f>HPS!BA63</f>
        <v>38.921111111111109</v>
      </c>
      <c r="Q63" s="72" t="str" cm="1">
        <f t="array" ref="Q63">_xlfn.IFS('HPS grading'!P63&gt;=90,"A+",'HPS grading'!P63&gt;=80,"A",'HPS grading'!P63&gt;=70,"B+",'HPS grading'!P63&gt;=60,"B",'HPS grading'!P63&gt;=50,"C+",'HPS grading'!P63&gt;=40,"C",'HPS grading'!P63&gt;=30,"D",'HPS grading'!P63&lt;30,"E")</f>
        <v>D</v>
      </c>
      <c r="R63" s="76" t="str">
        <f>Persona!AR64</f>
        <v>Cleared</v>
      </c>
      <c r="S63" s="76" t="str">
        <f>Wellness!BJ64</f>
        <v>NC</v>
      </c>
      <c r="T63" s="72" t="str">
        <f t="shared" si="2"/>
        <v>NC</v>
      </c>
      <c r="U63" s="67">
        <f>HPS!BQ63</f>
        <v>54.74444444444444</v>
      </c>
      <c r="V63" s="72" t="str" cm="1">
        <f t="array" ref="V63">_xlfn.IFS('HPS grading'!U63&gt;=90,"A+",'HPS grading'!U63&gt;=80,"A",'HPS grading'!U63&gt;=70,"B+",'HPS grading'!U63&gt;=60,"B",'HPS grading'!U63&gt;=50,"C+",'HPS grading'!U63&gt;=40,"C",'HPS grading'!U63&gt;=30,"D",'HPS grading'!U63&lt;30,"E")</f>
        <v>C+</v>
      </c>
      <c r="W63" s="76" t="str">
        <f>Persona!BE64</f>
        <v>Cleared</v>
      </c>
      <c r="X63" s="76" t="str">
        <f>Wellness!CD64</f>
        <v>Cleared</v>
      </c>
      <c r="Y63" s="72" t="str">
        <f t="shared" si="3"/>
        <v>None</v>
      </c>
      <c r="Z63" s="67">
        <f>AVERAGE('HPS grading'!$F63,'HPS grading'!$K63,'HPS grading'!$P63,'HPS grading'!$U63)</f>
        <v>51.934682539682541</v>
      </c>
      <c r="AA63" s="250" t="str" cm="1">
        <f t="array" ref="AA63">_xlfn.IFS('HPS grading'!Z63&gt;=90,"A+",'HPS grading'!Z63&gt;=80,"A",'HPS grading'!Z63&gt;=70,"B+",'HPS grading'!Z63&gt;=60,"B",'HPS grading'!Z63&gt;=50,"C+",'HPS grading'!Z63&gt;=40,"C",'HPS grading'!Z63&gt;=30,"D",'HPS grading'!Z63&lt;30,"E")</f>
        <v>C+</v>
      </c>
    </row>
    <row r="64" spans="1:27" x14ac:dyDescent="0.3">
      <c r="A64" s="71">
        <v>61</v>
      </c>
      <c r="B64" s="60" t="s">
        <v>27</v>
      </c>
      <c r="C64" s="60" t="s">
        <v>24</v>
      </c>
      <c r="D64" s="60" t="s">
        <v>147</v>
      </c>
      <c r="E64" s="61" t="s">
        <v>148</v>
      </c>
      <c r="F64" s="63">
        <f>HPS!$U64</f>
        <v>49.388888888888886</v>
      </c>
      <c r="G64" s="71" t="str" cm="1">
        <f t="array" ref="G64">_xlfn.IFS('HPS grading'!$F64&gt;=90,"A+",'HPS grading'!$F64&gt;=80,"A",'HPS grading'!$F64&gt;=70,"B+",'HPS grading'!$F64&gt;=60,"B",'HPS grading'!$F64&gt;=50,"C+",'HPS grading'!$F64&gt;=40,"C",'HPS grading'!$F64&gt;=30,"D",'HPS grading'!$F64&lt;30,"E")</f>
        <v>C</v>
      </c>
      <c r="H64" s="76" t="str">
        <f>Persona!R65</f>
        <v>NC</v>
      </c>
      <c r="I64" s="76" t="str">
        <f>Wellness!V65</f>
        <v>Cleared</v>
      </c>
      <c r="J64" s="71" t="str">
        <f t="shared" si="0"/>
        <v>NC</v>
      </c>
      <c r="K64" s="63">
        <f>HPS!AK64</f>
        <v>40.989047619047611</v>
      </c>
      <c r="L64" s="71" t="str" cm="1">
        <f t="array" ref="L64">_xlfn.IFS('HPS grading'!K64&gt;=90,"A+",'HPS grading'!K64&gt;=80,"A",'HPS grading'!K64&gt;=70,"B+",'HPS grading'!K64&gt;=60,"B",'HPS grading'!K64&gt;=50,"C+",'HPS grading'!K64&gt;=40,"C",'HPS grading'!K64&gt;=30,"D",'HPS grading'!K64&lt;30,"E")</f>
        <v>C</v>
      </c>
      <c r="M64" s="76" t="str">
        <f>Persona!AE65</f>
        <v>Cleared</v>
      </c>
      <c r="N64" s="76" t="str">
        <f>Wellness!AP65</f>
        <v>NC</v>
      </c>
      <c r="O64" s="71" t="str">
        <f t="shared" si="1"/>
        <v>NC</v>
      </c>
      <c r="P64" s="63">
        <f>HPS!BA64</f>
        <v>32.237777777777779</v>
      </c>
      <c r="Q64" s="71" t="str" cm="1">
        <f t="array" ref="Q64">_xlfn.IFS('HPS grading'!P64&gt;=90,"A+",'HPS grading'!P64&gt;=80,"A",'HPS grading'!P64&gt;=70,"B+",'HPS grading'!P64&gt;=60,"B",'HPS grading'!P64&gt;=50,"C+",'HPS grading'!P64&gt;=40,"C",'HPS grading'!P64&gt;=30,"D",'HPS grading'!P64&lt;30,"E")</f>
        <v>D</v>
      </c>
      <c r="R64" s="76" t="str">
        <f>Persona!AR65</f>
        <v>NC</v>
      </c>
      <c r="S64" s="76" t="str">
        <f>Wellness!BJ65</f>
        <v>NC</v>
      </c>
      <c r="T64" s="71" t="str">
        <f t="shared" si="2"/>
        <v>NC</v>
      </c>
      <c r="U64" s="63">
        <f>HPS!BQ64</f>
        <v>44.036666666666662</v>
      </c>
      <c r="V64" s="71" t="str" cm="1">
        <f t="array" ref="V64">_xlfn.IFS('HPS grading'!U64&gt;=90,"A+",'HPS grading'!U64&gt;=80,"A",'HPS grading'!U64&gt;=70,"B+",'HPS grading'!U64&gt;=60,"B",'HPS grading'!U64&gt;=50,"C+",'HPS grading'!U64&gt;=40,"C",'HPS grading'!U64&gt;=30,"D",'HPS grading'!U64&lt;30,"E")</f>
        <v>C</v>
      </c>
      <c r="W64" s="76" t="str">
        <f>Persona!BE65</f>
        <v>Cleared</v>
      </c>
      <c r="X64" s="76" t="str">
        <f>Wellness!CD65</f>
        <v>NC</v>
      </c>
      <c r="Y64" s="71" t="str">
        <f t="shared" si="3"/>
        <v>NC</v>
      </c>
      <c r="Z64" s="63">
        <f>AVERAGE('HPS grading'!$F64,'HPS grading'!$K64,'HPS grading'!$P64,'HPS grading'!$U64)</f>
        <v>41.663095238095238</v>
      </c>
      <c r="AA64" s="249" t="str" cm="1">
        <f t="array" ref="AA64">_xlfn.IFS('HPS grading'!Z64&gt;=90,"A+",'HPS grading'!Z64&gt;=80,"A",'HPS grading'!Z64&gt;=70,"B+",'HPS grading'!Z64&gt;=60,"B",'HPS grading'!Z64&gt;=50,"C+",'HPS grading'!Z64&gt;=40,"C",'HPS grading'!Z64&gt;=30,"D",'HPS grading'!Z64&lt;30,"E")</f>
        <v>C</v>
      </c>
    </row>
    <row r="65" spans="1:27" x14ac:dyDescent="0.3">
      <c r="A65" s="72">
        <v>62</v>
      </c>
      <c r="B65" s="64" t="s">
        <v>23</v>
      </c>
      <c r="C65" s="64" t="s">
        <v>47</v>
      </c>
      <c r="D65" s="64" t="s">
        <v>149</v>
      </c>
      <c r="E65" s="65" t="s">
        <v>150</v>
      </c>
      <c r="F65" s="67">
        <f>HPS!$U65</f>
        <v>46.194444444444443</v>
      </c>
      <c r="G65" s="72" t="str" cm="1">
        <f t="array" ref="G65">_xlfn.IFS('HPS grading'!$F65&gt;=90,"A+",'HPS grading'!$F65&gt;=80,"A",'HPS grading'!$F65&gt;=70,"B+",'HPS grading'!$F65&gt;=60,"B",'HPS grading'!$F65&gt;=50,"C+",'HPS grading'!$F65&gt;=40,"C",'HPS grading'!$F65&gt;=30,"D",'HPS grading'!$F65&lt;30,"E")</f>
        <v>C</v>
      </c>
      <c r="H65" s="76" t="str">
        <f>Persona!R66</f>
        <v>NC</v>
      </c>
      <c r="I65" s="76" t="str">
        <f>Wellness!V66</f>
        <v>Cleared</v>
      </c>
      <c r="J65" s="71" t="str">
        <f t="shared" si="0"/>
        <v>NC</v>
      </c>
      <c r="K65" s="67">
        <f>HPS!AK65</f>
        <v>52.449285714285715</v>
      </c>
      <c r="L65" s="72" t="str" cm="1">
        <f t="array" ref="L65">_xlfn.IFS('HPS grading'!K65&gt;=90,"A+",'HPS grading'!K65&gt;=80,"A",'HPS grading'!K65&gt;=70,"B+",'HPS grading'!K65&gt;=60,"B",'HPS grading'!K65&gt;=50,"C+",'HPS grading'!K65&gt;=40,"C",'HPS grading'!K65&gt;=30,"D",'HPS grading'!K65&lt;30,"E")</f>
        <v>C+</v>
      </c>
      <c r="M65" s="76" t="str">
        <f>Persona!AE66</f>
        <v>Cleared</v>
      </c>
      <c r="N65" s="76" t="str">
        <f>Wellness!AP66</f>
        <v>Cleared</v>
      </c>
      <c r="O65" s="71" t="str">
        <f t="shared" si="1"/>
        <v>None</v>
      </c>
      <c r="P65" s="67">
        <f>HPS!BA65</f>
        <v>57.268888888888895</v>
      </c>
      <c r="Q65" s="72" t="str" cm="1">
        <f t="array" ref="Q65">_xlfn.IFS('HPS grading'!P65&gt;=90,"A+",'HPS grading'!P65&gt;=80,"A",'HPS grading'!P65&gt;=70,"B+",'HPS grading'!P65&gt;=60,"B",'HPS grading'!P65&gt;=50,"C+",'HPS grading'!P65&gt;=40,"C",'HPS grading'!P65&gt;=30,"D",'HPS grading'!P65&lt;30,"E")</f>
        <v>C+</v>
      </c>
      <c r="R65" s="76" t="str">
        <f>Persona!AR66</f>
        <v>Cleared</v>
      </c>
      <c r="S65" s="76" t="str">
        <f>Wellness!BJ66</f>
        <v>Cleared</v>
      </c>
      <c r="T65" s="72" t="str">
        <f t="shared" si="2"/>
        <v>None</v>
      </c>
      <c r="U65" s="67">
        <f>HPS!BQ65</f>
        <v>55.039814814814818</v>
      </c>
      <c r="V65" s="72" t="str" cm="1">
        <f t="array" ref="V65">_xlfn.IFS('HPS grading'!U65&gt;=90,"A+",'HPS grading'!U65&gt;=80,"A",'HPS grading'!U65&gt;=70,"B+",'HPS grading'!U65&gt;=60,"B",'HPS grading'!U65&gt;=50,"C+",'HPS grading'!U65&gt;=40,"C",'HPS grading'!U65&gt;=30,"D",'HPS grading'!U65&lt;30,"E")</f>
        <v>C+</v>
      </c>
      <c r="W65" s="76" t="str">
        <f>Persona!BE66</f>
        <v>Cleared</v>
      </c>
      <c r="X65" s="76" t="str">
        <f>Wellness!CD66</f>
        <v>Cleared</v>
      </c>
      <c r="Y65" s="72" t="str">
        <f t="shared" si="3"/>
        <v>None</v>
      </c>
      <c r="Z65" s="67">
        <f>AVERAGE('HPS grading'!$F65,'HPS grading'!$K65,'HPS grading'!$P65,'HPS grading'!$U65)</f>
        <v>52.738108465608462</v>
      </c>
      <c r="AA65" s="250" t="str" cm="1">
        <f t="array" ref="AA65">_xlfn.IFS('HPS grading'!Z65&gt;=90,"A+",'HPS grading'!Z65&gt;=80,"A",'HPS grading'!Z65&gt;=70,"B+",'HPS grading'!Z65&gt;=60,"B",'HPS grading'!Z65&gt;=50,"C+",'HPS grading'!Z65&gt;=40,"C",'HPS grading'!Z65&gt;=30,"D",'HPS grading'!Z65&lt;30,"E")</f>
        <v>C+</v>
      </c>
    </row>
    <row r="66" spans="1:27" x14ac:dyDescent="0.3">
      <c r="A66" s="71">
        <v>63</v>
      </c>
      <c r="B66" s="60" t="s">
        <v>27</v>
      </c>
      <c r="C66" s="60" t="s">
        <v>24</v>
      </c>
      <c r="D66" s="60" t="s">
        <v>151</v>
      </c>
      <c r="E66" s="61" t="s">
        <v>152</v>
      </c>
      <c r="F66" s="63">
        <f>HPS!$U66</f>
        <v>51.625</v>
      </c>
      <c r="G66" s="71" t="str" cm="1">
        <f t="array" ref="G66">_xlfn.IFS('HPS grading'!$F66&gt;=90,"A+",'HPS grading'!$F66&gt;=80,"A",'HPS grading'!$F66&gt;=70,"B+",'HPS grading'!$F66&gt;=60,"B",'HPS grading'!$F66&gt;=50,"C+",'HPS grading'!$F66&gt;=40,"C",'HPS grading'!$F66&gt;=30,"D",'HPS grading'!$F66&lt;30,"E")</f>
        <v>C+</v>
      </c>
      <c r="H66" s="76" t="str">
        <f>Persona!R67</f>
        <v>Cleared</v>
      </c>
      <c r="I66" s="76" t="str">
        <f>Wellness!V67</f>
        <v>NC</v>
      </c>
      <c r="J66" s="71" t="str">
        <f t="shared" si="0"/>
        <v>NC</v>
      </c>
      <c r="K66" s="63">
        <f>HPS!AK66</f>
        <v>44.457857142857144</v>
      </c>
      <c r="L66" s="71" t="str" cm="1">
        <f t="array" ref="L66">_xlfn.IFS('HPS grading'!K66&gt;=90,"A+",'HPS grading'!K66&gt;=80,"A",'HPS grading'!K66&gt;=70,"B+",'HPS grading'!K66&gt;=60,"B",'HPS grading'!K66&gt;=50,"C+",'HPS grading'!K66&gt;=40,"C",'HPS grading'!K66&gt;=30,"D",'HPS grading'!K66&lt;30,"E")</f>
        <v>C</v>
      </c>
      <c r="M66" s="76" t="str">
        <f>Persona!AE67</f>
        <v>Cleared</v>
      </c>
      <c r="N66" s="76" t="str">
        <f>Wellness!AP67</f>
        <v>NC</v>
      </c>
      <c r="O66" s="71" t="str">
        <f t="shared" si="1"/>
        <v>NC</v>
      </c>
      <c r="P66" s="63">
        <f>HPS!BA66</f>
        <v>43.167777777777779</v>
      </c>
      <c r="Q66" s="71" t="str" cm="1">
        <f t="array" ref="Q66">_xlfn.IFS('HPS grading'!P66&gt;=90,"A+",'HPS grading'!P66&gt;=80,"A",'HPS grading'!P66&gt;=70,"B+",'HPS grading'!P66&gt;=60,"B",'HPS grading'!P66&gt;=50,"C+",'HPS grading'!P66&gt;=40,"C",'HPS grading'!P66&gt;=30,"D",'HPS grading'!P66&lt;30,"E")</f>
        <v>C</v>
      </c>
      <c r="R66" s="76" t="str">
        <f>Persona!AR67</f>
        <v>Cleared</v>
      </c>
      <c r="S66" s="76" t="str">
        <f>Wellness!BJ67</f>
        <v>NC</v>
      </c>
      <c r="T66" s="71" t="str">
        <f t="shared" si="2"/>
        <v>NC</v>
      </c>
      <c r="U66" s="63">
        <f>HPS!BQ66</f>
        <v>55.988888888888887</v>
      </c>
      <c r="V66" s="71" t="str" cm="1">
        <f t="array" ref="V66">_xlfn.IFS('HPS grading'!U66&gt;=90,"A+",'HPS grading'!U66&gt;=80,"A",'HPS grading'!U66&gt;=70,"B+",'HPS grading'!U66&gt;=60,"B",'HPS grading'!U66&gt;=50,"C+",'HPS grading'!U66&gt;=40,"C",'HPS grading'!U66&gt;=30,"D",'HPS grading'!U66&lt;30,"E")</f>
        <v>C+</v>
      </c>
      <c r="W66" s="76" t="str">
        <f>Persona!BE67</f>
        <v>Cleared</v>
      </c>
      <c r="X66" s="76" t="str">
        <f>Wellness!CD67</f>
        <v>NC</v>
      </c>
      <c r="Y66" s="71" t="str">
        <f t="shared" si="3"/>
        <v>NC</v>
      </c>
      <c r="Z66" s="63">
        <f>AVERAGE('HPS grading'!$F66,'HPS grading'!$K66,'HPS grading'!$P66,'HPS grading'!$U66)</f>
        <v>48.809880952380951</v>
      </c>
      <c r="AA66" s="249" t="str" cm="1">
        <f t="array" ref="AA66">_xlfn.IFS('HPS grading'!Z66&gt;=90,"A+",'HPS grading'!Z66&gt;=80,"A",'HPS grading'!Z66&gt;=70,"B+",'HPS grading'!Z66&gt;=60,"B",'HPS grading'!Z66&gt;=50,"C+",'HPS grading'!Z66&gt;=40,"C",'HPS grading'!Z66&gt;=30,"D",'HPS grading'!Z66&lt;30,"E")</f>
        <v>C</v>
      </c>
    </row>
    <row r="67" spans="1:27" x14ac:dyDescent="0.3">
      <c r="A67" s="72">
        <v>64</v>
      </c>
      <c r="B67" s="64" t="s">
        <v>27</v>
      </c>
      <c r="C67" s="64" t="s">
        <v>15</v>
      </c>
      <c r="D67" s="64" t="s">
        <v>153</v>
      </c>
      <c r="E67" s="65" t="s">
        <v>154</v>
      </c>
      <c r="F67" s="67">
        <f>HPS!$U67</f>
        <v>67.388888888888886</v>
      </c>
      <c r="G67" s="72" t="str" cm="1">
        <f t="array" ref="G67">_xlfn.IFS('HPS grading'!$F67&gt;=90,"A+",'HPS grading'!$F67&gt;=80,"A",'HPS grading'!$F67&gt;=70,"B+",'HPS grading'!$F67&gt;=60,"B",'HPS grading'!$F67&gt;=50,"C+",'HPS grading'!$F67&gt;=40,"C",'HPS grading'!$F67&gt;=30,"D",'HPS grading'!$F67&lt;30,"E")</f>
        <v>B</v>
      </c>
      <c r="H67" s="76" t="str">
        <f>Persona!R68</f>
        <v>Cleared</v>
      </c>
      <c r="I67" s="76" t="str">
        <f>Wellness!V68</f>
        <v>Cleared</v>
      </c>
      <c r="J67" s="71" t="str">
        <f t="shared" si="0"/>
        <v>None</v>
      </c>
      <c r="K67" s="67">
        <f>HPS!AK67</f>
        <v>19.430476190476192</v>
      </c>
      <c r="L67" s="72" t="str" cm="1">
        <f t="array" ref="L67">_xlfn.IFS('HPS grading'!K67&gt;=90,"A+",'HPS grading'!K67&gt;=80,"A",'HPS grading'!K67&gt;=70,"B+",'HPS grading'!K67&gt;=60,"B",'HPS grading'!K67&gt;=50,"C+",'HPS grading'!K67&gt;=40,"C",'HPS grading'!K67&gt;=30,"D",'HPS grading'!K67&lt;30,"E")</f>
        <v>E</v>
      </c>
      <c r="M67" s="76" t="str">
        <f>Persona!AE68</f>
        <v>NC</v>
      </c>
      <c r="N67" s="76" t="str">
        <f>Wellness!AP68</f>
        <v>NC</v>
      </c>
      <c r="O67" s="71" t="str">
        <f t="shared" si="1"/>
        <v>NC</v>
      </c>
      <c r="P67" s="67">
        <f>HPS!BA67</f>
        <v>48.761111111111106</v>
      </c>
      <c r="Q67" s="72" t="str" cm="1">
        <f t="array" ref="Q67">_xlfn.IFS('HPS grading'!P67&gt;=90,"A+",'HPS grading'!P67&gt;=80,"A",'HPS grading'!P67&gt;=70,"B+",'HPS grading'!P67&gt;=60,"B",'HPS grading'!P67&gt;=50,"C+",'HPS grading'!P67&gt;=40,"C",'HPS grading'!P67&gt;=30,"D",'HPS grading'!P67&lt;30,"E")</f>
        <v>C</v>
      </c>
      <c r="R67" s="76" t="str">
        <f>Persona!AR68</f>
        <v>NC</v>
      </c>
      <c r="S67" s="76" t="str">
        <f>Wellness!BJ68</f>
        <v>NC</v>
      </c>
      <c r="T67" s="72" t="str">
        <f t="shared" si="2"/>
        <v>NC</v>
      </c>
      <c r="U67" s="67">
        <f>HPS!BQ67</f>
        <v>58.952777777777783</v>
      </c>
      <c r="V67" s="72" t="str" cm="1">
        <f t="array" ref="V67">_xlfn.IFS('HPS grading'!U67&gt;=90,"A+",'HPS grading'!U67&gt;=80,"A",'HPS grading'!U67&gt;=70,"B+",'HPS grading'!U67&gt;=60,"B",'HPS grading'!U67&gt;=50,"C+",'HPS grading'!U67&gt;=40,"C",'HPS grading'!U67&gt;=30,"D",'HPS grading'!U67&lt;30,"E")</f>
        <v>C+</v>
      </c>
      <c r="W67" s="76" t="str">
        <f>Persona!BE68</f>
        <v>Cleared</v>
      </c>
      <c r="X67" s="76" t="str">
        <f>Wellness!CD68</f>
        <v>NC</v>
      </c>
      <c r="Y67" s="72" t="str">
        <f t="shared" si="3"/>
        <v>NC</v>
      </c>
      <c r="Z67" s="67">
        <f>AVERAGE('HPS grading'!$F67,'HPS grading'!$K67,'HPS grading'!$P67,'HPS grading'!$U67)</f>
        <v>48.633313492063493</v>
      </c>
      <c r="AA67" s="250" t="str" cm="1">
        <f t="array" ref="AA67">_xlfn.IFS('HPS grading'!Z67&gt;=90,"A+",'HPS grading'!Z67&gt;=80,"A",'HPS grading'!Z67&gt;=70,"B+",'HPS grading'!Z67&gt;=60,"B",'HPS grading'!Z67&gt;=50,"C+",'HPS grading'!Z67&gt;=40,"C",'HPS grading'!Z67&gt;=30,"D",'HPS grading'!Z67&lt;30,"E")</f>
        <v>C</v>
      </c>
    </row>
    <row r="68" spans="1:27" x14ac:dyDescent="0.3">
      <c r="A68" s="71">
        <v>65</v>
      </c>
      <c r="B68" s="60" t="s">
        <v>27</v>
      </c>
      <c r="C68" s="60" t="s">
        <v>24</v>
      </c>
      <c r="D68" s="60" t="s">
        <v>155</v>
      </c>
      <c r="E68" s="61" t="s">
        <v>156</v>
      </c>
      <c r="F68" s="63">
        <f>HPS!$U68</f>
        <v>55.771825396825392</v>
      </c>
      <c r="G68" s="71" t="str" cm="1">
        <f t="array" ref="G68">_xlfn.IFS('HPS grading'!$F68&gt;=90,"A+",'HPS grading'!$F68&gt;=80,"A",'HPS grading'!$F68&gt;=70,"B+",'HPS grading'!$F68&gt;=60,"B",'HPS grading'!$F68&gt;=50,"C+",'HPS grading'!$F68&gt;=40,"C",'HPS grading'!$F68&gt;=30,"D",'HPS grading'!$F68&lt;30,"E")</f>
        <v>C+</v>
      </c>
      <c r="H68" s="76" t="str">
        <f>Persona!R69</f>
        <v>Cleared</v>
      </c>
      <c r="I68" s="76" t="str">
        <f>Wellness!V69</f>
        <v>Cleared</v>
      </c>
      <c r="J68" s="71" t="str">
        <f t="shared" si="0"/>
        <v>None</v>
      </c>
      <c r="K68" s="63">
        <f>HPS!AK68</f>
        <v>38.229880952380952</v>
      </c>
      <c r="L68" s="71" t="str" cm="1">
        <f t="array" ref="L68">_xlfn.IFS('HPS grading'!K68&gt;=90,"A+",'HPS grading'!K68&gt;=80,"A",'HPS grading'!K68&gt;=70,"B+",'HPS grading'!K68&gt;=60,"B",'HPS grading'!K68&gt;=50,"C+",'HPS grading'!K68&gt;=40,"C",'HPS grading'!K68&gt;=30,"D",'HPS grading'!K68&lt;30,"E")</f>
        <v>D</v>
      </c>
      <c r="M68" s="76" t="str">
        <f>Persona!AE69</f>
        <v>Cleared</v>
      </c>
      <c r="N68" s="76" t="str">
        <f>Wellness!AP69</f>
        <v>NC</v>
      </c>
      <c r="O68" s="71" t="str">
        <f t="shared" si="1"/>
        <v>NC</v>
      </c>
      <c r="P68" s="63">
        <f>HPS!BA68</f>
        <v>45.717777777777769</v>
      </c>
      <c r="Q68" s="71" t="str" cm="1">
        <f t="array" ref="Q68">_xlfn.IFS('HPS grading'!P68&gt;=90,"A+",'HPS grading'!P68&gt;=80,"A",'HPS grading'!P68&gt;=70,"B+",'HPS grading'!P68&gt;=60,"B",'HPS grading'!P68&gt;=50,"C+",'HPS grading'!P68&gt;=40,"C",'HPS grading'!P68&gt;=30,"D",'HPS grading'!P68&lt;30,"E")</f>
        <v>C</v>
      </c>
      <c r="R68" s="76" t="str">
        <f>Persona!AR69</f>
        <v>Cleared</v>
      </c>
      <c r="S68" s="76" t="str">
        <f>Wellness!BJ69</f>
        <v>NC</v>
      </c>
      <c r="T68" s="71" t="str">
        <f t="shared" si="2"/>
        <v>NC</v>
      </c>
      <c r="U68" s="63">
        <f>HPS!BQ68</f>
        <v>47.85</v>
      </c>
      <c r="V68" s="71" t="str" cm="1">
        <f t="array" ref="V68">_xlfn.IFS('HPS grading'!U68&gt;=90,"A+",'HPS grading'!U68&gt;=80,"A",'HPS grading'!U68&gt;=70,"B+",'HPS grading'!U68&gt;=60,"B",'HPS grading'!U68&gt;=50,"C+",'HPS grading'!U68&gt;=40,"C",'HPS grading'!U68&gt;=30,"D",'HPS grading'!U68&lt;30,"E")</f>
        <v>C</v>
      </c>
      <c r="W68" s="76" t="str">
        <f>Persona!BE69</f>
        <v>Cleared</v>
      </c>
      <c r="X68" s="76" t="str">
        <f>Wellness!CD69</f>
        <v>NC</v>
      </c>
      <c r="Y68" s="71" t="str">
        <f t="shared" si="3"/>
        <v>NC</v>
      </c>
      <c r="Z68" s="63">
        <f>AVERAGE('HPS grading'!$F68,'HPS grading'!$K68,'HPS grading'!$P68,'HPS grading'!$U68)</f>
        <v>46.89237103174603</v>
      </c>
      <c r="AA68" s="249" t="str" cm="1">
        <f t="array" ref="AA68">_xlfn.IFS('HPS grading'!Z68&gt;=90,"A+",'HPS grading'!Z68&gt;=80,"A",'HPS grading'!Z68&gt;=70,"B+",'HPS grading'!Z68&gt;=60,"B",'HPS grading'!Z68&gt;=50,"C+",'HPS grading'!Z68&gt;=40,"C",'HPS grading'!Z68&gt;=30,"D",'HPS grading'!Z68&lt;30,"E")</f>
        <v>C</v>
      </c>
    </row>
    <row r="69" spans="1:27" x14ac:dyDescent="0.3">
      <c r="A69" s="72">
        <v>66</v>
      </c>
      <c r="B69" s="64" t="s">
        <v>27</v>
      </c>
      <c r="C69" s="64" t="s">
        <v>47</v>
      </c>
      <c r="D69" s="64" t="s">
        <v>157</v>
      </c>
      <c r="E69" s="65" t="s">
        <v>158</v>
      </c>
      <c r="F69" s="67">
        <f>HPS!$U69</f>
        <v>53.625</v>
      </c>
      <c r="G69" s="72" t="str" cm="1">
        <f t="array" ref="G69">_xlfn.IFS('HPS grading'!$F69&gt;=90,"A+",'HPS grading'!$F69&gt;=80,"A",'HPS grading'!$F69&gt;=70,"B+",'HPS grading'!$F69&gt;=60,"B",'HPS grading'!$F69&gt;=50,"C+",'HPS grading'!$F69&gt;=40,"C",'HPS grading'!$F69&gt;=30,"D",'HPS grading'!$F69&lt;30,"E")</f>
        <v>C+</v>
      </c>
      <c r="H69" s="76" t="str">
        <f>Persona!R70</f>
        <v>Cleared</v>
      </c>
      <c r="I69" s="76" t="str">
        <f>Wellness!V70</f>
        <v>Cleared</v>
      </c>
      <c r="J69" s="71" t="str">
        <f t="shared" ref="J69:J132" si="4">IF(H69="NC","NC",IF(I69="NC","NC","None"))</f>
        <v>None</v>
      </c>
      <c r="K69" s="67">
        <f>HPS!AK69</f>
        <v>19.578571428571429</v>
      </c>
      <c r="L69" s="72" t="str" cm="1">
        <f t="array" ref="L69">_xlfn.IFS('HPS grading'!K69&gt;=90,"A+",'HPS grading'!K69&gt;=80,"A",'HPS grading'!K69&gt;=70,"B+",'HPS grading'!K69&gt;=60,"B",'HPS grading'!K69&gt;=50,"C+",'HPS grading'!K69&gt;=40,"C",'HPS grading'!K69&gt;=30,"D",'HPS grading'!K69&lt;30,"E")</f>
        <v>E</v>
      </c>
      <c r="M69" s="76" t="str">
        <f>Persona!AE70</f>
        <v>NC</v>
      </c>
      <c r="N69" s="76" t="str">
        <f>Wellness!AP70</f>
        <v>NC</v>
      </c>
      <c r="O69" s="71" t="str">
        <f t="shared" ref="O69:O132" si="5">IF(M69="NC","NC",IF(N69="NC","NC","None"))</f>
        <v>NC</v>
      </c>
      <c r="P69" s="67">
        <f>HPS!BA69</f>
        <v>4.7500000000000009</v>
      </c>
      <c r="Q69" s="72" t="str" cm="1">
        <f t="array" ref="Q69">_xlfn.IFS('HPS grading'!P69&gt;=90,"A+",'HPS grading'!P69&gt;=80,"A",'HPS grading'!P69&gt;=70,"B+",'HPS grading'!P69&gt;=60,"B",'HPS grading'!P69&gt;=50,"C+",'HPS grading'!P69&gt;=40,"C",'HPS grading'!P69&gt;=30,"D",'HPS grading'!P69&lt;30,"E")</f>
        <v>E</v>
      </c>
      <c r="R69" s="76" t="str">
        <f>Persona!AR70</f>
        <v>NC</v>
      </c>
      <c r="S69" s="76" t="str">
        <f>Wellness!BJ70</f>
        <v>NC</v>
      </c>
      <c r="T69" s="72" t="str">
        <f t="shared" ref="T69:T132" si="6">IF(R69="NC","NC",IF(S69="NC","NC","None"))</f>
        <v>NC</v>
      </c>
      <c r="U69" s="67">
        <f>HPS!BQ69</f>
        <v>2.8000000000000007</v>
      </c>
      <c r="V69" s="72" t="str" cm="1">
        <f t="array" ref="V69">_xlfn.IFS('HPS grading'!U69&gt;=90,"A+",'HPS grading'!U69&gt;=80,"A",'HPS grading'!U69&gt;=70,"B+",'HPS grading'!U69&gt;=60,"B",'HPS grading'!U69&gt;=50,"C+",'HPS grading'!U69&gt;=40,"C",'HPS grading'!U69&gt;=30,"D",'HPS grading'!U69&lt;30,"E")</f>
        <v>E</v>
      </c>
      <c r="W69" s="76" t="str">
        <f>Persona!BE70</f>
        <v>NC</v>
      </c>
      <c r="X69" s="76" t="str">
        <f>Wellness!CD70</f>
        <v>NC</v>
      </c>
      <c r="Y69" s="72" t="str">
        <f t="shared" ref="Y69:Y132" si="7">IF(W69="NC","NC",IF(X69="NC","NC","None"))</f>
        <v>NC</v>
      </c>
      <c r="Z69" s="67">
        <f>AVERAGE('HPS grading'!$F69,'HPS grading'!$K69,'HPS grading'!$P69,'HPS grading'!$U69)</f>
        <v>20.188392857142855</v>
      </c>
      <c r="AA69" s="250" t="str" cm="1">
        <f t="array" ref="AA69">_xlfn.IFS('HPS grading'!Z69&gt;=90,"A+",'HPS grading'!Z69&gt;=80,"A",'HPS grading'!Z69&gt;=70,"B+",'HPS grading'!Z69&gt;=60,"B",'HPS grading'!Z69&gt;=50,"C+",'HPS grading'!Z69&gt;=40,"C",'HPS grading'!Z69&gt;=30,"D",'HPS grading'!Z69&lt;30,"E")</f>
        <v>E</v>
      </c>
    </row>
    <row r="70" spans="1:27" x14ac:dyDescent="0.3">
      <c r="A70" s="71">
        <v>67</v>
      </c>
      <c r="B70" s="60" t="s">
        <v>27</v>
      </c>
      <c r="C70" s="60" t="s">
        <v>47</v>
      </c>
      <c r="D70" s="60" t="s">
        <v>159</v>
      </c>
      <c r="E70" s="61" t="s">
        <v>160</v>
      </c>
      <c r="F70" s="63">
        <f>HPS!$U70</f>
        <v>55.201388888888893</v>
      </c>
      <c r="G70" s="71" t="str" cm="1">
        <f t="array" ref="G70">_xlfn.IFS('HPS grading'!$F70&gt;=90,"A+",'HPS grading'!$F70&gt;=80,"A",'HPS grading'!$F70&gt;=70,"B+",'HPS grading'!$F70&gt;=60,"B",'HPS grading'!$F70&gt;=50,"C+",'HPS grading'!$F70&gt;=40,"C",'HPS grading'!$F70&gt;=30,"D",'HPS grading'!$F70&lt;30,"E")</f>
        <v>C+</v>
      </c>
      <c r="H70" s="76" t="str">
        <f>Persona!R71</f>
        <v>Cleared</v>
      </c>
      <c r="I70" s="76" t="str">
        <f>Wellness!V71</f>
        <v>Cleared</v>
      </c>
      <c r="J70" s="71" t="str">
        <f t="shared" si="4"/>
        <v>None</v>
      </c>
      <c r="K70" s="63">
        <f>HPS!AK70</f>
        <v>54.613511904761907</v>
      </c>
      <c r="L70" s="71" t="str" cm="1">
        <f t="array" ref="L70">_xlfn.IFS('HPS grading'!K70&gt;=90,"A+",'HPS grading'!K70&gt;=80,"A",'HPS grading'!K70&gt;=70,"B+",'HPS grading'!K70&gt;=60,"B",'HPS grading'!K70&gt;=50,"C+",'HPS grading'!K70&gt;=40,"C",'HPS grading'!K70&gt;=30,"D",'HPS grading'!K70&lt;30,"E")</f>
        <v>C+</v>
      </c>
      <c r="M70" s="76" t="str">
        <f>Persona!AE71</f>
        <v>Cleared</v>
      </c>
      <c r="N70" s="76" t="str">
        <f>Wellness!AP71</f>
        <v>Cleared</v>
      </c>
      <c r="O70" s="71" t="str">
        <f t="shared" si="5"/>
        <v>None</v>
      </c>
      <c r="P70" s="63">
        <f>HPS!BA70</f>
        <v>49.908888888888882</v>
      </c>
      <c r="Q70" s="71" t="str" cm="1">
        <f t="array" ref="Q70">_xlfn.IFS('HPS grading'!P70&gt;=90,"A+",'HPS grading'!P70&gt;=80,"A",'HPS grading'!P70&gt;=70,"B+",'HPS grading'!P70&gt;=60,"B",'HPS grading'!P70&gt;=50,"C+",'HPS grading'!P70&gt;=40,"C",'HPS grading'!P70&gt;=30,"D",'HPS grading'!P70&lt;30,"E")</f>
        <v>C</v>
      </c>
      <c r="R70" s="76" t="str">
        <f>Persona!AR71</f>
        <v>Cleared</v>
      </c>
      <c r="S70" s="76" t="str">
        <f>Wellness!BJ71</f>
        <v>NC</v>
      </c>
      <c r="T70" s="71" t="str">
        <f t="shared" si="6"/>
        <v>NC</v>
      </c>
      <c r="U70" s="63">
        <f>HPS!BQ70</f>
        <v>57.039814814814818</v>
      </c>
      <c r="V70" s="71" t="str" cm="1">
        <f t="array" ref="V70">_xlfn.IFS('HPS grading'!U70&gt;=90,"A+",'HPS grading'!U70&gt;=80,"A",'HPS grading'!U70&gt;=70,"B+",'HPS grading'!U70&gt;=60,"B",'HPS grading'!U70&gt;=50,"C+",'HPS grading'!U70&gt;=40,"C",'HPS grading'!U70&gt;=30,"D",'HPS grading'!U70&lt;30,"E")</f>
        <v>C+</v>
      </c>
      <c r="W70" s="76" t="str">
        <f>Persona!BE71</f>
        <v>Cleared</v>
      </c>
      <c r="X70" s="76" t="str">
        <f>Wellness!CD71</f>
        <v>NC</v>
      </c>
      <c r="Y70" s="71" t="str">
        <f t="shared" si="7"/>
        <v>NC</v>
      </c>
      <c r="Z70" s="63">
        <f>AVERAGE('HPS grading'!$F70,'HPS grading'!$K70,'HPS grading'!$P70,'HPS grading'!$U70)</f>
        <v>54.190901124338623</v>
      </c>
      <c r="AA70" s="249" t="str" cm="1">
        <f t="array" ref="AA70">_xlfn.IFS('HPS grading'!Z70&gt;=90,"A+",'HPS grading'!Z70&gt;=80,"A",'HPS grading'!Z70&gt;=70,"B+",'HPS grading'!Z70&gt;=60,"B",'HPS grading'!Z70&gt;=50,"C+",'HPS grading'!Z70&gt;=40,"C",'HPS grading'!Z70&gt;=30,"D",'HPS grading'!Z70&lt;30,"E")</f>
        <v>C+</v>
      </c>
    </row>
    <row r="71" spans="1:27" x14ac:dyDescent="0.3">
      <c r="A71" s="72">
        <v>68</v>
      </c>
      <c r="B71" s="64" t="s">
        <v>27</v>
      </c>
      <c r="C71" s="64" t="s">
        <v>47</v>
      </c>
      <c r="D71" s="64" t="s">
        <v>161</v>
      </c>
      <c r="E71" s="65" t="s">
        <v>162</v>
      </c>
      <c r="F71" s="67">
        <f>HPS!$U71</f>
        <v>46.5625</v>
      </c>
      <c r="G71" s="72" t="str" cm="1">
        <f t="array" ref="G71">_xlfn.IFS('HPS grading'!$F71&gt;=90,"A+",'HPS grading'!$F71&gt;=80,"A",'HPS grading'!$F71&gt;=70,"B+",'HPS grading'!$F71&gt;=60,"B",'HPS grading'!$F71&gt;=50,"C+",'HPS grading'!$F71&gt;=40,"C",'HPS grading'!$F71&gt;=30,"D",'HPS grading'!$F71&lt;30,"E")</f>
        <v>C</v>
      </c>
      <c r="H71" s="76" t="str">
        <f>Persona!R72</f>
        <v>Cleared</v>
      </c>
      <c r="I71" s="76" t="str">
        <f>Wellness!V72</f>
        <v>Cleared</v>
      </c>
      <c r="J71" s="71" t="str">
        <f t="shared" si="4"/>
        <v>None</v>
      </c>
      <c r="K71" s="67">
        <f>HPS!AK71</f>
        <v>48.865223214285713</v>
      </c>
      <c r="L71" s="72" t="str" cm="1">
        <f t="array" ref="L71">_xlfn.IFS('HPS grading'!K71&gt;=90,"A+",'HPS grading'!K71&gt;=80,"A",'HPS grading'!K71&gt;=70,"B+",'HPS grading'!K71&gt;=60,"B",'HPS grading'!K71&gt;=50,"C+",'HPS grading'!K71&gt;=40,"C",'HPS grading'!K71&gt;=30,"D",'HPS grading'!K71&lt;30,"E")</f>
        <v>C</v>
      </c>
      <c r="M71" s="76" t="str">
        <f>Persona!AE72</f>
        <v>Cleared</v>
      </c>
      <c r="N71" s="76" t="str">
        <f>Wellness!AP72</f>
        <v>NC</v>
      </c>
      <c r="O71" s="71" t="str">
        <f t="shared" si="5"/>
        <v>NC</v>
      </c>
      <c r="P71" s="67">
        <f>HPS!BA71</f>
        <v>41.401111111111113</v>
      </c>
      <c r="Q71" s="72" t="str" cm="1">
        <f t="array" ref="Q71">_xlfn.IFS('HPS grading'!P71&gt;=90,"A+",'HPS grading'!P71&gt;=80,"A",'HPS grading'!P71&gt;=70,"B+",'HPS grading'!P71&gt;=60,"B",'HPS grading'!P71&gt;=50,"C+",'HPS grading'!P71&gt;=40,"C",'HPS grading'!P71&gt;=30,"D",'HPS grading'!P71&lt;30,"E")</f>
        <v>C</v>
      </c>
      <c r="R71" s="76" t="str">
        <f>Persona!AR72</f>
        <v>NC</v>
      </c>
      <c r="S71" s="76" t="str">
        <f>Wellness!BJ72</f>
        <v>NC</v>
      </c>
      <c r="T71" s="72" t="str">
        <f t="shared" si="6"/>
        <v>NC</v>
      </c>
      <c r="U71" s="67">
        <f>HPS!BQ71</f>
        <v>64.05740740740741</v>
      </c>
      <c r="V71" s="72" t="str" cm="1">
        <f t="array" ref="V71">_xlfn.IFS('HPS grading'!U71&gt;=90,"A+",'HPS grading'!U71&gt;=80,"A",'HPS grading'!U71&gt;=70,"B+",'HPS grading'!U71&gt;=60,"B",'HPS grading'!U71&gt;=50,"C+",'HPS grading'!U71&gt;=40,"C",'HPS grading'!U71&gt;=30,"D",'HPS grading'!U71&lt;30,"E")</f>
        <v>B</v>
      </c>
      <c r="W71" s="76" t="str">
        <f>Persona!BE72</f>
        <v>Cleared</v>
      </c>
      <c r="X71" s="76" t="str">
        <f>Wellness!CD72</f>
        <v>NC</v>
      </c>
      <c r="Y71" s="72" t="str">
        <f t="shared" si="7"/>
        <v>NC</v>
      </c>
      <c r="Z71" s="67">
        <f>AVERAGE('HPS grading'!$F71,'HPS grading'!$K71,'HPS grading'!$P71,'HPS grading'!$U71)</f>
        <v>50.221560433201063</v>
      </c>
      <c r="AA71" s="250" t="str" cm="1">
        <f t="array" ref="AA71">_xlfn.IFS('HPS grading'!Z71&gt;=90,"A+",'HPS grading'!Z71&gt;=80,"A",'HPS grading'!Z71&gt;=70,"B+",'HPS grading'!Z71&gt;=60,"B",'HPS grading'!Z71&gt;=50,"C+",'HPS grading'!Z71&gt;=40,"C",'HPS grading'!Z71&gt;=30,"D",'HPS grading'!Z71&lt;30,"E")</f>
        <v>C+</v>
      </c>
    </row>
    <row r="72" spans="1:27" x14ac:dyDescent="0.3">
      <c r="A72" s="71">
        <v>69</v>
      </c>
      <c r="B72" s="60" t="s">
        <v>23</v>
      </c>
      <c r="C72" s="60" t="s">
        <v>24</v>
      </c>
      <c r="D72" s="60" t="s">
        <v>163</v>
      </c>
      <c r="E72" s="61" t="s">
        <v>164</v>
      </c>
      <c r="F72" s="63">
        <f>HPS!$U72</f>
        <v>37.611111111111114</v>
      </c>
      <c r="G72" s="71" t="str" cm="1">
        <f t="array" ref="G72">_xlfn.IFS('HPS grading'!$F72&gt;=90,"A+",'HPS grading'!$F72&gt;=80,"A",'HPS grading'!$F72&gt;=70,"B+",'HPS grading'!$F72&gt;=60,"B",'HPS grading'!$F72&gt;=50,"C+",'HPS grading'!$F72&gt;=40,"C",'HPS grading'!$F72&gt;=30,"D",'HPS grading'!$F72&lt;30,"E")</f>
        <v>D</v>
      </c>
      <c r="H72" s="76" t="str">
        <f>Persona!R73</f>
        <v>Cleared</v>
      </c>
      <c r="I72" s="76" t="str">
        <f>Wellness!V73</f>
        <v>NC</v>
      </c>
      <c r="J72" s="71" t="str">
        <f t="shared" si="4"/>
        <v>NC</v>
      </c>
      <c r="K72" s="63">
        <f>HPS!AK72</f>
        <v>29.862380952380953</v>
      </c>
      <c r="L72" s="71" t="str" cm="1">
        <f t="array" ref="L72">_xlfn.IFS('HPS grading'!K72&gt;=90,"A+",'HPS grading'!K72&gt;=80,"A",'HPS grading'!K72&gt;=70,"B+",'HPS grading'!K72&gt;=60,"B",'HPS grading'!K72&gt;=50,"C+",'HPS grading'!K72&gt;=40,"C",'HPS grading'!K72&gt;=30,"D",'HPS grading'!K72&lt;30,"E")</f>
        <v>E</v>
      </c>
      <c r="M72" s="76" t="str">
        <f>Persona!AE73</f>
        <v>NC</v>
      </c>
      <c r="N72" s="76" t="str">
        <f>Wellness!AP73</f>
        <v>NC</v>
      </c>
      <c r="O72" s="71" t="str">
        <f t="shared" si="5"/>
        <v>NC</v>
      </c>
      <c r="P72" s="63">
        <f>HPS!BA72</f>
        <v>31.078888888888883</v>
      </c>
      <c r="Q72" s="71" t="str" cm="1">
        <f t="array" ref="Q72">_xlfn.IFS('HPS grading'!P72&gt;=90,"A+",'HPS grading'!P72&gt;=80,"A",'HPS grading'!P72&gt;=70,"B+",'HPS grading'!P72&gt;=60,"B",'HPS grading'!P72&gt;=50,"C+",'HPS grading'!P72&gt;=40,"C",'HPS grading'!P72&gt;=30,"D",'HPS grading'!P72&lt;30,"E")</f>
        <v>D</v>
      </c>
      <c r="R72" s="76" t="str">
        <f>Persona!AR73</f>
        <v>NC</v>
      </c>
      <c r="S72" s="76" t="str">
        <f>Wellness!BJ73</f>
        <v>NC</v>
      </c>
      <c r="T72" s="71" t="str">
        <f t="shared" si="6"/>
        <v>NC</v>
      </c>
      <c r="U72" s="63">
        <f>HPS!BQ72</f>
        <v>45.063888888888897</v>
      </c>
      <c r="V72" s="71" t="str" cm="1">
        <f t="array" ref="V72">_xlfn.IFS('HPS grading'!U72&gt;=90,"A+",'HPS grading'!U72&gt;=80,"A",'HPS grading'!U72&gt;=70,"B+",'HPS grading'!U72&gt;=60,"B",'HPS grading'!U72&gt;=50,"C+",'HPS grading'!U72&gt;=40,"C",'HPS grading'!U72&gt;=30,"D",'HPS grading'!U72&lt;30,"E")</f>
        <v>C</v>
      </c>
      <c r="W72" s="76" t="str">
        <f>Persona!BE73</f>
        <v>Cleared</v>
      </c>
      <c r="X72" s="76" t="str">
        <f>Wellness!CD73</f>
        <v>NC</v>
      </c>
      <c r="Y72" s="71" t="str">
        <f t="shared" si="7"/>
        <v>NC</v>
      </c>
      <c r="Z72" s="63">
        <f>AVERAGE('HPS grading'!$F72,'HPS grading'!$K72,'HPS grading'!$P72,'HPS grading'!$U72)</f>
        <v>35.904067460317464</v>
      </c>
      <c r="AA72" s="249" t="str" cm="1">
        <f t="array" ref="AA72">_xlfn.IFS('HPS grading'!Z72&gt;=90,"A+",'HPS grading'!Z72&gt;=80,"A",'HPS grading'!Z72&gt;=70,"B+",'HPS grading'!Z72&gt;=60,"B",'HPS grading'!Z72&gt;=50,"C+",'HPS grading'!Z72&gt;=40,"C",'HPS grading'!Z72&gt;=30,"D",'HPS grading'!Z72&lt;30,"E")</f>
        <v>D</v>
      </c>
    </row>
    <row r="73" spans="1:27" x14ac:dyDescent="0.3">
      <c r="A73" s="72">
        <v>70</v>
      </c>
      <c r="B73" s="64" t="s">
        <v>23</v>
      </c>
      <c r="C73" s="64" t="s">
        <v>15</v>
      </c>
      <c r="D73" s="64" t="s">
        <v>165</v>
      </c>
      <c r="E73" s="65" t="s">
        <v>166</v>
      </c>
      <c r="F73" s="67">
        <f>HPS!$U73</f>
        <v>56.833333333333329</v>
      </c>
      <c r="G73" s="72" t="str" cm="1">
        <f t="array" ref="G73">_xlfn.IFS('HPS grading'!$F73&gt;=90,"A+",'HPS grading'!$F73&gt;=80,"A",'HPS grading'!$F73&gt;=70,"B+",'HPS grading'!$F73&gt;=60,"B",'HPS grading'!$F73&gt;=50,"C+",'HPS grading'!$F73&gt;=40,"C",'HPS grading'!$F73&gt;=30,"D",'HPS grading'!$F73&lt;30,"E")</f>
        <v>C+</v>
      </c>
      <c r="H73" s="76" t="str">
        <f>Persona!R74</f>
        <v>Cleared</v>
      </c>
      <c r="I73" s="76" t="str">
        <f>Wellness!V74</f>
        <v>Cleared</v>
      </c>
      <c r="J73" s="71" t="str">
        <f t="shared" si="4"/>
        <v>None</v>
      </c>
      <c r="K73" s="67">
        <f>HPS!AK73</f>
        <v>49.485952380952376</v>
      </c>
      <c r="L73" s="72" t="str" cm="1">
        <f t="array" ref="L73">_xlfn.IFS('HPS grading'!K73&gt;=90,"A+",'HPS grading'!K73&gt;=80,"A",'HPS grading'!K73&gt;=70,"B+",'HPS grading'!K73&gt;=60,"B",'HPS grading'!K73&gt;=50,"C+",'HPS grading'!K73&gt;=40,"C",'HPS grading'!K73&gt;=30,"D",'HPS grading'!K73&lt;30,"E")</f>
        <v>C</v>
      </c>
      <c r="M73" s="76" t="str">
        <f>Persona!AE74</f>
        <v>NC</v>
      </c>
      <c r="N73" s="76" t="str">
        <f>Wellness!AP74</f>
        <v>Cleared</v>
      </c>
      <c r="O73" s="71" t="str">
        <f t="shared" si="5"/>
        <v>NC</v>
      </c>
      <c r="P73" s="67">
        <f>HPS!BA73</f>
        <v>57.701111111111118</v>
      </c>
      <c r="Q73" s="72" t="str" cm="1">
        <f t="array" ref="Q73">_xlfn.IFS('HPS grading'!P73&gt;=90,"A+",'HPS grading'!P73&gt;=80,"A",'HPS grading'!P73&gt;=70,"B+",'HPS grading'!P73&gt;=60,"B",'HPS grading'!P73&gt;=50,"C+",'HPS grading'!P73&gt;=40,"C",'HPS grading'!P73&gt;=30,"D",'HPS grading'!P73&lt;30,"E")</f>
        <v>C+</v>
      </c>
      <c r="R73" s="76" t="str">
        <f>Persona!AR74</f>
        <v>Cleared</v>
      </c>
      <c r="S73" s="76" t="str">
        <f>Wellness!BJ74</f>
        <v>Cleared</v>
      </c>
      <c r="T73" s="72" t="str">
        <f t="shared" si="6"/>
        <v>None</v>
      </c>
      <c r="U73" s="67">
        <f>HPS!BQ73</f>
        <v>55.777777777777779</v>
      </c>
      <c r="V73" s="72" t="str" cm="1">
        <f t="array" ref="V73">_xlfn.IFS('HPS grading'!U73&gt;=90,"A+",'HPS grading'!U73&gt;=80,"A",'HPS grading'!U73&gt;=70,"B+",'HPS grading'!U73&gt;=60,"B",'HPS grading'!U73&gt;=50,"C+",'HPS grading'!U73&gt;=40,"C",'HPS grading'!U73&gt;=30,"D",'HPS grading'!U73&lt;30,"E")</f>
        <v>C+</v>
      </c>
      <c r="W73" s="76" t="str">
        <f>Persona!BE74</f>
        <v>Cleared</v>
      </c>
      <c r="X73" s="76" t="str">
        <f>Wellness!CD74</f>
        <v>Cleared</v>
      </c>
      <c r="Y73" s="72" t="str">
        <f t="shared" si="7"/>
        <v>None</v>
      </c>
      <c r="Z73" s="67">
        <f>AVERAGE('HPS grading'!$F73,'HPS grading'!$K73,'HPS grading'!$P73,'HPS grading'!$U73)</f>
        <v>54.94954365079365</v>
      </c>
      <c r="AA73" s="250" t="str" cm="1">
        <f t="array" ref="AA73">_xlfn.IFS('HPS grading'!Z73&gt;=90,"A+",'HPS grading'!Z73&gt;=80,"A",'HPS grading'!Z73&gt;=70,"B+",'HPS grading'!Z73&gt;=60,"B",'HPS grading'!Z73&gt;=50,"C+",'HPS grading'!Z73&gt;=40,"C",'HPS grading'!Z73&gt;=30,"D",'HPS grading'!Z73&lt;30,"E")</f>
        <v>C+</v>
      </c>
    </row>
    <row r="74" spans="1:27" x14ac:dyDescent="0.3">
      <c r="A74" s="71">
        <v>71</v>
      </c>
      <c r="B74" s="60" t="s">
        <v>23</v>
      </c>
      <c r="C74" s="60" t="s">
        <v>24</v>
      </c>
      <c r="D74" s="60" t="s">
        <v>167</v>
      </c>
      <c r="E74" s="61" t="s">
        <v>168</v>
      </c>
      <c r="F74" s="63">
        <f>HPS!$U74</f>
        <v>62.620535714285715</v>
      </c>
      <c r="G74" s="71" t="str" cm="1">
        <f t="array" ref="G74">_xlfn.IFS('HPS grading'!$F74&gt;=90,"A+",'HPS grading'!$F74&gt;=80,"A",'HPS grading'!$F74&gt;=70,"B+",'HPS grading'!$F74&gt;=60,"B",'HPS grading'!$F74&gt;=50,"C+",'HPS grading'!$F74&gt;=40,"C",'HPS grading'!$F74&gt;=30,"D",'HPS grading'!$F74&lt;30,"E")</f>
        <v>B</v>
      </c>
      <c r="H74" s="76" t="str">
        <f>Persona!R75</f>
        <v>Cleared</v>
      </c>
      <c r="I74" s="76" t="str">
        <f>Wellness!V75</f>
        <v>Cleared</v>
      </c>
      <c r="J74" s="71" t="str">
        <f t="shared" si="4"/>
        <v>None</v>
      </c>
      <c r="K74" s="63">
        <f>HPS!AK74</f>
        <v>58.259523809523813</v>
      </c>
      <c r="L74" s="71" t="str" cm="1">
        <f t="array" ref="L74">_xlfn.IFS('HPS grading'!K74&gt;=90,"A+",'HPS grading'!K74&gt;=80,"A",'HPS grading'!K74&gt;=70,"B+",'HPS grading'!K74&gt;=60,"B",'HPS grading'!K74&gt;=50,"C+",'HPS grading'!K74&gt;=40,"C",'HPS grading'!K74&gt;=30,"D",'HPS grading'!K74&lt;30,"E")</f>
        <v>C+</v>
      </c>
      <c r="M74" s="76" t="str">
        <f>Persona!AE75</f>
        <v>NC</v>
      </c>
      <c r="N74" s="76" t="str">
        <f>Wellness!AP75</f>
        <v>Cleared</v>
      </c>
      <c r="O74" s="71" t="str">
        <f t="shared" si="5"/>
        <v>NC</v>
      </c>
      <c r="P74" s="63">
        <f>HPS!BA74</f>
        <v>57.295555555555552</v>
      </c>
      <c r="Q74" s="71" t="str" cm="1">
        <f t="array" ref="Q74">_xlfn.IFS('HPS grading'!P74&gt;=90,"A+",'HPS grading'!P74&gt;=80,"A",'HPS grading'!P74&gt;=70,"B+",'HPS grading'!P74&gt;=60,"B",'HPS grading'!P74&gt;=50,"C+",'HPS grading'!P74&gt;=40,"C",'HPS grading'!P74&gt;=30,"D",'HPS grading'!P74&lt;30,"E")</f>
        <v>C+</v>
      </c>
      <c r="R74" s="76" t="str">
        <f>Persona!AR75</f>
        <v>Cleared</v>
      </c>
      <c r="S74" s="76" t="str">
        <f>Wellness!BJ75</f>
        <v>NC</v>
      </c>
      <c r="T74" s="71" t="str">
        <f t="shared" si="6"/>
        <v>NC</v>
      </c>
      <c r="U74" s="63">
        <f>HPS!BQ74</f>
        <v>27.266666666666666</v>
      </c>
      <c r="V74" s="71" t="str" cm="1">
        <f t="array" ref="V74">_xlfn.IFS('HPS grading'!U74&gt;=90,"A+",'HPS grading'!U74&gt;=80,"A",'HPS grading'!U74&gt;=70,"B+",'HPS grading'!U74&gt;=60,"B",'HPS grading'!U74&gt;=50,"C+",'HPS grading'!U74&gt;=40,"C",'HPS grading'!U74&gt;=30,"D",'HPS grading'!U74&lt;30,"E")</f>
        <v>E</v>
      </c>
      <c r="W74" s="76" t="str">
        <f>Persona!BE75</f>
        <v>NC</v>
      </c>
      <c r="X74" s="76" t="str">
        <f>Wellness!CD75</f>
        <v>NC</v>
      </c>
      <c r="Y74" s="71" t="str">
        <f t="shared" si="7"/>
        <v>NC</v>
      </c>
      <c r="Z74" s="63">
        <f>AVERAGE('HPS grading'!$F74,'HPS grading'!$K74,'HPS grading'!$P74,'HPS grading'!$U74)</f>
        <v>51.360570436507942</v>
      </c>
      <c r="AA74" s="249" t="str" cm="1">
        <f t="array" ref="AA74">_xlfn.IFS('HPS grading'!Z74&gt;=90,"A+",'HPS grading'!Z74&gt;=80,"A",'HPS grading'!Z74&gt;=70,"B+",'HPS grading'!Z74&gt;=60,"B",'HPS grading'!Z74&gt;=50,"C+",'HPS grading'!Z74&gt;=40,"C",'HPS grading'!Z74&gt;=30,"D",'HPS grading'!Z74&lt;30,"E")</f>
        <v>C+</v>
      </c>
    </row>
    <row r="75" spans="1:27" x14ac:dyDescent="0.3">
      <c r="A75" s="72">
        <v>72</v>
      </c>
      <c r="B75" s="64" t="s">
        <v>23</v>
      </c>
      <c r="C75" s="64" t="s">
        <v>47</v>
      </c>
      <c r="D75" s="64" t="s">
        <v>169</v>
      </c>
      <c r="E75" s="65" t="s">
        <v>170</v>
      </c>
      <c r="F75" s="67">
        <f>HPS!$U75</f>
        <v>40.902777777777779</v>
      </c>
      <c r="G75" s="72" t="str" cm="1">
        <f t="array" ref="G75">_xlfn.IFS('HPS grading'!$F75&gt;=90,"A+",'HPS grading'!$F75&gt;=80,"A",'HPS grading'!$F75&gt;=70,"B+",'HPS grading'!$F75&gt;=60,"B",'HPS grading'!$F75&gt;=50,"C+",'HPS grading'!$F75&gt;=40,"C",'HPS grading'!$F75&gt;=30,"D",'HPS grading'!$F75&lt;30,"E")</f>
        <v>C</v>
      </c>
      <c r="H75" s="76" t="str">
        <f>Persona!R76</f>
        <v>NC</v>
      </c>
      <c r="I75" s="76" t="str">
        <f>Wellness!V76</f>
        <v>Cleared</v>
      </c>
      <c r="J75" s="71" t="str">
        <f t="shared" si="4"/>
        <v>NC</v>
      </c>
      <c r="K75" s="67">
        <f>HPS!AK75</f>
        <v>40.512380952380951</v>
      </c>
      <c r="L75" s="72" t="str" cm="1">
        <f t="array" ref="L75">_xlfn.IFS('HPS grading'!K75&gt;=90,"A+",'HPS grading'!K75&gt;=80,"A",'HPS grading'!K75&gt;=70,"B+",'HPS grading'!K75&gt;=60,"B",'HPS grading'!K75&gt;=50,"C+",'HPS grading'!K75&gt;=40,"C",'HPS grading'!K75&gt;=30,"D",'HPS grading'!K75&lt;30,"E")</f>
        <v>C</v>
      </c>
      <c r="M75" s="76" t="str">
        <f>Persona!AE76</f>
        <v>NC</v>
      </c>
      <c r="N75" s="76" t="str">
        <f>Wellness!AP76</f>
        <v>Cleared</v>
      </c>
      <c r="O75" s="71" t="str">
        <f t="shared" si="5"/>
        <v>NC</v>
      </c>
      <c r="P75" s="67">
        <f>HPS!BA75</f>
        <v>47.897777777777776</v>
      </c>
      <c r="Q75" s="72" t="str" cm="1">
        <f t="array" ref="Q75">_xlfn.IFS('HPS grading'!P75&gt;=90,"A+",'HPS grading'!P75&gt;=80,"A",'HPS grading'!P75&gt;=70,"B+",'HPS grading'!P75&gt;=60,"B",'HPS grading'!P75&gt;=50,"C+",'HPS grading'!P75&gt;=40,"C",'HPS grading'!P75&gt;=30,"D",'HPS grading'!P75&lt;30,"E")</f>
        <v>C</v>
      </c>
      <c r="R75" s="76" t="str">
        <f>Persona!AR76</f>
        <v>Cleared</v>
      </c>
      <c r="S75" s="76" t="str">
        <f>Wellness!BJ76</f>
        <v>Cleared</v>
      </c>
      <c r="T75" s="72" t="str">
        <f t="shared" si="6"/>
        <v>None</v>
      </c>
      <c r="U75" s="67">
        <f>HPS!BQ75</f>
        <v>50.649537037037035</v>
      </c>
      <c r="V75" s="72" t="str" cm="1">
        <f t="array" ref="V75">_xlfn.IFS('HPS grading'!U75&gt;=90,"A+",'HPS grading'!U75&gt;=80,"A",'HPS grading'!U75&gt;=70,"B+",'HPS grading'!U75&gt;=60,"B",'HPS grading'!U75&gt;=50,"C+",'HPS grading'!U75&gt;=40,"C",'HPS grading'!U75&gt;=30,"D",'HPS grading'!U75&lt;30,"E")</f>
        <v>C+</v>
      </c>
      <c r="W75" s="76" t="str">
        <f>Persona!BE76</f>
        <v>Cleared</v>
      </c>
      <c r="X75" s="76" t="str">
        <f>Wellness!CD76</f>
        <v>Cleared</v>
      </c>
      <c r="Y75" s="72" t="str">
        <f t="shared" si="7"/>
        <v>None</v>
      </c>
      <c r="Z75" s="67">
        <f>AVERAGE('HPS grading'!$F75,'HPS grading'!$K75,'HPS grading'!$P75,'HPS grading'!$U75)</f>
        <v>44.990618386243383</v>
      </c>
      <c r="AA75" s="250" t="str" cm="1">
        <f t="array" ref="AA75">_xlfn.IFS('HPS grading'!Z75&gt;=90,"A+",'HPS grading'!Z75&gt;=80,"A",'HPS grading'!Z75&gt;=70,"B+",'HPS grading'!Z75&gt;=60,"B",'HPS grading'!Z75&gt;=50,"C+",'HPS grading'!Z75&gt;=40,"C",'HPS grading'!Z75&gt;=30,"D",'HPS grading'!Z75&lt;30,"E")</f>
        <v>C</v>
      </c>
    </row>
    <row r="76" spans="1:27" x14ac:dyDescent="0.3">
      <c r="A76" s="71">
        <v>73</v>
      </c>
      <c r="B76" s="60" t="s">
        <v>27</v>
      </c>
      <c r="C76" s="60" t="s">
        <v>47</v>
      </c>
      <c r="D76" s="60" t="s">
        <v>171</v>
      </c>
      <c r="E76" s="61" t="s">
        <v>172</v>
      </c>
      <c r="F76" s="63">
        <f>HPS!$U76</f>
        <v>46.840277777777779</v>
      </c>
      <c r="G76" s="71" t="str" cm="1">
        <f t="array" ref="G76">_xlfn.IFS('HPS grading'!$F76&gt;=90,"A+",'HPS grading'!$F76&gt;=80,"A",'HPS grading'!$F76&gt;=70,"B+",'HPS grading'!$F76&gt;=60,"B",'HPS grading'!$F76&gt;=50,"C+",'HPS grading'!$F76&gt;=40,"C",'HPS grading'!$F76&gt;=30,"D",'HPS grading'!$F76&lt;30,"E")</f>
        <v>C</v>
      </c>
      <c r="H76" s="76" t="str">
        <f>Persona!R77</f>
        <v>Cleared</v>
      </c>
      <c r="I76" s="76" t="str">
        <f>Wellness!V77</f>
        <v>Cleared</v>
      </c>
      <c r="J76" s="71" t="str">
        <f t="shared" si="4"/>
        <v>None</v>
      </c>
      <c r="K76" s="63">
        <f>HPS!AK76</f>
        <v>58.23636904761905</v>
      </c>
      <c r="L76" s="71" t="str" cm="1">
        <f t="array" ref="L76">_xlfn.IFS('HPS grading'!K76&gt;=90,"A+",'HPS grading'!K76&gt;=80,"A",'HPS grading'!K76&gt;=70,"B+",'HPS grading'!K76&gt;=60,"B",'HPS grading'!K76&gt;=50,"C+",'HPS grading'!K76&gt;=40,"C",'HPS grading'!K76&gt;=30,"D",'HPS grading'!K76&lt;30,"E")</f>
        <v>C+</v>
      </c>
      <c r="M76" s="76" t="str">
        <f>Persona!AE77</f>
        <v>Cleared</v>
      </c>
      <c r="N76" s="76" t="str">
        <f>Wellness!AP77</f>
        <v>Cleared</v>
      </c>
      <c r="O76" s="71" t="str">
        <f t="shared" si="5"/>
        <v>None</v>
      </c>
      <c r="P76" s="63">
        <f>HPS!BA76</f>
        <v>54.111111111111114</v>
      </c>
      <c r="Q76" s="71" t="str" cm="1">
        <f t="array" ref="Q76">_xlfn.IFS('HPS grading'!P76&gt;=90,"A+",'HPS grading'!P76&gt;=80,"A",'HPS grading'!P76&gt;=70,"B+",'HPS grading'!P76&gt;=60,"B",'HPS grading'!P76&gt;=50,"C+",'HPS grading'!P76&gt;=40,"C",'HPS grading'!P76&gt;=30,"D",'HPS grading'!P76&lt;30,"E")</f>
        <v>C+</v>
      </c>
      <c r="R76" s="76" t="str">
        <f>Persona!AR77</f>
        <v>Cleared</v>
      </c>
      <c r="S76" s="76" t="str">
        <f>Wellness!BJ77</f>
        <v>Cleared</v>
      </c>
      <c r="T76" s="71" t="str">
        <f t="shared" si="6"/>
        <v>None</v>
      </c>
      <c r="U76" s="63">
        <f>HPS!BQ76</f>
        <v>45.25277777777778</v>
      </c>
      <c r="V76" s="71" t="str" cm="1">
        <f t="array" ref="V76">_xlfn.IFS('HPS grading'!U76&gt;=90,"A+",'HPS grading'!U76&gt;=80,"A",'HPS grading'!U76&gt;=70,"B+",'HPS grading'!U76&gt;=60,"B",'HPS grading'!U76&gt;=50,"C+",'HPS grading'!U76&gt;=40,"C",'HPS grading'!U76&gt;=30,"D",'HPS grading'!U76&lt;30,"E")</f>
        <v>C</v>
      </c>
      <c r="W76" s="76" t="str">
        <f>Persona!BE77</f>
        <v>Cleared</v>
      </c>
      <c r="X76" s="76" t="str">
        <f>Wellness!CD77</f>
        <v>NC</v>
      </c>
      <c r="Y76" s="71" t="str">
        <f t="shared" si="7"/>
        <v>NC</v>
      </c>
      <c r="Z76" s="63">
        <f>AVERAGE('HPS grading'!$F76,'HPS grading'!$K76,'HPS grading'!$P76,'HPS grading'!$U76)</f>
        <v>51.110133928571429</v>
      </c>
      <c r="AA76" s="249" t="str" cm="1">
        <f t="array" ref="AA76">_xlfn.IFS('HPS grading'!Z76&gt;=90,"A+",'HPS grading'!Z76&gt;=80,"A",'HPS grading'!Z76&gt;=70,"B+",'HPS grading'!Z76&gt;=60,"B",'HPS grading'!Z76&gt;=50,"C+",'HPS grading'!Z76&gt;=40,"C",'HPS grading'!Z76&gt;=30,"D",'HPS grading'!Z76&lt;30,"E")</f>
        <v>C+</v>
      </c>
    </row>
    <row r="77" spans="1:27" x14ac:dyDescent="0.3">
      <c r="A77" s="72">
        <v>74</v>
      </c>
      <c r="B77" s="64" t="s">
        <v>27</v>
      </c>
      <c r="C77" s="64" t="s">
        <v>15</v>
      </c>
      <c r="D77" s="64" t="s">
        <v>173</v>
      </c>
      <c r="E77" s="65" t="s">
        <v>174</v>
      </c>
      <c r="F77" s="67">
        <f>HPS!$U77</f>
        <v>62.409722222222221</v>
      </c>
      <c r="G77" s="72" t="str" cm="1">
        <f t="array" ref="G77">_xlfn.IFS('HPS grading'!$F77&gt;=90,"A+",'HPS grading'!$F77&gt;=80,"A",'HPS grading'!$F77&gt;=70,"B+",'HPS grading'!$F77&gt;=60,"B",'HPS grading'!$F77&gt;=50,"C+",'HPS grading'!$F77&gt;=40,"C",'HPS grading'!$F77&gt;=30,"D",'HPS grading'!$F77&lt;30,"E")</f>
        <v>B</v>
      </c>
      <c r="H77" s="76" t="str">
        <f>Persona!R78</f>
        <v>Cleared</v>
      </c>
      <c r="I77" s="76" t="str">
        <f>Wellness!V78</f>
        <v>Cleared</v>
      </c>
      <c r="J77" s="71" t="str">
        <f t="shared" si="4"/>
        <v>None</v>
      </c>
      <c r="K77" s="67">
        <f>HPS!AK77</f>
        <v>54.282380952380954</v>
      </c>
      <c r="L77" s="72" t="str" cm="1">
        <f t="array" ref="L77">_xlfn.IFS('HPS grading'!K77&gt;=90,"A+",'HPS grading'!K77&gt;=80,"A",'HPS grading'!K77&gt;=70,"B+",'HPS grading'!K77&gt;=60,"B",'HPS grading'!K77&gt;=50,"C+",'HPS grading'!K77&gt;=40,"C",'HPS grading'!K77&gt;=30,"D",'HPS grading'!K77&lt;30,"E")</f>
        <v>C+</v>
      </c>
      <c r="M77" s="76" t="str">
        <f>Persona!AE78</f>
        <v>Cleared</v>
      </c>
      <c r="N77" s="76" t="str">
        <f>Wellness!AP78</f>
        <v>Cleared</v>
      </c>
      <c r="O77" s="71" t="str">
        <f t="shared" si="5"/>
        <v>None</v>
      </c>
      <c r="P77" s="67">
        <f>HPS!BA77</f>
        <v>62.598888888888887</v>
      </c>
      <c r="Q77" s="72" t="str" cm="1">
        <f t="array" ref="Q77">_xlfn.IFS('HPS grading'!P77&gt;=90,"A+",'HPS grading'!P77&gt;=80,"A",'HPS grading'!P77&gt;=70,"B+",'HPS grading'!P77&gt;=60,"B",'HPS grading'!P77&gt;=50,"C+",'HPS grading'!P77&gt;=40,"C",'HPS grading'!P77&gt;=30,"D",'HPS grading'!P77&lt;30,"E")</f>
        <v>B</v>
      </c>
      <c r="R77" s="76" t="str">
        <f>Persona!AR78</f>
        <v>Cleared</v>
      </c>
      <c r="S77" s="76" t="str">
        <f>Wellness!BJ78</f>
        <v>Cleared</v>
      </c>
      <c r="T77" s="72" t="str">
        <f t="shared" si="6"/>
        <v>None</v>
      </c>
      <c r="U77" s="67">
        <f>HPS!BQ77</f>
        <v>65.55462962962963</v>
      </c>
      <c r="V77" s="72" t="str" cm="1">
        <f t="array" ref="V77">_xlfn.IFS('HPS grading'!U77&gt;=90,"A+",'HPS grading'!U77&gt;=80,"A",'HPS grading'!U77&gt;=70,"B+",'HPS grading'!U77&gt;=60,"B",'HPS grading'!U77&gt;=50,"C+",'HPS grading'!U77&gt;=40,"C",'HPS grading'!U77&gt;=30,"D",'HPS grading'!U77&lt;30,"E")</f>
        <v>B</v>
      </c>
      <c r="W77" s="76" t="str">
        <f>Persona!BE78</f>
        <v>Cleared</v>
      </c>
      <c r="X77" s="76" t="str">
        <f>Wellness!CD78</f>
        <v>Cleared</v>
      </c>
      <c r="Y77" s="72" t="str">
        <f t="shared" si="7"/>
        <v>None</v>
      </c>
      <c r="Z77" s="67">
        <f>AVERAGE('HPS grading'!$F77,'HPS grading'!$K77,'HPS grading'!$P77,'HPS grading'!$U77)</f>
        <v>61.211405423280425</v>
      </c>
      <c r="AA77" s="250" t="str" cm="1">
        <f t="array" ref="AA77">_xlfn.IFS('HPS grading'!Z77&gt;=90,"A+",'HPS grading'!Z77&gt;=80,"A",'HPS grading'!Z77&gt;=70,"B+",'HPS grading'!Z77&gt;=60,"B",'HPS grading'!Z77&gt;=50,"C+",'HPS grading'!Z77&gt;=40,"C",'HPS grading'!Z77&gt;=30,"D",'HPS grading'!Z77&lt;30,"E")</f>
        <v>B</v>
      </c>
    </row>
    <row r="78" spans="1:27" x14ac:dyDescent="0.3">
      <c r="A78" s="71">
        <v>75</v>
      </c>
      <c r="B78" s="60" t="s">
        <v>23</v>
      </c>
      <c r="C78" s="60" t="s">
        <v>15</v>
      </c>
      <c r="D78" s="60" t="s">
        <v>175</v>
      </c>
      <c r="E78" s="61" t="s">
        <v>176</v>
      </c>
      <c r="F78" s="63">
        <f>HPS!$U78</f>
        <v>53.744047619047613</v>
      </c>
      <c r="G78" s="71" t="str" cm="1">
        <f t="array" ref="G78">_xlfn.IFS('HPS grading'!$F78&gt;=90,"A+",'HPS grading'!$F78&gt;=80,"A",'HPS grading'!$F78&gt;=70,"B+",'HPS grading'!$F78&gt;=60,"B",'HPS grading'!$F78&gt;=50,"C+",'HPS grading'!$F78&gt;=40,"C",'HPS grading'!$F78&gt;=30,"D",'HPS grading'!$F78&lt;30,"E")</f>
        <v>C+</v>
      </c>
      <c r="H78" s="76" t="str">
        <f>Persona!R79</f>
        <v>Cleared</v>
      </c>
      <c r="I78" s="76" t="str">
        <f>Wellness!V79</f>
        <v>Cleared</v>
      </c>
      <c r="J78" s="71" t="str">
        <f t="shared" si="4"/>
        <v>None</v>
      </c>
      <c r="K78" s="63">
        <f>HPS!AK78</f>
        <v>43.207380952380952</v>
      </c>
      <c r="L78" s="71" t="str" cm="1">
        <f t="array" ref="L78">_xlfn.IFS('HPS grading'!K78&gt;=90,"A+",'HPS grading'!K78&gt;=80,"A",'HPS grading'!K78&gt;=70,"B+",'HPS grading'!K78&gt;=60,"B",'HPS grading'!K78&gt;=50,"C+",'HPS grading'!K78&gt;=40,"C",'HPS grading'!K78&gt;=30,"D",'HPS grading'!K78&lt;30,"E")</f>
        <v>C</v>
      </c>
      <c r="M78" s="76" t="str">
        <f>Persona!AE79</f>
        <v>Cleared</v>
      </c>
      <c r="N78" s="76" t="str">
        <f>Wellness!AP79</f>
        <v>NC</v>
      </c>
      <c r="O78" s="71" t="str">
        <f t="shared" si="5"/>
        <v>NC</v>
      </c>
      <c r="P78" s="63">
        <f>HPS!BA78</f>
        <v>52.404444444444437</v>
      </c>
      <c r="Q78" s="71" t="str" cm="1">
        <f t="array" ref="Q78">_xlfn.IFS('HPS grading'!P78&gt;=90,"A+",'HPS grading'!P78&gt;=80,"A",'HPS grading'!P78&gt;=70,"B+",'HPS grading'!P78&gt;=60,"B",'HPS grading'!P78&gt;=50,"C+",'HPS grading'!P78&gt;=40,"C",'HPS grading'!P78&gt;=30,"D",'HPS grading'!P78&lt;30,"E")</f>
        <v>C+</v>
      </c>
      <c r="R78" s="76" t="str">
        <f>Persona!AR79</f>
        <v>Cleared</v>
      </c>
      <c r="S78" s="76" t="str">
        <f>Wellness!BJ79</f>
        <v>Cleared</v>
      </c>
      <c r="T78" s="71" t="str">
        <f t="shared" si="6"/>
        <v>None</v>
      </c>
      <c r="U78" s="63">
        <f>HPS!BQ78</f>
        <v>51.864814814814807</v>
      </c>
      <c r="V78" s="71" t="str" cm="1">
        <f t="array" ref="V78">_xlfn.IFS('HPS grading'!U78&gt;=90,"A+",'HPS grading'!U78&gt;=80,"A",'HPS grading'!U78&gt;=70,"B+",'HPS grading'!U78&gt;=60,"B",'HPS grading'!U78&gt;=50,"C+",'HPS grading'!U78&gt;=40,"C",'HPS grading'!U78&gt;=30,"D",'HPS grading'!U78&lt;30,"E")</f>
        <v>C+</v>
      </c>
      <c r="W78" s="76" t="str">
        <f>Persona!BE79</f>
        <v>Cleared</v>
      </c>
      <c r="X78" s="76" t="str">
        <f>Wellness!CD79</f>
        <v>Cleared</v>
      </c>
      <c r="Y78" s="71" t="str">
        <f t="shared" si="7"/>
        <v>None</v>
      </c>
      <c r="Z78" s="63">
        <f>AVERAGE('HPS grading'!$F78,'HPS grading'!$K78,'HPS grading'!$P78,'HPS grading'!$U78)</f>
        <v>50.305171957671945</v>
      </c>
      <c r="AA78" s="249" t="str" cm="1">
        <f t="array" ref="AA78">_xlfn.IFS('HPS grading'!Z78&gt;=90,"A+",'HPS grading'!Z78&gt;=80,"A",'HPS grading'!Z78&gt;=70,"B+",'HPS grading'!Z78&gt;=60,"B",'HPS grading'!Z78&gt;=50,"C+",'HPS grading'!Z78&gt;=40,"C",'HPS grading'!Z78&gt;=30,"D",'HPS grading'!Z78&lt;30,"E")</f>
        <v>C+</v>
      </c>
    </row>
    <row r="79" spans="1:27" x14ac:dyDescent="0.3">
      <c r="A79" s="72">
        <v>76</v>
      </c>
      <c r="B79" s="64" t="s">
        <v>27</v>
      </c>
      <c r="C79" s="64" t="s">
        <v>15</v>
      </c>
      <c r="D79" s="64" t="s">
        <v>177</v>
      </c>
      <c r="E79" s="65" t="s">
        <v>178</v>
      </c>
      <c r="F79" s="67">
        <f>HPS!$U79</f>
        <v>65.766369047619051</v>
      </c>
      <c r="G79" s="72" t="str" cm="1">
        <f t="array" ref="G79">_xlfn.IFS('HPS grading'!$F79&gt;=90,"A+",'HPS grading'!$F79&gt;=80,"A",'HPS grading'!$F79&gt;=70,"B+",'HPS grading'!$F79&gt;=60,"B",'HPS grading'!$F79&gt;=50,"C+",'HPS grading'!$F79&gt;=40,"C",'HPS grading'!$F79&gt;=30,"D",'HPS grading'!$F79&lt;30,"E")</f>
        <v>B</v>
      </c>
      <c r="H79" s="76" t="str">
        <f>Persona!R80</f>
        <v>Cleared</v>
      </c>
      <c r="I79" s="76" t="str">
        <f>Wellness!V80</f>
        <v>Cleared</v>
      </c>
      <c r="J79" s="71" t="str">
        <f t="shared" si="4"/>
        <v>None</v>
      </c>
      <c r="K79" s="67">
        <f>HPS!AK79</f>
        <v>57.924761904761908</v>
      </c>
      <c r="L79" s="72" t="str" cm="1">
        <f t="array" ref="L79">_xlfn.IFS('HPS grading'!K79&gt;=90,"A+",'HPS grading'!K79&gt;=80,"A",'HPS grading'!K79&gt;=70,"B+",'HPS grading'!K79&gt;=60,"B",'HPS grading'!K79&gt;=50,"C+",'HPS grading'!K79&gt;=40,"C",'HPS grading'!K79&gt;=30,"D",'HPS grading'!K79&lt;30,"E")</f>
        <v>C+</v>
      </c>
      <c r="M79" s="76" t="str">
        <f>Persona!AE80</f>
        <v>Cleared</v>
      </c>
      <c r="N79" s="76" t="str">
        <f>Wellness!AP80</f>
        <v>NC</v>
      </c>
      <c r="O79" s="71" t="str">
        <f t="shared" si="5"/>
        <v>NC</v>
      </c>
      <c r="P79" s="67">
        <f>HPS!BA79</f>
        <v>49.854444444444447</v>
      </c>
      <c r="Q79" s="72" t="str" cm="1">
        <f t="array" ref="Q79">_xlfn.IFS('HPS grading'!P79&gt;=90,"A+",'HPS grading'!P79&gt;=80,"A",'HPS grading'!P79&gt;=70,"B+",'HPS grading'!P79&gt;=60,"B",'HPS grading'!P79&gt;=50,"C+",'HPS grading'!P79&gt;=40,"C",'HPS grading'!P79&gt;=30,"D",'HPS grading'!P79&lt;30,"E")</f>
        <v>C</v>
      </c>
      <c r="R79" s="76" t="str">
        <f>Persona!AR80</f>
        <v>Cleared</v>
      </c>
      <c r="S79" s="76" t="str">
        <f>Wellness!BJ80</f>
        <v>Cleared</v>
      </c>
      <c r="T79" s="72" t="str">
        <f t="shared" si="6"/>
        <v>None</v>
      </c>
      <c r="U79" s="67">
        <f>HPS!BQ79</f>
        <v>56.844444444444441</v>
      </c>
      <c r="V79" s="72" t="str" cm="1">
        <f t="array" ref="V79">_xlfn.IFS('HPS grading'!U79&gt;=90,"A+",'HPS grading'!U79&gt;=80,"A",'HPS grading'!U79&gt;=70,"B+",'HPS grading'!U79&gt;=60,"B",'HPS grading'!U79&gt;=50,"C+",'HPS grading'!U79&gt;=40,"C",'HPS grading'!U79&gt;=30,"D",'HPS grading'!U79&lt;30,"E")</f>
        <v>C+</v>
      </c>
      <c r="W79" s="76" t="str">
        <f>Persona!BE80</f>
        <v>Cleared</v>
      </c>
      <c r="X79" s="76" t="str">
        <f>Wellness!CD80</f>
        <v>Cleared</v>
      </c>
      <c r="Y79" s="72" t="str">
        <f t="shared" si="7"/>
        <v>None</v>
      </c>
      <c r="Z79" s="67">
        <f>AVERAGE('HPS grading'!$F79,'HPS grading'!$K79,'HPS grading'!$P79,'HPS grading'!$U79)</f>
        <v>57.597504960317458</v>
      </c>
      <c r="AA79" s="250" t="str" cm="1">
        <f t="array" ref="AA79">_xlfn.IFS('HPS grading'!Z79&gt;=90,"A+",'HPS grading'!Z79&gt;=80,"A",'HPS grading'!Z79&gt;=70,"B+",'HPS grading'!Z79&gt;=60,"B",'HPS grading'!Z79&gt;=50,"C+",'HPS grading'!Z79&gt;=40,"C",'HPS grading'!Z79&gt;=30,"D",'HPS grading'!Z79&lt;30,"E")</f>
        <v>C+</v>
      </c>
    </row>
    <row r="80" spans="1:27" x14ac:dyDescent="0.3">
      <c r="A80" s="71">
        <v>77</v>
      </c>
      <c r="B80" s="60" t="s">
        <v>27</v>
      </c>
      <c r="C80" s="60" t="s">
        <v>15</v>
      </c>
      <c r="D80" s="60" t="s">
        <v>179</v>
      </c>
      <c r="E80" s="61" t="s">
        <v>180</v>
      </c>
      <c r="F80" s="63">
        <f>HPS!$U80</f>
        <v>63.195436507936499</v>
      </c>
      <c r="G80" s="71" t="str" cm="1">
        <f t="array" ref="G80">_xlfn.IFS('HPS grading'!$F80&gt;=90,"A+",'HPS grading'!$F80&gt;=80,"A",'HPS grading'!$F80&gt;=70,"B+",'HPS grading'!$F80&gt;=60,"B",'HPS grading'!$F80&gt;=50,"C+",'HPS grading'!$F80&gt;=40,"C",'HPS grading'!$F80&gt;=30,"D",'HPS grading'!$F80&lt;30,"E")</f>
        <v>B</v>
      </c>
      <c r="H80" s="76" t="str">
        <f>Persona!R81</f>
        <v>Cleared</v>
      </c>
      <c r="I80" s="76" t="str">
        <f>Wellness!V81</f>
        <v>Cleared</v>
      </c>
      <c r="J80" s="71" t="str">
        <f t="shared" si="4"/>
        <v>None</v>
      </c>
      <c r="K80" s="63">
        <f>HPS!AK80</f>
        <v>42.228095238095236</v>
      </c>
      <c r="L80" s="71" t="str" cm="1">
        <f t="array" ref="L80">_xlfn.IFS('HPS grading'!K80&gt;=90,"A+",'HPS grading'!K80&gt;=80,"A",'HPS grading'!K80&gt;=70,"B+",'HPS grading'!K80&gt;=60,"B",'HPS grading'!K80&gt;=50,"C+",'HPS grading'!K80&gt;=40,"C",'HPS grading'!K80&gt;=30,"D",'HPS grading'!K80&lt;30,"E")</f>
        <v>C</v>
      </c>
      <c r="M80" s="76" t="str">
        <f>Persona!AE81</f>
        <v>Cleared</v>
      </c>
      <c r="N80" s="76" t="str">
        <f>Wellness!AP81</f>
        <v>NC</v>
      </c>
      <c r="O80" s="71" t="str">
        <f t="shared" si="5"/>
        <v>NC</v>
      </c>
      <c r="P80" s="63">
        <f>HPS!BA80</f>
        <v>50.022222222222226</v>
      </c>
      <c r="Q80" s="71" t="str" cm="1">
        <f t="array" ref="Q80">_xlfn.IFS('HPS grading'!P80&gt;=90,"A+",'HPS grading'!P80&gt;=80,"A",'HPS grading'!P80&gt;=70,"B+",'HPS grading'!P80&gt;=60,"B",'HPS grading'!P80&gt;=50,"C+",'HPS grading'!P80&gt;=40,"C",'HPS grading'!P80&gt;=30,"D",'HPS grading'!P80&lt;30,"E")</f>
        <v>C+</v>
      </c>
      <c r="R80" s="76" t="str">
        <f>Persona!AR81</f>
        <v>Cleared</v>
      </c>
      <c r="S80" s="76" t="str">
        <f>Wellness!BJ81</f>
        <v>Cleared</v>
      </c>
      <c r="T80" s="71" t="str">
        <f t="shared" si="6"/>
        <v>None</v>
      </c>
      <c r="U80" s="63">
        <f>HPS!BQ80</f>
        <v>42.580555555555563</v>
      </c>
      <c r="V80" s="71" t="str" cm="1">
        <f t="array" ref="V80">_xlfn.IFS('HPS grading'!U80&gt;=90,"A+",'HPS grading'!U80&gt;=80,"A",'HPS grading'!U80&gt;=70,"B+",'HPS grading'!U80&gt;=60,"B",'HPS grading'!U80&gt;=50,"C+",'HPS grading'!U80&gt;=40,"C",'HPS grading'!U80&gt;=30,"D",'HPS grading'!U80&lt;30,"E")</f>
        <v>C</v>
      </c>
      <c r="W80" s="76" t="str">
        <f>Persona!BE81</f>
        <v>NC</v>
      </c>
      <c r="X80" s="76" t="str">
        <f>Wellness!CD81</f>
        <v>Cleared</v>
      </c>
      <c r="Y80" s="71" t="str">
        <f t="shared" si="7"/>
        <v>NC</v>
      </c>
      <c r="Z80" s="63">
        <f>AVERAGE('HPS grading'!$F80,'HPS grading'!$K80,'HPS grading'!$P80,'HPS grading'!$U80)</f>
        <v>49.506577380952379</v>
      </c>
      <c r="AA80" s="249" t="str" cm="1">
        <f t="array" ref="AA80">_xlfn.IFS('HPS grading'!Z80&gt;=90,"A+",'HPS grading'!Z80&gt;=80,"A",'HPS grading'!Z80&gt;=70,"B+",'HPS grading'!Z80&gt;=60,"B",'HPS grading'!Z80&gt;=50,"C+",'HPS grading'!Z80&gt;=40,"C",'HPS grading'!Z80&gt;=30,"D",'HPS grading'!Z80&lt;30,"E")</f>
        <v>C</v>
      </c>
    </row>
    <row r="81" spans="1:27" x14ac:dyDescent="0.3">
      <c r="A81" s="72">
        <v>78</v>
      </c>
      <c r="B81" s="64" t="s">
        <v>27</v>
      </c>
      <c r="C81" s="64" t="s">
        <v>15</v>
      </c>
      <c r="D81" s="64" t="s">
        <v>181</v>
      </c>
      <c r="E81" s="65" t="s">
        <v>182</v>
      </c>
      <c r="F81" s="67">
        <f>HPS!$U81</f>
        <v>53.345238095238095</v>
      </c>
      <c r="G81" s="72" t="str" cm="1">
        <f t="array" ref="G81">_xlfn.IFS('HPS grading'!$F81&gt;=90,"A+",'HPS grading'!$F81&gt;=80,"A",'HPS grading'!$F81&gt;=70,"B+",'HPS grading'!$F81&gt;=60,"B",'HPS grading'!$F81&gt;=50,"C+",'HPS grading'!$F81&gt;=40,"C",'HPS grading'!$F81&gt;=30,"D",'HPS grading'!$F81&lt;30,"E")</f>
        <v>C+</v>
      </c>
      <c r="H81" s="76" t="str">
        <f>Persona!R82</f>
        <v>Cleared</v>
      </c>
      <c r="I81" s="76" t="str">
        <f>Wellness!V82</f>
        <v>Cleared</v>
      </c>
      <c r="J81" s="71" t="str">
        <f t="shared" si="4"/>
        <v>None</v>
      </c>
      <c r="K81" s="67">
        <f>HPS!AK81</f>
        <v>35.769047619047626</v>
      </c>
      <c r="L81" s="72" t="str" cm="1">
        <f t="array" ref="L81">_xlfn.IFS('HPS grading'!K81&gt;=90,"A+",'HPS grading'!K81&gt;=80,"A",'HPS grading'!K81&gt;=70,"B+",'HPS grading'!K81&gt;=60,"B",'HPS grading'!K81&gt;=50,"C+",'HPS grading'!K81&gt;=40,"C",'HPS grading'!K81&gt;=30,"D",'HPS grading'!K81&lt;30,"E")</f>
        <v>D</v>
      </c>
      <c r="M81" s="76" t="str">
        <f>Persona!AE82</f>
        <v>NC</v>
      </c>
      <c r="N81" s="76" t="str">
        <f>Wellness!AP82</f>
        <v>NC</v>
      </c>
      <c r="O81" s="71" t="str">
        <f t="shared" si="5"/>
        <v>NC</v>
      </c>
      <c r="P81" s="67">
        <f>HPS!BA81</f>
        <v>35.707777777777778</v>
      </c>
      <c r="Q81" s="72" t="str" cm="1">
        <f t="array" ref="Q81">_xlfn.IFS('HPS grading'!P81&gt;=90,"A+",'HPS grading'!P81&gt;=80,"A",'HPS grading'!P81&gt;=70,"B+",'HPS grading'!P81&gt;=60,"B",'HPS grading'!P81&gt;=50,"C+",'HPS grading'!P81&gt;=40,"C",'HPS grading'!P81&gt;=30,"D",'HPS grading'!P81&lt;30,"E")</f>
        <v>D</v>
      </c>
      <c r="R81" s="76" t="str">
        <f>Persona!AR82</f>
        <v>Cleared</v>
      </c>
      <c r="S81" s="76" t="str">
        <f>Wellness!BJ82</f>
        <v>NC</v>
      </c>
      <c r="T81" s="72" t="str">
        <f t="shared" si="6"/>
        <v>NC</v>
      </c>
      <c r="U81" s="67">
        <f>HPS!BQ81</f>
        <v>41.19444444444445</v>
      </c>
      <c r="V81" s="72" t="str" cm="1">
        <f t="array" ref="V81">_xlfn.IFS('HPS grading'!U81&gt;=90,"A+",'HPS grading'!U81&gt;=80,"A",'HPS grading'!U81&gt;=70,"B+",'HPS grading'!U81&gt;=60,"B",'HPS grading'!U81&gt;=50,"C+",'HPS grading'!U81&gt;=40,"C",'HPS grading'!U81&gt;=30,"D",'HPS grading'!U81&lt;30,"E")</f>
        <v>C</v>
      </c>
      <c r="W81" s="76" t="str">
        <f>Persona!BE82</f>
        <v>Cleared</v>
      </c>
      <c r="X81" s="76" t="str">
        <f>Wellness!CD82</f>
        <v>NC</v>
      </c>
      <c r="Y81" s="72" t="str">
        <f t="shared" si="7"/>
        <v>NC</v>
      </c>
      <c r="Z81" s="67">
        <f>AVERAGE('HPS grading'!$F81,'HPS grading'!$K81,'HPS grading'!$P81,'HPS grading'!$U81)</f>
        <v>41.504126984126991</v>
      </c>
      <c r="AA81" s="250" t="str" cm="1">
        <f t="array" ref="AA81">_xlfn.IFS('HPS grading'!Z81&gt;=90,"A+",'HPS grading'!Z81&gt;=80,"A",'HPS grading'!Z81&gt;=70,"B+",'HPS grading'!Z81&gt;=60,"B",'HPS grading'!Z81&gt;=50,"C+",'HPS grading'!Z81&gt;=40,"C",'HPS grading'!Z81&gt;=30,"D",'HPS grading'!Z81&lt;30,"E")</f>
        <v>C</v>
      </c>
    </row>
    <row r="82" spans="1:27" x14ac:dyDescent="0.3">
      <c r="A82" s="71">
        <v>79</v>
      </c>
      <c r="B82" s="60" t="s">
        <v>27</v>
      </c>
      <c r="C82" s="60" t="s">
        <v>47</v>
      </c>
      <c r="D82" s="60" t="s">
        <v>183</v>
      </c>
      <c r="E82" s="61" t="s">
        <v>184</v>
      </c>
      <c r="F82" s="63">
        <f>HPS!$U82</f>
        <v>41.597222222222214</v>
      </c>
      <c r="G82" s="71" t="str" cm="1">
        <f t="array" ref="G82">_xlfn.IFS('HPS grading'!$F82&gt;=90,"A+",'HPS grading'!$F82&gt;=80,"A",'HPS grading'!$F82&gt;=70,"B+",'HPS grading'!$F82&gt;=60,"B",'HPS grading'!$F82&gt;=50,"C+",'HPS grading'!$F82&gt;=40,"C",'HPS grading'!$F82&gt;=30,"D",'HPS grading'!$F82&lt;30,"E")</f>
        <v>C</v>
      </c>
      <c r="H82" s="76" t="str">
        <f>Persona!R83</f>
        <v>NC</v>
      </c>
      <c r="I82" s="76" t="str">
        <f>Wellness!V83</f>
        <v>Cleared</v>
      </c>
      <c r="J82" s="71" t="str">
        <f t="shared" si="4"/>
        <v>NC</v>
      </c>
      <c r="K82" s="63">
        <f>HPS!AK82</f>
        <v>47.364999999999995</v>
      </c>
      <c r="L82" s="71" t="str" cm="1">
        <f t="array" ref="L82">_xlfn.IFS('HPS grading'!K82&gt;=90,"A+",'HPS grading'!K82&gt;=80,"A",'HPS grading'!K82&gt;=70,"B+",'HPS grading'!K82&gt;=60,"B",'HPS grading'!K82&gt;=50,"C+",'HPS grading'!K82&gt;=40,"C",'HPS grading'!K82&gt;=30,"D",'HPS grading'!K82&lt;30,"E")</f>
        <v>C</v>
      </c>
      <c r="M82" s="76" t="str">
        <f>Persona!AE83</f>
        <v>Cleared</v>
      </c>
      <c r="N82" s="76" t="str">
        <f>Wellness!AP83</f>
        <v>NC</v>
      </c>
      <c r="O82" s="71" t="str">
        <f t="shared" si="5"/>
        <v>NC</v>
      </c>
      <c r="P82" s="63">
        <f>HPS!BA82</f>
        <v>49.06333333333334</v>
      </c>
      <c r="Q82" s="71" t="str" cm="1">
        <f t="array" ref="Q82">_xlfn.IFS('HPS grading'!P82&gt;=90,"A+",'HPS grading'!P82&gt;=80,"A",'HPS grading'!P82&gt;=70,"B+",'HPS grading'!P82&gt;=60,"B",'HPS grading'!P82&gt;=50,"C+",'HPS grading'!P82&gt;=40,"C",'HPS grading'!P82&gt;=30,"D",'HPS grading'!P82&lt;30,"E")</f>
        <v>C</v>
      </c>
      <c r="R82" s="76" t="str">
        <f>Persona!AR83</f>
        <v>Cleared</v>
      </c>
      <c r="S82" s="76" t="str">
        <f>Wellness!BJ83</f>
        <v>NC</v>
      </c>
      <c r="T82" s="71" t="str">
        <f t="shared" si="6"/>
        <v>NC</v>
      </c>
      <c r="U82" s="63">
        <f>HPS!BQ82</f>
        <v>53.55185185185185</v>
      </c>
      <c r="V82" s="71" t="str" cm="1">
        <f t="array" ref="V82">_xlfn.IFS('HPS grading'!U82&gt;=90,"A+",'HPS grading'!U82&gt;=80,"A",'HPS grading'!U82&gt;=70,"B+",'HPS grading'!U82&gt;=60,"B",'HPS grading'!U82&gt;=50,"C+",'HPS grading'!U82&gt;=40,"C",'HPS grading'!U82&gt;=30,"D",'HPS grading'!U82&lt;30,"E")</f>
        <v>C+</v>
      </c>
      <c r="W82" s="76" t="str">
        <f>Persona!BE83</f>
        <v>Cleared</v>
      </c>
      <c r="X82" s="76" t="str">
        <f>Wellness!CD83</f>
        <v>NC</v>
      </c>
      <c r="Y82" s="71" t="str">
        <f t="shared" si="7"/>
        <v>NC</v>
      </c>
      <c r="Z82" s="63">
        <f>AVERAGE('HPS grading'!$F82,'HPS grading'!$K82,'HPS grading'!$P82,'HPS grading'!$U82)</f>
        <v>47.894351851851852</v>
      </c>
      <c r="AA82" s="249" t="str" cm="1">
        <f t="array" ref="AA82">_xlfn.IFS('HPS grading'!Z82&gt;=90,"A+",'HPS grading'!Z82&gt;=80,"A",'HPS grading'!Z82&gt;=70,"B+",'HPS grading'!Z82&gt;=60,"B",'HPS grading'!Z82&gt;=50,"C+",'HPS grading'!Z82&gt;=40,"C",'HPS grading'!Z82&gt;=30,"D",'HPS grading'!Z82&lt;30,"E")</f>
        <v>C</v>
      </c>
    </row>
    <row r="83" spans="1:27" x14ac:dyDescent="0.3">
      <c r="A83" s="72">
        <v>80</v>
      </c>
      <c r="B83" s="64" t="s">
        <v>27</v>
      </c>
      <c r="C83" s="64" t="s">
        <v>15</v>
      </c>
      <c r="D83" s="64" t="s">
        <v>185</v>
      </c>
      <c r="E83" s="65" t="s">
        <v>186</v>
      </c>
      <c r="F83" s="67">
        <f>HPS!$U83</f>
        <v>59.583333333333329</v>
      </c>
      <c r="G83" s="72" t="str" cm="1">
        <f t="array" ref="G83">_xlfn.IFS('HPS grading'!$F83&gt;=90,"A+",'HPS grading'!$F83&gt;=80,"A",'HPS grading'!$F83&gt;=70,"B+",'HPS grading'!$F83&gt;=60,"B",'HPS grading'!$F83&gt;=50,"C+",'HPS grading'!$F83&gt;=40,"C",'HPS grading'!$F83&gt;=30,"D",'HPS grading'!$F83&lt;30,"E")</f>
        <v>C+</v>
      </c>
      <c r="H83" s="76" t="str">
        <f>Persona!R84</f>
        <v>Cleared</v>
      </c>
      <c r="I83" s="76" t="str">
        <f>Wellness!V84</f>
        <v>Cleared</v>
      </c>
      <c r="J83" s="71" t="str">
        <f t="shared" si="4"/>
        <v>None</v>
      </c>
      <c r="K83" s="67">
        <f>HPS!AK83</f>
        <v>49.188571428571422</v>
      </c>
      <c r="L83" s="72" t="str" cm="1">
        <f t="array" ref="L83">_xlfn.IFS('HPS grading'!K83&gt;=90,"A+",'HPS grading'!K83&gt;=80,"A",'HPS grading'!K83&gt;=70,"B+",'HPS grading'!K83&gt;=60,"B",'HPS grading'!K83&gt;=50,"C+",'HPS grading'!K83&gt;=40,"C",'HPS grading'!K83&gt;=30,"D",'HPS grading'!K83&lt;30,"E")</f>
        <v>C</v>
      </c>
      <c r="M83" s="76" t="str">
        <f>Persona!AE84</f>
        <v>NC</v>
      </c>
      <c r="N83" s="76" t="str">
        <f>Wellness!AP84</f>
        <v>Cleared</v>
      </c>
      <c r="O83" s="71" t="str">
        <f t="shared" si="5"/>
        <v>NC</v>
      </c>
      <c r="P83" s="67">
        <f>HPS!BA83</f>
        <v>50.801111111111112</v>
      </c>
      <c r="Q83" s="72" t="str" cm="1">
        <f t="array" ref="Q83">_xlfn.IFS('HPS grading'!P83&gt;=90,"A+",'HPS grading'!P83&gt;=80,"A",'HPS grading'!P83&gt;=70,"B+",'HPS grading'!P83&gt;=60,"B",'HPS grading'!P83&gt;=50,"C+",'HPS grading'!P83&gt;=40,"C",'HPS grading'!P83&gt;=30,"D",'HPS grading'!P83&lt;30,"E")</f>
        <v>C+</v>
      </c>
      <c r="R83" s="76" t="str">
        <f>Persona!AR84</f>
        <v>NC</v>
      </c>
      <c r="S83" s="76" t="str">
        <f>Wellness!BJ84</f>
        <v>Cleared</v>
      </c>
      <c r="T83" s="72" t="str">
        <f t="shared" si="6"/>
        <v>NC</v>
      </c>
      <c r="U83" s="67">
        <f>HPS!BQ83</f>
        <v>60.645370370370372</v>
      </c>
      <c r="V83" s="72" t="str" cm="1">
        <f t="array" ref="V83">_xlfn.IFS('HPS grading'!U83&gt;=90,"A+",'HPS grading'!U83&gt;=80,"A",'HPS grading'!U83&gt;=70,"B+",'HPS grading'!U83&gt;=60,"B",'HPS grading'!U83&gt;=50,"C+",'HPS grading'!U83&gt;=40,"C",'HPS grading'!U83&gt;=30,"D",'HPS grading'!U83&lt;30,"E")</f>
        <v>B</v>
      </c>
      <c r="W83" s="76" t="str">
        <f>Persona!BE84</f>
        <v>Cleared</v>
      </c>
      <c r="X83" s="76" t="str">
        <f>Wellness!CD84</f>
        <v>Cleared</v>
      </c>
      <c r="Y83" s="72" t="str">
        <f t="shared" si="7"/>
        <v>None</v>
      </c>
      <c r="Z83" s="67">
        <f>AVERAGE('HPS grading'!$F83,'HPS grading'!$K83,'HPS grading'!$P83,'HPS grading'!$U83)</f>
        <v>55.054596560846562</v>
      </c>
      <c r="AA83" s="250" t="str" cm="1">
        <f t="array" ref="AA83">_xlfn.IFS('HPS grading'!Z83&gt;=90,"A+",'HPS grading'!Z83&gt;=80,"A",'HPS grading'!Z83&gt;=70,"B+",'HPS grading'!Z83&gt;=60,"B",'HPS grading'!Z83&gt;=50,"C+",'HPS grading'!Z83&gt;=40,"C",'HPS grading'!Z83&gt;=30,"D",'HPS grading'!Z83&lt;30,"E")</f>
        <v>C+</v>
      </c>
    </row>
    <row r="84" spans="1:27" x14ac:dyDescent="0.3">
      <c r="A84" s="71">
        <v>81</v>
      </c>
      <c r="B84" s="60" t="s">
        <v>23</v>
      </c>
      <c r="C84" s="60" t="s">
        <v>15</v>
      </c>
      <c r="D84" s="60" t="s">
        <v>187</v>
      </c>
      <c r="E84" s="61" t="s">
        <v>188</v>
      </c>
      <c r="F84" s="63">
        <f>HPS!$U84</f>
        <v>56.087301587301582</v>
      </c>
      <c r="G84" s="71" t="str" cm="1">
        <f t="array" ref="G84">_xlfn.IFS('HPS grading'!$F84&gt;=90,"A+",'HPS grading'!$F84&gt;=80,"A",'HPS grading'!$F84&gt;=70,"B+",'HPS grading'!$F84&gt;=60,"B",'HPS grading'!$F84&gt;=50,"C+",'HPS grading'!$F84&gt;=40,"C",'HPS grading'!$F84&gt;=30,"D",'HPS grading'!$F84&lt;30,"E")</f>
        <v>C+</v>
      </c>
      <c r="H84" s="76" t="str">
        <f>Persona!R85</f>
        <v>Cleared</v>
      </c>
      <c r="I84" s="76" t="str">
        <f>Wellness!V85</f>
        <v>NC</v>
      </c>
      <c r="J84" s="71" t="str">
        <f t="shared" si="4"/>
        <v>NC</v>
      </c>
      <c r="K84" s="63">
        <f>HPS!AK84</f>
        <v>37.13369047619048</v>
      </c>
      <c r="L84" s="71" t="str" cm="1">
        <f t="array" ref="L84">_xlfn.IFS('HPS grading'!K84&gt;=90,"A+",'HPS grading'!K84&gt;=80,"A",'HPS grading'!K84&gt;=70,"B+",'HPS grading'!K84&gt;=60,"B",'HPS grading'!K84&gt;=50,"C+",'HPS grading'!K84&gt;=40,"C",'HPS grading'!K84&gt;=30,"D",'HPS grading'!K84&lt;30,"E")</f>
        <v>D</v>
      </c>
      <c r="M84" s="76" t="str">
        <f>Persona!AE85</f>
        <v>Cleared</v>
      </c>
      <c r="N84" s="76" t="str">
        <f>Wellness!AP85</f>
        <v>NC</v>
      </c>
      <c r="O84" s="71" t="str">
        <f t="shared" si="5"/>
        <v>NC</v>
      </c>
      <c r="P84" s="63">
        <f>HPS!BA84</f>
        <v>43.006666666666668</v>
      </c>
      <c r="Q84" s="71" t="str" cm="1">
        <f t="array" ref="Q84">_xlfn.IFS('HPS grading'!P84&gt;=90,"A+",'HPS grading'!P84&gt;=80,"A",'HPS grading'!P84&gt;=70,"B+",'HPS grading'!P84&gt;=60,"B",'HPS grading'!P84&gt;=50,"C+",'HPS grading'!P84&gt;=40,"C",'HPS grading'!P84&gt;=30,"D",'HPS grading'!P84&lt;30,"E")</f>
        <v>C</v>
      </c>
      <c r="R84" s="76" t="str">
        <f>Persona!AR85</f>
        <v>Cleared</v>
      </c>
      <c r="S84" s="76" t="str">
        <f>Wellness!BJ85</f>
        <v>NC</v>
      </c>
      <c r="T84" s="71" t="str">
        <f t="shared" si="6"/>
        <v>NC</v>
      </c>
      <c r="U84" s="63">
        <f>HPS!BQ84</f>
        <v>31.075925925925926</v>
      </c>
      <c r="V84" s="71" t="str" cm="1">
        <f t="array" ref="V84">_xlfn.IFS('HPS grading'!U84&gt;=90,"A+",'HPS grading'!U84&gt;=80,"A",'HPS grading'!U84&gt;=70,"B+",'HPS grading'!U84&gt;=60,"B",'HPS grading'!U84&gt;=50,"C+",'HPS grading'!U84&gt;=40,"C",'HPS grading'!U84&gt;=30,"D",'HPS grading'!U84&lt;30,"E")</f>
        <v>D</v>
      </c>
      <c r="W84" s="76" t="str">
        <f>Persona!BE85</f>
        <v>NC</v>
      </c>
      <c r="X84" s="76" t="str">
        <f>Wellness!CD85</f>
        <v>NC</v>
      </c>
      <c r="Y84" s="71" t="str">
        <f t="shared" si="7"/>
        <v>NC</v>
      </c>
      <c r="Z84" s="63">
        <f>AVERAGE('HPS grading'!$F84,'HPS grading'!$K84,'HPS grading'!$P84,'HPS grading'!$U84)</f>
        <v>41.825896164021167</v>
      </c>
      <c r="AA84" s="249" t="str" cm="1">
        <f t="array" ref="AA84">_xlfn.IFS('HPS grading'!Z84&gt;=90,"A+",'HPS grading'!Z84&gt;=80,"A",'HPS grading'!Z84&gt;=70,"B+",'HPS grading'!Z84&gt;=60,"B",'HPS grading'!Z84&gt;=50,"C+",'HPS grading'!Z84&gt;=40,"C",'HPS grading'!Z84&gt;=30,"D",'HPS grading'!Z84&lt;30,"E")</f>
        <v>C</v>
      </c>
    </row>
    <row r="85" spans="1:27" x14ac:dyDescent="0.3">
      <c r="A85" s="72">
        <v>82</v>
      </c>
      <c r="B85" s="64" t="s">
        <v>23</v>
      </c>
      <c r="C85" s="64" t="s">
        <v>24</v>
      </c>
      <c r="D85" s="64" t="s">
        <v>189</v>
      </c>
      <c r="E85" s="65" t="s">
        <v>190</v>
      </c>
      <c r="F85" s="67">
        <f>HPS!$U85</f>
        <v>58.341765873015866</v>
      </c>
      <c r="G85" s="72" t="str" cm="1">
        <f t="array" ref="G85">_xlfn.IFS('HPS grading'!$F85&gt;=90,"A+",'HPS grading'!$F85&gt;=80,"A",'HPS grading'!$F85&gt;=70,"B+",'HPS grading'!$F85&gt;=60,"B",'HPS grading'!$F85&gt;=50,"C+",'HPS grading'!$F85&gt;=40,"C",'HPS grading'!$F85&gt;=30,"D",'HPS grading'!$F85&lt;30,"E")</f>
        <v>C+</v>
      </c>
      <c r="H85" s="76" t="str">
        <f>Persona!R86</f>
        <v>Cleared</v>
      </c>
      <c r="I85" s="76" t="str">
        <f>Wellness!V86</f>
        <v>NC</v>
      </c>
      <c r="J85" s="71" t="str">
        <f t="shared" si="4"/>
        <v>NC</v>
      </c>
      <c r="K85" s="67">
        <f>HPS!AK85</f>
        <v>50.861666666666665</v>
      </c>
      <c r="L85" s="72" t="str" cm="1">
        <f t="array" ref="L85">_xlfn.IFS('HPS grading'!K85&gt;=90,"A+",'HPS grading'!K85&gt;=80,"A",'HPS grading'!K85&gt;=70,"B+",'HPS grading'!K85&gt;=60,"B",'HPS grading'!K85&gt;=50,"C+",'HPS grading'!K85&gt;=40,"C",'HPS grading'!K85&gt;=30,"D",'HPS grading'!K85&lt;30,"E")</f>
        <v>C+</v>
      </c>
      <c r="M85" s="76" t="str">
        <f>Persona!AE86</f>
        <v>Cleared</v>
      </c>
      <c r="N85" s="76" t="str">
        <f>Wellness!AP86</f>
        <v>NC</v>
      </c>
      <c r="O85" s="71" t="str">
        <f t="shared" si="5"/>
        <v>NC</v>
      </c>
      <c r="P85" s="67">
        <f>HPS!BA85</f>
        <v>50.781111111111109</v>
      </c>
      <c r="Q85" s="72" t="str" cm="1">
        <f t="array" ref="Q85">_xlfn.IFS('HPS grading'!P85&gt;=90,"A+",'HPS grading'!P85&gt;=80,"A",'HPS grading'!P85&gt;=70,"B+",'HPS grading'!P85&gt;=60,"B",'HPS grading'!P85&gt;=50,"C+",'HPS grading'!P85&gt;=40,"C",'HPS grading'!P85&gt;=30,"D",'HPS grading'!P85&lt;30,"E")</f>
        <v>C+</v>
      </c>
      <c r="R85" s="76" t="str">
        <f>Persona!AR86</f>
        <v>Cleared</v>
      </c>
      <c r="S85" s="76" t="str">
        <f>Wellness!BJ86</f>
        <v>NC</v>
      </c>
      <c r="T85" s="72" t="str">
        <f t="shared" si="6"/>
        <v>NC</v>
      </c>
      <c r="U85" s="67">
        <f>HPS!BQ85</f>
        <v>58.720370370370375</v>
      </c>
      <c r="V85" s="72" t="str" cm="1">
        <f t="array" ref="V85">_xlfn.IFS('HPS grading'!U85&gt;=90,"A+",'HPS grading'!U85&gt;=80,"A",'HPS grading'!U85&gt;=70,"B+",'HPS grading'!U85&gt;=60,"B",'HPS grading'!U85&gt;=50,"C+",'HPS grading'!U85&gt;=40,"C",'HPS grading'!U85&gt;=30,"D",'HPS grading'!U85&lt;30,"E")</f>
        <v>C+</v>
      </c>
      <c r="W85" s="76" t="str">
        <f>Persona!BE86</f>
        <v>Cleared</v>
      </c>
      <c r="X85" s="76" t="str">
        <f>Wellness!CD86</f>
        <v>NC</v>
      </c>
      <c r="Y85" s="72" t="str">
        <f t="shared" si="7"/>
        <v>NC</v>
      </c>
      <c r="Z85" s="67">
        <f>AVERAGE('HPS grading'!$F85,'HPS grading'!$K85,'HPS grading'!$P85,'HPS grading'!$U85)</f>
        <v>54.676228505291</v>
      </c>
      <c r="AA85" s="250" t="str" cm="1">
        <f t="array" ref="AA85">_xlfn.IFS('HPS grading'!Z85&gt;=90,"A+",'HPS grading'!Z85&gt;=80,"A",'HPS grading'!Z85&gt;=70,"B+",'HPS grading'!Z85&gt;=60,"B",'HPS grading'!Z85&gt;=50,"C+",'HPS grading'!Z85&gt;=40,"C",'HPS grading'!Z85&gt;=30,"D",'HPS grading'!Z85&lt;30,"E")</f>
        <v>C+</v>
      </c>
    </row>
    <row r="86" spans="1:27" x14ac:dyDescent="0.3">
      <c r="A86" s="71">
        <v>83</v>
      </c>
      <c r="B86" s="60" t="s">
        <v>27</v>
      </c>
      <c r="C86" s="60" t="s">
        <v>24</v>
      </c>
      <c r="D86" s="60" t="s">
        <v>191</v>
      </c>
      <c r="E86" s="61" t="s">
        <v>192</v>
      </c>
      <c r="F86" s="63">
        <f>HPS!$U86</f>
        <v>44.638888888888886</v>
      </c>
      <c r="G86" s="71" t="str" cm="1">
        <f t="array" ref="G86">_xlfn.IFS('HPS grading'!$F86&gt;=90,"A+",'HPS grading'!$F86&gt;=80,"A",'HPS grading'!$F86&gt;=70,"B+",'HPS grading'!$F86&gt;=60,"B",'HPS grading'!$F86&gt;=50,"C+",'HPS grading'!$F86&gt;=40,"C",'HPS grading'!$F86&gt;=30,"D",'HPS grading'!$F86&lt;30,"E")</f>
        <v>C</v>
      </c>
      <c r="H86" s="76" t="str">
        <f>Persona!R87</f>
        <v>NC</v>
      </c>
      <c r="I86" s="76" t="str">
        <f>Wellness!V87</f>
        <v>Cleared</v>
      </c>
      <c r="J86" s="71" t="str">
        <f t="shared" si="4"/>
        <v>NC</v>
      </c>
      <c r="K86" s="63">
        <f>HPS!AK86</f>
        <v>39.111904761904761</v>
      </c>
      <c r="L86" s="71" t="str" cm="1">
        <f t="array" ref="L86">_xlfn.IFS('HPS grading'!K86&gt;=90,"A+",'HPS grading'!K86&gt;=80,"A",'HPS grading'!K86&gt;=70,"B+",'HPS grading'!K86&gt;=60,"B",'HPS grading'!K86&gt;=50,"C+",'HPS grading'!K86&gt;=40,"C",'HPS grading'!K86&gt;=30,"D",'HPS grading'!K86&lt;30,"E")</f>
        <v>D</v>
      </c>
      <c r="M86" s="76" t="str">
        <f>Persona!AE87</f>
        <v>NC</v>
      </c>
      <c r="N86" s="76" t="str">
        <f>Wellness!AP87</f>
        <v>NC</v>
      </c>
      <c r="O86" s="71" t="str">
        <f t="shared" si="5"/>
        <v>NC</v>
      </c>
      <c r="P86" s="63">
        <f>HPS!BA86</f>
        <v>34.96</v>
      </c>
      <c r="Q86" s="71" t="str" cm="1">
        <f t="array" ref="Q86">_xlfn.IFS('HPS grading'!P86&gt;=90,"A+",'HPS grading'!P86&gt;=80,"A",'HPS grading'!P86&gt;=70,"B+",'HPS grading'!P86&gt;=60,"B",'HPS grading'!P86&gt;=50,"C+",'HPS grading'!P86&gt;=40,"C",'HPS grading'!P86&gt;=30,"D",'HPS grading'!P86&lt;30,"E")</f>
        <v>D</v>
      </c>
      <c r="R86" s="76" t="str">
        <f>Persona!AR87</f>
        <v>Cleared</v>
      </c>
      <c r="S86" s="76" t="str">
        <f>Wellness!BJ87</f>
        <v>NC</v>
      </c>
      <c r="T86" s="71" t="str">
        <f t="shared" si="6"/>
        <v>NC</v>
      </c>
      <c r="U86" s="63">
        <f>HPS!BQ86</f>
        <v>44.125925925925927</v>
      </c>
      <c r="V86" s="71" t="str" cm="1">
        <f t="array" ref="V86">_xlfn.IFS('HPS grading'!U86&gt;=90,"A+",'HPS grading'!U86&gt;=80,"A",'HPS grading'!U86&gt;=70,"B+",'HPS grading'!U86&gt;=60,"B",'HPS grading'!U86&gt;=50,"C+",'HPS grading'!U86&gt;=40,"C",'HPS grading'!U86&gt;=30,"D",'HPS grading'!U86&lt;30,"E")</f>
        <v>C</v>
      </c>
      <c r="W86" s="76" t="str">
        <f>Persona!BE87</f>
        <v>Cleared</v>
      </c>
      <c r="X86" s="76" t="str">
        <f>Wellness!CD87</f>
        <v>NC</v>
      </c>
      <c r="Y86" s="71" t="str">
        <f t="shared" si="7"/>
        <v>NC</v>
      </c>
      <c r="Z86" s="63">
        <f>AVERAGE('HPS grading'!$F86,'HPS grading'!$K86,'HPS grading'!$P86,'HPS grading'!$U86)</f>
        <v>40.709179894179897</v>
      </c>
      <c r="AA86" s="249" t="str" cm="1">
        <f t="array" ref="AA86">_xlfn.IFS('HPS grading'!Z86&gt;=90,"A+",'HPS grading'!Z86&gt;=80,"A",'HPS grading'!Z86&gt;=70,"B+",'HPS grading'!Z86&gt;=60,"B",'HPS grading'!Z86&gt;=50,"C+",'HPS grading'!Z86&gt;=40,"C",'HPS grading'!Z86&gt;=30,"D",'HPS grading'!Z86&lt;30,"E")</f>
        <v>C</v>
      </c>
    </row>
    <row r="87" spans="1:27" x14ac:dyDescent="0.3">
      <c r="A87" s="72">
        <v>84</v>
      </c>
      <c r="B87" s="64" t="s">
        <v>27</v>
      </c>
      <c r="C87" s="64" t="s">
        <v>15</v>
      </c>
      <c r="D87" s="64" t="s">
        <v>193</v>
      </c>
      <c r="E87" s="65" t="s">
        <v>194</v>
      </c>
      <c r="F87" s="67">
        <f>HPS!$U87</f>
        <v>62.666666666666664</v>
      </c>
      <c r="G87" s="72" t="str" cm="1">
        <f t="array" ref="G87">_xlfn.IFS('HPS grading'!$F87&gt;=90,"A+",'HPS grading'!$F87&gt;=80,"A",'HPS grading'!$F87&gt;=70,"B+",'HPS grading'!$F87&gt;=60,"B",'HPS grading'!$F87&gt;=50,"C+",'HPS grading'!$F87&gt;=40,"C",'HPS grading'!$F87&gt;=30,"D",'HPS grading'!$F87&lt;30,"E")</f>
        <v>B</v>
      </c>
      <c r="H87" s="76" t="str">
        <f>Persona!R88</f>
        <v>Cleared</v>
      </c>
      <c r="I87" s="76" t="str">
        <f>Wellness!V88</f>
        <v>Cleared</v>
      </c>
      <c r="J87" s="71" t="str">
        <f t="shared" si="4"/>
        <v>None</v>
      </c>
      <c r="K87" s="67">
        <f>HPS!AK87</f>
        <v>53.216666666666669</v>
      </c>
      <c r="L87" s="72" t="str" cm="1">
        <f t="array" ref="L87">_xlfn.IFS('HPS grading'!K87&gt;=90,"A+",'HPS grading'!K87&gt;=80,"A",'HPS grading'!K87&gt;=70,"B+",'HPS grading'!K87&gt;=60,"B",'HPS grading'!K87&gt;=50,"C+",'HPS grading'!K87&gt;=40,"C",'HPS grading'!K87&gt;=30,"D",'HPS grading'!K87&lt;30,"E")</f>
        <v>C+</v>
      </c>
      <c r="M87" s="76" t="str">
        <f>Persona!AE88</f>
        <v>Cleared</v>
      </c>
      <c r="N87" s="76" t="str">
        <f>Wellness!AP88</f>
        <v>Cleared</v>
      </c>
      <c r="O87" s="71" t="str">
        <f t="shared" si="5"/>
        <v>None</v>
      </c>
      <c r="P87" s="67">
        <f>HPS!BA87</f>
        <v>54.862222222222222</v>
      </c>
      <c r="Q87" s="72" t="str" cm="1">
        <f t="array" ref="Q87">_xlfn.IFS('HPS grading'!P87&gt;=90,"A+",'HPS grading'!P87&gt;=80,"A",'HPS grading'!P87&gt;=70,"B+",'HPS grading'!P87&gt;=60,"B",'HPS grading'!P87&gt;=50,"C+",'HPS grading'!P87&gt;=40,"C",'HPS grading'!P87&gt;=30,"D",'HPS grading'!P87&lt;30,"E")</f>
        <v>C+</v>
      </c>
      <c r="R87" s="76" t="str">
        <f>Persona!AR88</f>
        <v>Cleared</v>
      </c>
      <c r="S87" s="76" t="str">
        <f>Wellness!BJ88</f>
        <v>Cleared</v>
      </c>
      <c r="T87" s="72" t="str">
        <f t="shared" si="6"/>
        <v>None</v>
      </c>
      <c r="U87" s="67">
        <f>HPS!BQ87</f>
        <v>57</v>
      </c>
      <c r="V87" s="72" t="str" cm="1">
        <f t="array" ref="V87">_xlfn.IFS('HPS grading'!U87&gt;=90,"A+",'HPS grading'!U87&gt;=80,"A",'HPS grading'!U87&gt;=70,"B+",'HPS grading'!U87&gt;=60,"B",'HPS grading'!U87&gt;=50,"C+",'HPS grading'!U87&gt;=40,"C",'HPS grading'!U87&gt;=30,"D",'HPS grading'!U87&lt;30,"E")</f>
        <v>C+</v>
      </c>
      <c r="W87" s="76" t="str">
        <f>Persona!BE88</f>
        <v>Cleared</v>
      </c>
      <c r="X87" s="76" t="str">
        <f>Wellness!CD88</f>
        <v>Cleared</v>
      </c>
      <c r="Y87" s="72" t="str">
        <f t="shared" si="7"/>
        <v>None</v>
      </c>
      <c r="Z87" s="67">
        <f>AVERAGE('HPS grading'!$F87,'HPS grading'!$K87,'HPS grading'!$P87,'HPS grading'!$U87)</f>
        <v>56.936388888888885</v>
      </c>
      <c r="AA87" s="250" t="str" cm="1">
        <f t="array" ref="AA87">_xlfn.IFS('HPS grading'!Z87&gt;=90,"A+",'HPS grading'!Z87&gt;=80,"A",'HPS grading'!Z87&gt;=70,"B+",'HPS grading'!Z87&gt;=60,"B",'HPS grading'!Z87&gt;=50,"C+",'HPS grading'!Z87&gt;=40,"C",'HPS grading'!Z87&gt;=30,"D",'HPS grading'!Z87&lt;30,"E")</f>
        <v>C+</v>
      </c>
    </row>
    <row r="88" spans="1:27" x14ac:dyDescent="0.3">
      <c r="A88" s="71">
        <v>85</v>
      </c>
      <c r="B88" s="60" t="s">
        <v>27</v>
      </c>
      <c r="C88" s="60" t="s">
        <v>24</v>
      </c>
      <c r="D88" s="60" t="s">
        <v>195</v>
      </c>
      <c r="E88" s="61" t="s">
        <v>196</v>
      </c>
      <c r="F88" s="63">
        <f>HPS!$U88</f>
        <v>50.841269841269835</v>
      </c>
      <c r="G88" s="71" t="str" cm="1">
        <f t="array" ref="G88">_xlfn.IFS('HPS grading'!$F88&gt;=90,"A+",'HPS grading'!$F88&gt;=80,"A",'HPS grading'!$F88&gt;=70,"B+",'HPS grading'!$F88&gt;=60,"B",'HPS grading'!$F88&gt;=50,"C+",'HPS grading'!$F88&gt;=40,"C",'HPS grading'!$F88&gt;=30,"D",'HPS grading'!$F88&lt;30,"E")</f>
        <v>C+</v>
      </c>
      <c r="H88" s="76" t="str">
        <f>Persona!R89</f>
        <v>NC</v>
      </c>
      <c r="I88" s="76" t="str">
        <f>Wellness!V89</f>
        <v>Cleared</v>
      </c>
      <c r="J88" s="71" t="str">
        <f t="shared" si="4"/>
        <v>NC</v>
      </c>
      <c r="K88" s="63">
        <f>HPS!AK88</f>
        <v>57.410952380952381</v>
      </c>
      <c r="L88" s="71" t="str" cm="1">
        <f t="array" ref="L88">_xlfn.IFS('HPS grading'!K88&gt;=90,"A+",'HPS grading'!K88&gt;=80,"A",'HPS grading'!K88&gt;=70,"B+",'HPS grading'!K88&gt;=60,"B",'HPS grading'!K88&gt;=50,"C+",'HPS grading'!K88&gt;=40,"C",'HPS grading'!K88&gt;=30,"D",'HPS grading'!K88&lt;30,"E")</f>
        <v>C+</v>
      </c>
      <c r="M88" s="76" t="str">
        <f>Persona!AE89</f>
        <v>Cleared</v>
      </c>
      <c r="N88" s="76" t="str">
        <f>Wellness!AP89</f>
        <v>Cleared</v>
      </c>
      <c r="O88" s="71" t="str">
        <f t="shared" si="5"/>
        <v>None</v>
      </c>
      <c r="P88" s="63">
        <f>HPS!BA88</f>
        <v>40.041111111111114</v>
      </c>
      <c r="Q88" s="71" t="str" cm="1">
        <f t="array" ref="Q88">_xlfn.IFS('HPS grading'!P88&gt;=90,"A+",'HPS grading'!P88&gt;=80,"A",'HPS grading'!P88&gt;=70,"B+",'HPS grading'!P88&gt;=60,"B",'HPS grading'!P88&gt;=50,"C+",'HPS grading'!P88&gt;=40,"C",'HPS grading'!P88&gt;=30,"D",'HPS grading'!P88&lt;30,"E")</f>
        <v>C</v>
      </c>
      <c r="R88" s="76" t="str">
        <f>Persona!AR89</f>
        <v>Cleared</v>
      </c>
      <c r="S88" s="76" t="str">
        <f>Wellness!BJ89</f>
        <v>Cleared</v>
      </c>
      <c r="T88" s="71" t="str">
        <f t="shared" si="6"/>
        <v>None</v>
      </c>
      <c r="U88" s="63">
        <f>HPS!BQ88</f>
        <v>54.661111111111111</v>
      </c>
      <c r="V88" s="71" t="str" cm="1">
        <f t="array" ref="V88">_xlfn.IFS('HPS grading'!U88&gt;=90,"A+",'HPS grading'!U88&gt;=80,"A",'HPS grading'!U88&gt;=70,"B+",'HPS grading'!U88&gt;=60,"B",'HPS grading'!U88&gt;=50,"C+",'HPS grading'!U88&gt;=40,"C",'HPS grading'!U88&gt;=30,"D",'HPS grading'!U88&lt;30,"E")</f>
        <v>C+</v>
      </c>
      <c r="W88" s="76" t="str">
        <f>Persona!BE89</f>
        <v>Cleared</v>
      </c>
      <c r="X88" s="76" t="str">
        <f>Wellness!CD89</f>
        <v>Cleared</v>
      </c>
      <c r="Y88" s="71" t="str">
        <f t="shared" si="7"/>
        <v>None</v>
      </c>
      <c r="Z88" s="63">
        <f>AVERAGE('HPS grading'!$F88,'HPS grading'!$K88,'HPS grading'!$P88,'HPS grading'!$U88)</f>
        <v>50.738611111111112</v>
      </c>
      <c r="AA88" s="249" t="str" cm="1">
        <f t="array" ref="AA88">_xlfn.IFS('HPS grading'!Z88&gt;=90,"A+",'HPS grading'!Z88&gt;=80,"A",'HPS grading'!Z88&gt;=70,"B+",'HPS grading'!Z88&gt;=60,"B",'HPS grading'!Z88&gt;=50,"C+",'HPS grading'!Z88&gt;=40,"C",'HPS grading'!Z88&gt;=30,"D",'HPS grading'!Z88&lt;30,"E")</f>
        <v>C+</v>
      </c>
    </row>
    <row r="89" spans="1:27" x14ac:dyDescent="0.3">
      <c r="A89" s="72">
        <v>86</v>
      </c>
      <c r="B89" s="64" t="s">
        <v>27</v>
      </c>
      <c r="C89" s="64" t="s">
        <v>47</v>
      </c>
      <c r="D89" s="64" t="s">
        <v>197</v>
      </c>
      <c r="E89" s="65" t="s">
        <v>198</v>
      </c>
      <c r="F89" s="67">
        <f>HPS!$U89</f>
        <v>47.263888888888886</v>
      </c>
      <c r="G89" s="72" t="str" cm="1">
        <f t="array" ref="G89">_xlfn.IFS('HPS grading'!$F89&gt;=90,"A+",'HPS grading'!$F89&gt;=80,"A",'HPS grading'!$F89&gt;=70,"B+",'HPS grading'!$F89&gt;=60,"B",'HPS grading'!$F89&gt;=50,"C+",'HPS grading'!$F89&gt;=40,"C",'HPS grading'!$F89&gt;=30,"D",'HPS grading'!$F89&lt;30,"E")</f>
        <v>C</v>
      </c>
      <c r="H89" s="76" t="str">
        <f>Persona!R90</f>
        <v>Cleared</v>
      </c>
      <c r="I89" s="76" t="str">
        <f>Wellness!V90</f>
        <v>Cleared</v>
      </c>
      <c r="J89" s="71" t="str">
        <f t="shared" si="4"/>
        <v>None</v>
      </c>
      <c r="K89" s="67">
        <f>HPS!AK89</f>
        <v>41.670476190476187</v>
      </c>
      <c r="L89" s="72" t="str" cm="1">
        <f t="array" ref="L89">_xlfn.IFS('HPS grading'!K89&gt;=90,"A+",'HPS grading'!K89&gt;=80,"A",'HPS grading'!K89&gt;=70,"B+",'HPS grading'!K89&gt;=60,"B",'HPS grading'!K89&gt;=50,"C+",'HPS grading'!K89&gt;=40,"C",'HPS grading'!K89&gt;=30,"D",'HPS grading'!K89&lt;30,"E")</f>
        <v>C</v>
      </c>
      <c r="M89" s="76" t="str">
        <f>Persona!AE90</f>
        <v>Cleared</v>
      </c>
      <c r="N89" s="76" t="str">
        <f>Wellness!AP90</f>
        <v>NC</v>
      </c>
      <c r="O89" s="71" t="str">
        <f t="shared" si="5"/>
        <v>NC</v>
      </c>
      <c r="P89" s="67">
        <f>HPS!BA89</f>
        <v>44.856666666666662</v>
      </c>
      <c r="Q89" s="72" t="str" cm="1">
        <f t="array" ref="Q89">_xlfn.IFS('HPS grading'!P89&gt;=90,"A+",'HPS grading'!P89&gt;=80,"A",'HPS grading'!P89&gt;=70,"B+",'HPS grading'!P89&gt;=60,"B",'HPS grading'!P89&gt;=50,"C+",'HPS grading'!P89&gt;=40,"C",'HPS grading'!P89&gt;=30,"D",'HPS grading'!P89&lt;30,"E")</f>
        <v>C</v>
      </c>
      <c r="R89" s="76" t="str">
        <f>Persona!AR90</f>
        <v>Cleared</v>
      </c>
      <c r="S89" s="76" t="str">
        <f>Wellness!BJ90</f>
        <v>NC</v>
      </c>
      <c r="T89" s="72" t="str">
        <f t="shared" si="6"/>
        <v>NC</v>
      </c>
      <c r="U89" s="67">
        <f>HPS!BQ89</f>
        <v>55.620370370370374</v>
      </c>
      <c r="V89" s="72" t="str" cm="1">
        <f t="array" ref="V89">_xlfn.IFS('HPS grading'!U89&gt;=90,"A+",'HPS grading'!U89&gt;=80,"A",'HPS grading'!U89&gt;=70,"B+",'HPS grading'!U89&gt;=60,"B",'HPS grading'!U89&gt;=50,"C+",'HPS grading'!U89&gt;=40,"C",'HPS grading'!U89&gt;=30,"D",'HPS grading'!U89&lt;30,"E")</f>
        <v>C+</v>
      </c>
      <c r="W89" s="76" t="str">
        <f>Persona!BE90</f>
        <v>Cleared</v>
      </c>
      <c r="X89" s="76" t="str">
        <f>Wellness!CD90</f>
        <v>NC</v>
      </c>
      <c r="Y89" s="72" t="str">
        <f t="shared" si="7"/>
        <v>NC</v>
      </c>
      <c r="Z89" s="67">
        <f>AVERAGE('HPS grading'!$F89,'HPS grading'!$K89,'HPS grading'!$P89,'HPS grading'!$U89)</f>
        <v>47.352850529100529</v>
      </c>
      <c r="AA89" s="250" t="str" cm="1">
        <f t="array" ref="AA89">_xlfn.IFS('HPS grading'!Z89&gt;=90,"A+",'HPS grading'!Z89&gt;=80,"A",'HPS grading'!Z89&gt;=70,"B+",'HPS grading'!Z89&gt;=60,"B",'HPS grading'!Z89&gt;=50,"C+",'HPS grading'!Z89&gt;=40,"C",'HPS grading'!Z89&gt;=30,"D",'HPS grading'!Z89&lt;30,"E")</f>
        <v>C</v>
      </c>
    </row>
    <row r="90" spans="1:27" x14ac:dyDescent="0.3">
      <c r="A90" s="71">
        <v>87</v>
      </c>
      <c r="B90" s="60" t="s">
        <v>23</v>
      </c>
      <c r="C90" s="60" t="s">
        <v>15</v>
      </c>
      <c r="D90" s="60" t="s">
        <v>199</v>
      </c>
      <c r="E90" s="61" t="s">
        <v>200</v>
      </c>
      <c r="F90" s="63">
        <f>HPS!$U90</f>
        <v>56.923611111111107</v>
      </c>
      <c r="G90" s="71" t="str" cm="1">
        <f t="array" ref="G90">_xlfn.IFS('HPS grading'!$F90&gt;=90,"A+",'HPS grading'!$F90&gt;=80,"A",'HPS grading'!$F90&gt;=70,"B+",'HPS grading'!$F90&gt;=60,"B",'HPS grading'!$F90&gt;=50,"C+",'HPS grading'!$F90&gt;=40,"C",'HPS grading'!$F90&gt;=30,"D",'HPS grading'!$F90&lt;30,"E")</f>
        <v>C+</v>
      </c>
      <c r="H90" s="76" t="str">
        <f>Persona!R91</f>
        <v>Cleared</v>
      </c>
      <c r="I90" s="76" t="str">
        <f>Wellness!V91</f>
        <v>Cleared</v>
      </c>
      <c r="J90" s="71" t="str">
        <f t="shared" si="4"/>
        <v>None</v>
      </c>
      <c r="K90" s="63">
        <f>HPS!AK90</f>
        <v>48.722380952380959</v>
      </c>
      <c r="L90" s="71" t="str" cm="1">
        <f t="array" ref="L90">_xlfn.IFS('HPS grading'!K90&gt;=90,"A+",'HPS grading'!K90&gt;=80,"A",'HPS grading'!K90&gt;=70,"B+",'HPS grading'!K90&gt;=60,"B",'HPS grading'!K90&gt;=50,"C+",'HPS grading'!K90&gt;=40,"C",'HPS grading'!K90&gt;=30,"D",'HPS grading'!K90&lt;30,"E")</f>
        <v>C</v>
      </c>
      <c r="M90" s="76" t="str">
        <f>Persona!AE91</f>
        <v>NC</v>
      </c>
      <c r="N90" s="76" t="str">
        <f>Wellness!AP91</f>
        <v>Cleared</v>
      </c>
      <c r="O90" s="71" t="str">
        <f t="shared" si="5"/>
        <v>NC</v>
      </c>
      <c r="P90" s="63">
        <f>HPS!BA90</f>
        <v>46.036666666666662</v>
      </c>
      <c r="Q90" s="71" t="str" cm="1">
        <f t="array" ref="Q90">_xlfn.IFS('HPS grading'!P90&gt;=90,"A+",'HPS grading'!P90&gt;=80,"A",'HPS grading'!P90&gt;=70,"B+",'HPS grading'!P90&gt;=60,"B",'HPS grading'!P90&gt;=50,"C+",'HPS grading'!P90&gt;=40,"C",'HPS grading'!P90&gt;=30,"D",'HPS grading'!P90&lt;30,"E")</f>
        <v>C</v>
      </c>
      <c r="R90" s="76" t="str">
        <f>Persona!AR91</f>
        <v>Cleared</v>
      </c>
      <c r="S90" s="76" t="str">
        <f>Wellness!BJ91</f>
        <v>NC</v>
      </c>
      <c r="T90" s="71" t="str">
        <f t="shared" si="6"/>
        <v>NC</v>
      </c>
      <c r="U90" s="63">
        <f>HPS!BQ90</f>
        <v>60.865740740740733</v>
      </c>
      <c r="V90" s="71" t="str" cm="1">
        <f t="array" ref="V90">_xlfn.IFS('HPS grading'!U90&gt;=90,"A+",'HPS grading'!U90&gt;=80,"A",'HPS grading'!U90&gt;=70,"B+",'HPS grading'!U90&gt;=60,"B",'HPS grading'!U90&gt;=50,"C+",'HPS grading'!U90&gt;=40,"C",'HPS grading'!U90&gt;=30,"D",'HPS grading'!U90&lt;30,"E")</f>
        <v>B</v>
      </c>
      <c r="W90" s="76" t="str">
        <f>Persona!BE91</f>
        <v>Cleared</v>
      </c>
      <c r="X90" s="76" t="str">
        <f>Wellness!CD91</f>
        <v>Cleared</v>
      </c>
      <c r="Y90" s="71" t="str">
        <f t="shared" si="7"/>
        <v>None</v>
      </c>
      <c r="Z90" s="63">
        <f>AVERAGE('HPS grading'!$F90,'HPS grading'!$K90,'HPS grading'!$P90,'HPS grading'!$U90)</f>
        <v>53.137099867724864</v>
      </c>
      <c r="AA90" s="249" t="str" cm="1">
        <f t="array" ref="AA90">_xlfn.IFS('HPS grading'!Z90&gt;=90,"A+",'HPS grading'!Z90&gt;=80,"A",'HPS grading'!Z90&gt;=70,"B+",'HPS grading'!Z90&gt;=60,"B",'HPS grading'!Z90&gt;=50,"C+",'HPS grading'!Z90&gt;=40,"C",'HPS grading'!Z90&gt;=30,"D",'HPS grading'!Z90&lt;30,"E")</f>
        <v>C+</v>
      </c>
    </row>
    <row r="91" spans="1:27" x14ac:dyDescent="0.3">
      <c r="A91" s="72">
        <v>88</v>
      </c>
      <c r="B91" s="64" t="s">
        <v>23</v>
      </c>
      <c r="C91" s="64" t="s">
        <v>24</v>
      </c>
      <c r="D91" s="64" t="s">
        <v>201</v>
      </c>
      <c r="E91" s="65" t="s">
        <v>202</v>
      </c>
      <c r="F91" s="67">
        <f>HPS!$U91</f>
        <v>42.637400793650784</v>
      </c>
      <c r="G91" s="72" t="str" cm="1">
        <f t="array" ref="G91">_xlfn.IFS('HPS grading'!$F91&gt;=90,"A+",'HPS grading'!$F91&gt;=80,"A",'HPS grading'!$F91&gt;=70,"B+",'HPS grading'!$F91&gt;=60,"B",'HPS grading'!$F91&gt;=50,"C+",'HPS grading'!$F91&gt;=40,"C",'HPS grading'!$F91&gt;=30,"D",'HPS grading'!$F91&lt;30,"E")</f>
        <v>C</v>
      </c>
      <c r="H91" s="76" t="str">
        <f>Persona!R92</f>
        <v>NC</v>
      </c>
      <c r="I91" s="76" t="str">
        <f>Wellness!V92</f>
        <v>Cleared</v>
      </c>
      <c r="J91" s="71" t="str">
        <f t="shared" si="4"/>
        <v>NC</v>
      </c>
      <c r="K91" s="67">
        <f>HPS!AK91</f>
        <v>38.894047619047612</v>
      </c>
      <c r="L91" s="72" t="str" cm="1">
        <f t="array" ref="L91">_xlfn.IFS('HPS grading'!K91&gt;=90,"A+",'HPS grading'!K91&gt;=80,"A",'HPS grading'!K91&gt;=70,"B+",'HPS grading'!K91&gt;=60,"B",'HPS grading'!K91&gt;=50,"C+",'HPS grading'!K91&gt;=40,"C",'HPS grading'!K91&gt;=30,"D",'HPS grading'!K91&lt;30,"E")</f>
        <v>D</v>
      </c>
      <c r="M91" s="76" t="str">
        <f>Persona!AE92</f>
        <v>Cleared</v>
      </c>
      <c r="N91" s="76" t="str">
        <f>Wellness!AP92</f>
        <v>NC</v>
      </c>
      <c r="O91" s="71" t="str">
        <f t="shared" si="5"/>
        <v>NC</v>
      </c>
      <c r="P91" s="67">
        <f>HPS!BA91</f>
        <v>53.106666666666662</v>
      </c>
      <c r="Q91" s="72" t="str" cm="1">
        <f t="array" ref="Q91">_xlfn.IFS('HPS grading'!P91&gt;=90,"A+",'HPS grading'!P91&gt;=80,"A",'HPS grading'!P91&gt;=70,"B+",'HPS grading'!P91&gt;=60,"B",'HPS grading'!P91&gt;=50,"C+",'HPS grading'!P91&gt;=40,"C",'HPS grading'!P91&gt;=30,"D",'HPS grading'!P91&lt;30,"E")</f>
        <v>C+</v>
      </c>
      <c r="R91" s="76" t="str">
        <f>Persona!AR92</f>
        <v>Cleared</v>
      </c>
      <c r="S91" s="76" t="str">
        <f>Wellness!BJ92</f>
        <v>Cleared</v>
      </c>
      <c r="T91" s="72" t="str">
        <f t="shared" si="6"/>
        <v>None</v>
      </c>
      <c r="U91" s="67">
        <f>HPS!BQ91</f>
        <v>67.637037037037047</v>
      </c>
      <c r="V91" s="72" t="str" cm="1">
        <f t="array" ref="V91">_xlfn.IFS('HPS grading'!U91&gt;=90,"A+",'HPS grading'!U91&gt;=80,"A",'HPS grading'!U91&gt;=70,"B+",'HPS grading'!U91&gt;=60,"B",'HPS grading'!U91&gt;=50,"C+",'HPS grading'!U91&gt;=40,"C",'HPS grading'!U91&gt;=30,"D",'HPS grading'!U91&lt;30,"E")</f>
        <v>B</v>
      </c>
      <c r="W91" s="76" t="str">
        <f>Persona!BE92</f>
        <v>Cleared</v>
      </c>
      <c r="X91" s="76" t="str">
        <f>Wellness!CD92</f>
        <v>Cleared</v>
      </c>
      <c r="Y91" s="72" t="str">
        <f t="shared" si="7"/>
        <v>None</v>
      </c>
      <c r="Z91" s="67">
        <f>AVERAGE('HPS grading'!$F91,'HPS grading'!$K91,'HPS grading'!$P91,'HPS grading'!$U91)</f>
        <v>50.568788029100531</v>
      </c>
      <c r="AA91" s="250" t="str" cm="1">
        <f t="array" ref="AA91">_xlfn.IFS('HPS grading'!Z91&gt;=90,"A+",'HPS grading'!Z91&gt;=80,"A",'HPS grading'!Z91&gt;=70,"B+",'HPS grading'!Z91&gt;=60,"B",'HPS grading'!Z91&gt;=50,"C+",'HPS grading'!Z91&gt;=40,"C",'HPS grading'!Z91&gt;=30,"D",'HPS grading'!Z91&lt;30,"E")</f>
        <v>C+</v>
      </c>
    </row>
    <row r="92" spans="1:27" x14ac:dyDescent="0.3">
      <c r="A92" s="71">
        <v>89</v>
      </c>
      <c r="B92" s="60" t="s">
        <v>23</v>
      </c>
      <c r="C92" s="60" t="s">
        <v>24</v>
      </c>
      <c r="D92" s="60" t="s">
        <v>203</v>
      </c>
      <c r="E92" s="61" t="s">
        <v>204</v>
      </c>
      <c r="F92" s="63">
        <f>HPS!$U92</f>
        <v>36.625</v>
      </c>
      <c r="G92" s="71" t="str" cm="1">
        <f t="array" ref="G92">_xlfn.IFS('HPS grading'!$F92&gt;=90,"A+",'HPS grading'!$F92&gt;=80,"A",'HPS grading'!$F92&gt;=70,"B+",'HPS grading'!$F92&gt;=60,"B",'HPS grading'!$F92&gt;=50,"C+",'HPS grading'!$F92&gt;=40,"C",'HPS grading'!$F92&gt;=30,"D",'HPS grading'!$F92&lt;30,"E")</f>
        <v>D</v>
      </c>
      <c r="H92" s="76" t="str">
        <f>Persona!R93</f>
        <v>NC</v>
      </c>
      <c r="I92" s="76" t="str">
        <f>Wellness!V93</f>
        <v>NC</v>
      </c>
      <c r="J92" s="71" t="str">
        <f t="shared" si="4"/>
        <v>NC</v>
      </c>
      <c r="K92" s="63">
        <f>HPS!AK92</f>
        <v>34.86904761904762</v>
      </c>
      <c r="L92" s="71" t="str" cm="1">
        <f t="array" ref="L92">_xlfn.IFS('HPS grading'!K92&gt;=90,"A+",'HPS grading'!K92&gt;=80,"A",'HPS grading'!K92&gt;=70,"B+",'HPS grading'!K92&gt;=60,"B",'HPS grading'!K92&gt;=50,"C+",'HPS grading'!K92&gt;=40,"C",'HPS grading'!K92&gt;=30,"D",'HPS grading'!K92&lt;30,"E")</f>
        <v>D</v>
      </c>
      <c r="M92" s="76" t="str">
        <f>Persona!AE93</f>
        <v>NC</v>
      </c>
      <c r="N92" s="76" t="str">
        <f>Wellness!AP93</f>
        <v>NC</v>
      </c>
      <c r="O92" s="71" t="str">
        <f t="shared" si="5"/>
        <v>NC</v>
      </c>
      <c r="P92" s="63">
        <f>HPS!BA92</f>
        <v>38.316666666666663</v>
      </c>
      <c r="Q92" s="71" t="str" cm="1">
        <f t="array" ref="Q92">_xlfn.IFS('HPS grading'!P92&gt;=90,"A+",'HPS grading'!P92&gt;=80,"A",'HPS grading'!P92&gt;=70,"B+",'HPS grading'!P92&gt;=60,"B",'HPS grading'!P92&gt;=50,"C+",'HPS grading'!P92&gt;=40,"C",'HPS grading'!P92&gt;=30,"D",'HPS grading'!P92&lt;30,"E")</f>
        <v>D</v>
      </c>
      <c r="R92" s="76" t="str">
        <f>Persona!AR93</f>
        <v>Cleared</v>
      </c>
      <c r="S92" s="76" t="str">
        <f>Wellness!BJ93</f>
        <v>NC</v>
      </c>
      <c r="T92" s="71" t="str">
        <f t="shared" si="6"/>
        <v>NC</v>
      </c>
      <c r="U92" s="63">
        <f>HPS!BQ92</f>
        <v>48.666666666666664</v>
      </c>
      <c r="V92" s="71" t="str" cm="1">
        <f t="array" ref="V92">_xlfn.IFS('HPS grading'!U92&gt;=90,"A+",'HPS grading'!U92&gt;=80,"A",'HPS grading'!U92&gt;=70,"B+",'HPS grading'!U92&gt;=60,"B",'HPS grading'!U92&gt;=50,"C+",'HPS grading'!U92&gt;=40,"C",'HPS grading'!U92&gt;=30,"D",'HPS grading'!U92&lt;30,"E")</f>
        <v>C</v>
      </c>
      <c r="W92" s="76" t="str">
        <f>Persona!BE93</f>
        <v>Cleared</v>
      </c>
      <c r="X92" s="76" t="str">
        <f>Wellness!CD93</f>
        <v>NC</v>
      </c>
      <c r="Y92" s="71" t="str">
        <f t="shared" si="7"/>
        <v>NC</v>
      </c>
      <c r="Z92" s="63">
        <f>AVERAGE('HPS grading'!$F92,'HPS grading'!$K92,'HPS grading'!$P92,'HPS grading'!$U92)</f>
        <v>39.619345238095235</v>
      </c>
      <c r="AA92" s="249" t="str" cm="1">
        <f t="array" ref="AA92">_xlfn.IFS('HPS grading'!Z92&gt;=90,"A+",'HPS grading'!Z92&gt;=80,"A",'HPS grading'!Z92&gt;=70,"B+",'HPS grading'!Z92&gt;=60,"B",'HPS grading'!Z92&gt;=50,"C+",'HPS grading'!Z92&gt;=40,"C",'HPS grading'!Z92&gt;=30,"D",'HPS grading'!Z92&lt;30,"E")</f>
        <v>D</v>
      </c>
    </row>
    <row r="93" spans="1:27" x14ac:dyDescent="0.3">
      <c r="A93" s="72">
        <v>90</v>
      </c>
      <c r="B93" s="64" t="s">
        <v>207</v>
      </c>
      <c r="C93" s="64" t="s">
        <v>24</v>
      </c>
      <c r="D93" s="64" t="s">
        <v>205</v>
      </c>
      <c r="E93" s="65" t="s">
        <v>206</v>
      </c>
      <c r="F93" s="67">
        <f>HPS!$U93</f>
        <v>39.027777777777779</v>
      </c>
      <c r="G93" s="72" t="str" cm="1">
        <f t="array" ref="G93">_xlfn.IFS('HPS grading'!$F93&gt;=90,"A+",'HPS grading'!$F93&gt;=80,"A",'HPS grading'!$F93&gt;=70,"B+",'HPS grading'!$F93&gt;=60,"B",'HPS grading'!$F93&gt;=50,"C+",'HPS grading'!$F93&gt;=40,"C",'HPS grading'!$F93&gt;=30,"D",'HPS grading'!$F93&lt;30,"E")</f>
        <v>D</v>
      </c>
      <c r="H93" s="76" t="str">
        <f>Persona!R94</f>
        <v>NC</v>
      </c>
      <c r="I93" s="76" t="str">
        <f>Wellness!V94</f>
        <v>Cleared</v>
      </c>
      <c r="J93" s="71" t="str">
        <f t="shared" si="4"/>
        <v>NC</v>
      </c>
      <c r="K93" s="67">
        <f>HPS!AK93</f>
        <v>39.803095238095239</v>
      </c>
      <c r="L93" s="72" t="str" cm="1">
        <f t="array" ref="L93">_xlfn.IFS('HPS grading'!K93&gt;=90,"A+",'HPS grading'!K93&gt;=80,"A",'HPS grading'!K93&gt;=70,"B+",'HPS grading'!K93&gt;=60,"B",'HPS grading'!K93&gt;=50,"C+",'HPS grading'!K93&gt;=40,"C",'HPS grading'!K93&gt;=30,"D",'HPS grading'!K93&lt;30,"E")</f>
        <v>D</v>
      </c>
      <c r="M93" s="76" t="str">
        <f>Persona!AE94</f>
        <v>Cleared</v>
      </c>
      <c r="N93" s="76" t="str">
        <f>Wellness!AP94</f>
        <v>NC</v>
      </c>
      <c r="O93" s="71" t="str">
        <f t="shared" si="5"/>
        <v>NC</v>
      </c>
      <c r="P93" s="67">
        <f>HPS!BA93</f>
        <v>40.895555555555546</v>
      </c>
      <c r="Q93" s="72" t="str" cm="1">
        <f t="array" ref="Q93">_xlfn.IFS('HPS grading'!P93&gt;=90,"A+",'HPS grading'!P93&gt;=80,"A",'HPS grading'!P93&gt;=70,"B+",'HPS grading'!P93&gt;=60,"B",'HPS grading'!P93&gt;=50,"C+",'HPS grading'!P93&gt;=40,"C",'HPS grading'!P93&gt;=30,"D",'HPS grading'!P93&lt;30,"E")</f>
        <v>C</v>
      </c>
      <c r="R93" s="76" t="str">
        <f>Persona!AR94</f>
        <v>Cleared</v>
      </c>
      <c r="S93" s="76" t="str">
        <f>Wellness!BJ94</f>
        <v>NC</v>
      </c>
      <c r="T93" s="72" t="str">
        <f t="shared" si="6"/>
        <v>NC</v>
      </c>
      <c r="U93" s="67">
        <f>HPS!BQ93</f>
        <v>49.029629629629632</v>
      </c>
      <c r="V93" s="72" t="str" cm="1">
        <f t="array" ref="V93">_xlfn.IFS('HPS grading'!U93&gt;=90,"A+",'HPS grading'!U93&gt;=80,"A",'HPS grading'!U93&gt;=70,"B+",'HPS grading'!U93&gt;=60,"B",'HPS grading'!U93&gt;=50,"C+",'HPS grading'!U93&gt;=40,"C",'HPS grading'!U93&gt;=30,"D",'HPS grading'!U93&lt;30,"E")</f>
        <v>C</v>
      </c>
      <c r="W93" s="76" t="str">
        <f>Persona!BE94</f>
        <v>Cleared</v>
      </c>
      <c r="X93" s="76" t="str">
        <f>Wellness!CD94</f>
        <v>NC</v>
      </c>
      <c r="Y93" s="72" t="str">
        <f t="shared" si="7"/>
        <v>NC</v>
      </c>
      <c r="Z93" s="67">
        <f>AVERAGE('HPS grading'!$F93,'HPS grading'!$K93,'HPS grading'!$P93,'HPS grading'!$U93)</f>
        <v>42.189014550264545</v>
      </c>
      <c r="AA93" s="250" t="str" cm="1">
        <f t="array" ref="AA93">_xlfn.IFS('HPS grading'!Z93&gt;=90,"A+",'HPS grading'!Z93&gt;=80,"A",'HPS grading'!Z93&gt;=70,"B+",'HPS grading'!Z93&gt;=60,"B",'HPS grading'!Z93&gt;=50,"C+",'HPS grading'!Z93&gt;=40,"C",'HPS grading'!Z93&gt;=30,"D",'HPS grading'!Z93&lt;30,"E")</f>
        <v>C</v>
      </c>
    </row>
    <row r="94" spans="1:27" x14ac:dyDescent="0.3">
      <c r="A94" s="71">
        <v>91</v>
      </c>
      <c r="B94" s="60" t="s">
        <v>27</v>
      </c>
      <c r="C94" s="60" t="s">
        <v>24</v>
      </c>
      <c r="D94" s="60" t="s">
        <v>208</v>
      </c>
      <c r="E94" s="61" t="s">
        <v>209</v>
      </c>
      <c r="F94" s="63">
        <f>HPS!$U94</f>
        <v>20.222222222222221</v>
      </c>
      <c r="G94" s="71" t="str" cm="1">
        <f t="array" ref="G94">_xlfn.IFS('HPS grading'!$F94&gt;=90,"A+",'HPS grading'!$F94&gt;=80,"A",'HPS grading'!$F94&gt;=70,"B+",'HPS grading'!$F94&gt;=60,"B",'HPS grading'!$F94&gt;=50,"C+",'HPS grading'!$F94&gt;=40,"C",'HPS grading'!$F94&gt;=30,"D",'HPS grading'!$F94&lt;30,"E")</f>
        <v>E</v>
      </c>
      <c r="H94" s="76" t="str">
        <f>Persona!R95</f>
        <v>NC</v>
      </c>
      <c r="I94" s="76" t="str">
        <f>Wellness!V95</f>
        <v>NC</v>
      </c>
      <c r="J94" s="71" t="str">
        <f t="shared" si="4"/>
        <v>NC</v>
      </c>
      <c r="K94" s="63">
        <f>HPS!AK94</f>
        <v>25.203333333333333</v>
      </c>
      <c r="L94" s="71" t="str" cm="1">
        <f t="array" ref="L94">_xlfn.IFS('HPS grading'!K94&gt;=90,"A+",'HPS grading'!K94&gt;=80,"A",'HPS grading'!K94&gt;=70,"B+",'HPS grading'!K94&gt;=60,"B",'HPS grading'!K94&gt;=50,"C+",'HPS grading'!K94&gt;=40,"C",'HPS grading'!K94&gt;=30,"D",'HPS grading'!K94&lt;30,"E")</f>
        <v>E</v>
      </c>
      <c r="M94" s="76" t="str">
        <f>Persona!AE95</f>
        <v>NC</v>
      </c>
      <c r="N94" s="76" t="str">
        <f>Wellness!AP95</f>
        <v>NC</v>
      </c>
      <c r="O94" s="71" t="str">
        <f t="shared" si="5"/>
        <v>NC</v>
      </c>
      <c r="P94" s="63">
        <f>HPS!BA94</f>
        <v>44.837777777777774</v>
      </c>
      <c r="Q94" s="71" t="str" cm="1">
        <f t="array" ref="Q94">_xlfn.IFS('HPS grading'!P94&gt;=90,"A+",'HPS grading'!P94&gt;=80,"A",'HPS grading'!P94&gt;=70,"B+",'HPS grading'!P94&gt;=60,"B",'HPS grading'!P94&gt;=50,"C+",'HPS grading'!P94&gt;=40,"C",'HPS grading'!P94&gt;=30,"D",'HPS grading'!P94&lt;30,"E")</f>
        <v>C</v>
      </c>
      <c r="R94" s="76" t="str">
        <f>Persona!AR95</f>
        <v>Cleared</v>
      </c>
      <c r="S94" s="76" t="str">
        <f>Wellness!BJ95</f>
        <v>NC</v>
      </c>
      <c r="T94" s="71" t="str">
        <f t="shared" si="6"/>
        <v>NC</v>
      </c>
      <c r="U94" s="63">
        <f>HPS!BQ94</f>
        <v>25.083333333333336</v>
      </c>
      <c r="V94" s="71" t="str" cm="1">
        <f t="array" ref="V94">_xlfn.IFS('HPS grading'!U94&gt;=90,"A+",'HPS grading'!U94&gt;=80,"A",'HPS grading'!U94&gt;=70,"B+",'HPS grading'!U94&gt;=60,"B",'HPS grading'!U94&gt;=50,"C+",'HPS grading'!U94&gt;=40,"C",'HPS grading'!U94&gt;=30,"D",'HPS grading'!U94&lt;30,"E")</f>
        <v>E</v>
      </c>
      <c r="W94" s="76" t="str">
        <f>Persona!BE95</f>
        <v>NC</v>
      </c>
      <c r="X94" s="76" t="str">
        <f>Wellness!CD95</f>
        <v>NC</v>
      </c>
      <c r="Y94" s="71" t="str">
        <f t="shared" si="7"/>
        <v>NC</v>
      </c>
      <c r="Z94" s="63">
        <f>AVERAGE('HPS grading'!$F94,'HPS grading'!$K94,'HPS grading'!$P94,'HPS grading'!$U94)</f>
        <v>28.836666666666666</v>
      </c>
      <c r="AA94" s="249" t="str" cm="1">
        <f t="array" ref="AA94">_xlfn.IFS('HPS grading'!Z94&gt;=90,"A+",'HPS grading'!Z94&gt;=80,"A",'HPS grading'!Z94&gt;=70,"B+",'HPS grading'!Z94&gt;=60,"B",'HPS grading'!Z94&gt;=50,"C+",'HPS grading'!Z94&gt;=40,"C",'HPS grading'!Z94&gt;=30,"D",'HPS grading'!Z94&lt;30,"E")</f>
        <v>E</v>
      </c>
    </row>
    <row r="95" spans="1:27" x14ac:dyDescent="0.3">
      <c r="A95" s="72">
        <v>92</v>
      </c>
      <c r="B95" s="64" t="s">
        <v>27</v>
      </c>
      <c r="C95" s="64" t="s">
        <v>47</v>
      </c>
      <c r="D95" s="64" t="s">
        <v>210</v>
      </c>
      <c r="E95" s="65" t="s">
        <v>211</v>
      </c>
      <c r="F95" s="67">
        <f>HPS!$U95</f>
        <v>45.222222222222221</v>
      </c>
      <c r="G95" s="72" t="str" cm="1">
        <f t="array" ref="G95">_xlfn.IFS('HPS grading'!$F95&gt;=90,"A+",'HPS grading'!$F95&gt;=80,"A",'HPS grading'!$F95&gt;=70,"B+",'HPS grading'!$F95&gt;=60,"B",'HPS grading'!$F95&gt;=50,"C+",'HPS grading'!$F95&gt;=40,"C",'HPS grading'!$F95&gt;=30,"D",'HPS grading'!$F95&lt;30,"E")</f>
        <v>C</v>
      </c>
      <c r="H95" s="76" t="str">
        <f>Persona!R96</f>
        <v>NC</v>
      </c>
      <c r="I95" s="76" t="str">
        <f>Wellness!V96</f>
        <v>Cleared</v>
      </c>
      <c r="J95" s="71" t="str">
        <f t="shared" si="4"/>
        <v>NC</v>
      </c>
      <c r="K95" s="67">
        <f>HPS!AK95</f>
        <v>46.798095238095236</v>
      </c>
      <c r="L95" s="72" t="str" cm="1">
        <f t="array" ref="L95">_xlfn.IFS('HPS grading'!K95&gt;=90,"A+",'HPS grading'!K95&gt;=80,"A",'HPS grading'!K95&gt;=70,"B+",'HPS grading'!K95&gt;=60,"B",'HPS grading'!K95&gt;=50,"C+",'HPS grading'!K95&gt;=40,"C",'HPS grading'!K95&gt;=30,"D",'HPS grading'!K95&lt;30,"E")</f>
        <v>C</v>
      </c>
      <c r="M95" s="76" t="str">
        <f>Persona!AE96</f>
        <v>Cleared</v>
      </c>
      <c r="N95" s="76" t="str">
        <f>Wellness!AP96</f>
        <v>NC</v>
      </c>
      <c r="O95" s="71" t="str">
        <f t="shared" si="5"/>
        <v>NC</v>
      </c>
      <c r="P95" s="67">
        <f>HPS!BA95</f>
        <v>53.833333333333329</v>
      </c>
      <c r="Q95" s="72" t="str" cm="1">
        <f t="array" ref="Q95">_xlfn.IFS('HPS grading'!P95&gt;=90,"A+",'HPS grading'!P95&gt;=80,"A",'HPS grading'!P95&gt;=70,"B+",'HPS grading'!P95&gt;=60,"B",'HPS grading'!P95&gt;=50,"C+",'HPS grading'!P95&gt;=40,"C",'HPS grading'!P95&gt;=30,"D",'HPS grading'!P95&lt;30,"E")</f>
        <v>C+</v>
      </c>
      <c r="R95" s="76" t="str">
        <f>Persona!AR96</f>
        <v>Cleared</v>
      </c>
      <c r="S95" s="76" t="str">
        <f>Wellness!BJ96</f>
        <v>Cleared</v>
      </c>
      <c r="T95" s="72" t="str">
        <f t="shared" si="6"/>
        <v>None</v>
      </c>
      <c r="U95" s="67">
        <f>HPS!BQ95</f>
        <v>54.991666666666674</v>
      </c>
      <c r="V95" s="72" t="str" cm="1">
        <f t="array" ref="V95">_xlfn.IFS('HPS grading'!U95&gt;=90,"A+",'HPS grading'!U95&gt;=80,"A",'HPS grading'!U95&gt;=70,"B+",'HPS grading'!U95&gt;=60,"B",'HPS grading'!U95&gt;=50,"C+",'HPS grading'!U95&gt;=40,"C",'HPS grading'!U95&gt;=30,"D",'HPS grading'!U95&lt;30,"E")</f>
        <v>C+</v>
      </c>
      <c r="W95" s="76" t="str">
        <f>Persona!BE96</f>
        <v>Cleared</v>
      </c>
      <c r="X95" s="76" t="str">
        <f>Wellness!CD96</f>
        <v>Cleared</v>
      </c>
      <c r="Y95" s="72" t="str">
        <f t="shared" si="7"/>
        <v>None</v>
      </c>
      <c r="Z95" s="67">
        <f>AVERAGE('HPS grading'!$F95,'HPS grading'!$K95,'HPS grading'!$P95,'HPS grading'!$U95)</f>
        <v>50.211329365079365</v>
      </c>
      <c r="AA95" s="250" t="str" cm="1">
        <f t="array" ref="AA95">_xlfn.IFS('HPS grading'!Z95&gt;=90,"A+",'HPS grading'!Z95&gt;=80,"A",'HPS grading'!Z95&gt;=70,"B+",'HPS grading'!Z95&gt;=60,"B",'HPS grading'!Z95&gt;=50,"C+",'HPS grading'!Z95&gt;=40,"C",'HPS grading'!Z95&gt;=30,"D",'HPS grading'!Z95&lt;30,"E")</f>
        <v>C+</v>
      </c>
    </row>
    <row r="96" spans="1:27" x14ac:dyDescent="0.3">
      <c r="A96" s="71">
        <v>93</v>
      </c>
      <c r="B96" s="60" t="s">
        <v>23</v>
      </c>
      <c r="C96" s="60" t="s">
        <v>15</v>
      </c>
      <c r="D96" s="60" t="s">
        <v>212</v>
      </c>
      <c r="E96" s="61" t="s">
        <v>213</v>
      </c>
      <c r="F96" s="63">
        <f>HPS!$U96</f>
        <v>22.625</v>
      </c>
      <c r="G96" s="71" t="str" cm="1">
        <f t="array" ref="G96">_xlfn.IFS('HPS grading'!$F96&gt;=90,"A+",'HPS grading'!$F96&gt;=80,"A",'HPS grading'!$F96&gt;=70,"B+",'HPS grading'!$F96&gt;=60,"B",'HPS grading'!$F96&gt;=50,"C+",'HPS grading'!$F96&gt;=40,"C",'HPS grading'!$F96&gt;=30,"D",'HPS grading'!$F96&lt;30,"E")</f>
        <v>E</v>
      </c>
      <c r="H96" s="76" t="str">
        <f>Persona!R97</f>
        <v>NC</v>
      </c>
      <c r="I96" s="76" t="str">
        <f>Wellness!V97</f>
        <v>NC</v>
      </c>
      <c r="J96" s="71" t="str">
        <f t="shared" si="4"/>
        <v>NC</v>
      </c>
      <c r="K96" s="63">
        <f>HPS!AK96</f>
        <v>31.233333333333334</v>
      </c>
      <c r="L96" s="71" t="str" cm="1">
        <f t="array" ref="L96">_xlfn.IFS('HPS grading'!K96&gt;=90,"A+",'HPS grading'!K96&gt;=80,"A",'HPS grading'!K96&gt;=70,"B+",'HPS grading'!K96&gt;=60,"B",'HPS grading'!K96&gt;=50,"C+",'HPS grading'!K96&gt;=40,"C",'HPS grading'!K96&gt;=30,"D",'HPS grading'!K96&lt;30,"E")</f>
        <v>D</v>
      </c>
      <c r="M96" s="76" t="str">
        <f>Persona!AE97</f>
        <v>NC</v>
      </c>
      <c r="N96" s="76" t="str">
        <f>Wellness!AP97</f>
        <v>NC</v>
      </c>
      <c r="O96" s="71" t="str">
        <f t="shared" si="5"/>
        <v>NC</v>
      </c>
      <c r="P96" s="63">
        <f>HPS!BA96</f>
        <v>35.065555555555548</v>
      </c>
      <c r="Q96" s="71" t="str" cm="1">
        <f t="array" ref="Q96">_xlfn.IFS('HPS grading'!P96&gt;=90,"A+",'HPS grading'!P96&gt;=80,"A",'HPS grading'!P96&gt;=70,"B+",'HPS grading'!P96&gt;=60,"B",'HPS grading'!P96&gt;=50,"C+",'HPS grading'!P96&gt;=40,"C",'HPS grading'!P96&gt;=30,"D",'HPS grading'!P96&lt;30,"E")</f>
        <v>D</v>
      </c>
      <c r="R96" s="76" t="str">
        <f>Persona!AR97</f>
        <v>Cleared</v>
      </c>
      <c r="S96" s="76" t="str">
        <f>Wellness!BJ97</f>
        <v>NC</v>
      </c>
      <c r="T96" s="71" t="str">
        <f t="shared" si="6"/>
        <v>NC</v>
      </c>
      <c r="U96" s="63">
        <f>HPS!BQ96</f>
        <v>38.663888888888891</v>
      </c>
      <c r="V96" s="71" t="str" cm="1">
        <f t="array" ref="V96">_xlfn.IFS('HPS grading'!U96&gt;=90,"A+",'HPS grading'!U96&gt;=80,"A",'HPS grading'!U96&gt;=70,"B+",'HPS grading'!U96&gt;=60,"B",'HPS grading'!U96&gt;=50,"C+",'HPS grading'!U96&gt;=40,"C",'HPS grading'!U96&gt;=30,"D",'HPS grading'!U96&lt;30,"E")</f>
        <v>D</v>
      </c>
      <c r="W96" s="76" t="str">
        <f>Persona!BE97</f>
        <v>Cleared</v>
      </c>
      <c r="X96" s="76" t="str">
        <f>Wellness!CD97</f>
        <v>NC</v>
      </c>
      <c r="Y96" s="71" t="str">
        <f t="shared" si="7"/>
        <v>NC</v>
      </c>
      <c r="Z96" s="63">
        <f>AVERAGE('HPS grading'!$F96,'HPS grading'!$K96,'HPS grading'!$P96,'HPS grading'!$U96)</f>
        <v>31.896944444444443</v>
      </c>
      <c r="AA96" s="249" t="str" cm="1">
        <f t="array" ref="AA96">_xlfn.IFS('HPS grading'!Z96&gt;=90,"A+",'HPS grading'!Z96&gt;=80,"A",'HPS grading'!Z96&gt;=70,"B+",'HPS grading'!Z96&gt;=60,"B",'HPS grading'!Z96&gt;=50,"C+",'HPS grading'!Z96&gt;=40,"C",'HPS grading'!Z96&gt;=30,"D",'HPS grading'!Z96&lt;30,"E")</f>
        <v>D</v>
      </c>
    </row>
    <row r="97" spans="1:27" x14ac:dyDescent="0.3">
      <c r="A97" s="72">
        <v>94</v>
      </c>
      <c r="B97" s="64" t="s">
        <v>27</v>
      </c>
      <c r="C97" s="64" t="s">
        <v>24</v>
      </c>
      <c r="D97" s="64" t="s">
        <v>214</v>
      </c>
      <c r="E97" s="65" t="s">
        <v>215</v>
      </c>
      <c r="F97" s="67">
        <f>HPS!$U97</f>
        <v>49.665178571428569</v>
      </c>
      <c r="G97" s="72" t="str" cm="1">
        <f t="array" ref="G97">_xlfn.IFS('HPS grading'!$F97&gt;=90,"A+",'HPS grading'!$F97&gt;=80,"A",'HPS grading'!$F97&gt;=70,"B+",'HPS grading'!$F97&gt;=60,"B",'HPS grading'!$F97&gt;=50,"C+",'HPS grading'!$F97&gt;=40,"C",'HPS grading'!$F97&gt;=30,"D",'HPS grading'!$F97&lt;30,"E")</f>
        <v>C</v>
      </c>
      <c r="H97" s="76" t="str">
        <f>Persona!R98</f>
        <v>NC</v>
      </c>
      <c r="I97" s="76" t="str">
        <f>Wellness!V98</f>
        <v>Cleared</v>
      </c>
      <c r="J97" s="71" t="str">
        <f t="shared" si="4"/>
        <v>NC</v>
      </c>
      <c r="K97" s="67">
        <f>HPS!AK97</f>
        <v>49.986428571428561</v>
      </c>
      <c r="L97" s="72" t="str" cm="1">
        <f t="array" ref="L97">_xlfn.IFS('HPS grading'!K97&gt;=90,"A+",'HPS grading'!K97&gt;=80,"A",'HPS grading'!K97&gt;=70,"B+",'HPS grading'!K97&gt;=60,"B",'HPS grading'!K97&gt;=50,"C+",'HPS grading'!K97&gt;=40,"C",'HPS grading'!K97&gt;=30,"D",'HPS grading'!K97&lt;30,"E")</f>
        <v>C</v>
      </c>
      <c r="M97" s="76" t="str">
        <f>Persona!AE98</f>
        <v>NC</v>
      </c>
      <c r="N97" s="76" t="str">
        <f>Wellness!AP98</f>
        <v>Cleared</v>
      </c>
      <c r="O97" s="71" t="str">
        <f t="shared" si="5"/>
        <v>NC</v>
      </c>
      <c r="P97" s="67">
        <f>HPS!BA97</f>
        <v>64.205555555555563</v>
      </c>
      <c r="Q97" s="72" t="str" cm="1">
        <f t="array" ref="Q97">_xlfn.IFS('HPS grading'!P97&gt;=90,"A+",'HPS grading'!P97&gt;=80,"A",'HPS grading'!P97&gt;=70,"B+",'HPS grading'!P97&gt;=60,"B",'HPS grading'!P97&gt;=50,"C+",'HPS grading'!P97&gt;=40,"C",'HPS grading'!P97&gt;=30,"D",'HPS grading'!P97&lt;30,"E")</f>
        <v>B</v>
      </c>
      <c r="R97" s="76" t="str">
        <f>Persona!AR98</f>
        <v>Cleared</v>
      </c>
      <c r="S97" s="76" t="str">
        <f>Wellness!BJ98</f>
        <v>Cleared</v>
      </c>
      <c r="T97" s="72" t="str">
        <f t="shared" si="6"/>
        <v>None</v>
      </c>
      <c r="U97" s="67">
        <f>HPS!BQ97</f>
        <v>51.137962962962966</v>
      </c>
      <c r="V97" s="72" t="str" cm="1">
        <f t="array" ref="V97">_xlfn.IFS('HPS grading'!U97&gt;=90,"A+",'HPS grading'!U97&gt;=80,"A",'HPS grading'!U97&gt;=70,"B+",'HPS grading'!U97&gt;=60,"B",'HPS grading'!U97&gt;=50,"C+",'HPS grading'!U97&gt;=40,"C",'HPS grading'!U97&gt;=30,"D",'HPS grading'!U97&lt;30,"E")</f>
        <v>C+</v>
      </c>
      <c r="W97" s="76" t="str">
        <f>Persona!BE98</f>
        <v>NC</v>
      </c>
      <c r="X97" s="76" t="str">
        <f>Wellness!CD98</f>
        <v>Cleared</v>
      </c>
      <c r="Y97" s="72" t="str">
        <f t="shared" si="7"/>
        <v>NC</v>
      </c>
      <c r="Z97" s="67">
        <f>AVERAGE('HPS grading'!$F97,'HPS grading'!$K97,'HPS grading'!$P97,'HPS grading'!$U97)</f>
        <v>53.74878141534392</v>
      </c>
      <c r="AA97" s="250" t="str" cm="1">
        <f t="array" ref="AA97">_xlfn.IFS('HPS grading'!Z97&gt;=90,"A+",'HPS grading'!Z97&gt;=80,"A",'HPS grading'!Z97&gt;=70,"B+",'HPS grading'!Z97&gt;=60,"B",'HPS grading'!Z97&gt;=50,"C+",'HPS grading'!Z97&gt;=40,"C",'HPS grading'!Z97&gt;=30,"D",'HPS grading'!Z97&lt;30,"E")</f>
        <v>C+</v>
      </c>
    </row>
    <row r="98" spans="1:27" x14ac:dyDescent="0.3">
      <c r="A98" s="71">
        <v>95</v>
      </c>
      <c r="B98" s="60" t="s">
        <v>27</v>
      </c>
      <c r="C98" s="60" t="s">
        <v>47</v>
      </c>
      <c r="D98" s="60" t="s">
        <v>216</v>
      </c>
      <c r="E98" s="61" t="s">
        <v>217</v>
      </c>
      <c r="F98" s="63">
        <f>HPS!$U98</f>
        <v>51.847222222222221</v>
      </c>
      <c r="G98" s="71" t="str" cm="1">
        <f t="array" ref="G98">_xlfn.IFS('HPS grading'!$F98&gt;=90,"A+",'HPS grading'!$F98&gt;=80,"A",'HPS grading'!$F98&gt;=70,"B+",'HPS grading'!$F98&gt;=60,"B",'HPS grading'!$F98&gt;=50,"C+",'HPS grading'!$F98&gt;=40,"C",'HPS grading'!$F98&gt;=30,"D",'HPS grading'!$F98&lt;30,"E")</f>
        <v>C+</v>
      </c>
      <c r="H98" s="76" t="str">
        <f>Persona!R99</f>
        <v>NC</v>
      </c>
      <c r="I98" s="76" t="str">
        <f>Wellness!V99</f>
        <v>Cleared</v>
      </c>
      <c r="J98" s="71" t="str">
        <f t="shared" si="4"/>
        <v>NC</v>
      </c>
      <c r="K98" s="63">
        <f>HPS!AK98</f>
        <v>58.974761904761898</v>
      </c>
      <c r="L98" s="71" t="str" cm="1">
        <f t="array" ref="L98">_xlfn.IFS('HPS grading'!K98&gt;=90,"A+",'HPS grading'!K98&gt;=80,"A",'HPS grading'!K98&gt;=70,"B+",'HPS grading'!K98&gt;=60,"B",'HPS grading'!K98&gt;=50,"C+",'HPS grading'!K98&gt;=40,"C",'HPS grading'!K98&gt;=30,"D",'HPS grading'!K98&lt;30,"E")</f>
        <v>C+</v>
      </c>
      <c r="M98" s="76" t="str">
        <f>Persona!AE99</f>
        <v>Cleared</v>
      </c>
      <c r="N98" s="76" t="str">
        <f>Wellness!AP99</f>
        <v>Cleared</v>
      </c>
      <c r="O98" s="71" t="str">
        <f t="shared" si="5"/>
        <v>None</v>
      </c>
      <c r="P98" s="63">
        <f>HPS!BA98</f>
        <v>64.442222222222213</v>
      </c>
      <c r="Q98" s="71" t="str" cm="1">
        <f t="array" ref="Q98">_xlfn.IFS('HPS grading'!P98&gt;=90,"A+",'HPS grading'!P98&gt;=80,"A",'HPS grading'!P98&gt;=70,"B+",'HPS grading'!P98&gt;=60,"B",'HPS grading'!P98&gt;=50,"C+",'HPS grading'!P98&gt;=40,"C",'HPS grading'!P98&gt;=30,"D",'HPS grading'!P98&lt;30,"E")</f>
        <v>B</v>
      </c>
      <c r="R98" s="76" t="str">
        <f>Persona!AR99</f>
        <v>Cleared</v>
      </c>
      <c r="S98" s="76" t="str">
        <f>Wellness!BJ99</f>
        <v>Cleared</v>
      </c>
      <c r="T98" s="71" t="str">
        <f t="shared" si="6"/>
        <v>None</v>
      </c>
      <c r="U98" s="63">
        <f>HPS!BQ98</f>
        <v>60.961111111111109</v>
      </c>
      <c r="V98" s="71" t="str" cm="1">
        <f t="array" ref="V98">_xlfn.IFS('HPS grading'!U98&gt;=90,"A+",'HPS grading'!U98&gt;=80,"A",'HPS grading'!U98&gt;=70,"B+",'HPS grading'!U98&gt;=60,"B",'HPS grading'!U98&gt;=50,"C+",'HPS grading'!U98&gt;=40,"C",'HPS grading'!U98&gt;=30,"D",'HPS grading'!U98&lt;30,"E")</f>
        <v>B</v>
      </c>
      <c r="W98" s="76" t="str">
        <f>Persona!BE99</f>
        <v>Cleared</v>
      </c>
      <c r="X98" s="76" t="str">
        <f>Wellness!CD99</f>
        <v>Cleared</v>
      </c>
      <c r="Y98" s="71" t="str">
        <f t="shared" si="7"/>
        <v>None</v>
      </c>
      <c r="Z98" s="63">
        <f>AVERAGE('HPS grading'!$F98,'HPS grading'!$K98,'HPS grading'!$P98,'HPS grading'!$U98)</f>
        <v>59.056329365079364</v>
      </c>
      <c r="AA98" s="249" t="str" cm="1">
        <f t="array" ref="AA98">_xlfn.IFS('HPS grading'!Z98&gt;=90,"A+",'HPS grading'!Z98&gt;=80,"A",'HPS grading'!Z98&gt;=70,"B+",'HPS grading'!Z98&gt;=60,"B",'HPS grading'!Z98&gt;=50,"C+",'HPS grading'!Z98&gt;=40,"C",'HPS grading'!Z98&gt;=30,"D",'HPS grading'!Z98&lt;30,"E")</f>
        <v>C+</v>
      </c>
    </row>
    <row r="99" spans="1:27" x14ac:dyDescent="0.3">
      <c r="A99" s="72">
        <v>96</v>
      </c>
      <c r="B99" s="64" t="s">
        <v>27</v>
      </c>
      <c r="C99" s="64" t="s">
        <v>15</v>
      </c>
      <c r="D99" s="64" t="s">
        <v>218</v>
      </c>
      <c r="E99" s="65" t="s">
        <v>219</v>
      </c>
      <c r="F99" s="67">
        <f>HPS!$U99</f>
        <v>63.527777777777771</v>
      </c>
      <c r="G99" s="72" t="str" cm="1">
        <f t="array" ref="G99">_xlfn.IFS('HPS grading'!$F99&gt;=90,"A+",'HPS grading'!$F99&gt;=80,"A",'HPS grading'!$F99&gt;=70,"B+",'HPS grading'!$F99&gt;=60,"B",'HPS grading'!$F99&gt;=50,"C+",'HPS grading'!$F99&gt;=40,"C",'HPS grading'!$F99&gt;=30,"D",'HPS grading'!$F99&lt;30,"E")</f>
        <v>B</v>
      </c>
      <c r="H99" s="76" t="str">
        <f>Persona!R100</f>
        <v>Cleared</v>
      </c>
      <c r="I99" s="76" t="str">
        <f>Wellness!V100</f>
        <v>Cleared</v>
      </c>
      <c r="J99" s="71" t="str">
        <f t="shared" si="4"/>
        <v>None</v>
      </c>
      <c r="K99" s="67">
        <f>HPS!AK99</f>
        <v>49.161428571428573</v>
      </c>
      <c r="L99" s="72" t="str" cm="1">
        <f t="array" ref="L99">_xlfn.IFS('HPS grading'!K99&gt;=90,"A+",'HPS grading'!K99&gt;=80,"A",'HPS grading'!K99&gt;=70,"B+",'HPS grading'!K99&gt;=60,"B",'HPS grading'!K99&gt;=50,"C+",'HPS grading'!K99&gt;=40,"C",'HPS grading'!K99&gt;=30,"D",'HPS grading'!K99&lt;30,"E")</f>
        <v>C</v>
      </c>
      <c r="M99" s="76" t="str">
        <f>Persona!AE100</f>
        <v>NC</v>
      </c>
      <c r="N99" s="76" t="str">
        <f>Wellness!AP100</f>
        <v>Cleared</v>
      </c>
      <c r="O99" s="71" t="str">
        <f t="shared" si="5"/>
        <v>NC</v>
      </c>
      <c r="P99" s="67">
        <f>HPS!BA99</f>
        <v>48.556666666666665</v>
      </c>
      <c r="Q99" s="72" t="str" cm="1">
        <f t="array" ref="Q99">_xlfn.IFS('HPS grading'!P99&gt;=90,"A+",'HPS grading'!P99&gt;=80,"A",'HPS grading'!P99&gt;=70,"B+",'HPS grading'!P99&gt;=60,"B",'HPS grading'!P99&gt;=50,"C+",'HPS grading'!P99&gt;=40,"C",'HPS grading'!P99&gt;=30,"D",'HPS grading'!P99&lt;30,"E")</f>
        <v>C</v>
      </c>
      <c r="R99" s="76" t="str">
        <f>Persona!AR100</f>
        <v>Cleared</v>
      </c>
      <c r="S99" s="76" t="str">
        <f>Wellness!BJ100</f>
        <v>Cleared</v>
      </c>
      <c r="T99" s="72" t="str">
        <f t="shared" si="6"/>
        <v>None</v>
      </c>
      <c r="U99" s="67">
        <f>HPS!BQ99</f>
        <v>57.7462962962963</v>
      </c>
      <c r="V99" s="72" t="str" cm="1">
        <f t="array" ref="V99">_xlfn.IFS('HPS grading'!U99&gt;=90,"A+",'HPS grading'!U99&gt;=80,"A",'HPS grading'!U99&gt;=70,"B+",'HPS grading'!U99&gt;=60,"B",'HPS grading'!U99&gt;=50,"C+",'HPS grading'!U99&gt;=40,"C",'HPS grading'!U99&gt;=30,"D",'HPS grading'!U99&lt;30,"E")</f>
        <v>C+</v>
      </c>
      <c r="W99" s="76" t="str">
        <f>Persona!BE100</f>
        <v>Cleared</v>
      </c>
      <c r="X99" s="76" t="str">
        <f>Wellness!CD100</f>
        <v>Cleared</v>
      </c>
      <c r="Y99" s="72" t="str">
        <f t="shared" si="7"/>
        <v>None</v>
      </c>
      <c r="Z99" s="67">
        <f>AVERAGE('HPS grading'!$F99,'HPS grading'!$K99,'HPS grading'!$P99,'HPS grading'!$U99)</f>
        <v>54.748042328042324</v>
      </c>
      <c r="AA99" s="250" t="str" cm="1">
        <f t="array" ref="AA99">_xlfn.IFS('HPS grading'!Z99&gt;=90,"A+",'HPS grading'!Z99&gt;=80,"A",'HPS grading'!Z99&gt;=70,"B+",'HPS grading'!Z99&gt;=60,"B",'HPS grading'!Z99&gt;=50,"C+",'HPS grading'!Z99&gt;=40,"C",'HPS grading'!Z99&gt;=30,"D",'HPS grading'!Z99&lt;30,"E")</f>
        <v>C+</v>
      </c>
    </row>
    <row r="100" spans="1:27" x14ac:dyDescent="0.3">
      <c r="A100" s="71">
        <v>97</v>
      </c>
      <c r="B100" s="60" t="s">
        <v>23</v>
      </c>
      <c r="C100" s="60" t="s">
        <v>47</v>
      </c>
      <c r="D100" s="60" t="s">
        <v>220</v>
      </c>
      <c r="E100" s="61" t="s">
        <v>221</v>
      </c>
      <c r="F100" s="63">
        <f>HPS!$U100</f>
        <v>53.31646825396826</v>
      </c>
      <c r="G100" s="71" t="str" cm="1">
        <f t="array" ref="G100">_xlfn.IFS('HPS grading'!$F100&gt;=90,"A+",'HPS grading'!$F100&gt;=80,"A",'HPS grading'!$F100&gt;=70,"B+",'HPS grading'!$F100&gt;=60,"B",'HPS grading'!$F100&gt;=50,"C+",'HPS grading'!$F100&gt;=40,"C",'HPS grading'!$F100&gt;=30,"D",'HPS grading'!$F100&lt;30,"E")</f>
        <v>C+</v>
      </c>
      <c r="H100" s="76" t="str">
        <f>Persona!R101</f>
        <v>Cleared</v>
      </c>
      <c r="I100" s="76" t="str">
        <f>Wellness!V101</f>
        <v>Cleared</v>
      </c>
      <c r="J100" s="71" t="str">
        <f t="shared" si="4"/>
        <v>None</v>
      </c>
      <c r="K100" s="63">
        <f>HPS!AK100</f>
        <v>50.973333333333336</v>
      </c>
      <c r="L100" s="71" t="str" cm="1">
        <f t="array" ref="L100">_xlfn.IFS('HPS grading'!K100&gt;=90,"A+",'HPS grading'!K100&gt;=80,"A",'HPS grading'!K100&gt;=70,"B+",'HPS grading'!K100&gt;=60,"B",'HPS grading'!K100&gt;=50,"C+",'HPS grading'!K100&gt;=40,"C",'HPS grading'!K100&gt;=30,"D",'HPS grading'!K100&lt;30,"E")</f>
        <v>C+</v>
      </c>
      <c r="M100" s="76" t="str">
        <f>Persona!AE101</f>
        <v>Cleared</v>
      </c>
      <c r="N100" s="76" t="str">
        <f>Wellness!AP101</f>
        <v>Cleared</v>
      </c>
      <c r="O100" s="71" t="str">
        <f t="shared" si="5"/>
        <v>None</v>
      </c>
      <c r="P100" s="63">
        <f>HPS!BA100</f>
        <v>55.698888888888888</v>
      </c>
      <c r="Q100" s="71" t="str" cm="1">
        <f t="array" ref="Q100">_xlfn.IFS('HPS grading'!P100&gt;=90,"A+",'HPS grading'!P100&gt;=80,"A",'HPS grading'!P100&gt;=70,"B+",'HPS grading'!P100&gt;=60,"B",'HPS grading'!P100&gt;=50,"C+",'HPS grading'!P100&gt;=40,"C",'HPS grading'!P100&gt;=30,"D",'HPS grading'!P100&lt;30,"E")</f>
        <v>C+</v>
      </c>
      <c r="R100" s="76" t="str">
        <f>Persona!AR101</f>
        <v>Cleared</v>
      </c>
      <c r="S100" s="76" t="str">
        <f>Wellness!BJ101</f>
        <v>Cleared</v>
      </c>
      <c r="T100" s="71" t="str">
        <f t="shared" si="6"/>
        <v>None</v>
      </c>
      <c r="U100" s="63">
        <f>HPS!BQ100</f>
        <v>60.203703703703702</v>
      </c>
      <c r="V100" s="71" t="str" cm="1">
        <f t="array" ref="V100">_xlfn.IFS('HPS grading'!U100&gt;=90,"A+",'HPS grading'!U100&gt;=80,"A",'HPS grading'!U100&gt;=70,"B+",'HPS grading'!U100&gt;=60,"B",'HPS grading'!U100&gt;=50,"C+",'HPS grading'!U100&gt;=40,"C",'HPS grading'!U100&gt;=30,"D",'HPS grading'!U100&lt;30,"E")</f>
        <v>B</v>
      </c>
      <c r="W100" s="76" t="str">
        <f>Persona!BE101</f>
        <v>Cleared</v>
      </c>
      <c r="X100" s="76" t="str">
        <f>Wellness!CD101</f>
        <v>Cleared</v>
      </c>
      <c r="Y100" s="71" t="str">
        <f t="shared" si="7"/>
        <v>None</v>
      </c>
      <c r="Z100" s="63">
        <f>AVERAGE('HPS grading'!$F100,'HPS grading'!$K100,'HPS grading'!$P100,'HPS grading'!$U100)</f>
        <v>55.048098544973541</v>
      </c>
      <c r="AA100" s="249" t="str" cm="1">
        <f t="array" ref="AA100">_xlfn.IFS('HPS grading'!Z100&gt;=90,"A+",'HPS grading'!Z100&gt;=80,"A",'HPS grading'!Z100&gt;=70,"B+",'HPS grading'!Z100&gt;=60,"B",'HPS grading'!Z100&gt;=50,"C+",'HPS grading'!Z100&gt;=40,"C",'HPS grading'!Z100&gt;=30,"D",'HPS grading'!Z100&lt;30,"E")</f>
        <v>C+</v>
      </c>
    </row>
    <row r="101" spans="1:27" x14ac:dyDescent="0.3">
      <c r="A101" s="72">
        <v>98</v>
      </c>
      <c r="B101" s="64" t="s">
        <v>23</v>
      </c>
      <c r="C101" s="64" t="s">
        <v>15</v>
      </c>
      <c r="D101" s="64" t="s">
        <v>222</v>
      </c>
      <c r="E101" s="65" t="s">
        <v>223</v>
      </c>
      <c r="F101" s="67">
        <f>HPS!$U101</f>
        <v>60.701388888888893</v>
      </c>
      <c r="G101" s="72" t="str" cm="1">
        <f t="array" ref="G101">_xlfn.IFS('HPS grading'!$F101&gt;=90,"A+",'HPS grading'!$F101&gt;=80,"A",'HPS grading'!$F101&gt;=70,"B+",'HPS grading'!$F101&gt;=60,"B",'HPS grading'!$F101&gt;=50,"C+",'HPS grading'!$F101&gt;=40,"C",'HPS grading'!$F101&gt;=30,"D",'HPS grading'!$F101&lt;30,"E")</f>
        <v>B</v>
      </c>
      <c r="H101" s="76" t="str">
        <f>Persona!R102</f>
        <v>Cleared</v>
      </c>
      <c r="I101" s="76" t="str">
        <f>Wellness!V102</f>
        <v>Cleared</v>
      </c>
      <c r="J101" s="71" t="str">
        <f t="shared" si="4"/>
        <v>None</v>
      </c>
      <c r="K101" s="67">
        <f>HPS!AK101</f>
        <v>53.486666666666665</v>
      </c>
      <c r="L101" s="72" t="str" cm="1">
        <f t="array" ref="L101">_xlfn.IFS('HPS grading'!K101&gt;=90,"A+",'HPS grading'!K101&gt;=80,"A",'HPS grading'!K101&gt;=70,"B+",'HPS grading'!K101&gt;=60,"B",'HPS grading'!K101&gt;=50,"C+",'HPS grading'!K101&gt;=40,"C",'HPS grading'!K101&gt;=30,"D",'HPS grading'!K101&lt;30,"E")</f>
        <v>C+</v>
      </c>
      <c r="M101" s="76" t="str">
        <f>Persona!AE102</f>
        <v>Cleared</v>
      </c>
      <c r="N101" s="76" t="str">
        <f>Wellness!AP102</f>
        <v>Cleared</v>
      </c>
      <c r="O101" s="71" t="str">
        <f t="shared" si="5"/>
        <v>None</v>
      </c>
      <c r="P101" s="67">
        <f>HPS!BA101</f>
        <v>56.69</v>
      </c>
      <c r="Q101" s="72" t="str" cm="1">
        <f t="array" ref="Q101">_xlfn.IFS('HPS grading'!P101&gt;=90,"A+",'HPS grading'!P101&gt;=80,"A",'HPS grading'!P101&gt;=70,"B+",'HPS grading'!P101&gt;=60,"B",'HPS grading'!P101&gt;=50,"C+",'HPS grading'!P101&gt;=40,"C",'HPS grading'!P101&gt;=30,"D",'HPS grading'!P101&lt;30,"E")</f>
        <v>C+</v>
      </c>
      <c r="R101" s="76" t="str">
        <f>Persona!AR102</f>
        <v>Cleared</v>
      </c>
      <c r="S101" s="76" t="str">
        <f>Wellness!BJ102</f>
        <v>Cleared</v>
      </c>
      <c r="T101" s="72" t="str">
        <f t="shared" si="6"/>
        <v>None</v>
      </c>
      <c r="U101" s="67">
        <f>HPS!BQ101</f>
        <v>62.815740740740743</v>
      </c>
      <c r="V101" s="72" t="str" cm="1">
        <f t="array" ref="V101">_xlfn.IFS('HPS grading'!U101&gt;=90,"A+",'HPS grading'!U101&gt;=80,"A",'HPS grading'!U101&gt;=70,"B+",'HPS grading'!U101&gt;=60,"B",'HPS grading'!U101&gt;=50,"C+",'HPS grading'!U101&gt;=40,"C",'HPS grading'!U101&gt;=30,"D",'HPS grading'!U101&lt;30,"E")</f>
        <v>B</v>
      </c>
      <c r="W101" s="76" t="str">
        <f>Persona!BE102</f>
        <v>Cleared</v>
      </c>
      <c r="X101" s="76" t="str">
        <f>Wellness!CD102</f>
        <v>Cleared</v>
      </c>
      <c r="Y101" s="72" t="str">
        <f t="shared" si="7"/>
        <v>None</v>
      </c>
      <c r="Z101" s="67">
        <f>AVERAGE('HPS grading'!$F101,'HPS grading'!$K101,'HPS grading'!$P101,'HPS grading'!$U101)</f>
        <v>58.423449074074078</v>
      </c>
      <c r="AA101" s="250" t="str" cm="1">
        <f t="array" ref="AA101">_xlfn.IFS('HPS grading'!Z101&gt;=90,"A+",'HPS grading'!Z101&gt;=80,"A",'HPS grading'!Z101&gt;=70,"B+",'HPS grading'!Z101&gt;=60,"B",'HPS grading'!Z101&gt;=50,"C+",'HPS grading'!Z101&gt;=40,"C",'HPS grading'!Z101&gt;=30,"D",'HPS grading'!Z101&lt;30,"E")</f>
        <v>C+</v>
      </c>
    </row>
    <row r="102" spans="1:27" x14ac:dyDescent="0.3">
      <c r="A102" s="71">
        <v>99</v>
      </c>
      <c r="B102" s="60" t="s">
        <v>27</v>
      </c>
      <c r="C102" s="60" t="s">
        <v>47</v>
      </c>
      <c r="D102" s="60" t="s">
        <v>224</v>
      </c>
      <c r="E102" s="61" t="s">
        <v>225</v>
      </c>
      <c r="F102" s="63">
        <f>HPS!$U102</f>
        <v>51.37896825396826</v>
      </c>
      <c r="G102" s="71" t="str" cm="1">
        <f t="array" ref="G102">_xlfn.IFS('HPS grading'!$F102&gt;=90,"A+",'HPS grading'!$F102&gt;=80,"A",'HPS grading'!$F102&gt;=70,"B+",'HPS grading'!$F102&gt;=60,"B",'HPS grading'!$F102&gt;=50,"C+",'HPS grading'!$F102&gt;=40,"C",'HPS grading'!$F102&gt;=30,"D",'HPS grading'!$F102&lt;30,"E")</f>
        <v>C+</v>
      </c>
      <c r="H102" s="76" t="str">
        <f>Persona!R103</f>
        <v>NC</v>
      </c>
      <c r="I102" s="76" t="str">
        <f>Wellness!V103</f>
        <v>Cleared</v>
      </c>
      <c r="J102" s="71" t="str">
        <f t="shared" si="4"/>
        <v>NC</v>
      </c>
      <c r="K102" s="63">
        <f>HPS!AK102</f>
        <v>31.615714285714287</v>
      </c>
      <c r="L102" s="71" t="str" cm="1">
        <f t="array" ref="L102">_xlfn.IFS('HPS grading'!K102&gt;=90,"A+",'HPS grading'!K102&gt;=80,"A",'HPS grading'!K102&gt;=70,"B+",'HPS grading'!K102&gt;=60,"B",'HPS grading'!K102&gt;=50,"C+",'HPS grading'!K102&gt;=40,"C",'HPS grading'!K102&gt;=30,"D",'HPS grading'!K102&lt;30,"E")</f>
        <v>D</v>
      </c>
      <c r="M102" s="76" t="str">
        <f>Persona!AE103</f>
        <v>NC</v>
      </c>
      <c r="N102" s="76" t="str">
        <f>Wellness!AP103</f>
        <v>NC</v>
      </c>
      <c r="O102" s="71" t="str">
        <f t="shared" si="5"/>
        <v>NC</v>
      </c>
      <c r="P102" s="63">
        <f>HPS!BA102</f>
        <v>41.394444444444446</v>
      </c>
      <c r="Q102" s="71" t="str" cm="1">
        <f t="array" ref="Q102">_xlfn.IFS('HPS grading'!P102&gt;=90,"A+",'HPS grading'!P102&gt;=80,"A",'HPS grading'!P102&gt;=70,"B+",'HPS grading'!P102&gt;=60,"B",'HPS grading'!P102&gt;=50,"C+",'HPS grading'!P102&gt;=40,"C",'HPS grading'!P102&gt;=30,"D",'HPS grading'!P102&lt;30,"E")</f>
        <v>C</v>
      </c>
      <c r="R102" s="76" t="str">
        <f>Persona!AR103</f>
        <v>NC</v>
      </c>
      <c r="S102" s="76" t="str">
        <f>Wellness!BJ103</f>
        <v>Cleared</v>
      </c>
      <c r="T102" s="71" t="str">
        <f t="shared" si="6"/>
        <v>NC</v>
      </c>
      <c r="U102" s="63">
        <f>HPS!BQ102</f>
        <v>29.900000000000002</v>
      </c>
      <c r="V102" s="71" t="str" cm="1">
        <f t="array" ref="V102">_xlfn.IFS('HPS grading'!U102&gt;=90,"A+",'HPS grading'!U102&gt;=80,"A",'HPS grading'!U102&gt;=70,"B+",'HPS grading'!U102&gt;=60,"B",'HPS grading'!U102&gt;=50,"C+",'HPS grading'!U102&gt;=40,"C",'HPS grading'!U102&gt;=30,"D",'HPS grading'!U102&lt;30,"E")</f>
        <v>E</v>
      </c>
      <c r="W102" s="76" t="str">
        <f>Persona!BE103</f>
        <v>NC</v>
      </c>
      <c r="X102" s="76" t="str">
        <f>Wellness!CD103</f>
        <v>NC</v>
      </c>
      <c r="Y102" s="71" t="str">
        <f t="shared" si="7"/>
        <v>NC</v>
      </c>
      <c r="Z102" s="63">
        <f>AVERAGE('HPS grading'!$F102,'HPS grading'!$K102,'HPS grading'!$P102,'HPS grading'!$U102)</f>
        <v>38.572281746031749</v>
      </c>
      <c r="AA102" s="249" t="str" cm="1">
        <f t="array" ref="AA102">_xlfn.IFS('HPS grading'!Z102&gt;=90,"A+",'HPS grading'!Z102&gt;=80,"A",'HPS grading'!Z102&gt;=70,"B+",'HPS grading'!Z102&gt;=60,"B",'HPS grading'!Z102&gt;=50,"C+",'HPS grading'!Z102&gt;=40,"C",'HPS grading'!Z102&gt;=30,"D",'HPS grading'!Z102&lt;30,"E")</f>
        <v>D</v>
      </c>
    </row>
    <row r="103" spans="1:27" x14ac:dyDescent="0.3">
      <c r="A103" s="72">
        <v>100</v>
      </c>
      <c r="B103" s="64" t="s">
        <v>27</v>
      </c>
      <c r="C103" s="64" t="s">
        <v>24</v>
      </c>
      <c r="D103" s="64" t="s">
        <v>226</v>
      </c>
      <c r="E103" s="65" t="s">
        <v>227</v>
      </c>
      <c r="F103" s="67">
        <f>HPS!$U103</f>
        <v>38.305555555555557</v>
      </c>
      <c r="G103" s="72" t="str" cm="1">
        <f t="array" ref="G103">_xlfn.IFS('HPS grading'!$F103&gt;=90,"A+",'HPS grading'!$F103&gt;=80,"A",'HPS grading'!$F103&gt;=70,"B+",'HPS grading'!$F103&gt;=60,"B",'HPS grading'!$F103&gt;=50,"C+",'HPS grading'!$F103&gt;=40,"C",'HPS grading'!$F103&gt;=30,"D",'HPS grading'!$F103&lt;30,"E")</f>
        <v>D</v>
      </c>
      <c r="H103" s="76" t="str">
        <f>Persona!R104</f>
        <v>NC</v>
      </c>
      <c r="I103" s="76" t="str">
        <f>Wellness!V104</f>
        <v>Cleared</v>
      </c>
      <c r="J103" s="71" t="str">
        <f t="shared" si="4"/>
        <v>NC</v>
      </c>
      <c r="K103" s="67">
        <f>HPS!AK103</f>
        <v>35.062857142857148</v>
      </c>
      <c r="L103" s="72" t="str" cm="1">
        <f t="array" ref="L103">_xlfn.IFS('HPS grading'!K103&gt;=90,"A+",'HPS grading'!K103&gt;=80,"A",'HPS grading'!K103&gt;=70,"B+",'HPS grading'!K103&gt;=60,"B",'HPS grading'!K103&gt;=50,"C+",'HPS grading'!K103&gt;=40,"C",'HPS grading'!K103&gt;=30,"D",'HPS grading'!K103&lt;30,"E")</f>
        <v>D</v>
      </c>
      <c r="M103" s="76" t="str">
        <f>Persona!AE104</f>
        <v>NC</v>
      </c>
      <c r="N103" s="76" t="str">
        <f>Wellness!AP104</f>
        <v>NC</v>
      </c>
      <c r="O103" s="71" t="str">
        <f t="shared" si="5"/>
        <v>NC</v>
      </c>
      <c r="P103" s="67">
        <f>HPS!BA103</f>
        <v>40.284444444444439</v>
      </c>
      <c r="Q103" s="72" t="str" cm="1">
        <f t="array" ref="Q103">_xlfn.IFS('HPS grading'!P103&gt;=90,"A+",'HPS grading'!P103&gt;=80,"A",'HPS grading'!P103&gt;=70,"B+",'HPS grading'!P103&gt;=60,"B",'HPS grading'!P103&gt;=50,"C+",'HPS grading'!P103&gt;=40,"C",'HPS grading'!P103&gt;=30,"D",'HPS grading'!P103&lt;30,"E")</f>
        <v>C</v>
      </c>
      <c r="R103" s="76" t="str">
        <f>Persona!AR104</f>
        <v>Cleared</v>
      </c>
      <c r="S103" s="76" t="str">
        <f>Wellness!BJ104</f>
        <v>NC</v>
      </c>
      <c r="T103" s="72" t="str">
        <f t="shared" si="6"/>
        <v>NC</v>
      </c>
      <c r="U103" s="67">
        <f>HPS!BQ103</f>
        <v>36.194814814814819</v>
      </c>
      <c r="V103" s="72" t="str" cm="1">
        <f t="array" ref="V103">_xlfn.IFS('HPS grading'!U103&gt;=90,"A+",'HPS grading'!U103&gt;=80,"A",'HPS grading'!U103&gt;=70,"B+",'HPS grading'!U103&gt;=60,"B",'HPS grading'!U103&gt;=50,"C+",'HPS grading'!U103&gt;=40,"C",'HPS grading'!U103&gt;=30,"D",'HPS grading'!U103&lt;30,"E")</f>
        <v>D</v>
      </c>
      <c r="W103" s="76" t="str">
        <f>Persona!BE104</f>
        <v>NC</v>
      </c>
      <c r="X103" s="76" t="str">
        <f>Wellness!CD104</f>
        <v>NC</v>
      </c>
      <c r="Y103" s="72" t="str">
        <f t="shared" si="7"/>
        <v>NC</v>
      </c>
      <c r="Z103" s="67">
        <f>AVERAGE('HPS grading'!$F103,'HPS grading'!$K103,'HPS grading'!$P103,'HPS grading'!$U103)</f>
        <v>37.461917989417984</v>
      </c>
      <c r="AA103" s="250" t="str" cm="1">
        <f t="array" ref="AA103">_xlfn.IFS('HPS grading'!Z103&gt;=90,"A+",'HPS grading'!Z103&gt;=80,"A",'HPS grading'!Z103&gt;=70,"B+",'HPS grading'!Z103&gt;=60,"B",'HPS grading'!Z103&gt;=50,"C+",'HPS grading'!Z103&gt;=40,"C",'HPS grading'!Z103&gt;=30,"D",'HPS grading'!Z103&lt;30,"E")</f>
        <v>D</v>
      </c>
    </row>
    <row r="104" spans="1:27" x14ac:dyDescent="0.3">
      <c r="A104" s="71">
        <v>101</v>
      </c>
      <c r="B104" s="60" t="s">
        <v>27</v>
      </c>
      <c r="C104" s="60" t="s">
        <v>15</v>
      </c>
      <c r="D104" s="60" t="s">
        <v>228</v>
      </c>
      <c r="E104" s="61" t="s">
        <v>229</v>
      </c>
      <c r="F104" s="63">
        <f>HPS!$U104</f>
        <v>58.277777777777771</v>
      </c>
      <c r="G104" s="71" t="str" cm="1">
        <f t="array" ref="G104">_xlfn.IFS('HPS grading'!$F104&gt;=90,"A+",'HPS grading'!$F104&gt;=80,"A",'HPS grading'!$F104&gt;=70,"B+",'HPS grading'!$F104&gt;=60,"B",'HPS grading'!$F104&gt;=50,"C+",'HPS grading'!$F104&gt;=40,"C",'HPS grading'!$F104&gt;=30,"D",'HPS grading'!$F104&lt;30,"E")</f>
        <v>C+</v>
      </c>
      <c r="H104" s="76" t="str">
        <f>Persona!R105</f>
        <v>Cleared</v>
      </c>
      <c r="I104" s="76" t="str">
        <f>Wellness!V105</f>
        <v>Cleared</v>
      </c>
      <c r="J104" s="71" t="str">
        <f t="shared" si="4"/>
        <v>None</v>
      </c>
      <c r="K104" s="63">
        <f>HPS!AK104</f>
        <v>46.021428571428572</v>
      </c>
      <c r="L104" s="71" t="str" cm="1">
        <f t="array" ref="L104">_xlfn.IFS('HPS grading'!K104&gt;=90,"A+",'HPS grading'!K104&gt;=80,"A",'HPS grading'!K104&gt;=70,"B+",'HPS grading'!K104&gt;=60,"B",'HPS grading'!K104&gt;=50,"C+",'HPS grading'!K104&gt;=40,"C",'HPS grading'!K104&gt;=30,"D",'HPS grading'!K104&lt;30,"E")</f>
        <v>C</v>
      </c>
      <c r="M104" s="76" t="str">
        <f>Persona!AE105</f>
        <v>Cleared</v>
      </c>
      <c r="N104" s="76" t="str">
        <f>Wellness!AP105</f>
        <v>NC</v>
      </c>
      <c r="O104" s="71" t="str">
        <f t="shared" si="5"/>
        <v>NC</v>
      </c>
      <c r="P104" s="63">
        <f>HPS!BA104</f>
        <v>55.181111111111115</v>
      </c>
      <c r="Q104" s="71" t="str" cm="1">
        <f t="array" ref="Q104">_xlfn.IFS('HPS grading'!P104&gt;=90,"A+",'HPS grading'!P104&gt;=80,"A",'HPS grading'!P104&gt;=70,"B+",'HPS grading'!P104&gt;=60,"B",'HPS grading'!P104&gt;=50,"C+",'HPS grading'!P104&gt;=40,"C",'HPS grading'!P104&gt;=30,"D",'HPS grading'!P104&lt;30,"E")</f>
        <v>C+</v>
      </c>
      <c r="R104" s="76" t="str">
        <f>Persona!AR105</f>
        <v>Cleared</v>
      </c>
      <c r="S104" s="76" t="str">
        <f>Wellness!BJ105</f>
        <v>NC</v>
      </c>
      <c r="T104" s="71" t="str">
        <f t="shared" si="6"/>
        <v>NC</v>
      </c>
      <c r="U104" s="63">
        <f>HPS!BQ104</f>
        <v>50.779629629629625</v>
      </c>
      <c r="V104" s="71" t="str" cm="1">
        <f t="array" ref="V104">_xlfn.IFS('HPS grading'!U104&gt;=90,"A+",'HPS grading'!U104&gt;=80,"A",'HPS grading'!U104&gt;=70,"B+",'HPS grading'!U104&gt;=60,"B",'HPS grading'!U104&gt;=50,"C+",'HPS grading'!U104&gt;=40,"C",'HPS grading'!U104&gt;=30,"D",'HPS grading'!U104&lt;30,"E")</f>
        <v>C+</v>
      </c>
      <c r="W104" s="76" t="str">
        <f>Persona!BE105</f>
        <v>Cleared</v>
      </c>
      <c r="X104" s="76" t="str">
        <f>Wellness!CD105</f>
        <v>Cleared</v>
      </c>
      <c r="Y104" s="71" t="str">
        <f t="shared" si="7"/>
        <v>None</v>
      </c>
      <c r="Z104" s="63">
        <f>AVERAGE('HPS grading'!$F104,'HPS grading'!$K104,'HPS grading'!$P104,'HPS grading'!$U104)</f>
        <v>52.564986772486769</v>
      </c>
      <c r="AA104" s="249" t="str" cm="1">
        <f t="array" ref="AA104">_xlfn.IFS('HPS grading'!Z104&gt;=90,"A+",'HPS grading'!Z104&gt;=80,"A",'HPS grading'!Z104&gt;=70,"B+",'HPS grading'!Z104&gt;=60,"B",'HPS grading'!Z104&gt;=50,"C+",'HPS grading'!Z104&gt;=40,"C",'HPS grading'!Z104&gt;=30,"D",'HPS grading'!Z104&lt;30,"E")</f>
        <v>C+</v>
      </c>
    </row>
    <row r="105" spans="1:27" x14ac:dyDescent="0.3">
      <c r="A105" s="72">
        <v>102</v>
      </c>
      <c r="B105" s="64" t="s">
        <v>23</v>
      </c>
      <c r="C105" s="64" t="s">
        <v>15</v>
      </c>
      <c r="D105" s="64" t="s">
        <v>230</v>
      </c>
      <c r="E105" s="65" t="s">
        <v>231</v>
      </c>
      <c r="F105" s="67">
        <f>HPS!$U105</f>
        <v>59.205853174603178</v>
      </c>
      <c r="G105" s="72" t="str" cm="1">
        <f t="array" ref="G105">_xlfn.IFS('HPS grading'!$F105&gt;=90,"A+",'HPS grading'!$F105&gt;=80,"A",'HPS grading'!$F105&gt;=70,"B+",'HPS grading'!$F105&gt;=60,"B",'HPS grading'!$F105&gt;=50,"C+",'HPS grading'!$F105&gt;=40,"C",'HPS grading'!$F105&gt;=30,"D",'HPS grading'!$F105&lt;30,"E")</f>
        <v>C+</v>
      </c>
      <c r="H105" s="76" t="str">
        <f>Persona!R106</f>
        <v>Cleared</v>
      </c>
      <c r="I105" s="76" t="str">
        <f>Wellness!V106</f>
        <v>Cleared</v>
      </c>
      <c r="J105" s="71" t="str">
        <f t="shared" si="4"/>
        <v>None</v>
      </c>
      <c r="K105" s="67">
        <f>HPS!AK105</f>
        <v>54.224285714285713</v>
      </c>
      <c r="L105" s="72" t="str" cm="1">
        <f t="array" ref="L105">_xlfn.IFS('HPS grading'!K105&gt;=90,"A+",'HPS grading'!K105&gt;=80,"A",'HPS grading'!K105&gt;=70,"B+",'HPS grading'!K105&gt;=60,"B",'HPS grading'!K105&gt;=50,"C+",'HPS grading'!K105&gt;=40,"C",'HPS grading'!K105&gt;=30,"D",'HPS grading'!K105&lt;30,"E")</f>
        <v>C+</v>
      </c>
      <c r="M105" s="76" t="str">
        <f>Persona!AE106</f>
        <v>Cleared</v>
      </c>
      <c r="N105" s="76" t="str">
        <f>Wellness!AP106</f>
        <v>Cleared</v>
      </c>
      <c r="O105" s="71" t="str">
        <f t="shared" si="5"/>
        <v>None</v>
      </c>
      <c r="P105" s="67">
        <f>HPS!BA105</f>
        <v>34.31</v>
      </c>
      <c r="Q105" s="72" t="str" cm="1">
        <f t="array" ref="Q105">_xlfn.IFS('HPS grading'!P105&gt;=90,"A+",'HPS grading'!P105&gt;=80,"A",'HPS grading'!P105&gt;=70,"B+",'HPS grading'!P105&gt;=60,"B",'HPS grading'!P105&gt;=50,"C+",'HPS grading'!P105&gt;=40,"C",'HPS grading'!P105&gt;=30,"D",'HPS grading'!P105&lt;30,"E")</f>
        <v>D</v>
      </c>
      <c r="R105" s="76" t="str">
        <f>Persona!AR106</f>
        <v>NC</v>
      </c>
      <c r="S105" s="76" t="str">
        <f>Wellness!BJ106</f>
        <v>Cleared</v>
      </c>
      <c r="T105" s="72" t="str">
        <f t="shared" si="6"/>
        <v>NC</v>
      </c>
      <c r="U105" s="67">
        <f>HPS!BQ105</f>
        <v>63.086481481481478</v>
      </c>
      <c r="V105" s="72" t="str" cm="1">
        <f t="array" ref="V105">_xlfn.IFS('HPS grading'!U105&gt;=90,"A+",'HPS grading'!U105&gt;=80,"A",'HPS grading'!U105&gt;=70,"B+",'HPS grading'!U105&gt;=60,"B",'HPS grading'!U105&gt;=50,"C+",'HPS grading'!U105&gt;=40,"C",'HPS grading'!U105&gt;=30,"D",'HPS grading'!U105&lt;30,"E")</f>
        <v>B</v>
      </c>
      <c r="W105" s="76" t="str">
        <f>Persona!BE106</f>
        <v>Cleared</v>
      </c>
      <c r="X105" s="76" t="str">
        <f>Wellness!CD106</f>
        <v>Cleared</v>
      </c>
      <c r="Y105" s="72" t="str">
        <f t="shared" si="7"/>
        <v>None</v>
      </c>
      <c r="Z105" s="67">
        <f>AVERAGE('HPS grading'!$F105,'HPS grading'!$K105,'HPS grading'!$P105,'HPS grading'!$U105)</f>
        <v>52.706655092592598</v>
      </c>
      <c r="AA105" s="250" t="str" cm="1">
        <f t="array" ref="AA105">_xlfn.IFS('HPS grading'!Z105&gt;=90,"A+",'HPS grading'!Z105&gt;=80,"A",'HPS grading'!Z105&gt;=70,"B+",'HPS grading'!Z105&gt;=60,"B",'HPS grading'!Z105&gt;=50,"C+",'HPS grading'!Z105&gt;=40,"C",'HPS grading'!Z105&gt;=30,"D",'HPS grading'!Z105&lt;30,"E")</f>
        <v>C+</v>
      </c>
    </row>
    <row r="106" spans="1:27" x14ac:dyDescent="0.3">
      <c r="A106" s="71">
        <v>103</v>
      </c>
      <c r="B106" s="60" t="s">
        <v>23</v>
      </c>
      <c r="C106" s="60" t="s">
        <v>24</v>
      </c>
      <c r="D106" s="60" t="s">
        <v>232</v>
      </c>
      <c r="E106" s="61" t="s">
        <v>233</v>
      </c>
      <c r="F106" s="63">
        <f>HPS!$U106</f>
        <v>38.000496031746025</v>
      </c>
      <c r="G106" s="71" t="str" cm="1">
        <f t="array" ref="G106">_xlfn.IFS('HPS grading'!$F106&gt;=90,"A+",'HPS grading'!$F106&gt;=80,"A",'HPS grading'!$F106&gt;=70,"B+",'HPS grading'!$F106&gt;=60,"B",'HPS grading'!$F106&gt;=50,"C+",'HPS grading'!$F106&gt;=40,"C",'HPS grading'!$F106&gt;=30,"D",'HPS grading'!$F106&lt;30,"E")</f>
        <v>D</v>
      </c>
      <c r="H106" s="76" t="str">
        <f>Persona!R107</f>
        <v>NC</v>
      </c>
      <c r="I106" s="76" t="str">
        <f>Wellness!V107</f>
        <v>Cleared</v>
      </c>
      <c r="J106" s="71" t="str">
        <f t="shared" si="4"/>
        <v>NC</v>
      </c>
      <c r="K106" s="63">
        <f>HPS!AK106</f>
        <v>25.564761904761905</v>
      </c>
      <c r="L106" s="71" t="str" cm="1">
        <f t="array" ref="L106">_xlfn.IFS('HPS grading'!K106&gt;=90,"A+",'HPS grading'!K106&gt;=80,"A",'HPS grading'!K106&gt;=70,"B+",'HPS grading'!K106&gt;=60,"B",'HPS grading'!K106&gt;=50,"C+",'HPS grading'!K106&gt;=40,"C",'HPS grading'!K106&gt;=30,"D",'HPS grading'!K106&lt;30,"E")</f>
        <v>E</v>
      </c>
      <c r="M106" s="76" t="str">
        <f>Persona!AE107</f>
        <v>NC</v>
      </c>
      <c r="N106" s="76" t="str">
        <f>Wellness!AP107</f>
        <v>NC</v>
      </c>
      <c r="O106" s="71" t="str">
        <f t="shared" si="5"/>
        <v>NC</v>
      </c>
      <c r="P106" s="63">
        <f>HPS!BA106</f>
        <v>52.486666666666657</v>
      </c>
      <c r="Q106" s="71" t="str" cm="1">
        <f t="array" ref="Q106">_xlfn.IFS('HPS grading'!P106&gt;=90,"A+",'HPS grading'!P106&gt;=80,"A",'HPS grading'!P106&gt;=70,"B+",'HPS grading'!P106&gt;=60,"B",'HPS grading'!P106&gt;=50,"C+",'HPS grading'!P106&gt;=40,"C",'HPS grading'!P106&gt;=30,"D",'HPS grading'!P106&lt;30,"E")</f>
        <v>C+</v>
      </c>
      <c r="R106" s="76" t="str">
        <f>Persona!AR107</f>
        <v>Cleared</v>
      </c>
      <c r="S106" s="76" t="str">
        <f>Wellness!BJ107</f>
        <v>NC</v>
      </c>
      <c r="T106" s="71" t="str">
        <f t="shared" si="6"/>
        <v>NC</v>
      </c>
      <c r="U106" s="63">
        <f>HPS!BQ106</f>
        <v>47.235740740740738</v>
      </c>
      <c r="V106" s="71" t="str" cm="1">
        <f t="array" ref="V106">_xlfn.IFS('HPS grading'!U106&gt;=90,"A+",'HPS grading'!U106&gt;=80,"A",'HPS grading'!U106&gt;=70,"B+",'HPS grading'!U106&gt;=60,"B",'HPS grading'!U106&gt;=50,"C+",'HPS grading'!U106&gt;=40,"C",'HPS grading'!U106&gt;=30,"D",'HPS grading'!U106&lt;30,"E")</f>
        <v>C</v>
      </c>
      <c r="W106" s="76" t="str">
        <f>Persona!BE107</f>
        <v>NC</v>
      </c>
      <c r="X106" s="76" t="str">
        <f>Wellness!CD107</f>
        <v>Cleared</v>
      </c>
      <c r="Y106" s="71" t="str">
        <f t="shared" si="7"/>
        <v>NC</v>
      </c>
      <c r="Z106" s="63">
        <f>AVERAGE('HPS grading'!$F106,'HPS grading'!$K106,'HPS grading'!$P106,'HPS grading'!$U106)</f>
        <v>40.821916335978834</v>
      </c>
      <c r="AA106" s="249" t="str" cm="1">
        <f t="array" ref="AA106">_xlfn.IFS('HPS grading'!Z106&gt;=90,"A+",'HPS grading'!Z106&gt;=80,"A",'HPS grading'!Z106&gt;=70,"B+",'HPS grading'!Z106&gt;=60,"B",'HPS grading'!Z106&gt;=50,"C+",'HPS grading'!Z106&gt;=40,"C",'HPS grading'!Z106&gt;=30,"D",'HPS grading'!Z106&lt;30,"E")</f>
        <v>C</v>
      </c>
    </row>
    <row r="107" spans="1:27" x14ac:dyDescent="0.3">
      <c r="A107" s="72">
        <v>104</v>
      </c>
      <c r="B107" s="64" t="s">
        <v>27</v>
      </c>
      <c r="C107" s="64" t="s">
        <v>24</v>
      </c>
      <c r="D107" s="64" t="s">
        <v>234</v>
      </c>
      <c r="E107" s="65" t="s">
        <v>235</v>
      </c>
      <c r="F107" s="67">
        <f>HPS!$U107</f>
        <v>39.416666666666671</v>
      </c>
      <c r="G107" s="72" t="str" cm="1">
        <f t="array" ref="G107">_xlfn.IFS('HPS grading'!$F107&gt;=90,"A+",'HPS grading'!$F107&gt;=80,"A",'HPS grading'!$F107&gt;=70,"B+",'HPS grading'!$F107&gt;=60,"B",'HPS grading'!$F107&gt;=50,"C+",'HPS grading'!$F107&gt;=40,"C",'HPS grading'!$F107&gt;=30,"D",'HPS grading'!$F107&lt;30,"E")</f>
        <v>D</v>
      </c>
      <c r="H107" s="76" t="str">
        <f>Persona!R108</f>
        <v>Cleared</v>
      </c>
      <c r="I107" s="76" t="str">
        <f>Wellness!V108</f>
        <v>NC</v>
      </c>
      <c r="J107" s="71" t="str">
        <f t="shared" si="4"/>
        <v>NC</v>
      </c>
      <c r="K107" s="67">
        <f>HPS!AK107</f>
        <v>55.488809523809522</v>
      </c>
      <c r="L107" s="72" t="str" cm="1">
        <f t="array" ref="L107">_xlfn.IFS('HPS grading'!K107&gt;=90,"A+",'HPS grading'!K107&gt;=80,"A",'HPS grading'!K107&gt;=70,"B+",'HPS grading'!K107&gt;=60,"B",'HPS grading'!K107&gt;=50,"C+",'HPS grading'!K107&gt;=40,"C",'HPS grading'!K107&gt;=30,"D",'HPS grading'!K107&lt;30,"E")</f>
        <v>C+</v>
      </c>
      <c r="M107" s="76" t="str">
        <f>Persona!AE108</f>
        <v>Cleared</v>
      </c>
      <c r="N107" s="76" t="str">
        <f>Wellness!AP108</f>
        <v>NC</v>
      </c>
      <c r="O107" s="71" t="str">
        <f t="shared" si="5"/>
        <v>NC</v>
      </c>
      <c r="P107" s="67">
        <f>HPS!BA107</f>
        <v>46.114444444444437</v>
      </c>
      <c r="Q107" s="72" t="str" cm="1">
        <f t="array" ref="Q107">_xlfn.IFS('HPS grading'!P107&gt;=90,"A+",'HPS grading'!P107&gt;=80,"A",'HPS grading'!P107&gt;=70,"B+",'HPS grading'!P107&gt;=60,"B",'HPS grading'!P107&gt;=50,"C+",'HPS grading'!P107&gt;=40,"C",'HPS grading'!P107&gt;=30,"D",'HPS grading'!P107&lt;30,"E")</f>
        <v>C</v>
      </c>
      <c r="R107" s="76" t="str">
        <f>Persona!AR108</f>
        <v>NC</v>
      </c>
      <c r="S107" s="76" t="str">
        <f>Wellness!BJ108</f>
        <v>Cleared</v>
      </c>
      <c r="T107" s="72" t="str">
        <f t="shared" si="6"/>
        <v>NC</v>
      </c>
      <c r="U107" s="67">
        <f>HPS!BQ107</f>
        <v>59.76814814814815</v>
      </c>
      <c r="V107" s="72" t="str" cm="1">
        <f t="array" ref="V107">_xlfn.IFS('HPS grading'!U107&gt;=90,"A+",'HPS grading'!U107&gt;=80,"A",'HPS grading'!U107&gt;=70,"B+",'HPS grading'!U107&gt;=60,"B",'HPS grading'!U107&gt;=50,"C+",'HPS grading'!U107&gt;=40,"C",'HPS grading'!U107&gt;=30,"D",'HPS grading'!U107&lt;30,"E")</f>
        <v>C+</v>
      </c>
      <c r="W107" s="76" t="str">
        <f>Persona!BE108</f>
        <v>Cleared</v>
      </c>
      <c r="X107" s="76" t="str">
        <f>Wellness!CD108</f>
        <v>Cleared</v>
      </c>
      <c r="Y107" s="72" t="str">
        <f t="shared" si="7"/>
        <v>None</v>
      </c>
      <c r="Z107" s="67">
        <f>AVERAGE('HPS grading'!$F107,'HPS grading'!$K107,'HPS grading'!$P107,'HPS grading'!$U107)</f>
        <v>50.197017195767195</v>
      </c>
      <c r="AA107" s="250" t="str" cm="1">
        <f t="array" ref="AA107">_xlfn.IFS('HPS grading'!Z107&gt;=90,"A+",'HPS grading'!Z107&gt;=80,"A",'HPS grading'!Z107&gt;=70,"B+",'HPS grading'!Z107&gt;=60,"B",'HPS grading'!Z107&gt;=50,"C+",'HPS grading'!Z107&gt;=40,"C",'HPS grading'!Z107&gt;=30,"D",'HPS grading'!Z107&lt;30,"E")</f>
        <v>C+</v>
      </c>
    </row>
    <row r="108" spans="1:27" x14ac:dyDescent="0.3">
      <c r="A108" s="71">
        <v>105</v>
      </c>
      <c r="B108" s="60" t="s">
        <v>23</v>
      </c>
      <c r="C108" s="60" t="s">
        <v>24</v>
      </c>
      <c r="D108" s="60" t="s">
        <v>236</v>
      </c>
      <c r="E108" s="61" t="s">
        <v>237</v>
      </c>
      <c r="F108" s="63">
        <f>HPS!$U108</f>
        <v>51.583333333333329</v>
      </c>
      <c r="G108" s="71" t="str" cm="1">
        <f t="array" ref="G108">_xlfn.IFS('HPS grading'!$F108&gt;=90,"A+",'HPS grading'!$F108&gt;=80,"A",'HPS grading'!$F108&gt;=70,"B+",'HPS grading'!$F108&gt;=60,"B",'HPS grading'!$F108&gt;=50,"C+",'HPS grading'!$F108&gt;=40,"C",'HPS grading'!$F108&gt;=30,"D",'HPS grading'!$F108&lt;30,"E")</f>
        <v>C+</v>
      </c>
      <c r="H108" s="76" t="str">
        <f>Persona!R109</f>
        <v>Cleared</v>
      </c>
      <c r="I108" s="76" t="str">
        <f>Wellness!V109</f>
        <v>Cleared</v>
      </c>
      <c r="J108" s="71" t="str">
        <f t="shared" si="4"/>
        <v>None</v>
      </c>
      <c r="K108" s="63">
        <f>HPS!AK108</f>
        <v>50.930238095238089</v>
      </c>
      <c r="L108" s="71" t="str" cm="1">
        <f t="array" ref="L108">_xlfn.IFS('HPS grading'!K108&gt;=90,"A+",'HPS grading'!K108&gt;=80,"A",'HPS grading'!K108&gt;=70,"B+",'HPS grading'!K108&gt;=60,"B",'HPS grading'!K108&gt;=50,"C+",'HPS grading'!K108&gt;=40,"C",'HPS grading'!K108&gt;=30,"D",'HPS grading'!K108&lt;30,"E")</f>
        <v>C+</v>
      </c>
      <c r="M108" s="76" t="str">
        <f>Persona!AE109</f>
        <v>Cleared</v>
      </c>
      <c r="N108" s="76" t="str">
        <f>Wellness!AP109</f>
        <v>NC</v>
      </c>
      <c r="O108" s="71" t="str">
        <f t="shared" si="5"/>
        <v>NC</v>
      </c>
      <c r="P108" s="63">
        <f>HPS!BA108</f>
        <v>51.981111111111119</v>
      </c>
      <c r="Q108" s="71" t="str" cm="1">
        <f t="array" ref="Q108">_xlfn.IFS('HPS grading'!P108&gt;=90,"A+",'HPS grading'!P108&gt;=80,"A",'HPS grading'!P108&gt;=70,"B+",'HPS grading'!P108&gt;=60,"B",'HPS grading'!P108&gt;=50,"C+",'HPS grading'!P108&gt;=40,"C",'HPS grading'!P108&gt;=30,"D",'HPS grading'!P108&lt;30,"E")</f>
        <v>C+</v>
      </c>
      <c r="R108" s="76" t="str">
        <f>Persona!AR109</f>
        <v>Cleared</v>
      </c>
      <c r="S108" s="76" t="str">
        <f>Wellness!BJ109</f>
        <v>NC</v>
      </c>
      <c r="T108" s="71" t="str">
        <f t="shared" si="6"/>
        <v>NC</v>
      </c>
      <c r="U108" s="63">
        <f>HPS!BQ108</f>
        <v>58.250925925925927</v>
      </c>
      <c r="V108" s="71" t="str" cm="1">
        <f t="array" ref="V108">_xlfn.IFS('HPS grading'!U108&gt;=90,"A+",'HPS grading'!U108&gt;=80,"A",'HPS grading'!U108&gt;=70,"B+",'HPS grading'!U108&gt;=60,"B",'HPS grading'!U108&gt;=50,"C+",'HPS grading'!U108&gt;=40,"C",'HPS grading'!U108&gt;=30,"D",'HPS grading'!U108&lt;30,"E")</f>
        <v>C+</v>
      </c>
      <c r="W108" s="76" t="str">
        <f>Persona!BE109</f>
        <v>Cleared</v>
      </c>
      <c r="X108" s="76" t="str">
        <f>Wellness!CD109</f>
        <v>NC</v>
      </c>
      <c r="Y108" s="71" t="str">
        <f t="shared" si="7"/>
        <v>NC</v>
      </c>
      <c r="Z108" s="63">
        <f>AVERAGE('HPS grading'!$F108,'HPS grading'!$K108,'HPS grading'!$P108,'HPS grading'!$U108)</f>
        <v>53.186402116402121</v>
      </c>
      <c r="AA108" s="249" t="str" cm="1">
        <f t="array" ref="AA108">_xlfn.IFS('HPS grading'!Z108&gt;=90,"A+",'HPS grading'!Z108&gt;=80,"A",'HPS grading'!Z108&gt;=70,"B+",'HPS grading'!Z108&gt;=60,"B",'HPS grading'!Z108&gt;=50,"C+",'HPS grading'!Z108&gt;=40,"C",'HPS grading'!Z108&gt;=30,"D",'HPS grading'!Z108&lt;30,"E")</f>
        <v>C+</v>
      </c>
    </row>
    <row r="109" spans="1:27" x14ac:dyDescent="0.3">
      <c r="A109" s="72">
        <v>106</v>
      </c>
      <c r="B109" s="64" t="s">
        <v>27</v>
      </c>
      <c r="C109" s="64" t="s">
        <v>15</v>
      </c>
      <c r="D109" s="64" t="s">
        <v>238</v>
      </c>
      <c r="E109" s="65" t="s">
        <v>239</v>
      </c>
      <c r="F109" s="67">
        <f>HPS!$U109</f>
        <v>64.0138888888889</v>
      </c>
      <c r="G109" s="72" t="str" cm="1">
        <f t="array" ref="G109">_xlfn.IFS('HPS grading'!$F109&gt;=90,"A+",'HPS grading'!$F109&gt;=80,"A",'HPS grading'!$F109&gt;=70,"B+",'HPS grading'!$F109&gt;=60,"B",'HPS grading'!$F109&gt;=50,"C+",'HPS grading'!$F109&gt;=40,"C",'HPS grading'!$F109&gt;=30,"D",'HPS grading'!$F109&lt;30,"E")</f>
        <v>B</v>
      </c>
      <c r="H109" s="76" t="str">
        <f>Persona!R110</f>
        <v>Cleared</v>
      </c>
      <c r="I109" s="76" t="str">
        <f>Wellness!V110</f>
        <v>Cleared</v>
      </c>
      <c r="J109" s="71" t="str">
        <f t="shared" si="4"/>
        <v>None</v>
      </c>
      <c r="K109" s="67">
        <f>HPS!AK109</f>
        <v>63.976666666666667</v>
      </c>
      <c r="L109" s="72" t="str" cm="1">
        <f t="array" ref="L109">_xlfn.IFS('HPS grading'!K109&gt;=90,"A+",'HPS grading'!K109&gt;=80,"A",'HPS grading'!K109&gt;=70,"B+",'HPS grading'!K109&gt;=60,"B",'HPS grading'!K109&gt;=50,"C+",'HPS grading'!K109&gt;=40,"C",'HPS grading'!K109&gt;=30,"D",'HPS grading'!K109&lt;30,"E")</f>
        <v>B</v>
      </c>
      <c r="M109" s="76" t="str">
        <f>Persona!AE110</f>
        <v>Cleared</v>
      </c>
      <c r="N109" s="76" t="str">
        <f>Wellness!AP110</f>
        <v>Cleared</v>
      </c>
      <c r="O109" s="71" t="str">
        <f t="shared" si="5"/>
        <v>None</v>
      </c>
      <c r="P109" s="67">
        <f>HPS!BA109</f>
        <v>52.776666666666671</v>
      </c>
      <c r="Q109" s="72" t="str" cm="1">
        <f t="array" ref="Q109">_xlfn.IFS('HPS grading'!P109&gt;=90,"A+",'HPS grading'!P109&gt;=80,"A",'HPS grading'!P109&gt;=70,"B+",'HPS grading'!P109&gt;=60,"B",'HPS grading'!P109&gt;=50,"C+",'HPS grading'!P109&gt;=40,"C",'HPS grading'!P109&gt;=30,"D",'HPS grading'!P109&lt;30,"E")</f>
        <v>C+</v>
      </c>
      <c r="R109" s="76" t="str">
        <f>Persona!AR110</f>
        <v>Cleared</v>
      </c>
      <c r="S109" s="76" t="str">
        <f>Wellness!BJ110</f>
        <v>Cleared</v>
      </c>
      <c r="T109" s="72" t="str">
        <f t="shared" si="6"/>
        <v>None</v>
      </c>
      <c r="U109" s="67">
        <f>HPS!BQ109</f>
        <v>53.349999999999994</v>
      </c>
      <c r="V109" s="72" t="str" cm="1">
        <f t="array" ref="V109">_xlfn.IFS('HPS grading'!U109&gt;=90,"A+",'HPS grading'!U109&gt;=80,"A",'HPS grading'!U109&gt;=70,"B+",'HPS grading'!U109&gt;=60,"B",'HPS grading'!U109&gt;=50,"C+",'HPS grading'!U109&gt;=40,"C",'HPS grading'!U109&gt;=30,"D",'HPS grading'!U109&lt;30,"E")</f>
        <v>C+</v>
      </c>
      <c r="W109" s="76" t="str">
        <f>Persona!BE110</f>
        <v>Cleared</v>
      </c>
      <c r="X109" s="76" t="str">
        <f>Wellness!CD110</f>
        <v>Cleared</v>
      </c>
      <c r="Y109" s="72" t="str">
        <f t="shared" si="7"/>
        <v>None</v>
      </c>
      <c r="Z109" s="67">
        <f>AVERAGE('HPS grading'!$F109,'HPS grading'!$K109,'HPS grading'!$P109,'HPS grading'!$U109)</f>
        <v>58.52930555555556</v>
      </c>
      <c r="AA109" s="250" t="str" cm="1">
        <f t="array" ref="AA109">_xlfn.IFS('HPS grading'!Z109&gt;=90,"A+",'HPS grading'!Z109&gt;=80,"A",'HPS grading'!Z109&gt;=70,"B+",'HPS grading'!Z109&gt;=60,"B",'HPS grading'!Z109&gt;=50,"C+",'HPS grading'!Z109&gt;=40,"C",'HPS grading'!Z109&gt;=30,"D",'HPS grading'!Z109&lt;30,"E")</f>
        <v>C+</v>
      </c>
    </row>
    <row r="110" spans="1:27" x14ac:dyDescent="0.3">
      <c r="A110" s="71">
        <v>107</v>
      </c>
      <c r="B110" s="60" t="s">
        <v>23</v>
      </c>
      <c r="C110" s="60" t="s">
        <v>15</v>
      </c>
      <c r="D110" s="60" t="s">
        <v>240</v>
      </c>
      <c r="E110" s="61" t="s">
        <v>241</v>
      </c>
      <c r="F110" s="63">
        <f>HPS!$U110</f>
        <v>64.633432539682531</v>
      </c>
      <c r="G110" s="71" t="str" cm="1">
        <f t="array" ref="G110">_xlfn.IFS('HPS grading'!$F110&gt;=90,"A+",'HPS grading'!$F110&gt;=80,"A",'HPS grading'!$F110&gt;=70,"B+",'HPS grading'!$F110&gt;=60,"B",'HPS grading'!$F110&gt;=50,"C+",'HPS grading'!$F110&gt;=40,"C",'HPS grading'!$F110&gt;=30,"D",'HPS grading'!$F110&lt;30,"E")</f>
        <v>B</v>
      </c>
      <c r="H110" s="76" t="str">
        <f>Persona!R111</f>
        <v>Cleared</v>
      </c>
      <c r="I110" s="76" t="str">
        <f>Wellness!V111</f>
        <v>Cleared</v>
      </c>
      <c r="J110" s="71" t="str">
        <f t="shared" si="4"/>
        <v>None</v>
      </c>
      <c r="K110" s="63">
        <f>HPS!AK110</f>
        <v>41.560952380952379</v>
      </c>
      <c r="L110" s="71" t="str" cm="1">
        <f t="array" ref="L110">_xlfn.IFS('HPS grading'!K110&gt;=90,"A+",'HPS grading'!K110&gt;=80,"A",'HPS grading'!K110&gt;=70,"B+",'HPS grading'!K110&gt;=60,"B",'HPS grading'!K110&gt;=50,"C+",'HPS grading'!K110&gt;=40,"C",'HPS grading'!K110&gt;=30,"D",'HPS grading'!K110&lt;30,"E")</f>
        <v>C</v>
      </c>
      <c r="M110" s="76" t="str">
        <f>Persona!AE111</f>
        <v>NC</v>
      </c>
      <c r="N110" s="76" t="str">
        <f>Wellness!AP111</f>
        <v>NC</v>
      </c>
      <c r="O110" s="71" t="str">
        <f t="shared" si="5"/>
        <v>NC</v>
      </c>
      <c r="P110" s="63">
        <f>HPS!BA110</f>
        <v>60.734444444444435</v>
      </c>
      <c r="Q110" s="71" t="str" cm="1">
        <f t="array" ref="Q110">_xlfn.IFS('HPS grading'!P110&gt;=90,"A+",'HPS grading'!P110&gt;=80,"A",'HPS grading'!P110&gt;=70,"B+",'HPS grading'!P110&gt;=60,"B",'HPS grading'!P110&gt;=50,"C+",'HPS grading'!P110&gt;=40,"C",'HPS grading'!P110&gt;=30,"D",'HPS grading'!P110&lt;30,"E")</f>
        <v>B</v>
      </c>
      <c r="R110" s="76" t="str">
        <f>Persona!AR111</f>
        <v>Cleared</v>
      </c>
      <c r="S110" s="76" t="str">
        <f>Wellness!BJ111</f>
        <v>Cleared</v>
      </c>
      <c r="T110" s="71" t="str">
        <f t="shared" si="6"/>
        <v>None</v>
      </c>
      <c r="U110" s="63">
        <f>HPS!BQ110</f>
        <v>62.512962962962959</v>
      </c>
      <c r="V110" s="71" t="str" cm="1">
        <f t="array" ref="V110">_xlfn.IFS('HPS grading'!U110&gt;=90,"A+",'HPS grading'!U110&gt;=80,"A",'HPS grading'!U110&gt;=70,"B+",'HPS grading'!U110&gt;=60,"B",'HPS grading'!U110&gt;=50,"C+",'HPS grading'!U110&gt;=40,"C",'HPS grading'!U110&gt;=30,"D",'HPS grading'!U110&lt;30,"E")</f>
        <v>B</v>
      </c>
      <c r="W110" s="76" t="str">
        <f>Persona!BE111</f>
        <v>Cleared</v>
      </c>
      <c r="X110" s="76" t="str">
        <f>Wellness!CD111</f>
        <v>Cleared</v>
      </c>
      <c r="Y110" s="71" t="str">
        <f t="shared" si="7"/>
        <v>None</v>
      </c>
      <c r="Z110" s="63">
        <f>AVERAGE('HPS grading'!$F110,'HPS grading'!$K110,'HPS grading'!$P110,'HPS grading'!$U110)</f>
        <v>57.360448082010578</v>
      </c>
      <c r="AA110" s="249" t="str" cm="1">
        <f t="array" ref="AA110">_xlfn.IFS('HPS grading'!Z110&gt;=90,"A+",'HPS grading'!Z110&gt;=80,"A",'HPS grading'!Z110&gt;=70,"B+",'HPS grading'!Z110&gt;=60,"B",'HPS grading'!Z110&gt;=50,"C+",'HPS grading'!Z110&gt;=40,"C",'HPS grading'!Z110&gt;=30,"D",'HPS grading'!Z110&lt;30,"E")</f>
        <v>C+</v>
      </c>
    </row>
    <row r="111" spans="1:27" x14ac:dyDescent="0.3">
      <c r="A111" s="72">
        <v>108</v>
      </c>
      <c r="B111" s="64" t="s">
        <v>27</v>
      </c>
      <c r="C111" s="64" t="s">
        <v>47</v>
      </c>
      <c r="D111" s="64" t="s">
        <v>242</v>
      </c>
      <c r="E111" s="65" t="s">
        <v>243</v>
      </c>
      <c r="F111" s="67">
        <f>HPS!$U111</f>
        <v>46.910218253968253</v>
      </c>
      <c r="G111" s="72" t="str" cm="1">
        <f t="array" ref="G111">_xlfn.IFS('HPS grading'!$F111&gt;=90,"A+",'HPS grading'!$F111&gt;=80,"A",'HPS grading'!$F111&gt;=70,"B+",'HPS grading'!$F111&gt;=60,"B",'HPS grading'!$F111&gt;=50,"C+",'HPS grading'!$F111&gt;=40,"C",'HPS grading'!$F111&gt;=30,"D",'HPS grading'!$F111&lt;30,"E")</f>
        <v>C</v>
      </c>
      <c r="H111" s="76" t="str">
        <f>Persona!R112</f>
        <v>NC</v>
      </c>
      <c r="I111" s="76" t="str">
        <f>Wellness!V112</f>
        <v>Cleared</v>
      </c>
      <c r="J111" s="71" t="str">
        <f t="shared" si="4"/>
        <v>NC</v>
      </c>
      <c r="K111" s="67">
        <f>HPS!AK111</f>
        <v>43.439523809523806</v>
      </c>
      <c r="L111" s="72" t="str" cm="1">
        <f t="array" ref="L111">_xlfn.IFS('HPS grading'!K111&gt;=90,"A+",'HPS grading'!K111&gt;=80,"A",'HPS grading'!K111&gt;=70,"B+",'HPS grading'!K111&gt;=60,"B",'HPS grading'!K111&gt;=50,"C+",'HPS grading'!K111&gt;=40,"C",'HPS grading'!K111&gt;=30,"D",'HPS grading'!K111&lt;30,"E")</f>
        <v>C</v>
      </c>
      <c r="M111" s="76" t="str">
        <f>Persona!AE112</f>
        <v>NC</v>
      </c>
      <c r="N111" s="76" t="str">
        <f>Wellness!AP112</f>
        <v>Cleared</v>
      </c>
      <c r="O111" s="71" t="str">
        <f t="shared" si="5"/>
        <v>NC</v>
      </c>
      <c r="P111" s="67">
        <f>HPS!BA111</f>
        <v>52.662222222222226</v>
      </c>
      <c r="Q111" s="72" t="str" cm="1">
        <f t="array" ref="Q111">_xlfn.IFS('HPS grading'!P111&gt;=90,"A+",'HPS grading'!P111&gt;=80,"A",'HPS grading'!P111&gt;=70,"B+",'HPS grading'!P111&gt;=60,"B",'HPS grading'!P111&gt;=50,"C+",'HPS grading'!P111&gt;=40,"C",'HPS grading'!P111&gt;=30,"D",'HPS grading'!P111&lt;30,"E")</f>
        <v>C+</v>
      </c>
      <c r="R111" s="76" t="str">
        <f>Persona!AR112</f>
        <v>Cleared</v>
      </c>
      <c r="S111" s="76" t="str">
        <f>Wellness!BJ112</f>
        <v>Cleared</v>
      </c>
      <c r="T111" s="72" t="str">
        <f t="shared" si="6"/>
        <v>None</v>
      </c>
      <c r="U111" s="67">
        <f>HPS!BQ111</f>
        <v>60.092592592592595</v>
      </c>
      <c r="V111" s="72" t="str" cm="1">
        <f t="array" ref="V111">_xlfn.IFS('HPS grading'!U111&gt;=90,"A+",'HPS grading'!U111&gt;=80,"A",'HPS grading'!U111&gt;=70,"B+",'HPS grading'!U111&gt;=60,"B",'HPS grading'!U111&gt;=50,"C+",'HPS grading'!U111&gt;=40,"C",'HPS grading'!U111&gt;=30,"D",'HPS grading'!U111&lt;30,"E")</f>
        <v>B</v>
      </c>
      <c r="W111" s="76" t="str">
        <f>Persona!BE112</f>
        <v>Cleared</v>
      </c>
      <c r="X111" s="76" t="str">
        <f>Wellness!CD112</f>
        <v>Cleared</v>
      </c>
      <c r="Y111" s="72" t="str">
        <f t="shared" si="7"/>
        <v>None</v>
      </c>
      <c r="Z111" s="67">
        <f>AVERAGE('HPS grading'!$F111,'HPS grading'!$K111,'HPS grading'!$P111,'HPS grading'!$U111)</f>
        <v>50.77613921957672</v>
      </c>
      <c r="AA111" s="250" t="str" cm="1">
        <f t="array" ref="AA111">_xlfn.IFS('HPS grading'!Z111&gt;=90,"A+",'HPS grading'!Z111&gt;=80,"A",'HPS grading'!Z111&gt;=70,"B+",'HPS grading'!Z111&gt;=60,"B",'HPS grading'!Z111&gt;=50,"C+",'HPS grading'!Z111&gt;=40,"C",'HPS grading'!Z111&gt;=30,"D",'HPS grading'!Z111&lt;30,"E")</f>
        <v>C+</v>
      </c>
    </row>
    <row r="112" spans="1:27" x14ac:dyDescent="0.3">
      <c r="A112" s="71">
        <v>109</v>
      </c>
      <c r="B112" s="60" t="s">
        <v>27</v>
      </c>
      <c r="C112" s="60" t="s">
        <v>47</v>
      </c>
      <c r="D112" s="60" t="s">
        <v>244</v>
      </c>
      <c r="E112" s="61" t="s">
        <v>245</v>
      </c>
      <c r="F112" s="63">
        <f>HPS!$U112</f>
        <v>42.263888888888893</v>
      </c>
      <c r="G112" s="71" t="str" cm="1">
        <f t="array" ref="G112">_xlfn.IFS('HPS grading'!$F112&gt;=90,"A+",'HPS grading'!$F112&gt;=80,"A",'HPS grading'!$F112&gt;=70,"B+",'HPS grading'!$F112&gt;=60,"B",'HPS grading'!$F112&gt;=50,"C+",'HPS grading'!$F112&gt;=40,"C",'HPS grading'!$F112&gt;=30,"D",'HPS grading'!$F112&lt;30,"E")</f>
        <v>C</v>
      </c>
      <c r="H112" s="76" t="str">
        <f>Persona!R113</f>
        <v>Cleared</v>
      </c>
      <c r="I112" s="76" t="str">
        <f>Wellness!V113</f>
        <v>NC</v>
      </c>
      <c r="J112" s="71" t="str">
        <f t="shared" si="4"/>
        <v>NC</v>
      </c>
      <c r="K112" s="63">
        <f>HPS!AK112</f>
        <v>41.433095238095241</v>
      </c>
      <c r="L112" s="71" t="str" cm="1">
        <f t="array" ref="L112">_xlfn.IFS('HPS grading'!K112&gt;=90,"A+",'HPS grading'!K112&gt;=80,"A",'HPS grading'!K112&gt;=70,"B+",'HPS grading'!K112&gt;=60,"B",'HPS grading'!K112&gt;=50,"C+",'HPS grading'!K112&gt;=40,"C",'HPS grading'!K112&gt;=30,"D",'HPS grading'!K112&lt;30,"E")</f>
        <v>C</v>
      </c>
      <c r="M112" s="76" t="str">
        <f>Persona!AE113</f>
        <v>Cleared</v>
      </c>
      <c r="N112" s="76" t="str">
        <f>Wellness!AP113</f>
        <v>NC</v>
      </c>
      <c r="O112" s="71" t="str">
        <f t="shared" si="5"/>
        <v>NC</v>
      </c>
      <c r="P112" s="63">
        <f>HPS!BA112</f>
        <v>43.135555555555563</v>
      </c>
      <c r="Q112" s="71" t="str" cm="1">
        <f t="array" ref="Q112">_xlfn.IFS('HPS grading'!P112&gt;=90,"A+",'HPS grading'!P112&gt;=80,"A",'HPS grading'!P112&gt;=70,"B+",'HPS grading'!P112&gt;=60,"B",'HPS grading'!P112&gt;=50,"C+",'HPS grading'!P112&gt;=40,"C",'HPS grading'!P112&gt;=30,"D",'HPS grading'!P112&lt;30,"E")</f>
        <v>C</v>
      </c>
      <c r="R112" s="76" t="str">
        <f>Persona!AR113</f>
        <v>Cleared</v>
      </c>
      <c r="S112" s="76" t="str">
        <f>Wellness!BJ113</f>
        <v>NC</v>
      </c>
      <c r="T112" s="71" t="str">
        <f t="shared" si="6"/>
        <v>NC</v>
      </c>
      <c r="U112" s="63">
        <f>HPS!BQ112</f>
        <v>43.879629629629633</v>
      </c>
      <c r="V112" s="71" t="str" cm="1">
        <f t="array" ref="V112">_xlfn.IFS('HPS grading'!U112&gt;=90,"A+",'HPS grading'!U112&gt;=80,"A",'HPS grading'!U112&gt;=70,"B+",'HPS grading'!U112&gt;=60,"B",'HPS grading'!U112&gt;=50,"C+",'HPS grading'!U112&gt;=40,"C",'HPS grading'!U112&gt;=30,"D",'HPS grading'!U112&lt;30,"E")</f>
        <v>C</v>
      </c>
      <c r="W112" s="76" t="str">
        <f>Persona!BE113</f>
        <v>Cleared</v>
      </c>
      <c r="X112" s="76" t="str">
        <f>Wellness!CD113</f>
        <v>NC</v>
      </c>
      <c r="Y112" s="71" t="str">
        <f t="shared" si="7"/>
        <v>NC</v>
      </c>
      <c r="Z112" s="63">
        <f>AVERAGE('HPS grading'!$F112,'HPS grading'!$K112,'HPS grading'!$P112,'HPS grading'!$U112)</f>
        <v>42.678042328042338</v>
      </c>
      <c r="AA112" s="249" t="str" cm="1">
        <f t="array" ref="AA112">_xlfn.IFS('HPS grading'!Z112&gt;=90,"A+",'HPS grading'!Z112&gt;=80,"A",'HPS grading'!Z112&gt;=70,"B+",'HPS grading'!Z112&gt;=60,"B",'HPS grading'!Z112&gt;=50,"C+",'HPS grading'!Z112&gt;=40,"C",'HPS grading'!Z112&gt;=30,"D",'HPS grading'!Z112&lt;30,"E")</f>
        <v>C</v>
      </c>
    </row>
    <row r="113" spans="1:27" x14ac:dyDescent="0.3">
      <c r="A113" s="72">
        <v>110</v>
      </c>
      <c r="B113" s="64" t="s">
        <v>27</v>
      </c>
      <c r="C113" s="64" t="s">
        <v>47</v>
      </c>
      <c r="D113" s="64" t="s">
        <v>246</v>
      </c>
      <c r="E113" s="65" t="s">
        <v>247</v>
      </c>
      <c r="F113" s="67">
        <f>HPS!$U113</f>
        <v>59.104166666666664</v>
      </c>
      <c r="G113" s="72" t="str" cm="1">
        <f t="array" ref="G113">_xlfn.IFS('HPS grading'!$F113&gt;=90,"A+",'HPS grading'!$F113&gt;=80,"A",'HPS grading'!$F113&gt;=70,"B+",'HPS grading'!$F113&gt;=60,"B",'HPS grading'!$F113&gt;=50,"C+",'HPS grading'!$F113&gt;=40,"C",'HPS grading'!$F113&gt;=30,"D",'HPS grading'!$F113&lt;30,"E")</f>
        <v>C+</v>
      </c>
      <c r="H113" s="76" t="str">
        <f>Persona!R114</f>
        <v>Cleared</v>
      </c>
      <c r="I113" s="76" t="str">
        <f>Wellness!V114</f>
        <v>Cleared</v>
      </c>
      <c r="J113" s="71" t="str">
        <f t="shared" si="4"/>
        <v>None</v>
      </c>
      <c r="K113" s="67">
        <f>HPS!AK113</f>
        <v>58.596011904761909</v>
      </c>
      <c r="L113" s="72" t="str" cm="1">
        <f t="array" ref="L113">_xlfn.IFS('HPS grading'!K113&gt;=90,"A+",'HPS grading'!K113&gt;=80,"A",'HPS grading'!K113&gt;=70,"B+",'HPS grading'!K113&gt;=60,"B",'HPS grading'!K113&gt;=50,"C+",'HPS grading'!K113&gt;=40,"C",'HPS grading'!K113&gt;=30,"D",'HPS grading'!K113&lt;30,"E")</f>
        <v>C+</v>
      </c>
      <c r="M113" s="76" t="str">
        <f>Persona!AE114</f>
        <v>Cleared</v>
      </c>
      <c r="N113" s="76" t="str">
        <f>Wellness!AP114</f>
        <v>NC</v>
      </c>
      <c r="O113" s="71" t="str">
        <f t="shared" si="5"/>
        <v>NC</v>
      </c>
      <c r="P113" s="67">
        <f>HPS!BA113</f>
        <v>44.522222222222219</v>
      </c>
      <c r="Q113" s="72" t="str" cm="1">
        <f t="array" ref="Q113">_xlfn.IFS('HPS grading'!P113&gt;=90,"A+",'HPS grading'!P113&gt;=80,"A",'HPS grading'!P113&gt;=70,"B+",'HPS grading'!P113&gt;=60,"B",'HPS grading'!P113&gt;=50,"C+",'HPS grading'!P113&gt;=40,"C",'HPS grading'!P113&gt;=30,"D",'HPS grading'!P113&lt;30,"E")</f>
        <v>C</v>
      </c>
      <c r="R113" s="76" t="str">
        <f>Persona!AR114</f>
        <v>Cleared</v>
      </c>
      <c r="S113" s="76" t="str">
        <f>Wellness!BJ114</f>
        <v>NC</v>
      </c>
      <c r="T113" s="72" t="str">
        <f t="shared" si="6"/>
        <v>NC</v>
      </c>
      <c r="U113" s="67">
        <f>HPS!BQ113</f>
        <v>25.243518518518517</v>
      </c>
      <c r="V113" s="72" t="str" cm="1">
        <f t="array" ref="V113">_xlfn.IFS('HPS grading'!U113&gt;=90,"A+",'HPS grading'!U113&gt;=80,"A",'HPS grading'!U113&gt;=70,"B+",'HPS grading'!U113&gt;=60,"B",'HPS grading'!U113&gt;=50,"C+",'HPS grading'!U113&gt;=40,"C",'HPS grading'!U113&gt;=30,"D",'HPS grading'!U113&lt;30,"E")</f>
        <v>E</v>
      </c>
      <c r="W113" s="76" t="str">
        <f>Persona!BE114</f>
        <v>NC</v>
      </c>
      <c r="X113" s="76" t="str">
        <f>Wellness!CD114</f>
        <v>Cleared</v>
      </c>
      <c r="Y113" s="72" t="str">
        <f t="shared" si="7"/>
        <v>NC</v>
      </c>
      <c r="Z113" s="67">
        <f>AVERAGE('HPS grading'!$F113,'HPS grading'!$K113,'HPS grading'!$P113,'HPS grading'!$U113)</f>
        <v>46.86647982804233</v>
      </c>
      <c r="AA113" s="250" t="str" cm="1">
        <f t="array" ref="AA113">_xlfn.IFS('HPS grading'!Z113&gt;=90,"A+",'HPS grading'!Z113&gt;=80,"A",'HPS grading'!Z113&gt;=70,"B+",'HPS grading'!Z113&gt;=60,"B",'HPS grading'!Z113&gt;=50,"C+",'HPS grading'!Z113&gt;=40,"C",'HPS grading'!Z113&gt;=30,"D",'HPS grading'!Z113&lt;30,"E")</f>
        <v>C</v>
      </c>
    </row>
    <row r="114" spans="1:27" x14ac:dyDescent="0.3">
      <c r="A114" s="71">
        <v>111</v>
      </c>
      <c r="B114" s="60" t="s">
        <v>27</v>
      </c>
      <c r="C114" s="60" t="s">
        <v>47</v>
      </c>
      <c r="D114" s="60" t="s">
        <v>248</v>
      </c>
      <c r="E114" s="61" t="s">
        <v>249</v>
      </c>
      <c r="F114" s="63">
        <f>HPS!$U114</f>
        <v>46.666666666666671</v>
      </c>
      <c r="G114" s="71" t="str" cm="1">
        <f t="array" ref="G114">_xlfn.IFS('HPS grading'!$F114&gt;=90,"A+",'HPS grading'!$F114&gt;=80,"A",'HPS grading'!$F114&gt;=70,"B+",'HPS grading'!$F114&gt;=60,"B",'HPS grading'!$F114&gt;=50,"C+",'HPS grading'!$F114&gt;=40,"C",'HPS grading'!$F114&gt;=30,"D",'HPS grading'!$F114&lt;30,"E")</f>
        <v>C</v>
      </c>
      <c r="H114" s="76" t="str">
        <f>Persona!R115</f>
        <v>NC</v>
      </c>
      <c r="I114" s="76" t="str">
        <f>Wellness!V115</f>
        <v>Cleared</v>
      </c>
      <c r="J114" s="71" t="str">
        <f t="shared" si="4"/>
        <v>NC</v>
      </c>
      <c r="K114" s="63">
        <f>HPS!AK114</f>
        <v>24.25346726190476</v>
      </c>
      <c r="L114" s="71" t="str" cm="1">
        <f t="array" ref="L114">_xlfn.IFS('HPS grading'!K114&gt;=90,"A+",'HPS grading'!K114&gt;=80,"A",'HPS grading'!K114&gt;=70,"B+",'HPS grading'!K114&gt;=60,"B",'HPS grading'!K114&gt;=50,"C+",'HPS grading'!K114&gt;=40,"C",'HPS grading'!K114&gt;=30,"D",'HPS grading'!K114&lt;30,"E")</f>
        <v>E</v>
      </c>
      <c r="M114" s="76" t="str">
        <f>Persona!AE115</f>
        <v>NC</v>
      </c>
      <c r="N114" s="76" t="str">
        <f>Wellness!AP115</f>
        <v>NC</v>
      </c>
      <c r="O114" s="71" t="str">
        <f t="shared" si="5"/>
        <v>NC</v>
      </c>
      <c r="P114" s="63">
        <f>HPS!BA114</f>
        <v>27.563333333333333</v>
      </c>
      <c r="Q114" s="71" t="str" cm="1">
        <f t="array" ref="Q114">_xlfn.IFS('HPS grading'!P114&gt;=90,"A+",'HPS grading'!P114&gt;=80,"A",'HPS grading'!P114&gt;=70,"B+",'HPS grading'!P114&gt;=60,"B",'HPS grading'!P114&gt;=50,"C+",'HPS grading'!P114&gt;=40,"C",'HPS grading'!P114&gt;=30,"D",'HPS grading'!P114&lt;30,"E")</f>
        <v>E</v>
      </c>
      <c r="R114" s="76" t="str">
        <f>Persona!AR115</f>
        <v>NC</v>
      </c>
      <c r="S114" s="76" t="str">
        <f>Wellness!BJ115</f>
        <v>NC</v>
      </c>
      <c r="T114" s="71" t="str">
        <f t="shared" si="6"/>
        <v>NC</v>
      </c>
      <c r="U114" s="63">
        <f>HPS!BQ114</f>
        <v>50.871296296296293</v>
      </c>
      <c r="V114" s="71" t="str" cm="1">
        <f t="array" ref="V114">_xlfn.IFS('HPS grading'!U114&gt;=90,"A+",'HPS grading'!U114&gt;=80,"A",'HPS grading'!U114&gt;=70,"B+",'HPS grading'!U114&gt;=60,"B",'HPS grading'!U114&gt;=50,"C+",'HPS grading'!U114&gt;=40,"C",'HPS grading'!U114&gt;=30,"D",'HPS grading'!U114&lt;30,"E")</f>
        <v>C+</v>
      </c>
      <c r="W114" s="76" t="str">
        <f>Persona!BE115</f>
        <v>Cleared</v>
      </c>
      <c r="X114" s="76" t="str">
        <f>Wellness!CD115</f>
        <v>Cleared</v>
      </c>
      <c r="Y114" s="71" t="str">
        <f t="shared" si="7"/>
        <v>None</v>
      </c>
      <c r="Z114" s="63">
        <f>AVERAGE('HPS grading'!$F114,'HPS grading'!$K114,'HPS grading'!$P114,'HPS grading'!$U114)</f>
        <v>37.338690889550264</v>
      </c>
      <c r="AA114" s="249" t="str" cm="1">
        <f t="array" ref="AA114">_xlfn.IFS('HPS grading'!Z114&gt;=90,"A+",'HPS grading'!Z114&gt;=80,"A",'HPS grading'!Z114&gt;=70,"B+",'HPS grading'!Z114&gt;=60,"B",'HPS grading'!Z114&gt;=50,"C+",'HPS grading'!Z114&gt;=40,"C",'HPS grading'!Z114&gt;=30,"D",'HPS grading'!Z114&lt;30,"E")</f>
        <v>D</v>
      </c>
    </row>
    <row r="115" spans="1:27" x14ac:dyDescent="0.3">
      <c r="A115" s="72">
        <v>112</v>
      </c>
      <c r="B115" s="64" t="s">
        <v>27</v>
      </c>
      <c r="C115" s="64" t="s">
        <v>24</v>
      </c>
      <c r="D115" s="64" t="s">
        <v>250</v>
      </c>
      <c r="E115" s="65" t="s">
        <v>251</v>
      </c>
      <c r="F115" s="67">
        <f>HPS!$U115</f>
        <v>37.25</v>
      </c>
      <c r="G115" s="72" t="str" cm="1">
        <f t="array" ref="G115">_xlfn.IFS('HPS grading'!$F115&gt;=90,"A+",'HPS grading'!$F115&gt;=80,"A",'HPS grading'!$F115&gt;=70,"B+",'HPS grading'!$F115&gt;=60,"B",'HPS grading'!$F115&gt;=50,"C+",'HPS grading'!$F115&gt;=40,"C",'HPS grading'!$F115&gt;=30,"D",'HPS grading'!$F115&lt;30,"E")</f>
        <v>D</v>
      </c>
      <c r="H115" s="76" t="str">
        <f>Persona!R116</f>
        <v>NC</v>
      </c>
      <c r="I115" s="76" t="str">
        <f>Wellness!V116</f>
        <v>Cleared</v>
      </c>
      <c r="J115" s="71" t="str">
        <f t="shared" si="4"/>
        <v>NC</v>
      </c>
      <c r="K115" s="67">
        <f>HPS!AK115</f>
        <v>51.226666666666674</v>
      </c>
      <c r="L115" s="72" t="str" cm="1">
        <f t="array" ref="L115">_xlfn.IFS('HPS grading'!K115&gt;=90,"A+",'HPS grading'!K115&gt;=80,"A",'HPS grading'!K115&gt;=70,"B+",'HPS grading'!K115&gt;=60,"B",'HPS grading'!K115&gt;=50,"C+",'HPS grading'!K115&gt;=40,"C",'HPS grading'!K115&gt;=30,"D",'HPS grading'!K115&lt;30,"E")</f>
        <v>C+</v>
      </c>
      <c r="M115" s="76" t="str">
        <f>Persona!AE116</f>
        <v>NC</v>
      </c>
      <c r="N115" s="76" t="str">
        <f>Wellness!AP116</f>
        <v>Cleared</v>
      </c>
      <c r="O115" s="71" t="str">
        <f t="shared" si="5"/>
        <v>NC</v>
      </c>
      <c r="P115" s="67">
        <f>HPS!BA115</f>
        <v>47.032222222222224</v>
      </c>
      <c r="Q115" s="72" t="str" cm="1">
        <f t="array" ref="Q115">_xlfn.IFS('HPS grading'!P115&gt;=90,"A+",'HPS grading'!P115&gt;=80,"A",'HPS grading'!P115&gt;=70,"B+",'HPS grading'!P115&gt;=60,"B",'HPS grading'!P115&gt;=50,"C+",'HPS grading'!P115&gt;=40,"C",'HPS grading'!P115&gt;=30,"D",'HPS grading'!P115&lt;30,"E")</f>
        <v>C</v>
      </c>
      <c r="R115" s="76" t="str">
        <f>Persona!AR116</f>
        <v>Cleared</v>
      </c>
      <c r="S115" s="76" t="str">
        <f>Wellness!BJ116</f>
        <v>NC</v>
      </c>
      <c r="T115" s="72" t="str">
        <f t="shared" si="6"/>
        <v>NC</v>
      </c>
      <c r="U115" s="67">
        <f>HPS!BQ115</f>
        <v>65.174999999999997</v>
      </c>
      <c r="V115" s="72" t="str" cm="1">
        <f t="array" ref="V115">_xlfn.IFS('HPS grading'!U115&gt;=90,"A+",'HPS grading'!U115&gt;=80,"A",'HPS grading'!U115&gt;=70,"B+",'HPS grading'!U115&gt;=60,"B",'HPS grading'!U115&gt;=50,"C+",'HPS grading'!U115&gt;=40,"C",'HPS grading'!U115&gt;=30,"D",'HPS grading'!U115&lt;30,"E")</f>
        <v>B</v>
      </c>
      <c r="W115" s="76" t="str">
        <f>Persona!BE116</f>
        <v>Cleared</v>
      </c>
      <c r="X115" s="76" t="str">
        <f>Wellness!CD116</f>
        <v>Cleared</v>
      </c>
      <c r="Y115" s="72" t="str">
        <f t="shared" si="7"/>
        <v>None</v>
      </c>
      <c r="Z115" s="67">
        <f>AVERAGE('HPS grading'!$F115,'HPS grading'!$K115,'HPS grading'!$P115,'HPS grading'!$U115)</f>
        <v>50.170972222222218</v>
      </c>
      <c r="AA115" s="250" t="str" cm="1">
        <f t="array" ref="AA115">_xlfn.IFS('HPS grading'!Z115&gt;=90,"A+",'HPS grading'!Z115&gt;=80,"A",'HPS grading'!Z115&gt;=70,"B+",'HPS grading'!Z115&gt;=60,"B",'HPS grading'!Z115&gt;=50,"C+",'HPS grading'!Z115&gt;=40,"C",'HPS grading'!Z115&gt;=30,"D",'HPS grading'!Z115&lt;30,"E")</f>
        <v>C+</v>
      </c>
    </row>
    <row r="116" spans="1:27" x14ac:dyDescent="0.3">
      <c r="A116" s="71">
        <v>113</v>
      </c>
      <c r="B116" s="60" t="s">
        <v>27</v>
      </c>
      <c r="C116" s="60" t="s">
        <v>47</v>
      </c>
      <c r="D116" s="60" t="s">
        <v>252</v>
      </c>
      <c r="E116" s="61" t="s">
        <v>253</v>
      </c>
      <c r="F116" s="63">
        <f>HPS!$U116</f>
        <v>62.041666666666664</v>
      </c>
      <c r="G116" s="71" t="str" cm="1">
        <f t="array" ref="G116">_xlfn.IFS('HPS grading'!$F116&gt;=90,"A+",'HPS grading'!$F116&gt;=80,"A",'HPS grading'!$F116&gt;=70,"B+",'HPS grading'!$F116&gt;=60,"B",'HPS grading'!$F116&gt;=50,"C+",'HPS grading'!$F116&gt;=40,"C",'HPS grading'!$F116&gt;=30,"D",'HPS grading'!$F116&lt;30,"E")</f>
        <v>B</v>
      </c>
      <c r="H116" s="76" t="str">
        <f>Persona!R117</f>
        <v>Cleared</v>
      </c>
      <c r="I116" s="76" t="str">
        <f>Wellness!V117</f>
        <v>Cleared</v>
      </c>
      <c r="J116" s="71" t="str">
        <f t="shared" si="4"/>
        <v>None</v>
      </c>
      <c r="K116" s="63">
        <f>HPS!AK116</f>
        <v>56.484761904761911</v>
      </c>
      <c r="L116" s="71" t="str" cm="1">
        <f t="array" ref="L116">_xlfn.IFS('HPS grading'!K116&gt;=90,"A+",'HPS grading'!K116&gt;=80,"A",'HPS grading'!K116&gt;=70,"B+",'HPS grading'!K116&gt;=60,"B",'HPS grading'!K116&gt;=50,"C+",'HPS grading'!K116&gt;=40,"C",'HPS grading'!K116&gt;=30,"D",'HPS grading'!K116&lt;30,"E")</f>
        <v>C+</v>
      </c>
      <c r="M116" s="76" t="str">
        <f>Persona!AE117</f>
        <v>Cleared</v>
      </c>
      <c r="N116" s="76" t="str">
        <f>Wellness!AP117</f>
        <v>Cleared</v>
      </c>
      <c r="O116" s="71" t="str">
        <f t="shared" si="5"/>
        <v>None</v>
      </c>
      <c r="P116" s="63">
        <f>HPS!BA116</f>
        <v>56.31</v>
      </c>
      <c r="Q116" s="71" t="str" cm="1">
        <f t="array" ref="Q116">_xlfn.IFS('HPS grading'!P116&gt;=90,"A+",'HPS grading'!P116&gt;=80,"A",'HPS grading'!P116&gt;=70,"B+",'HPS grading'!P116&gt;=60,"B",'HPS grading'!P116&gt;=50,"C+",'HPS grading'!P116&gt;=40,"C",'HPS grading'!P116&gt;=30,"D",'HPS grading'!P116&lt;30,"E")</f>
        <v>C+</v>
      </c>
      <c r="R116" s="76" t="str">
        <f>Persona!AR117</f>
        <v>Cleared</v>
      </c>
      <c r="S116" s="76" t="str">
        <f>Wellness!BJ117</f>
        <v>Cleared</v>
      </c>
      <c r="T116" s="71" t="str">
        <f t="shared" si="6"/>
        <v>None</v>
      </c>
      <c r="U116" s="63">
        <f>HPS!BQ116</f>
        <v>53.650000000000006</v>
      </c>
      <c r="V116" s="71" t="str" cm="1">
        <f t="array" ref="V116">_xlfn.IFS('HPS grading'!U116&gt;=90,"A+",'HPS grading'!U116&gt;=80,"A",'HPS grading'!U116&gt;=70,"B+",'HPS grading'!U116&gt;=60,"B",'HPS grading'!U116&gt;=50,"C+",'HPS grading'!U116&gt;=40,"C",'HPS grading'!U116&gt;=30,"D",'HPS grading'!U116&lt;30,"E")</f>
        <v>C+</v>
      </c>
      <c r="W116" s="76" t="str">
        <f>Persona!BE117</f>
        <v>Cleared</v>
      </c>
      <c r="X116" s="76" t="str">
        <f>Wellness!CD117</f>
        <v>NC</v>
      </c>
      <c r="Y116" s="71" t="str">
        <f t="shared" si="7"/>
        <v>NC</v>
      </c>
      <c r="Z116" s="63">
        <f>AVERAGE('HPS grading'!$F116,'HPS grading'!$K116,'HPS grading'!$P116,'HPS grading'!$U116)</f>
        <v>57.121607142857144</v>
      </c>
      <c r="AA116" s="249" t="str" cm="1">
        <f t="array" ref="AA116">_xlfn.IFS('HPS grading'!Z116&gt;=90,"A+",'HPS grading'!Z116&gt;=80,"A",'HPS grading'!Z116&gt;=70,"B+",'HPS grading'!Z116&gt;=60,"B",'HPS grading'!Z116&gt;=50,"C+",'HPS grading'!Z116&gt;=40,"C",'HPS grading'!Z116&gt;=30,"D",'HPS grading'!Z116&lt;30,"E")</f>
        <v>C+</v>
      </c>
    </row>
    <row r="117" spans="1:27" x14ac:dyDescent="0.3">
      <c r="A117" s="72">
        <v>114</v>
      </c>
      <c r="B117" s="64" t="s">
        <v>27</v>
      </c>
      <c r="C117" s="64" t="s">
        <v>47</v>
      </c>
      <c r="D117" s="64" t="s">
        <v>254</v>
      </c>
      <c r="E117" s="65" t="s">
        <v>255</v>
      </c>
      <c r="F117" s="67">
        <f>HPS!$U117</f>
        <v>59.368055555555557</v>
      </c>
      <c r="G117" s="72" t="str" cm="1">
        <f t="array" ref="G117">_xlfn.IFS('HPS grading'!$F117&gt;=90,"A+",'HPS grading'!$F117&gt;=80,"A",'HPS grading'!$F117&gt;=70,"B+",'HPS grading'!$F117&gt;=60,"B",'HPS grading'!$F117&gt;=50,"C+",'HPS grading'!$F117&gt;=40,"C",'HPS grading'!$F117&gt;=30,"D",'HPS grading'!$F117&lt;30,"E")</f>
        <v>C+</v>
      </c>
      <c r="H117" s="76" t="str">
        <f>Persona!R118</f>
        <v>Cleared</v>
      </c>
      <c r="I117" s="76" t="str">
        <f>Wellness!V118</f>
        <v>Cleared</v>
      </c>
      <c r="J117" s="71" t="str">
        <f t="shared" si="4"/>
        <v>None</v>
      </c>
      <c r="K117" s="67">
        <f>HPS!AK117</f>
        <v>32.803988095238097</v>
      </c>
      <c r="L117" s="72" t="str" cm="1">
        <f t="array" ref="L117">_xlfn.IFS('HPS grading'!K117&gt;=90,"A+",'HPS grading'!K117&gt;=80,"A",'HPS grading'!K117&gt;=70,"B+",'HPS grading'!K117&gt;=60,"B",'HPS grading'!K117&gt;=50,"C+",'HPS grading'!K117&gt;=40,"C",'HPS grading'!K117&gt;=30,"D",'HPS grading'!K117&lt;30,"E")</f>
        <v>D</v>
      </c>
      <c r="M117" s="76" t="str">
        <f>Persona!AE118</f>
        <v>NC</v>
      </c>
      <c r="N117" s="76" t="str">
        <f>Wellness!AP118</f>
        <v>NC</v>
      </c>
      <c r="O117" s="71" t="str">
        <f t="shared" si="5"/>
        <v>NC</v>
      </c>
      <c r="P117" s="67">
        <f>HPS!BA117</f>
        <v>41.818888888888885</v>
      </c>
      <c r="Q117" s="72" t="str" cm="1">
        <f t="array" ref="Q117">_xlfn.IFS('HPS grading'!P117&gt;=90,"A+",'HPS grading'!P117&gt;=80,"A",'HPS grading'!P117&gt;=70,"B+",'HPS grading'!P117&gt;=60,"B",'HPS grading'!P117&gt;=50,"C+",'HPS grading'!P117&gt;=40,"C",'HPS grading'!P117&gt;=30,"D",'HPS grading'!P117&lt;30,"E")</f>
        <v>C</v>
      </c>
      <c r="R117" s="76" t="str">
        <f>Persona!AR118</f>
        <v>Cleared</v>
      </c>
      <c r="S117" s="76" t="str">
        <f>Wellness!BJ118</f>
        <v>NC</v>
      </c>
      <c r="T117" s="72" t="str">
        <f t="shared" si="6"/>
        <v>NC</v>
      </c>
      <c r="U117" s="67">
        <f>HPS!BQ117</f>
        <v>35.766666666666666</v>
      </c>
      <c r="V117" s="72" t="str" cm="1">
        <f t="array" ref="V117">_xlfn.IFS('HPS grading'!U117&gt;=90,"A+",'HPS grading'!U117&gt;=80,"A",'HPS grading'!U117&gt;=70,"B+",'HPS grading'!U117&gt;=60,"B",'HPS grading'!U117&gt;=50,"C+",'HPS grading'!U117&gt;=40,"C",'HPS grading'!U117&gt;=30,"D",'HPS grading'!U117&lt;30,"E")</f>
        <v>D</v>
      </c>
      <c r="W117" s="76" t="str">
        <f>Persona!BE118</f>
        <v>NC</v>
      </c>
      <c r="X117" s="76" t="str">
        <f>Wellness!CD118</f>
        <v>NC</v>
      </c>
      <c r="Y117" s="72" t="str">
        <f t="shared" si="7"/>
        <v>NC</v>
      </c>
      <c r="Z117" s="67">
        <f>AVERAGE('HPS grading'!$F117,'HPS grading'!$K117,'HPS grading'!$P117,'HPS grading'!$U117)</f>
        <v>42.4393998015873</v>
      </c>
      <c r="AA117" s="250" t="str" cm="1">
        <f t="array" ref="AA117">_xlfn.IFS('HPS grading'!Z117&gt;=90,"A+",'HPS grading'!Z117&gt;=80,"A",'HPS grading'!Z117&gt;=70,"B+",'HPS grading'!Z117&gt;=60,"B",'HPS grading'!Z117&gt;=50,"C+",'HPS grading'!Z117&gt;=40,"C",'HPS grading'!Z117&gt;=30,"D",'HPS grading'!Z117&lt;30,"E")</f>
        <v>C</v>
      </c>
    </row>
    <row r="118" spans="1:27" x14ac:dyDescent="0.3">
      <c r="A118" s="71">
        <v>115</v>
      </c>
      <c r="B118" s="60" t="s">
        <v>27</v>
      </c>
      <c r="C118" s="60" t="s">
        <v>47</v>
      </c>
      <c r="D118" s="60" t="s">
        <v>256</v>
      </c>
      <c r="E118" s="61" t="s">
        <v>257</v>
      </c>
      <c r="F118" s="63">
        <f>HPS!$U118</f>
        <v>57.4375</v>
      </c>
      <c r="G118" s="71" t="str" cm="1">
        <f t="array" ref="G118">_xlfn.IFS('HPS grading'!$F118&gt;=90,"A+",'HPS grading'!$F118&gt;=80,"A",'HPS grading'!$F118&gt;=70,"B+",'HPS grading'!$F118&gt;=60,"B",'HPS grading'!$F118&gt;=50,"C+",'HPS grading'!$F118&gt;=40,"C",'HPS grading'!$F118&gt;=30,"D",'HPS grading'!$F118&lt;30,"E")</f>
        <v>C+</v>
      </c>
      <c r="H118" s="76" t="str">
        <f>Persona!R119</f>
        <v>Cleared</v>
      </c>
      <c r="I118" s="76" t="str">
        <f>Wellness!V119</f>
        <v>Cleared</v>
      </c>
      <c r="J118" s="71" t="str">
        <f t="shared" si="4"/>
        <v>None</v>
      </c>
      <c r="K118" s="63">
        <f>HPS!AK118</f>
        <v>40.386889880952381</v>
      </c>
      <c r="L118" s="71" t="str" cm="1">
        <f t="array" ref="L118">_xlfn.IFS('HPS grading'!K118&gt;=90,"A+",'HPS grading'!K118&gt;=80,"A",'HPS grading'!K118&gt;=70,"B+",'HPS grading'!K118&gt;=60,"B",'HPS grading'!K118&gt;=50,"C+",'HPS grading'!K118&gt;=40,"C",'HPS grading'!K118&gt;=30,"D",'HPS grading'!K118&lt;30,"E")</f>
        <v>C</v>
      </c>
      <c r="M118" s="76" t="str">
        <f>Persona!AE119</f>
        <v>Cleared</v>
      </c>
      <c r="N118" s="76" t="str">
        <f>Wellness!AP119</f>
        <v>NC</v>
      </c>
      <c r="O118" s="71" t="str">
        <f t="shared" si="5"/>
        <v>NC</v>
      </c>
      <c r="P118" s="63">
        <f>HPS!BA118</f>
        <v>39.861111111111107</v>
      </c>
      <c r="Q118" s="71" t="str" cm="1">
        <f t="array" ref="Q118">_xlfn.IFS('HPS grading'!P118&gt;=90,"A+",'HPS grading'!P118&gt;=80,"A",'HPS grading'!P118&gt;=70,"B+",'HPS grading'!P118&gt;=60,"B",'HPS grading'!P118&gt;=50,"C+",'HPS grading'!P118&gt;=40,"C",'HPS grading'!P118&gt;=30,"D",'HPS grading'!P118&lt;30,"E")</f>
        <v>D</v>
      </c>
      <c r="R118" s="76" t="str">
        <f>Persona!AR119</f>
        <v>NC</v>
      </c>
      <c r="S118" s="76" t="str">
        <f>Wellness!BJ119</f>
        <v>NC</v>
      </c>
      <c r="T118" s="71" t="str">
        <f t="shared" si="6"/>
        <v>NC</v>
      </c>
      <c r="U118" s="63">
        <f>HPS!BQ118</f>
        <v>45.3</v>
      </c>
      <c r="V118" s="71" t="str" cm="1">
        <f t="array" ref="V118">_xlfn.IFS('HPS grading'!U118&gt;=90,"A+",'HPS grading'!U118&gt;=80,"A",'HPS grading'!U118&gt;=70,"B+",'HPS grading'!U118&gt;=60,"B",'HPS grading'!U118&gt;=50,"C+",'HPS grading'!U118&gt;=40,"C",'HPS grading'!U118&gt;=30,"D",'HPS grading'!U118&lt;30,"E")</f>
        <v>C</v>
      </c>
      <c r="W118" s="76" t="str">
        <f>Persona!BE119</f>
        <v>Cleared</v>
      </c>
      <c r="X118" s="76" t="str">
        <f>Wellness!CD119</f>
        <v>NC</v>
      </c>
      <c r="Y118" s="71" t="str">
        <f t="shared" si="7"/>
        <v>NC</v>
      </c>
      <c r="Z118" s="63">
        <f>AVERAGE('HPS grading'!$F118,'HPS grading'!$K118,'HPS grading'!$P118,'HPS grading'!$U118)</f>
        <v>45.746375248015866</v>
      </c>
      <c r="AA118" s="249" t="str" cm="1">
        <f t="array" ref="AA118">_xlfn.IFS('HPS grading'!Z118&gt;=90,"A+",'HPS grading'!Z118&gt;=80,"A",'HPS grading'!Z118&gt;=70,"B+",'HPS grading'!Z118&gt;=60,"B",'HPS grading'!Z118&gt;=50,"C+",'HPS grading'!Z118&gt;=40,"C",'HPS grading'!Z118&gt;=30,"D",'HPS grading'!Z118&lt;30,"E")</f>
        <v>C</v>
      </c>
    </row>
    <row r="119" spans="1:27" x14ac:dyDescent="0.3">
      <c r="A119" s="72">
        <v>116</v>
      </c>
      <c r="B119" s="64" t="s">
        <v>207</v>
      </c>
      <c r="C119" s="64" t="s">
        <v>15</v>
      </c>
      <c r="D119" s="64" t="s">
        <v>258</v>
      </c>
      <c r="E119" s="65" t="s">
        <v>259</v>
      </c>
      <c r="F119" s="67">
        <f>HPS!$U119</f>
        <v>63.541666666666671</v>
      </c>
      <c r="G119" s="72" t="str" cm="1">
        <f t="array" ref="G119">_xlfn.IFS('HPS grading'!$F119&gt;=90,"A+",'HPS grading'!$F119&gt;=80,"A",'HPS grading'!$F119&gt;=70,"B+",'HPS grading'!$F119&gt;=60,"B",'HPS grading'!$F119&gt;=50,"C+",'HPS grading'!$F119&gt;=40,"C",'HPS grading'!$F119&gt;=30,"D",'HPS grading'!$F119&lt;30,"E")</f>
        <v>B</v>
      </c>
      <c r="H119" s="76" t="str">
        <f>Persona!R120</f>
        <v>Cleared</v>
      </c>
      <c r="I119" s="76" t="str">
        <f>Wellness!V120</f>
        <v>Cleared</v>
      </c>
      <c r="J119" s="71" t="str">
        <f t="shared" si="4"/>
        <v>None</v>
      </c>
      <c r="K119" s="67">
        <f>HPS!AK119</f>
        <v>54.730952380952381</v>
      </c>
      <c r="L119" s="72" t="str" cm="1">
        <f t="array" ref="L119">_xlfn.IFS('HPS grading'!K119&gt;=90,"A+",'HPS grading'!K119&gt;=80,"A",'HPS grading'!K119&gt;=70,"B+",'HPS grading'!K119&gt;=60,"B",'HPS grading'!K119&gt;=50,"C+",'HPS grading'!K119&gt;=40,"C",'HPS grading'!K119&gt;=30,"D",'HPS grading'!K119&lt;30,"E")</f>
        <v>C+</v>
      </c>
      <c r="M119" s="76" t="str">
        <f>Persona!AE120</f>
        <v>Cleared</v>
      </c>
      <c r="N119" s="76" t="str">
        <f>Wellness!AP120</f>
        <v>Cleared</v>
      </c>
      <c r="O119" s="71" t="str">
        <f t="shared" si="5"/>
        <v>None</v>
      </c>
      <c r="P119" s="67">
        <f>HPS!BA119</f>
        <v>59.504444444444445</v>
      </c>
      <c r="Q119" s="72" t="str" cm="1">
        <f t="array" ref="Q119">_xlfn.IFS('HPS grading'!P119&gt;=90,"A+",'HPS grading'!P119&gt;=80,"A",'HPS grading'!P119&gt;=70,"B+",'HPS grading'!P119&gt;=60,"B",'HPS grading'!P119&gt;=50,"C+",'HPS grading'!P119&gt;=40,"C",'HPS grading'!P119&gt;=30,"D",'HPS grading'!P119&lt;30,"E")</f>
        <v>C+</v>
      </c>
      <c r="R119" s="76" t="str">
        <f>Persona!AR120</f>
        <v>Cleared</v>
      </c>
      <c r="S119" s="76" t="str">
        <f>Wellness!BJ120</f>
        <v>Cleared</v>
      </c>
      <c r="T119" s="72" t="str">
        <f t="shared" si="6"/>
        <v>None</v>
      </c>
      <c r="U119" s="67">
        <f>HPS!BQ119</f>
        <v>63.411111111111111</v>
      </c>
      <c r="V119" s="72" t="str" cm="1">
        <f t="array" ref="V119">_xlfn.IFS('HPS grading'!U119&gt;=90,"A+",'HPS grading'!U119&gt;=80,"A",'HPS grading'!U119&gt;=70,"B+",'HPS grading'!U119&gt;=60,"B",'HPS grading'!U119&gt;=50,"C+",'HPS grading'!U119&gt;=40,"C",'HPS grading'!U119&gt;=30,"D",'HPS grading'!U119&lt;30,"E")</f>
        <v>B</v>
      </c>
      <c r="W119" s="76" t="str">
        <f>Persona!BE120</f>
        <v>Cleared</v>
      </c>
      <c r="X119" s="76" t="str">
        <f>Wellness!CD120</f>
        <v>Cleared</v>
      </c>
      <c r="Y119" s="72" t="str">
        <f t="shared" si="7"/>
        <v>None</v>
      </c>
      <c r="Z119" s="67">
        <f>AVERAGE('HPS grading'!$F119,'HPS grading'!$K119,'HPS grading'!$P119,'HPS grading'!$U119)</f>
        <v>60.297043650793654</v>
      </c>
      <c r="AA119" s="250" t="str" cm="1">
        <f t="array" ref="AA119">_xlfn.IFS('HPS grading'!Z119&gt;=90,"A+",'HPS grading'!Z119&gt;=80,"A",'HPS grading'!Z119&gt;=70,"B+",'HPS grading'!Z119&gt;=60,"B",'HPS grading'!Z119&gt;=50,"C+",'HPS grading'!Z119&gt;=40,"C",'HPS grading'!Z119&gt;=30,"D",'HPS grading'!Z119&lt;30,"E")</f>
        <v>B</v>
      </c>
    </row>
    <row r="120" spans="1:27" x14ac:dyDescent="0.3">
      <c r="A120" s="71">
        <v>117</v>
      </c>
      <c r="B120" s="60" t="s">
        <v>23</v>
      </c>
      <c r="C120" s="60" t="s">
        <v>47</v>
      </c>
      <c r="D120" s="60" t="s">
        <v>260</v>
      </c>
      <c r="E120" s="61" t="s">
        <v>261</v>
      </c>
      <c r="F120" s="63">
        <f>HPS!$U120</f>
        <v>78.485119047619065</v>
      </c>
      <c r="G120" s="71" t="str" cm="1">
        <f t="array" ref="G120">_xlfn.IFS('HPS grading'!$F120&gt;=90,"A+",'HPS grading'!$F120&gt;=80,"A",'HPS grading'!$F120&gt;=70,"B+",'HPS grading'!$F120&gt;=60,"B",'HPS grading'!$F120&gt;=50,"C+",'HPS grading'!$F120&gt;=40,"C",'HPS grading'!$F120&gt;=30,"D",'HPS grading'!$F120&lt;30,"E")</f>
        <v>B+</v>
      </c>
      <c r="H120" s="76" t="str">
        <f>Persona!R121</f>
        <v>Cleared</v>
      </c>
      <c r="I120" s="76" t="str">
        <f>Wellness!V121</f>
        <v>Cleared</v>
      </c>
      <c r="J120" s="71" t="str">
        <f t="shared" si="4"/>
        <v>None</v>
      </c>
      <c r="K120" s="63">
        <f>HPS!AK120</f>
        <v>62.107857142857142</v>
      </c>
      <c r="L120" s="71" t="str" cm="1">
        <f t="array" ref="L120">_xlfn.IFS('HPS grading'!K120&gt;=90,"A+",'HPS grading'!K120&gt;=80,"A",'HPS grading'!K120&gt;=70,"B+",'HPS grading'!K120&gt;=60,"B",'HPS grading'!K120&gt;=50,"C+",'HPS grading'!K120&gt;=40,"C",'HPS grading'!K120&gt;=30,"D",'HPS grading'!K120&lt;30,"E")</f>
        <v>B</v>
      </c>
      <c r="M120" s="76" t="str">
        <f>Persona!AE121</f>
        <v>Cleared</v>
      </c>
      <c r="N120" s="76" t="str">
        <f>Wellness!AP121</f>
        <v>Cleared</v>
      </c>
      <c r="O120" s="71" t="str">
        <f t="shared" si="5"/>
        <v>None</v>
      </c>
      <c r="P120" s="63">
        <f>HPS!BA120</f>
        <v>62.980000000000004</v>
      </c>
      <c r="Q120" s="71" t="str" cm="1">
        <f t="array" ref="Q120">_xlfn.IFS('HPS grading'!P120&gt;=90,"A+",'HPS grading'!P120&gt;=80,"A",'HPS grading'!P120&gt;=70,"B+",'HPS grading'!P120&gt;=60,"B",'HPS grading'!P120&gt;=50,"C+",'HPS grading'!P120&gt;=40,"C",'HPS grading'!P120&gt;=30,"D",'HPS grading'!P120&lt;30,"E")</f>
        <v>B</v>
      </c>
      <c r="R120" s="76" t="str">
        <f>Persona!AR121</f>
        <v>Cleared</v>
      </c>
      <c r="S120" s="76" t="str">
        <f>Wellness!BJ121</f>
        <v>Cleared</v>
      </c>
      <c r="T120" s="71" t="str">
        <f t="shared" si="6"/>
        <v>None</v>
      </c>
      <c r="U120" s="63">
        <f>HPS!BQ120</f>
        <v>71.746481481481482</v>
      </c>
      <c r="V120" s="71" t="str" cm="1">
        <f t="array" ref="V120">_xlfn.IFS('HPS grading'!U120&gt;=90,"A+",'HPS grading'!U120&gt;=80,"A",'HPS grading'!U120&gt;=70,"B+",'HPS grading'!U120&gt;=60,"B",'HPS grading'!U120&gt;=50,"C+",'HPS grading'!U120&gt;=40,"C",'HPS grading'!U120&gt;=30,"D",'HPS grading'!U120&lt;30,"E")</f>
        <v>B+</v>
      </c>
      <c r="W120" s="76" t="str">
        <f>Persona!BE121</f>
        <v>Cleared</v>
      </c>
      <c r="X120" s="76" t="str">
        <f>Wellness!CD121</f>
        <v>Cleared</v>
      </c>
      <c r="Y120" s="71" t="str">
        <f t="shared" si="7"/>
        <v>None</v>
      </c>
      <c r="Z120" s="63">
        <f>AVERAGE('HPS grading'!$F120,'HPS grading'!$K120,'HPS grading'!$P120,'HPS grading'!$U120)</f>
        <v>68.829864417989427</v>
      </c>
      <c r="AA120" s="249" t="str" cm="1">
        <f t="array" ref="AA120">_xlfn.IFS('HPS grading'!Z120&gt;=90,"A+",'HPS grading'!Z120&gt;=80,"A",'HPS grading'!Z120&gt;=70,"B+",'HPS grading'!Z120&gt;=60,"B",'HPS grading'!Z120&gt;=50,"C+",'HPS grading'!Z120&gt;=40,"C",'HPS grading'!Z120&gt;=30,"D",'HPS grading'!Z120&lt;30,"E")</f>
        <v>B</v>
      </c>
    </row>
    <row r="121" spans="1:27" x14ac:dyDescent="0.3">
      <c r="A121" s="72">
        <v>118</v>
      </c>
      <c r="B121" s="64" t="s">
        <v>23</v>
      </c>
      <c r="C121" s="64" t="s">
        <v>15</v>
      </c>
      <c r="D121" s="64" t="s">
        <v>262</v>
      </c>
      <c r="E121" s="65" t="s">
        <v>263</v>
      </c>
      <c r="F121" s="67">
        <f>HPS!$U121</f>
        <v>56.416666666666664</v>
      </c>
      <c r="G121" s="72" t="str" cm="1">
        <f t="array" ref="G121">_xlfn.IFS('HPS grading'!$F121&gt;=90,"A+",'HPS grading'!$F121&gt;=80,"A",'HPS grading'!$F121&gt;=70,"B+",'HPS grading'!$F121&gt;=60,"B",'HPS grading'!$F121&gt;=50,"C+",'HPS grading'!$F121&gt;=40,"C",'HPS grading'!$F121&gt;=30,"D",'HPS grading'!$F121&lt;30,"E")</f>
        <v>C+</v>
      </c>
      <c r="H121" s="76" t="str">
        <f>Persona!R122</f>
        <v>Cleared</v>
      </c>
      <c r="I121" s="76" t="str">
        <f>Wellness!V122</f>
        <v>Cleared</v>
      </c>
      <c r="J121" s="71" t="str">
        <f t="shared" si="4"/>
        <v>None</v>
      </c>
      <c r="K121" s="67">
        <f>HPS!AK121</f>
        <v>39.847619047619048</v>
      </c>
      <c r="L121" s="72" t="str" cm="1">
        <f t="array" ref="L121">_xlfn.IFS('HPS grading'!K121&gt;=90,"A+",'HPS grading'!K121&gt;=80,"A",'HPS grading'!K121&gt;=70,"B+",'HPS grading'!K121&gt;=60,"B",'HPS grading'!K121&gt;=50,"C+",'HPS grading'!K121&gt;=40,"C",'HPS grading'!K121&gt;=30,"D",'HPS grading'!K121&lt;30,"E")</f>
        <v>D</v>
      </c>
      <c r="M121" s="76" t="str">
        <f>Persona!AE122</f>
        <v>NC</v>
      </c>
      <c r="N121" s="76" t="str">
        <f>Wellness!AP122</f>
        <v>NC</v>
      </c>
      <c r="O121" s="71" t="str">
        <f t="shared" si="5"/>
        <v>NC</v>
      </c>
      <c r="P121" s="67">
        <f>HPS!BA121</f>
        <v>36.832222222222221</v>
      </c>
      <c r="Q121" s="72" t="str" cm="1">
        <f t="array" ref="Q121">_xlfn.IFS('HPS grading'!P121&gt;=90,"A+",'HPS grading'!P121&gt;=80,"A",'HPS grading'!P121&gt;=70,"B+",'HPS grading'!P121&gt;=60,"B",'HPS grading'!P121&gt;=50,"C+",'HPS grading'!P121&gt;=40,"C",'HPS grading'!P121&gt;=30,"D",'HPS grading'!P121&lt;30,"E")</f>
        <v>D</v>
      </c>
      <c r="R121" s="76" t="str">
        <f>Persona!AR122</f>
        <v>NC</v>
      </c>
      <c r="S121" s="76" t="str">
        <f>Wellness!BJ122</f>
        <v>NC</v>
      </c>
      <c r="T121" s="72" t="str">
        <f t="shared" si="6"/>
        <v>NC</v>
      </c>
      <c r="U121" s="67">
        <f>HPS!BQ121</f>
        <v>45.037037037037038</v>
      </c>
      <c r="V121" s="72" t="str" cm="1">
        <f t="array" ref="V121">_xlfn.IFS('HPS grading'!U121&gt;=90,"A+",'HPS grading'!U121&gt;=80,"A",'HPS grading'!U121&gt;=70,"B+",'HPS grading'!U121&gt;=60,"B",'HPS grading'!U121&gt;=50,"C+",'HPS grading'!U121&gt;=40,"C",'HPS grading'!U121&gt;=30,"D",'HPS grading'!U121&lt;30,"E")</f>
        <v>C</v>
      </c>
      <c r="W121" s="76" t="str">
        <f>Persona!BE122</f>
        <v>Cleared</v>
      </c>
      <c r="X121" s="76" t="str">
        <f>Wellness!CD122</f>
        <v>NC</v>
      </c>
      <c r="Y121" s="72" t="str">
        <f t="shared" si="7"/>
        <v>NC</v>
      </c>
      <c r="Z121" s="67">
        <f>AVERAGE('HPS grading'!$F121,'HPS grading'!$K121,'HPS grading'!$P121,'HPS grading'!$U121)</f>
        <v>44.533386243386239</v>
      </c>
      <c r="AA121" s="250" t="str" cm="1">
        <f t="array" ref="AA121">_xlfn.IFS('HPS grading'!Z121&gt;=90,"A+",'HPS grading'!Z121&gt;=80,"A",'HPS grading'!Z121&gt;=70,"B+",'HPS grading'!Z121&gt;=60,"B",'HPS grading'!Z121&gt;=50,"C+",'HPS grading'!Z121&gt;=40,"C",'HPS grading'!Z121&gt;=30,"D",'HPS grading'!Z121&lt;30,"E")</f>
        <v>C</v>
      </c>
    </row>
    <row r="122" spans="1:27" x14ac:dyDescent="0.3">
      <c r="A122" s="71">
        <v>119</v>
      </c>
      <c r="B122" s="60" t="s">
        <v>23</v>
      </c>
      <c r="C122" s="60" t="s">
        <v>15</v>
      </c>
      <c r="D122" s="60" t="s">
        <v>264</v>
      </c>
      <c r="E122" s="61" t="s">
        <v>265</v>
      </c>
      <c r="F122" s="63">
        <f>HPS!$U122</f>
        <v>53.41765873015872</v>
      </c>
      <c r="G122" s="71" t="str" cm="1">
        <f t="array" ref="G122">_xlfn.IFS('HPS grading'!$F122&gt;=90,"A+",'HPS grading'!$F122&gt;=80,"A",'HPS grading'!$F122&gt;=70,"B+",'HPS grading'!$F122&gt;=60,"B",'HPS grading'!$F122&gt;=50,"C+",'HPS grading'!$F122&gt;=40,"C",'HPS grading'!$F122&gt;=30,"D",'HPS grading'!$F122&lt;30,"E")</f>
        <v>C+</v>
      </c>
      <c r="H122" s="76" t="str">
        <f>Persona!R123</f>
        <v>Cleared</v>
      </c>
      <c r="I122" s="76" t="str">
        <f>Wellness!V123</f>
        <v>NC</v>
      </c>
      <c r="J122" s="71" t="str">
        <f t="shared" si="4"/>
        <v>NC</v>
      </c>
      <c r="K122" s="63">
        <f>HPS!AK122</f>
        <v>44.839047619047619</v>
      </c>
      <c r="L122" s="71" t="str" cm="1">
        <f t="array" ref="L122">_xlfn.IFS('HPS grading'!K122&gt;=90,"A+",'HPS grading'!K122&gt;=80,"A",'HPS grading'!K122&gt;=70,"B+",'HPS grading'!K122&gt;=60,"B",'HPS grading'!K122&gt;=50,"C+",'HPS grading'!K122&gt;=40,"C",'HPS grading'!K122&gt;=30,"D",'HPS grading'!K122&lt;30,"E")</f>
        <v>C</v>
      </c>
      <c r="M122" s="76" t="str">
        <f>Persona!AE123</f>
        <v>Cleared</v>
      </c>
      <c r="N122" s="76" t="str">
        <f>Wellness!AP123</f>
        <v>NC</v>
      </c>
      <c r="O122" s="71" t="str">
        <f t="shared" si="5"/>
        <v>NC</v>
      </c>
      <c r="P122" s="63">
        <f>HPS!BA122</f>
        <v>38.199999999999996</v>
      </c>
      <c r="Q122" s="71" t="str" cm="1">
        <f t="array" ref="Q122">_xlfn.IFS('HPS grading'!P122&gt;=90,"A+",'HPS grading'!P122&gt;=80,"A",'HPS grading'!P122&gt;=70,"B+",'HPS grading'!P122&gt;=60,"B",'HPS grading'!P122&gt;=50,"C+",'HPS grading'!P122&gt;=40,"C",'HPS grading'!P122&gt;=30,"D",'HPS grading'!P122&lt;30,"E")</f>
        <v>D</v>
      </c>
      <c r="R122" s="76" t="str">
        <f>Persona!AR123</f>
        <v>Cleared</v>
      </c>
      <c r="S122" s="76" t="str">
        <f>Wellness!BJ123</f>
        <v>NC</v>
      </c>
      <c r="T122" s="71" t="str">
        <f t="shared" si="6"/>
        <v>NC</v>
      </c>
      <c r="U122" s="63">
        <f>HPS!BQ122</f>
        <v>55.137037037037032</v>
      </c>
      <c r="V122" s="71" t="str" cm="1">
        <f t="array" ref="V122">_xlfn.IFS('HPS grading'!U122&gt;=90,"A+",'HPS grading'!U122&gt;=80,"A",'HPS grading'!U122&gt;=70,"B+",'HPS grading'!U122&gt;=60,"B",'HPS grading'!U122&gt;=50,"C+",'HPS grading'!U122&gt;=40,"C",'HPS grading'!U122&gt;=30,"D",'HPS grading'!U122&lt;30,"E")</f>
        <v>C+</v>
      </c>
      <c r="W122" s="76" t="str">
        <f>Persona!BE123</f>
        <v>Cleared</v>
      </c>
      <c r="X122" s="76" t="str">
        <f>Wellness!CD123</f>
        <v>NC</v>
      </c>
      <c r="Y122" s="71" t="str">
        <f t="shared" si="7"/>
        <v>NC</v>
      </c>
      <c r="Z122" s="63">
        <f>AVERAGE('HPS grading'!$F122,'HPS grading'!$K122,'HPS grading'!$P122,'HPS grading'!$U122)</f>
        <v>47.898435846560844</v>
      </c>
      <c r="AA122" s="249" t="str" cm="1">
        <f t="array" ref="AA122">_xlfn.IFS('HPS grading'!Z122&gt;=90,"A+",'HPS grading'!Z122&gt;=80,"A",'HPS grading'!Z122&gt;=70,"B+",'HPS grading'!Z122&gt;=60,"B",'HPS grading'!Z122&gt;=50,"C+",'HPS grading'!Z122&gt;=40,"C",'HPS grading'!Z122&gt;=30,"D",'HPS grading'!Z122&lt;30,"E")</f>
        <v>C</v>
      </c>
    </row>
    <row r="123" spans="1:27" x14ac:dyDescent="0.3">
      <c r="A123" s="72">
        <v>120</v>
      </c>
      <c r="B123" s="64" t="s">
        <v>27</v>
      </c>
      <c r="C123" s="64" t="s">
        <v>24</v>
      </c>
      <c r="D123" s="64" t="s">
        <v>266</v>
      </c>
      <c r="E123" s="65" t="s">
        <v>267</v>
      </c>
      <c r="F123" s="67">
        <f>HPS!$U123</f>
        <v>52.404265873015873</v>
      </c>
      <c r="G123" s="72" t="str" cm="1">
        <f t="array" ref="G123">_xlfn.IFS('HPS grading'!$F123&gt;=90,"A+",'HPS grading'!$F123&gt;=80,"A",'HPS grading'!$F123&gt;=70,"B+",'HPS grading'!$F123&gt;=60,"B",'HPS grading'!$F123&gt;=50,"C+",'HPS grading'!$F123&gt;=40,"C",'HPS grading'!$F123&gt;=30,"D",'HPS grading'!$F123&lt;30,"E")</f>
        <v>C+</v>
      </c>
      <c r="H123" s="76" t="str">
        <f>Persona!R124</f>
        <v>NC</v>
      </c>
      <c r="I123" s="76" t="str">
        <f>Wellness!V124</f>
        <v>Cleared</v>
      </c>
      <c r="J123" s="71" t="str">
        <f t="shared" si="4"/>
        <v>NC</v>
      </c>
      <c r="K123" s="67">
        <f>HPS!AK123</f>
        <v>39.568571428571431</v>
      </c>
      <c r="L123" s="72" t="str" cm="1">
        <f t="array" ref="L123">_xlfn.IFS('HPS grading'!K123&gt;=90,"A+",'HPS grading'!K123&gt;=80,"A",'HPS grading'!K123&gt;=70,"B+",'HPS grading'!K123&gt;=60,"B",'HPS grading'!K123&gt;=50,"C+",'HPS grading'!K123&gt;=40,"C",'HPS grading'!K123&gt;=30,"D",'HPS grading'!K123&lt;30,"E")</f>
        <v>D</v>
      </c>
      <c r="M123" s="76" t="str">
        <f>Persona!AE124</f>
        <v>NC</v>
      </c>
      <c r="N123" s="76" t="str">
        <f>Wellness!AP124</f>
        <v>NC</v>
      </c>
      <c r="O123" s="71" t="str">
        <f t="shared" si="5"/>
        <v>NC</v>
      </c>
      <c r="P123" s="67">
        <f>HPS!BA123</f>
        <v>36.963333333333331</v>
      </c>
      <c r="Q123" s="72" t="str" cm="1">
        <f t="array" ref="Q123">_xlfn.IFS('HPS grading'!P123&gt;=90,"A+",'HPS grading'!P123&gt;=80,"A",'HPS grading'!P123&gt;=70,"B+",'HPS grading'!P123&gt;=60,"B",'HPS grading'!P123&gt;=50,"C+",'HPS grading'!P123&gt;=40,"C",'HPS grading'!P123&gt;=30,"D",'HPS grading'!P123&lt;30,"E")</f>
        <v>D</v>
      </c>
      <c r="R123" s="76" t="str">
        <f>Persona!AR124</f>
        <v>Cleared</v>
      </c>
      <c r="S123" s="76" t="str">
        <f>Wellness!BJ124</f>
        <v>NC</v>
      </c>
      <c r="T123" s="72" t="str">
        <f t="shared" si="6"/>
        <v>NC</v>
      </c>
      <c r="U123" s="67">
        <f>HPS!BQ123</f>
        <v>36.590000000000003</v>
      </c>
      <c r="V123" s="72" t="str" cm="1">
        <f t="array" ref="V123">_xlfn.IFS('HPS grading'!U123&gt;=90,"A+",'HPS grading'!U123&gt;=80,"A",'HPS grading'!U123&gt;=70,"B+",'HPS grading'!U123&gt;=60,"B",'HPS grading'!U123&gt;=50,"C+",'HPS grading'!U123&gt;=40,"C",'HPS grading'!U123&gt;=30,"D",'HPS grading'!U123&lt;30,"E")</f>
        <v>D</v>
      </c>
      <c r="W123" s="76" t="str">
        <f>Persona!BE124</f>
        <v>Cleared</v>
      </c>
      <c r="X123" s="76" t="str">
        <f>Wellness!CD124</f>
        <v>NC</v>
      </c>
      <c r="Y123" s="72" t="str">
        <f t="shared" si="7"/>
        <v>NC</v>
      </c>
      <c r="Z123" s="67">
        <f>AVERAGE('HPS grading'!$F123,'HPS grading'!$K123,'HPS grading'!$P123,'HPS grading'!$U123)</f>
        <v>41.381542658730162</v>
      </c>
      <c r="AA123" s="250" t="str" cm="1">
        <f t="array" ref="AA123">_xlfn.IFS('HPS grading'!Z123&gt;=90,"A+",'HPS grading'!Z123&gt;=80,"A",'HPS grading'!Z123&gt;=70,"B+",'HPS grading'!Z123&gt;=60,"B",'HPS grading'!Z123&gt;=50,"C+",'HPS grading'!Z123&gt;=40,"C",'HPS grading'!Z123&gt;=30,"D",'HPS grading'!Z123&lt;30,"E")</f>
        <v>C</v>
      </c>
    </row>
    <row r="124" spans="1:27" x14ac:dyDescent="0.3">
      <c r="A124" s="71">
        <v>121</v>
      </c>
      <c r="B124" s="60" t="s">
        <v>27</v>
      </c>
      <c r="C124" s="60" t="s">
        <v>15</v>
      </c>
      <c r="D124" s="60" t="s">
        <v>268</v>
      </c>
      <c r="E124" s="61" t="s">
        <v>269</v>
      </c>
      <c r="F124" s="63">
        <f>HPS!$U124</f>
        <v>65.347222222222214</v>
      </c>
      <c r="G124" s="71" t="str" cm="1">
        <f t="array" ref="G124">_xlfn.IFS('HPS grading'!$F124&gt;=90,"A+",'HPS grading'!$F124&gt;=80,"A",'HPS grading'!$F124&gt;=70,"B+",'HPS grading'!$F124&gt;=60,"B",'HPS grading'!$F124&gt;=50,"C+",'HPS grading'!$F124&gt;=40,"C",'HPS grading'!$F124&gt;=30,"D",'HPS grading'!$F124&lt;30,"E")</f>
        <v>B</v>
      </c>
      <c r="H124" s="76" t="str">
        <f>Persona!R125</f>
        <v>Cleared</v>
      </c>
      <c r="I124" s="76" t="str">
        <f>Wellness!V125</f>
        <v>Cleared</v>
      </c>
      <c r="J124" s="71" t="str">
        <f t="shared" si="4"/>
        <v>None</v>
      </c>
      <c r="K124" s="63">
        <f>HPS!AK124</f>
        <v>37.717857142857142</v>
      </c>
      <c r="L124" s="71" t="str" cm="1">
        <f t="array" ref="L124">_xlfn.IFS('HPS grading'!K124&gt;=90,"A+",'HPS grading'!K124&gt;=80,"A",'HPS grading'!K124&gt;=70,"B+",'HPS grading'!K124&gt;=60,"B",'HPS grading'!K124&gt;=50,"C+",'HPS grading'!K124&gt;=40,"C",'HPS grading'!K124&gt;=30,"D",'HPS grading'!K124&lt;30,"E")</f>
        <v>D</v>
      </c>
      <c r="M124" s="76" t="str">
        <f>Persona!AE125</f>
        <v>NC</v>
      </c>
      <c r="N124" s="76" t="str">
        <f>Wellness!AP125</f>
        <v>NC</v>
      </c>
      <c r="O124" s="71" t="str">
        <f t="shared" si="5"/>
        <v>NC</v>
      </c>
      <c r="P124" s="63">
        <f>HPS!BA124</f>
        <v>50.812222222222225</v>
      </c>
      <c r="Q124" s="71" t="str" cm="1">
        <f t="array" ref="Q124">_xlfn.IFS('HPS grading'!P124&gt;=90,"A+",'HPS grading'!P124&gt;=80,"A",'HPS grading'!P124&gt;=70,"B+",'HPS grading'!P124&gt;=60,"B",'HPS grading'!P124&gt;=50,"C+",'HPS grading'!P124&gt;=40,"C",'HPS grading'!P124&gt;=30,"D",'HPS grading'!P124&lt;30,"E")</f>
        <v>C+</v>
      </c>
      <c r="R124" s="76" t="str">
        <f>Persona!AR125</f>
        <v>Cleared</v>
      </c>
      <c r="S124" s="76" t="str">
        <f>Wellness!BJ125</f>
        <v>Cleared</v>
      </c>
      <c r="T124" s="71" t="str">
        <f t="shared" si="6"/>
        <v>None</v>
      </c>
      <c r="U124" s="63">
        <f>HPS!BQ124</f>
        <v>46.867592592592594</v>
      </c>
      <c r="V124" s="71" t="str" cm="1">
        <f t="array" ref="V124">_xlfn.IFS('HPS grading'!U124&gt;=90,"A+",'HPS grading'!U124&gt;=80,"A",'HPS grading'!U124&gt;=70,"B+",'HPS grading'!U124&gt;=60,"B",'HPS grading'!U124&gt;=50,"C+",'HPS grading'!U124&gt;=40,"C",'HPS grading'!U124&gt;=30,"D",'HPS grading'!U124&lt;30,"E")</f>
        <v>C</v>
      </c>
      <c r="W124" s="76" t="str">
        <f>Persona!BE125</f>
        <v>NC</v>
      </c>
      <c r="X124" s="76" t="str">
        <f>Wellness!CD125</f>
        <v>Cleared</v>
      </c>
      <c r="Y124" s="71" t="str">
        <f t="shared" si="7"/>
        <v>NC</v>
      </c>
      <c r="Z124" s="63">
        <f>AVERAGE('HPS grading'!$F124,'HPS grading'!$K124,'HPS grading'!$P124,'HPS grading'!$U124)</f>
        <v>50.186223544973544</v>
      </c>
      <c r="AA124" s="249" t="str" cm="1">
        <f t="array" ref="AA124">_xlfn.IFS('HPS grading'!Z124&gt;=90,"A+",'HPS grading'!Z124&gt;=80,"A",'HPS grading'!Z124&gt;=70,"B+",'HPS grading'!Z124&gt;=60,"B",'HPS grading'!Z124&gt;=50,"C+",'HPS grading'!Z124&gt;=40,"C",'HPS grading'!Z124&gt;=30,"D",'HPS grading'!Z124&lt;30,"E")</f>
        <v>C+</v>
      </c>
    </row>
    <row r="125" spans="1:27" x14ac:dyDescent="0.3">
      <c r="A125" s="72">
        <v>122</v>
      </c>
      <c r="B125" s="64" t="s">
        <v>27</v>
      </c>
      <c r="C125" s="64" t="s">
        <v>15</v>
      </c>
      <c r="D125" s="64" t="s">
        <v>270</v>
      </c>
      <c r="E125" s="65" t="s">
        <v>271</v>
      </c>
      <c r="F125" s="67">
        <f>HPS!$U125</f>
        <v>65.745039682539684</v>
      </c>
      <c r="G125" s="72" t="str" cm="1">
        <f t="array" ref="G125">_xlfn.IFS('HPS grading'!$F125&gt;=90,"A+",'HPS grading'!$F125&gt;=80,"A",'HPS grading'!$F125&gt;=70,"B+",'HPS grading'!$F125&gt;=60,"B",'HPS grading'!$F125&gt;=50,"C+",'HPS grading'!$F125&gt;=40,"C",'HPS grading'!$F125&gt;=30,"D",'HPS grading'!$F125&lt;30,"E")</f>
        <v>B</v>
      </c>
      <c r="H125" s="76" t="str">
        <f>Persona!R126</f>
        <v>Cleared</v>
      </c>
      <c r="I125" s="76" t="str">
        <f>Wellness!V126</f>
        <v>Cleared</v>
      </c>
      <c r="J125" s="71" t="str">
        <f t="shared" si="4"/>
        <v>None</v>
      </c>
      <c r="K125" s="67">
        <f>HPS!AK125</f>
        <v>46.422857142857147</v>
      </c>
      <c r="L125" s="72" t="str" cm="1">
        <f t="array" ref="L125">_xlfn.IFS('HPS grading'!K125&gt;=90,"A+",'HPS grading'!K125&gt;=80,"A",'HPS grading'!K125&gt;=70,"B+",'HPS grading'!K125&gt;=60,"B",'HPS grading'!K125&gt;=50,"C+",'HPS grading'!K125&gt;=40,"C",'HPS grading'!K125&gt;=30,"D",'HPS grading'!K125&lt;30,"E")</f>
        <v>C</v>
      </c>
      <c r="M125" s="76" t="str">
        <f>Persona!AE126</f>
        <v>NC</v>
      </c>
      <c r="N125" s="76" t="str">
        <f>Wellness!AP126</f>
        <v>NC</v>
      </c>
      <c r="O125" s="71" t="str">
        <f t="shared" si="5"/>
        <v>NC</v>
      </c>
      <c r="P125" s="67">
        <f>HPS!BA125</f>
        <v>44.123333333333335</v>
      </c>
      <c r="Q125" s="72" t="str" cm="1">
        <f t="array" ref="Q125">_xlfn.IFS('HPS grading'!P125&gt;=90,"A+",'HPS grading'!P125&gt;=80,"A",'HPS grading'!P125&gt;=70,"B+",'HPS grading'!P125&gt;=60,"B",'HPS grading'!P125&gt;=50,"C+",'HPS grading'!P125&gt;=40,"C",'HPS grading'!P125&gt;=30,"D",'HPS grading'!P125&lt;30,"E")</f>
        <v>C</v>
      </c>
      <c r="R125" s="76" t="str">
        <f>Persona!AR126</f>
        <v>Cleared</v>
      </c>
      <c r="S125" s="76" t="str">
        <f>Wellness!BJ126</f>
        <v>NC</v>
      </c>
      <c r="T125" s="72" t="str">
        <f t="shared" si="6"/>
        <v>NC</v>
      </c>
      <c r="U125" s="67">
        <f>HPS!BQ125</f>
        <v>54.855555555555554</v>
      </c>
      <c r="V125" s="72" t="str" cm="1">
        <f t="array" ref="V125">_xlfn.IFS('HPS grading'!U125&gt;=90,"A+",'HPS grading'!U125&gt;=80,"A",'HPS grading'!U125&gt;=70,"B+",'HPS grading'!U125&gt;=60,"B",'HPS grading'!U125&gt;=50,"C+",'HPS grading'!U125&gt;=40,"C",'HPS grading'!U125&gt;=30,"D",'HPS grading'!U125&lt;30,"E")</f>
        <v>C+</v>
      </c>
      <c r="W125" s="76" t="str">
        <f>Persona!BE126</f>
        <v>Cleared</v>
      </c>
      <c r="X125" s="76" t="str">
        <f>Wellness!CD126</f>
        <v>NC</v>
      </c>
      <c r="Y125" s="72" t="str">
        <f t="shared" si="7"/>
        <v>NC</v>
      </c>
      <c r="Z125" s="67">
        <f>AVERAGE('HPS grading'!$F125,'HPS grading'!$K125,'HPS grading'!$P125,'HPS grading'!$U125)</f>
        <v>52.786696428571432</v>
      </c>
      <c r="AA125" s="250" t="str" cm="1">
        <f t="array" ref="AA125">_xlfn.IFS('HPS grading'!Z125&gt;=90,"A+",'HPS grading'!Z125&gt;=80,"A",'HPS grading'!Z125&gt;=70,"B+",'HPS grading'!Z125&gt;=60,"B",'HPS grading'!Z125&gt;=50,"C+",'HPS grading'!Z125&gt;=40,"C",'HPS grading'!Z125&gt;=30,"D",'HPS grading'!Z125&lt;30,"E")</f>
        <v>C+</v>
      </c>
    </row>
    <row r="126" spans="1:27" x14ac:dyDescent="0.3">
      <c r="A126" s="71">
        <v>123</v>
      </c>
      <c r="B126" s="60" t="s">
        <v>27</v>
      </c>
      <c r="C126" s="60" t="s">
        <v>15</v>
      </c>
      <c r="D126" s="60" t="s">
        <v>272</v>
      </c>
      <c r="E126" s="61" t="s">
        <v>273</v>
      </c>
      <c r="F126" s="63">
        <f>HPS!$U126</f>
        <v>65.88938492063491</v>
      </c>
      <c r="G126" s="71" t="str" cm="1">
        <f t="array" ref="G126">_xlfn.IFS('HPS grading'!$F126&gt;=90,"A+",'HPS grading'!$F126&gt;=80,"A",'HPS grading'!$F126&gt;=70,"B+",'HPS grading'!$F126&gt;=60,"B",'HPS grading'!$F126&gt;=50,"C+",'HPS grading'!$F126&gt;=40,"C",'HPS grading'!$F126&gt;=30,"D",'HPS grading'!$F126&lt;30,"E")</f>
        <v>B</v>
      </c>
      <c r="H126" s="76" t="str">
        <f>Persona!R127</f>
        <v>Cleared</v>
      </c>
      <c r="I126" s="76" t="str">
        <f>Wellness!V127</f>
        <v>Cleared</v>
      </c>
      <c r="J126" s="71" t="str">
        <f t="shared" si="4"/>
        <v>None</v>
      </c>
      <c r="K126" s="63">
        <f>HPS!AK126</f>
        <v>63.738571428571426</v>
      </c>
      <c r="L126" s="71" t="str" cm="1">
        <f t="array" ref="L126">_xlfn.IFS('HPS grading'!K126&gt;=90,"A+",'HPS grading'!K126&gt;=80,"A",'HPS grading'!K126&gt;=70,"B+",'HPS grading'!K126&gt;=60,"B",'HPS grading'!K126&gt;=50,"C+",'HPS grading'!K126&gt;=40,"C",'HPS grading'!K126&gt;=30,"D",'HPS grading'!K126&lt;30,"E")</f>
        <v>B</v>
      </c>
      <c r="M126" s="76" t="str">
        <f>Persona!AE127</f>
        <v>Cleared</v>
      </c>
      <c r="N126" s="76" t="str">
        <f>Wellness!AP127</f>
        <v>Cleared</v>
      </c>
      <c r="O126" s="71" t="str">
        <f t="shared" si="5"/>
        <v>None</v>
      </c>
      <c r="P126" s="63">
        <f>HPS!BA126</f>
        <v>63.948888888888888</v>
      </c>
      <c r="Q126" s="71" t="str" cm="1">
        <f t="array" ref="Q126">_xlfn.IFS('HPS grading'!P126&gt;=90,"A+",'HPS grading'!P126&gt;=80,"A",'HPS grading'!P126&gt;=70,"B+",'HPS grading'!P126&gt;=60,"B",'HPS grading'!P126&gt;=50,"C+",'HPS grading'!P126&gt;=40,"C",'HPS grading'!P126&gt;=30,"D",'HPS grading'!P126&lt;30,"E")</f>
        <v>B</v>
      </c>
      <c r="R126" s="76" t="str">
        <f>Persona!AR127</f>
        <v>Cleared</v>
      </c>
      <c r="S126" s="76" t="str">
        <f>Wellness!BJ127</f>
        <v>Cleared</v>
      </c>
      <c r="T126" s="71" t="str">
        <f t="shared" si="6"/>
        <v>None</v>
      </c>
      <c r="U126" s="63">
        <f>HPS!BQ126</f>
        <v>70.401851851851845</v>
      </c>
      <c r="V126" s="71" t="str" cm="1">
        <f t="array" ref="V126">_xlfn.IFS('HPS grading'!U126&gt;=90,"A+",'HPS grading'!U126&gt;=80,"A",'HPS grading'!U126&gt;=70,"B+",'HPS grading'!U126&gt;=60,"B",'HPS grading'!U126&gt;=50,"C+",'HPS grading'!U126&gt;=40,"C",'HPS grading'!U126&gt;=30,"D",'HPS grading'!U126&lt;30,"E")</f>
        <v>B+</v>
      </c>
      <c r="W126" s="76" t="str">
        <f>Persona!BE127</f>
        <v>Cleared</v>
      </c>
      <c r="X126" s="76" t="str">
        <f>Wellness!CD127</f>
        <v>Cleared</v>
      </c>
      <c r="Y126" s="71" t="str">
        <f t="shared" si="7"/>
        <v>None</v>
      </c>
      <c r="Z126" s="63">
        <f>AVERAGE('HPS grading'!$F126,'HPS grading'!$K126,'HPS grading'!$P126,'HPS grading'!$U126)</f>
        <v>65.994674272486762</v>
      </c>
      <c r="AA126" s="249" t="str" cm="1">
        <f t="array" ref="AA126">_xlfn.IFS('HPS grading'!Z126&gt;=90,"A+",'HPS grading'!Z126&gt;=80,"A",'HPS grading'!Z126&gt;=70,"B+",'HPS grading'!Z126&gt;=60,"B",'HPS grading'!Z126&gt;=50,"C+",'HPS grading'!Z126&gt;=40,"C",'HPS grading'!Z126&gt;=30,"D",'HPS grading'!Z126&lt;30,"E")</f>
        <v>B</v>
      </c>
    </row>
    <row r="127" spans="1:27" x14ac:dyDescent="0.3">
      <c r="A127" s="72">
        <v>124</v>
      </c>
      <c r="B127" s="64" t="s">
        <v>27</v>
      </c>
      <c r="C127" s="64" t="s">
        <v>24</v>
      </c>
      <c r="D127" s="64" t="s">
        <v>274</v>
      </c>
      <c r="E127" s="65" t="s">
        <v>275</v>
      </c>
      <c r="F127" s="67">
        <f>HPS!$U127</f>
        <v>39.381448412698418</v>
      </c>
      <c r="G127" s="72" t="str" cm="1">
        <f t="array" ref="G127">_xlfn.IFS('HPS grading'!$F127&gt;=90,"A+",'HPS grading'!$F127&gt;=80,"A",'HPS grading'!$F127&gt;=70,"B+",'HPS grading'!$F127&gt;=60,"B",'HPS grading'!$F127&gt;=50,"C+",'HPS grading'!$F127&gt;=40,"C",'HPS grading'!$F127&gt;=30,"D",'HPS grading'!$F127&lt;30,"E")</f>
        <v>D</v>
      </c>
      <c r="H127" s="76" t="str">
        <f>Persona!R128</f>
        <v>NC</v>
      </c>
      <c r="I127" s="76" t="str">
        <f>Wellness!V128</f>
        <v>Cleared</v>
      </c>
      <c r="J127" s="71" t="str">
        <f t="shared" si="4"/>
        <v>NC</v>
      </c>
      <c r="K127" s="67">
        <f>HPS!AK127</f>
        <v>45.068095238095239</v>
      </c>
      <c r="L127" s="72" t="str" cm="1">
        <f t="array" ref="L127">_xlfn.IFS('HPS grading'!K127&gt;=90,"A+",'HPS grading'!K127&gt;=80,"A",'HPS grading'!K127&gt;=70,"B+",'HPS grading'!K127&gt;=60,"B",'HPS grading'!K127&gt;=50,"C+",'HPS grading'!K127&gt;=40,"C",'HPS grading'!K127&gt;=30,"D",'HPS grading'!K127&lt;30,"E")</f>
        <v>C</v>
      </c>
      <c r="M127" s="76" t="str">
        <f>Persona!AE128</f>
        <v>Cleared</v>
      </c>
      <c r="N127" s="76" t="str">
        <f>Wellness!AP128</f>
        <v>NC</v>
      </c>
      <c r="O127" s="71" t="str">
        <f t="shared" si="5"/>
        <v>NC</v>
      </c>
      <c r="P127" s="67">
        <f>HPS!BA127</f>
        <v>40.76</v>
      </c>
      <c r="Q127" s="72" t="str" cm="1">
        <f t="array" ref="Q127">_xlfn.IFS('HPS grading'!P127&gt;=90,"A+",'HPS grading'!P127&gt;=80,"A",'HPS grading'!P127&gt;=70,"B+",'HPS grading'!P127&gt;=60,"B",'HPS grading'!P127&gt;=50,"C+",'HPS grading'!P127&gt;=40,"C",'HPS grading'!P127&gt;=30,"D",'HPS grading'!P127&lt;30,"E")</f>
        <v>C</v>
      </c>
      <c r="R127" s="76" t="str">
        <f>Persona!AR128</f>
        <v>Cleared</v>
      </c>
      <c r="S127" s="76" t="str">
        <f>Wellness!BJ128</f>
        <v>NC</v>
      </c>
      <c r="T127" s="72" t="str">
        <f t="shared" si="6"/>
        <v>NC</v>
      </c>
      <c r="U127" s="67">
        <f>HPS!BQ127</f>
        <v>53.275462962962962</v>
      </c>
      <c r="V127" s="72" t="str" cm="1">
        <f t="array" ref="V127">_xlfn.IFS('HPS grading'!U127&gt;=90,"A+",'HPS grading'!U127&gt;=80,"A",'HPS grading'!U127&gt;=70,"B+",'HPS grading'!U127&gt;=60,"B",'HPS grading'!U127&gt;=50,"C+",'HPS grading'!U127&gt;=40,"C",'HPS grading'!U127&gt;=30,"D",'HPS grading'!U127&lt;30,"E")</f>
        <v>C+</v>
      </c>
      <c r="W127" s="76" t="str">
        <f>Persona!BE128</f>
        <v>Cleared</v>
      </c>
      <c r="X127" s="76" t="str">
        <f>Wellness!CD128</f>
        <v>NC</v>
      </c>
      <c r="Y127" s="72" t="str">
        <f t="shared" si="7"/>
        <v>NC</v>
      </c>
      <c r="Z127" s="67">
        <f>AVERAGE('HPS grading'!$F127,'HPS grading'!$K127,'HPS grading'!$P127,'HPS grading'!$U127)</f>
        <v>44.621251653439153</v>
      </c>
      <c r="AA127" s="250" t="str" cm="1">
        <f t="array" ref="AA127">_xlfn.IFS('HPS grading'!Z127&gt;=90,"A+",'HPS grading'!Z127&gt;=80,"A",'HPS grading'!Z127&gt;=70,"B+",'HPS grading'!Z127&gt;=60,"B",'HPS grading'!Z127&gt;=50,"C+",'HPS grading'!Z127&gt;=40,"C",'HPS grading'!Z127&gt;=30,"D",'HPS grading'!Z127&lt;30,"E")</f>
        <v>C</v>
      </c>
    </row>
    <row r="128" spans="1:27" x14ac:dyDescent="0.3">
      <c r="A128" s="71">
        <v>125</v>
      </c>
      <c r="B128" s="60" t="s">
        <v>23</v>
      </c>
      <c r="C128" s="60" t="s">
        <v>47</v>
      </c>
      <c r="D128" s="60" t="s">
        <v>276</v>
      </c>
      <c r="E128" s="61" t="s">
        <v>277</v>
      </c>
      <c r="F128" s="63">
        <f>HPS!$U128</f>
        <v>62.527777777777771</v>
      </c>
      <c r="G128" s="71" t="str" cm="1">
        <f t="array" ref="G128">_xlfn.IFS('HPS grading'!$F128&gt;=90,"A+",'HPS grading'!$F128&gt;=80,"A",'HPS grading'!$F128&gt;=70,"B+",'HPS grading'!$F128&gt;=60,"B",'HPS grading'!$F128&gt;=50,"C+",'HPS grading'!$F128&gt;=40,"C",'HPS grading'!$F128&gt;=30,"D",'HPS grading'!$F128&lt;30,"E")</f>
        <v>B</v>
      </c>
      <c r="H128" s="76" t="str">
        <f>Persona!R129</f>
        <v>Cleared</v>
      </c>
      <c r="I128" s="76" t="str">
        <f>Wellness!V129</f>
        <v>Cleared</v>
      </c>
      <c r="J128" s="71" t="str">
        <f t="shared" si="4"/>
        <v>None</v>
      </c>
      <c r="K128" s="63">
        <f>HPS!AK128</f>
        <v>65.444999999999993</v>
      </c>
      <c r="L128" s="71" t="str" cm="1">
        <f t="array" ref="L128">_xlfn.IFS('HPS grading'!K128&gt;=90,"A+",'HPS grading'!K128&gt;=80,"A",'HPS grading'!K128&gt;=70,"B+",'HPS grading'!K128&gt;=60,"B",'HPS grading'!K128&gt;=50,"C+",'HPS grading'!K128&gt;=40,"C",'HPS grading'!K128&gt;=30,"D",'HPS grading'!K128&lt;30,"E")</f>
        <v>B</v>
      </c>
      <c r="M128" s="76" t="str">
        <f>Persona!AE129</f>
        <v>Cleared</v>
      </c>
      <c r="N128" s="76" t="str">
        <f>Wellness!AP129</f>
        <v>Cleared</v>
      </c>
      <c r="O128" s="71" t="str">
        <f t="shared" si="5"/>
        <v>None</v>
      </c>
      <c r="P128" s="63">
        <f>HPS!BA128</f>
        <v>59.154444444444444</v>
      </c>
      <c r="Q128" s="71" t="str" cm="1">
        <f t="array" ref="Q128">_xlfn.IFS('HPS grading'!P128&gt;=90,"A+",'HPS grading'!P128&gt;=80,"A",'HPS grading'!P128&gt;=70,"B+",'HPS grading'!P128&gt;=60,"B",'HPS grading'!P128&gt;=50,"C+",'HPS grading'!P128&gt;=40,"C",'HPS grading'!P128&gt;=30,"D",'HPS grading'!P128&lt;30,"E")</f>
        <v>C+</v>
      </c>
      <c r="R128" s="76" t="str">
        <f>Persona!AR129</f>
        <v>Cleared</v>
      </c>
      <c r="S128" s="76" t="str">
        <f>Wellness!BJ129</f>
        <v>Cleared</v>
      </c>
      <c r="T128" s="71" t="str">
        <f t="shared" si="6"/>
        <v>None</v>
      </c>
      <c r="U128" s="63">
        <f>HPS!BQ128</f>
        <v>66.990277777777777</v>
      </c>
      <c r="V128" s="71" t="str" cm="1">
        <f t="array" ref="V128">_xlfn.IFS('HPS grading'!U128&gt;=90,"A+",'HPS grading'!U128&gt;=80,"A",'HPS grading'!U128&gt;=70,"B+",'HPS grading'!U128&gt;=60,"B",'HPS grading'!U128&gt;=50,"C+",'HPS grading'!U128&gt;=40,"C",'HPS grading'!U128&gt;=30,"D",'HPS grading'!U128&lt;30,"E")</f>
        <v>B</v>
      </c>
      <c r="W128" s="76" t="str">
        <f>Persona!BE129</f>
        <v>Cleared</v>
      </c>
      <c r="X128" s="76" t="str">
        <f>Wellness!CD129</f>
        <v>Cleared</v>
      </c>
      <c r="Y128" s="71" t="str">
        <f t="shared" si="7"/>
        <v>None</v>
      </c>
      <c r="Z128" s="63">
        <f>AVERAGE('HPS grading'!$F128,'HPS grading'!$K128,'HPS grading'!$P128,'HPS grading'!$U128)</f>
        <v>63.529374999999995</v>
      </c>
      <c r="AA128" s="249" t="str" cm="1">
        <f t="array" ref="AA128">_xlfn.IFS('HPS grading'!Z128&gt;=90,"A+",'HPS grading'!Z128&gt;=80,"A",'HPS grading'!Z128&gt;=70,"B+",'HPS grading'!Z128&gt;=60,"B",'HPS grading'!Z128&gt;=50,"C+",'HPS grading'!Z128&gt;=40,"C",'HPS grading'!Z128&gt;=30,"D",'HPS grading'!Z128&lt;30,"E")</f>
        <v>B</v>
      </c>
    </row>
    <row r="129" spans="1:27" x14ac:dyDescent="0.3">
      <c r="A129" s="72">
        <v>126</v>
      </c>
      <c r="B129" s="64" t="s">
        <v>23</v>
      </c>
      <c r="C129" s="64" t="s">
        <v>47</v>
      </c>
      <c r="D129" s="64" t="s">
        <v>278</v>
      </c>
      <c r="E129" s="65" t="s">
        <v>279</v>
      </c>
      <c r="F129" s="67">
        <f>HPS!$U129</f>
        <v>55.777777777777771</v>
      </c>
      <c r="G129" s="72" t="str" cm="1">
        <f t="array" ref="G129">_xlfn.IFS('HPS grading'!$F129&gt;=90,"A+",'HPS grading'!$F129&gt;=80,"A",'HPS grading'!$F129&gt;=70,"B+",'HPS grading'!$F129&gt;=60,"B",'HPS grading'!$F129&gt;=50,"C+",'HPS grading'!$F129&gt;=40,"C",'HPS grading'!$F129&gt;=30,"D",'HPS grading'!$F129&lt;30,"E")</f>
        <v>C+</v>
      </c>
      <c r="H129" s="76" t="str">
        <f>Persona!R130</f>
        <v>Cleared</v>
      </c>
      <c r="I129" s="76" t="str">
        <f>Wellness!V130</f>
        <v>Cleared</v>
      </c>
      <c r="J129" s="71" t="str">
        <f t="shared" si="4"/>
        <v>None</v>
      </c>
      <c r="K129" s="67">
        <f>HPS!AK129</f>
        <v>35.91357142857143</v>
      </c>
      <c r="L129" s="72" t="str" cm="1">
        <f t="array" ref="L129">_xlfn.IFS('HPS grading'!K129&gt;=90,"A+",'HPS grading'!K129&gt;=80,"A",'HPS grading'!K129&gt;=70,"B+",'HPS grading'!K129&gt;=60,"B",'HPS grading'!K129&gt;=50,"C+",'HPS grading'!K129&gt;=40,"C",'HPS grading'!K129&gt;=30,"D",'HPS grading'!K129&lt;30,"E")</f>
        <v>D</v>
      </c>
      <c r="M129" s="76" t="str">
        <f>Persona!AE130</f>
        <v>NC</v>
      </c>
      <c r="N129" s="76" t="str">
        <f>Wellness!AP130</f>
        <v>NC</v>
      </c>
      <c r="O129" s="71" t="str">
        <f t="shared" si="5"/>
        <v>NC</v>
      </c>
      <c r="P129" s="67">
        <f>HPS!BA129</f>
        <v>34.58</v>
      </c>
      <c r="Q129" s="72" t="str" cm="1">
        <f t="array" ref="Q129">_xlfn.IFS('HPS grading'!P129&gt;=90,"A+",'HPS grading'!P129&gt;=80,"A",'HPS grading'!P129&gt;=70,"B+",'HPS grading'!P129&gt;=60,"B",'HPS grading'!P129&gt;=50,"C+",'HPS grading'!P129&gt;=40,"C",'HPS grading'!P129&gt;=30,"D",'HPS grading'!P129&lt;30,"E")</f>
        <v>D</v>
      </c>
      <c r="R129" s="76" t="str">
        <f>Persona!AR130</f>
        <v>Cleared</v>
      </c>
      <c r="S129" s="76" t="str">
        <f>Wellness!BJ130</f>
        <v>NC</v>
      </c>
      <c r="T129" s="72" t="str">
        <f t="shared" si="6"/>
        <v>NC</v>
      </c>
      <c r="U129" s="67">
        <f>HPS!BQ129</f>
        <v>15.955555555555556</v>
      </c>
      <c r="V129" s="72" t="str" cm="1">
        <f t="array" ref="V129">_xlfn.IFS('HPS grading'!U129&gt;=90,"A+",'HPS grading'!U129&gt;=80,"A",'HPS grading'!U129&gt;=70,"B+",'HPS grading'!U129&gt;=60,"B",'HPS grading'!U129&gt;=50,"C+",'HPS grading'!U129&gt;=40,"C",'HPS grading'!U129&gt;=30,"D",'HPS grading'!U129&lt;30,"E")</f>
        <v>E</v>
      </c>
      <c r="W129" s="76" t="str">
        <f>Persona!BE130</f>
        <v>NC</v>
      </c>
      <c r="X129" s="76" t="str">
        <f>Wellness!CD130</f>
        <v>NC</v>
      </c>
      <c r="Y129" s="72" t="str">
        <f t="shared" si="7"/>
        <v>NC</v>
      </c>
      <c r="Z129" s="67">
        <f>AVERAGE('HPS grading'!$F129,'HPS grading'!$K129,'HPS grading'!$P129,'HPS grading'!$U129)</f>
        <v>35.556726190476191</v>
      </c>
      <c r="AA129" s="250" t="str" cm="1">
        <f t="array" ref="AA129">_xlfn.IFS('HPS grading'!Z129&gt;=90,"A+",'HPS grading'!Z129&gt;=80,"A",'HPS grading'!Z129&gt;=70,"B+",'HPS grading'!Z129&gt;=60,"B",'HPS grading'!Z129&gt;=50,"C+",'HPS grading'!Z129&gt;=40,"C",'HPS grading'!Z129&gt;=30,"D",'HPS grading'!Z129&lt;30,"E")</f>
        <v>D</v>
      </c>
    </row>
    <row r="130" spans="1:27" x14ac:dyDescent="0.3">
      <c r="A130" s="71">
        <v>127</v>
      </c>
      <c r="B130" s="60" t="s">
        <v>23</v>
      </c>
      <c r="C130" s="60" t="s">
        <v>15</v>
      </c>
      <c r="D130" s="60" t="s">
        <v>280</v>
      </c>
      <c r="E130" s="61" t="s">
        <v>281</v>
      </c>
      <c r="F130" s="63">
        <f>HPS!$U130</f>
        <v>53.638888888888893</v>
      </c>
      <c r="G130" s="71" t="str" cm="1">
        <f t="array" ref="G130">_xlfn.IFS('HPS grading'!$F130&gt;=90,"A+",'HPS grading'!$F130&gt;=80,"A",'HPS grading'!$F130&gt;=70,"B+",'HPS grading'!$F130&gt;=60,"B",'HPS grading'!$F130&gt;=50,"C+",'HPS grading'!$F130&gt;=40,"C",'HPS grading'!$F130&gt;=30,"D",'HPS grading'!$F130&lt;30,"E")</f>
        <v>C+</v>
      </c>
      <c r="H130" s="76" t="str">
        <f>Persona!R131</f>
        <v>Cleared</v>
      </c>
      <c r="I130" s="76" t="str">
        <f>Wellness!V131</f>
        <v>Cleared</v>
      </c>
      <c r="J130" s="71" t="str">
        <f t="shared" si="4"/>
        <v>None</v>
      </c>
      <c r="K130" s="63">
        <f>HPS!AK130</f>
        <v>51.13761904761904</v>
      </c>
      <c r="L130" s="71" t="str" cm="1">
        <f t="array" ref="L130">_xlfn.IFS('HPS grading'!K130&gt;=90,"A+",'HPS grading'!K130&gt;=80,"A",'HPS grading'!K130&gt;=70,"B+",'HPS grading'!K130&gt;=60,"B",'HPS grading'!K130&gt;=50,"C+",'HPS grading'!K130&gt;=40,"C",'HPS grading'!K130&gt;=30,"D",'HPS grading'!K130&lt;30,"E")</f>
        <v>C+</v>
      </c>
      <c r="M130" s="76" t="str">
        <f>Persona!AE131</f>
        <v>Cleared</v>
      </c>
      <c r="N130" s="76" t="str">
        <f>Wellness!AP131</f>
        <v>NC</v>
      </c>
      <c r="O130" s="71" t="str">
        <f t="shared" si="5"/>
        <v>NC</v>
      </c>
      <c r="P130" s="63">
        <f>HPS!BA130</f>
        <v>53.333333333333329</v>
      </c>
      <c r="Q130" s="71" t="str" cm="1">
        <f t="array" ref="Q130">_xlfn.IFS('HPS grading'!P130&gt;=90,"A+",'HPS grading'!P130&gt;=80,"A",'HPS grading'!P130&gt;=70,"B+",'HPS grading'!P130&gt;=60,"B",'HPS grading'!P130&gt;=50,"C+",'HPS grading'!P130&gt;=40,"C",'HPS grading'!P130&gt;=30,"D",'HPS grading'!P130&lt;30,"E")</f>
        <v>C+</v>
      </c>
      <c r="R130" s="76" t="str">
        <f>Persona!AR131</f>
        <v>Cleared</v>
      </c>
      <c r="S130" s="76" t="str">
        <f>Wellness!BJ131</f>
        <v>Cleared</v>
      </c>
      <c r="T130" s="71" t="str">
        <f t="shared" si="6"/>
        <v>None</v>
      </c>
      <c r="U130" s="63">
        <f>HPS!BQ130</f>
        <v>45.491203703703704</v>
      </c>
      <c r="V130" s="71" t="str" cm="1">
        <f t="array" ref="V130">_xlfn.IFS('HPS grading'!U130&gt;=90,"A+",'HPS grading'!U130&gt;=80,"A",'HPS grading'!U130&gt;=70,"B+",'HPS grading'!U130&gt;=60,"B",'HPS grading'!U130&gt;=50,"C+",'HPS grading'!U130&gt;=40,"C",'HPS grading'!U130&gt;=30,"D",'HPS grading'!U130&lt;30,"E")</f>
        <v>C</v>
      </c>
      <c r="W130" s="76" t="str">
        <f>Persona!BE131</f>
        <v>Cleared</v>
      </c>
      <c r="X130" s="76" t="str">
        <f>Wellness!CD131</f>
        <v>Cleared</v>
      </c>
      <c r="Y130" s="71" t="str">
        <f t="shared" si="7"/>
        <v>None</v>
      </c>
      <c r="Z130" s="63">
        <f>AVERAGE('HPS grading'!$F130,'HPS grading'!$K130,'HPS grading'!$P130,'HPS grading'!$U130)</f>
        <v>50.90026124338624</v>
      </c>
      <c r="AA130" s="249" t="str" cm="1">
        <f t="array" ref="AA130">_xlfn.IFS('HPS grading'!Z130&gt;=90,"A+",'HPS grading'!Z130&gt;=80,"A",'HPS grading'!Z130&gt;=70,"B+",'HPS grading'!Z130&gt;=60,"B",'HPS grading'!Z130&gt;=50,"C+",'HPS grading'!Z130&gt;=40,"C",'HPS grading'!Z130&gt;=30,"D",'HPS grading'!Z130&lt;30,"E")</f>
        <v>C+</v>
      </c>
    </row>
    <row r="131" spans="1:27" x14ac:dyDescent="0.3">
      <c r="A131" s="72">
        <v>128</v>
      </c>
      <c r="B131" s="64" t="s">
        <v>27</v>
      </c>
      <c r="C131" s="64" t="s">
        <v>15</v>
      </c>
      <c r="D131" s="64" t="s">
        <v>282</v>
      </c>
      <c r="E131" s="65" t="s">
        <v>283</v>
      </c>
      <c r="F131" s="67">
        <f>HPS!$U131</f>
        <v>55.924603174603178</v>
      </c>
      <c r="G131" s="72" t="str" cm="1">
        <f t="array" ref="G131">_xlfn.IFS('HPS grading'!$F131&gt;=90,"A+",'HPS grading'!$F131&gt;=80,"A",'HPS grading'!$F131&gt;=70,"B+",'HPS grading'!$F131&gt;=60,"B",'HPS grading'!$F131&gt;=50,"C+",'HPS grading'!$F131&gt;=40,"C",'HPS grading'!$F131&gt;=30,"D",'HPS grading'!$F131&lt;30,"E")</f>
        <v>C+</v>
      </c>
      <c r="H131" s="76" t="str">
        <f>Persona!R132</f>
        <v>Cleared</v>
      </c>
      <c r="I131" s="76" t="str">
        <f>Wellness!V132</f>
        <v>Cleared</v>
      </c>
      <c r="J131" s="71" t="str">
        <f t="shared" si="4"/>
        <v>None</v>
      </c>
      <c r="K131" s="67">
        <f>HPS!AK131</f>
        <v>33.902619047619048</v>
      </c>
      <c r="L131" s="72" t="str" cm="1">
        <f t="array" ref="L131">_xlfn.IFS('HPS grading'!K131&gt;=90,"A+",'HPS grading'!K131&gt;=80,"A",'HPS grading'!K131&gt;=70,"B+",'HPS grading'!K131&gt;=60,"B",'HPS grading'!K131&gt;=50,"C+",'HPS grading'!K131&gt;=40,"C",'HPS grading'!K131&gt;=30,"D",'HPS grading'!K131&lt;30,"E")</f>
        <v>D</v>
      </c>
      <c r="M131" s="76" t="str">
        <f>Persona!AE132</f>
        <v>NC</v>
      </c>
      <c r="N131" s="76" t="str">
        <f>Wellness!AP132</f>
        <v>NC</v>
      </c>
      <c r="O131" s="71" t="str">
        <f t="shared" si="5"/>
        <v>NC</v>
      </c>
      <c r="P131" s="67">
        <f>HPS!BA131</f>
        <v>48.92444444444444</v>
      </c>
      <c r="Q131" s="72" t="str" cm="1">
        <f t="array" ref="Q131">_xlfn.IFS('HPS grading'!P131&gt;=90,"A+",'HPS grading'!P131&gt;=80,"A",'HPS grading'!P131&gt;=70,"B+",'HPS grading'!P131&gt;=60,"B",'HPS grading'!P131&gt;=50,"C+",'HPS grading'!P131&gt;=40,"C",'HPS grading'!P131&gt;=30,"D",'HPS grading'!P131&lt;30,"E")</f>
        <v>C</v>
      </c>
      <c r="R131" s="76" t="str">
        <f>Persona!AR132</f>
        <v>Cleared</v>
      </c>
      <c r="S131" s="76" t="str">
        <f>Wellness!BJ132</f>
        <v>NC</v>
      </c>
      <c r="T131" s="72" t="str">
        <f t="shared" si="6"/>
        <v>NC</v>
      </c>
      <c r="U131" s="67">
        <f>HPS!BQ131</f>
        <v>43.531481481481478</v>
      </c>
      <c r="V131" s="72" t="str" cm="1">
        <f t="array" ref="V131">_xlfn.IFS('HPS grading'!U131&gt;=90,"A+",'HPS grading'!U131&gt;=80,"A",'HPS grading'!U131&gt;=70,"B+",'HPS grading'!U131&gt;=60,"B",'HPS grading'!U131&gt;=50,"C+",'HPS grading'!U131&gt;=40,"C",'HPS grading'!U131&gt;=30,"D",'HPS grading'!U131&lt;30,"E")</f>
        <v>C</v>
      </c>
      <c r="W131" s="76" t="str">
        <f>Persona!BE132</f>
        <v>Cleared</v>
      </c>
      <c r="X131" s="76" t="str">
        <f>Wellness!CD132</f>
        <v>NC</v>
      </c>
      <c r="Y131" s="72" t="str">
        <f t="shared" si="7"/>
        <v>NC</v>
      </c>
      <c r="Z131" s="67">
        <f>AVERAGE('HPS grading'!$F131,'HPS grading'!$K131,'HPS grading'!$P131,'HPS grading'!$U131)</f>
        <v>45.570787037037036</v>
      </c>
      <c r="AA131" s="250" t="str" cm="1">
        <f t="array" ref="AA131">_xlfn.IFS('HPS grading'!Z131&gt;=90,"A+",'HPS grading'!Z131&gt;=80,"A",'HPS grading'!Z131&gt;=70,"B+",'HPS grading'!Z131&gt;=60,"B",'HPS grading'!Z131&gt;=50,"C+",'HPS grading'!Z131&gt;=40,"C",'HPS grading'!Z131&gt;=30,"D",'HPS grading'!Z131&lt;30,"E")</f>
        <v>C</v>
      </c>
    </row>
    <row r="132" spans="1:27" x14ac:dyDescent="0.3">
      <c r="A132" s="71">
        <v>129</v>
      </c>
      <c r="B132" s="60" t="s">
        <v>23</v>
      </c>
      <c r="C132" s="60" t="s">
        <v>47</v>
      </c>
      <c r="D132" s="60" t="s">
        <v>284</v>
      </c>
      <c r="E132" s="61" t="s">
        <v>285</v>
      </c>
      <c r="F132" s="63">
        <f>HPS!$U132</f>
        <v>59.477678571428569</v>
      </c>
      <c r="G132" s="71" t="str" cm="1">
        <f t="array" ref="G132">_xlfn.IFS('HPS grading'!$F132&gt;=90,"A+",'HPS grading'!$F132&gt;=80,"A",'HPS grading'!$F132&gt;=70,"B+",'HPS grading'!$F132&gt;=60,"B",'HPS grading'!$F132&gt;=50,"C+",'HPS grading'!$F132&gt;=40,"C",'HPS grading'!$F132&gt;=30,"D",'HPS grading'!$F132&lt;30,"E")</f>
        <v>C+</v>
      </c>
      <c r="H132" s="76" t="str">
        <f>Persona!R133</f>
        <v>Cleared</v>
      </c>
      <c r="I132" s="76" t="str">
        <f>Wellness!V133</f>
        <v>Cleared</v>
      </c>
      <c r="J132" s="71" t="str">
        <f t="shared" si="4"/>
        <v>None</v>
      </c>
      <c r="K132" s="63">
        <f>HPS!AK132</f>
        <v>57.916666666666664</v>
      </c>
      <c r="L132" s="71" t="str" cm="1">
        <f t="array" ref="L132">_xlfn.IFS('HPS grading'!K132&gt;=90,"A+",'HPS grading'!K132&gt;=80,"A",'HPS grading'!K132&gt;=70,"B+",'HPS grading'!K132&gt;=60,"B",'HPS grading'!K132&gt;=50,"C+",'HPS grading'!K132&gt;=40,"C",'HPS grading'!K132&gt;=30,"D",'HPS grading'!K132&lt;30,"E")</f>
        <v>C+</v>
      </c>
      <c r="M132" s="76" t="str">
        <f>Persona!AE133</f>
        <v>Cleared</v>
      </c>
      <c r="N132" s="76" t="str">
        <f>Wellness!AP133</f>
        <v>Cleared</v>
      </c>
      <c r="O132" s="71" t="str">
        <f t="shared" si="5"/>
        <v>None</v>
      </c>
      <c r="P132" s="63">
        <f>HPS!BA132</f>
        <v>46.978888888888882</v>
      </c>
      <c r="Q132" s="71" t="str" cm="1">
        <f t="array" ref="Q132">_xlfn.IFS('HPS grading'!P132&gt;=90,"A+",'HPS grading'!P132&gt;=80,"A",'HPS grading'!P132&gt;=70,"B+",'HPS grading'!P132&gt;=60,"B",'HPS grading'!P132&gt;=50,"C+",'HPS grading'!P132&gt;=40,"C",'HPS grading'!P132&gt;=30,"D",'HPS grading'!P132&lt;30,"E")</f>
        <v>C</v>
      </c>
      <c r="R132" s="76" t="str">
        <f>Persona!AR133</f>
        <v>NC</v>
      </c>
      <c r="S132" s="76" t="str">
        <f>Wellness!BJ133</f>
        <v>Cleared</v>
      </c>
      <c r="T132" s="71" t="str">
        <f t="shared" si="6"/>
        <v>NC</v>
      </c>
      <c r="U132" s="63">
        <f>HPS!BQ132</f>
        <v>61.740740740740748</v>
      </c>
      <c r="V132" s="71" t="str" cm="1">
        <f t="array" ref="V132">_xlfn.IFS('HPS grading'!U132&gt;=90,"A+",'HPS grading'!U132&gt;=80,"A",'HPS grading'!U132&gt;=70,"B+",'HPS grading'!U132&gt;=60,"B",'HPS grading'!U132&gt;=50,"C+",'HPS grading'!U132&gt;=40,"C",'HPS grading'!U132&gt;=30,"D",'HPS grading'!U132&lt;30,"E")</f>
        <v>B</v>
      </c>
      <c r="W132" s="76" t="str">
        <f>Persona!BE133</f>
        <v>Cleared</v>
      </c>
      <c r="X132" s="76" t="str">
        <f>Wellness!CD133</f>
        <v>Cleared</v>
      </c>
      <c r="Y132" s="71" t="str">
        <f t="shared" si="7"/>
        <v>None</v>
      </c>
      <c r="Z132" s="63">
        <f>AVERAGE('HPS grading'!$F132,'HPS grading'!$K132,'HPS grading'!$P132,'HPS grading'!$U132)</f>
        <v>56.528493716931223</v>
      </c>
      <c r="AA132" s="249" t="str" cm="1">
        <f t="array" ref="AA132">_xlfn.IFS('HPS grading'!Z132&gt;=90,"A+",'HPS grading'!Z132&gt;=80,"A",'HPS grading'!Z132&gt;=70,"B+",'HPS grading'!Z132&gt;=60,"B",'HPS grading'!Z132&gt;=50,"C+",'HPS grading'!Z132&gt;=40,"C",'HPS grading'!Z132&gt;=30,"D",'HPS grading'!Z132&lt;30,"E")</f>
        <v>C+</v>
      </c>
    </row>
    <row r="133" spans="1:27" x14ac:dyDescent="0.3">
      <c r="A133" s="72">
        <v>130</v>
      </c>
      <c r="B133" s="64" t="s">
        <v>27</v>
      </c>
      <c r="C133" s="64" t="s">
        <v>24</v>
      </c>
      <c r="D133" s="64" t="s">
        <v>286</v>
      </c>
      <c r="E133" s="65" t="s">
        <v>287</v>
      </c>
      <c r="F133" s="67">
        <f>HPS!$U133</f>
        <v>41.208333333333329</v>
      </c>
      <c r="G133" s="72" t="str" cm="1">
        <f t="array" ref="G133">_xlfn.IFS('HPS grading'!$F133&gt;=90,"A+",'HPS grading'!$F133&gt;=80,"A",'HPS grading'!$F133&gt;=70,"B+",'HPS grading'!$F133&gt;=60,"B",'HPS grading'!$F133&gt;=50,"C+",'HPS grading'!$F133&gt;=40,"C",'HPS grading'!$F133&gt;=30,"D",'HPS grading'!$F133&lt;30,"E")</f>
        <v>C</v>
      </c>
      <c r="H133" s="76" t="str">
        <f>Persona!R134</f>
        <v>NC</v>
      </c>
      <c r="I133" s="76" t="str">
        <f>Wellness!V134</f>
        <v>Cleared</v>
      </c>
      <c r="J133" s="71" t="str">
        <f t="shared" ref="J133:J196" si="8">IF(H133="NC","NC",IF(I133="NC","NC","None"))</f>
        <v>NC</v>
      </c>
      <c r="K133" s="67">
        <f>HPS!AK133</f>
        <v>56.9252380952381</v>
      </c>
      <c r="L133" s="72" t="str" cm="1">
        <f t="array" ref="L133">_xlfn.IFS('HPS grading'!K133&gt;=90,"A+",'HPS grading'!K133&gt;=80,"A",'HPS grading'!K133&gt;=70,"B+",'HPS grading'!K133&gt;=60,"B",'HPS grading'!K133&gt;=50,"C+",'HPS grading'!K133&gt;=40,"C",'HPS grading'!K133&gt;=30,"D",'HPS grading'!K133&lt;30,"E")</f>
        <v>C+</v>
      </c>
      <c r="M133" s="76" t="str">
        <f>Persona!AE134</f>
        <v>Cleared</v>
      </c>
      <c r="N133" s="76" t="str">
        <f>Wellness!AP134</f>
        <v>Cleared</v>
      </c>
      <c r="O133" s="71" t="str">
        <f t="shared" ref="O133:O196" si="9">IF(M133="NC","NC",IF(N133="NC","NC","None"))</f>
        <v>None</v>
      </c>
      <c r="P133" s="67">
        <f>HPS!BA133</f>
        <v>42.018888888888888</v>
      </c>
      <c r="Q133" s="72" t="str" cm="1">
        <f t="array" ref="Q133">_xlfn.IFS('HPS grading'!P133&gt;=90,"A+",'HPS grading'!P133&gt;=80,"A",'HPS grading'!P133&gt;=70,"B+",'HPS grading'!P133&gt;=60,"B",'HPS grading'!P133&gt;=50,"C+",'HPS grading'!P133&gt;=40,"C",'HPS grading'!P133&gt;=30,"D",'HPS grading'!P133&lt;30,"E")</f>
        <v>C</v>
      </c>
      <c r="R133" s="76" t="str">
        <f>Persona!AR134</f>
        <v>Cleared</v>
      </c>
      <c r="S133" s="76" t="str">
        <f>Wellness!BJ134</f>
        <v>NC</v>
      </c>
      <c r="T133" s="72" t="str">
        <f t="shared" ref="T133:T196" si="10">IF(R133="NC","NC",IF(S133="NC","NC","None"))</f>
        <v>NC</v>
      </c>
      <c r="U133" s="67">
        <f>HPS!BQ133</f>
        <v>61.336574074074072</v>
      </c>
      <c r="V133" s="72" t="str" cm="1">
        <f t="array" ref="V133">_xlfn.IFS('HPS grading'!U133&gt;=90,"A+",'HPS grading'!U133&gt;=80,"A",'HPS grading'!U133&gt;=70,"B+",'HPS grading'!U133&gt;=60,"B",'HPS grading'!U133&gt;=50,"C+",'HPS grading'!U133&gt;=40,"C",'HPS grading'!U133&gt;=30,"D",'HPS grading'!U133&lt;30,"E")</f>
        <v>B</v>
      </c>
      <c r="W133" s="76" t="str">
        <f>Persona!BE134</f>
        <v>Cleared</v>
      </c>
      <c r="X133" s="76" t="str">
        <f>Wellness!CD134</f>
        <v>Cleared</v>
      </c>
      <c r="Y133" s="72" t="str">
        <f t="shared" ref="Y133:Y196" si="11">IF(W133="NC","NC",IF(X133="NC","NC","None"))</f>
        <v>None</v>
      </c>
      <c r="Z133" s="67">
        <f>AVERAGE('HPS grading'!$F133,'HPS grading'!$K133,'HPS grading'!$P133,'HPS grading'!$U133)</f>
        <v>50.372258597883594</v>
      </c>
      <c r="AA133" s="250" t="str" cm="1">
        <f t="array" ref="AA133">_xlfn.IFS('HPS grading'!Z133&gt;=90,"A+",'HPS grading'!Z133&gt;=80,"A",'HPS grading'!Z133&gt;=70,"B+",'HPS grading'!Z133&gt;=60,"B",'HPS grading'!Z133&gt;=50,"C+",'HPS grading'!Z133&gt;=40,"C",'HPS grading'!Z133&gt;=30,"D",'HPS grading'!Z133&lt;30,"E")</f>
        <v>C+</v>
      </c>
    </row>
    <row r="134" spans="1:27" x14ac:dyDescent="0.3">
      <c r="A134" s="71">
        <v>131</v>
      </c>
      <c r="B134" s="60" t="s">
        <v>23</v>
      </c>
      <c r="C134" s="60" t="s">
        <v>47</v>
      </c>
      <c r="D134" s="60" t="s">
        <v>288</v>
      </c>
      <c r="E134" s="61" t="s">
        <v>289</v>
      </c>
      <c r="F134" s="63">
        <f>HPS!$U134</f>
        <v>65.791666666666657</v>
      </c>
      <c r="G134" s="71" t="str" cm="1">
        <f t="array" ref="G134">_xlfn.IFS('HPS grading'!$F134&gt;=90,"A+",'HPS grading'!$F134&gt;=80,"A",'HPS grading'!$F134&gt;=70,"B+",'HPS grading'!$F134&gt;=60,"B",'HPS grading'!$F134&gt;=50,"C+",'HPS grading'!$F134&gt;=40,"C",'HPS grading'!$F134&gt;=30,"D",'HPS grading'!$F134&lt;30,"E")</f>
        <v>B</v>
      </c>
      <c r="H134" s="76" t="str">
        <f>Persona!R135</f>
        <v>Cleared</v>
      </c>
      <c r="I134" s="76" t="str">
        <f>Wellness!V135</f>
        <v>NC</v>
      </c>
      <c r="J134" s="71" t="str">
        <f t="shared" si="8"/>
        <v>NC</v>
      </c>
      <c r="K134" s="63">
        <f>HPS!AK134</f>
        <v>59.295238095238098</v>
      </c>
      <c r="L134" s="71" t="str" cm="1">
        <f t="array" ref="L134">_xlfn.IFS('HPS grading'!K134&gt;=90,"A+",'HPS grading'!K134&gt;=80,"A",'HPS grading'!K134&gt;=70,"B+",'HPS grading'!K134&gt;=60,"B",'HPS grading'!K134&gt;=50,"C+",'HPS grading'!K134&gt;=40,"C",'HPS grading'!K134&gt;=30,"D",'HPS grading'!K134&lt;30,"E")</f>
        <v>C+</v>
      </c>
      <c r="M134" s="76" t="str">
        <f>Persona!AE135</f>
        <v>Cleared</v>
      </c>
      <c r="N134" s="76" t="str">
        <f>Wellness!AP135</f>
        <v>NC</v>
      </c>
      <c r="O134" s="71" t="str">
        <f t="shared" si="9"/>
        <v>NC</v>
      </c>
      <c r="P134" s="63">
        <f>HPS!BA134</f>
        <v>47.882222222222218</v>
      </c>
      <c r="Q134" s="71" t="str" cm="1">
        <f t="array" ref="Q134">_xlfn.IFS('HPS grading'!P134&gt;=90,"A+",'HPS grading'!P134&gt;=80,"A",'HPS grading'!P134&gt;=70,"B+",'HPS grading'!P134&gt;=60,"B",'HPS grading'!P134&gt;=50,"C+",'HPS grading'!P134&gt;=40,"C",'HPS grading'!P134&gt;=30,"D",'HPS grading'!P134&lt;30,"E")</f>
        <v>C</v>
      </c>
      <c r="R134" s="76" t="str">
        <f>Persona!AR135</f>
        <v>Cleared</v>
      </c>
      <c r="S134" s="76" t="str">
        <f>Wellness!BJ135</f>
        <v>NC</v>
      </c>
      <c r="T134" s="71" t="str">
        <f t="shared" si="10"/>
        <v>NC</v>
      </c>
      <c r="U134" s="63">
        <f>HPS!BQ134</f>
        <v>45.277777777777779</v>
      </c>
      <c r="V134" s="71" t="str" cm="1">
        <f t="array" ref="V134">_xlfn.IFS('HPS grading'!U134&gt;=90,"A+",'HPS grading'!U134&gt;=80,"A",'HPS grading'!U134&gt;=70,"B+",'HPS grading'!U134&gt;=60,"B",'HPS grading'!U134&gt;=50,"C+",'HPS grading'!U134&gt;=40,"C",'HPS grading'!U134&gt;=30,"D",'HPS grading'!U134&lt;30,"E")</f>
        <v>C</v>
      </c>
      <c r="W134" s="76" t="str">
        <f>Persona!BE135</f>
        <v>Cleared</v>
      </c>
      <c r="X134" s="76" t="str">
        <f>Wellness!CD135</f>
        <v>NC</v>
      </c>
      <c r="Y134" s="71" t="str">
        <f t="shared" si="11"/>
        <v>NC</v>
      </c>
      <c r="Z134" s="63">
        <f>AVERAGE('HPS grading'!$F134,'HPS grading'!$K134,'HPS grading'!$P134,'HPS grading'!$U134)</f>
        <v>54.561726190476186</v>
      </c>
      <c r="AA134" s="249" t="str" cm="1">
        <f t="array" ref="AA134">_xlfn.IFS('HPS grading'!Z134&gt;=90,"A+",'HPS grading'!Z134&gt;=80,"A",'HPS grading'!Z134&gt;=70,"B+",'HPS grading'!Z134&gt;=60,"B",'HPS grading'!Z134&gt;=50,"C+",'HPS grading'!Z134&gt;=40,"C",'HPS grading'!Z134&gt;=30,"D",'HPS grading'!Z134&lt;30,"E")</f>
        <v>C+</v>
      </c>
    </row>
    <row r="135" spans="1:27" x14ac:dyDescent="0.3">
      <c r="A135" s="72">
        <v>132</v>
      </c>
      <c r="B135" s="64" t="s">
        <v>23</v>
      </c>
      <c r="C135" s="64" t="s">
        <v>24</v>
      </c>
      <c r="D135" s="64" t="s">
        <v>290</v>
      </c>
      <c r="E135" s="65" t="s">
        <v>291</v>
      </c>
      <c r="F135" s="67">
        <f>HPS!$U135</f>
        <v>43.416666666666671</v>
      </c>
      <c r="G135" s="72" t="str" cm="1">
        <f t="array" ref="G135">_xlfn.IFS('HPS grading'!$F135&gt;=90,"A+",'HPS grading'!$F135&gt;=80,"A",'HPS grading'!$F135&gt;=70,"B+",'HPS grading'!$F135&gt;=60,"B",'HPS grading'!$F135&gt;=50,"C+",'HPS grading'!$F135&gt;=40,"C",'HPS grading'!$F135&gt;=30,"D",'HPS grading'!$F135&lt;30,"E")</f>
        <v>C</v>
      </c>
      <c r="H135" s="76" t="str">
        <f>Persona!R136</f>
        <v>NC</v>
      </c>
      <c r="I135" s="76" t="str">
        <f>Wellness!V136</f>
        <v>Cleared</v>
      </c>
      <c r="J135" s="71" t="str">
        <f t="shared" si="8"/>
        <v>NC</v>
      </c>
      <c r="K135" s="67">
        <f>HPS!AK135</f>
        <v>39.81</v>
      </c>
      <c r="L135" s="72" t="str" cm="1">
        <f t="array" ref="L135">_xlfn.IFS('HPS grading'!K135&gt;=90,"A+",'HPS grading'!K135&gt;=80,"A",'HPS grading'!K135&gt;=70,"B+",'HPS grading'!K135&gt;=60,"B",'HPS grading'!K135&gt;=50,"C+",'HPS grading'!K135&gt;=40,"C",'HPS grading'!K135&gt;=30,"D",'HPS grading'!K135&lt;30,"E")</f>
        <v>D</v>
      </c>
      <c r="M135" s="76" t="str">
        <f>Persona!AE136</f>
        <v>Cleared</v>
      </c>
      <c r="N135" s="76" t="str">
        <f>Wellness!AP136</f>
        <v>NC</v>
      </c>
      <c r="O135" s="71" t="str">
        <f t="shared" si="9"/>
        <v>NC</v>
      </c>
      <c r="P135" s="67">
        <f>HPS!BA135</f>
        <v>38.1</v>
      </c>
      <c r="Q135" s="72" t="str" cm="1">
        <f t="array" ref="Q135">_xlfn.IFS('HPS grading'!P135&gt;=90,"A+",'HPS grading'!P135&gt;=80,"A",'HPS grading'!P135&gt;=70,"B+",'HPS grading'!P135&gt;=60,"B",'HPS grading'!P135&gt;=50,"C+",'HPS grading'!P135&gt;=40,"C",'HPS grading'!P135&gt;=30,"D",'HPS grading'!P135&lt;30,"E")</f>
        <v>D</v>
      </c>
      <c r="R135" s="76" t="str">
        <f>Persona!AR136</f>
        <v>NC</v>
      </c>
      <c r="S135" s="76" t="str">
        <f>Wellness!BJ136</f>
        <v>NC</v>
      </c>
      <c r="T135" s="72" t="str">
        <f t="shared" si="10"/>
        <v>NC</v>
      </c>
      <c r="U135" s="67">
        <f>HPS!BQ135</f>
        <v>43.43240740740741</v>
      </c>
      <c r="V135" s="72" t="str" cm="1">
        <f t="array" ref="V135">_xlfn.IFS('HPS grading'!U135&gt;=90,"A+",'HPS grading'!U135&gt;=80,"A",'HPS grading'!U135&gt;=70,"B+",'HPS grading'!U135&gt;=60,"B",'HPS grading'!U135&gt;=50,"C+",'HPS grading'!U135&gt;=40,"C",'HPS grading'!U135&gt;=30,"D",'HPS grading'!U135&lt;30,"E")</f>
        <v>C</v>
      </c>
      <c r="W135" s="76" t="str">
        <f>Persona!BE136</f>
        <v>NC</v>
      </c>
      <c r="X135" s="76" t="str">
        <f>Wellness!CD136</f>
        <v>Cleared</v>
      </c>
      <c r="Y135" s="72" t="str">
        <f t="shared" si="11"/>
        <v>NC</v>
      </c>
      <c r="Z135" s="67">
        <f>AVERAGE('HPS grading'!$F135,'HPS grading'!$K135,'HPS grading'!$P135,'HPS grading'!$U135)</f>
        <v>41.18976851851852</v>
      </c>
      <c r="AA135" s="250" t="str" cm="1">
        <f t="array" ref="AA135">_xlfn.IFS('HPS grading'!Z135&gt;=90,"A+",'HPS grading'!Z135&gt;=80,"A",'HPS grading'!Z135&gt;=70,"B+",'HPS grading'!Z135&gt;=60,"B",'HPS grading'!Z135&gt;=50,"C+",'HPS grading'!Z135&gt;=40,"C",'HPS grading'!Z135&gt;=30,"D",'HPS grading'!Z135&lt;30,"E")</f>
        <v>C</v>
      </c>
    </row>
    <row r="136" spans="1:27" x14ac:dyDescent="0.3">
      <c r="A136" s="71">
        <v>133</v>
      </c>
      <c r="B136" s="60" t="s">
        <v>27</v>
      </c>
      <c r="C136" s="60" t="s">
        <v>24</v>
      </c>
      <c r="D136" s="60" t="s">
        <v>292</v>
      </c>
      <c r="E136" s="61" t="s">
        <v>293</v>
      </c>
      <c r="F136" s="63">
        <f>HPS!$U136</f>
        <v>37.777777777777779</v>
      </c>
      <c r="G136" s="71" t="str" cm="1">
        <f t="array" ref="G136">_xlfn.IFS('HPS grading'!$F136&gt;=90,"A+",'HPS grading'!$F136&gt;=80,"A",'HPS grading'!$F136&gt;=70,"B+",'HPS grading'!$F136&gt;=60,"B",'HPS grading'!$F136&gt;=50,"C+",'HPS grading'!$F136&gt;=40,"C",'HPS grading'!$F136&gt;=30,"D",'HPS grading'!$F136&lt;30,"E")</f>
        <v>D</v>
      </c>
      <c r="H136" s="76" t="str">
        <f>Persona!R137</f>
        <v>NC</v>
      </c>
      <c r="I136" s="76" t="str">
        <f>Wellness!V137</f>
        <v>Cleared</v>
      </c>
      <c r="J136" s="71" t="str">
        <f t="shared" si="8"/>
        <v>NC</v>
      </c>
      <c r="K136" s="63">
        <f>HPS!AK136</f>
        <v>45.012857142857143</v>
      </c>
      <c r="L136" s="71" t="str" cm="1">
        <f t="array" ref="L136">_xlfn.IFS('HPS grading'!K136&gt;=90,"A+",'HPS grading'!K136&gt;=80,"A",'HPS grading'!K136&gt;=70,"B+",'HPS grading'!K136&gt;=60,"B",'HPS grading'!K136&gt;=50,"C+",'HPS grading'!K136&gt;=40,"C",'HPS grading'!K136&gt;=30,"D",'HPS grading'!K136&lt;30,"E")</f>
        <v>C</v>
      </c>
      <c r="M136" s="76" t="str">
        <f>Persona!AE137</f>
        <v>NC</v>
      </c>
      <c r="N136" s="76" t="str">
        <f>Wellness!AP137</f>
        <v>Cleared</v>
      </c>
      <c r="O136" s="71" t="str">
        <f t="shared" si="9"/>
        <v>NC</v>
      </c>
      <c r="P136" s="63">
        <f>HPS!BA136</f>
        <v>34.523333333333333</v>
      </c>
      <c r="Q136" s="71" t="str" cm="1">
        <f t="array" ref="Q136">_xlfn.IFS('HPS grading'!P136&gt;=90,"A+",'HPS grading'!P136&gt;=80,"A",'HPS grading'!P136&gt;=70,"B+",'HPS grading'!P136&gt;=60,"B",'HPS grading'!P136&gt;=50,"C+",'HPS grading'!P136&gt;=40,"C",'HPS grading'!P136&gt;=30,"D",'HPS grading'!P136&lt;30,"E")</f>
        <v>D</v>
      </c>
      <c r="R136" s="76" t="str">
        <f>Persona!AR137</f>
        <v>NC</v>
      </c>
      <c r="S136" s="76" t="str">
        <f>Wellness!BJ137</f>
        <v>NC</v>
      </c>
      <c r="T136" s="71" t="str">
        <f t="shared" si="10"/>
        <v>NC</v>
      </c>
      <c r="U136" s="63">
        <f>HPS!BQ136</f>
        <v>34.127314814814817</v>
      </c>
      <c r="V136" s="71" t="str" cm="1">
        <f t="array" ref="V136">_xlfn.IFS('HPS grading'!U136&gt;=90,"A+",'HPS grading'!U136&gt;=80,"A",'HPS grading'!U136&gt;=70,"B+",'HPS grading'!U136&gt;=60,"B",'HPS grading'!U136&gt;=50,"C+",'HPS grading'!U136&gt;=40,"C",'HPS grading'!U136&gt;=30,"D",'HPS grading'!U136&lt;30,"E")</f>
        <v>D</v>
      </c>
      <c r="W136" s="76" t="str">
        <f>Persona!BE137</f>
        <v>NC</v>
      </c>
      <c r="X136" s="76" t="str">
        <f>Wellness!CD137</f>
        <v>NC</v>
      </c>
      <c r="Y136" s="71" t="str">
        <f t="shared" si="11"/>
        <v>NC</v>
      </c>
      <c r="Z136" s="63">
        <f>AVERAGE('HPS grading'!$F136,'HPS grading'!$K136,'HPS grading'!$P136,'HPS grading'!$U136)</f>
        <v>37.860320767195766</v>
      </c>
      <c r="AA136" s="249" t="str" cm="1">
        <f t="array" ref="AA136">_xlfn.IFS('HPS grading'!Z136&gt;=90,"A+",'HPS grading'!Z136&gt;=80,"A",'HPS grading'!Z136&gt;=70,"B+",'HPS grading'!Z136&gt;=60,"B",'HPS grading'!Z136&gt;=50,"C+",'HPS grading'!Z136&gt;=40,"C",'HPS grading'!Z136&gt;=30,"D",'HPS grading'!Z136&lt;30,"E")</f>
        <v>D</v>
      </c>
    </row>
    <row r="137" spans="1:27" x14ac:dyDescent="0.3">
      <c r="A137" s="72">
        <v>134</v>
      </c>
      <c r="B137" s="64" t="s">
        <v>27</v>
      </c>
      <c r="C137" s="64" t="s">
        <v>47</v>
      </c>
      <c r="D137" s="64" t="s">
        <v>294</v>
      </c>
      <c r="E137" s="65" t="s">
        <v>295</v>
      </c>
      <c r="F137" s="67">
        <f>HPS!$U137</f>
        <v>47.875</v>
      </c>
      <c r="G137" s="72" t="str" cm="1">
        <f t="array" ref="G137">_xlfn.IFS('HPS grading'!$F137&gt;=90,"A+",'HPS grading'!$F137&gt;=80,"A",'HPS grading'!$F137&gt;=70,"B+",'HPS grading'!$F137&gt;=60,"B",'HPS grading'!$F137&gt;=50,"C+",'HPS grading'!$F137&gt;=40,"C",'HPS grading'!$F137&gt;=30,"D",'HPS grading'!$F137&lt;30,"E")</f>
        <v>C</v>
      </c>
      <c r="H137" s="76" t="str">
        <f>Persona!R138</f>
        <v>Cleared</v>
      </c>
      <c r="I137" s="76" t="str">
        <f>Wellness!V138</f>
        <v>NC</v>
      </c>
      <c r="J137" s="71" t="str">
        <f t="shared" si="8"/>
        <v>NC</v>
      </c>
      <c r="K137" s="67">
        <f>HPS!AK137</f>
        <v>28.362857142857145</v>
      </c>
      <c r="L137" s="72" t="str" cm="1">
        <f t="array" ref="L137">_xlfn.IFS('HPS grading'!K137&gt;=90,"A+",'HPS grading'!K137&gt;=80,"A",'HPS grading'!K137&gt;=70,"B+",'HPS grading'!K137&gt;=60,"B",'HPS grading'!K137&gt;=50,"C+",'HPS grading'!K137&gt;=40,"C",'HPS grading'!K137&gt;=30,"D",'HPS grading'!K137&lt;30,"E")</f>
        <v>E</v>
      </c>
      <c r="M137" s="76" t="str">
        <f>Persona!AE138</f>
        <v>NC</v>
      </c>
      <c r="N137" s="76" t="str">
        <f>Wellness!AP138</f>
        <v>NC</v>
      </c>
      <c r="O137" s="71" t="str">
        <f t="shared" si="9"/>
        <v>NC</v>
      </c>
      <c r="P137" s="67">
        <f>HPS!BA137</f>
        <v>29.14222222222222</v>
      </c>
      <c r="Q137" s="72" t="str" cm="1">
        <f t="array" ref="Q137">_xlfn.IFS('HPS grading'!P137&gt;=90,"A+",'HPS grading'!P137&gt;=80,"A",'HPS grading'!P137&gt;=70,"B+",'HPS grading'!P137&gt;=60,"B",'HPS grading'!P137&gt;=50,"C+",'HPS grading'!P137&gt;=40,"C",'HPS grading'!P137&gt;=30,"D",'HPS grading'!P137&lt;30,"E")</f>
        <v>E</v>
      </c>
      <c r="R137" s="76" t="str">
        <f>Persona!AR138</f>
        <v>NC</v>
      </c>
      <c r="S137" s="76" t="str">
        <f>Wellness!BJ138</f>
        <v>NC</v>
      </c>
      <c r="T137" s="72" t="str">
        <f t="shared" si="10"/>
        <v>NC</v>
      </c>
      <c r="U137" s="67">
        <f>HPS!BQ137</f>
        <v>42.224999999999994</v>
      </c>
      <c r="V137" s="72" t="str" cm="1">
        <f t="array" ref="V137">_xlfn.IFS('HPS grading'!U137&gt;=90,"A+",'HPS grading'!U137&gt;=80,"A",'HPS grading'!U137&gt;=70,"B+",'HPS grading'!U137&gt;=60,"B",'HPS grading'!U137&gt;=50,"C+",'HPS grading'!U137&gt;=40,"C",'HPS grading'!U137&gt;=30,"D",'HPS grading'!U137&lt;30,"E")</f>
        <v>C</v>
      </c>
      <c r="W137" s="76" t="str">
        <f>Persona!BE138</f>
        <v>Cleared</v>
      </c>
      <c r="X137" s="76" t="str">
        <f>Wellness!CD138</f>
        <v>NC</v>
      </c>
      <c r="Y137" s="72" t="str">
        <f t="shared" si="11"/>
        <v>NC</v>
      </c>
      <c r="Z137" s="67">
        <f>AVERAGE('HPS grading'!$F137,'HPS grading'!$K137,'HPS grading'!$P137,'HPS grading'!$U137)</f>
        <v>36.901269841269837</v>
      </c>
      <c r="AA137" s="250" t="str" cm="1">
        <f t="array" ref="AA137">_xlfn.IFS('HPS grading'!Z137&gt;=90,"A+",'HPS grading'!Z137&gt;=80,"A",'HPS grading'!Z137&gt;=70,"B+",'HPS grading'!Z137&gt;=60,"B",'HPS grading'!Z137&gt;=50,"C+",'HPS grading'!Z137&gt;=40,"C",'HPS grading'!Z137&gt;=30,"D",'HPS grading'!Z137&lt;30,"E")</f>
        <v>D</v>
      </c>
    </row>
    <row r="138" spans="1:27" x14ac:dyDescent="0.3">
      <c r="A138" s="71">
        <v>135</v>
      </c>
      <c r="B138" s="60" t="s">
        <v>27</v>
      </c>
      <c r="C138" s="60" t="s">
        <v>15</v>
      </c>
      <c r="D138" s="60" t="s">
        <v>296</v>
      </c>
      <c r="E138" s="61" t="s">
        <v>297</v>
      </c>
      <c r="F138" s="63">
        <f>HPS!$U138</f>
        <v>51.131944444444443</v>
      </c>
      <c r="G138" s="71" t="str" cm="1">
        <f t="array" ref="G138">_xlfn.IFS('HPS grading'!$F138&gt;=90,"A+",'HPS grading'!$F138&gt;=80,"A",'HPS grading'!$F138&gt;=70,"B+",'HPS grading'!$F138&gt;=60,"B",'HPS grading'!$F138&gt;=50,"C+",'HPS grading'!$F138&gt;=40,"C",'HPS grading'!$F138&gt;=30,"D",'HPS grading'!$F138&lt;30,"E")</f>
        <v>C+</v>
      </c>
      <c r="H138" s="76" t="str">
        <f>Persona!R139</f>
        <v>Cleared</v>
      </c>
      <c r="I138" s="76" t="str">
        <f>Wellness!V139</f>
        <v>Cleared</v>
      </c>
      <c r="J138" s="71" t="str">
        <f t="shared" si="8"/>
        <v>None</v>
      </c>
      <c r="K138" s="63">
        <f>HPS!AK138</f>
        <v>43.986666666666665</v>
      </c>
      <c r="L138" s="71" t="str" cm="1">
        <f t="array" ref="L138">_xlfn.IFS('HPS grading'!K138&gt;=90,"A+",'HPS grading'!K138&gt;=80,"A",'HPS grading'!K138&gt;=70,"B+",'HPS grading'!K138&gt;=60,"B",'HPS grading'!K138&gt;=50,"C+",'HPS grading'!K138&gt;=40,"C",'HPS grading'!K138&gt;=30,"D",'HPS grading'!K138&lt;30,"E")</f>
        <v>C</v>
      </c>
      <c r="M138" s="76" t="str">
        <f>Persona!AE139</f>
        <v>Cleared</v>
      </c>
      <c r="N138" s="76" t="str">
        <f>Wellness!AP139</f>
        <v>NC</v>
      </c>
      <c r="O138" s="71" t="str">
        <f t="shared" si="9"/>
        <v>NC</v>
      </c>
      <c r="P138" s="63">
        <f>HPS!BA138</f>
        <v>40.36333333333333</v>
      </c>
      <c r="Q138" s="71" t="str" cm="1">
        <f t="array" ref="Q138">_xlfn.IFS('HPS grading'!P138&gt;=90,"A+",'HPS grading'!P138&gt;=80,"A",'HPS grading'!P138&gt;=70,"B+",'HPS grading'!P138&gt;=60,"B",'HPS grading'!P138&gt;=50,"C+",'HPS grading'!P138&gt;=40,"C",'HPS grading'!P138&gt;=30,"D",'HPS grading'!P138&lt;30,"E")</f>
        <v>C</v>
      </c>
      <c r="R138" s="76" t="str">
        <f>Persona!AR139</f>
        <v>Cleared</v>
      </c>
      <c r="S138" s="76" t="str">
        <f>Wellness!BJ139</f>
        <v>NC</v>
      </c>
      <c r="T138" s="71" t="str">
        <f t="shared" si="10"/>
        <v>NC</v>
      </c>
      <c r="U138" s="63">
        <f>HPS!BQ138</f>
        <v>40.81481481481481</v>
      </c>
      <c r="V138" s="71" t="str" cm="1">
        <f t="array" ref="V138">_xlfn.IFS('HPS grading'!U138&gt;=90,"A+",'HPS grading'!U138&gt;=80,"A",'HPS grading'!U138&gt;=70,"B+",'HPS grading'!U138&gt;=60,"B",'HPS grading'!U138&gt;=50,"C+",'HPS grading'!U138&gt;=40,"C",'HPS grading'!U138&gt;=30,"D",'HPS grading'!U138&lt;30,"E")</f>
        <v>C</v>
      </c>
      <c r="W138" s="76" t="str">
        <f>Persona!BE139</f>
        <v>Cleared</v>
      </c>
      <c r="X138" s="76" t="str">
        <f>Wellness!CD139</f>
        <v>NC</v>
      </c>
      <c r="Y138" s="71" t="str">
        <f t="shared" si="11"/>
        <v>NC</v>
      </c>
      <c r="Z138" s="63">
        <f>AVERAGE('HPS grading'!$F138,'HPS grading'!$K138,'HPS grading'!$P138,'HPS grading'!$U138)</f>
        <v>44.074189814814808</v>
      </c>
      <c r="AA138" s="249" t="str" cm="1">
        <f t="array" ref="AA138">_xlfn.IFS('HPS grading'!Z138&gt;=90,"A+",'HPS grading'!Z138&gt;=80,"A",'HPS grading'!Z138&gt;=70,"B+",'HPS grading'!Z138&gt;=60,"B",'HPS grading'!Z138&gt;=50,"C+",'HPS grading'!Z138&gt;=40,"C",'HPS grading'!Z138&gt;=30,"D",'HPS grading'!Z138&lt;30,"E")</f>
        <v>C</v>
      </c>
    </row>
    <row r="139" spans="1:27" x14ac:dyDescent="0.3">
      <c r="A139" s="72">
        <v>136</v>
      </c>
      <c r="B139" s="64" t="s">
        <v>23</v>
      </c>
      <c r="C139" s="64" t="s">
        <v>15</v>
      </c>
      <c r="D139" s="64" t="s">
        <v>298</v>
      </c>
      <c r="E139" s="65" t="s">
        <v>299</v>
      </c>
      <c r="F139" s="67">
        <f>HPS!$U139</f>
        <v>43.933035714285715</v>
      </c>
      <c r="G139" s="72" t="str" cm="1">
        <f t="array" ref="G139">_xlfn.IFS('HPS grading'!$F139&gt;=90,"A+",'HPS grading'!$F139&gt;=80,"A",'HPS grading'!$F139&gt;=70,"B+",'HPS grading'!$F139&gt;=60,"B",'HPS grading'!$F139&gt;=50,"C+",'HPS grading'!$F139&gt;=40,"C",'HPS grading'!$F139&gt;=30,"D",'HPS grading'!$F139&lt;30,"E")</f>
        <v>C</v>
      </c>
      <c r="H139" s="76" t="str">
        <f>Persona!R140</f>
        <v>NC</v>
      </c>
      <c r="I139" s="76" t="str">
        <f>Wellness!V140</f>
        <v>Cleared</v>
      </c>
      <c r="J139" s="71" t="str">
        <f t="shared" si="8"/>
        <v>NC</v>
      </c>
      <c r="K139" s="67">
        <f>HPS!AK139</f>
        <v>47.525952380952383</v>
      </c>
      <c r="L139" s="72" t="str" cm="1">
        <f t="array" ref="L139">_xlfn.IFS('HPS grading'!K139&gt;=90,"A+",'HPS grading'!K139&gt;=80,"A",'HPS grading'!K139&gt;=70,"B+",'HPS grading'!K139&gt;=60,"B",'HPS grading'!K139&gt;=50,"C+",'HPS grading'!K139&gt;=40,"C",'HPS grading'!K139&gt;=30,"D",'HPS grading'!K139&lt;30,"E")</f>
        <v>C</v>
      </c>
      <c r="M139" s="76" t="str">
        <f>Persona!AE140</f>
        <v>Cleared</v>
      </c>
      <c r="N139" s="76" t="str">
        <f>Wellness!AP140</f>
        <v>NC</v>
      </c>
      <c r="O139" s="71" t="str">
        <f t="shared" si="9"/>
        <v>NC</v>
      </c>
      <c r="P139" s="67">
        <f>HPS!BA139</f>
        <v>54.887777777777785</v>
      </c>
      <c r="Q139" s="72" t="str" cm="1">
        <f t="array" ref="Q139">_xlfn.IFS('HPS grading'!P139&gt;=90,"A+",'HPS grading'!P139&gt;=80,"A",'HPS grading'!P139&gt;=70,"B+",'HPS grading'!P139&gt;=60,"B",'HPS grading'!P139&gt;=50,"C+",'HPS grading'!P139&gt;=40,"C",'HPS grading'!P139&gt;=30,"D",'HPS grading'!P139&lt;30,"E")</f>
        <v>C+</v>
      </c>
      <c r="R139" s="76" t="str">
        <f>Persona!AR140</f>
        <v>Cleared</v>
      </c>
      <c r="S139" s="76" t="str">
        <f>Wellness!BJ140</f>
        <v>Cleared</v>
      </c>
      <c r="T139" s="72" t="str">
        <f t="shared" si="10"/>
        <v>None</v>
      </c>
      <c r="U139" s="67">
        <f>HPS!BQ139</f>
        <v>43.890740740740739</v>
      </c>
      <c r="V139" s="72" t="str" cm="1">
        <f t="array" ref="V139">_xlfn.IFS('HPS grading'!U139&gt;=90,"A+",'HPS grading'!U139&gt;=80,"A",'HPS grading'!U139&gt;=70,"B+",'HPS grading'!U139&gt;=60,"B",'HPS grading'!U139&gt;=50,"C+",'HPS grading'!U139&gt;=40,"C",'HPS grading'!U139&gt;=30,"D",'HPS grading'!U139&lt;30,"E")</f>
        <v>C</v>
      </c>
      <c r="W139" s="76" t="str">
        <f>Persona!BE140</f>
        <v>NC</v>
      </c>
      <c r="X139" s="76" t="str">
        <f>Wellness!CD140</f>
        <v>Cleared</v>
      </c>
      <c r="Y139" s="72" t="str">
        <f t="shared" si="11"/>
        <v>NC</v>
      </c>
      <c r="Z139" s="67">
        <f>AVERAGE('HPS grading'!$F139,'HPS grading'!$K139,'HPS grading'!$P139,'HPS grading'!$U139)</f>
        <v>47.559376653439159</v>
      </c>
      <c r="AA139" s="250" t="str" cm="1">
        <f t="array" ref="AA139">_xlfn.IFS('HPS grading'!Z139&gt;=90,"A+",'HPS grading'!Z139&gt;=80,"A",'HPS grading'!Z139&gt;=70,"B+",'HPS grading'!Z139&gt;=60,"B",'HPS grading'!Z139&gt;=50,"C+",'HPS grading'!Z139&gt;=40,"C",'HPS grading'!Z139&gt;=30,"D",'HPS grading'!Z139&lt;30,"E")</f>
        <v>C</v>
      </c>
    </row>
    <row r="140" spans="1:27" x14ac:dyDescent="0.3">
      <c r="A140" s="71">
        <v>137</v>
      </c>
      <c r="B140" s="60" t="s">
        <v>23</v>
      </c>
      <c r="C140" s="60" t="s">
        <v>47</v>
      </c>
      <c r="D140" s="60" t="s">
        <v>300</v>
      </c>
      <c r="E140" s="61" t="s">
        <v>301</v>
      </c>
      <c r="F140" s="63">
        <f>HPS!$U140</f>
        <v>51.845734126984127</v>
      </c>
      <c r="G140" s="71" t="str" cm="1">
        <f t="array" ref="G140">_xlfn.IFS('HPS grading'!$F140&gt;=90,"A+",'HPS grading'!$F140&gt;=80,"A",'HPS grading'!$F140&gt;=70,"B+",'HPS grading'!$F140&gt;=60,"B",'HPS grading'!$F140&gt;=50,"C+",'HPS grading'!$F140&gt;=40,"C",'HPS grading'!$F140&gt;=30,"D",'HPS grading'!$F140&lt;30,"E")</f>
        <v>C+</v>
      </c>
      <c r="H140" s="76" t="str">
        <f>Persona!R141</f>
        <v>Cleared</v>
      </c>
      <c r="I140" s="76" t="str">
        <f>Wellness!V141</f>
        <v>NC</v>
      </c>
      <c r="J140" s="71" t="str">
        <f t="shared" si="8"/>
        <v>NC</v>
      </c>
      <c r="K140" s="63">
        <f>HPS!AK140</f>
        <v>36.566904761904759</v>
      </c>
      <c r="L140" s="71" t="str" cm="1">
        <f t="array" ref="L140">_xlfn.IFS('HPS grading'!K140&gt;=90,"A+",'HPS grading'!K140&gt;=80,"A",'HPS grading'!K140&gt;=70,"B+",'HPS grading'!K140&gt;=60,"B",'HPS grading'!K140&gt;=50,"C+",'HPS grading'!K140&gt;=40,"C",'HPS grading'!K140&gt;=30,"D",'HPS grading'!K140&lt;30,"E")</f>
        <v>D</v>
      </c>
      <c r="M140" s="76" t="str">
        <f>Persona!AE141</f>
        <v>Cleared</v>
      </c>
      <c r="N140" s="76" t="str">
        <f>Wellness!AP141</f>
        <v>NC</v>
      </c>
      <c r="O140" s="71" t="str">
        <f t="shared" si="9"/>
        <v>NC</v>
      </c>
      <c r="P140" s="63">
        <f>HPS!BA140</f>
        <v>39.361111111111114</v>
      </c>
      <c r="Q140" s="71" t="str" cm="1">
        <f t="array" ref="Q140">_xlfn.IFS('HPS grading'!P140&gt;=90,"A+",'HPS grading'!P140&gt;=80,"A",'HPS grading'!P140&gt;=70,"B+",'HPS grading'!P140&gt;=60,"B",'HPS grading'!P140&gt;=50,"C+",'HPS grading'!P140&gt;=40,"C",'HPS grading'!P140&gt;=30,"D",'HPS grading'!P140&lt;30,"E")</f>
        <v>D</v>
      </c>
      <c r="R140" s="76" t="str">
        <f>Persona!AR141</f>
        <v>Cleared</v>
      </c>
      <c r="S140" s="76" t="str">
        <f>Wellness!BJ141</f>
        <v>NC</v>
      </c>
      <c r="T140" s="71" t="str">
        <f t="shared" si="10"/>
        <v>NC</v>
      </c>
      <c r="U140" s="63">
        <f>HPS!BQ140</f>
        <v>41.977962962962962</v>
      </c>
      <c r="V140" s="71" t="str" cm="1">
        <f t="array" ref="V140">_xlfn.IFS('HPS grading'!U140&gt;=90,"A+",'HPS grading'!U140&gt;=80,"A",'HPS grading'!U140&gt;=70,"B+",'HPS grading'!U140&gt;=60,"B",'HPS grading'!U140&gt;=50,"C+",'HPS grading'!U140&gt;=40,"C",'HPS grading'!U140&gt;=30,"D",'HPS grading'!U140&lt;30,"E")</f>
        <v>C</v>
      </c>
      <c r="W140" s="76" t="str">
        <f>Persona!BE141</f>
        <v>Cleared</v>
      </c>
      <c r="X140" s="76" t="str">
        <f>Wellness!CD141</f>
        <v>NC</v>
      </c>
      <c r="Y140" s="71" t="str">
        <f t="shared" si="11"/>
        <v>NC</v>
      </c>
      <c r="Z140" s="63">
        <f>AVERAGE('HPS grading'!$F140,'HPS grading'!$K140,'HPS grading'!$P140,'HPS grading'!$U140)</f>
        <v>42.437928240740746</v>
      </c>
      <c r="AA140" s="249" t="str" cm="1">
        <f t="array" ref="AA140">_xlfn.IFS('HPS grading'!Z140&gt;=90,"A+",'HPS grading'!Z140&gt;=80,"A",'HPS grading'!Z140&gt;=70,"B+",'HPS grading'!Z140&gt;=60,"B",'HPS grading'!Z140&gt;=50,"C+",'HPS grading'!Z140&gt;=40,"C",'HPS grading'!Z140&gt;=30,"D",'HPS grading'!Z140&lt;30,"E")</f>
        <v>C</v>
      </c>
    </row>
    <row r="141" spans="1:27" x14ac:dyDescent="0.3">
      <c r="A141" s="72">
        <v>138</v>
      </c>
      <c r="B141" s="64" t="s">
        <v>23</v>
      </c>
      <c r="C141" s="64" t="s">
        <v>47</v>
      </c>
      <c r="D141" s="64" t="s">
        <v>302</v>
      </c>
      <c r="E141" s="65" t="s">
        <v>303</v>
      </c>
      <c r="F141" s="67">
        <f>HPS!$U141</f>
        <v>52.694444444444436</v>
      </c>
      <c r="G141" s="72" t="str" cm="1">
        <f t="array" ref="G141">_xlfn.IFS('HPS grading'!$F141&gt;=90,"A+",'HPS grading'!$F141&gt;=80,"A",'HPS grading'!$F141&gt;=70,"B+",'HPS grading'!$F141&gt;=60,"B",'HPS grading'!$F141&gt;=50,"C+",'HPS grading'!$F141&gt;=40,"C",'HPS grading'!$F141&gt;=30,"D",'HPS grading'!$F141&lt;30,"E")</f>
        <v>C+</v>
      </c>
      <c r="H141" s="76" t="str">
        <f>Persona!R142</f>
        <v>Cleared</v>
      </c>
      <c r="I141" s="76" t="str">
        <f>Wellness!V142</f>
        <v>Cleared</v>
      </c>
      <c r="J141" s="71" t="str">
        <f t="shared" si="8"/>
        <v>None</v>
      </c>
      <c r="K141" s="67">
        <f>HPS!AK141</f>
        <v>46.377142857142864</v>
      </c>
      <c r="L141" s="72" t="str" cm="1">
        <f t="array" ref="L141">_xlfn.IFS('HPS grading'!K141&gt;=90,"A+",'HPS grading'!K141&gt;=80,"A",'HPS grading'!K141&gt;=70,"B+",'HPS grading'!K141&gt;=60,"B",'HPS grading'!K141&gt;=50,"C+",'HPS grading'!K141&gt;=40,"C",'HPS grading'!K141&gt;=30,"D",'HPS grading'!K141&lt;30,"E")</f>
        <v>C</v>
      </c>
      <c r="M141" s="76" t="str">
        <f>Persona!AE142</f>
        <v>NC</v>
      </c>
      <c r="N141" s="76" t="str">
        <f>Wellness!AP142</f>
        <v>Cleared</v>
      </c>
      <c r="O141" s="71" t="str">
        <f t="shared" si="9"/>
        <v>NC</v>
      </c>
      <c r="P141" s="67">
        <f>HPS!BA141</f>
        <v>40.164444444444442</v>
      </c>
      <c r="Q141" s="72" t="str" cm="1">
        <f t="array" ref="Q141">_xlfn.IFS('HPS grading'!P141&gt;=90,"A+",'HPS grading'!P141&gt;=80,"A",'HPS grading'!P141&gt;=70,"B+",'HPS grading'!P141&gt;=60,"B",'HPS grading'!P141&gt;=50,"C+",'HPS grading'!P141&gt;=40,"C",'HPS grading'!P141&gt;=30,"D",'HPS grading'!P141&lt;30,"E")</f>
        <v>C</v>
      </c>
      <c r="R141" s="76" t="str">
        <f>Persona!AR142</f>
        <v>Cleared</v>
      </c>
      <c r="S141" s="76" t="str">
        <f>Wellness!BJ142</f>
        <v>NC</v>
      </c>
      <c r="T141" s="72" t="str">
        <f t="shared" si="10"/>
        <v>NC</v>
      </c>
      <c r="U141" s="67">
        <f>HPS!BQ141</f>
        <v>48.767222222222216</v>
      </c>
      <c r="V141" s="72" t="str" cm="1">
        <f t="array" ref="V141">_xlfn.IFS('HPS grading'!U141&gt;=90,"A+",'HPS grading'!U141&gt;=80,"A",'HPS grading'!U141&gt;=70,"B+",'HPS grading'!U141&gt;=60,"B",'HPS grading'!U141&gt;=50,"C+",'HPS grading'!U141&gt;=40,"C",'HPS grading'!U141&gt;=30,"D",'HPS grading'!U141&lt;30,"E")</f>
        <v>C</v>
      </c>
      <c r="W141" s="76" t="str">
        <f>Persona!BE142</f>
        <v>Cleared</v>
      </c>
      <c r="X141" s="76" t="str">
        <f>Wellness!CD142</f>
        <v>Cleared</v>
      </c>
      <c r="Y141" s="72" t="str">
        <f t="shared" si="11"/>
        <v>None</v>
      </c>
      <c r="Z141" s="67">
        <f>AVERAGE('HPS grading'!$F141,'HPS grading'!$K141,'HPS grading'!$P141,'HPS grading'!$U141)</f>
        <v>47.000813492063493</v>
      </c>
      <c r="AA141" s="250" t="str" cm="1">
        <f t="array" ref="AA141">_xlfn.IFS('HPS grading'!Z141&gt;=90,"A+",'HPS grading'!Z141&gt;=80,"A",'HPS grading'!Z141&gt;=70,"B+",'HPS grading'!Z141&gt;=60,"B",'HPS grading'!Z141&gt;=50,"C+",'HPS grading'!Z141&gt;=40,"C",'HPS grading'!Z141&gt;=30,"D",'HPS grading'!Z141&lt;30,"E")</f>
        <v>C</v>
      </c>
    </row>
    <row r="142" spans="1:27" x14ac:dyDescent="0.3">
      <c r="A142" s="71">
        <v>139</v>
      </c>
      <c r="B142" s="60" t="s">
        <v>27</v>
      </c>
      <c r="C142" s="60" t="s">
        <v>24</v>
      </c>
      <c r="D142" s="60" t="s">
        <v>304</v>
      </c>
      <c r="E142" s="61" t="s">
        <v>305</v>
      </c>
      <c r="F142" s="63">
        <f>HPS!$U142</f>
        <v>48.75</v>
      </c>
      <c r="G142" s="71" t="str" cm="1">
        <f t="array" ref="G142">_xlfn.IFS('HPS grading'!$F142&gt;=90,"A+",'HPS grading'!$F142&gt;=80,"A",'HPS grading'!$F142&gt;=70,"B+",'HPS grading'!$F142&gt;=60,"B",'HPS grading'!$F142&gt;=50,"C+",'HPS grading'!$F142&gt;=40,"C",'HPS grading'!$F142&gt;=30,"D",'HPS grading'!$F142&lt;30,"E")</f>
        <v>C</v>
      </c>
      <c r="H142" s="76" t="str">
        <f>Persona!R143</f>
        <v>NC</v>
      </c>
      <c r="I142" s="76" t="str">
        <f>Wellness!V143</f>
        <v>Cleared</v>
      </c>
      <c r="J142" s="71" t="str">
        <f t="shared" si="8"/>
        <v>NC</v>
      </c>
      <c r="K142" s="63">
        <f>HPS!AK142</f>
        <v>33.445476190476192</v>
      </c>
      <c r="L142" s="71" t="str" cm="1">
        <f t="array" ref="L142">_xlfn.IFS('HPS grading'!K142&gt;=90,"A+",'HPS grading'!K142&gt;=80,"A",'HPS grading'!K142&gt;=70,"B+",'HPS grading'!K142&gt;=60,"B",'HPS grading'!K142&gt;=50,"C+",'HPS grading'!K142&gt;=40,"C",'HPS grading'!K142&gt;=30,"D",'HPS grading'!K142&lt;30,"E")</f>
        <v>D</v>
      </c>
      <c r="M142" s="76" t="str">
        <f>Persona!AE143</f>
        <v>NC</v>
      </c>
      <c r="N142" s="76" t="str">
        <f>Wellness!AP143</f>
        <v>NC</v>
      </c>
      <c r="O142" s="71" t="str">
        <f t="shared" si="9"/>
        <v>NC</v>
      </c>
      <c r="P142" s="63">
        <f>HPS!BA142</f>
        <v>36.584444444444443</v>
      </c>
      <c r="Q142" s="71" t="str" cm="1">
        <f t="array" ref="Q142">_xlfn.IFS('HPS grading'!P142&gt;=90,"A+",'HPS grading'!P142&gt;=80,"A",'HPS grading'!P142&gt;=70,"B+",'HPS grading'!P142&gt;=60,"B",'HPS grading'!P142&gt;=50,"C+",'HPS grading'!P142&gt;=40,"C",'HPS grading'!P142&gt;=30,"D",'HPS grading'!P142&lt;30,"E")</f>
        <v>D</v>
      </c>
      <c r="R142" s="76" t="str">
        <f>Persona!AR143</f>
        <v>Cleared</v>
      </c>
      <c r="S142" s="76" t="str">
        <f>Wellness!BJ143</f>
        <v>NC</v>
      </c>
      <c r="T142" s="71" t="str">
        <f t="shared" si="10"/>
        <v>NC</v>
      </c>
      <c r="U142" s="63">
        <f>HPS!BQ142</f>
        <v>43.779629629629632</v>
      </c>
      <c r="V142" s="71" t="str" cm="1">
        <f t="array" ref="V142">_xlfn.IFS('HPS grading'!U142&gt;=90,"A+",'HPS grading'!U142&gt;=80,"A",'HPS grading'!U142&gt;=70,"B+",'HPS grading'!U142&gt;=60,"B",'HPS grading'!U142&gt;=50,"C+",'HPS grading'!U142&gt;=40,"C",'HPS grading'!U142&gt;=30,"D",'HPS grading'!U142&lt;30,"E")</f>
        <v>C</v>
      </c>
      <c r="W142" s="76" t="str">
        <f>Persona!BE143</f>
        <v>Cleared</v>
      </c>
      <c r="X142" s="76" t="str">
        <f>Wellness!CD143</f>
        <v>NC</v>
      </c>
      <c r="Y142" s="71" t="str">
        <f t="shared" si="11"/>
        <v>NC</v>
      </c>
      <c r="Z142" s="63">
        <f>AVERAGE('HPS grading'!$F142,'HPS grading'!$K142,'HPS grading'!$P142,'HPS grading'!$U142)</f>
        <v>40.639887566137567</v>
      </c>
      <c r="AA142" s="249" t="str" cm="1">
        <f t="array" ref="AA142">_xlfn.IFS('HPS grading'!Z142&gt;=90,"A+",'HPS grading'!Z142&gt;=80,"A",'HPS grading'!Z142&gt;=70,"B+",'HPS grading'!Z142&gt;=60,"B",'HPS grading'!Z142&gt;=50,"C+",'HPS grading'!Z142&gt;=40,"C",'HPS grading'!Z142&gt;=30,"D",'HPS grading'!Z142&lt;30,"E")</f>
        <v>C</v>
      </c>
    </row>
    <row r="143" spans="1:27" x14ac:dyDescent="0.3">
      <c r="A143" s="72">
        <v>140</v>
      </c>
      <c r="B143" s="64" t="s">
        <v>27</v>
      </c>
      <c r="C143" s="64" t="s">
        <v>15</v>
      </c>
      <c r="D143" s="64" t="s">
        <v>306</v>
      </c>
      <c r="E143" s="65" t="s">
        <v>307</v>
      </c>
      <c r="F143" s="67">
        <f>HPS!$U143</f>
        <v>47.375</v>
      </c>
      <c r="G143" s="72" t="str" cm="1">
        <f t="array" ref="G143">_xlfn.IFS('HPS grading'!$F143&gt;=90,"A+",'HPS grading'!$F143&gt;=80,"A",'HPS grading'!$F143&gt;=70,"B+",'HPS grading'!$F143&gt;=60,"B",'HPS grading'!$F143&gt;=50,"C+",'HPS grading'!$F143&gt;=40,"C",'HPS grading'!$F143&gt;=30,"D",'HPS grading'!$F143&lt;30,"E")</f>
        <v>C</v>
      </c>
      <c r="H143" s="76" t="str">
        <f>Persona!R144</f>
        <v>NC</v>
      </c>
      <c r="I143" s="76" t="str">
        <f>Wellness!V144</f>
        <v>Cleared</v>
      </c>
      <c r="J143" s="71" t="str">
        <f t="shared" si="8"/>
        <v>NC</v>
      </c>
      <c r="K143" s="67">
        <f>HPS!AK143</f>
        <v>40.474523809523809</v>
      </c>
      <c r="L143" s="72" t="str" cm="1">
        <f t="array" ref="L143">_xlfn.IFS('HPS grading'!K143&gt;=90,"A+",'HPS grading'!K143&gt;=80,"A",'HPS grading'!K143&gt;=70,"B+",'HPS grading'!K143&gt;=60,"B",'HPS grading'!K143&gt;=50,"C+",'HPS grading'!K143&gt;=40,"C",'HPS grading'!K143&gt;=30,"D",'HPS grading'!K143&lt;30,"E")</f>
        <v>C</v>
      </c>
      <c r="M143" s="76" t="str">
        <f>Persona!AE144</f>
        <v>Cleared</v>
      </c>
      <c r="N143" s="76" t="str">
        <f>Wellness!AP144</f>
        <v>NC</v>
      </c>
      <c r="O143" s="71" t="str">
        <f t="shared" si="9"/>
        <v>NC</v>
      </c>
      <c r="P143" s="67">
        <f>HPS!BA143</f>
        <v>46.731111111111112</v>
      </c>
      <c r="Q143" s="72" t="str" cm="1">
        <f t="array" ref="Q143">_xlfn.IFS('HPS grading'!P143&gt;=90,"A+",'HPS grading'!P143&gt;=80,"A",'HPS grading'!P143&gt;=70,"B+",'HPS grading'!P143&gt;=60,"B",'HPS grading'!P143&gt;=50,"C+",'HPS grading'!P143&gt;=40,"C",'HPS grading'!P143&gt;=30,"D",'HPS grading'!P143&lt;30,"E")</f>
        <v>C</v>
      </c>
      <c r="R143" s="76" t="str">
        <f>Persona!AR144</f>
        <v>Cleared</v>
      </c>
      <c r="S143" s="76" t="str">
        <f>Wellness!BJ144</f>
        <v>NC</v>
      </c>
      <c r="T143" s="72" t="str">
        <f t="shared" si="10"/>
        <v>NC</v>
      </c>
      <c r="U143" s="67">
        <f>HPS!BQ143</f>
        <v>45.092592592592588</v>
      </c>
      <c r="V143" s="72" t="str" cm="1">
        <f t="array" ref="V143">_xlfn.IFS('HPS grading'!U143&gt;=90,"A+",'HPS grading'!U143&gt;=80,"A",'HPS grading'!U143&gt;=70,"B+",'HPS grading'!U143&gt;=60,"B",'HPS grading'!U143&gt;=50,"C+",'HPS grading'!U143&gt;=40,"C",'HPS grading'!U143&gt;=30,"D",'HPS grading'!U143&lt;30,"E")</f>
        <v>C</v>
      </c>
      <c r="W143" s="76" t="str">
        <f>Persona!BE144</f>
        <v>Cleared</v>
      </c>
      <c r="X143" s="76" t="str">
        <f>Wellness!CD144</f>
        <v>NC</v>
      </c>
      <c r="Y143" s="72" t="str">
        <f t="shared" si="11"/>
        <v>NC</v>
      </c>
      <c r="Z143" s="67">
        <f>AVERAGE('HPS grading'!$F143,'HPS grading'!$K143,'HPS grading'!$P143,'HPS grading'!$U143)</f>
        <v>44.918306878306879</v>
      </c>
      <c r="AA143" s="250" t="str" cm="1">
        <f t="array" ref="AA143">_xlfn.IFS('HPS grading'!Z143&gt;=90,"A+",'HPS grading'!Z143&gt;=80,"A",'HPS grading'!Z143&gt;=70,"B+",'HPS grading'!Z143&gt;=60,"B",'HPS grading'!Z143&gt;=50,"C+",'HPS grading'!Z143&gt;=40,"C",'HPS grading'!Z143&gt;=30,"D",'HPS grading'!Z143&lt;30,"E")</f>
        <v>C</v>
      </c>
    </row>
    <row r="144" spans="1:27" x14ac:dyDescent="0.3">
      <c r="A144" s="71">
        <v>141</v>
      </c>
      <c r="B144" s="60" t="s">
        <v>27</v>
      </c>
      <c r="C144" s="60" t="s">
        <v>47</v>
      </c>
      <c r="D144" s="60" t="s">
        <v>308</v>
      </c>
      <c r="E144" s="61" t="s">
        <v>309</v>
      </c>
      <c r="F144" s="63">
        <f>HPS!$U144</f>
        <v>65.830853174603178</v>
      </c>
      <c r="G144" s="71" t="str" cm="1">
        <f t="array" ref="G144">_xlfn.IFS('HPS grading'!$F144&gt;=90,"A+",'HPS grading'!$F144&gt;=80,"A",'HPS grading'!$F144&gt;=70,"B+",'HPS grading'!$F144&gt;=60,"B",'HPS grading'!$F144&gt;=50,"C+",'HPS grading'!$F144&gt;=40,"C",'HPS grading'!$F144&gt;=30,"D",'HPS grading'!$F144&lt;30,"E")</f>
        <v>B</v>
      </c>
      <c r="H144" s="76" t="str">
        <f>Persona!R145</f>
        <v>Cleared</v>
      </c>
      <c r="I144" s="76" t="str">
        <f>Wellness!V145</f>
        <v>Cleared</v>
      </c>
      <c r="J144" s="71" t="str">
        <f t="shared" si="8"/>
        <v>None</v>
      </c>
      <c r="K144" s="63">
        <f>HPS!AK144</f>
        <v>55.173333333333332</v>
      </c>
      <c r="L144" s="71" t="str" cm="1">
        <f t="array" ref="L144">_xlfn.IFS('HPS grading'!K144&gt;=90,"A+",'HPS grading'!K144&gt;=80,"A",'HPS grading'!K144&gt;=70,"B+",'HPS grading'!K144&gt;=60,"B",'HPS grading'!K144&gt;=50,"C+",'HPS grading'!K144&gt;=40,"C",'HPS grading'!K144&gt;=30,"D",'HPS grading'!K144&lt;30,"E")</f>
        <v>C+</v>
      </c>
      <c r="M144" s="76" t="str">
        <f>Persona!AE145</f>
        <v>Cleared</v>
      </c>
      <c r="N144" s="76" t="str">
        <f>Wellness!AP145</f>
        <v>NC</v>
      </c>
      <c r="O144" s="71" t="str">
        <f t="shared" si="9"/>
        <v>NC</v>
      </c>
      <c r="P144" s="63">
        <f>HPS!BA144</f>
        <v>48.391111111111115</v>
      </c>
      <c r="Q144" s="71" t="str" cm="1">
        <f t="array" ref="Q144">_xlfn.IFS('HPS grading'!P144&gt;=90,"A+",'HPS grading'!P144&gt;=80,"A",'HPS grading'!P144&gt;=70,"B+",'HPS grading'!P144&gt;=60,"B",'HPS grading'!P144&gt;=50,"C+",'HPS grading'!P144&gt;=40,"C",'HPS grading'!P144&gt;=30,"D",'HPS grading'!P144&lt;30,"E")</f>
        <v>C</v>
      </c>
      <c r="R144" s="76" t="str">
        <f>Persona!AR145</f>
        <v>Cleared</v>
      </c>
      <c r="S144" s="76" t="str">
        <f>Wellness!BJ145</f>
        <v>NC</v>
      </c>
      <c r="T144" s="71" t="str">
        <f t="shared" si="10"/>
        <v>NC</v>
      </c>
      <c r="U144" s="63">
        <f>HPS!BQ144</f>
        <v>61.529166666666661</v>
      </c>
      <c r="V144" s="71" t="str" cm="1">
        <f t="array" ref="V144">_xlfn.IFS('HPS grading'!U144&gt;=90,"A+",'HPS grading'!U144&gt;=80,"A",'HPS grading'!U144&gt;=70,"B+",'HPS grading'!U144&gt;=60,"B",'HPS grading'!U144&gt;=50,"C+",'HPS grading'!U144&gt;=40,"C",'HPS grading'!U144&gt;=30,"D",'HPS grading'!U144&lt;30,"E")</f>
        <v>B</v>
      </c>
      <c r="W144" s="76" t="str">
        <f>Persona!BE145</f>
        <v>Cleared</v>
      </c>
      <c r="X144" s="76" t="str">
        <f>Wellness!CD145</f>
        <v>Cleared</v>
      </c>
      <c r="Y144" s="71" t="str">
        <f t="shared" si="11"/>
        <v>None</v>
      </c>
      <c r="Z144" s="63">
        <f>AVERAGE('HPS grading'!$F144,'HPS grading'!$K144,'HPS grading'!$P144,'HPS grading'!$U144)</f>
        <v>57.731116071428573</v>
      </c>
      <c r="AA144" s="249" t="str" cm="1">
        <f t="array" ref="AA144">_xlfn.IFS('HPS grading'!Z144&gt;=90,"A+",'HPS grading'!Z144&gt;=80,"A",'HPS grading'!Z144&gt;=70,"B+",'HPS grading'!Z144&gt;=60,"B",'HPS grading'!Z144&gt;=50,"C+",'HPS grading'!Z144&gt;=40,"C",'HPS grading'!Z144&gt;=30,"D",'HPS grading'!Z144&lt;30,"E")</f>
        <v>C+</v>
      </c>
    </row>
    <row r="145" spans="1:27" x14ac:dyDescent="0.3">
      <c r="A145" s="72">
        <v>142</v>
      </c>
      <c r="B145" s="64" t="s">
        <v>23</v>
      </c>
      <c r="C145" s="64" t="s">
        <v>47</v>
      </c>
      <c r="D145" s="64" t="s">
        <v>310</v>
      </c>
      <c r="E145" s="65" t="s">
        <v>311</v>
      </c>
      <c r="F145" s="67">
        <f>HPS!$U145</f>
        <v>56.298611111111107</v>
      </c>
      <c r="G145" s="72" t="str" cm="1">
        <f t="array" ref="G145">_xlfn.IFS('HPS grading'!$F145&gt;=90,"A+",'HPS grading'!$F145&gt;=80,"A",'HPS grading'!$F145&gt;=70,"B+",'HPS grading'!$F145&gt;=60,"B",'HPS grading'!$F145&gt;=50,"C+",'HPS grading'!$F145&gt;=40,"C",'HPS grading'!$F145&gt;=30,"D",'HPS grading'!$F145&lt;30,"E")</f>
        <v>C+</v>
      </c>
      <c r="H145" s="76" t="str">
        <f>Persona!R146</f>
        <v>Cleared</v>
      </c>
      <c r="I145" s="76" t="str">
        <f>Wellness!V146</f>
        <v>Cleared</v>
      </c>
      <c r="J145" s="71" t="str">
        <f t="shared" si="8"/>
        <v>None</v>
      </c>
      <c r="K145" s="67">
        <f>HPS!AK145</f>
        <v>48.868333333333325</v>
      </c>
      <c r="L145" s="72" t="str" cm="1">
        <f t="array" ref="L145">_xlfn.IFS('HPS grading'!K145&gt;=90,"A+",'HPS grading'!K145&gt;=80,"A",'HPS grading'!K145&gt;=70,"B+",'HPS grading'!K145&gt;=60,"B",'HPS grading'!K145&gt;=50,"C+",'HPS grading'!K145&gt;=40,"C",'HPS grading'!K145&gt;=30,"D",'HPS grading'!K145&lt;30,"E")</f>
        <v>C</v>
      </c>
      <c r="M145" s="76" t="str">
        <f>Persona!AE146</f>
        <v>NC</v>
      </c>
      <c r="N145" s="76" t="str">
        <f>Wellness!AP146</f>
        <v>Cleared</v>
      </c>
      <c r="O145" s="71" t="str">
        <f t="shared" si="9"/>
        <v>NC</v>
      </c>
      <c r="P145" s="67">
        <f>HPS!BA145</f>
        <v>45.662222222222226</v>
      </c>
      <c r="Q145" s="72" t="str" cm="1">
        <f t="array" ref="Q145">_xlfn.IFS('HPS grading'!P145&gt;=90,"A+",'HPS grading'!P145&gt;=80,"A",'HPS grading'!P145&gt;=70,"B+",'HPS grading'!P145&gt;=60,"B",'HPS grading'!P145&gt;=50,"C+",'HPS grading'!P145&gt;=40,"C",'HPS grading'!P145&gt;=30,"D",'HPS grading'!P145&lt;30,"E")</f>
        <v>C</v>
      </c>
      <c r="R145" s="76" t="str">
        <f>Persona!AR146</f>
        <v>Cleared</v>
      </c>
      <c r="S145" s="76" t="str">
        <f>Wellness!BJ146</f>
        <v>NC</v>
      </c>
      <c r="T145" s="72" t="str">
        <f t="shared" si="10"/>
        <v>NC</v>
      </c>
      <c r="U145" s="67">
        <f>HPS!BQ145</f>
        <v>54.888888888888893</v>
      </c>
      <c r="V145" s="72" t="str" cm="1">
        <f t="array" ref="V145">_xlfn.IFS('HPS grading'!U145&gt;=90,"A+",'HPS grading'!U145&gt;=80,"A",'HPS grading'!U145&gt;=70,"B+",'HPS grading'!U145&gt;=60,"B",'HPS grading'!U145&gt;=50,"C+",'HPS grading'!U145&gt;=40,"C",'HPS grading'!U145&gt;=30,"D",'HPS grading'!U145&lt;30,"E")</f>
        <v>C+</v>
      </c>
      <c r="W145" s="76" t="str">
        <f>Persona!BE146</f>
        <v>Cleared</v>
      </c>
      <c r="X145" s="76" t="str">
        <f>Wellness!CD146</f>
        <v>NC</v>
      </c>
      <c r="Y145" s="72" t="str">
        <f t="shared" si="11"/>
        <v>NC</v>
      </c>
      <c r="Z145" s="67">
        <f>AVERAGE('HPS grading'!$F145,'HPS grading'!$K145,'HPS grading'!$P145,'HPS grading'!$U145)</f>
        <v>51.429513888888884</v>
      </c>
      <c r="AA145" s="250" t="str" cm="1">
        <f t="array" ref="AA145">_xlfn.IFS('HPS grading'!Z145&gt;=90,"A+",'HPS grading'!Z145&gt;=80,"A",'HPS grading'!Z145&gt;=70,"B+",'HPS grading'!Z145&gt;=60,"B",'HPS grading'!Z145&gt;=50,"C+",'HPS grading'!Z145&gt;=40,"C",'HPS grading'!Z145&gt;=30,"D",'HPS grading'!Z145&lt;30,"E")</f>
        <v>C+</v>
      </c>
    </row>
    <row r="146" spans="1:27" x14ac:dyDescent="0.3">
      <c r="A146" s="71">
        <v>143</v>
      </c>
      <c r="B146" s="60" t="s">
        <v>27</v>
      </c>
      <c r="C146" s="60" t="s">
        <v>47</v>
      </c>
      <c r="D146" s="60" t="s">
        <v>312</v>
      </c>
      <c r="E146" s="61" t="s">
        <v>313</v>
      </c>
      <c r="F146" s="63">
        <f>HPS!$U146</f>
        <v>51.395833333333329</v>
      </c>
      <c r="G146" s="71" t="str" cm="1">
        <f t="array" ref="G146">_xlfn.IFS('HPS grading'!$F146&gt;=90,"A+",'HPS grading'!$F146&gt;=80,"A",'HPS grading'!$F146&gt;=70,"B+",'HPS grading'!$F146&gt;=60,"B",'HPS grading'!$F146&gt;=50,"C+",'HPS grading'!$F146&gt;=40,"C",'HPS grading'!$F146&gt;=30,"D",'HPS grading'!$F146&lt;30,"E")</f>
        <v>C+</v>
      </c>
      <c r="H146" s="76" t="str">
        <f>Persona!R147</f>
        <v>Cleared</v>
      </c>
      <c r="I146" s="76" t="str">
        <f>Wellness!V147</f>
        <v>NC</v>
      </c>
      <c r="J146" s="71" t="str">
        <f t="shared" si="8"/>
        <v>NC</v>
      </c>
      <c r="K146" s="63">
        <f>HPS!AK146</f>
        <v>32.508333333333333</v>
      </c>
      <c r="L146" s="71" t="str" cm="1">
        <f t="array" ref="L146">_xlfn.IFS('HPS grading'!K146&gt;=90,"A+",'HPS grading'!K146&gt;=80,"A",'HPS grading'!K146&gt;=70,"B+",'HPS grading'!K146&gt;=60,"B",'HPS grading'!K146&gt;=50,"C+",'HPS grading'!K146&gt;=40,"C",'HPS grading'!K146&gt;=30,"D",'HPS grading'!K146&lt;30,"E")</f>
        <v>D</v>
      </c>
      <c r="M146" s="76" t="str">
        <f>Persona!AE147</f>
        <v>NC</v>
      </c>
      <c r="N146" s="76" t="str">
        <f>Wellness!AP147</f>
        <v>NC</v>
      </c>
      <c r="O146" s="71" t="str">
        <f t="shared" si="9"/>
        <v>NC</v>
      </c>
      <c r="P146" s="63">
        <f>HPS!BA146</f>
        <v>38.114444444444445</v>
      </c>
      <c r="Q146" s="71" t="str" cm="1">
        <f t="array" ref="Q146">_xlfn.IFS('HPS grading'!P146&gt;=90,"A+",'HPS grading'!P146&gt;=80,"A",'HPS grading'!P146&gt;=70,"B+",'HPS grading'!P146&gt;=60,"B",'HPS grading'!P146&gt;=50,"C+",'HPS grading'!P146&gt;=40,"C",'HPS grading'!P146&gt;=30,"D",'HPS grading'!P146&lt;30,"E")</f>
        <v>D</v>
      </c>
      <c r="R146" s="76" t="str">
        <f>Persona!AR147</f>
        <v>Cleared</v>
      </c>
      <c r="S146" s="76" t="str">
        <f>Wellness!BJ147</f>
        <v>NC</v>
      </c>
      <c r="T146" s="71" t="str">
        <f t="shared" si="10"/>
        <v>NC</v>
      </c>
      <c r="U146" s="63">
        <f>HPS!BQ146</f>
        <v>31.827777777777779</v>
      </c>
      <c r="V146" s="71" t="str" cm="1">
        <f t="array" ref="V146">_xlfn.IFS('HPS grading'!U146&gt;=90,"A+",'HPS grading'!U146&gt;=80,"A",'HPS grading'!U146&gt;=70,"B+",'HPS grading'!U146&gt;=60,"B",'HPS grading'!U146&gt;=50,"C+",'HPS grading'!U146&gt;=40,"C",'HPS grading'!U146&gt;=30,"D",'HPS grading'!U146&lt;30,"E")</f>
        <v>D</v>
      </c>
      <c r="W146" s="76" t="str">
        <f>Persona!BE147</f>
        <v>Cleared</v>
      </c>
      <c r="X146" s="76" t="str">
        <f>Wellness!CD147</f>
        <v>NC</v>
      </c>
      <c r="Y146" s="71" t="str">
        <f t="shared" si="11"/>
        <v>NC</v>
      </c>
      <c r="Z146" s="63">
        <f>AVERAGE('HPS grading'!$F146,'HPS grading'!$K146,'HPS grading'!$P146,'HPS grading'!$U146)</f>
        <v>38.461597222222224</v>
      </c>
      <c r="AA146" s="249" t="str" cm="1">
        <f t="array" ref="AA146">_xlfn.IFS('HPS grading'!Z146&gt;=90,"A+",'HPS grading'!Z146&gt;=80,"A",'HPS grading'!Z146&gt;=70,"B+",'HPS grading'!Z146&gt;=60,"B",'HPS grading'!Z146&gt;=50,"C+",'HPS grading'!Z146&gt;=40,"C",'HPS grading'!Z146&gt;=30,"D",'HPS grading'!Z146&lt;30,"E")</f>
        <v>D</v>
      </c>
    </row>
    <row r="147" spans="1:27" x14ac:dyDescent="0.3">
      <c r="A147" s="72">
        <v>144</v>
      </c>
      <c r="B147" s="64" t="s">
        <v>27</v>
      </c>
      <c r="C147" s="64" t="s">
        <v>47</v>
      </c>
      <c r="D147" s="64" t="s">
        <v>314</v>
      </c>
      <c r="E147" s="65" t="s">
        <v>315</v>
      </c>
      <c r="F147" s="67">
        <f>HPS!$U147</f>
        <v>68.680555555555557</v>
      </c>
      <c r="G147" s="72" t="str" cm="1">
        <f t="array" ref="G147">_xlfn.IFS('HPS grading'!$F147&gt;=90,"A+",'HPS grading'!$F147&gt;=80,"A",'HPS grading'!$F147&gt;=70,"B+",'HPS grading'!$F147&gt;=60,"B",'HPS grading'!$F147&gt;=50,"C+",'HPS grading'!$F147&gt;=40,"C",'HPS grading'!$F147&gt;=30,"D",'HPS grading'!$F147&lt;30,"E")</f>
        <v>B</v>
      </c>
      <c r="H147" s="76" t="str">
        <f>Persona!R148</f>
        <v>Cleared</v>
      </c>
      <c r="I147" s="76" t="str">
        <f>Wellness!V148</f>
        <v>Cleared</v>
      </c>
      <c r="J147" s="71" t="str">
        <f t="shared" si="8"/>
        <v>None</v>
      </c>
      <c r="K147" s="67">
        <f>HPS!AK147</f>
        <v>46.017142857142858</v>
      </c>
      <c r="L147" s="72" t="str" cm="1">
        <f t="array" ref="L147">_xlfn.IFS('HPS grading'!K147&gt;=90,"A+",'HPS grading'!K147&gt;=80,"A",'HPS grading'!K147&gt;=70,"B+",'HPS grading'!K147&gt;=60,"B",'HPS grading'!K147&gt;=50,"C+",'HPS grading'!K147&gt;=40,"C",'HPS grading'!K147&gt;=30,"D",'HPS grading'!K147&lt;30,"E")</f>
        <v>C</v>
      </c>
      <c r="M147" s="76" t="str">
        <f>Persona!AE148</f>
        <v>Cleared</v>
      </c>
      <c r="N147" s="76" t="str">
        <f>Wellness!AP148</f>
        <v>NC</v>
      </c>
      <c r="O147" s="71" t="str">
        <f t="shared" si="9"/>
        <v>NC</v>
      </c>
      <c r="P147" s="67">
        <f>HPS!BA147</f>
        <v>50.541111111111114</v>
      </c>
      <c r="Q147" s="72" t="str" cm="1">
        <f t="array" ref="Q147">_xlfn.IFS('HPS grading'!P147&gt;=90,"A+",'HPS grading'!P147&gt;=80,"A",'HPS grading'!P147&gt;=70,"B+",'HPS grading'!P147&gt;=60,"B",'HPS grading'!P147&gt;=50,"C+",'HPS grading'!P147&gt;=40,"C",'HPS grading'!P147&gt;=30,"D",'HPS grading'!P147&lt;30,"E")</f>
        <v>C+</v>
      </c>
      <c r="R147" s="76" t="str">
        <f>Persona!AR148</f>
        <v>Cleared</v>
      </c>
      <c r="S147" s="76" t="str">
        <f>Wellness!BJ148</f>
        <v>NC</v>
      </c>
      <c r="T147" s="72" t="str">
        <f t="shared" si="10"/>
        <v>NC</v>
      </c>
      <c r="U147" s="67">
        <f>HPS!BQ147</f>
        <v>43.271296296296299</v>
      </c>
      <c r="V147" s="72" t="str" cm="1">
        <f t="array" ref="V147">_xlfn.IFS('HPS grading'!U147&gt;=90,"A+",'HPS grading'!U147&gt;=80,"A",'HPS grading'!U147&gt;=70,"B+",'HPS grading'!U147&gt;=60,"B",'HPS grading'!U147&gt;=50,"C+",'HPS grading'!U147&gt;=40,"C",'HPS grading'!U147&gt;=30,"D",'HPS grading'!U147&lt;30,"E")</f>
        <v>C</v>
      </c>
      <c r="W147" s="76" t="str">
        <f>Persona!BE148</f>
        <v>Cleared</v>
      </c>
      <c r="X147" s="76" t="str">
        <f>Wellness!CD148</f>
        <v>NC</v>
      </c>
      <c r="Y147" s="72" t="str">
        <f t="shared" si="11"/>
        <v>NC</v>
      </c>
      <c r="Z147" s="67">
        <f>AVERAGE('HPS grading'!$F147,'HPS grading'!$K147,'HPS grading'!$P147,'HPS grading'!$U147)</f>
        <v>52.127526455026455</v>
      </c>
      <c r="AA147" s="250" t="str" cm="1">
        <f t="array" ref="AA147">_xlfn.IFS('HPS grading'!Z147&gt;=90,"A+",'HPS grading'!Z147&gt;=80,"A",'HPS grading'!Z147&gt;=70,"B+",'HPS grading'!Z147&gt;=60,"B",'HPS grading'!Z147&gt;=50,"C+",'HPS grading'!Z147&gt;=40,"C",'HPS grading'!Z147&gt;=30,"D",'HPS grading'!Z147&lt;30,"E")</f>
        <v>C+</v>
      </c>
    </row>
    <row r="148" spans="1:27" x14ac:dyDescent="0.3">
      <c r="A148" s="71">
        <v>145</v>
      </c>
      <c r="B148" s="60" t="s">
        <v>23</v>
      </c>
      <c r="C148" s="60" t="s">
        <v>15</v>
      </c>
      <c r="D148" s="60" t="s">
        <v>316</v>
      </c>
      <c r="E148" s="61" t="s">
        <v>317</v>
      </c>
      <c r="F148" s="63">
        <f>HPS!$U148</f>
        <v>39.722222222222229</v>
      </c>
      <c r="G148" s="71" t="str" cm="1">
        <f t="array" ref="G148">_xlfn.IFS('HPS grading'!$F148&gt;=90,"A+",'HPS grading'!$F148&gt;=80,"A",'HPS grading'!$F148&gt;=70,"B+",'HPS grading'!$F148&gt;=60,"B",'HPS grading'!$F148&gt;=50,"C+",'HPS grading'!$F148&gt;=40,"C",'HPS grading'!$F148&gt;=30,"D",'HPS grading'!$F148&lt;30,"E")</f>
        <v>D</v>
      </c>
      <c r="H148" s="76" t="str">
        <f>Persona!R149</f>
        <v>Cleared</v>
      </c>
      <c r="I148" s="76" t="str">
        <f>Wellness!V149</f>
        <v>NC</v>
      </c>
      <c r="J148" s="71" t="str">
        <f t="shared" si="8"/>
        <v>NC</v>
      </c>
      <c r="K148" s="63">
        <f>HPS!AK148</f>
        <v>43.932142857142857</v>
      </c>
      <c r="L148" s="71" t="str" cm="1">
        <f t="array" ref="L148">_xlfn.IFS('HPS grading'!K148&gt;=90,"A+",'HPS grading'!K148&gt;=80,"A",'HPS grading'!K148&gt;=70,"B+",'HPS grading'!K148&gt;=60,"B",'HPS grading'!K148&gt;=50,"C+",'HPS grading'!K148&gt;=40,"C",'HPS grading'!K148&gt;=30,"D",'HPS grading'!K148&lt;30,"E")</f>
        <v>C</v>
      </c>
      <c r="M148" s="76" t="str">
        <f>Persona!AE149</f>
        <v>Cleared</v>
      </c>
      <c r="N148" s="76" t="str">
        <f>Wellness!AP149</f>
        <v>NC</v>
      </c>
      <c r="O148" s="71" t="str">
        <f t="shared" si="9"/>
        <v>NC</v>
      </c>
      <c r="P148" s="63">
        <f>HPS!BA148</f>
        <v>52.063333333333333</v>
      </c>
      <c r="Q148" s="71" t="str" cm="1">
        <f t="array" ref="Q148">_xlfn.IFS('HPS grading'!P148&gt;=90,"A+",'HPS grading'!P148&gt;=80,"A",'HPS grading'!P148&gt;=70,"B+",'HPS grading'!P148&gt;=60,"B",'HPS grading'!P148&gt;=50,"C+",'HPS grading'!P148&gt;=40,"C",'HPS grading'!P148&gt;=30,"D",'HPS grading'!P148&lt;30,"E")</f>
        <v>C+</v>
      </c>
      <c r="R148" s="76" t="str">
        <f>Persona!AR149</f>
        <v>Cleared</v>
      </c>
      <c r="S148" s="76" t="str">
        <f>Wellness!BJ149</f>
        <v>NC</v>
      </c>
      <c r="T148" s="71" t="str">
        <f t="shared" si="10"/>
        <v>NC</v>
      </c>
      <c r="U148" s="63">
        <f>HPS!BQ148</f>
        <v>47.805092592592601</v>
      </c>
      <c r="V148" s="71" t="str" cm="1">
        <f t="array" ref="V148">_xlfn.IFS('HPS grading'!U148&gt;=90,"A+",'HPS grading'!U148&gt;=80,"A",'HPS grading'!U148&gt;=70,"B+",'HPS grading'!U148&gt;=60,"B",'HPS grading'!U148&gt;=50,"C+",'HPS grading'!U148&gt;=40,"C",'HPS grading'!U148&gt;=30,"D",'HPS grading'!U148&lt;30,"E")</f>
        <v>C</v>
      </c>
      <c r="W148" s="76" t="str">
        <f>Persona!BE149</f>
        <v>Cleared</v>
      </c>
      <c r="X148" s="76" t="str">
        <f>Wellness!CD149</f>
        <v>NC</v>
      </c>
      <c r="Y148" s="71" t="str">
        <f t="shared" si="11"/>
        <v>NC</v>
      </c>
      <c r="Z148" s="63">
        <f>AVERAGE('HPS grading'!$F148,'HPS grading'!$K148,'HPS grading'!$P148,'HPS grading'!$U148)</f>
        <v>45.880697751322757</v>
      </c>
      <c r="AA148" s="249" t="str" cm="1">
        <f t="array" ref="AA148">_xlfn.IFS('HPS grading'!Z148&gt;=90,"A+",'HPS grading'!Z148&gt;=80,"A",'HPS grading'!Z148&gt;=70,"B+",'HPS grading'!Z148&gt;=60,"B",'HPS grading'!Z148&gt;=50,"C+",'HPS grading'!Z148&gt;=40,"C",'HPS grading'!Z148&gt;=30,"D",'HPS grading'!Z148&lt;30,"E")</f>
        <v>C</v>
      </c>
    </row>
    <row r="149" spans="1:27" x14ac:dyDescent="0.3">
      <c r="A149" s="72">
        <v>146</v>
      </c>
      <c r="B149" s="64" t="s">
        <v>23</v>
      </c>
      <c r="C149" s="64" t="s">
        <v>15</v>
      </c>
      <c r="D149" s="64" t="s">
        <v>318</v>
      </c>
      <c r="E149" s="65" t="s">
        <v>319</v>
      </c>
      <c r="F149" s="67">
        <f>HPS!$U149</f>
        <v>66.371031746031747</v>
      </c>
      <c r="G149" s="72" t="str" cm="1">
        <f t="array" ref="G149">_xlfn.IFS('HPS grading'!$F149&gt;=90,"A+",'HPS grading'!$F149&gt;=80,"A",'HPS grading'!$F149&gt;=70,"B+",'HPS grading'!$F149&gt;=60,"B",'HPS grading'!$F149&gt;=50,"C+",'HPS grading'!$F149&gt;=40,"C",'HPS grading'!$F149&gt;=30,"D",'HPS grading'!$F149&lt;30,"E")</f>
        <v>B</v>
      </c>
      <c r="H149" s="76" t="str">
        <f>Persona!R150</f>
        <v>Cleared</v>
      </c>
      <c r="I149" s="76" t="str">
        <f>Wellness!V150</f>
        <v>Cleared</v>
      </c>
      <c r="J149" s="71" t="str">
        <f t="shared" si="8"/>
        <v>None</v>
      </c>
      <c r="K149" s="67">
        <f>HPS!AK149</f>
        <v>70.290238095238095</v>
      </c>
      <c r="L149" s="72" t="str" cm="1">
        <f t="array" ref="L149">_xlfn.IFS('HPS grading'!K149&gt;=90,"A+",'HPS grading'!K149&gt;=80,"A",'HPS grading'!K149&gt;=70,"B+",'HPS grading'!K149&gt;=60,"B",'HPS grading'!K149&gt;=50,"C+",'HPS grading'!K149&gt;=40,"C",'HPS grading'!K149&gt;=30,"D",'HPS grading'!K149&lt;30,"E")</f>
        <v>B+</v>
      </c>
      <c r="M149" s="76" t="str">
        <f>Persona!AE150</f>
        <v>Cleared</v>
      </c>
      <c r="N149" s="76" t="str">
        <f>Wellness!AP150</f>
        <v>Cleared</v>
      </c>
      <c r="O149" s="71" t="str">
        <f t="shared" si="9"/>
        <v>None</v>
      </c>
      <c r="P149" s="67">
        <f>HPS!BA149</f>
        <v>61.692222222222227</v>
      </c>
      <c r="Q149" s="72" t="str" cm="1">
        <f t="array" ref="Q149">_xlfn.IFS('HPS grading'!P149&gt;=90,"A+",'HPS grading'!P149&gt;=80,"A",'HPS grading'!P149&gt;=70,"B+",'HPS grading'!P149&gt;=60,"B",'HPS grading'!P149&gt;=50,"C+",'HPS grading'!P149&gt;=40,"C",'HPS grading'!P149&gt;=30,"D",'HPS grading'!P149&lt;30,"E")</f>
        <v>B</v>
      </c>
      <c r="R149" s="76" t="str">
        <f>Persona!AR150</f>
        <v>Cleared</v>
      </c>
      <c r="S149" s="76" t="str">
        <f>Wellness!BJ150</f>
        <v>Cleared</v>
      </c>
      <c r="T149" s="72" t="str">
        <f t="shared" si="10"/>
        <v>None</v>
      </c>
      <c r="U149" s="67">
        <f>HPS!BQ149</f>
        <v>72.031481481481478</v>
      </c>
      <c r="V149" s="72" t="str" cm="1">
        <f t="array" ref="V149">_xlfn.IFS('HPS grading'!U149&gt;=90,"A+",'HPS grading'!U149&gt;=80,"A",'HPS grading'!U149&gt;=70,"B+",'HPS grading'!U149&gt;=60,"B",'HPS grading'!U149&gt;=50,"C+",'HPS grading'!U149&gt;=40,"C",'HPS grading'!U149&gt;=30,"D",'HPS grading'!U149&lt;30,"E")</f>
        <v>B+</v>
      </c>
      <c r="W149" s="76" t="str">
        <f>Persona!BE150</f>
        <v>Cleared</v>
      </c>
      <c r="X149" s="76" t="str">
        <f>Wellness!CD150</f>
        <v>Cleared</v>
      </c>
      <c r="Y149" s="72" t="str">
        <f t="shared" si="11"/>
        <v>None</v>
      </c>
      <c r="Z149" s="67">
        <f>AVERAGE('HPS grading'!$F149,'HPS grading'!$K149,'HPS grading'!$P149,'HPS grading'!$U149)</f>
        <v>67.596243386243387</v>
      </c>
      <c r="AA149" s="250" t="str" cm="1">
        <f t="array" ref="AA149">_xlfn.IFS('HPS grading'!Z149&gt;=90,"A+",'HPS grading'!Z149&gt;=80,"A",'HPS grading'!Z149&gt;=70,"B+",'HPS grading'!Z149&gt;=60,"B",'HPS grading'!Z149&gt;=50,"C+",'HPS grading'!Z149&gt;=40,"C",'HPS grading'!Z149&gt;=30,"D",'HPS grading'!Z149&lt;30,"E")</f>
        <v>B</v>
      </c>
    </row>
    <row r="150" spans="1:27" x14ac:dyDescent="0.3">
      <c r="A150" s="71">
        <v>147</v>
      </c>
      <c r="B150" s="60" t="s">
        <v>27</v>
      </c>
      <c r="C150" s="60" t="s">
        <v>24</v>
      </c>
      <c r="D150" s="60" t="s">
        <v>320</v>
      </c>
      <c r="E150" s="61" t="s">
        <v>321</v>
      </c>
      <c r="F150" s="63">
        <f>HPS!$U150</f>
        <v>35.873511904761905</v>
      </c>
      <c r="G150" s="71" t="str" cm="1">
        <f t="array" ref="G150">_xlfn.IFS('HPS grading'!$F150&gt;=90,"A+",'HPS grading'!$F150&gt;=80,"A",'HPS grading'!$F150&gt;=70,"B+",'HPS grading'!$F150&gt;=60,"B",'HPS grading'!$F150&gt;=50,"C+",'HPS grading'!$F150&gt;=40,"C",'HPS grading'!$F150&gt;=30,"D",'HPS grading'!$F150&lt;30,"E")</f>
        <v>D</v>
      </c>
      <c r="H150" s="76" t="str">
        <f>Persona!R151</f>
        <v>NC</v>
      </c>
      <c r="I150" s="76" t="str">
        <f>Wellness!V151</f>
        <v>Cleared</v>
      </c>
      <c r="J150" s="71" t="str">
        <f t="shared" si="8"/>
        <v>NC</v>
      </c>
      <c r="K150" s="63">
        <f>HPS!AK150</f>
        <v>45.775238095238095</v>
      </c>
      <c r="L150" s="71" t="str" cm="1">
        <f t="array" ref="L150">_xlfn.IFS('HPS grading'!K150&gt;=90,"A+",'HPS grading'!K150&gt;=80,"A",'HPS grading'!K150&gt;=70,"B+",'HPS grading'!K150&gt;=60,"B",'HPS grading'!K150&gt;=50,"C+",'HPS grading'!K150&gt;=40,"C",'HPS grading'!K150&gt;=30,"D",'HPS grading'!K150&lt;30,"E")</f>
        <v>C</v>
      </c>
      <c r="M150" s="76" t="str">
        <f>Persona!AE151</f>
        <v>Cleared</v>
      </c>
      <c r="N150" s="76" t="str">
        <f>Wellness!AP151</f>
        <v>NC</v>
      </c>
      <c r="O150" s="71" t="str">
        <f t="shared" si="9"/>
        <v>NC</v>
      </c>
      <c r="P150" s="63">
        <f>HPS!BA150</f>
        <v>39.50333333333333</v>
      </c>
      <c r="Q150" s="71" t="str" cm="1">
        <f t="array" ref="Q150">_xlfn.IFS('HPS grading'!P150&gt;=90,"A+",'HPS grading'!P150&gt;=80,"A",'HPS grading'!P150&gt;=70,"B+",'HPS grading'!P150&gt;=60,"B",'HPS grading'!P150&gt;=50,"C+",'HPS grading'!P150&gt;=40,"C",'HPS grading'!P150&gt;=30,"D",'HPS grading'!P150&lt;30,"E")</f>
        <v>D</v>
      </c>
      <c r="R150" s="76" t="str">
        <f>Persona!AR151</f>
        <v>NC</v>
      </c>
      <c r="S150" s="76" t="str">
        <f>Wellness!BJ151</f>
        <v>NC</v>
      </c>
      <c r="T150" s="71" t="str">
        <f t="shared" si="10"/>
        <v>NC</v>
      </c>
      <c r="U150" s="63">
        <f>HPS!BQ150</f>
        <v>58.083333333333329</v>
      </c>
      <c r="V150" s="71" t="str" cm="1">
        <f t="array" ref="V150">_xlfn.IFS('HPS grading'!U150&gt;=90,"A+",'HPS grading'!U150&gt;=80,"A",'HPS grading'!U150&gt;=70,"B+",'HPS grading'!U150&gt;=60,"B",'HPS grading'!U150&gt;=50,"C+",'HPS grading'!U150&gt;=40,"C",'HPS grading'!U150&gt;=30,"D",'HPS grading'!U150&lt;30,"E")</f>
        <v>C+</v>
      </c>
      <c r="W150" s="76" t="str">
        <f>Persona!BE151</f>
        <v>Cleared</v>
      </c>
      <c r="X150" s="76" t="str">
        <f>Wellness!CD151</f>
        <v>NC</v>
      </c>
      <c r="Y150" s="71" t="str">
        <f t="shared" si="11"/>
        <v>NC</v>
      </c>
      <c r="Z150" s="63">
        <f>AVERAGE('HPS grading'!$F150,'HPS grading'!$K150,'HPS grading'!$P150,'HPS grading'!$U150)</f>
        <v>44.808854166666663</v>
      </c>
      <c r="AA150" s="249" t="str" cm="1">
        <f t="array" ref="AA150">_xlfn.IFS('HPS grading'!Z150&gt;=90,"A+",'HPS grading'!Z150&gt;=80,"A",'HPS grading'!Z150&gt;=70,"B+",'HPS grading'!Z150&gt;=60,"B",'HPS grading'!Z150&gt;=50,"C+",'HPS grading'!Z150&gt;=40,"C",'HPS grading'!Z150&gt;=30,"D",'HPS grading'!Z150&lt;30,"E")</f>
        <v>C</v>
      </c>
    </row>
    <row r="151" spans="1:27" x14ac:dyDescent="0.3">
      <c r="A151" s="72">
        <v>148</v>
      </c>
      <c r="B151" s="64" t="s">
        <v>27</v>
      </c>
      <c r="C151" s="64" t="s">
        <v>15</v>
      </c>
      <c r="D151" s="64" t="s">
        <v>322</v>
      </c>
      <c r="E151" s="65" t="s">
        <v>323</v>
      </c>
      <c r="F151" s="67">
        <f>HPS!$U151</f>
        <v>61.6111111111111</v>
      </c>
      <c r="G151" s="72" t="str" cm="1">
        <f t="array" ref="G151">_xlfn.IFS('HPS grading'!$F151&gt;=90,"A+",'HPS grading'!$F151&gt;=80,"A",'HPS grading'!$F151&gt;=70,"B+",'HPS grading'!$F151&gt;=60,"B",'HPS grading'!$F151&gt;=50,"C+",'HPS grading'!$F151&gt;=40,"C",'HPS grading'!$F151&gt;=30,"D",'HPS grading'!$F151&lt;30,"E")</f>
        <v>B</v>
      </c>
      <c r="H151" s="76" t="str">
        <f>Persona!R152</f>
        <v>Cleared</v>
      </c>
      <c r="I151" s="76" t="str">
        <f>Wellness!V152</f>
        <v>Cleared</v>
      </c>
      <c r="J151" s="71" t="str">
        <f t="shared" si="8"/>
        <v>None</v>
      </c>
      <c r="K151" s="67">
        <f>HPS!AK151</f>
        <v>47.434285714285707</v>
      </c>
      <c r="L151" s="72" t="str" cm="1">
        <f t="array" ref="L151">_xlfn.IFS('HPS grading'!K151&gt;=90,"A+",'HPS grading'!K151&gt;=80,"A",'HPS grading'!K151&gt;=70,"B+",'HPS grading'!K151&gt;=60,"B",'HPS grading'!K151&gt;=50,"C+",'HPS grading'!K151&gt;=40,"C",'HPS grading'!K151&gt;=30,"D",'HPS grading'!K151&lt;30,"E")</f>
        <v>C</v>
      </c>
      <c r="M151" s="76" t="str">
        <f>Persona!AE152</f>
        <v>Cleared</v>
      </c>
      <c r="N151" s="76" t="str">
        <f>Wellness!AP152</f>
        <v>NC</v>
      </c>
      <c r="O151" s="71" t="str">
        <f t="shared" si="9"/>
        <v>NC</v>
      </c>
      <c r="P151" s="67">
        <f>HPS!BA151</f>
        <v>49.946666666666658</v>
      </c>
      <c r="Q151" s="72" t="str" cm="1">
        <f t="array" ref="Q151">_xlfn.IFS('HPS grading'!P151&gt;=90,"A+",'HPS grading'!P151&gt;=80,"A",'HPS grading'!P151&gt;=70,"B+",'HPS grading'!P151&gt;=60,"B",'HPS grading'!P151&gt;=50,"C+",'HPS grading'!P151&gt;=40,"C",'HPS grading'!P151&gt;=30,"D",'HPS grading'!P151&lt;30,"E")</f>
        <v>C</v>
      </c>
      <c r="R151" s="76" t="str">
        <f>Persona!AR152</f>
        <v>Cleared</v>
      </c>
      <c r="S151" s="76" t="str">
        <f>Wellness!BJ152</f>
        <v>NC</v>
      </c>
      <c r="T151" s="72" t="str">
        <f t="shared" si="10"/>
        <v>NC</v>
      </c>
      <c r="U151" s="67">
        <f>HPS!BQ151</f>
        <v>53.123703703703697</v>
      </c>
      <c r="V151" s="72" t="str" cm="1">
        <f t="array" ref="V151">_xlfn.IFS('HPS grading'!U151&gt;=90,"A+",'HPS grading'!U151&gt;=80,"A",'HPS grading'!U151&gt;=70,"B+",'HPS grading'!U151&gt;=60,"B",'HPS grading'!U151&gt;=50,"C+",'HPS grading'!U151&gt;=40,"C",'HPS grading'!U151&gt;=30,"D",'HPS grading'!U151&lt;30,"E")</f>
        <v>C+</v>
      </c>
      <c r="W151" s="76" t="str">
        <f>Persona!BE152</f>
        <v>Cleared</v>
      </c>
      <c r="X151" s="76" t="str">
        <f>Wellness!CD152</f>
        <v>NC</v>
      </c>
      <c r="Y151" s="72" t="str">
        <f t="shared" si="11"/>
        <v>NC</v>
      </c>
      <c r="Z151" s="67">
        <f>AVERAGE('HPS grading'!$F151,'HPS grading'!$K151,'HPS grading'!$P151,'HPS grading'!$U151)</f>
        <v>53.028941798941787</v>
      </c>
      <c r="AA151" s="250" t="str" cm="1">
        <f t="array" ref="AA151">_xlfn.IFS('HPS grading'!Z151&gt;=90,"A+",'HPS grading'!Z151&gt;=80,"A",'HPS grading'!Z151&gt;=70,"B+",'HPS grading'!Z151&gt;=60,"B",'HPS grading'!Z151&gt;=50,"C+",'HPS grading'!Z151&gt;=40,"C",'HPS grading'!Z151&gt;=30,"D",'HPS grading'!Z151&lt;30,"E")</f>
        <v>C+</v>
      </c>
    </row>
    <row r="152" spans="1:27" x14ac:dyDescent="0.3">
      <c r="A152" s="71">
        <v>149</v>
      </c>
      <c r="B152" s="60" t="s">
        <v>27</v>
      </c>
      <c r="C152" s="60" t="s">
        <v>24</v>
      </c>
      <c r="D152" s="60" t="s">
        <v>324</v>
      </c>
      <c r="E152" s="61" t="s">
        <v>325</v>
      </c>
      <c r="F152" s="63">
        <f>HPS!$U152</f>
        <v>32.080357142857146</v>
      </c>
      <c r="G152" s="71" t="str" cm="1">
        <f t="array" ref="G152">_xlfn.IFS('HPS grading'!$F152&gt;=90,"A+",'HPS grading'!$F152&gt;=80,"A",'HPS grading'!$F152&gt;=70,"B+",'HPS grading'!$F152&gt;=60,"B",'HPS grading'!$F152&gt;=50,"C+",'HPS grading'!$F152&gt;=40,"C",'HPS grading'!$F152&gt;=30,"D",'HPS grading'!$F152&lt;30,"E")</f>
        <v>D</v>
      </c>
      <c r="H152" s="76" t="str">
        <f>Persona!R153</f>
        <v>NC</v>
      </c>
      <c r="I152" s="76" t="str">
        <f>Wellness!V153</f>
        <v>Cleared</v>
      </c>
      <c r="J152" s="71" t="str">
        <f t="shared" si="8"/>
        <v>NC</v>
      </c>
      <c r="K152" s="63">
        <f>HPS!AK152</f>
        <v>38.00333333333333</v>
      </c>
      <c r="L152" s="71" t="str" cm="1">
        <f t="array" ref="L152">_xlfn.IFS('HPS grading'!K152&gt;=90,"A+",'HPS grading'!K152&gt;=80,"A",'HPS grading'!K152&gt;=70,"B+",'HPS grading'!K152&gt;=60,"B",'HPS grading'!K152&gt;=50,"C+",'HPS grading'!K152&gt;=40,"C",'HPS grading'!K152&gt;=30,"D",'HPS grading'!K152&lt;30,"E")</f>
        <v>D</v>
      </c>
      <c r="M152" s="76" t="str">
        <f>Persona!AE153</f>
        <v>Cleared</v>
      </c>
      <c r="N152" s="76" t="str">
        <f>Wellness!AP153</f>
        <v>NC</v>
      </c>
      <c r="O152" s="71" t="str">
        <f t="shared" si="9"/>
        <v>NC</v>
      </c>
      <c r="P152" s="63">
        <f>HPS!BA152</f>
        <v>27.162222222222223</v>
      </c>
      <c r="Q152" s="71" t="str" cm="1">
        <f t="array" ref="Q152">_xlfn.IFS('HPS grading'!P152&gt;=90,"A+",'HPS grading'!P152&gt;=80,"A",'HPS grading'!P152&gt;=70,"B+",'HPS grading'!P152&gt;=60,"B",'HPS grading'!P152&gt;=50,"C+",'HPS grading'!P152&gt;=40,"C",'HPS grading'!P152&gt;=30,"D",'HPS grading'!P152&lt;30,"E")</f>
        <v>E</v>
      </c>
      <c r="R152" s="76" t="str">
        <f>Persona!AR153</f>
        <v>NC</v>
      </c>
      <c r="S152" s="76" t="str">
        <f>Wellness!BJ153</f>
        <v>NC</v>
      </c>
      <c r="T152" s="71" t="str">
        <f t="shared" si="10"/>
        <v>NC</v>
      </c>
      <c r="U152" s="63">
        <f>HPS!BQ152</f>
        <v>41.601851851851848</v>
      </c>
      <c r="V152" s="71" t="str" cm="1">
        <f t="array" ref="V152">_xlfn.IFS('HPS grading'!U152&gt;=90,"A+",'HPS grading'!U152&gt;=80,"A",'HPS grading'!U152&gt;=70,"B+",'HPS grading'!U152&gt;=60,"B",'HPS grading'!U152&gt;=50,"C+",'HPS grading'!U152&gt;=40,"C",'HPS grading'!U152&gt;=30,"D",'HPS grading'!U152&lt;30,"E")</f>
        <v>C</v>
      </c>
      <c r="W152" s="76" t="str">
        <f>Persona!BE153</f>
        <v>Cleared</v>
      </c>
      <c r="X152" s="76" t="str">
        <f>Wellness!CD153</f>
        <v>NC</v>
      </c>
      <c r="Y152" s="71" t="str">
        <f t="shared" si="11"/>
        <v>NC</v>
      </c>
      <c r="Z152" s="63">
        <f>AVERAGE('HPS grading'!$F152,'HPS grading'!$K152,'HPS grading'!$P152,'HPS grading'!$U152)</f>
        <v>34.711941137566136</v>
      </c>
      <c r="AA152" s="249" t="str" cm="1">
        <f t="array" ref="AA152">_xlfn.IFS('HPS grading'!Z152&gt;=90,"A+",'HPS grading'!Z152&gt;=80,"A",'HPS grading'!Z152&gt;=70,"B+",'HPS grading'!Z152&gt;=60,"B",'HPS grading'!Z152&gt;=50,"C+",'HPS grading'!Z152&gt;=40,"C",'HPS grading'!Z152&gt;=30,"D",'HPS grading'!Z152&lt;30,"E")</f>
        <v>D</v>
      </c>
    </row>
    <row r="153" spans="1:27" x14ac:dyDescent="0.3">
      <c r="A153" s="72">
        <v>150</v>
      </c>
      <c r="B153" s="64" t="s">
        <v>23</v>
      </c>
      <c r="C153" s="64" t="s">
        <v>15</v>
      </c>
      <c r="D153" s="64" t="s">
        <v>326</v>
      </c>
      <c r="E153" s="65" t="s">
        <v>327</v>
      </c>
      <c r="F153" s="67">
        <f>HPS!$U153</f>
        <v>57.652777777777771</v>
      </c>
      <c r="G153" s="72" t="str" cm="1">
        <f t="array" ref="G153">_xlfn.IFS('HPS grading'!$F153&gt;=90,"A+",'HPS grading'!$F153&gt;=80,"A",'HPS grading'!$F153&gt;=70,"B+",'HPS grading'!$F153&gt;=60,"B",'HPS grading'!$F153&gt;=50,"C+",'HPS grading'!$F153&gt;=40,"C",'HPS grading'!$F153&gt;=30,"D",'HPS grading'!$F153&lt;30,"E")</f>
        <v>C+</v>
      </c>
      <c r="H153" s="76" t="str">
        <f>Persona!R154</f>
        <v>Cleared</v>
      </c>
      <c r="I153" s="76" t="str">
        <f>Wellness!V154</f>
        <v>Cleared</v>
      </c>
      <c r="J153" s="71" t="str">
        <f t="shared" si="8"/>
        <v>None</v>
      </c>
      <c r="K153" s="67">
        <f>HPS!AK153</f>
        <v>54.294285714285714</v>
      </c>
      <c r="L153" s="72" t="str" cm="1">
        <f t="array" ref="L153">_xlfn.IFS('HPS grading'!K153&gt;=90,"A+",'HPS grading'!K153&gt;=80,"A",'HPS grading'!K153&gt;=70,"B+",'HPS grading'!K153&gt;=60,"B",'HPS grading'!K153&gt;=50,"C+",'HPS grading'!K153&gt;=40,"C",'HPS grading'!K153&gt;=30,"D",'HPS grading'!K153&lt;30,"E")</f>
        <v>C+</v>
      </c>
      <c r="M153" s="76" t="str">
        <f>Persona!AE154</f>
        <v>Cleared</v>
      </c>
      <c r="N153" s="76" t="str">
        <f>Wellness!AP154</f>
        <v>NC</v>
      </c>
      <c r="O153" s="71" t="str">
        <f t="shared" si="9"/>
        <v>NC</v>
      </c>
      <c r="P153" s="67">
        <f>HPS!BA153</f>
        <v>63.481111111111105</v>
      </c>
      <c r="Q153" s="72" t="str" cm="1">
        <f t="array" ref="Q153">_xlfn.IFS('HPS grading'!P153&gt;=90,"A+",'HPS grading'!P153&gt;=80,"A",'HPS grading'!P153&gt;=70,"B+",'HPS grading'!P153&gt;=60,"B",'HPS grading'!P153&gt;=50,"C+",'HPS grading'!P153&gt;=40,"C",'HPS grading'!P153&gt;=30,"D",'HPS grading'!P153&lt;30,"E")</f>
        <v>B</v>
      </c>
      <c r="R153" s="76" t="str">
        <f>Persona!AR154</f>
        <v>Cleared</v>
      </c>
      <c r="S153" s="76" t="str">
        <f>Wellness!BJ154</f>
        <v>NC</v>
      </c>
      <c r="T153" s="72" t="str">
        <f t="shared" si="10"/>
        <v>NC</v>
      </c>
      <c r="U153" s="67">
        <f>HPS!BQ153</f>
        <v>68.306666666666672</v>
      </c>
      <c r="V153" s="72" t="str" cm="1">
        <f t="array" ref="V153">_xlfn.IFS('HPS grading'!U153&gt;=90,"A+",'HPS grading'!U153&gt;=80,"A",'HPS grading'!U153&gt;=70,"B+",'HPS grading'!U153&gt;=60,"B",'HPS grading'!U153&gt;=50,"C+",'HPS grading'!U153&gt;=40,"C",'HPS grading'!U153&gt;=30,"D",'HPS grading'!U153&lt;30,"E")</f>
        <v>B</v>
      </c>
      <c r="W153" s="76" t="str">
        <f>Persona!BE154</f>
        <v>Cleared</v>
      </c>
      <c r="X153" s="76" t="str">
        <f>Wellness!CD154</f>
        <v>NC</v>
      </c>
      <c r="Y153" s="72" t="str">
        <f t="shared" si="11"/>
        <v>NC</v>
      </c>
      <c r="Z153" s="67">
        <f>AVERAGE('HPS grading'!$F153,'HPS grading'!$K153,'HPS grading'!$P153,'HPS grading'!$U153)</f>
        <v>60.93371031746031</v>
      </c>
      <c r="AA153" s="250" t="str" cm="1">
        <f t="array" ref="AA153">_xlfn.IFS('HPS grading'!Z153&gt;=90,"A+",'HPS grading'!Z153&gt;=80,"A",'HPS grading'!Z153&gt;=70,"B+",'HPS grading'!Z153&gt;=60,"B",'HPS grading'!Z153&gt;=50,"C+",'HPS grading'!Z153&gt;=40,"C",'HPS grading'!Z153&gt;=30,"D",'HPS grading'!Z153&lt;30,"E")</f>
        <v>B</v>
      </c>
    </row>
    <row r="154" spans="1:27" x14ac:dyDescent="0.3">
      <c r="A154" s="71">
        <v>151</v>
      </c>
      <c r="B154" s="60" t="s">
        <v>27</v>
      </c>
      <c r="C154" s="60" t="s">
        <v>24</v>
      </c>
      <c r="D154" s="60" t="s">
        <v>328</v>
      </c>
      <c r="E154" s="61" t="s">
        <v>329</v>
      </c>
      <c r="F154" s="63">
        <f>HPS!$U154</f>
        <v>46.285714285714285</v>
      </c>
      <c r="G154" s="71" t="str" cm="1">
        <f t="array" ref="G154">_xlfn.IFS('HPS grading'!$F154&gt;=90,"A+",'HPS grading'!$F154&gt;=80,"A",'HPS grading'!$F154&gt;=70,"B+",'HPS grading'!$F154&gt;=60,"B",'HPS grading'!$F154&gt;=50,"C+",'HPS grading'!$F154&gt;=40,"C",'HPS grading'!$F154&gt;=30,"D",'HPS grading'!$F154&lt;30,"E")</f>
        <v>C</v>
      </c>
      <c r="H154" s="76" t="str">
        <f>Persona!R155</f>
        <v>NC</v>
      </c>
      <c r="I154" s="76" t="str">
        <f>Wellness!V155</f>
        <v>Cleared</v>
      </c>
      <c r="J154" s="71" t="str">
        <f t="shared" si="8"/>
        <v>NC</v>
      </c>
      <c r="K154" s="63">
        <f>HPS!AK154</f>
        <v>60.600000000000009</v>
      </c>
      <c r="L154" s="71" t="str" cm="1">
        <f t="array" ref="L154">_xlfn.IFS('HPS grading'!K154&gt;=90,"A+",'HPS grading'!K154&gt;=80,"A",'HPS grading'!K154&gt;=70,"B+",'HPS grading'!K154&gt;=60,"B",'HPS grading'!K154&gt;=50,"C+",'HPS grading'!K154&gt;=40,"C",'HPS grading'!K154&gt;=30,"D",'HPS grading'!K154&lt;30,"E")</f>
        <v>B</v>
      </c>
      <c r="M154" s="76" t="str">
        <f>Persona!AE155</f>
        <v>Cleared</v>
      </c>
      <c r="N154" s="76" t="str">
        <f>Wellness!AP155</f>
        <v>Cleared</v>
      </c>
      <c r="O154" s="71" t="str">
        <f t="shared" si="9"/>
        <v>None</v>
      </c>
      <c r="P154" s="63">
        <f>HPS!BA154</f>
        <v>51.655555555555559</v>
      </c>
      <c r="Q154" s="71" t="str" cm="1">
        <f t="array" ref="Q154">_xlfn.IFS('HPS grading'!P154&gt;=90,"A+",'HPS grading'!P154&gt;=80,"A",'HPS grading'!P154&gt;=70,"B+",'HPS grading'!P154&gt;=60,"B",'HPS grading'!P154&gt;=50,"C+",'HPS grading'!P154&gt;=40,"C",'HPS grading'!P154&gt;=30,"D",'HPS grading'!P154&lt;30,"E")</f>
        <v>C+</v>
      </c>
      <c r="R154" s="76" t="str">
        <f>Persona!AR155</f>
        <v>Cleared</v>
      </c>
      <c r="S154" s="76" t="str">
        <f>Wellness!BJ155</f>
        <v>Cleared</v>
      </c>
      <c r="T154" s="71" t="str">
        <f t="shared" si="10"/>
        <v>None</v>
      </c>
      <c r="U154" s="63">
        <f>HPS!BQ154</f>
        <v>30.94351851851852</v>
      </c>
      <c r="V154" s="71" t="str" cm="1">
        <f t="array" ref="V154">_xlfn.IFS('HPS grading'!U154&gt;=90,"A+",'HPS grading'!U154&gt;=80,"A",'HPS grading'!U154&gt;=70,"B+",'HPS grading'!U154&gt;=60,"B",'HPS grading'!U154&gt;=50,"C+",'HPS grading'!U154&gt;=40,"C",'HPS grading'!U154&gt;=30,"D",'HPS grading'!U154&lt;30,"E")</f>
        <v>D</v>
      </c>
      <c r="W154" s="76" t="str">
        <f>Persona!BE155</f>
        <v>NC</v>
      </c>
      <c r="X154" s="76" t="str">
        <f>Wellness!CD155</f>
        <v>NC</v>
      </c>
      <c r="Y154" s="71" t="str">
        <f t="shared" si="11"/>
        <v>NC</v>
      </c>
      <c r="Z154" s="63">
        <f>AVERAGE('HPS grading'!$F154,'HPS grading'!$K154,'HPS grading'!$P154,'HPS grading'!$U154)</f>
        <v>47.371197089947096</v>
      </c>
      <c r="AA154" s="249" t="str" cm="1">
        <f t="array" ref="AA154">_xlfn.IFS('HPS grading'!Z154&gt;=90,"A+",'HPS grading'!Z154&gt;=80,"A",'HPS grading'!Z154&gt;=70,"B+",'HPS grading'!Z154&gt;=60,"B",'HPS grading'!Z154&gt;=50,"C+",'HPS grading'!Z154&gt;=40,"C",'HPS grading'!Z154&gt;=30,"D",'HPS grading'!Z154&lt;30,"E")</f>
        <v>C</v>
      </c>
    </row>
    <row r="155" spans="1:27" x14ac:dyDescent="0.3">
      <c r="A155" s="72">
        <v>152</v>
      </c>
      <c r="B155" s="64" t="s">
        <v>27</v>
      </c>
      <c r="C155" s="64" t="s">
        <v>24</v>
      </c>
      <c r="D155" s="64" t="s">
        <v>330</v>
      </c>
      <c r="E155" s="65" t="s">
        <v>331</v>
      </c>
      <c r="F155" s="67">
        <f>HPS!$U155</f>
        <v>49.625</v>
      </c>
      <c r="G155" s="72" t="str" cm="1">
        <f t="array" ref="G155">_xlfn.IFS('HPS grading'!$F155&gt;=90,"A+",'HPS grading'!$F155&gt;=80,"A",'HPS grading'!$F155&gt;=70,"B+",'HPS grading'!$F155&gt;=60,"B",'HPS grading'!$F155&gt;=50,"C+",'HPS grading'!$F155&gt;=40,"C",'HPS grading'!$F155&gt;=30,"D",'HPS grading'!$F155&lt;30,"E")</f>
        <v>C</v>
      </c>
      <c r="H155" s="76" t="str">
        <f>Persona!R156</f>
        <v>Cleared</v>
      </c>
      <c r="I155" s="76" t="str">
        <f>Wellness!V156</f>
        <v>Cleared</v>
      </c>
      <c r="J155" s="71" t="str">
        <f t="shared" si="8"/>
        <v>None</v>
      </c>
      <c r="K155" s="67">
        <f>HPS!AK155</f>
        <v>39.065238095238101</v>
      </c>
      <c r="L155" s="72" t="str" cm="1">
        <f t="array" ref="L155">_xlfn.IFS('HPS grading'!K155&gt;=90,"A+",'HPS grading'!K155&gt;=80,"A",'HPS grading'!K155&gt;=70,"B+",'HPS grading'!K155&gt;=60,"B",'HPS grading'!K155&gt;=50,"C+",'HPS grading'!K155&gt;=40,"C",'HPS grading'!K155&gt;=30,"D",'HPS grading'!K155&lt;30,"E")</f>
        <v>D</v>
      </c>
      <c r="M155" s="76" t="str">
        <f>Persona!AE156</f>
        <v>Cleared</v>
      </c>
      <c r="N155" s="76" t="str">
        <f>Wellness!AP156</f>
        <v>NC</v>
      </c>
      <c r="O155" s="71" t="str">
        <f t="shared" si="9"/>
        <v>NC</v>
      </c>
      <c r="P155" s="67">
        <f>HPS!BA155</f>
        <v>39.47</v>
      </c>
      <c r="Q155" s="72" t="str" cm="1">
        <f t="array" ref="Q155">_xlfn.IFS('HPS grading'!P155&gt;=90,"A+",'HPS grading'!P155&gt;=80,"A",'HPS grading'!P155&gt;=70,"B+",'HPS grading'!P155&gt;=60,"B",'HPS grading'!P155&gt;=50,"C+",'HPS grading'!P155&gt;=40,"C",'HPS grading'!P155&gt;=30,"D",'HPS grading'!P155&lt;30,"E")</f>
        <v>D</v>
      </c>
      <c r="R155" s="76" t="str">
        <f>Persona!AR156</f>
        <v>Cleared</v>
      </c>
      <c r="S155" s="76" t="str">
        <f>Wellness!BJ156</f>
        <v>NC</v>
      </c>
      <c r="T155" s="72" t="str">
        <f t="shared" si="10"/>
        <v>NC</v>
      </c>
      <c r="U155" s="67">
        <f>HPS!BQ155</f>
        <v>30.359259259259261</v>
      </c>
      <c r="V155" s="72" t="str" cm="1">
        <f t="array" ref="V155">_xlfn.IFS('HPS grading'!U155&gt;=90,"A+",'HPS grading'!U155&gt;=80,"A",'HPS grading'!U155&gt;=70,"B+",'HPS grading'!U155&gt;=60,"B",'HPS grading'!U155&gt;=50,"C+",'HPS grading'!U155&gt;=40,"C",'HPS grading'!U155&gt;=30,"D",'HPS grading'!U155&lt;30,"E")</f>
        <v>D</v>
      </c>
      <c r="W155" s="76" t="str">
        <f>Persona!BE156</f>
        <v>NC</v>
      </c>
      <c r="X155" s="76" t="str">
        <f>Wellness!CD156</f>
        <v>NC</v>
      </c>
      <c r="Y155" s="72" t="str">
        <f t="shared" si="11"/>
        <v>NC</v>
      </c>
      <c r="Z155" s="67">
        <f>AVERAGE('HPS grading'!$F155,'HPS grading'!$K155,'HPS grading'!$P155,'HPS grading'!$U155)</f>
        <v>39.62987433862434</v>
      </c>
      <c r="AA155" s="250" t="str" cm="1">
        <f t="array" ref="AA155">_xlfn.IFS('HPS grading'!Z155&gt;=90,"A+",'HPS grading'!Z155&gt;=80,"A",'HPS grading'!Z155&gt;=70,"B+",'HPS grading'!Z155&gt;=60,"B",'HPS grading'!Z155&gt;=50,"C+",'HPS grading'!Z155&gt;=40,"C",'HPS grading'!Z155&gt;=30,"D",'HPS grading'!Z155&lt;30,"E")</f>
        <v>D</v>
      </c>
    </row>
    <row r="156" spans="1:27" x14ac:dyDescent="0.3">
      <c r="A156" s="71">
        <v>153</v>
      </c>
      <c r="B156" s="60" t="s">
        <v>27</v>
      </c>
      <c r="C156" s="60" t="s">
        <v>15</v>
      </c>
      <c r="D156" s="60" t="s">
        <v>332</v>
      </c>
      <c r="E156" s="61" t="s">
        <v>333</v>
      </c>
      <c r="F156" s="63">
        <f>HPS!$U156</f>
        <v>62.138888888888893</v>
      </c>
      <c r="G156" s="71" t="str" cm="1">
        <f t="array" ref="G156">_xlfn.IFS('HPS grading'!$F156&gt;=90,"A+",'HPS grading'!$F156&gt;=80,"A",'HPS grading'!$F156&gt;=70,"B+",'HPS grading'!$F156&gt;=60,"B",'HPS grading'!$F156&gt;=50,"C+",'HPS grading'!$F156&gt;=40,"C",'HPS grading'!$F156&gt;=30,"D",'HPS grading'!$F156&lt;30,"E")</f>
        <v>B</v>
      </c>
      <c r="H156" s="76" t="str">
        <f>Persona!R157</f>
        <v>Cleared</v>
      </c>
      <c r="I156" s="76" t="str">
        <f>Wellness!V157</f>
        <v>Cleared</v>
      </c>
      <c r="J156" s="71" t="str">
        <f t="shared" si="8"/>
        <v>None</v>
      </c>
      <c r="K156" s="63">
        <f>HPS!AK156</f>
        <v>62.449523809523818</v>
      </c>
      <c r="L156" s="71" t="str" cm="1">
        <f t="array" ref="L156">_xlfn.IFS('HPS grading'!K156&gt;=90,"A+",'HPS grading'!K156&gt;=80,"A",'HPS grading'!K156&gt;=70,"B+",'HPS grading'!K156&gt;=60,"B",'HPS grading'!K156&gt;=50,"C+",'HPS grading'!K156&gt;=40,"C",'HPS grading'!K156&gt;=30,"D",'HPS grading'!K156&lt;30,"E")</f>
        <v>B</v>
      </c>
      <c r="M156" s="76" t="str">
        <f>Persona!AE157</f>
        <v>Cleared</v>
      </c>
      <c r="N156" s="76" t="str">
        <f>Wellness!AP157</f>
        <v>Cleared</v>
      </c>
      <c r="O156" s="71" t="str">
        <f t="shared" si="9"/>
        <v>None</v>
      </c>
      <c r="P156" s="63">
        <f>HPS!BA156</f>
        <v>67.751111111111115</v>
      </c>
      <c r="Q156" s="71" t="str" cm="1">
        <f t="array" ref="Q156">_xlfn.IFS('HPS grading'!P156&gt;=90,"A+",'HPS grading'!P156&gt;=80,"A",'HPS grading'!P156&gt;=70,"B+",'HPS grading'!P156&gt;=60,"B",'HPS grading'!P156&gt;=50,"C+",'HPS grading'!P156&gt;=40,"C",'HPS grading'!P156&gt;=30,"D",'HPS grading'!P156&lt;30,"E")</f>
        <v>B</v>
      </c>
      <c r="R156" s="76" t="str">
        <f>Persona!AR157</f>
        <v>Cleared</v>
      </c>
      <c r="S156" s="76" t="str">
        <f>Wellness!BJ157</f>
        <v>Cleared</v>
      </c>
      <c r="T156" s="71" t="str">
        <f t="shared" si="10"/>
        <v>None</v>
      </c>
      <c r="U156" s="63">
        <f>HPS!BQ156</f>
        <v>59.531481481481485</v>
      </c>
      <c r="V156" s="71" t="str" cm="1">
        <f t="array" ref="V156">_xlfn.IFS('HPS grading'!U156&gt;=90,"A+",'HPS grading'!U156&gt;=80,"A",'HPS grading'!U156&gt;=70,"B+",'HPS grading'!U156&gt;=60,"B",'HPS grading'!U156&gt;=50,"C+",'HPS grading'!U156&gt;=40,"C",'HPS grading'!U156&gt;=30,"D",'HPS grading'!U156&lt;30,"E")</f>
        <v>C+</v>
      </c>
      <c r="W156" s="76" t="str">
        <f>Persona!BE157</f>
        <v>Cleared</v>
      </c>
      <c r="X156" s="76" t="str">
        <f>Wellness!CD157</f>
        <v>Cleared</v>
      </c>
      <c r="Y156" s="71" t="str">
        <f t="shared" si="11"/>
        <v>None</v>
      </c>
      <c r="Z156" s="63">
        <f>AVERAGE('HPS grading'!$F156,'HPS grading'!$K156,'HPS grading'!$P156,'HPS grading'!$U156)</f>
        <v>62.967751322751326</v>
      </c>
      <c r="AA156" s="249" t="str" cm="1">
        <f t="array" ref="AA156">_xlfn.IFS('HPS grading'!Z156&gt;=90,"A+",'HPS grading'!Z156&gt;=80,"A",'HPS grading'!Z156&gt;=70,"B+",'HPS grading'!Z156&gt;=60,"B",'HPS grading'!Z156&gt;=50,"C+",'HPS grading'!Z156&gt;=40,"C",'HPS grading'!Z156&gt;=30,"D",'HPS grading'!Z156&lt;30,"E")</f>
        <v>B</v>
      </c>
    </row>
    <row r="157" spans="1:27" x14ac:dyDescent="0.3">
      <c r="A157" s="72">
        <v>154</v>
      </c>
      <c r="B157" s="64" t="s">
        <v>23</v>
      </c>
      <c r="C157" s="64" t="s">
        <v>24</v>
      </c>
      <c r="D157" s="64" t="s">
        <v>334</v>
      </c>
      <c r="E157" s="65" t="s">
        <v>335</v>
      </c>
      <c r="F157" s="67">
        <f>HPS!$U157</f>
        <v>42.160714285714285</v>
      </c>
      <c r="G157" s="72" t="str" cm="1">
        <f t="array" ref="G157">_xlfn.IFS('HPS grading'!$F157&gt;=90,"A+",'HPS grading'!$F157&gt;=80,"A",'HPS grading'!$F157&gt;=70,"B+",'HPS grading'!$F157&gt;=60,"B",'HPS grading'!$F157&gt;=50,"C+",'HPS grading'!$F157&gt;=40,"C",'HPS grading'!$F157&gt;=30,"D",'HPS grading'!$F157&lt;30,"E")</f>
        <v>C</v>
      </c>
      <c r="H157" s="76" t="str">
        <f>Persona!R158</f>
        <v>NC</v>
      </c>
      <c r="I157" s="76" t="str">
        <f>Wellness!V158</f>
        <v>NC</v>
      </c>
      <c r="J157" s="71" t="str">
        <f t="shared" si="8"/>
        <v>NC</v>
      </c>
      <c r="K157" s="67">
        <f>HPS!AK157</f>
        <v>41.475357142857135</v>
      </c>
      <c r="L157" s="72" t="str" cm="1">
        <f t="array" ref="L157">_xlfn.IFS('HPS grading'!K157&gt;=90,"A+",'HPS grading'!K157&gt;=80,"A",'HPS grading'!K157&gt;=70,"B+",'HPS grading'!K157&gt;=60,"B",'HPS grading'!K157&gt;=50,"C+",'HPS grading'!K157&gt;=40,"C",'HPS grading'!K157&gt;=30,"D",'HPS grading'!K157&lt;30,"E")</f>
        <v>C</v>
      </c>
      <c r="M157" s="76" t="str">
        <f>Persona!AE158</f>
        <v>NC</v>
      </c>
      <c r="N157" s="76" t="str">
        <f>Wellness!AP158</f>
        <v>NC</v>
      </c>
      <c r="O157" s="71" t="str">
        <f t="shared" si="9"/>
        <v>NC</v>
      </c>
      <c r="P157" s="67">
        <f>HPS!BA157</f>
        <v>42.81666666666667</v>
      </c>
      <c r="Q157" s="72" t="str" cm="1">
        <f t="array" ref="Q157">_xlfn.IFS('HPS grading'!P157&gt;=90,"A+",'HPS grading'!P157&gt;=80,"A",'HPS grading'!P157&gt;=70,"B+",'HPS grading'!P157&gt;=60,"B",'HPS grading'!P157&gt;=50,"C+",'HPS grading'!P157&gt;=40,"C",'HPS grading'!P157&gt;=30,"D",'HPS grading'!P157&lt;30,"E")</f>
        <v>C</v>
      </c>
      <c r="R157" s="76" t="str">
        <f>Persona!AR158</f>
        <v>Cleared</v>
      </c>
      <c r="S157" s="76" t="str">
        <f>Wellness!BJ158</f>
        <v>NC</v>
      </c>
      <c r="T157" s="72" t="str">
        <f t="shared" si="10"/>
        <v>NC</v>
      </c>
      <c r="U157" s="67">
        <f>HPS!BQ157</f>
        <v>59.203703703703702</v>
      </c>
      <c r="V157" s="72" t="str" cm="1">
        <f t="array" ref="V157">_xlfn.IFS('HPS grading'!U157&gt;=90,"A+",'HPS grading'!U157&gt;=80,"A",'HPS grading'!U157&gt;=70,"B+",'HPS grading'!U157&gt;=60,"B",'HPS grading'!U157&gt;=50,"C+",'HPS grading'!U157&gt;=40,"C",'HPS grading'!U157&gt;=30,"D",'HPS grading'!U157&lt;30,"E")</f>
        <v>C+</v>
      </c>
      <c r="W157" s="76" t="str">
        <f>Persona!BE158</f>
        <v>Cleared</v>
      </c>
      <c r="X157" s="76" t="str">
        <f>Wellness!CD158</f>
        <v>NC</v>
      </c>
      <c r="Y157" s="72" t="str">
        <f t="shared" si="11"/>
        <v>NC</v>
      </c>
      <c r="Z157" s="67">
        <f>AVERAGE('HPS grading'!$F157,'HPS grading'!$K157,'HPS grading'!$P157,'HPS grading'!$U157)</f>
        <v>46.414110449735446</v>
      </c>
      <c r="AA157" s="250" t="str" cm="1">
        <f t="array" ref="AA157">_xlfn.IFS('HPS grading'!Z157&gt;=90,"A+",'HPS grading'!Z157&gt;=80,"A",'HPS grading'!Z157&gt;=70,"B+",'HPS grading'!Z157&gt;=60,"B",'HPS grading'!Z157&gt;=50,"C+",'HPS grading'!Z157&gt;=40,"C",'HPS grading'!Z157&gt;=30,"D",'HPS grading'!Z157&lt;30,"E")</f>
        <v>C</v>
      </c>
    </row>
    <row r="158" spans="1:27" x14ac:dyDescent="0.3">
      <c r="A158" s="71">
        <v>155</v>
      </c>
      <c r="B158" s="60" t="s">
        <v>23</v>
      </c>
      <c r="C158" s="60" t="s">
        <v>47</v>
      </c>
      <c r="D158" s="60" t="s">
        <v>336</v>
      </c>
      <c r="E158" s="61" t="s">
        <v>337</v>
      </c>
      <c r="F158" s="63">
        <f>HPS!$U158</f>
        <v>52.083333333333329</v>
      </c>
      <c r="G158" s="71" t="str" cm="1">
        <f t="array" ref="G158">_xlfn.IFS('HPS grading'!$F158&gt;=90,"A+",'HPS grading'!$F158&gt;=80,"A",'HPS grading'!$F158&gt;=70,"B+",'HPS grading'!$F158&gt;=60,"B",'HPS grading'!$F158&gt;=50,"C+",'HPS grading'!$F158&gt;=40,"C",'HPS grading'!$F158&gt;=30,"D",'HPS grading'!$F158&lt;30,"E")</f>
        <v>C+</v>
      </c>
      <c r="H158" s="76" t="str">
        <f>Persona!R159</f>
        <v>Cleared</v>
      </c>
      <c r="I158" s="76" t="str">
        <f>Wellness!V159</f>
        <v>Cleared</v>
      </c>
      <c r="J158" s="71" t="str">
        <f t="shared" si="8"/>
        <v>None</v>
      </c>
      <c r="K158" s="63">
        <f>HPS!AK158</f>
        <v>47.962380952380954</v>
      </c>
      <c r="L158" s="71" t="str" cm="1">
        <f t="array" ref="L158">_xlfn.IFS('HPS grading'!K158&gt;=90,"A+",'HPS grading'!K158&gt;=80,"A",'HPS grading'!K158&gt;=70,"B+",'HPS grading'!K158&gt;=60,"B",'HPS grading'!K158&gt;=50,"C+",'HPS grading'!K158&gt;=40,"C",'HPS grading'!K158&gt;=30,"D",'HPS grading'!K158&lt;30,"E")</f>
        <v>C</v>
      </c>
      <c r="M158" s="76" t="str">
        <f>Persona!AE159</f>
        <v>Cleared</v>
      </c>
      <c r="N158" s="76" t="str">
        <f>Wellness!AP159</f>
        <v>NC</v>
      </c>
      <c r="O158" s="71" t="str">
        <f t="shared" si="9"/>
        <v>NC</v>
      </c>
      <c r="P158" s="63">
        <f>HPS!BA158</f>
        <v>40.989999999999995</v>
      </c>
      <c r="Q158" s="71" t="str" cm="1">
        <f t="array" ref="Q158">_xlfn.IFS('HPS grading'!P158&gt;=90,"A+",'HPS grading'!P158&gt;=80,"A",'HPS grading'!P158&gt;=70,"B+",'HPS grading'!P158&gt;=60,"B",'HPS grading'!P158&gt;=50,"C+",'HPS grading'!P158&gt;=40,"C",'HPS grading'!P158&gt;=30,"D",'HPS grading'!P158&lt;30,"E")</f>
        <v>C</v>
      </c>
      <c r="R158" s="76" t="str">
        <f>Persona!AR159</f>
        <v>Cleared</v>
      </c>
      <c r="S158" s="76" t="str">
        <f>Wellness!BJ159</f>
        <v>NC</v>
      </c>
      <c r="T158" s="71" t="str">
        <f t="shared" si="10"/>
        <v>NC</v>
      </c>
      <c r="U158" s="63">
        <f>HPS!BQ158</f>
        <v>57.129629629629626</v>
      </c>
      <c r="V158" s="71" t="str" cm="1">
        <f t="array" ref="V158">_xlfn.IFS('HPS grading'!U158&gt;=90,"A+",'HPS grading'!U158&gt;=80,"A",'HPS grading'!U158&gt;=70,"B+",'HPS grading'!U158&gt;=60,"B",'HPS grading'!U158&gt;=50,"C+",'HPS grading'!U158&gt;=40,"C",'HPS grading'!U158&gt;=30,"D",'HPS grading'!U158&lt;30,"E")</f>
        <v>C+</v>
      </c>
      <c r="W158" s="76" t="str">
        <f>Persona!BE159</f>
        <v>Cleared</v>
      </c>
      <c r="X158" s="76" t="str">
        <f>Wellness!CD159</f>
        <v>Cleared</v>
      </c>
      <c r="Y158" s="71" t="str">
        <f t="shared" si="11"/>
        <v>None</v>
      </c>
      <c r="Z158" s="63">
        <f>AVERAGE('HPS grading'!$F158,'HPS grading'!$K158,'HPS grading'!$P158,'HPS grading'!$U158)</f>
        <v>49.541335978835974</v>
      </c>
      <c r="AA158" s="249" t="str" cm="1">
        <f t="array" ref="AA158">_xlfn.IFS('HPS grading'!Z158&gt;=90,"A+",'HPS grading'!Z158&gt;=80,"A",'HPS grading'!Z158&gt;=70,"B+",'HPS grading'!Z158&gt;=60,"B",'HPS grading'!Z158&gt;=50,"C+",'HPS grading'!Z158&gt;=40,"C",'HPS grading'!Z158&gt;=30,"D",'HPS grading'!Z158&lt;30,"E")</f>
        <v>C</v>
      </c>
    </row>
    <row r="159" spans="1:27" x14ac:dyDescent="0.3">
      <c r="A159" s="72">
        <v>156</v>
      </c>
      <c r="B159" s="64" t="s">
        <v>27</v>
      </c>
      <c r="C159" s="64" t="s">
        <v>47</v>
      </c>
      <c r="D159" s="64" t="s">
        <v>338</v>
      </c>
      <c r="E159" s="65" t="s">
        <v>339</v>
      </c>
      <c r="F159" s="67">
        <f>HPS!$U159</f>
        <v>40.020833333333329</v>
      </c>
      <c r="G159" s="72" t="str" cm="1">
        <f t="array" ref="G159">_xlfn.IFS('HPS grading'!$F159&gt;=90,"A+",'HPS grading'!$F159&gt;=80,"A",'HPS grading'!$F159&gt;=70,"B+",'HPS grading'!$F159&gt;=60,"B",'HPS grading'!$F159&gt;=50,"C+",'HPS grading'!$F159&gt;=40,"C",'HPS grading'!$F159&gt;=30,"D",'HPS grading'!$F159&lt;30,"E")</f>
        <v>C</v>
      </c>
      <c r="H159" s="76" t="str">
        <f>Persona!R160</f>
        <v>NC</v>
      </c>
      <c r="I159" s="76" t="str">
        <f>Wellness!V160</f>
        <v>Cleared</v>
      </c>
      <c r="J159" s="71" t="str">
        <f t="shared" si="8"/>
        <v>NC</v>
      </c>
      <c r="K159" s="67">
        <f>HPS!AK159</f>
        <v>41.734761904761903</v>
      </c>
      <c r="L159" s="72" t="str" cm="1">
        <f t="array" ref="L159">_xlfn.IFS('HPS grading'!K159&gt;=90,"A+",'HPS grading'!K159&gt;=80,"A",'HPS grading'!K159&gt;=70,"B+",'HPS grading'!K159&gt;=60,"B",'HPS grading'!K159&gt;=50,"C+",'HPS grading'!K159&gt;=40,"C",'HPS grading'!K159&gt;=30,"D",'HPS grading'!K159&lt;30,"E")</f>
        <v>C</v>
      </c>
      <c r="M159" s="76" t="str">
        <f>Persona!AE160</f>
        <v>NC</v>
      </c>
      <c r="N159" s="76" t="str">
        <f>Wellness!AP160</f>
        <v>NC</v>
      </c>
      <c r="O159" s="71" t="str">
        <f t="shared" si="9"/>
        <v>NC</v>
      </c>
      <c r="P159" s="67">
        <f>HPS!BA159</f>
        <v>35.506666666666661</v>
      </c>
      <c r="Q159" s="72" t="str" cm="1">
        <f t="array" ref="Q159">_xlfn.IFS('HPS grading'!P159&gt;=90,"A+",'HPS grading'!P159&gt;=80,"A",'HPS grading'!P159&gt;=70,"B+",'HPS grading'!P159&gt;=60,"B",'HPS grading'!P159&gt;=50,"C+",'HPS grading'!P159&gt;=40,"C",'HPS grading'!P159&gt;=30,"D",'HPS grading'!P159&lt;30,"E")</f>
        <v>D</v>
      </c>
      <c r="R159" s="76" t="str">
        <f>Persona!AR160</f>
        <v>NC</v>
      </c>
      <c r="S159" s="76" t="str">
        <f>Wellness!BJ160</f>
        <v>NC</v>
      </c>
      <c r="T159" s="72" t="str">
        <f t="shared" si="10"/>
        <v>NC</v>
      </c>
      <c r="U159" s="67">
        <f>HPS!BQ159</f>
        <v>54.133333333333333</v>
      </c>
      <c r="V159" s="72" t="str" cm="1">
        <f t="array" ref="V159">_xlfn.IFS('HPS grading'!U159&gt;=90,"A+",'HPS grading'!U159&gt;=80,"A",'HPS grading'!U159&gt;=70,"B+",'HPS grading'!U159&gt;=60,"B",'HPS grading'!U159&gt;=50,"C+",'HPS grading'!U159&gt;=40,"C",'HPS grading'!U159&gt;=30,"D",'HPS grading'!U159&lt;30,"E")</f>
        <v>C+</v>
      </c>
      <c r="W159" s="76" t="str">
        <f>Persona!BE160</f>
        <v>Cleared</v>
      </c>
      <c r="X159" s="76" t="str">
        <f>Wellness!CD160</f>
        <v>NC</v>
      </c>
      <c r="Y159" s="72" t="str">
        <f t="shared" si="11"/>
        <v>NC</v>
      </c>
      <c r="Z159" s="67">
        <f>AVERAGE('HPS grading'!$F159,'HPS grading'!$K159,'HPS grading'!$P159,'HPS grading'!$U159)</f>
        <v>42.848898809523803</v>
      </c>
      <c r="AA159" s="250" t="str" cm="1">
        <f t="array" ref="AA159">_xlfn.IFS('HPS grading'!Z159&gt;=90,"A+",'HPS grading'!Z159&gt;=80,"A",'HPS grading'!Z159&gt;=70,"B+",'HPS grading'!Z159&gt;=60,"B",'HPS grading'!Z159&gt;=50,"C+",'HPS grading'!Z159&gt;=40,"C",'HPS grading'!Z159&gt;=30,"D",'HPS grading'!Z159&lt;30,"E")</f>
        <v>C</v>
      </c>
    </row>
    <row r="160" spans="1:27" x14ac:dyDescent="0.3">
      <c r="A160" s="71">
        <v>157</v>
      </c>
      <c r="B160" s="60" t="s">
        <v>27</v>
      </c>
      <c r="C160" s="60" t="s">
        <v>47</v>
      </c>
      <c r="D160" s="60" t="s">
        <v>340</v>
      </c>
      <c r="E160" s="61" t="s">
        <v>341</v>
      </c>
      <c r="F160" s="63">
        <f>HPS!$U160</f>
        <v>48.770833333333329</v>
      </c>
      <c r="G160" s="71" t="str" cm="1">
        <f t="array" ref="G160">_xlfn.IFS('HPS grading'!$F160&gt;=90,"A+",'HPS grading'!$F160&gt;=80,"A",'HPS grading'!$F160&gt;=70,"B+",'HPS grading'!$F160&gt;=60,"B",'HPS grading'!$F160&gt;=50,"C+",'HPS grading'!$F160&gt;=40,"C",'HPS grading'!$F160&gt;=30,"D",'HPS grading'!$F160&lt;30,"E")</f>
        <v>C</v>
      </c>
      <c r="H160" s="76" t="str">
        <f>Persona!R161</f>
        <v>NC</v>
      </c>
      <c r="I160" s="76" t="str">
        <f>Wellness!V161</f>
        <v>Cleared</v>
      </c>
      <c r="J160" s="71" t="str">
        <f t="shared" si="8"/>
        <v>NC</v>
      </c>
      <c r="K160" s="63">
        <f>HPS!AK160</f>
        <v>60.683809523809522</v>
      </c>
      <c r="L160" s="71" t="str" cm="1">
        <f t="array" ref="L160">_xlfn.IFS('HPS grading'!K160&gt;=90,"A+",'HPS grading'!K160&gt;=80,"A",'HPS grading'!K160&gt;=70,"B+",'HPS grading'!K160&gt;=60,"B",'HPS grading'!K160&gt;=50,"C+",'HPS grading'!K160&gt;=40,"C",'HPS grading'!K160&gt;=30,"D",'HPS grading'!K160&lt;30,"E")</f>
        <v>B</v>
      </c>
      <c r="M160" s="76" t="str">
        <f>Persona!AE161</f>
        <v>Cleared</v>
      </c>
      <c r="N160" s="76" t="str">
        <f>Wellness!AP161</f>
        <v>NC</v>
      </c>
      <c r="O160" s="71" t="str">
        <f t="shared" si="9"/>
        <v>NC</v>
      </c>
      <c r="P160" s="63">
        <f>HPS!BA160</f>
        <v>50.123333333333335</v>
      </c>
      <c r="Q160" s="71" t="str" cm="1">
        <f t="array" ref="Q160">_xlfn.IFS('HPS grading'!P160&gt;=90,"A+",'HPS grading'!P160&gt;=80,"A",'HPS grading'!P160&gt;=70,"B+",'HPS grading'!P160&gt;=60,"B",'HPS grading'!P160&gt;=50,"C+",'HPS grading'!P160&gt;=40,"C",'HPS grading'!P160&gt;=30,"D",'HPS grading'!P160&lt;30,"E")</f>
        <v>C+</v>
      </c>
      <c r="R160" s="76" t="str">
        <f>Persona!AR161</f>
        <v>NC</v>
      </c>
      <c r="S160" s="76" t="str">
        <f>Wellness!BJ161</f>
        <v>NC</v>
      </c>
      <c r="T160" s="71" t="str">
        <f t="shared" si="10"/>
        <v>NC</v>
      </c>
      <c r="U160" s="63">
        <f>HPS!BQ160</f>
        <v>59.093518518518522</v>
      </c>
      <c r="V160" s="71" t="str" cm="1">
        <f t="array" ref="V160">_xlfn.IFS('HPS grading'!U160&gt;=90,"A+",'HPS grading'!U160&gt;=80,"A",'HPS grading'!U160&gt;=70,"B+",'HPS grading'!U160&gt;=60,"B",'HPS grading'!U160&gt;=50,"C+",'HPS grading'!U160&gt;=40,"C",'HPS grading'!U160&gt;=30,"D",'HPS grading'!U160&lt;30,"E")</f>
        <v>C+</v>
      </c>
      <c r="W160" s="76" t="str">
        <f>Persona!BE161</f>
        <v>Cleared</v>
      </c>
      <c r="X160" s="76" t="str">
        <f>Wellness!CD161</f>
        <v>Cleared</v>
      </c>
      <c r="Y160" s="71" t="str">
        <f t="shared" si="11"/>
        <v>None</v>
      </c>
      <c r="Z160" s="63">
        <f>AVERAGE('HPS grading'!$F160,'HPS grading'!$K160,'HPS grading'!$P160,'HPS grading'!$U160)</f>
        <v>54.667873677248679</v>
      </c>
      <c r="AA160" s="249" t="str" cm="1">
        <f t="array" ref="AA160">_xlfn.IFS('HPS grading'!Z160&gt;=90,"A+",'HPS grading'!Z160&gt;=80,"A",'HPS grading'!Z160&gt;=70,"B+",'HPS grading'!Z160&gt;=60,"B",'HPS grading'!Z160&gt;=50,"C+",'HPS grading'!Z160&gt;=40,"C",'HPS grading'!Z160&gt;=30,"D",'HPS grading'!Z160&lt;30,"E")</f>
        <v>C+</v>
      </c>
    </row>
    <row r="161" spans="1:27" x14ac:dyDescent="0.3">
      <c r="A161" s="72">
        <v>158</v>
      </c>
      <c r="B161" s="64" t="s">
        <v>27</v>
      </c>
      <c r="C161" s="64" t="s">
        <v>15</v>
      </c>
      <c r="D161" s="64" t="s">
        <v>342</v>
      </c>
      <c r="E161" s="65" t="s">
        <v>343</v>
      </c>
      <c r="F161" s="67">
        <f>HPS!$U161</f>
        <v>47.479166666666664</v>
      </c>
      <c r="G161" s="72" t="str" cm="1">
        <f t="array" ref="G161">_xlfn.IFS('HPS grading'!$F161&gt;=90,"A+",'HPS grading'!$F161&gt;=80,"A",'HPS grading'!$F161&gt;=70,"B+",'HPS grading'!$F161&gt;=60,"B",'HPS grading'!$F161&gt;=50,"C+",'HPS grading'!$F161&gt;=40,"C",'HPS grading'!$F161&gt;=30,"D",'HPS grading'!$F161&lt;30,"E")</f>
        <v>C</v>
      </c>
      <c r="H161" s="76" t="str">
        <f>Persona!R162</f>
        <v>NC</v>
      </c>
      <c r="I161" s="76" t="str">
        <f>Wellness!V162</f>
        <v>Cleared</v>
      </c>
      <c r="J161" s="71" t="str">
        <f t="shared" si="8"/>
        <v>NC</v>
      </c>
      <c r="K161" s="67">
        <f>HPS!AK161</f>
        <v>46.162142857142861</v>
      </c>
      <c r="L161" s="72" t="str" cm="1">
        <f t="array" ref="L161">_xlfn.IFS('HPS grading'!K161&gt;=90,"A+",'HPS grading'!K161&gt;=80,"A",'HPS grading'!K161&gt;=70,"B+",'HPS grading'!K161&gt;=60,"B",'HPS grading'!K161&gt;=50,"C+",'HPS grading'!K161&gt;=40,"C",'HPS grading'!K161&gt;=30,"D",'HPS grading'!K161&lt;30,"E")</f>
        <v>C</v>
      </c>
      <c r="M161" s="76" t="str">
        <f>Persona!AE162</f>
        <v>Cleared</v>
      </c>
      <c r="N161" s="76" t="str">
        <f>Wellness!AP162</f>
        <v>NC</v>
      </c>
      <c r="O161" s="71" t="str">
        <f t="shared" si="9"/>
        <v>NC</v>
      </c>
      <c r="P161" s="67">
        <f>HPS!BA161</f>
        <v>50.924444444444447</v>
      </c>
      <c r="Q161" s="72" t="str" cm="1">
        <f t="array" ref="Q161">_xlfn.IFS('HPS grading'!P161&gt;=90,"A+",'HPS grading'!P161&gt;=80,"A",'HPS grading'!P161&gt;=70,"B+",'HPS grading'!P161&gt;=60,"B",'HPS grading'!P161&gt;=50,"C+",'HPS grading'!P161&gt;=40,"C",'HPS grading'!P161&gt;=30,"D",'HPS grading'!P161&lt;30,"E")</f>
        <v>C+</v>
      </c>
      <c r="R161" s="76" t="str">
        <f>Persona!AR162</f>
        <v>Cleared</v>
      </c>
      <c r="S161" s="76" t="str">
        <f>Wellness!BJ162</f>
        <v>NC</v>
      </c>
      <c r="T161" s="72" t="str">
        <f t="shared" si="10"/>
        <v>NC</v>
      </c>
      <c r="U161" s="67">
        <f>HPS!BQ161</f>
        <v>41.297222222222217</v>
      </c>
      <c r="V161" s="72" t="str" cm="1">
        <f t="array" ref="V161">_xlfn.IFS('HPS grading'!U161&gt;=90,"A+",'HPS grading'!U161&gt;=80,"A",'HPS grading'!U161&gt;=70,"B+",'HPS grading'!U161&gt;=60,"B",'HPS grading'!U161&gt;=50,"C+",'HPS grading'!U161&gt;=40,"C",'HPS grading'!U161&gt;=30,"D",'HPS grading'!U161&lt;30,"E")</f>
        <v>C</v>
      </c>
      <c r="W161" s="76" t="str">
        <f>Persona!BE162</f>
        <v>Cleared</v>
      </c>
      <c r="X161" s="76" t="str">
        <f>Wellness!CD162</f>
        <v>NC</v>
      </c>
      <c r="Y161" s="72" t="str">
        <f t="shared" si="11"/>
        <v>NC</v>
      </c>
      <c r="Z161" s="67">
        <f>AVERAGE('HPS grading'!$F161,'HPS grading'!$K161,'HPS grading'!$P161,'HPS grading'!$U161)</f>
        <v>46.465744047619047</v>
      </c>
      <c r="AA161" s="250" t="str" cm="1">
        <f t="array" ref="AA161">_xlfn.IFS('HPS grading'!Z161&gt;=90,"A+",'HPS grading'!Z161&gt;=80,"A",'HPS grading'!Z161&gt;=70,"B+",'HPS grading'!Z161&gt;=60,"B",'HPS grading'!Z161&gt;=50,"C+",'HPS grading'!Z161&gt;=40,"C",'HPS grading'!Z161&gt;=30,"D",'HPS grading'!Z161&lt;30,"E")</f>
        <v>C</v>
      </c>
    </row>
    <row r="162" spans="1:27" x14ac:dyDescent="0.3">
      <c r="A162" s="71">
        <v>159</v>
      </c>
      <c r="B162" s="60" t="s">
        <v>27</v>
      </c>
      <c r="C162" s="60" t="s">
        <v>47</v>
      </c>
      <c r="D162" s="60" t="s">
        <v>344</v>
      </c>
      <c r="E162" s="61" t="s">
        <v>345</v>
      </c>
      <c r="F162" s="63">
        <f>HPS!$U162</f>
        <v>52.035714285714285</v>
      </c>
      <c r="G162" s="71" t="str" cm="1">
        <f t="array" ref="G162">_xlfn.IFS('HPS grading'!$F162&gt;=90,"A+",'HPS grading'!$F162&gt;=80,"A",'HPS grading'!$F162&gt;=70,"B+",'HPS grading'!$F162&gt;=60,"B",'HPS grading'!$F162&gt;=50,"C+",'HPS grading'!$F162&gt;=40,"C",'HPS grading'!$F162&gt;=30,"D",'HPS grading'!$F162&lt;30,"E")</f>
        <v>C+</v>
      </c>
      <c r="H162" s="76" t="str">
        <f>Persona!R163</f>
        <v>Cleared</v>
      </c>
      <c r="I162" s="76" t="str">
        <f>Wellness!V163</f>
        <v>Cleared</v>
      </c>
      <c r="J162" s="71" t="str">
        <f t="shared" si="8"/>
        <v>None</v>
      </c>
      <c r="K162" s="63">
        <f>HPS!AK162</f>
        <v>28.371904761904759</v>
      </c>
      <c r="L162" s="71" t="str" cm="1">
        <f t="array" ref="L162">_xlfn.IFS('HPS grading'!K162&gt;=90,"A+",'HPS grading'!K162&gt;=80,"A",'HPS grading'!K162&gt;=70,"B+",'HPS grading'!K162&gt;=60,"B",'HPS grading'!K162&gt;=50,"C+",'HPS grading'!K162&gt;=40,"C",'HPS grading'!K162&gt;=30,"D",'HPS grading'!K162&lt;30,"E")</f>
        <v>E</v>
      </c>
      <c r="M162" s="76" t="str">
        <f>Persona!AE163</f>
        <v>NC</v>
      </c>
      <c r="N162" s="76" t="str">
        <f>Wellness!AP163</f>
        <v>NC</v>
      </c>
      <c r="O162" s="71" t="str">
        <f t="shared" si="9"/>
        <v>NC</v>
      </c>
      <c r="P162" s="63">
        <f>HPS!BA162</f>
        <v>34.594444444444449</v>
      </c>
      <c r="Q162" s="71" t="str" cm="1">
        <f t="array" ref="Q162">_xlfn.IFS('HPS grading'!P162&gt;=90,"A+",'HPS grading'!P162&gt;=80,"A",'HPS grading'!P162&gt;=70,"B+",'HPS grading'!P162&gt;=60,"B",'HPS grading'!P162&gt;=50,"C+",'HPS grading'!P162&gt;=40,"C",'HPS grading'!P162&gt;=30,"D",'HPS grading'!P162&lt;30,"E")</f>
        <v>D</v>
      </c>
      <c r="R162" s="76" t="str">
        <f>Persona!AR163</f>
        <v>NC</v>
      </c>
      <c r="S162" s="76" t="str">
        <f>Wellness!BJ163</f>
        <v>NC</v>
      </c>
      <c r="T162" s="71" t="str">
        <f t="shared" si="10"/>
        <v>NC</v>
      </c>
      <c r="U162" s="63">
        <f>HPS!BQ162</f>
        <v>46.788888888888891</v>
      </c>
      <c r="V162" s="71" t="str" cm="1">
        <f t="array" ref="V162">_xlfn.IFS('HPS grading'!U162&gt;=90,"A+",'HPS grading'!U162&gt;=80,"A",'HPS grading'!U162&gt;=70,"B+",'HPS grading'!U162&gt;=60,"B",'HPS grading'!U162&gt;=50,"C+",'HPS grading'!U162&gt;=40,"C",'HPS grading'!U162&gt;=30,"D",'HPS grading'!U162&lt;30,"E")</f>
        <v>C</v>
      </c>
      <c r="W162" s="76" t="str">
        <f>Persona!BE163</f>
        <v>Cleared</v>
      </c>
      <c r="X162" s="76" t="str">
        <f>Wellness!CD163</f>
        <v>NC</v>
      </c>
      <c r="Y162" s="71" t="str">
        <f t="shared" si="11"/>
        <v>NC</v>
      </c>
      <c r="Z162" s="63">
        <f>AVERAGE('HPS grading'!$F162,'HPS grading'!$K162,'HPS grading'!$P162,'HPS grading'!$U162)</f>
        <v>40.447738095238094</v>
      </c>
      <c r="AA162" s="249" t="str" cm="1">
        <f t="array" ref="AA162">_xlfn.IFS('HPS grading'!Z162&gt;=90,"A+",'HPS grading'!Z162&gt;=80,"A",'HPS grading'!Z162&gt;=70,"B+",'HPS grading'!Z162&gt;=60,"B",'HPS grading'!Z162&gt;=50,"C+",'HPS grading'!Z162&gt;=40,"C",'HPS grading'!Z162&gt;=30,"D",'HPS grading'!Z162&lt;30,"E")</f>
        <v>C</v>
      </c>
    </row>
    <row r="163" spans="1:27" x14ac:dyDescent="0.3">
      <c r="A163" s="72">
        <v>160</v>
      </c>
      <c r="B163" s="64" t="s">
        <v>23</v>
      </c>
      <c r="C163" s="64" t="s">
        <v>24</v>
      </c>
      <c r="D163" s="64" t="s">
        <v>346</v>
      </c>
      <c r="E163" s="65" t="s">
        <v>347</v>
      </c>
      <c r="F163" s="67">
        <f>HPS!$U163</f>
        <v>32.1875</v>
      </c>
      <c r="G163" s="72" t="str" cm="1">
        <f t="array" ref="G163">_xlfn.IFS('HPS grading'!$F163&gt;=90,"A+",'HPS grading'!$F163&gt;=80,"A",'HPS grading'!$F163&gt;=70,"B+",'HPS grading'!$F163&gt;=60,"B",'HPS grading'!$F163&gt;=50,"C+",'HPS grading'!$F163&gt;=40,"C",'HPS grading'!$F163&gt;=30,"D",'HPS grading'!$F163&lt;30,"E")</f>
        <v>D</v>
      </c>
      <c r="H163" s="76" t="str">
        <f>Persona!R164</f>
        <v>NC</v>
      </c>
      <c r="I163" s="76" t="str">
        <f>Wellness!V164</f>
        <v>NC</v>
      </c>
      <c r="J163" s="71" t="str">
        <f t="shared" si="8"/>
        <v>NC</v>
      </c>
      <c r="K163" s="67">
        <f>HPS!AK163</f>
        <v>34.799523809523812</v>
      </c>
      <c r="L163" s="72" t="str" cm="1">
        <f t="array" ref="L163">_xlfn.IFS('HPS grading'!K163&gt;=90,"A+",'HPS grading'!K163&gt;=80,"A",'HPS grading'!K163&gt;=70,"B+",'HPS grading'!K163&gt;=60,"B",'HPS grading'!K163&gt;=50,"C+",'HPS grading'!K163&gt;=40,"C",'HPS grading'!K163&gt;=30,"D",'HPS grading'!K163&lt;30,"E")</f>
        <v>D</v>
      </c>
      <c r="M163" s="76" t="str">
        <f>Persona!AE164</f>
        <v>Cleared</v>
      </c>
      <c r="N163" s="76" t="str">
        <f>Wellness!AP164</f>
        <v>NC</v>
      </c>
      <c r="O163" s="71" t="str">
        <f t="shared" si="9"/>
        <v>NC</v>
      </c>
      <c r="P163" s="67">
        <f>HPS!BA163</f>
        <v>30.587777777777777</v>
      </c>
      <c r="Q163" s="72" t="str" cm="1">
        <f t="array" ref="Q163">_xlfn.IFS('HPS grading'!P163&gt;=90,"A+",'HPS grading'!P163&gt;=80,"A",'HPS grading'!P163&gt;=70,"B+",'HPS grading'!P163&gt;=60,"B",'HPS grading'!P163&gt;=50,"C+",'HPS grading'!P163&gt;=40,"C",'HPS grading'!P163&gt;=30,"D",'HPS grading'!P163&lt;30,"E")</f>
        <v>D</v>
      </c>
      <c r="R163" s="76" t="str">
        <f>Persona!AR164</f>
        <v>NC</v>
      </c>
      <c r="S163" s="76" t="str">
        <f>Wellness!BJ164</f>
        <v>NC</v>
      </c>
      <c r="T163" s="72" t="str">
        <f t="shared" si="10"/>
        <v>NC</v>
      </c>
      <c r="U163" s="67">
        <f>HPS!BQ163</f>
        <v>39.38842592592593</v>
      </c>
      <c r="V163" s="72" t="str" cm="1">
        <f t="array" ref="V163">_xlfn.IFS('HPS grading'!U163&gt;=90,"A+",'HPS grading'!U163&gt;=80,"A",'HPS grading'!U163&gt;=70,"B+",'HPS grading'!U163&gt;=60,"B",'HPS grading'!U163&gt;=50,"C+",'HPS grading'!U163&gt;=40,"C",'HPS grading'!U163&gt;=30,"D",'HPS grading'!U163&lt;30,"E")</f>
        <v>D</v>
      </c>
      <c r="W163" s="76" t="str">
        <f>Persona!BE164</f>
        <v>Cleared</v>
      </c>
      <c r="X163" s="76" t="str">
        <f>Wellness!CD164</f>
        <v>NC</v>
      </c>
      <c r="Y163" s="72" t="str">
        <f t="shared" si="11"/>
        <v>NC</v>
      </c>
      <c r="Z163" s="67">
        <f>AVERAGE('HPS grading'!$F163,'HPS grading'!$K163,'HPS grading'!$P163,'HPS grading'!$U163)</f>
        <v>34.240806878306877</v>
      </c>
      <c r="AA163" s="250" t="str" cm="1">
        <f t="array" ref="AA163">_xlfn.IFS('HPS grading'!Z163&gt;=90,"A+",'HPS grading'!Z163&gt;=80,"A",'HPS grading'!Z163&gt;=70,"B+",'HPS grading'!Z163&gt;=60,"B",'HPS grading'!Z163&gt;=50,"C+",'HPS grading'!Z163&gt;=40,"C",'HPS grading'!Z163&gt;=30,"D",'HPS grading'!Z163&lt;30,"E")</f>
        <v>D</v>
      </c>
    </row>
    <row r="164" spans="1:27" x14ac:dyDescent="0.3">
      <c r="A164" s="71">
        <v>161</v>
      </c>
      <c r="B164" s="60" t="s">
        <v>27</v>
      </c>
      <c r="C164" s="60" t="s">
        <v>15</v>
      </c>
      <c r="D164" s="60" t="s">
        <v>348</v>
      </c>
      <c r="E164" s="61" t="s">
        <v>349</v>
      </c>
      <c r="F164" s="63">
        <f>HPS!$U164</f>
        <v>63.513888888888893</v>
      </c>
      <c r="G164" s="71" t="str" cm="1">
        <f t="array" ref="G164">_xlfn.IFS('HPS grading'!$F164&gt;=90,"A+",'HPS grading'!$F164&gt;=80,"A",'HPS grading'!$F164&gt;=70,"B+",'HPS grading'!$F164&gt;=60,"B",'HPS grading'!$F164&gt;=50,"C+",'HPS grading'!$F164&gt;=40,"C",'HPS grading'!$F164&gt;=30,"D",'HPS grading'!$F164&lt;30,"E")</f>
        <v>B</v>
      </c>
      <c r="H164" s="76" t="str">
        <f>Persona!R165</f>
        <v>Cleared</v>
      </c>
      <c r="I164" s="76" t="str">
        <f>Wellness!V165</f>
        <v>Cleared</v>
      </c>
      <c r="J164" s="71" t="str">
        <f t="shared" si="8"/>
        <v>None</v>
      </c>
      <c r="K164" s="63">
        <f>HPS!AK164</f>
        <v>50.074285714285708</v>
      </c>
      <c r="L164" s="71" t="str" cm="1">
        <f t="array" ref="L164">_xlfn.IFS('HPS grading'!K164&gt;=90,"A+",'HPS grading'!K164&gt;=80,"A",'HPS grading'!K164&gt;=70,"B+",'HPS grading'!K164&gt;=60,"B",'HPS grading'!K164&gt;=50,"C+",'HPS grading'!K164&gt;=40,"C",'HPS grading'!K164&gt;=30,"D",'HPS grading'!K164&lt;30,"E")</f>
        <v>C+</v>
      </c>
      <c r="M164" s="76" t="str">
        <f>Persona!AE165</f>
        <v>NC</v>
      </c>
      <c r="N164" s="76" t="str">
        <f>Wellness!AP165</f>
        <v>Cleared</v>
      </c>
      <c r="O164" s="71" t="str">
        <f t="shared" si="9"/>
        <v>NC</v>
      </c>
      <c r="P164" s="63">
        <f>HPS!BA164</f>
        <v>47.666666666666671</v>
      </c>
      <c r="Q164" s="71" t="str" cm="1">
        <f t="array" ref="Q164">_xlfn.IFS('HPS grading'!P164&gt;=90,"A+",'HPS grading'!P164&gt;=80,"A",'HPS grading'!P164&gt;=70,"B+",'HPS grading'!P164&gt;=60,"B",'HPS grading'!P164&gt;=50,"C+",'HPS grading'!P164&gt;=40,"C",'HPS grading'!P164&gt;=30,"D",'HPS grading'!P164&lt;30,"E")</f>
        <v>C</v>
      </c>
      <c r="R164" s="76" t="str">
        <f>Persona!AR165</f>
        <v>NC</v>
      </c>
      <c r="S164" s="76" t="str">
        <f>Wellness!BJ165</f>
        <v>Cleared</v>
      </c>
      <c r="T164" s="71" t="str">
        <f t="shared" si="10"/>
        <v>NC</v>
      </c>
      <c r="U164" s="63">
        <f>HPS!BQ164</f>
        <v>31.062037037037037</v>
      </c>
      <c r="V164" s="71" t="str" cm="1">
        <f t="array" ref="V164">_xlfn.IFS('HPS grading'!U164&gt;=90,"A+",'HPS grading'!U164&gt;=80,"A",'HPS grading'!U164&gt;=70,"B+",'HPS grading'!U164&gt;=60,"B",'HPS grading'!U164&gt;=50,"C+",'HPS grading'!U164&gt;=40,"C",'HPS grading'!U164&gt;=30,"D",'HPS grading'!U164&lt;30,"E")</f>
        <v>D</v>
      </c>
      <c r="W164" s="76" t="str">
        <f>Persona!BE165</f>
        <v>NC</v>
      </c>
      <c r="X164" s="76" t="str">
        <f>Wellness!CD165</f>
        <v>NC</v>
      </c>
      <c r="Y164" s="71" t="str">
        <f t="shared" si="11"/>
        <v>NC</v>
      </c>
      <c r="Z164" s="63">
        <f>AVERAGE('HPS grading'!$F164,'HPS grading'!$K164,'HPS grading'!$P164,'HPS grading'!$U164)</f>
        <v>48.079219576719581</v>
      </c>
      <c r="AA164" s="249" t="str" cm="1">
        <f t="array" ref="AA164">_xlfn.IFS('HPS grading'!Z164&gt;=90,"A+",'HPS grading'!Z164&gt;=80,"A",'HPS grading'!Z164&gt;=70,"B+",'HPS grading'!Z164&gt;=60,"B",'HPS grading'!Z164&gt;=50,"C+",'HPS grading'!Z164&gt;=40,"C",'HPS grading'!Z164&gt;=30,"D",'HPS grading'!Z164&lt;30,"E")</f>
        <v>C</v>
      </c>
    </row>
    <row r="165" spans="1:27" x14ac:dyDescent="0.3">
      <c r="A165" s="72">
        <v>162</v>
      </c>
      <c r="B165" s="64" t="s">
        <v>27</v>
      </c>
      <c r="C165" s="64" t="s">
        <v>15</v>
      </c>
      <c r="D165" s="64" t="s">
        <v>350</v>
      </c>
      <c r="E165" s="65" t="s">
        <v>351</v>
      </c>
      <c r="F165" s="67">
        <f>HPS!$U165</f>
        <v>61.167162698412703</v>
      </c>
      <c r="G165" s="72" t="str" cm="1">
        <f t="array" ref="G165">_xlfn.IFS('HPS grading'!$F165&gt;=90,"A+",'HPS grading'!$F165&gt;=80,"A",'HPS grading'!$F165&gt;=70,"B+",'HPS grading'!$F165&gt;=60,"B",'HPS grading'!$F165&gt;=50,"C+",'HPS grading'!$F165&gt;=40,"C",'HPS grading'!$F165&gt;=30,"D",'HPS grading'!$F165&lt;30,"E")</f>
        <v>B</v>
      </c>
      <c r="H165" s="76" t="str">
        <f>Persona!R166</f>
        <v>Cleared</v>
      </c>
      <c r="I165" s="76" t="str">
        <f>Wellness!V166</f>
        <v>Cleared</v>
      </c>
      <c r="J165" s="71" t="str">
        <f t="shared" si="8"/>
        <v>None</v>
      </c>
      <c r="K165" s="67">
        <f>HPS!AK165</f>
        <v>54.484285714285718</v>
      </c>
      <c r="L165" s="72" t="str" cm="1">
        <f t="array" ref="L165">_xlfn.IFS('HPS grading'!K165&gt;=90,"A+",'HPS grading'!K165&gt;=80,"A",'HPS grading'!K165&gt;=70,"B+",'HPS grading'!K165&gt;=60,"B",'HPS grading'!K165&gt;=50,"C+",'HPS grading'!K165&gt;=40,"C",'HPS grading'!K165&gt;=30,"D",'HPS grading'!K165&lt;30,"E")</f>
        <v>C+</v>
      </c>
      <c r="M165" s="76" t="str">
        <f>Persona!AE166</f>
        <v>Cleared</v>
      </c>
      <c r="N165" s="76" t="str">
        <f>Wellness!AP166</f>
        <v>Cleared</v>
      </c>
      <c r="O165" s="71" t="str">
        <f t="shared" si="9"/>
        <v>None</v>
      </c>
      <c r="P165" s="67">
        <f>HPS!BA165</f>
        <v>69.196666666666658</v>
      </c>
      <c r="Q165" s="72" t="str" cm="1">
        <f t="array" ref="Q165">_xlfn.IFS('HPS grading'!P165&gt;=90,"A+",'HPS grading'!P165&gt;=80,"A",'HPS grading'!P165&gt;=70,"B+",'HPS grading'!P165&gt;=60,"B",'HPS grading'!P165&gt;=50,"C+",'HPS grading'!P165&gt;=40,"C",'HPS grading'!P165&gt;=30,"D",'HPS grading'!P165&lt;30,"E")</f>
        <v>B</v>
      </c>
      <c r="R165" s="76" t="str">
        <f>Persona!AR166</f>
        <v>Cleared</v>
      </c>
      <c r="S165" s="76" t="str">
        <f>Wellness!BJ166</f>
        <v>Cleared</v>
      </c>
      <c r="T165" s="72" t="str">
        <f t="shared" si="10"/>
        <v>None</v>
      </c>
      <c r="U165" s="67">
        <f>HPS!BQ165</f>
        <v>60.57648148148148</v>
      </c>
      <c r="V165" s="72" t="str" cm="1">
        <f t="array" ref="V165">_xlfn.IFS('HPS grading'!U165&gt;=90,"A+",'HPS grading'!U165&gt;=80,"A",'HPS grading'!U165&gt;=70,"B+",'HPS grading'!U165&gt;=60,"B",'HPS grading'!U165&gt;=50,"C+",'HPS grading'!U165&gt;=40,"C",'HPS grading'!U165&gt;=30,"D",'HPS grading'!U165&lt;30,"E")</f>
        <v>B</v>
      </c>
      <c r="W165" s="76" t="str">
        <f>Persona!BE166</f>
        <v>Cleared</v>
      </c>
      <c r="X165" s="76" t="str">
        <f>Wellness!CD166</f>
        <v>Cleared</v>
      </c>
      <c r="Y165" s="72" t="str">
        <f t="shared" si="11"/>
        <v>None</v>
      </c>
      <c r="Z165" s="67">
        <f>AVERAGE('HPS grading'!$F165,'HPS grading'!$K165,'HPS grading'!$P165,'HPS grading'!$U165)</f>
        <v>61.356149140211642</v>
      </c>
      <c r="AA165" s="250" t="str" cm="1">
        <f t="array" ref="AA165">_xlfn.IFS('HPS grading'!Z165&gt;=90,"A+",'HPS grading'!Z165&gt;=80,"A",'HPS grading'!Z165&gt;=70,"B+",'HPS grading'!Z165&gt;=60,"B",'HPS grading'!Z165&gt;=50,"C+",'HPS grading'!Z165&gt;=40,"C",'HPS grading'!Z165&gt;=30,"D",'HPS grading'!Z165&lt;30,"E")</f>
        <v>B</v>
      </c>
    </row>
    <row r="166" spans="1:27" x14ac:dyDescent="0.3">
      <c r="A166" s="71">
        <v>163</v>
      </c>
      <c r="B166" s="60" t="s">
        <v>27</v>
      </c>
      <c r="C166" s="60" t="s">
        <v>47</v>
      </c>
      <c r="D166" s="60" t="s">
        <v>352</v>
      </c>
      <c r="E166" s="61" t="s">
        <v>353</v>
      </c>
      <c r="F166" s="63">
        <f>HPS!$U166</f>
        <v>42.067460317460316</v>
      </c>
      <c r="G166" s="71" t="str" cm="1">
        <f t="array" ref="G166">_xlfn.IFS('HPS grading'!$F166&gt;=90,"A+",'HPS grading'!$F166&gt;=80,"A",'HPS grading'!$F166&gt;=70,"B+",'HPS grading'!$F166&gt;=60,"B",'HPS grading'!$F166&gt;=50,"C+",'HPS grading'!$F166&gt;=40,"C",'HPS grading'!$F166&gt;=30,"D",'HPS grading'!$F166&lt;30,"E")</f>
        <v>C</v>
      </c>
      <c r="H166" s="76" t="str">
        <f>Persona!R167</f>
        <v>NC</v>
      </c>
      <c r="I166" s="76" t="str">
        <f>Wellness!V167</f>
        <v>Cleared</v>
      </c>
      <c r="J166" s="71" t="str">
        <f t="shared" si="8"/>
        <v>NC</v>
      </c>
      <c r="K166" s="63">
        <f>HPS!AK166</f>
        <v>45.929285714285712</v>
      </c>
      <c r="L166" s="71" t="str" cm="1">
        <f t="array" ref="L166">_xlfn.IFS('HPS grading'!K166&gt;=90,"A+",'HPS grading'!K166&gt;=80,"A",'HPS grading'!K166&gt;=70,"B+",'HPS grading'!K166&gt;=60,"B",'HPS grading'!K166&gt;=50,"C+",'HPS grading'!K166&gt;=40,"C",'HPS grading'!K166&gt;=30,"D",'HPS grading'!K166&lt;30,"E")</f>
        <v>C</v>
      </c>
      <c r="M166" s="76" t="str">
        <f>Persona!AE167</f>
        <v>Cleared</v>
      </c>
      <c r="N166" s="76" t="str">
        <f>Wellness!AP167</f>
        <v>NC</v>
      </c>
      <c r="O166" s="71" t="str">
        <f t="shared" si="9"/>
        <v>NC</v>
      </c>
      <c r="P166" s="63">
        <f>HPS!BA166</f>
        <v>44.407777777777774</v>
      </c>
      <c r="Q166" s="71" t="str" cm="1">
        <f t="array" ref="Q166">_xlfn.IFS('HPS grading'!P166&gt;=90,"A+",'HPS grading'!P166&gt;=80,"A",'HPS grading'!P166&gt;=70,"B+",'HPS grading'!P166&gt;=60,"B",'HPS grading'!P166&gt;=50,"C+",'HPS grading'!P166&gt;=40,"C",'HPS grading'!P166&gt;=30,"D",'HPS grading'!P166&lt;30,"E")</f>
        <v>C</v>
      </c>
      <c r="R166" s="76" t="str">
        <f>Persona!AR167</f>
        <v>NC</v>
      </c>
      <c r="S166" s="76" t="str">
        <f>Wellness!BJ167</f>
        <v>NC</v>
      </c>
      <c r="T166" s="71" t="str">
        <f t="shared" si="10"/>
        <v>NC</v>
      </c>
      <c r="U166" s="63">
        <f>HPS!BQ166</f>
        <v>46.933333333333337</v>
      </c>
      <c r="V166" s="71" t="str" cm="1">
        <f t="array" ref="V166">_xlfn.IFS('HPS grading'!U166&gt;=90,"A+",'HPS grading'!U166&gt;=80,"A",'HPS grading'!U166&gt;=70,"B+",'HPS grading'!U166&gt;=60,"B",'HPS grading'!U166&gt;=50,"C+",'HPS grading'!U166&gt;=40,"C",'HPS grading'!U166&gt;=30,"D",'HPS grading'!U166&lt;30,"E")</f>
        <v>C</v>
      </c>
      <c r="W166" s="76" t="str">
        <f>Persona!BE167</f>
        <v>Cleared</v>
      </c>
      <c r="X166" s="76" t="str">
        <f>Wellness!CD167</f>
        <v>NC</v>
      </c>
      <c r="Y166" s="71" t="str">
        <f t="shared" si="11"/>
        <v>NC</v>
      </c>
      <c r="Z166" s="63">
        <f>AVERAGE('HPS grading'!$F166,'HPS grading'!$K166,'HPS grading'!$P166,'HPS grading'!$U166)</f>
        <v>44.834464285714283</v>
      </c>
      <c r="AA166" s="249" t="str" cm="1">
        <f t="array" ref="AA166">_xlfn.IFS('HPS grading'!Z166&gt;=90,"A+",'HPS grading'!Z166&gt;=80,"A",'HPS grading'!Z166&gt;=70,"B+",'HPS grading'!Z166&gt;=60,"B",'HPS grading'!Z166&gt;=50,"C+",'HPS grading'!Z166&gt;=40,"C",'HPS grading'!Z166&gt;=30,"D",'HPS grading'!Z166&lt;30,"E")</f>
        <v>C</v>
      </c>
    </row>
    <row r="167" spans="1:27" x14ac:dyDescent="0.3">
      <c r="A167" s="72">
        <v>164</v>
      </c>
      <c r="B167" s="64" t="s">
        <v>23</v>
      </c>
      <c r="C167" s="64" t="s">
        <v>47</v>
      </c>
      <c r="D167" s="64" t="s">
        <v>354</v>
      </c>
      <c r="E167" s="65" t="s">
        <v>355</v>
      </c>
      <c r="F167" s="67">
        <f>HPS!$U167</f>
        <v>64.326388888888886</v>
      </c>
      <c r="G167" s="72" t="str" cm="1">
        <f t="array" ref="G167">_xlfn.IFS('HPS grading'!$F167&gt;=90,"A+",'HPS grading'!$F167&gt;=80,"A",'HPS grading'!$F167&gt;=70,"B+",'HPS grading'!$F167&gt;=60,"B",'HPS grading'!$F167&gt;=50,"C+",'HPS grading'!$F167&gt;=40,"C",'HPS grading'!$F167&gt;=30,"D",'HPS grading'!$F167&lt;30,"E")</f>
        <v>B</v>
      </c>
      <c r="H167" s="76" t="str">
        <f>Persona!R168</f>
        <v>Cleared</v>
      </c>
      <c r="I167" s="76" t="str">
        <f>Wellness!V168</f>
        <v>NC</v>
      </c>
      <c r="J167" s="71" t="str">
        <f t="shared" si="8"/>
        <v>NC</v>
      </c>
      <c r="K167" s="67">
        <f>HPS!AK167</f>
        <v>51.397857142857134</v>
      </c>
      <c r="L167" s="72" t="str" cm="1">
        <f t="array" ref="L167">_xlfn.IFS('HPS grading'!K167&gt;=90,"A+",'HPS grading'!K167&gt;=80,"A",'HPS grading'!K167&gt;=70,"B+",'HPS grading'!K167&gt;=60,"B",'HPS grading'!K167&gt;=50,"C+",'HPS grading'!K167&gt;=40,"C",'HPS grading'!K167&gt;=30,"D",'HPS grading'!K167&lt;30,"E")</f>
        <v>C+</v>
      </c>
      <c r="M167" s="76" t="str">
        <f>Persona!AE168</f>
        <v>Cleared</v>
      </c>
      <c r="N167" s="76" t="str">
        <f>Wellness!AP168</f>
        <v>NC</v>
      </c>
      <c r="O167" s="71" t="str">
        <f t="shared" si="9"/>
        <v>NC</v>
      </c>
      <c r="P167" s="67">
        <f>HPS!BA167</f>
        <v>44.89</v>
      </c>
      <c r="Q167" s="72" t="str" cm="1">
        <f t="array" ref="Q167">_xlfn.IFS('HPS grading'!P167&gt;=90,"A+",'HPS grading'!P167&gt;=80,"A",'HPS grading'!P167&gt;=70,"B+",'HPS grading'!P167&gt;=60,"B",'HPS grading'!P167&gt;=50,"C+",'HPS grading'!P167&gt;=40,"C",'HPS grading'!P167&gt;=30,"D",'HPS grading'!P167&lt;30,"E")</f>
        <v>C</v>
      </c>
      <c r="R167" s="76" t="str">
        <f>Persona!AR168</f>
        <v>Cleared</v>
      </c>
      <c r="S167" s="76" t="str">
        <f>Wellness!BJ168</f>
        <v>NC</v>
      </c>
      <c r="T167" s="72" t="str">
        <f t="shared" si="10"/>
        <v>NC</v>
      </c>
      <c r="U167" s="67">
        <f>HPS!BQ167</f>
        <v>48.816666666666663</v>
      </c>
      <c r="V167" s="72" t="str" cm="1">
        <f t="array" ref="V167">_xlfn.IFS('HPS grading'!U167&gt;=90,"A+",'HPS grading'!U167&gt;=80,"A",'HPS grading'!U167&gt;=70,"B+",'HPS grading'!U167&gt;=60,"B",'HPS grading'!U167&gt;=50,"C+",'HPS grading'!U167&gt;=40,"C",'HPS grading'!U167&gt;=30,"D",'HPS grading'!U167&lt;30,"E")</f>
        <v>C</v>
      </c>
      <c r="W167" s="76" t="str">
        <f>Persona!BE168</f>
        <v>Cleared</v>
      </c>
      <c r="X167" s="76" t="str">
        <f>Wellness!CD168</f>
        <v>Cleared</v>
      </c>
      <c r="Y167" s="72" t="str">
        <f t="shared" si="11"/>
        <v>None</v>
      </c>
      <c r="Z167" s="67">
        <f>AVERAGE('HPS grading'!$F167,'HPS grading'!$K167,'HPS grading'!$P167,'HPS grading'!$U167)</f>
        <v>52.357728174603167</v>
      </c>
      <c r="AA167" s="250" t="str" cm="1">
        <f t="array" ref="AA167">_xlfn.IFS('HPS grading'!Z167&gt;=90,"A+",'HPS grading'!Z167&gt;=80,"A",'HPS grading'!Z167&gt;=70,"B+",'HPS grading'!Z167&gt;=60,"B",'HPS grading'!Z167&gt;=50,"C+",'HPS grading'!Z167&gt;=40,"C",'HPS grading'!Z167&gt;=30,"D",'HPS grading'!Z167&lt;30,"E")</f>
        <v>C+</v>
      </c>
    </row>
    <row r="168" spans="1:27" x14ac:dyDescent="0.3">
      <c r="A168" s="71">
        <v>165</v>
      </c>
      <c r="B168" s="60" t="s">
        <v>27</v>
      </c>
      <c r="C168" s="60" t="s">
        <v>24</v>
      </c>
      <c r="D168" s="60" t="s">
        <v>356</v>
      </c>
      <c r="E168" s="61" t="s">
        <v>357</v>
      </c>
      <c r="F168" s="63">
        <f>HPS!$U168</f>
        <v>42.9375</v>
      </c>
      <c r="G168" s="71" t="str" cm="1">
        <f t="array" ref="G168">_xlfn.IFS('HPS grading'!$F168&gt;=90,"A+",'HPS grading'!$F168&gt;=80,"A",'HPS grading'!$F168&gt;=70,"B+",'HPS grading'!$F168&gt;=60,"B",'HPS grading'!$F168&gt;=50,"C+",'HPS grading'!$F168&gt;=40,"C",'HPS grading'!$F168&gt;=30,"D",'HPS grading'!$F168&lt;30,"E")</f>
        <v>C</v>
      </c>
      <c r="H168" s="76" t="str">
        <f>Persona!R169</f>
        <v>NC</v>
      </c>
      <c r="I168" s="76" t="str">
        <f>Wellness!V169</f>
        <v>NC</v>
      </c>
      <c r="J168" s="71" t="str">
        <f t="shared" si="8"/>
        <v>NC</v>
      </c>
      <c r="K168" s="63">
        <f>HPS!AK168</f>
        <v>29.58666666666667</v>
      </c>
      <c r="L168" s="71" t="str" cm="1">
        <f t="array" ref="L168">_xlfn.IFS('HPS grading'!K168&gt;=90,"A+",'HPS grading'!K168&gt;=80,"A",'HPS grading'!K168&gt;=70,"B+",'HPS grading'!K168&gt;=60,"B",'HPS grading'!K168&gt;=50,"C+",'HPS grading'!K168&gt;=40,"C",'HPS grading'!K168&gt;=30,"D",'HPS grading'!K168&lt;30,"E")</f>
        <v>E</v>
      </c>
      <c r="M168" s="76" t="str">
        <f>Persona!AE169</f>
        <v>NC</v>
      </c>
      <c r="N168" s="76" t="str">
        <f>Wellness!AP169</f>
        <v>NC</v>
      </c>
      <c r="O168" s="71" t="str">
        <f t="shared" si="9"/>
        <v>NC</v>
      </c>
      <c r="P168" s="63">
        <f>HPS!BA168</f>
        <v>43.147777777777783</v>
      </c>
      <c r="Q168" s="71" t="str" cm="1">
        <f t="array" ref="Q168">_xlfn.IFS('HPS grading'!P168&gt;=90,"A+",'HPS grading'!P168&gt;=80,"A",'HPS grading'!P168&gt;=70,"B+",'HPS grading'!P168&gt;=60,"B",'HPS grading'!P168&gt;=50,"C+",'HPS grading'!P168&gt;=40,"C",'HPS grading'!P168&gt;=30,"D",'HPS grading'!P168&lt;30,"E")</f>
        <v>C</v>
      </c>
      <c r="R168" s="76" t="str">
        <f>Persona!AR169</f>
        <v>NC</v>
      </c>
      <c r="S168" s="76" t="str">
        <f>Wellness!BJ169</f>
        <v>NC</v>
      </c>
      <c r="T168" s="71" t="str">
        <f t="shared" si="10"/>
        <v>NC</v>
      </c>
      <c r="U168" s="63">
        <f>HPS!BQ168</f>
        <v>41.594444444444449</v>
      </c>
      <c r="V168" s="71" t="str" cm="1">
        <f t="array" ref="V168">_xlfn.IFS('HPS grading'!U168&gt;=90,"A+",'HPS grading'!U168&gt;=80,"A",'HPS grading'!U168&gt;=70,"B+",'HPS grading'!U168&gt;=60,"B",'HPS grading'!U168&gt;=50,"C+",'HPS grading'!U168&gt;=40,"C",'HPS grading'!U168&gt;=30,"D",'HPS grading'!U168&lt;30,"E")</f>
        <v>C</v>
      </c>
      <c r="W168" s="76" t="str">
        <f>Persona!BE169</f>
        <v>Cleared</v>
      </c>
      <c r="X168" s="76" t="str">
        <f>Wellness!CD169</f>
        <v>NC</v>
      </c>
      <c r="Y168" s="71" t="str">
        <f t="shared" si="11"/>
        <v>NC</v>
      </c>
      <c r="Z168" s="63">
        <f>AVERAGE('HPS grading'!$F168,'HPS grading'!$K168,'HPS grading'!$P168,'HPS grading'!$U168)</f>
        <v>39.316597222222228</v>
      </c>
      <c r="AA168" s="249" t="str" cm="1">
        <f t="array" ref="AA168">_xlfn.IFS('HPS grading'!Z168&gt;=90,"A+",'HPS grading'!Z168&gt;=80,"A",'HPS grading'!Z168&gt;=70,"B+",'HPS grading'!Z168&gt;=60,"B",'HPS grading'!Z168&gt;=50,"C+",'HPS grading'!Z168&gt;=40,"C",'HPS grading'!Z168&gt;=30,"D",'HPS grading'!Z168&lt;30,"E")</f>
        <v>D</v>
      </c>
    </row>
    <row r="169" spans="1:27" x14ac:dyDescent="0.3">
      <c r="A169" s="72">
        <v>166</v>
      </c>
      <c r="B169" s="64" t="s">
        <v>27</v>
      </c>
      <c r="C169" s="64" t="s">
        <v>24</v>
      </c>
      <c r="D169" s="64" t="s">
        <v>358</v>
      </c>
      <c r="E169" s="65" t="s">
        <v>359</v>
      </c>
      <c r="F169" s="67">
        <f>HPS!$U169</f>
        <v>42.986111111111114</v>
      </c>
      <c r="G169" s="72" t="str" cm="1">
        <f t="array" ref="G169">_xlfn.IFS('HPS grading'!$F169&gt;=90,"A+",'HPS grading'!$F169&gt;=80,"A",'HPS grading'!$F169&gt;=70,"B+",'HPS grading'!$F169&gt;=60,"B",'HPS grading'!$F169&gt;=50,"C+",'HPS grading'!$F169&gt;=40,"C",'HPS grading'!$F169&gt;=30,"D",'HPS grading'!$F169&lt;30,"E")</f>
        <v>C</v>
      </c>
      <c r="H169" s="76" t="str">
        <f>Persona!R170</f>
        <v>NC</v>
      </c>
      <c r="I169" s="76" t="str">
        <f>Wellness!V170</f>
        <v>Cleared</v>
      </c>
      <c r="J169" s="71" t="str">
        <f t="shared" si="8"/>
        <v>NC</v>
      </c>
      <c r="K169" s="67">
        <f>HPS!AK169</f>
        <v>40.11</v>
      </c>
      <c r="L169" s="72" t="str" cm="1">
        <f t="array" ref="L169">_xlfn.IFS('HPS grading'!K169&gt;=90,"A+",'HPS grading'!K169&gt;=80,"A",'HPS grading'!K169&gt;=70,"B+",'HPS grading'!K169&gt;=60,"B",'HPS grading'!K169&gt;=50,"C+",'HPS grading'!K169&gt;=40,"C",'HPS grading'!K169&gt;=30,"D",'HPS grading'!K169&lt;30,"E")</f>
        <v>C</v>
      </c>
      <c r="M169" s="76" t="str">
        <f>Persona!AE170</f>
        <v>Cleared</v>
      </c>
      <c r="N169" s="76" t="str">
        <f>Wellness!AP170</f>
        <v>NC</v>
      </c>
      <c r="O169" s="71" t="str">
        <f t="shared" si="9"/>
        <v>NC</v>
      </c>
      <c r="P169" s="67">
        <f>HPS!BA169</f>
        <v>21.045555555555559</v>
      </c>
      <c r="Q169" s="72" t="str" cm="1">
        <f t="array" ref="Q169">_xlfn.IFS('HPS grading'!P169&gt;=90,"A+",'HPS grading'!P169&gt;=80,"A",'HPS grading'!P169&gt;=70,"B+",'HPS grading'!P169&gt;=60,"B",'HPS grading'!P169&gt;=50,"C+",'HPS grading'!P169&gt;=40,"C",'HPS grading'!P169&gt;=30,"D",'HPS grading'!P169&lt;30,"E")</f>
        <v>E</v>
      </c>
      <c r="R169" s="76" t="str">
        <f>Persona!AR170</f>
        <v>NC</v>
      </c>
      <c r="S169" s="76" t="str">
        <f>Wellness!BJ170</f>
        <v>Cleared</v>
      </c>
      <c r="T169" s="72" t="str">
        <f t="shared" si="10"/>
        <v>NC</v>
      </c>
      <c r="U169" s="67">
        <f>HPS!BQ169</f>
        <v>42.92407407407407</v>
      </c>
      <c r="V169" s="72" t="str" cm="1">
        <f t="array" ref="V169">_xlfn.IFS('HPS grading'!U169&gt;=90,"A+",'HPS grading'!U169&gt;=80,"A",'HPS grading'!U169&gt;=70,"B+",'HPS grading'!U169&gt;=60,"B",'HPS grading'!U169&gt;=50,"C+",'HPS grading'!U169&gt;=40,"C",'HPS grading'!U169&gt;=30,"D",'HPS grading'!U169&lt;30,"E")</f>
        <v>C</v>
      </c>
      <c r="W169" s="76" t="str">
        <f>Persona!BE170</f>
        <v>Cleared</v>
      </c>
      <c r="X169" s="76" t="str">
        <f>Wellness!CD170</f>
        <v>NC</v>
      </c>
      <c r="Y169" s="72" t="str">
        <f t="shared" si="11"/>
        <v>NC</v>
      </c>
      <c r="Z169" s="67">
        <f>AVERAGE('HPS grading'!$F169,'HPS grading'!$K169,'HPS grading'!$P169,'HPS grading'!$U169)</f>
        <v>36.766435185185188</v>
      </c>
      <c r="AA169" s="250" t="str" cm="1">
        <f t="array" ref="AA169">_xlfn.IFS('HPS grading'!Z169&gt;=90,"A+",'HPS grading'!Z169&gt;=80,"A",'HPS grading'!Z169&gt;=70,"B+",'HPS grading'!Z169&gt;=60,"B",'HPS grading'!Z169&gt;=50,"C+",'HPS grading'!Z169&gt;=40,"C",'HPS grading'!Z169&gt;=30,"D",'HPS grading'!Z169&lt;30,"E")</f>
        <v>D</v>
      </c>
    </row>
    <row r="170" spans="1:27" x14ac:dyDescent="0.3">
      <c r="A170" s="71">
        <v>167</v>
      </c>
      <c r="B170" s="60" t="s">
        <v>27</v>
      </c>
      <c r="C170" s="60" t="s">
        <v>47</v>
      </c>
      <c r="D170" s="60" t="s">
        <v>360</v>
      </c>
      <c r="E170" s="61" t="s">
        <v>361</v>
      </c>
      <c r="F170" s="63">
        <f>HPS!$U170</f>
        <v>51.236111111111114</v>
      </c>
      <c r="G170" s="71" t="str" cm="1">
        <f t="array" ref="G170">_xlfn.IFS('HPS grading'!$F170&gt;=90,"A+",'HPS grading'!$F170&gt;=80,"A",'HPS grading'!$F170&gt;=70,"B+",'HPS grading'!$F170&gt;=60,"B",'HPS grading'!$F170&gt;=50,"C+",'HPS grading'!$F170&gt;=40,"C",'HPS grading'!$F170&gt;=30,"D",'HPS grading'!$F170&lt;30,"E")</f>
        <v>C+</v>
      </c>
      <c r="H170" s="76" t="str">
        <f>Persona!R171</f>
        <v>Cleared</v>
      </c>
      <c r="I170" s="76" t="str">
        <f>Wellness!V171</f>
        <v>Cleared</v>
      </c>
      <c r="J170" s="71" t="str">
        <f t="shared" si="8"/>
        <v>None</v>
      </c>
      <c r="K170" s="63">
        <f>HPS!AK170</f>
        <v>57.994285714285709</v>
      </c>
      <c r="L170" s="71" t="str" cm="1">
        <f t="array" ref="L170">_xlfn.IFS('HPS grading'!K170&gt;=90,"A+",'HPS grading'!K170&gt;=80,"A",'HPS grading'!K170&gt;=70,"B+",'HPS grading'!K170&gt;=60,"B",'HPS grading'!K170&gt;=50,"C+",'HPS grading'!K170&gt;=40,"C",'HPS grading'!K170&gt;=30,"D",'HPS grading'!K170&lt;30,"E")</f>
        <v>C+</v>
      </c>
      <c r="M170" s="76" t="str">
        <f>Persona!AE171</f>
        <v>Cleared</v>
      </c>
      <c r="N170" s="76" t="str">
        <f>Wellness!AP171</f>
        <v>NC</v>
      </c>
      <c r="O170" s="71" t="str">
        <f t="shared" si="9"/>
        <v>NC</v>
      </c>
      <c r="P170" s="63">
        <f>HPS!BA170</f>
        <v>51.186666666666667</v>
      </c>
      <c r="Q170" s="71" t="str" cm="1">
        <f t="array" ref="Q170">_xlfn.IFS('HPS grading'!P170&gt;=90,"A+",'HPS grading'!P170&gt;=80,"A",'HPS grading'!P170&gt;=70,"B+",'HPS grading'!P170&gt;=60,"B",'HPS grading'!P170&gt;=50,"C+",'HPS grading'!P170&gt;=40,"C",'HPS grading'!P170&gt;=30,"D",'HPS grading'!P170&lt;30,"E")</f>
        <v>C+</v>
      </c>
      <c r="R170" s="76" t="str">
        <f>Persona!AR171</f>
        <v>Cleared</v>
      </c>
      <c r="S170" s="76" t="str">
        <f>Wellness!BJ171</f>
        <v>Cleared</v>
      </c>
      <c r="T170" s="71" t="str">
        <f t="shared" si="10"/>
        <v>None</v>
      </c>
      <c r="U170" s="63">
        <f>HPS!BQ170</f>
        <v>55.244444444444454</v>
      </c>
      <c r="V170" s="71" t="str" cm="1">
        <f t="array" ref="V170">_xlfn.IFS('HPS grading'!U170&gt;=90,"A+",'HPS grading'!U170&gt;=80,"A",'HPS grading'!U170&gt;=70,"B+",'HPS grading'!U170&gt;=60,"B",'HPS grading'!U170&gt;=50,"C+",'HPS grading'!U170&gt;=40,"C",'HPS grading'!U170&gt;=30,"D",'HPS grading'!U170&lt;30,"E")</f>
        <v>C+</v>
      </c>
      <c r="W170" s="76" t="str">
        <f>Persona!BE171</f>
        <v>Cleared</v>
      </c>
      <c r="X170" s="76" t="str">
        <f>Wellness!CD171</f>
        <v>NC</v>
      </c>
      <c r="Y170" s="71" t="str">
        <f t="shared" si="11"/>
        <v>NC</v>
      </c>
      <c r="Z170" s="63">
        <f>AVERAGE('HPS grading'!$F170,'HPS grading'!$K170,'HPS grading'!$P170,'HPS grading'!$U170)</f>
        <v>53.915376984126993</v>
      </c>
      <c r="AA170" s="249" t="str" cm="1">
        <f t="array" ref="AA170">_xlfn.IFS('HPS grading'!Z170&gt;=90,"A+",'HPS grading'!Z170&gt;=80,"A",'HPS grading'!Z170&gt;=70,"B+",'HPS grading'!Z170&gt;=60,"B",'HPS grading'!Z170&gt;=50,"C+",'HPS grading'!Z170&gt;=40,"C",'HPS grading'!Z170&gt;=30,"D",'HPS grading'!Z170&lt;30,"E")</f>
        <v>C+</v>
      </c>
    </row>
    <row r="171" spans="1:27" x14ac:dyDescent="0.3">
      <c r="A171" s="72">
        <v>168</v>
      </c>
      <c r="B171" s="64" t="s">
        <v>23</v>
      </c>
      <c r="C171" s="64" t="s">
        <v>47</v>
      </c>
      <c r="D171" s="64" t="s">
        <v>362</v>
      </c>
      <c r="E171" s="65" t="s">
        <v>363</v>
      </c>
      <c r="F171" s="67">
        <f>HPS!$U171</f>
        <v>69.152777777777771</v>
      </c>
      <c r="G171" s="72" t="str" cm="1">
        <f t="array" ref="G171">_xlfn.IFS('HPS grading'!$F171&gt;=90,"A+",'HPS grading'!$F171&gt;=80,"A",'HPS grading'!$F171&gt;=70,"B+",'HPS grading'!$F171&gt;=60,"B",'HPS grading'!$F171&gt;=50,"C+",'HPS grading'!$F171&gt;=40,"C",'HPS grading'!$F171&gt;=30,"D",'HPS grading'!$F171&lt;30,"E")</f>
        <v>B</v>
      </c>
      <c r="H171" s="76" t="str">
        <f>Persona!R172</f>
        <v>Cleared</v>
      </c>
      <c r="I171" s="76" t="str">
        <f>Wellness!V172</f>
        <v>Cleared</v>
      </c>
      <c r="J171" s="71" t="str">
        <f t="shared" si="8"/>
        <v>None</v>
      </c>
      <c r="K171" s="67">
        <f>HPS!AK171</f>
        <v>56.20761904761904</v>
      </c>
      <c r="L171" s="72" t="str" cm="1">
        <f t="array" ref="L171">_xlfn.IFS('HPS grading'!K171&gt;=90,"A+",'HPS grading'!K171&gt;=80,"A",'HPS grading'!K171&gt;=70,"B+",'HPS grading'!K171&gt;=60,"B",'HPS grading'!K171&gt;=50,"C+",'HPS grading'!K171&gt;=40,"C",'HPS grading'!K171&gt;=30,"D",'HPS grading'!K171&lt;30,"E")</f>
        <v>C+</v>
      </c>
      <c r="M171" s="76" t="str">
        <f>Persona!AE172</f>
        <v>Cleared</v>
      </c>
      <c r="N171" s="76" t="str">
        <f>Wellness!AP172</f>
        <v>NC</v>
      </c>
      <c r="O171" s="71" t="str">
        <f t="shared" si="9"/>
        <v>NC</v>
      </c>
      <c r="P171" s="67">
        <f>HPS!BA171</f>
        <v>45.084444444444443</v>
      </c>
      <c r="Q171" s="72" t="str" cm="1">
        <f t="array" ref="Q171">_xlfn.IFS('HPS grading'!P171&gt;=90,"A+",'HPS grading'!P171&gt;=80,"A",'HPS grading'!P171&gt;=70,"B+",'HPS grading'!P171&gt;=60,"B",'HPS grading'!P171&gt;=50,"C+",'HPS grading'!P171&gt;=40,"C",'HPS grading'!P171&gt;=30,"D",'HPS grading'!P171&lt;30,"E")</f>
        <v>C</v>
      </c>
      <c r="R171" s="76" t="str">
        <f>Persona!AR172</f>
        <v>Cleared</v>
      </c>
      <c r="S171" s="76" t="str">
        <f>Wellness!BJ172</f>
        <v>Cleared</v>
      </c>
      <c r="T171" s="72" t="str">
        <f t="shared" si="10"/>
        <v>None</v>
      </c>
      <c r="U171" s="67">
        <f>HPS!BQ171</f>
        <v>58.566666666666663</v>
      </c>
      <c r="V171" s="72" t="str" cm="1">
        <f t="array" ref="V171">_xlfn.IFS('HPS grading'!U171&gt;=90,"A+",'HPS grading'!U171&gt;=80,"A",'HPS grading'!U171&gt;=70,"B+",'HPS grading'!U171&gt;=60,"B",'HPS grading'!U171&gt;=50,"C+",'HPS grading'!U171&gt;=40,"C",'HPS grading'!U171&gt;=30,"D",'HPS grading'!U171&lt;30,"E")</f>
        <v>C+</v>
      </c>
      <c r="W171" s="76" t="str">
        <f>Persona!BE172</f>
        <v>Cleared</v>
      </c>
      <c r="X171" s="76" t="str">
        <f>Wellness!CD172</f>
        <v>Cleared</v>
      </c>
      <c r="Y171" s="72" t="str">
        <f t="shared" si="11"/>
        <v>None</v>
      </c>
      <c r="Z171" s="67">
        <f>AVERAGE('HPS grading'!$F171,'HPS grading'!$K171,'HPS grading'!$P171,'HPS grading'!$U171)</f>
        <v>57.252876984126978</v>
      </c>
      <c r="AA171" s="250" t="str" cm="1">
        <f t="array" ref="AA171">_xlfn.IFS('HPS grading'!Z171&gt;=90,"A+",'HPS grading'!Z171&gt;=80,"A",'HPS grading'!Z171&gt;=70,"B+",'HPS grading'!Z171&gt;=60,"B",'HPS grading'!Z171&gt;=50,"C+",'HPS grading'!Z171&gt;=40,"C",'HPS grading'!Z171&gt;=30,"D",'HPS grading'!Z171&lt;30,"E")</f>
        <v>C+</v>
      </c>
    </row>
    <row r="172" spans="1:27" x14ac:dyDescent="0.3">
      <c r="A172" s="71">
        <v>169</v>
      </c>
      <c r="B172" s="60" t="s">
        <v>27</v>
      </c>
      <c r="C172" s="60" t="s">
        <v>15</v>
      </c>
      <c r="D172" s="60" t="s">
        <v>364</v>
      </c>
      <c r="E172" s="61" t="s">
        <v>365</v>
      </c>
      <c r="F172" s="63">
        <f>HPS!$U172</f>
        <v>52.375</v>
      </c>
      <c r="G172" s="71" t="str" cm="1">
        <f t="array" ref="G172">_xlfn.IFS('HPS grading'!$F172&gt;=90,"A+",'HPS grading'!$F172&gt;=80,"A",'HPS grading'!$F172&gt;=70,"B+",'HPS grading'!$F172&gt;=60,"B",'HPS grading'!$F172&gt;=50,"C+",'HPS grading'!$F172&gt;=40,"C",'HPS grading'!$F172&gt;=30,"D",'HPS grading'!$F172&lt;30,"E")</f>
        <v>C+</v>
      </c>
      <c r="H172" s="76" t="str">
        <f>Persona!R173</f>
        <v>Cleared</v>
      </c>
      <c r="I172" s="76" t="str">
        <f>Wellness!V173</f>
        <v>Cleared</v>
      </c>
      <c r="J172" s="71" t="str">
        <f t="shared" si="8"/>
        <v>None</v>
      </c>
      <c r="K172" s="63">
        <f>HPS!AK172</f>
        <v>53.091428571428573</v>
      </c>
      <c r="L172" s="71" t="str" cm="1">
        <f t="array" ref="L172">_xlfn.IFS('HPS grading'!K172&gt;=90,"A+",'HPS grading'!K172&gt;=80,"A",'HPS grading'!K172&gt;=70,"B+",'HPS grading'!K172&gt;=60,"B",'HPS grading'!K172&gt;=50,"C+",'HPS grading'!K172&gt;=40,"C",'HPS grading'!K172&gt;=30,"D",'HPS grading'!K172&lt;30,"E")</f>
        <v>C+</v>
      </c>
      <c r="M172" s="76" t="str">
        <f>Persona!AE173</f>
        <v>Cleared</v>
      </c>
      <c r="N172" s="76" t="str">
        <f>Wellness!AP173</f>
        <v>NC</v>
      </c>
      <c r="O172" s="71" t="str">
        <f t="shared" si="9"/>
        <v>NC</v>
      </c>
      <c r="P172" s="63">
        <f>HPS!BA172</f>
        <v>40.312222222222225</v>
      </c>
      <c r="Q172" s="71" t="str" cm="1">
        <f t="array" ref="Q172">_xlfn.IFS('HPS grading'!P172&gt;=90,"A+",'HPS grading'!P172&gt;=80,"A",'HPS grading'!P172&gt;=70,"B+",'HPS grading'!P172&gt;=60,"B",'HPS grading'!P172&gt;=50,"C+",'HPS grading'!P172&gt;=40,"C",'HPS grading'!P172&gt;=30,"D",'HPS grading'!P172&lt;30,"E")</f>
        <v>C</v>
      </c>
      <c r="R172" s="76" t="str">
        <f>Persona!AR173</f>
        <v>NC</v>
      </c>
      <c r="S172" s="76" t="str">
        <f>Wellness!BJ173</f>
        <v>Cleared</v>
      </c>
      <c r="T172" s="71" t="str">
        <f t="shared" si="10"/>
        <v>NC</v>
      </c>
      <c r="U172" s="63">
        <f>HPS!BQ172</f>
        <v>52.105555555555554</v>
      </c>
      <c r="V172" s="71" t="str" cm="1">
        <f t="array" ref="V172">_xlfn.IFS('HPS grading'!U172&gt;=90,"A+",'HPS grading'!U172&gt;=80,"A",'HPS grading'!U172&gt;=70,"B+",'HPS grading'!U172&gt;=60,"B",'HPS grading'!U172&gt;=50,"C+",'HPS grading'!U172&gt;=40,"C",'HPS grading'!U172&gt;=30,"D",'HPS grading'!U172&lt;30,"E")</f>
        <v>C+</v>
      </c>
      <c r="W172" s="76" t="str">
        <f>Persona!BE173</f>
        <v>Cleared</v>
      </c>
      <c r="X172" s="76" t="str">
        <f>Wellness!CD173</f>
        <v>Cleared</v>
      </c>
      <c r="Y172" s="71" t="str">
        <f t="shared" si="11"/>
        <v>None</v>
      </c>
      <c r="Z172" s="63">
        <f>AVERAGE('HPS grading'!$F172,'HPS grading'!$K172,'HPS grading'!$P172,'HPS grading'!$U172)</f>
        <v>49.471051587301588</v>
      </c>
      <c r="AA172" s="249" t="str" cm="1">
        <f t="array" ref="AA172">_xlfn.IFS('HPS grading'!Z172&gt;=90,"A+",'HPS grading'!Z172&gt;=80,"A",'HPS grading'!Z172&gt;=70,"B+",'HPS grading'!Z172&gt;=60,"B",'HPS grading'!Z172&gt;=50,"C+",'HPS grading'!Z172&gt;=40,"C",'HPS grading'!Z172&gt;=30,"D",'HPS grading'!Z172&lt;30,"E")</f>
        <v>C</v>
      </c>
    </row>
    <row r="173" spans="1:27" x14ac:dyDescent="0.3">
      <c r="A173" s="72">
        <v>170</v>
      </c>
      <c r="B173" s="64" t="s">
        <v>23</v>
      </c>
      <c r="C173" s="64" t="s">
        <v>15</v>
      </c>
      <c r="D173" s="64" t="s">
        <v>366</v>
      </c>
      <c r="E173" s="65" t="s">
        <v>367</v>
      </c>
      <c r="F173" s="67">
        <f>HPS!$U173</f>
        <v>68.604166666666657</v>
      </c>
      <c r="G173" s="72" t="str" cm="1">
        <f t="array" ref="G173">_xlfn.IFS('HPS grading'!$F173&gt;=90,"A+",'HPS grading'!$F173&gt;=80,"A",'HPS grading'!$F173&gt;=70,"B+",'HPS grading'!$F173&gt;=60,"B",'HPS grading'!$F173&gt;=50,"C+",'HPS grading'!$F173&gt;=40,"C",'HPS grading'!$F173&gt;=30,"D",'HPS grading'!$F173&lt;30,"E")</f>
        <v>B</v>
      </c>
      <c r="H173" s="76" t="str">
        <f>Persona!R174</f>
        <v>Cleared</v>
      </c>
      <c r="I173" s="76" t="str">
        <f>Wellness!V174</f>
        <v>Cleared</v>
      </c>
      <c r="J173" s="71" t="str">
        <f t="shared" si="8"/>
        <v>None</v>
      </c>
      <c r="K173" s="67">
        <f>HPS!AK173</f>
        <v>47.581904761904759</v>
      </c>
      <c r="L173" s="72" t="str" cm="1">
        <f t="array" ref="L173">_xlfn.IFS('HPS grading'!K173&gt;=90,"A+",'HPS grading'!K173&gt;=80,"A",'HPS grading'!K173&gt;=70,"B+",'HPS grading'!K173&gt;=60,"B",'HPS grading'!K173&gt;=50,"C+",'HPS grading'!K173&gt;=40,"C",'HPS grading'!K173&gt;=30,"D",'HPS grading'!K173&lt;30,"E")</f>
        <v>C</v>
      </c>
      <c r="M173" s="76" t="str">
        <f>Persona!AE174</f>
        <v>Cleared</v>
      </c>
      <c r="N173" s="76" t="str">
        <f>Wellness!AP174</f>
        <v>NC</v>
      </c>
      <c r="O173" s="71" t="str">
        <f t="shared" si="9"/>
        <v>NC</v>
      </c>
      <c r="P173" s="67">
        <f>HPS!BA173</f>
        <v>54.330000000000005</v>
      </c>
      <c r="Q173" s="72" t="str" cm="1">
        <f t="array" ref="Q173">_xlfn.IFS('HPS grading'!P173&gt;=90,"A+",'HPS grading'!P173&gt;=80,"A",'HPS grading'!P173&gt;=70,"B+",'HPS grading'!P173&gt;=60,"B",'HPS grading'!P173&gt;=50,"C+",'HPS grading'!P173&gt;=40,"C",'HPS grading'!P173&gt;=30,"D",'HPS grading'!P173&lt;30,"E")</f>
        <v>C+</v>
      </c>
      <c r="R173" s="76" t="str">
        <f>Persona!AR174</f>
        <v>Cleared</v>
      </c>
      <c r="S173" s="76" t="str">
        <f>Wellness!BJ174</f>
        <v>Cleared</v>
      </c>
      <c r="T173" s="72" t="str">
        <f t="shared" si="10"/>
        <v>None</v>
      </c>
      <c r="U173" s="67">
        <f>HPS!BQ173</f>
        <v>52.822222222222223</v>
      </c>
      <c r="V173" s="72" t="str" cm="1">
        <f t="array" ref="V173">_xlfn.IFS('HPS grading'!U173&gt;=90,"A+",'HPS grading'!U173&gt;=80,"A",'HPS grading'!U173&gt;=70,"B+",'HPS grading'!U173&gt;=60,"B",'HPS grading'!U173&gt;=50,"C+",'HPS grading'!U173&gt;=40,"C",'HPS grading'!U173&gt;=30,"D",'HPS grading'!U173&lt;30,"E")</f>
        <v>C+</v>
      </c>
      <c r="W173" s="76" t="str">
        <f>Persona!BE174</f>
        <v>Cleared</v>
      </c>
      <c r="X173" s="76" t="str">
        <f>Wellness!CD174</f>
        <v>NC</v>
      </c>
      <c r="Y173" s="72" t="str">
        <f t="shared" si="11"/>
        <v>NC</v>
      </c>
      <c r="Z173" s="67">
        <f>AVERAGE('HPS grading'!$F173,'HPS grading'!$K173,'HPS grading'!$P173,'HPS grading'!$U173)</f>
        <v>55.834573412698411</v>
      </c>
      <c r="AA173" s="250" t="str" cm="1">
        <f t="array" ref="AA173">_xlfn.IFS('HPS grading'!Z173&gt;=90,"A+",'HPS grading'!Z173&gt;=80,"A",'HPS grading'!Z173&gt;=70,"B+",'HPS grading'!Z173&gt;=60,"B",'HPS grading'!Z173&gt;=50,"C+",'HPS grading'!Z173&gt;=40,"C",'HPS grading'!Z173&gt;=30,"D",'HPS grading'!Z173&lt;30,"E")</f>
        <v>C+</v>
      </c>
    </row>
    <row r="174" spans="1:27" x14ac:dyDescent="0.3">
      <c r="A174" s="71">
        <v>171</v>
      </c>
      <c r="B174" s="60" t="s">
        <v>23</v>
      </c>
      <c r="C174" s="60" t="s">
        <v>47</v>
      </c>
      <c r="D174" s="60" t="s">
        <v>368</v>
      </c>
      <c r="E174" s="61" t="s">
        <v>369</v>
      </c>
      <c r="F174" s="63">
        <f>HPS!$U174</f>
        <v>53.768353174603178</v>
      </c>
      <c r="G174" s="71" t="str" cm="1">
        <f t="array" ref="G174">_xlfn.IFS('HPS grading'!$F174&gt;=90,"A+",'HPS grading'!$F174&gt;=80,"A",'HPS grading'!$F174&gt;=70,"B+",'HPS grading'!$F174&gt;=60,"B",'HPS grading'!$F174&gt;=50,"C+",'HPS grading'!$F174&gt;=40,"C",'HPS grading'!$F174&gt;=30,"D",'HPS grading'!$F174&lt;30,"E")</f>
        <v>C+</v>
      </c>
      <c r="H174" s="76" t="str">
        <f>Persona!R175</f>
        <v>Cleared</v>
      </c>
      <c r="I174" s="76" t="str">
        <f>Wellness!V175</f>
        <v>NC</v>
      </c>
      <c r="J174" s="71" t="str">
        <f t="shared" si="8"/>
        <v>NC</v>
      </c>
      <c r="K174" s="63">
        <f>HPS!AK174</f>
        <v>44.620952380952374</v>
      </c>
      <c r="L174" s="71" t="str" cm="1">
        <f t="array" ref="L174">_xlfn.IFS('HPS grading'!K174&gt;=90,"A+",'HPS grading'!K174&gt;=80,"A",'HPS grading'!K174&gt;=70,"B+",'HPS grading'!K174&gt;=60,"B",'HPS grading'!K174&gt;=50,"C+",'HPS grading'!K174&gt;=40,"C",'HPS grading'!K174&gt;=30,"D",'HPS grading'!K174&lt;30,"E")</f>
        <v>C</v>
      </c>
      <c r="M174" s="76" t="str">
        <f>Persona!AE175</f>
        <v>Cleared</v>
      </c>
      <c r="N174" s="76" t="str">
        <f>Wellness!AP175</f>
        <v>NC</v>
      </c>
      <c r="O174" s="71" t="str">
        <f t="shared" si="9"/>
        <v>NC</v>
      </c>
      <c r="P174" s="63">
        <f>HPS!BA174</f>
        <v>35.585555555555551</v>
      </c>
      <c r="Q174" s="71" t="str" cm="1">
        <f t="array" ref="Q174">_xlfn.IFS('HPS grading'!P174&gt;=90,"A+",'HPS grading'!P174&gt;=80,"A",'HPS grading'!P174&gt;=70,"B+",'HPS grading'!P174&gt;=60,"B",'HPS grading'!P174&gt;=50,"C+",'HPS grading'!P174&gt;=40,"C",'HPS grading'!P174&gt;=30,"D",'HPS grading'!P174&lt;30,"E")</f>
        <v>D</v>
      </c>
      <c r="R174" s="76" t="str">
        <f>Persona!AR175</f>
        <v>Cleared</v>
      </c>
      <c r="S174" s="76" t="str">
        <f>Wellness!BJ175</f>
        <v>NC</v>
      </c>
      <c r="T174" s="71" t="str">
        <f t="shared" si="10"/>
        <v>NC</v>
      </c>
      <c r="U174" s="63">
        <f>HPS!BQ174</f>
        <v>36.262037037037032</v>
      </c>
      <c r="V174" s="71" t="str" cm="1">
        <f t="array" ref="V174">_xlfn.IFS('HPS grading'!U174&gt;=90,"A+",'HPS grading'!U174&gt;=80,"A",'HPS grading'!U174&gt;=70,"B+",'HPS grading'!U174&gt;=60,"B",'HPS grading'!U174&gt;=50,"C+",'HPS grading'!U174&gt;=40,"C",'HPS grading'!U174&gt;=30,"D",'HPS grading'!U174&lt;30,"E")</f>
        <v>D</v>
      </c>
      <c r="W174" s="76" t="str">
        <f>Persona!BE175</f>
        <v>Cleared</v>
      </c>
      <c r="X174" s="76" t="str">
        <f>Wellness!CD175</f>
        <v>NC</v>
      </c>
      <c r="Y174" s="71" t="str">
        <f t="shared" si="11"/>
        <v>NC</v>
      </c>
      <c r="Z174" s="63">
        <f>AVERAGE('HPS grading'!$F174,'HPS grading'!$K174,'HPS grading'!$P174,'HPS grading'!$U174)</f>
        <v>42.559224537037032</v>
      </c>
      <c r="AA174" s="249" t="str" cm="1">
        <f t="array" ref="AA174">_xlfn.IFS('HPS grading'!Z174&gt;=90,"A+",'HPS grading'!Z174&gt;=80,"A",'HPS grading'!Z174&gt;=70,"B+",'HPS grading'!Z174&gt;=60,"B",'HPS grading'!Z174&gt;=50,"C+",'HPS grading'!Z174&gt;=40,"C",'HPS grading'!Z174&gt;=30,"D",'HPS grading'!Z174&lt;30,"E")</f>
        <v>C</v>
      </c>
    </row>
    <row r="175" spans="1:27" x14ac:dyDescent="0.3">
      <c r="A175" s="72">
        <v>172</v>
      </c>
      <c r="B175" s="64" t="s">
        <v>23</v>
      </c>
      <c r="C175" s="64" t="s">
        <v>34</v>
      </c>
      <c r="D175" s="64" t="s">
        <v>370</v>
      </c>
      <c r="E175" s="65" t="s">
        <v>371</v>
      </c>
      <c r="F175" s="67">
        <f>HPS!$U175</f>
        <v>54.875</v>
      </c>
      <c r="G175" s="72" t="str" cm="1">
        <f t="array" ref="G175">_xlfn.IFS('HPS grading'!$F175&gt;=90,"A+",'HPS grading'!$F175&gt;=80,"A",'HPS grading'!$F175&gt;=70,"B+",'HPS grading'!$F175&gt;=60,"B",'HPS grading'!$F175&gt;=50,"C+",'HPS grading'!$F175&gt;=40,"C",'HPS grading'!$F175&gt;=30,"D",'HPS grading'!$F175&lt;30,"E")</f>
        <v>C+</v>
      </c>
      <c r="H175" s="76" t="str">
        <f>Persona!R176</f>
        <v>Cleared</v>
      </c>
      <c r="I175" s="76" t="str">
        <f>Wellness!V176</f>
        <v>Cleared</v>
      </c>
      <c r="J175" s="71" t="str">
        <f t="shared" si="8"/>
        <v>None</v>
      </c>
      <c r="K175" s="67">
        <f>HPS!AK175</f>
        <v>39.480952380952381</v>
      </c>
      <c r="L175" s="72" t="str" cm="1">
        <f t="array" ref="L175">_xlfn.IFS('HPS grading'!K175&gt;=90,"A+",'HPS grading'!K175&gt;=80,"A",'HPS grading'!K175&gt;=70,"B+",'HPS grading'!K175&gt;=60,"B",'HPS grading'!K175&gt;=50,"C+",'HPS grading'!K175&gt;=40,"C",'HPS grading'!K175&gt;=30,"D",'HPS grading'!K175&lt;30,"E")</f>
        <v>D</v>
      </c>
      <c r="M175" s="76" t="str">
        <f>Persona!AE176</f>
        <v>Cleared</v>
      </c>
      <c r="N175" s="76" t="str">
        <f>Wellness!AP176</f>
        <v>NC</v>
      </c>
      <c r="O175" s="71" t="str">
        <f t="shared" si="9"/>
        <v>NC</v>
      </c>
      <c r="P175" s="67">
        <f>HPS!BA175</f>
        <v>43.377777777777773</v>
      </c>
      <c r="Q175" s="72" t="str" cm="1">
        <f t="array" ref="Q175">_xlfn.IFS('HPS grading'!P175&gt;=90,"A+",'HPS grading'!P175&gt;=80,"A",'HPS grading'!P175&gt;=70,"B+",'HPS grading'!P175&gt;=60,"B",'HPS grading'!P175&gt;=50,"C+",'HPS grading'!P175&gt;=40,"C",'HPS grading'!P175&gt;=30,"D",'HPS grading'!P175&lt;30,"E")</f>
        <v>C</v>
      </c>
      <c r="R175" s="76" t="str">
        <f>Persona!AR176</f>
        <v>NC</v>
      </c>
      <c r="S175" s="76" t="str">
        <f>Wellness!BJ176</f>
        <v>Cleared</v>
      </c>
      <c r="T175" s="72" t="str">
        <f t="shared" si="10"/>
        <v>NC</v>
      </c>
      <c r="U175" s="67">
        <f>HPS!BQ175</f>
        <v>49.188888888888883</v>
      </c>
      <c r="V175" s="72" t="str" cm="1">
        <f t="array" ref="V175">_xlfn.IFS('HPS grading'!U175&gt;=90,"A+",'HPS grading'!U175&gt;=80,"A",'HPS grading'!U175&gt;=70,"B+",'HPS grading'!U175&gt;=60,"B",'HPS grading'!U175&gt;=50,"C+",'HPS grading'!U175&gt;=40,"C",'HPS grading'!U175&gt;=30,"D",'HPS grading'!U175&lt;30,"E")</f>
        <v>C</v>
      </c>
      <c r="W175" s="76" t="str">
        <f>Persona!BE176</f>
        <v>Cleared</v>
      </c>
      <c r="X175" s="76" t="str">
        <f>Wellness!CD176</f>
        <v>Cleared</v>
      </c>
      <c r="Y175" s="72" t="str">
        <f t="shared" si="11"/>
        <v>None</v>
      </c>
      <c r="Z175" s="67">
        <f>AVERAGE('HPS grading'!$F175,'HPS grading'!$K175,'HPS grading'!$P175,'HPS grading'!$U175)</f>
        <v>46.730654761904759</v>
      </c>
      <c r="AA175" s="250" t="str" cm="1">
        <f t="array" ref="AA175">_xlfn.IFS('HPS grading'!Z175&gt;=90,"A+",'HPS grading'!Z175&gt;=80,"A",'HPS grading'!Z175&gt;=70,"B+",'HPS grading'!Z175&gt;=60,"B",'HPS grading'!Z175&gt;=50,"C+",'HPS grading'!Z175&gt;=40,"C",'HPS grading'!Z175&gt;=30,"D",'HPS grading'!Z175&lt;30,"E")</f>
        <v>C</v>
      </c>
    </row>
    <row r="176" spans="1:27" x14ac:dyDescent="0.3">
      <c r="A176" s="71">
        <v>173</v>
      </c>
      <c r="B176" s="60" t="s">
        <v>23</v>
      </c>
      <c r="C176" s="60" t="s">
        <v>15</v>
      </c>
      <c r="D176" s="60" t="s">
        <v>372</v>
      </c>
      <c r="E176" s="61" t="s">
        <v>373</v>
      </c>
      <c r="F176" s="63">
        <f>HPS!$U176</f>
        <v>59.248015873015866</v>
      </c>
      <c r="G176" s="71" t="str" cm="1">
        <f t="array" ref="G176">_xlfn.IFS('HPS grading'!$F176&gt;=90,"A+",'HPS grading'!$F176&gt;=80,"A",'HPS grading'!$F176&gt;=70,"B+",'HPS grading'!$F176&gt;=60,"B",'HPS grading'!$F176&gt;=50,"C+",'HPS grading'!$F176&gt;=40,"C",'HPS grading'!$F176&gt;=30,"D",'HPS grading'!$F176&lt;30,"E")</f>
        <v>C+</v>
      </c>
      <c r="H176" s="76" t="str">
        <f>Persona!R177</f>
        <v>Cleared</v>
      </c>
      <c r="I176" s="76" t="str">
        <f>Wellness!V177</f>
        <v>Cleared</v>
      </c>
      <c r="J176" s="71" t="str">
        <f t="shared" si="8"/>
        <v>None</v>
      </c>
      <c r="K176" s="63">
        <f>HPS!AK176</f>
        <v>36.965238095238092</v>
      </c>
      <c r="L176" s="71" t="str" cm="1">
        <f t="array" ref="L176">_xlfn.IFS('HPS grading'!K176&gt;=90,"A+",'HPS grading'!K176&gt;=80,"A",'HPS grading'!K176&gt;=70,"B+",'HPS grading'!K176&gt;=60,"B",'HPS grading'!K176&gt;=50,"C+",'HPS grading'!K176&gt;=40,"C",'HPS grading'!K176&gt;=30,"D",'HPS grading'!K176&lt;30,"E")</f>
        <v>D</v>
      </c>
      <c r="M176" s="76" t="str">
        <f>Persona!AE177</f>
        <v>Cleared</v>
      </c>
      <c r="N176" s="76" t="str">
        <f>Wellness!AP177</f>
        <v>NC</v>
      </c>
      <c r="O176" s="71" t="str">
        <f t="shared" si="9"/>
        <v>NC</v>
      </c>
      <c r="P176" s="63">
        <f>HPS!BA176</f>
        <v>44.907777777777781</v>
      </c>
      <c r="Q176" s="71" t="str" cm="1">
        <f t="array" ref="Q176">_xlfn.IFS('HPS grading'!P176&gt;=90,"A+",'HPS grading'!P176&gt;=80,"A",'HPS grading'!P176&gt;=70,"B+",'HPS grading'!P176&gt;=60,"B",'HPS grading'!P176&gt;=50,"C+",'HPS grading'!P176&gt;=40,"C",'HPS grading'!P176&gt;=30,"D",'HPS grading'!P176&lt;30,"E")</f>
        <v>C</v>
      </c>
      <c r="R176" s="76" t="str">
        <f>Persona!AR177</f>
        <v>Cleared</v>
      </c>
      <c r="S176" s="76" t="str">
        <f>Wellness!BJ177</f>
        <v>NC</v>
      </c>
      <c r="T176" s="71" t="str">
        <f t="shared" si="10"/>
        <v>NC</v>
      </c>
      <c r="U176" s="63">
        <f>HPS!BQ176</f>
        <v>52.922222222222224</v>
      </c>
      <c r="V176" s="71" t="str" cm="1">
        <f t="array" ref="V176">_xlfn.IFS('HPS grading'!U176&gt;=90,"A+",'HPS grading'!U176&gt;=80,"A",'HPS grading'!U176&gt;=70,"B+",'HPS grading'!U176&gt;=60,"B",'HPS grading'!U176&gt;=50,"C+",'HPS grading'!U176&gt;=40,"C",'HPS grading'!U176&gt;=30,"D",'HPS grading'!U176&lt;30,"E")</f>
        <v>C+</v>
      </c>
      <c r="W176" s="76" t="str">
        <f>Persona!BE177</f>
        <v>Cleared</v>
      </c>
      <c r="X176" s="76" t="str">
        <f>Wellness!CD177</f>
        <v>Cleared</v>
      </c>
      <c r="Y176" s="71" t="str">
        <f t="shared" si="11"/>
        <v>None</v>
      </c>
      <c r="Z176" s="63">
        <f>AVERAGE('HPS grading'!$F176,'HPS grading'!$K176,'HPS grading'!$P176,'HPS grading'!$U176)</f>
        <v>48.510813492063491</v>
      </c>
      <c r="AA176" s="249" t="str" cm="1">
        <f t="array" ref="AA176">_xlfn.IFS('HPS grading'!Z176&gt;=90,"A+",'HPS grading'!Z176&gt;=80,"A",'HPS grading'!Z176&gt;=70,"B+",'HPS grading'!Z176&gt;=60,"B",'HPS grading'!Z176&gt;=50,"C+",'HPS grading'!Z176&gt;=40,"C",'HPS grading'!Z176&gt;=30,"D",'HPS grading'!Z176&lt;30,"E")</f>
        <v>C</v>
      </c>
    </row>
    <row r="177" spans="1:27" x14ac:dyDescent="0.3">
      <c r="A177" s="72">
        <v>174</v>
      </c>
      <c r="B177" s="64" t="s">
        <v>23</v>
      </c>
      <c r="C177" s="64" t="s">
        <v>15</v>
      </c>
      <c r="D177" s="64" t="s">
        <v>374</v>
      </c>
      <c r="E177" s="65" t="s">
        <v>375</v>
      </c>
      <c r="F177" s="67">
        <f>HPS!$U177</f>
        <v>45.732142857142861</v>
      </c>
      <c r="G177" s="72" t="str" cm="1">
        <f t="array" ref="G177">_xlfn.IFS('HPS grading'!$F177&gt;=90,"A+",'HPS grading'!$F177&gt;=80,"A",'HPS grading'!$F177&gt;=70,"B+",'HPS grading'!$F177&gt;=60,"B",'HPS grading'!$F177&gt;=50,"C+",'HPS grading'!$F177&gt;=40,"C",'HPS grading'!$F177&gt;=30,"D",'HPS grading'!$F177&lt;30,"E")</f>
        <v>C</v>
      </c>
      <c r="H177" s="76" t="str">
        <f>Persona!R178</f>
        <v>NC</v>
      </c>
      <c r="I177" s="76" t="str">
        <f>Wellness!V178</f>
        <v>Cleared</v>
      </c>
      <c r="J177" s="71" t="str">
        <f t="shared" si="8"/>
        <v>NC</v>
      </c>
      <c r="K177" s="67">
        <f>HPS!AK177</f>
        <v>54.50500000000001</v>
      </c>
      <c r="L177" s="72" t="str" cm="1">
        <f t="array" ref="L177">_xlfn.IFS('HPS grading'!K177&gt;=90,"A+",'HPS grading'!K177&gt;=80,"A",'HPS grading'!K177&gt;=70,"B+",'HPS grading'!K177&gt;=60,"B",'HPS grading'!K177&gt;=50,"C+",'HPS grading'!K177&gt;=40,"C",'HPS grading'!K177&gt;=30,"D",'HPS grading'!K177&lt;30,"E")</f>
        <v>C+</v>
      </c>
      <c r="M177" s="76" t="str">
        <f>Persona!AE178</f>
        <v>Cleared</v>
      </c>
      <c r="N177" s="76" t="str">
        <f>Wellness!AP178</f>
        <v>Cleared</v>
      </c>
      <c r="O177" s="71" t="str">
        <f t="shared" si="9"/>
        <v>None</v>
      </c>
      <c r="P177" s="67">
        <f>HPS!BA177</f>
        <v>40.214444444444439</v>
      </c>
      <c r="Q177" s="72" t="str" cm="1">
        <f t="array" ref="Q177">_xlfn.IFS('HPS grading'!P177&gt;=90,"A+",'HPS grading'!P177&gt;=80,"A",'HPS grading'!P177&gt;=70,"B+",'HPS grading'!P177&gt;=60,"B",'HPS grading'!P177&gt;=50,"C+",'HPS grading'!P177&gt;=40,"C",'HPS grading'!P177&gt;=30,"D",'HPS grading'!P177&lt;30,"E")</f>
        <v>C</v>
      </c>
      <c r="R177" s="76" t="str">
        <f>Persona!AR178</f>
        <v>NC</v>
      </c>
      <c r="S177" s="76" t="str">
        <f>Wellness!BJ178</f>
        <v>NC</v>
      </c>
      <c r="T177" s="72" t="str">
        <f t="shared" si="10"/>
        <v>NC</v>
      </c>
      <c r="U177" s="67">
        <f>HPS!BQ177</f>
        <v>47.638888888888886</v>
      </c>
      <c r="V177" s="72" t="str" cm="1">
        <f t="array" ref="V177">_xlfn.IFS('HPS grading'!U177&gt;=90,"A+",'HPS grading'!U177&gt;=80,"A",'HPS grading'!U177&gt;=70,"B+",'HPS grading'!U177&gt;=60,"B",'HPS grading'!U177&gt;=50,"C+",'HPS grading'!U177&gt;=40,"C",'HPS grading'!U177&gt;=30,"D",'HPS grading'!U177&lt;30,"E")</f>
        <v>C</v>
      </c>
      <c r="W177" s="76" t="str">
        <f>Persona!BE178</f>
        <v>Cleared</v>
      </c>
      <c r="X177" s="76" t="str">
        <f>Wellness!CD178</f>
        <v>NC</v>
      </c>
      <c r="Y177" s="72" t="str">
        <f t="shared" si="11"/>
        <v>NC</v>
      </c>
      <c r="Z177" s="67">
        <f>AVERAGE('HPS grading'!$F177,'HPS grading'!$K177,'HPS grading'!$P177,'HPS grading'!$U177)</f>
        <v>47.022619047619052</v>
      </c>
      <c r="AA177" s="250" t="str" cm="1">
        <f t="array" ref="AA177">_xlfn.IFS('HPS grading'!Z177&gt;=90,"A+",'HPS grading'!Z177&gt;=80,"A",'HPS grading'!Z177&gt;=70,"B+",'HPS grading'!Z177&gt;=60,"B",'HPS grading'!Z177&gt;=50,"C+",'HPS grading'!Z177&gt;=40,"C",'HPS grading'!Z177&gt;=30,"D",'HPS grading'!Z177&lt;30,"E")</f>
        <v>C</v>
      </c>
    </row>
    <row r="178" spans="1:27" x14ac:dyDescent="0.3">
      <c r="A178" s="71">
        <v>175</v>
      </c>
      <c r="B178" s="60" t="s">
        <v>27</v>
      </c>
      <c r="C178" s="60" t="s">
        <v>24</v>
      </c>
      <c r="D178" s="60" t="s">
        <v>376</v>
      </c>
      <c r="E178" s="61" t="s">
        <v>377</v>
      </c>
      <c r="F178" s="63">
        <f>HPS!$U178</f>
        <v>38.987599206349209</v>
      </c>
      <c r="G178" s="71" t="str" cm="1">
        <f t="array" ref="G178">_xlfn.IFS('HPS grading'!$F178&gt;=90,"A+",'HPS grading'!$F178&gt;=80,"A",'HPS grading'!$F178&gt;=70,"B+",'HPS grading'!$F178&gt;=60,"B",'HPS grading'!$F178&gt;=50,"C+",'HPS grading'!$F178&gt;=40,"C",'HPS grading'!$F178&gt;=30,"D",'HPS grading'!$F178&lt;30,"E")</f>
        <v>D</v>
      </c>
      <c r="H178" s="76" t="str">
        <f>Persona!R179</f>
        <v>NC</v>
      </c>
      <c r="I178" s="76" t="str">
        <f>Wellness!V179</f>
        <v>Cleared</v>
      </c>
      <c r="J178" s="71" t="str">
        <f t="shared" si="8"/>
        <v>NC</v>
      </c>
      <c r="K178" s="63">
        <f>HPS!AK178</f>
        <v>43.079047619047614</v>
      </c>
      <c r="L178" s="71" t="str" cm="1">
        <f t="array" ref="L178">_xlfn.IFS('HPS grading'!K178&gt;=90,"A+",'HPS grading'!K178&gt;=80,"A",'HPS grading'!K178&gt;=70,"B+",'HPS grading'!K178&gt;=60,"B",'HPS grading'!K178&gt;=50,"C+",'HPS grading'!K178&gt;=40,"C",'HPS grading'!K178&gt;=30,"D",'HPS grading'!K178&lt;30,"E")</f>
        <v>C</v>
      </c>
      <c r="M178" s="76" t="str">
        <f>Persona!AE179</f>
        <v>Cleared</v>
      </c>
      <c r="N178" s="76" t="str">
        <f>Wellness!AP179</f>
        <v>NC</v>
      </c>
      <c r="O178" s="71" t="str">
        <f t="shared" si="9"/>
        <v>NC</v>
      </c>
      <c r="P178" s="63">
        <f>HPS!BA178</f>
        <v>47.074444444444445</v>
      </c>
      <c r="Q178" s="71" t="str" cm="1">
        <f t="array" ref="Q178">_xlfn.IFS('HPS grading'!P178&gt;=90,"A+",'HPS grading'!P178&gt;=80,"A",'HPS grading'!P178&gt;=70,"B+",'HPS grading'!P178&gt;=60,"B",'HPS grading'!P178&gt;=50,"C+",'HPS grading'!P178&gt;=40,"C",'HPS grading'!P178&gt;=30,"D",'HPS grading'!P178&lt;30,"E")</f>
        <v>C</v>
      </c>
      <c r="R178" s="76" t="str">
        <f>Persona!AR179</f>
        <v>NC</v>
      </c>
      <c r="S178" s="76" t="str">
        <f>Wellness!BJ179</f>
        <v>Cleared</v>
      </c>
      <c r="T178" s="71" t="str">
        <f t="shared" si="10"/>
        <v>NC</v>
      </c>
      <c r="U178" s="63">
        <f>HPS!BQ178</f>
        <v>43.516666666666666</v>
      </c>
      <c r="V178" s="71" t="str" cm="1">
        <f t="array" ref="V178">_xlfn.IFS('HPS grading'!U178&gt;=90,"A+",'HPS grading'!U178&gt;=80,"A",'HPS grading'!U178&gt;=70,"B+",'HPS grading'!U178&gt;=60,"B",'HPS grading'!U178&gt;=50,"C+",'HPS grading'!U178&gt;=40,"C",'HPS grading'!U178&gt;=30,"D",'HPS grading'!U178&lt;30,"E")</f>
        <v>C</v>
      </c>
      <c r="W178" s="76" t="str">
        <f>Persona!BE179</f>
        <v>NC</v>
      </c>
      <c r="X178" s="76" t="str">
        <f>Wellness!CD179</f>
        <v>Cleared</v>
      </c>
      <c r="Y178" s="71" t="str">
        <f t="shared" si="11"/>
        <v>NC</v>
      </c>
      <c r="Z178" s="63">
        <f>AVERAGE('HPS grading'!$F178,'HPS grading'!$K178,'HPS grading'!$P178,'HPS grading'!$U178)</f>
        <v>43.164439484126987</v>
      </c>
      <c r="AA178" s="249" t="str" cm="1">
        <f t="array" ref="AA178">_xlfn.IFS('HPS grading'!Z178&gt;=90,"A+",'HPS grading'!Z178&gt;=80,"A",'HPS grading'!Z178&gt;=70,"B+",'HPS grading'!Z178&gt;=60,"B",'HPS grading'!Z178&gt;=50,"C+",'HPS grading'!Z178&gt;=40,"C",'HPS grading'!Z178&gt;=30,"D",'HPS grading'!Z178&lt;30,"E")</f>
        <v>C</v>
      </c>
    </row>
    <row r="179" spans="1:27" x14ac:dyDescent="0.3">
      <c r="A179" s="72">
        <v>176</v>
      </c>
      <c r="B179" s="64" t="s">
        <v>27</v>
      </c>
      <c r="C179" s="64" t="s">
        <v>15</v>
      </c>
      <c r="D179" s="64" t="s">
        <v>378</v>
      </c>
      <c r="E179" s="65" t="s">
        <v>379</v>
      </c>
      <c r="F179" s="67">
        <f>HPS!$U179</f>
        <v>51.291666666666671</v>
      </c>
      <c r="G179" s="72" t="str" cm="1">
        <f t="array" ref="G179">_xlfn.IFS('HPS grading'!$F179&gt;=90,"A+",'HPS grading'!$F179&gt;=80,"A",'HPS grading'!$F179&gt;=70,"B+",'HPS grading'!$F179&gt;=60,"B",'HPS grading'!$F179&gt;=50,"C+",'HPS grading'!$F179&gt;=40,"C",'HPS grading'!$F179&gt;=30,"D",'HPS grading'!$F179&lt;30,"E")</f>
        <v>C+</v>
      </c>
      <c r="H179" s="76" t="str">
        <f>Persona!R180</f>
        <v>Cleared</v>
      </c>
      <c r="I179" s="76" t="str">
        <f>Wellness!V180</f>
        <v>NC</v>
      </c>
      <c r="J179" s="71" t="str">
        <f t="shared" si="8"/>
        <v>NC</v>
      </c>
      <c r="K179" s="67">
        <f>HPS!AK179</f>
        <v>30.036428571428573</v>
      </c>
      <c r="L179" s="72" t="str" cm="1">
        <f t="array" ref="L179">_xlfn.IFS('HPS grading'!K179&gt;=90,"A+",'HPS grading'!K179&gt;=80,"A",'HPS grading'!K179&gt;=70,"B+",'HPS grading'!K179&gt;=60,"B",'HPS grading'!K179&gt;=50,"C+",'HPS grading'!K179&gt;=40,"C",'HPS grading'!K179&gt;=30,"D",'HPS grading'!K179&lt;30,"E")</f>
        <v>D</v>
      </c>
      <c r="M179" s="76" t="str">
        <f>Persona!AE180</f>
        <v>NC</v>
      </c>
      <c r="N179" s="76" t="str">
        <f>Wellness!AP180</f>
        <v>NC</v>
      </c>
      <c r="O179" s="71" t="str">
        <f t="shared" si="9"/>
        <v>NC</v>
      </c>
      <c r="P179" s="67">
        <f>HPS!BA179</f>
        <v>12.193333333333335</v>
      </c>
      <c r="Q179" s="72" t="str" cm="1">
        <f t="array" ref="Q179">_xlfn.IFS('HPS grading'!P179&gt;=90,"A+",'HPS grading'!P179&gt;=80,"A",'HPS grading'!P179&gt;=70,"B+",'HPS grading'!P179&gt;=60,"B",'HPS grading'!P179&gt;=50,"C+",'HPS grading'!P179&gt;=40,"C",'HPS grading'!P179&gt;=30,"D",'HPS grading'!P179&lt;30,"E")</f>
        <v>E</v>
      </c>
      <c r="R179" s="76" t="str">
        <f>Persona!AR180</f>
        <v>NC</v>
      </c>
      <c r="S179" s="76" t="str">
        <f>Wellness!BJ180</f>
        <v>NC</v>
      </c>
      <c r="T179" s="72" t="str">
        <f t="shared" si="10"/>
        <v>NC</v>
      </c>
      <c r="U179" s="67">
        <f>HPS!BQ179</f>
        <v>39.003703703703707</v>
      </c>
      <c r="V179" s="72" t="str" cm="1">
        <f t="array" ref="V179">_xlfn.IFS('HPS grading'!U179&gt;=90,"A+",'HPS grading'!U179&gt;=80,"A",'HPS grading'!U179&gt;=70,"B+",'HPS grading'!U179&gt;=60,"B",'HPS grading'!U179&gt;=50,"C+",'HPS grading'!U179&gt;=40,"C",'HPS grading'!U179&gt;=30,"D",'HPS grading'!U179&lt;30,"E")</f>
        <v>D</v>
      </c>
      <c r="W179" s="76" t="str">
        <f>Persona!BE180</f>
        <v>Cleared</v>
      </c>
      <c r="X179" s="76" t="str">
        <f>Wellness!CD180</f>
        <v>NC</v>
      </c>
      <c r="Y179" s="72" t="str">
        <f t="shared" si="11"/>
        <v>NC</v>
      </c>
      <c r="Z179" s="67">
        <f>AVERAGE('HPS grading'!$F179,'HPS grading'!$K179,'HPS grading'!$P179,'HPS grading'!$U179)</f>
        <v>33.13128306878307</v>
      </c>
      <c r="AA179" s="250" t="str" cm="1">
        <f t="array" ref="AA179">_xlfn.IFS('HPS grading'!Z179&gt;=90,"A+",'HPS grading'!Z179&gt;=80,"A",'HPS grading'!Z179&gt;=70,"B+",'HPS grading'!Z179&gt;=60,"B",'HPS grading'!Z179&gt;=50,"C+",'HPS grading'!Z179&gt;=40,"C",'HPS grading'!Z179&gt;=30,"D",'HPS grading'!Z179&lt;30,"E")</f>
        <v>D</v>
      </c>
    </row>
    <row r="180" spans="1:27" x14ac:dyDescent="0.3">
      <c r="A180" s="71">
        <v>177</v>
      </c>
      <c r="B180" s="60" t="s">
        <v>27</v>
      </c>
      <c r="C180" s="60" t="s">
        <v>47</v>
      </c>
      <c r="D180" s="60" t="s">
        <v>380</v>
      </c>
      <c r="E180" s="61" t="s">
        <v>381</v>
      </c>
      <c r="F180" s="63">
        <f>HPS!$U180</f>
        <v>68.504464285714278</v>
      </c>
      <c r="G180" s="71" t="str" cm="1">
        <f t="array" ref="G180">_xlfn.IFS('HPS grading'!$F180&gt;=90,"A+",'HPS grading'!$F180&gt;=80,"A",'HPS grading'!$F180&gt;=70,"B+",'HPS grading'!$F180&gt;=60,"B",'HPS grading'!$F180&gt;=50,"C+",'HPS grading'!$F180&gt;=40,"C",'HPS grading'!$F180&gt;=30,"D",'HPS grading'!$F180&lt;30,"E")</f>
        <v>B</v>
      </c>
      <c r="H180" s="76" t="str">
        <f>Persona!R181</f>
        <v>Cleared</v>
      </c>
      <c r="I180" s="76" t="str">
        <f>Wellness!V181</f>
        <v>Cleared</v>
      </c>
      <c r="J180" s="71" t="str">
        <f t="shared" si="8"/>
        <v>None</v>
      </c>
      <c r="K180" s="63">
        <f>HPS!AK180</f>
        <v>56.704523809523813</v>
      </c>
      <c r="L180" s="71" t="str" cm="1">
        <f t="array" ref="L180">_xlfn.IFS('HPS grading'!K180&gt;=90,"A+",'HPS grading'!K180&gt;=80,"A",'HPS grading'!K180&gt;=70,"B+",'HPS grading'!K180&gt;=60,"B",'HPS grading'!K180&gt;=50,"C+",'HPS grading'!K180&gt;=40,"C",'HPS grading'!K180&gt;=30,"D",'HPS grading'!K180&lt;30,"E")</f>
        <v>C+</v>
      </c>
      <c r="M180" s="76" t="str">
        <f>Persona!AE181</f>
        <v>Cleared</v>
      </c>
      <c r="N180" s="76" t="str">
        <f>Wellness!AP181</f>
        <v>Cleared</v>
      </c>
      <c r="O180" s="71" t="str">
        <f t="shared" si="9"/>
        <v>None</v>
      </c>
      <c r="P180" s="63">
        <f>HPS!BA180</f>
        <v>47.707777777777778</v>
      </c>
      <c r="Q180" s="71" t="str" cm="1">
        <f t="array" ref="Q180">_xlfn.IFS('HPS grading'!P180&gt;=90,"A+",'HPS grading'!P180&gt;=80,"A",'HPS grading'!P180&gt;=70,"B+",'HPS grading'!P180&gt;=60,"B",'HPS grading'!P180&gt;=50,"C+",'HPS grading'!P180&gt;=40,"C",'HPS grading'!P180&gt;=30,"D",'HPS grading'!P180&lt;30,"E")</f>
        <v>C</v>
      </c>
      <c r="R180" s="76" t="str">
        <f>Persona!AR181</f>
        <v>Cleared</v>
      </c>
      <c r="S180" s="76" t="str">
        <f>Wellness!BJ181</f>
        <v>Cleared</v>
      </c>
      <c r="T180" s="71" t="str">
        <f t="shared" si="10"/>
        <v>None</v>
      </c>
      <c r="U180" s="63">
        <f>HPS!BQ180</f>
        <v>42.483333333333334</v>
      </c>
      <c r="V180" s="71" t="str" cm="1">
        <f t="array" ref="V180">_xlfn.IFS('HPS grading'!U180&gt;=90,"A+",'HPS grading'!U180&gt;=80,"A",'HPS grading'!U180&gt;=70,"B+",'HPS grading'!U180&gt;=60,"B",'HPS grading'!U180&gt;=50,"C+",'HPS grading'!U180&gt;=40,"C",'HPS grading'!U180&gt;=30,"D",'HPS grading'!U180&lt;30,"E")</f>
        <v>C</v>
      </c>
      <c r="W180" s="76" t="str">
        <f>Persona!BE181</f>
        <v>Cleared</v>
      </c>
      <c r="X180" s="76" t="str">
        <f>Wellness!CD181</f>
        <v>Cleared</v>
      </c>
      <c r="Y180" s="71" t="str">
        <f t="shared" si="11"/>
        <v>None</v>
      </c>
      <c r="Z180" s="63">
        <f>AVERAGE('HPS grading'!$F180,'HPS grading'!$K180,'HPS grading'!$P180,'HPS grading'!$U180)</f>
        <v>53.850024801587296</v>
      </c>
      <c r="AA180" s="249" t="str" cm="1">
        <f t="array" ref="AA180">_xlfn.IFS('HPS grading'!Z180&gt;=90,"A+",'HPS grading'!Z180&gt;=80,"A",'HPS grading'!Z180&gt;=70,"B+",'HPS grading'!Z180&gt;=60,"B",'HPS grading'!Z180&gt;=50,"C+",'HPS grading'!Z180&gt;=40,"C",'HPS grading'!Z180&gt;=30,"D",'HPS grading'!Z180&lt;30,"E")</f>
        <v>C+</v>
      </c>
    </row>
    <row r="181" spans="1:27" x14ac:dyDescent="0.3">
      <c r="A181" s="72">
        <v>178</v>
      </c>
      <c r="B181" s="64" t="s">
        <v>23</v>
      </c>
      <c r="C181" s="64" t="s">
        <v>24</v>
      </c>
      <c r="D181" s="64" t="s">
        <v>382</v>
      </c>
      <c r="E181" s="65" t="s">
        <v>383</v>
      </c>
      <c r="F181" s="67">
        <f>HPS!$U181</f>
        <v>44.388888888888893</v>
      </c>
      <c r="G181" s="72" t="str" cm="1">
        <f t="array" ref="G181">_xlfn.IFS('HPS grading'!$F181&gt;=90,"A+",'HPS grading'!$F181&gt;=80,"A",'HPS grading'!$F181&gt;=70,"B+",'HPS grading'!$F181&gt;=60,"B",'HPS grading'!$F181&gt;=50,"C+",'HPS grading'!$F181&gt;=40,"C",'HPS grading'!$F181&gt;=30,"D",'HPS grading'!$F181&lt;30,"E")</f>
        <v>C</v>
      </c>
      <c r="H181" s="76" t="str">
        <f>Persona!R182</f>
        <v>Cleared</v>
      </c>
      <c r="I181" s="76" t="str">
        <f>Wellness!V182</f>
        <v>NC</v>
      </c>
      <c r="J181" s="71" t="str">
        <f t="shared" si="8"/>
        <v>NC</v>
      </c>
      <c r="K181" s="67">
        <f>HPS!AK181</f>
        <v>56.129285714285722</v>
      </c>
      <c r="L181" s="72" t="str" cm="1">
        <f t="array" ref="L181">_xlfn.IFS('HPS grading'!K181&gt;=90,"A+",'HPS grading'!K181&gt;=80,"A",'HPS grading'!K181&gt;=70,"B+",'HPS grading'!K181&gt;=60,"B",'HPS grading'!K181&gt;=50,"C+",'HPS grading'!K181&gt;=40,"C",'HPS grading'!K181&gt;=30,"D",'HPS grading'!K181&lt;30,"E")</f>
        <v>C+</v>
      </c>
      <c r="M181" s="76" t="str">
        <f>Persona!AE182</f>
        <v>Cleared</v>
      </c>
      <c r="N181" s="76" t="str">
        <f>Wellness!AP182</f>
        <v>NC</v>
      </c>
      <c r="O181" s="71" t="str">
        <f t="shared" si="9"/>
        <v>NC</v>
      </c>
      <c r="P181" s="67">
        <f>HPS!BA181</f>
        <v>53.61888888888889</v>
      </c>
      <c r="Q181" s="72" t="str" cm="1">
        <f t="array" ref="Q181">_xlfn.IFS('HPS grading'!P181&gt;=90,"A+",'HPS grading'!P181&gt;=80,"A",'HPS grading'!P181&gt;=70,"B+",'HPS grading'!P181&gt;=60,"B",'HPS grading'!P181&gt;=50,"C+",'HPS grading'!P181&gt;=40,"C",'HPS grading'!P181&gt;=30,"D",'HPS grading'!P181&lt;30,"E")</f>
        <v>C+</v>
      </c>
      <c r="R181" s="76" t="str">
        <f>Persona!AR182</f>
        <v>Cleared</v>
      </c>
      <c r="S181" s="76" t="str">
        <f>Wellness!BJ182</f>
        <v>NC</v>
      </c>
      <c r="T181" s="72" t="str">
        <f t="shared" si="10"/>
        <v>NC</v>
      </c>
      <c r="U181" s="67">
        <f>HPS!BQ181</f>
        <v>50.141666666666666</v>
      </c>
      <c r="V181" s="72" t="str" cm="1">
        <f t="array" ref="V181">_xlfn.IFS('HPS grading'!U181&gt;=90,"A+",'HPS grading'!U181&gt;=80,"A",'HPS grading'!U181&gt;=70,"B+",'HPS grading'!U181&gt;=60,"B",'HPS grading'!U181&gt;=50,"C+",'HPS grading'!U181&gt;=40,"C",'HPS grading'!U181&gt;=30,"D",'HPS grading'!U181&lt;30,"E")</f>
        <v>C+</v>
      </c>
      <c r="W181" s="76" t="str">
        <f>Persona!BE182</f>
        <v>Cleared</v>
      </c>
      <c r="X181" s="76" t="str">
        <f>Wellness!CD182</f>
        <v>NC</v>
      </c>
      <c r="Y181" s="72" t="str">
        <f t="shared" si="11"/>
        <v>NC</v>
      </c>
      <c r="Z181" s="67">
        <f>AVERAGE('HPS grading'!$F181,'HPS grading'!$K181,'HPS grading'!$P181,'HPS grading'!$U181)</f>
        <v>51.069682539682546</v>
      </c>
      <c r="AA181" s="250" t="str" cm="1">
        <f t="array" ref="AA181">_xlfn.IFS('HPS grading'!Z181&gt;=90,"A+",'HPS grading'!Z181&gt;=80,"A",'HPS grading'!Z181&gt;=70,"B+",'HPS grading'!Z181&gt;=60,"B",'HPS grading'!Z181&gt;=50,"C+",'HPS grading'!Z181&gt;=40,"C",'HPS grading'!Z181&gt;=30,"D",'HPS grading'!Z181&lt;30,"E")</f>
        <v>C+</v>
      </c>
    </row>
    <row r="182" spans="1:27" x14ac:dyDescent="0.3">
      <c r="A182" s="71">
        <v>179</v>
      </c>
      <c r="B182" s="60" t="s">
        <v>23</v>
      </c>
      <c r="C182" s="60" t="s">
        <v>47</v>
      </c>
      <c r="D182" s="60" t="s">
        <v>384</v>
      </c>
      <c r="E182" s="61" t="s">
        <v>385</v>
      </c>
      <c r="F182" s="63">
        <f>HPS!$U182</f>
        <v>65.527777777777786</v>
      </c>
      <c r="G182" s="71" t="str" cm="1">
        <f t="array" ref="G182">_xlfn.IFS('HPS grading'!$F182&gt;=90,"A+",'HPS grading'!$F182&gt;=80,"A",'HPS grading'!$F182&gt;=70,"B+",'HPS grading'!$F182&gt;=60,"B",'HPS grading'!$F182&gt;=50,"C+",'HPS grading'!$F182&gt;=40,"C",'HPS grading'!$F182&gt;=30,"D",'HPS grading'!$F182&lt;30,"E")</f>
        <v>B</v>
      </c>
      <c r="H182" s="76" t="str">
        <f>Persona!R183</f>
        <v>Cleared</v>
      </c>
      <c r="I182" s="76" t="str">
        <f>Wellness!V183</f>
        <v>Cleared</v>
      </c>
      <c r="J182" s="71" t="str">
        <f t="shared" si="8"/>
        <v>None</v>
      </c>
      <c r="K182" s="63">
        <f>HPS!AK182</f>
        <v>53.087619047619043</v>
      </c>
      <c r="L182" s="71" t="str" cm="1">
        <f t="array" ref="L182">_xlfn.IFS('HPS grading'!K182&gt;=90,"A+",'HPS grading'!K182&gt;=80,"A",'HPS grading'!K182&gt;=70,"B+",'HPS grading'!K182&gt;=60,"B",'HPS grading'!K182&gt;=50,"C+",'HPS grading'!K182&gt;=40,"C",'HPS grading'!K182&gt;=30,"D",'HPS grading'!K182&lt;30,"E")</f>
        <v>C+</v>
      </c>
      <c r="M182" s="76" t="str">
        <f>Persona!AE183</f>
        <v>Cleared</v>
      </c>
      <c r="N182" s="76" t="str">
        <f>Wellness!AP183</f>
        <v>NC</v>
      </c>
      <c r="O182" s="71" t="str">
        <f t="shared" si="9"/>
        <v>NC</v>
      </c>
      <c r="P182" s="63">
        <f>HPS!BA182</f>
        <v>37.785555555555547</v>
      </c>
      <c r="Q182" s="71" t="str" cm="1">
        <f t="array" ref="Q182">_xlfn.IFS('HPS grading'!P182&gt;=90,"A+",'HPS grading'!P182&gt;=80,"A",'HPS grading'!P182&gt;=70,"B+",'HPS grading'!P182&gt;=60,"B",'HPS grading'!P182&gt;=50,"C+",'HPS grading'!P182&gt;=40,"C",'HPS grading'!P182&gt;=30,"D",'HPS grading'!P182&lt;30,"E")</f>
        <v>D</v>
      </c>
      <c r="R182" s="76" t="str">
        <f>Persona!AR183</f>
        <v>Cleared</v>
      </c>
      <c r="S182" s="76" t="str">
        <f>Wellness!BJ183</f>
        <v>NC</v>
      </c>
      <c r="T182" s="71" t="str">
        <f t="shared" si="10"/>
        <v>NC</v>
      </c>
      <c r="U182" s="63">
        <f>HPS!BQ182</f>
        <v>37.066666666666663</v>
      </c>
      <c r="V182" s="71" t="str" cm="1">
        <f t="array" ref="V182">_xlfn.IFS('HPS grading'!U182&gt;=90,"A+",'HPS grading'!U182&gt;=80,"A",'HPS grading'!U182&gt;=70,"B+",'HPS grading'!U182&gt;=60,"B",'HPS grading'!U182&gt;=50,"C+",'HPS grading'!U182&gt;=40,"C",'HPS grading'!U182&gt;=30,"D",'HPS grading'!U182&lt;30,"E")</f>
        <v>D</v>
      </c>
      <c r="W182" s="76" t="str">
        <f>Persona!BE183</f>
        <v>Cleared</v>
      </c>
      <c r="X182" s="76" t="str">
        <f>Wellness!CD183</f>
        <v>NC</v>
      </c>
      <c r="Y182" s="71" t="str">
        <f t="shared" si="11"/>
        <v>NC</v>
      </c>
      <c r="Z182" s="63">
        <f>AVERAGE('HPS grading'!$F182,'HPS grading'!$K182,'HPS grading'!$P182,'HPS grading'!$U182)</f>
        <v>48.366904761904763</v>
      </c>
      <c r="AA182" s="249" t="str" cm="1">
        <f t="array" ref="AA182">_xlfn.IFS('HPS grading'!Z182&gt;=90,"A+",'HPS grading'!Z182&gt;=80,"A",'HPS grading'!Z182&gt;=70,"B+",'HPS grading'!Z182&gt;=60,"B",'HPS grading'!Z182&gt;=50,"C+",'HPS grading'!Z182&gt;=40,"C",'HPS grading'!Z182&gt;=30,"D",'HPS grading'!Z182&lt;30,"E")</f>
        <v>C</v>
      </c>
    </row>
    <row r="183" spans="1:27" x14ac:dyDescent="0.3">
      <c r="A183" s="72">
        <v>180</v>
      </c>
      <c r="B183" s="64" t="s">
        <v>27</v>
      </c>
      <c r="C183" s="64" t="s">
        <v>47</v>
      </c>
      <c r="D183" s="64" t="s">
        <v>386</v>
      </c>
      <c r="E183" s="65" t="s">
        <v>387</v>
      </c>
      <c r="F183" s="67">
        <f>HPS!$U183</f>
        <v>71.430555555555557</v>
      </c>
      <c r="G183" s="72" t="str" cm="1">
        <f t="array" ref="G183">_xlfn.IFS('HPS grading'!$F183&gt;=90,"A+",'HPS grading'!$F183&gt;=80,"A",'HPS grading'!$F183&gt;=70,"B+",'HPS grading'!$F183&gt;=60,"B",'HPS grading'!$F183&gt;=50,"C+",'HPS grading'!$F183&gt;=40,"C",'HPS grading'!$F183&gt;=30,"D",'HPS grading'!$F183&lt;30,"E")</f>
        <v>B+</v>
      </c>
      <c r="H183" s="76" t="str">
        <f>Persona!R184</f>
        <v>Cleared</v>
      </c>
      <c r="I183" s="76" t="str">
        <f>Wellness!V184</f>
        <v>Cleared</v>
      </c>
      <c r="J183" s="71" t="str">
        <f t="shared" si="8"/>
        <v>None</v>
      </c>
      <c r="K183" s="67">
        <f>HPS!AK183</f>
        <v>57.84238095238095</v>
      </c>
      <c r="L183" s="72" t="str" cm="1">
        <f t="array" ref="L183">_xlfn.IFS('HPS grading'!K183&gt;=90,"A+",'HPS grading'!K183&gt;=80,"A",'HPS grading'!K183&gt;=70,"B+",'HPS grading'!K183&gt;=60,"B",'HPS grading'!K183&gt;=50,"C+",'HPS grading'!K183&gt;=40,"C",'HPS grading'!K183&gt;=30,"D",'HPS grading'!K183&lt;30,"E")</f>
        <v>C+</v>
      </c>
      <c r="M183" s="76" t="str">
        <f>Persona!AE184</f>
        <v>Cleared</v>
      </c>
      <c r="N183" s="76" t="str">
        <f>Wellness!AP184</f>
        <v>NC</v>
      </c>
      <c r="O183" s="71" t="str">
        <f t="shared" si="9"/>
        <v>NC</v>
      </c>
      <c r="P183" s="67">
        <f>HPS!BA183</f>
        <v>55.871111111111112</v>
      </c>
      <c r="Q183" s="72" t="str" cm="1">
        <f t="array" ref="Q183">_xlfn.IFS('HPS grading'!P183&gt;=90,"A+",'HPS grading'!P183&gt;=80,"A",'HPS grading'!P183&gt;=70,"B+",'HPS grading'!P183&gt;=60,"B",'HPS grading'!P183&gt;=50,"C+",'HPS grading'!P183&gt;=40,"C",'HPS grading'!P183&gt;=30,"D",'HPS grading'!P183&lt;30,"E")</f>
        <v>C+</v>
      </c>
      <c r="R183" s="76" t="str">
        <f>Persona!AR184</f>
        <v>Cleared</v>
      </c>
      <c r="S183" s="76" t="str">
        <f>Wellness!BJ184</f>
        <v>Cleared</v>
      </c>
      <c r="T183" s="72" t="str">
        <f t="shared" si="10"/>
        <v>None</v>
      </c>
      <c r="U183" s="67">
        <f>HPS!BQ183</f>
        <v>62.734259259259261</v>
      </c>
      <c r="V183" s="72" t="str" cm="1">
        <f t="array" ref="V183">_xlfn.IFS('HPS grading'!U183&gt;=90,"A+",'HPS grading'!U183&gt;=80,"A",'HPS grading'!U183&gt;=70,"B+",'HPS grading'!U183&gt;=60,"B",'HPS grading'!U183&gt;=50,"C+",'HPS grading'!U183&gt;=40,"C",'HPS grading'!U183&gt;=30,"D",'HPS grading'!U183&lt;30,"E")</f>
        <v>B</v>
      </c>
      <c r="W183" s="76" t="str">
        <f>Persona!BE184</f>
        <v>Cleared</v>
      </c>
      <c r="X183" s="76" t="str">
        <f>Wellness!CD184</f>
        <v>Cleared</v>
      </c>
      <c r="Y183" s="72" t="str">
        <f t="shared" si="11"/>
        <v>None</v>
      </c>
      <c r="Z183" s="67">
        <f>AVERAGE('HPS grading'!$F183,'HPS grading'!$K183,'HPS grading'!$P183,'HPS grading'!$U183)</f>
        <v>61.969576719576715</v>
      </c>
      <c r="AA183" s="250" t="str" cm="1">
        <f t="array" ref="AA183">_xlfn.IFS('HPS grading'!Z183&gt;=90,"A+",'HPS grading'!Z183&gt;=80,"A",'HPS grading'!Z183&gt;=70,"B+",'HPS grading'!Z183&gt;=60,"B",'HPS grading'!Z183&gt;=50,"C+",'HPS grading'!Z183&gt;=40,"C",'HPS grading'!Z183&gt;=30,"D",'HPS grading'!Z183&lt;30,"E")</f>
        <v>B</v>
      </c>
    </row>
    <row r="184" spans="1:27" x14ac:dyDescent="0.3">
      <c r="A184" s="71">
        <v>181</v>
      </c>
      <c r="B184" s="60" t="s">
        <v>27</v>
      </c>
      <c r="C184" s="60" t="s">
        <v>15</v>
      </c>
      <c r="D184" s="60" t="s">
        <v>388</v>
      </c>
      <c r="E184" s="61" t="s">
        <v>389</v>
      </c>
      <c r="F184" s="63">
        <f>HPS!$U184</f>
        <v>48.25</v>
      </c>
      <c r="G184" s="71" t="str" cm="1">
        <f t="array" ref="G184">_xlfn.IFS('HPS grading'!$F184&gt;=90,"A+",'HPS grading'!$F184&gt;=80,"A",'HPS grading'!$F184&gt;=70,"B+",'HPS grading'!$F184&gt;=60,"B",'HPS grading'!$F184&gt;=50,"C+",'HPS grading'!$F184&gt;=40,"C",'HPS grading'!$F184&gt;=30,"D",'HPS grading'!$F184&lt;30,"E")</f>
        <v>C</v>
      </c>
      <c r="H184" s="76" t="str">
        <f>Persona!R185</f>
        <v>NC</v>
      </c>
      <c r="I184" s="76" t="str">
        <f>Wellness!V185</f>
        <v>Cleared</v>
      </c>
      <c r="J184" s="71" t="str">
        <f t="shared" si="8"/>
        <v>NC</v>
      </c>
      <c r="K184" s="63">
        <f>HPS!AK184</f>
        <v>53.099523809523809</v>
      </c>
      <c r="L184" s="71" t="str" cm="1">
        <f t="array" ref="L184">_xlfn.IFS('HPS grading'!K184&gt;=90,"A+",'HPS grading'!K184&gt;=80,"A",'HPS grading'!K184&gt;=70,"B+",'HPS grading'!K184&gt;=60,"B",'HPS grading'!K184&gt;=50,"C+",'HPS grading'!K184&gt;=40,"C",'HPS grading'!K184&gt;=30,"D",'HPS grading'!K184&lt;30,"E")</f>
        <v>C+</v>
      </c>
      <c r="M184" s="76" t="str">
        <f>Persona!AE185</f>
        <v>Cleared</v>
      </c>
      <c r="N184" s="76" t="str">
        <f>Wellness!AP185</f>
        <v>NC</v>
      </c>
      <c r="O184" s="71" t="str">
        <f t="shared" si="9"/>
        <v>NC</v>
      </c>
      <c r="P184" s="63">
        <f>HPS!BA184</f>
        <v>49.496666666666663</v>
      </c>
      <c r="Q184" s="71" t="str" cm="1">
        <f t="array" ref="Q184">_xlfn.IFS('HPS grading'!P184&gt;=90,"A+",'HPS grading'!P184&gt;=80,"A",'HPS grading'!P184&gt;=70,"B+",'HPS grading'!P184&gt;=60,"B",'HPS grading'!P184&gt;=50,"C+",'HPS grading'!P184&gt;=40,"C",'HPS grading'!P184&gt;=30,"D",'HPS grading'!P184&lt;30,"E")</f>
        <v>C</v>
      </c>
      <c r="R184" s="76" t="str">
        <f>Persona!AR185</f>
        <v>Cleared</v>
      </c>
      <c r="S184" s="76" t="str">
        <f>Wellness!BJ185</f>
        <v>NC</v>
      </c>
      <c r="T184" s="71" t="str">
        <f t="shared" si="10"/>
        <v>NC</v>
      </c>
      <c r="U184" s="63">
        <f>HPS!BQ184</f>
        <v>50.022222222222219</v>
      </c>
      <c r="V184" s="71" t="str" cm="1">
        <f t="array" ref="V184">_xlfn.IFS('HPS grading'!U184&gt;=90,"A+",'HPS grading'!U184&gt;=80,"A",'HPS grading'!U184&gt;=70,"B+",'HPS grading'!U184&gt;=60,"B",'HPS grading'!U184&gt;=50,"C+",'HPS grading'!U184&gt;=40,"C",'HPS grading'!U184&gt;=30,"D",'HPS grading'!U184&lt;30,"E")</f>
        <v>C+</v>
      </c>
      <c r="W184" s="76" t="str">
        <f>Persona!BE185</f>
        <v>Cleared</v>
      </c>
      <c r="X184" s="76" t="str">
        <f>Wellness!CD185</f>
        <v>NC</v>
      </c>
      <c r="Y184" s="71" t="str">
        <f t="shared" si="11"/>
        <v>NC</v>
      </c>
      <c r="Z184" s="63">
        <f>AVERAGE('HPS grading'!$F184,'HPS grading'!$K184,'HPS grading'!$P184,'HPS grading'!$U184)</f>
        <v>50.217103174603174</v>
      </c>
      <c r="AA184" s="249" t="str" cm="1">
        <f t="array" ref="AA184">_xlfn.IFS('HPS grading'!Z184&gt;=90,"A+",'HPS grading'!Z184&gt;=80,"A",'HPS grading'!Z184&gt;=70,"B+",'HPS grading'!Z184&gt;=60,"B",'HPS grading'!Z184&gt;=50,"C+",'HPS grading'!Z184&gt;=40,"C",'HPS grading'!Z184&gt;=30,"D",'HPS grading'!Z184&lt;30,"E")</f>
        <v>C+</v>
      </c>
    </row>
    <row r="185" spans="1:27" x14ac:dyDescent="0.3">
      <c r="A185" s="72">
        <v>182</v>
      </c>
      <c r="B185" s="64" t="s">
        <v>27</v>
      </c>
      <c r="C185" s="64" t="s">
        <v>24</v>
      </c>
      <c r="D185" s="64" t="s">
        <v>390</v>
      </c>
      <c r="E185" s="65" t="s">
        <v>391</v>
      </c>
      <c r="F185" s="67">
        <f>HPS!$U185</f>
        <v>70.022321428571431</v>
      </c>
      <c r="G185" s="72" t="str" cm="1">
        <f t="array" ref="G185">_xlfn.IFS('HPS grading'!$F185&gt;=90,"A+",'HPS grading'!$F185&gt;=80,"A",'HPS grading'!$F185&gt;=70,"B+",'HPS grading'!$F185&gt;=60,"B",'HPS grading'!$F185&gt;=50,"C+",'HPS grading'!$F185&gt;=40,"C",'HPS grading'!$F185&gt;=30,"D",'HPS grading'!$F185&lt;30,"E")</f>
        <v>B+</v>
      </c>
      <c r="H185" s="76" t="str">
        <f>Persona!R186</f>
        <v>Cleared</v>
      </c>
      <c r="I185" s="76" t="str">
        <f>Wellness!V186</f>
        <v>Cleared</v>
      </c>
      <c r="J185" s="71" t="str">
        <f t="shared" si="8"/>
        <v>None</v>
      </c>
      <c r="K185" s="67">
        <f>HPS!AK185</f>
        <v>56.064285714285717</v>
      </c>
      <c r="L185" s="72" t="str" cm="1">
        <f t="array" ref="L185">_xlfn.IFS('HPS grading'!K185&gt;=90,"A+",'HPS grading'!K185&gt;=80,"A",'HPS grading'!K185&gt;=70,"B+",'HPS grading'!K185&gt;=60,"B",'HPS grading'!K185&gt;=50,"C+",'HPS grading'!K185&gt;=40,"C",'HPS grading'!K185&gt;=30,"D",'HPS grading'!K185&lt;30,"E")</f>
        <v>C+</v>
      </c>
      <c r="M185" s="76" t="str">
        <f>Persona!AE186</f>
        <v>Cleared</v>
      </c>
      <c r="N185" s="76" t="str">
        <f>Wellness!AP186</f>
        <v>NC</v>
      </c>
      <c r="O185" s="71" t="str">
        <f t="shared" si="9"/>
        <v>NC</v>
      </c>
      <c r="P185" s="67">
        <f>HPS!BA185</f>
        <v>42.591111111111111</v>
      </c>
      <c r="Q185" s="72" t="str" cm="1">
        <f t="array" ref="Q185">_xlfn.IFS('HPS grading'!P185&gt;=90,"A+",'HPS grading'!P185&gt;=80,"A",'HPS grading'!P185&gt;=70,"B+",'HPS grading'!P185&gt;=60,"B",'HPS grading'!P185&gt;=50,"C+",'HPS grading'!P185&gt;=40,"C",'HPS grading'!P185&gt;=30,"D",'HPS grading'!P185&lt;30,"E")</f>
        <v>C</v>
      </c>
      <c r="R185" s="76" t="str">
        <f>Persona!AR186</f>
        <v>Cleared</v>
      </c>
      <c r="S185" s="76" t="str">
        <f>Wellness!BJ186</f>
        <v>NC</v>
      </c>
      <c r="T185" s="72" t="str">
        <f t="shared" si="10"/>
        <v>NC</v>
      </c>
      <c r="U185" s="67">
        <f>HPS!BQ185</f>
        <v>64.399999999999991</v>
      </c>
      <c r="V185" s="72" t="str" cm="1">
        <f t="array" ref="V185">_xlfn.IFS('HPS grading'!U185&gt;=90,"A+",'HPS grading'!U185&gt;=80,"A",'HPS grading'!U185&gt;=70,"B+",'HPS grading'!U185&gt;=60,"B",'HPS grading'!U185&gt;=50,"C+",'HPS grading'!U185&gt;=40,"C",'HPS grading'!U185&gt;=30,"D",'HPS grading'!U185&lt;30,"E")</f>
        <v>B</v>
      </c>
      <c r="W185" s="76" t="str">
        <f>Persona!BE186</f>
        <v>Cleared</v>
      </c>
      <c r="X185" s="76" t="str">
        <f>Wellness!CD186</f>
        <v>Cleared</v>
      </c>
      <c r="Y185" s="72" t="str">
        <f t="shared" si="11"/>
        <v>None</v>
      </c>
      <c r="Z185" s="67">
        <f>AVERAGE('HPS grading'!$F185,'HPS grading'!$K185,'HPS grading'!$P185,'HPS grading'!$U185)</f>
        <v>58.269429563492068</v>
      </c>
      <c r="AA185" s="250" t="str" cm="1">
        <f t="array" ref="AA185">_xlfn.IFS('HPS grading'!Z185&gt;=90,"A+",'HPS grading'!Z185&gt;=80,"A",'HPS grading'!Z185&gt;=70,"B+",'HPS grading'!Z185&gt;=60,"B",'HPS grading'!Z185&gt;=50,"C+",'HPS grading'!Z185&gt;=40,"C",'HPS grading'!Z185&gt;=30,"D",'HPS grading'!Z185&lt;30,"E")</f>
        <v>C+</v>
      </c>
    </row>
    <row r="186" spans="1:27" x14ac:dyDescent="0.3">
      <c r="A186" s="71">
        <v>183</v>
      </c>
      <c r="B186" s="60" t="s">
        <v>27</v>
      </c>
      <c r="C186" s="60" t="s">
        <v>15</v>
      </c>
      <c r="D186" s="60" t="s">
        <v>392</v>
      </c>
      <c r="E186" s="61" t="s">
        <v>393</v>
      </c>
      <c r="F186" s="63">
        <f>HPS!$U186</f>
        <v>53</v>
      </c>
      <c r="G186" s="71" t="str" cm="1">
        <f t="array" ref="G186">_xlfn.IFS('HPS grading'!$F186&gt;=90,"A+",'HPS grading'!$F186&gt;=80,"A",'HPS grading'!$F186&gt;=70,"B+",'HPS grading'!$F186&gt;=60,"B",'HPS grading'!$F186&gt;=50,"C+",'HPS grading'!$F186&gt;=40,"C",'HPS grading'!$F186&gt;=30,"D",'HPS grading'!$F186&lt;30,"E")</f>
        <v>C+</v>
      </c>
      <c r="H186" s="76" t="str">
        <f>Persona!R187</f>
        <v>Cleared</v>
      </c>
      <c r="I186" s="76" t="str">
        <f>Wellness!V187</f>
        <v>Cleared</v>
      </c>
      <c r="J186" s="71" t="str">
        <f t="shared" si="8"/>
        <v>None</v>
      </c>
      <c r="K186" s="63">
        <f>HPS!AK186</f>
        <v>59.227142857142852</v>
      </c>
      <c r="L186" s="71" t="str" cm="1">
        <f t="array" ref="L186">_xlfn.IFS('HPS grading'!K186&gt;=90,"A+",'HPS grading'!K186&gt;=80,"A",'HPS grading'!K186&gt;=70,"B+",'HPS grading'!K186&gt;=60,"B",'HPS grading'!K186&gt;=50,"C+",'HPS grading'!K186&gt;=40,"C",'HPS grading'!K186&gt;=30,"D",'HPS grading'!K186&lt;30,"E")</f>
        <v>C+</v>
      </c>
      <c r="M186" s="76" t="str">
        <f>Persona!AE187</f>
        <v>Cleared</v>
      </c>
      <c r="N186" s="76" t="str">
        <f>Wellness!AP187</f>
        <v>NC</v>
      </c>
      <c r="O186" s="71" t="str">
        <f t="shared" si="9"/>
        <v>NC</v>
      </c>
      <c r="P186" s="63">
        <f>HPS!BA186</f>
        <v>53.245555555555555</v>
      </c>
      <c r="Q186" s="71" t="str" cm="1">
        <f t="array" ref="Q186">_xlfn.IFS('HPS grading'!P186&gt;=90,"A+",'HPS grading'!P186&gt;=80,"A",'HPS grading'!P186&gt;=70,"B+",'HPS grading'!P186&gt;=60,"B",'HPS grading'!P186&gt;=50,"C+",'HPS grading'!P186&gt;=40,"C",'HPS grading'!P186&gt;=30,"D",'HPS grading'!P186&lt;30,"E")</f>
        <v>C+</v>
      </c>
      <c r="R186" s="76" t="str">
        <f>Persona!AR187</f>
        <v>Cleared</v>
      </c>
      <c r="S186" s="76" t="str">
        <f>Wellness!BJ187</f>
        <v>NC</v>
      </c>
      <c r="T186" s="71" t="str">
        <f t="shared" si="10"/>
        <v>NC</v>
      </c>
      <c r="U186" s="63">
        <f>HPS!BQ186</f>
        <v>55.027777777777779</v>
      </c>
      <c r="V186" s="71" t="str" cm="1">
        <f t="array" ref="V186">_xlfn.IFS('HPS grading'!U186&gt;=90,"A+",'HPS grading'!U186&gt;=80,"A",'HPS grading'!U186&gt;=70,"B+",'HPS grading'!U186&gt;=60,"B",'HPS grading'!U186&gt;=50,"C+",'HPS grading'!U186&gt;=40,"C",'HPS grading'!U186&gt;=30,"D",'HPS grading'!U186&lt;30,"E")</f>
        <v>C+</v>
      </c>
      <c r="W186" s="76" t="str">
        <f>Persona!BE187</f>
        <v>Cleared</v>
      </c>
      <c r="X186" s="76" t="str">
        <f>Wellness!CD187</f>
        <v>NC</v>
      </c>
      <c r="Y186" s="71" t="str">
        <f t="shared" si="11"/>
        <v>NC</v>
      </c>
      <c r="Z186" s="63">
        <f>AVERAGE('HPS grading'!$F186,'HPS grading'!$K186,'HPS grading'!$P186,'HPS grading'!$U186)</f>
        <v>55.125119047619044</v>
      </c>
      <c r="AA186" s="249" t="str" cm="1">
        <f t="array" ref="AA186">_xlfn.IFS('HPS grading'!Z186&gt;=90,"A+",'HPS grading'!Z186&gt;=80,"A",'HPS grading'!Z186&gt;=70,"B+",'HPS grading'!Z186&gt;=60,"B",'HPS grading'!Z186&gt;=50,"C+",'HPS grading'!Z186&gt;=40,"C",'HPS grading'!Z186&gt;=30,"D",'HPS grading'!Z186&lt;30,"E")</f>
        <v>C+</v>
      </c>
    </row>
    <row r="187" spans="1:27" x14ac:dyDescent="0.3">
      <c r="A187" s="72">
        <v>184</v>
      </c>
      <c r="B187" s="64" t="s">
        <v>27</v>
      </c>
      <c r="C187" s="64" t="s">
        <v>47</v>
      </c>
      <c r="D187" s="64" t="s">
        <v>394</v>
      </c>
      <c r="E187" s="65" t="s">
        <v>395</v>
      </c>
      <c r="F187" s="67">
        <f>HPS!$U187</f>
        <v>59.751488095238095</v>
      </c>
      <c r="G187" s="72" t="str" cm="1">
        <f t="array" ref="G187">_xlfn.IFS('HPS grading'!$F187&gt;=90,"A+",'HPS grading'!$F187&gt;=80,"A",'HPS grading'!$F187&gt;=70,"B+",'HPS grading'!$F187&gt;=60,"B",'HPS grading'!$F187&gt;=50,"C+",'HPS grading'!$F187&gt;=40,"C",'HPS grading'!$F187&gt;=30,"D",'HPS grading'!$F187&lt;30,"E")</f>
        <v>C+</v>
      </c>
      <c r="H187" s="76" t="str">
        <f>Persona!R188</f>
        <v>Cleared</v>
      </c>
      <c r="I187" s="76" t="str">
        <f>Wellness!V188</f>
        <v>Cleared</v>
      </c>
      <c r="J187" s="71" t="str">
        <f t="shared" si="8"/>
        <v>None</v>
      </c>
      <c r="K187" s="67">
        <f>HPS!AK187</f>
        <v>39.041666666666664</v>
      </c>
      <c r="L187" s="72" t="str" cm="1">
        <f t="array" ref="L187">_xlfn.IFS('HPS grading'!K187&gt;=90,"A+",'HPS grading'!K187&gt;=80,"A",'HPS grading'!K187&gt;=70,"B+",'HPS grading'!K187&gt;=60,"B",'HPS grading'!K187&gt;=50,"C+",'HPS grading'!K187&gt;=40,"C",'HPS grading'!K187&gt;=30,"D",'HPS grading'!K187&lt;30,"E")</f>
        <v>D</v>
      </c>
      <c r="M187" s="76" t="str">
        <f>Persona!AE188</f>
        <v>Cleared</v>
      </c>
      <c r="N187" s="76" t="str">
        <f>Wellness!AP188</f>
        <v>NC</v>
      </c>
      <c r="O187" s="71" t="str">
        <f t="shared" si="9"/>
        <v>NC</v>
      </c>
      <c r="P187" s="67">
        <f>HPS!BA187</f>
        <v>38.308888888888895</v>
      </c>
      <c r="Q187" s="72" t="str" cm="1">
        <f t="array" ref="Q187">_xlfn.IFS('HPS grading'!P187&gt;=90,"A+",'HPS grading'!P187&gt;=80,"A",'HPS grading'!P187&gt;=70,"B+",'HPS grading'!P187&gt;=60,"B",'HPS grading'!P187&gt;=50,"C+",'HPS grading'!P187&gt;=40,"C",'HPS grading'!P187&gt;=30,"D",'HPS grading'!P187&lt;30,"E")</f>
        <v>D</v>
      </c>
      <c r="R187" s="76" t="str">
        <f>Persona!AR188</f>
        <v>Cleared</v>
      </c>
      <c r="S187" s="76" t="str">
        <f>Wellness!BJ188</f>
        <v>NC</v>
      </c>
      <c r="T187" s="72" t="str">
        <f t="shared" si="10"/>
        <v>NC</v>
      </c>
      <c r="U187" s="67">
        <f>HPS!BQ187</f>
        <v>43.028703703703712</v>
      </c>
      <c r="V187" s="72" t="str" cm="1">
        <f t="array" ref="V187">_xlfn.IFS('HPS grading'!U187&gt;=90,"A+",'HPS grading'!U187&gt;=80,"A",'HPS grading'!U187&gt;=70,"B+",'HPS grading'!U187&gt;=60,"B",'HPS grading'!U187&gt;=50,"C+",'HPS grading'!U187&gt;=40,"C",'HPS grading'!U187&gt;=30,"D",'HPS grading'!U187&lt;30,"E")</f>
        <v>C</v>
      </c>
      <c r="W187" s="76" t="str">
        <f>Persona!BE188</f>
        <v>Cleared</v>
      </c>
      <c r="X187" s="76" t="str">
        <f>Wellness!CD188</f>
        <v>NC</v>
      </c>
      <c r="Y187" s="72" t="str">
        <f t="shared" si="11"/>
        <v>NC</v>
      </c>
      <c r="Z187" s="67">
        <f>AVERAGE('HPS grading'!$F187,'HPS grading'!$K187,'HPS grading'!$P187,'HPS grading'!$U187)</f>
        <v>45.032686838624343</v>
      </c>
      <c r="AA187" s="250" t="str" cm="1">
        <f t="array" ref="AA187">_xlfn.IFS('HPS grading'!Z187&gt;=90,"A+",'HPS grading'!Z187&gt;=80,"A",'HPS grading'!Z187&gt;=70,"B+",'HPS grading'!Z187&gt;=60,"B",'HPS grading'!Z187&gt;=50,"C+",'HPS grading'!Z187&gt;=40,"C",'HPS grading'!Z187&gt;=30,"D",'HPS grading'!Z187&lt;30,"E")</f>
        <v>C</v>
      </c>
    </row>
    <row r="188" spans="1:27" x14ac:dyDescent="0.3">
      <c r="A188" s="71">
        <v>185</v>
      </c>
      <c r="B188" s="60" t="s">
        <v>27</v>
      </c>
      <c r="C188" s="60" t="s">
        <v>15</v>
      </c>
      <c r="D188" s="60" t="s">
        <v>396</v>
      </c>
      <c r="E188" s="61" t="s">
        <v>397</v>
      </c>
      <c r="F188" s="63">
        <f>HPS!$U188</f>
        <v>54</v>
      </c>
      <c r="G188" s="71" t="str" cm="1">
        <f t="array" ref="G188">_xlfn.IFS('HPS grading'!$F188&gt;=90,"A+",'HPS grading'!$F188&gt;=80,"A",'HPS grading'!$F188&gt;=70,"B+",'HPS grading'!$F188&gt;=60,"B",'HPS grading'!$F188&gt;=50,"C+",'HPS grading'!$F188&gt;=40,"C",'HPS grading'!$F188&gt;=30,"D",'HPS grading'!$F188&lt;30,"E")</f>
        <v>C+</v>
      </c>
      <c r="H188" s="76" t="str">
        <f>Persona!R189</f>
        <v>Cleared</v>
      </c>
      <c r="I188" s="76" t="str">
        <f>Wellness!V189</f>
        <v>Cleared</v>
      </c>
      <c r="J188" s="71" t="str">
        <f t="shared" si="8"/>
        <v>None</v>
      </c>
      <c r="K188" s="63">
        <f>HPS!AK188</f>
        <v>37.619761904761909</v>
      </c>
      <c r="L188" s="71" t="str" cm="1">
        <f t="array" ref="L188">_xlfn.IFS('HPS grading'!K188&gt;=90,"A+",'HPS grading'!K188&gt;=80,"A",'HPS grading'!K188&gt;=70,"B+",'HPS grading'!K188&gt;=60,"B",'HPS grading'!K188&gt;=50,"C+",'HPS grading'!K188&gt;=40,"C",'HPS grading'!K188&gt;=30,"D",'HPS grading'!K188&lt;30,"E")</f>
        <v>D</v>
      </c>
      <c r="M188" s="76" t="str">
        <f>Persona!AE189</f>
        <v>NC</v>
      </c>
      <c r="N188" s="76" t="str">
        <f>Wellness!AP189</f>
        <v>NC</v>
      </c>
      <c r="O188" s="71" t="str">
        <f t="shared" si="9"/>
        <v>NC</v>
      </c>
      <c r="P188" s="63">
        <f>HPS!BA188</f>
        <v>44.644444444444439</v>
      </c>
      <c r="Q188" s="71" t="str" cm="1">
        <f t="array" ref="Q188">_xlfn.IFS('HPS grading'!P188&gt;=90,"A+",'HPS grading'!P188&gt;=80,"A",'HPS grading'!P188&gt;=70,"B+",'HPS grading'!P188&gt;=60,"B",'HPS grading'!P188&gt;=50,"C+",'HPS grading'!P188&gt;=40,"C",'HPS grading'!P188&gt;=30,"D",'HPS grading'!P188&lt;30,"E")</f>
        <v>C</v>
      </c>
      <c r="R188" s="76" t="str">
        <f>Persona!AR189</f>
        <v>Cleared</v>
      </c>
      <c r="S188" s="76" t="str">
        <f>Wellness!BJ189</f>
        <v>NC</v>
      </c>
      <c r="T188" s="71" t="str">
        <f t="shared" si="10"/>
        <v>NC</v>
      </c>
      <c r="U188" s="63">
        <f>HPS!BQ188</f>
        <v>40.938888888888883</v>
      </c>
      <c r="V188" s="71" t="str" cm="1">
        <f t="array" ref="V188">_xlfn.IFS('HPS grading'!U188&gt;=90,"A+",'HPS grading'!U188&gt;=80,"A",'HPS grading'!U188&gt;=70,"B+",'HPS grading'!U188&gt;=60,"B",'HPS grading'!U188&gt;=50,"C+",'HPS grading'!U188&gt;=40,"C",'HPS grading'!U188&gt;=30,"D",'HPS grading'!U188&lt;30,"E")</f>
        <v>C</v>
      </c>
      <c r="W188" s="76" t="str">
        <f>Persona!BE189</f>
        <v>Cleared</v>
      </c>
      <c r="X188" s="76" t="str">
        <f>Wellness!CD189</f>
        <v>NC</v>
      </c>
      <c r="Y188" s="71" t="str">
        <f t="shared" si="11"/>
        <v>NC</v>
      </c>
      <c r="Z188" s="63">
        <f>AVERAGE('HPS grading'!$F188,'HPS grading'!$K188,'HPS grading'!$P188,'HPS grading'!$U188)</f>
        <v>44.300773809523804</v>
      </c>
      <c r="AA188" s="249" t="str" cm="1">
        <f t="array" ref="AA188">_xlfn.IFS('HPS grading'!Z188&gt;=90,"A+",'HPS grading'!Z188&gt;=80,"A",'HPS grading'!Z188&gt;=70,"B+",'HPS grading'!Z188&gt;=60,"B",'HPS grading'!Z188&gt;=50,"C+",'HPS grading'!Z188&gt;=40,"C",'HPS grading'!Z188&gt;=30,"D",'HPS grading'!Z188&lt;30,"E")</f>
        <v>C</v>
      </c>
    </row>
    <row r="189" spans="1:27" x14ac:dyDescent="0.3">
      <c r="A189" s="72">
        <v>186</v>
      </c>
      <c r="B189" s="64" t="s">
        <v>27</v>
      </c>
      <c r="C189" s="64" t="s">
        <v>15</v>
      </c>
      <c r="D189" s="64" t="s">
        <v>398</v>
      </c>
      <c r="E189" s="65" t="s">
        <v>399</v>
      </c>
      <c r="F189" s="67">
        <f>HPS!$U189</f>
        <v>55.217757936507937</v>
      </c>
      <c r="G189" s="72" t="str" cm="1">
        <f t="array" ref="G189">_xlfn.IFS('HPS grading'!$F189&gt;=90,"A+",'HPS grading'!$F189&gt;=80,"A",'HPS grading'!$F189&gt;=70,"B+",'HPS grading'!$F189&gt;=60,"B",'HPS grading'!$F189&gt;=50,"C+",'HPS grading'!$F189&gt;=40,"C",'HPS grading'!$F189&gt;=30,"D",'HPS grading'!$F189&lt;30,"E")</f>
        <v>C+</v>
      </c>
      <c r="H189" s="76" t="str">
        <f>Persona!R190</f>
        <v>Cleared</v>
      </c>
      <c r="I189" s="76" t="str">
        <f>Wellness!V190</f>
        <v>NC</v>
      </c>
      <c r="J189" s="71" t="str">
        <f t="shared" si="8"/>
        <v>NC</v>
      </c>
      <c r="K189" s="67">
        <f>HPS!AK189</f>
        <v>38.596428571428568</v>
      </c>
      <c r="L189" s="72" t="str" cm="1">
        <f t="array" ref="L189">_xlfn.IFS('HPS grading'!K189&gt;=90,"A+",'HPS grading'!K189&gt;=80,"A",'HPS grading'!K189&gt;=70,"B+",'HPS grading'!K189&gt;=60,"B",'HPS grading'!K189&gt;=50,"C+",'HPS grading'!K189&gt;=40,"C",'HPS grading'!K189&gt;=30,"D",'HPS grading'!K189&lt;30,"E")</f>
        <v>D</v>
      </c>
      <c r="M189" s="76" t="str">
        <f>Persona!AE190</f>
        <v>NC</v>
      </c>
      <c r="N189" s="76" t="str">
        <f>Wellness!AP190</f>
        <v>NC</v>
      </c>
      <c r="O189" s="71" t="str">
        <f t="shared" si="9"/>
        <v>NC</v>
      </c>
      <c r="P189" s="67">
        <f>HPS!BA189</f>
        <v>39.428888888888892</v>
      </c>
      <c r="Q189" s="72" t="str" cm="1">
        <f t="array" ref="Q189">_xlfn.IFS('HPS grading'!P189&gt;=90,"A+",'HPS grading'!P189&gt;=80,"A",'HPS grading'!P189&gt;=70,"B+",'HPS grading'!P189&gt;=60,"B",'HPS grading'!P189&gt;=50,"C+",'HPS grading'!P189&gt;=40,"C",'HPS grading'!P189&gt;=30,"D",'HPS grading'!P189&lt;30,"E")</f>
        <v>D</v>
      </c>
      <c r="R189" s="76" t="str">
        <f>Persona!AR190</f>
        <v>Cleared</v>
      </c>
      <c r="S189" s="76" t="str">
        <f>Wellness!BJ190</f>
        <v>NC</v>
      </c>
      <c r="T189" s="72" t="str">
        <f t="shared" si="10"/>
        <v>NC</v>
      </c>
      <c r="U189" s="67">
        <f>HPS!BQ189</f>
        <v>41.548148148148151</v>
      </c>
      <c r="V189" s="72" t="str" cm="1">
        <f t="array" ref="V189">_xlfn.IFS('HPS grading'!U189&gt;=90,"A+",'HPS grading'!U189&gt;=80,"A",'HPS grading'!U189&gt;=70,"B+",'HPS grading'!U189&gt;=60,"B",'HPS grading'!U189&gt;=50,"C+",'HPS grading'!U189&gt;=40,"C",'HPS grading'!U189&gt;=30,"D",'HPS grading'!U189&lt;30,"E")</f>
        <v>C</v>
      </c>
      <c r="W189" s="76" t="str">
        <f>Persona!BE190</f>
        <v>NC</v>
      </c>
      <c r="X189" s="76" t="str">
        <f>Wellness!CD190</f>
        <v>NC</v>
      </c>
      <c r="Y189" s="72" t="str">
        <f t="shared" si="11"/>
        <v>NC</v>
      </c>
      <c r="Z189" s="67">
        <f>AVERAGE('HPS grading'!$F189,'HPS grading'!$K189,'HPS grading'!$P189,'HPS grading'!$U189)</f>
        <v>43.697805886243394</v>
      </c>
      <c r="AA189" s="250" t="str" cm="1">
        <f t="array" ref="AA189">_xlfn.IFS('HPS grading'!Z189&gt;=90,"A+",'HPS grading'!Z189&gt;=80,"A",'HPS grading'!Z189&gt;=70,"B+",'HPS grading'!Z189&gt;=60,"B",'HPS grading'!Z189&gt;=50,"C+",'HPS grading'!Z189&gt;=40,"C",'HPS grading'!Z189&gt;=30,"D",'HPS grading'!Z189&lt;30,"E")</f>
        <v>C</v>
      </c>
    </row>
    <row r="190" spans="1:27" x14ac:dyDescent="0.3">
      <c r="A190" s="71">
        <v>187</v>
      </c>
      <c r="B190" s="60" t="s">
        <v>23</v>
      </c>
      <c r="C190" s="60" t="s">
        <v>15</v>
      </c>
      <c r="D190" s="60" t="s">
        <v>400</v>
      </c>
      <c r="E190" s="61" t="s">
        <v>401</v>
      </c>
      <c r="F190" s="63">
        <f>HPS!$U190</f>
        <v>55.473214285714285</v>
      </c>
      <c r="G190" s="71" t="str" cm="1">
        <f t="array" ref="G190">_xlfn.IFS('HPS grading'!$F190&gt;=90,"A+",'HPS grading'!$F190&gt;=80,"A",'HPS grading'!$F190&gt;=70,"B+",'HPS grading'!$F190&gt;=60,"B",'HPS grading'!$F190&gt;=50,"C+",'HPS grading'!$F190&gt;=40,"C",'HPS grading'!$F190&gt;=30,"D",'HPS grading'!$F190&lt;30,"E")</f>
        <v>C+</v>
      </c>
      <c r="H190" s="76" t="str">
        <f>Persona!R191</f>
        <v>Cleared</v>
      </c>
      <c r="I190" s="76" t="str">
        <f>Wellness!V191</f>
        <v>Cleared</v>
      </c>
      <c r="J190" s="71" t="str">
        <f t="shared" si="8"/>
        <v>None</v>
      </c>
      <c r="K190" s="63">
        <f>HPS!AK190</f>
        <v>45.115952380952379</v>
      </c>
      <c r="L190" s="71" t="str" cm="1">
        <f t="array" ref="L190">_xlfn.IFS('HPS grading'!K190&gt;=90,"A+",'HPS grading'!K190&gt;=80,"A",'HPS grading'!K190&gt;=70,"B+",'HPS grading'!K190&gt;=60,"B",'HPS grading'!K190&gt;=50,"C+",'HPS grading'!K190&gt;=40,"C",'HPS grading'!K190&gt;=30,"D",'HPS grading'!K190&lt;30,"E")</f>
        <v>C</v>
      </c>
      <c r="M190" s="76" t="str">
        <f>Persona!AE191</f>
        <v>Cleared</v>
      </c>
      <c r="N190" s="76" t="str">
        <f>Wellness!AP191</f>
        <v>NC</v>
      </c>
      <c r="O190" s="71" t="str">
        <f t="shared" si="9"/>
        <v>NC</v>
      </c>
      <c r="P190" s="63">
        <f>HPS!BA190</f>
        <v>59.353333333333332</v>
      </c>
      <c r="Q190" s="71" t="str" cm="1">
        <f t="array" ref="Q190">_xlfn.IFS('HPS grading'!P190&gt;=90,"A+",'HPS grading'!P190&gt;=80,"A",'HPS grading'!P190&gt;=70,"B+",'HPS grading'!P190&gt;=60,"B",'HPS grading'!P190&gt;=50,"C+",'HPS grading'!P190&gt;=40,"C",'HPS grading'!P190&gt;=30,"D",'HPS grading'!P190&lt;30,"E")</f>
        <v>C+</v>
      </c>
      <c r="R190" s="76" t="str">
        <f>Persona!AR191</f>
        <v>Cleared</v>
      </c>
      <c r="S190" s="76" t="str">
        <f>Wellness!BJ191</f>
        <v>Cleared</v>
      </c>
      <c r="T190" s="71" t="str">
        <f t="shared" si="10"/>
        <v>None</v>
      </c>
      <c r="U190" s="63">
        <f>HPS!BQ190</f>
        <v>56.255555555555553</v>
      </c>
      <c r="V190" s="71" t="str" cm="1">
        <f t="array" ref="V190">_xlfn.IFS('HPS grading'!U190&gt;=90,"A+",'HPS grading'!U190&gt;=80,"A",'HPS grading'!U190&gt;=70,"B+",'HPS grading'!U190&gt;=60,"B",'HPS grading'!U190&gt;=50,"C+",'HPS grading'!U190&gt;=40,"C",'HPS grading'!U190&gt;=30,"D",'HPS grading'!U190&lt;30,"E")</f>
        <v>C+</v>
      </c>
      <c r="W190" s="76" t="str">
        <f>Persona!BE191</f>
        <v>Cleared</v>
      </c>
      <c r="X190" s="76" t="str">
        <f>Wellness!CD191</f>
        <v>Cleared</v>
      </c>
      <c r="Y190" s="71" t="str">
        <f t="shared" si="11"/>
        <v>None</v>
      </c>
      <c r="Z190" s="63">
        <f>AVERAGE('HPS grading'!$F190,'HPS grading'!$K190,'HPS grading'!$P190,'HPS grading'!$U190)</f>
        <v>54.049513888888889</v>
      </c>
      <c r="AA190" s="249" t="str" cm="1">
        <f t="array" ref="AA190">_xlfn.IFS('HPS grading'!Z190&gt;=90,"A+",'HPS grading'!Z190&gt;=80,"A",'HPS grading'!Z190&gt;=70,"B+",'HPS grading'!Z190&gt;=60,"B",'HPS grading'!Z190&gt;=50,"C+",'HPS grading'!Z190&gt;=40,"C",'HPS grading'!Z190&gt;=30,"D",'HPS grading'!Z190&lt;30,"E")</f>
        <v>C+</v>
      </c>
    </row>
    <row r="191" spans="1:27" x14ac:dyDescent="0.3">
      <c r="A191" s="72">
        <v>188</v>
      </c>
      <c r="B191" s="64" t="s">
        <v>23</v>
      </c>
      <c r="C191" s="64" t="s">
        <v>24</v>
      </c>
      <c r="D191" s="64" t="s">
        <v>402</v>
      </c>
      <c r="E191" s="65" t="s">
        <v>403</v>
      </c>
      <c r="F191" s="67">
        <f>HPS!$U191</f>
        <v>38.959821428571431</v>
      </c>
      <c r="G191" s="72" t="str" cm="1">
        <f t="array" ref="G191">_xlfn.IFS('HPS grading'!$F191&gt;=90,"A+",'HPS grading'!$F191&gt;=80,"A",'HPS grading'!$F191&gt;=70,"B+",'HPS grading'!$F191&gt;=60,"B",'HPS grading'!$F191&gt;=50,"C+",'HPS grading'!$F191&gt;=40,"C",'HPS grading'!$F191&gt;=30,"D",'HPS grading'!$F191&lt;30,"E")</f>
        <v>D</v>
      </c>
      <c r="H191" s="76" t="str">
        <f>Persona!R192</f>
        <v>NC</v>
      </c>
      <c r="I191" s="76" t="str">
        <f>Wellness!V192</f>
        <v>Cleared</v>
      </c>
      <c r="J191" s="71" t="str">
        <f t="shared" si="8"/>
        <v>NC</v>
      </c>
      <c r="K191" s="67">
        <f>HPS!AK191</f>
        <v>33.831428571428575</v>
      </c>
      <c r="L191" s="72" t="str" cm="1">
        <f t="array" ref="L191">_xlfn.IFS('HPS grading'!K191&gt;=90,"A+",'HPS grading'!K191&gt;=80,"A",'HPS grading'!K191&gt;=70,"B+",'HPS grading'!K191&gt;=60,"B",'HPS grading'!K191&gt;=50,"C+",'HPS grading'!K191&gt;=40,"C",'HPS grading'!K191&gt;=30,"D",'HPS grading'!K191&lt;30,"E")</f>
        <v>D</v>
      </c>
      <c r="M191" s="76" t="str">
        <f>Persona!AE192</f>
        <v>NC</v>
      </c>
      <c r="N191" s="76" t="str">
        <f>Wellness!AP192</f>
        <v>NC</v>
      </c>
      <c r="O191" s="71" t="str">
        <f t="shared" si="9"/>
        <v>NC</v>
      </c>
      <c r="P191" s="67">
        <f>HPS!BA191</f>
        <v>37.544444444444444</v>
      </c>
      <c r="Q191" s="72" t="str" cm="1">
        <f t="array" ref="Q191">_xlfn.IFS('HPS grading'!P191&gt;=90,"A+",'HPS grading'!P191&gt;=80,"A",'HPS grading'!P191&gt;=70,"B+",'HPS grading'!P191&gt;=60,"B",'HPS grading'!P191&gt;=50,"C+",'HPS grading'!P191&gt;=40,"C",'HPS grading'!P191&gt;=30,"D",'HPS grading'!P191&lt;30,"E")</f>
        <v>D</v>
      </c>
      <c r="R191" s="76" t="str">
        <f>Persona!AR192</f>
        <v>NC</v>
      </c>
      <c r="S191" s="76" t="str">
        <f>Wellness!BJ192</f>
        <v>NC</v>
      </c>
      <c r="T191" s="72" t="str">
        <f t="shared" si="10"/>
        <v>NC</v>
      </c>
      <c r="U191" s="67">
        <f>HPS!BQ191</f>
        <v>48.951666666666668</v>
      </c>
      <c r="V191" s="72" t="str" cm="1">
        <f t="array" ref="V191">_xlfn.IFS('HPS grading'!U191&gt;=90,"A+",'HPS grading'!U191&gt;=80,"A",'HPS grading'!U191&gt;=70,"B+",'HPS grading'!U191&gt;=60,"B",'HPS grading'!U191&gt;=50,"C+",'HPS grading'!U191&gt;=40,"C",'HPS grading'!U191&gt;=30,"D",'HPS grading'!U191&lt;30,"E")</f>
        <v>C</v>
      </c>
      <c r="W191" s="76" t="str">
        <f>Persona!BE192</f>
        <v>Cleared</v>
      </c>
      <c r="X191" s="76" t="str">
        <f>Wellness!CD192</f>
        <v>NC</v>
      </c>
      <c r="Y191" s="72" t="str">
        <f t="shared" si="11"/>
        <v>NC</v>
      </c>
      <c r="Z191" s="67">
        <f>AVERAGE('HPS grading'!$F191,'HPS grading'!$K191,'HPS grading'!$P191,'HPS grading'!$U191)</f>
        <v>39.821840277777781</v>
      </c>
      <c r="AA191" s="250" t="str" cm="1">
        <f t="array" ref="AA191">_xlfn.IFS('HPS grading'!Z191&gt;=90,"A+",'HPS grading'!Z191&gt;=80,"A",'HPS grading'!Z191&gt;=70,"B+",'HPS grading'!Z191&gt;=60,"B",'HPS grading'!Z191&gt;=50,"C+",'HPS grading'!Z191&gt;=40,"C",'HPS grading'!Z191&gt;=30,"D",'HPS grading'!Z191&lt;30,"E")</f>
        <v>D</v>
      </c>
    </row>
    <row r="192" spans="1:27" x14ac:dyDescent="0.3">
      <c r="A192" s="71">
        <v>189</v>
      </c>
      <c r="B192" s="60" t="s">
        <v>27</v>
      </c>
      <c r="C192" s="60" t="s">
        <v>15</v>
      </c>
      <c r="D192" s="60" t="s">
        <v>404</v>
      </c>
      <c r="E192" s="61" t="s">
        <v>405</v>
      </c>
      <c r="F192" s="63">
        <f>HPS!$U192</f>
        <v>65</v>
      </c>
      <c r="G192" s="71" t="str" cm="1">
        <f t="array" ref="G192">_xlfn.IFS('HPS grading'!$F192&gt;=90,"A+",'HPS grading'!$F192&gt;=80,"A",'HPS grading'!$F192&gt;=70,"B+",'HPS grading'!$F192&gt;=60,"B",'HPS grading'!$F192&gt;=50,"C+",'HPS grading'!$F192&gt;=40,"C",'HPS grading'!$F192&gt;=30,"D",'HPS grading'!$F192&lt;30,"E")</f>
        <v>B</v>
      </c>
      <c r="H192" s="76" t="str">
        <f>Persona!R193</f>
        <v>Cleared</v>
      </c>
      <c r="I192" s="76" t="str">
        <f>Wellness!V193</f>
        <v>Cleared</v>
      </c>
      <c r="J192" s="71" t="str">
        <f t="shared" si="8"/>
        <v>None</v>
      </c>
      <c r="K192" s="63">
        <f>HPS!AK192</f>
        <v>50.187142857142859</v>
      </c>
      <c r="L192" s="71" t="str" cm="1">
        <f t="array" ref="L192">_xlfn.IFS('HPS grading'!K192&gt;=90,"A+",'HPS grading'!K192&gt;=80,"A",'HPS grading'!K192&gt;=70,"B+",'HPS grading'!K192&gt;=60,"B",'HPS grading'!K192&gt;=50,"C+",'HPS grading'!K192&gt;=40,"C",'HPS grading'!K192&gt;=30,"D",'HPS grading'!K192&lt;30,"E")</f>
        <v>C+</v>
      </c>
      <c r="M192" s="76" t="str">
        <f>Persona!AE193</f>
        <v>NC</v>
      </c>
      <c r="N192" s="76" t="str">
        <f>Wellness!AP193</f>
        <v>Cleared</v>
      </c>
      <c r="O192" s="71" t="str">
        <f t="shared" si="9"/>
        <v>NC</v>
      </c>
      <c r="P192" s="63">
        <f>HPS!BA192</f>
        <v>49.228888888888889</v>
      </c>
      <c r="Q192" s="71" t="str" cm="1">
        <f t="array" ref="Q192">_xlfn.IFS('HPS grading'!P192&gt;=90,"A+",'HPS grading'!P192&gt;=80,"A",'HPS grading'!P192&gt;=70,"B+",'HPS grading'!P192&gt;=60,"B",'HPS grading'!P192&gt;=50,"C+",'HPS grading'!P192&gt;=40,"C",'HPS grading'!P192&gt;=30,"D",'HPS grading'!P192&lt;30,"E")</f>
        <v>C</v>
      </c>
      <c r="R192" s="76" t="str">
        <f>Persona!AR193</f>
        <v>Cleared</v>
      </c>
      <c r="S192" s="76" t="str">
        <f>Wellness!BJ193</f>
        <v>NC</v>
      </c>
      <c r="T192" s="71" t="str">
        <f t="shared" si="10"/>
        <v>NC</v>
      </c>
      <c r="U192" s="63">
        <f>HPS!BQ192</f>
        <v>57.749074074074073</v>
      </c>
      <c r="V192" s="71" t="str" cm="1">
        <f t="array" ref="V192">_xlfn.IFS('HPS grading'!U192&gt;=90,"A+",'HPS grading'!U192&gt;=80,"A",'HPS grading'!U192&gt;=70,"B+",'HPS grading'!U192&gt;=60,"B",'HPS grading'!U192&gt;=50,"C+",'HPS grading'!U192&gt;=40,"C",'HPS grading'!U192&gt;=30,"D",'HPS grading'!U192&lt;30,"E")</f>
        <v>C+</v>
      </c>
      <c r="W192" s="76" t="str">
        <f>Persona!BE193</f>
        <v>Cleared</v>
      </c>
      <c r="X192" s="76" t="str">
        <f>Wellness!CD193</f>
        <v>Cleared</v>
      </c>
      <c r="Y192" s="71" t="str">
        <f t="shared" si="11"/>
        <v>None</v>
      </c>
      <c r="Z192" s="63">
        <f>AVERAGE('HPS grading'!$F192,'HPS grading'!$K192,'HPS grading'!$P192,'HPS grading'!$U192)</f>
        <v>55.541276455026463</v>
      </c>
      <c r="AA192" s="249" t="str" cm="1">
        <f t="array" ref="AA192">_xlfn.IFS('HPS grading'!Z192&gt;=90,"A+",'HPS grading'!Z192&gt;=80,"A",'HPS grading'!Z192&gt;=70,"B+",'HPS grading'!Z192&gt;=60,"B",'HPS grading'!Z192&gt;=50,"C+",'HPS grading'!Z192&gt;=40,"C",'HPS grading'!Z192&gt;=30,"D",'HPS grading'!Z192&lt;30,"E")</f>
        <v>C+</v>
      </c>
    </row>
    <row r="193" spans="1:27" x14ac:dyDescent="0.3">
      <c r="A193" s="72">
        <v>190</v>
      </c>
      <c r="B193" s="64" t="s">
        <v>23</v>
      </c>
      <c r="C193" s="64" t="s">
        <v>34</v>
      </c>
      <c r="D193" s="64" t="s">
        <v>406</v>
      </c>
      <c r="E193" s="65" t="s">
        <v>407</v>
      </c>
      <c r="F193" s="67">
        <f>HPS!$U193</f>
        <v>56.860119047619044</v>
      </c>
      <c r="G193" s="72" t="str" cm="1">
        <f t="array" ref="G193">_xlfn.IFS('HPS grading'!$F193&gt;=90,"A+",'HPS grading'!$F193&gt;=80,"A",'HPS grading'!$F193&gt;=70,"B+",'HPS grading'!$F193&gt;=60,"B",'HPS grading'!$F193&gt;=50,"C+",'HPS grading'!$F193&gt;=40,"C",'HPS grading'!$F193&gt;=30,"D",'HPS grading'!$F193&lt;30,"E")</f>
        <v>C+</v>
      </c>
      <c r="H193" s="76" t="str">
        <f>Persona!R194</f>
        <v>Cleared</v>
      </c>
      <c r="I193" s="76" t="str">
        <f>Wellness!V194</f>
        <v>Cleared</v>
      </c>
      <c r="J193" s="71" t="str">
        <f t="shared" si="8"/>
        <v>None</v>
      </c>
      <c r="K193" s="67">
        <f>HPS!AK193</f>
        <v>51.923809523809517</v>
      </c>
      <c r="L193" s="72" t="str" cm="1">
        <f t="array" ref="L193">_xlfn.IFS('HPS grading'!K193&gt;=90,"A+",'HPS grading'!K193&gt;=80,"A",'HPS grading'!K193&gt;=70,"B+",'HPS grading'!K193&gt;=60,"B",'HPS grading'!K193&gt;=50,"C+",'HPS grading'!K193&gt;=40,"C",'HPS grading'!K193&gt;=30,"D",'HPS grading'!K193&lt;30,"E")</f>
        <v>C+</v>
      </c>
      <c r="M193" s="76" t="str">
        <f>Persona!AE194</f>
        <v>Cleared</v>
      </c>
      <c r="N193" s="76" t="str">
        <f>Wellness!AP194</f>
        <v>Cleared</v>
      </c>
      <c r="O193" s="71" t="str">
        <f t="shared" si="9"/>
        <v>None</v>
      </c>
      <c r="P193" s="67">
        <f>HPS!BA193</f>
        <v>53.62777777777778</v>
      </c>
      <c r="Q193" s="72" t="str" cm="1">
        <f t="array" ref="Q193">_xlfn.IFS('HPS grading'!P193&gt;=90,"A+",'HPS grading'!P193&gt;=80,"A",'HPS grading'!P193&gt;=70,"B+",'HPS grading'!P193&gt;=60,"B",'HPS grading'!P193&gt;=50,"C+",'HPS grading'!P193&gt;=40,"C",'HPS grading'!P193&gt;=30,"D",'HPS grading'!P193&lt;30,"E")</f>
        <v>C+</v>
      </c>
      <c r="R193" s="76" t="str">
        <f>Persona!AR194</f>
        <v>Cleared</v>
      </c>
      <c r="S193" s="76" t="str">
        <f>Wellness!BJ194</f>
        <v>Cleared</v>
      </c>
      <c r="T193" s="72" t="str">
        <f t="shared" si="10"/>
        <v>None</v>
      </c>
      <c r="U193" s="67">
        <f>HPS!BQ193</f>
        <v>45.916203703703701</v>
      </c>
      <c r="V193" s="72" t="str" cm="1">
        <f t="array" ref="V193">_xlfn.IFS('HPS grading'!U193&gt;=90,"A+",'HPS grading'!U193&gt;=80,"A",'HPS grading'!U193&gt;=70,"B+",'HPS grading'!U193&gt;=60,"B",'HPS grading'!U193&gt;=50,"C+",'HPS grading'!U193&gt;=40,"C",'HPS grading'!U193&gt;=30,"D",'HPS grading'!U193&lt;30,"E")</f>
        <v>C</v>
      </c>
      <c r="W193" s="76" t="str">
        <f>Persona!BE194</f>
        <v>Cleared</v>
      </c>
      <c r="X193" s="76" t="str">
        <f>Wellness!CD194</f>
        <v>Cleared</v>
      </c>
      <c r="Y193" s="72" t="str">
        <f t="shared" si="11"/>
        <v>None</v>
      </c>
      <c r="Z193" s="67">
        <f>AVERAGE('HPS grading'!$F193,'HPS grading'!$K193,'HPS grading'!$P193,'HPS grading'!$U193)</f>
        <v>52.081977513227507</v>
      </c>
      <c r="AA193" s="250" t="str" cm="1">
        <f t="array" ref="AA193">_xlfn.IFS('HPS grading'!Z193&gt;=90,"A+",'HPS grading'!Z193&gt;=80,"A",'HPS grading'!Z193&gt;=70,"B+",'HPS grading'!Z193&gt;=60,"B",'HPS grading'!Z193&gt;=50,"C+",'HPS grading'!Z193&gt;=40,"C",'HPS grading'!Z193&gt;=30,"D",'HPS grading'!Z193&lt;30,"E")</f>
        <v>C+</v>
      </c>
    </row>
    <row r="194" spans="1:27" x14ac:dyDescent="0.3">
      <c r="A194" s="71">
        <v>191</v>
      </c>
      <c r="B194" s="60" t="s">
        <v>23</v>
      </c>
      <c r="C194" s="60" t="s">
        <v>15</v>
      </c>
      <c r="D194" s="60" t="s">
        <v>408</v>
      </c>
      <c r="E194" s="61" t="s">
        <v>409</v>
      </c>
      <c r="F194" s="63">
        <f>HPS!$U194</f>
        <v>58.059027777777771</v>
      </c>
      <c r="G194" s="71" t="str" cm="1">
        <f t="array" ref="G194">_xlfn.IFS('HPS grading'!$F194&gt;=90,"A+",'HPS grading'!$F194&gt;=80,"A",'HPS grading'!$F194&gt;=70,"B+",'HPS grading'!$F194&gt;=60,"B",'HPS grading'!$F194&gt;=50,"C+",'HPS grading'!$F194&gt;=40,"C",'HPS grading'!$F194&gt;=30,"D",'HPS grading'!$F194&lt;30,"E")</f>
        <v>C+</v>
      </c>
      <c r="H194" s="76" t="str">
        <f>Persona!R195</f>
        <v>Cleared</v>
      </c>
      <c r="I194" s="76" t="str">
        <f>Wellness!V195</f>
        <v>Cleared</v>
      </c>
      <c r="J194" s="71" t="str">
        <f t="shared" si="8"/>
        <v>None</v>
      </c>
      <c r="K194" s="63">
        <f>HPS!AK194</f>
        <v>60.420476190476194</v>
      </c>
      <c r="L194" s="71" t="str" cm="1">
        <f t="array" ref="L194">_xlfn.IFS('HPS grading'!K194&gt;=90,"A+",'HPS grading'!K194&gt;=80,"A",'HPS grading'!K194&gt;=70,"B+",'HPS grading'!K194&gt;=60,"B",'HPS grading'!K194&gt;=50,"C+",'HPS grading'!K194&gt;=40,"C",'HPS grading'!K194&gt;=30,"D",'HPS grading'!K194&lt;30,"E")</f>
        <v>B</v>
      </c>
      <c r="M194" s="76" t="str">
        <f>Persona!AE195</f>
        <v>Cleared</v>
      </c>
      <c r="N194" s="76" t="str">
        <f>Wellness!AP195</f>
        <v>Cleared</v>
      </c>
      <c r="O194" s="71" t="str">
        <f t="shared" si="9"/>
        <v>None</v>
      </c>
      <c r="P194" s="63">
        <f>HPS!BA194</f>
        <v>61.01</v>
      </c>
      <c r="Q194" s="71" t="str" cm="1">
        <f t="array" ref="Q194">_xlfn.IFS('HPS grading'!P194&gt;=90,"A+",'HPS grading'!P194&gt;=80,"A",'HPS grading'!P194&gt;=70,"B+",'HPS grading'!P194&gt;=60,"B",'HPS grading'!P194&gt;=50,"C+",'HPS grading'!P194&gt;=40,"C",'HPS grading'!P194&gt;=30,"D",'HPS grading'!P194&lt;30,"E")</f>
        <v>B</v>
      </c>
      <c r="R194" s="76" t="str">
        <f>Persona!AR195</f>
        <v>Cleared</v>
      </c>
      <c r="S194" s="76" t="str">
        <f>Wellness!BJ195</f>
        <v>Cleared</v>
      </c>
      <c r="T194" s="71" t="str">
        <f t="shared" si="10"/>
        <v>None</v>
      </c>
      <c r="U194" s="63">
        <f>HPS!BQ194</f>
        <v>51.027222222222221</v>
      </c>
      <c r="V194" s="71" t="str" cm="1">
        <f t="array" ref="V194">_xlfn.IFS('HPS grading'!U194&gt;=90,"A+",'HPS grading'!U194&gt;=80,"A",'HPS grading'!U194&gt;=70,"B+",'HPS grading'!U194&gt;=60,"B",'HPS grading'!U194&gt;=50,"C+",'HPS grading'!U194&gt;=40,"C",'HPS grading'!U194&gt;=30,"D",'HPS grading'!U194&lt;30,"E")</f>
        <v>C+</v>
      </c>
      <c r="W194" s="76" t="str">
        <f>Persona!BE195</f>
        <v>Cleared</v>
      </c>
      <c r="X194" s="76" t="str">
        <f>Wellness!CD195</f>
        <v>NC</v>
      </c>
      <c r="Y194" s="71" t="str">
        <f t="shared" si="11"/>
        <v>NC</v>
      </c>
      <c r="Z194" s="63">
        <f>AVERAGE('HPS grading'!$F194,'HPS grading'!$K194,'HPS grading'!$P194,'HPS grading'!$U194)</f>
        <v>57.629181547619041</v>
      </c>
      <c r="AA194" s="249" t="str" cm="1">
        <f t="array" ref="AA194">_xlfn.IFS('HPS grading'!Z194&gt;=90,"A+",'HPS grading'!Z194&gt;=80,"A",'HPS grading'!Z194&gt;=70,"B+",'HPS grading'!Z194&gt;=60,"B",'HPS grading'!Z194&gt;=50,"C+",'HPS grading'!Z194&gt;=40,"C",'HPS grading'!Z194&gt;=30,"D",'HPS grading'!Z194&lt;30,"E")</f>
        <v>C+</v>
      </c>
    </row>
    <row r="195" spans="1:27" x14ac:dyDescent="0.3">
      <c r="A195" s="72">
        <v>192</v>
      </c>
      <c r="B195" s="64" t="s">
        <v>27</v>
      </c>
      <c r="C195" s="64" t="s">
        <v>15</v>
      </c>
      <c r="D195" s="64" t="s">
        <v>410</v>
      </c>
      <c r="E195" s="65" t="s">
        <v>411</v>
      </c>
      <c r="F195" s="67">
        <f>HPS!$U195</f>
        <v>61.952876984126988</v>
      </c>
      <c r="G195" s="72" t="str" cm="1">
        <f t="array" ref="G195">_xlfn.IFS('HPS grading'!$F195&gt;=90,"A+",'HPS grading'!$F195&gt;=80,"A",'HPS grading'!$F195&gt;=70,"B+",'HPS grading'!$F195&gt;=60,"B",'HPS grading'!$F195&gt;=50,"C+",'HPS grading'!$F195&gt;=40,"C",'HPS grading'!$F195&gt;=30,"D",'HPS grading'!$F195&lt;30,"E")</f>
        <v>B</v>
      </c>
      <c r="H195" s="76" t="str">
        <f>Persona!R196</f>
        <v>Cleared</v>
      </c>
      <c r="I195" s="76" t="str">
        <f>Wellness!V196</f>
        <v>Cleared</v>
      </c>
      <c r="J195" s="71" t="str">
        <f t="shared" si="8"/>
        <v>None</v>
      </c>
      <c r="K195" s="67">
        <f>HPS!AK195</f>
        <v>44.635714285714293</v>
      </c>
      <c r="L195" s="72" t="str" cm="1">
        <f t="array" ref="L195">_xlfn.IFS('HPS grading'!K195&gt;=90,"A+",'HPS grading'!K195&gt;=80,"A",'HPS grading'!K195&gt;=70,"B+",'HPS grading'!K195&gt;=60,"B",'HPS grading'!K195&gt;=50,"C+",'HPS grading'!K195&gt;=40,"C",'HPS grading'!K195&gt;=30,"D",'HPS grading'!K195&lt;30,"E")</f>
        <v>C</v>
      </c>
      <c r="M195" s="76" t="str">
        <f>Persona!AE196</f>
        <v>Cleared</v>
      </c>
      <c r="N195" s="76" t="str">
        <f>Wellness!AP196</f>
        <v>NC</v>
      </c>
      <c r="O195" s="71" t="str">
        <f t="shared" si="9"/>
        <v>NC</v>
      </c>
      <c r="P195" s="67">
        <f>HPS!BA195</f>
        <v>44.884444444444448</v>
      </c>
      <c r="Q195" s="72" t="str" cm="1">
        <f t="array" ref="Q195">_xlfn.IFS('HPS grading'!P195&gt;=90,"A+",'HPS grading'!P195&gt;=80,"A",'HPS grading'!P195&gt;=70,"B+",'HPS grading'!P195&gt;=60,"B",'HPS grading'!P195&gt;=50,"C+",'HPS grading'!P195&gt;=40,"C",'HPS grading'!P195&gt;=30,"D",'HPS grading'!P195&lt;30,"E")</f>
        <v>C</v>
      </c>
      <c r="R195" s="76" t="str">
        <f>Persona!AR196</f>
        <v>NC</v>
      </c>
      <c r="S195" s="76" t="str">
        <f>Wellness!BJ196</f>
        <v>Cleared</v>
      </c>
      <c r="T195" s="72" t="str">
        <f t="shared" si="10"/>
        <v>NC</v>
      </c>
      <c r="U195" s="67">
        <f>HPS!BQ195</f>
        <v>43.177314814814814</v>
      </c>
      <c r="V195" s="72" t="str" cm="1">
        <f t="array" ref="V195">_xlfn.IFS('HPS grading'!U195&gt;=90,"A+",'HPS grading'!U195&gt;=80,"A",'HPS grading'!U195&gt;=70,"B+",'HPS grading'!U195&gt;=60,"B",'HPS grading'!U195&gt;=50,"C+",'HPS grading'!U195&gt;=40,"C",'HPS grading'!U195&gt;=30,"D",'HPS grading'!U195&lt;30,"E")</f>
        <v>C</v>
      </c>
      <c r="W195" s="76" t="str">
        <f>Persona!BE196</f>
        <v>Cleared</v>
      </c>
      <c r="X195" s="76" t="str">
        <f>Wellness!CD196</f>
        <v>Cleared</v>
      </c>
      <c r="Y195" s="72" t="str">
        <f t="shared" si="11"/>
        <v>None</v>
      </c>
      <c r="Z195" s="67">
        <f>AVERAGE('HPS grading'!$F195,'HPS grading'!$K195,'HPS grading'!$P195,'HPS grading'!$U195)</f>
        <v>48.662587632275141</v>
      </c>
      <c r="AA195" s="250" t="str" cm="1">
        <f t="array" ref="AA195">_xlfn.IFS('HPS grading'!Z195&gt;=90,"A+",'HPS grading'!Z195&gt;=80,"A",'HPS grading'!Z195&gt;=70,"B+",'HPS grading'!Z195&gt;=60,"B",'HPS grading'!Z195&gt;=50,"C+",'HPS grading'!Z195&gt;=40,"C",'HPS grading'!Z195&gt;=30,"D",'HPS grading'!Z195&lt;30,"E")</f>
        <v>C</v>
      </c>
    </row>
    <row r="196" spans="1:27" x14ac:dyDescent="0.3">
      <c r="A196" s="71">
        <v>193</v>
      </c>
      <c r="B196" s="60" t="s">
        <v>27</v>
      </c>
      <c r="C196" s="60" t="s">
        <v>15</v>
      </c>
      <c r="D196" s="60" t="s">
        <v>412</v>
      </c>
      <c r="E196" s="61" t="s">
        <v>413</v>
      </c>
      <c r="F196" s="63">
        <f>HPS!$U196</f>
        <v>59.825892857142861</v>
      </c>
      <c r="G196" s="71" t="str" cm="1">
        <f t="array" ref="G196">_xlfn.IFS('HPS grading'!$F196&gt;=90,"A+",'HPS grading'!$F196&gt;=80,"A",'HPS grading'!$F196&gt;=70,"B+",'HPS grading'!$F196&gt;=60,"B",'HPS grading'!$F196&gt;=50,"C+",'HPS grading'!$F196&gt;=40,"C",'HPS grading'!$F196&gt;=30,"D",'HPS grading'!$F196&lt;30,"E")</f>
        <v>C+</v>
      </c>
      <c r="H196" s="76" t="str">
        <f>Persona!R197</f>
        <v>Cleared</v>
      </c>
      <c r="I196" s="76" t="str">
        <f>Wellness!V197</f>
        <v>Cleared</v>
      </c>
      <c r="J196" s="71" t="str">
        <f t="shared" si="8"/>
        <v>None</v>
      </c>
      <c r="K196" s="63">
        <f>HPS!AK196</f>
        <v>48.923809523809524</v>
      </c>
      <c r="L196" s="71" t="str" cm="1">
        <f t="array" ref="L196">_xlfn.IFS('HPS grading'!K196&gt;=90,"A+",'HPS grading'!K196&gt;=80,"A",'HPS grading'!K196&gt;=70,"B+",'HPS grading'!K196&gt;=60,"B",'HPS grading'!K196&gt;=50,"C+",'HPS grading'!K196&gt;=40,"C",'HPS grading'!K196&gt;=30,"D",'HPS grading'!K196&lt;30,"E")</f>
        <v>C</v>
      </c>
      <c r="M196" s="76" t="str">
        <f>Persona!AE197</f>
        <v>Cleared</v>
      </c>
      <c r="N196" s="76" t="str">
        <f>Wellness!AP197</f>
        <v>NC</v>
      </c>
      <c r="O196" s="71" t="str">
        <f t="shared" si="9"/>
        <v>NC</v>
      </c>
      <c r="P196" s="63">
        <f>HPS!BA196</f>
        <v>45.011111111111113</v>
      </c>
      <c r="Q196" s="71" t="str" cm="1">
        <f t="array" ref="Q196">_xlfn.IFS('HPS grading'!P196&gt;=90,"A+",'HPS grading'!P196&gt;=80,"A",'HPS grading'!P196&gt;=70,"B+",'HPS grading'!P196&gt;=60,"B",'HPS grading'!P196&gt;=50,"C+",'HPS grading'!P196&gt;=40,"C",'HPS grading'!P196&gt;=30,"D",'HPS grading'!P196&lt;30,"E")</f>
        <v>C</v>
      </c>
      <c r="R196" s="76" t="str">
        <f>Persona!AR197</f>
        <v>Cleared</v>
      </c>
      <c r="S196" s="76" t="str">
        <f>Wellness!BJ197</f>
        <v>Cleared</v>
      </c>
      <c r="T196" s="71" t="str">
        <f t="shared" si="10"/>
        <v>None</v>
      </c>
      <c r="U196" s="63">
        <f>HPS!BQ196</f>
        <v>49.81759259259259</v>
      </c>
      <c r="V196" s="71" t="str" cm="1">
        <f t="array" ref="V196">_xlfn.IFS('HPS grading'!U196&gt;=90,"A+",'HPS grading'!U196&gt;=80,"A",'HPS grading'!U196&gt;=70,"B+",'HPS grading'!U196&gt;=60,"B",'HPS grading'!U196&gt;=50,"C+",'HPS grading'!U196&gt;=40,"C",'HPS grading'!U196&gt;=30,"D",'HPS grading'!U196&lt;30,"E")</f>
        <v>C</v>
      </c>
      <c r="W196" s="76" t="str">
        <f>Persona!BE197</f>
        <v>Cleared</v>
      </c>
      <c r="X196" s="76" t="str">
        <f>Wellness!CD197</f>
        <v>Cleared</v>
      </c>
      <c r="Y196" s="71" t="str">
        <f t="shared" si="11"/>
        <v>None</v>
      </c>
      <c r="Z196" s="63">
        <f>AVERAGE('HPS grading'!$F196,'HPS grading'!$K196,'HPS grading'!$P196,'HPS grading'!$U196)</f>
        <v>50.89460152116402</v>
      </c>
      <c r="AA196" s="249" t="str" cm="1">
        <f t="array" ref="AA196">_xlfn.IFS('HPS grading'!Z196&gt;=90,"A+",'HPS grading'!Z196&gt;=80,"A",'HPS grading'!Z196&gt;=70,"B+",'HPS grading'!Z196&gt;=60,"B",'HPS grading'!Z196&gt;=50,"C+",'HPS grading'!Z196&gt;=40,"C",'HPS grading'!Z196&gt;=30,"D",'HPS grading'!Z196&lt;30,"E")</f>
        <v>C+</v>
      </c>
    </row>
    <row r="197" spans="1:27" x14ac:dyDescent="0.3">
      <c r="A197" s="72">
        <v>194</v>
      </c>
      <c r="B197" s="64" t="s">
        <v>23</v>
      </c>
      <c r="C197" s="64" t="s">
        <v>15</v>
      </c>
      <c r="D197" s="64" t="s">
        <v>414</v>
      </c>
      <c r="E197" s="65" t="s">
        <v>415</v>
      </c>
      <c r="F197" s="67">
        <f>HPS!$U197</f>
        <v>73.123015873015888</v>
      </c>
      <c r="G197" s="72" t="str" cm="1">
        <f t="array" ref="G197">_xlfn.IFS('HPS grading'!$F197&gt;=90,"A+",'HPS grading'!$F197&gt;=80,"A",'HPS grading'!$F197&gt;=70,"B+",'HPS grading'!$F197&gt;=60,"B",'HPS grading'!$F197&gt;=50,"C+",'HPS grading'!$F197&gt;=40,"C",'HPS grading'!$F197&gt;=30,"D",'HPS grading'!$F197&lt;30,"E")</f>
        <v>B+</v>
      </c>
      <c r="H197" s="76" t="str">
        <f>Persona!R198</f>
        <v>Cleared</v>
      </c>
      <c r="I197" s="76" t="str">
        <f>Wellness!V198</f>
        <v>Cleared</v>
      </c>
      <c r="J197" s="71" t="str">
        <f t="shared" ref="J197:J231" si="12">IF(H197="NC","NC",IF(I197="NC","NC","None"))</f>
        <v>None</v>
      </c>
      <c r="K197" s="67">
        <f>HPS!AK197</f>
        <v>52.826190476190476</v>
      </c>
      <c r="L197" s="72" t="str" cm="1">
        <f t="array" ref="L197">_xlfn.IFS('HPS grading'!K197&gt;=90,"A+",'HPS grading'!K197&gt;=80,"A",'HPS grading'!K197&gt;=70,"B+",'HPS grading'!K197&gt;=60,"B",'HPS grading'!K197&gt;=50,"C+",'HPS grading'!K197&gt;=40,"C",'HPS grading'!K197&gt;=30,"D",'HPS grading'!K197&lt;30,"E")</f>
        <v>C+</v>
      </c>
      <c r="M197" s="76" t="str">
        <f>Persona!AE198</f>
        <v>Cleared</v>
      </c>
      <c r="N197" s="76" t="str">
        <f>Wellness!AP198</f>
        <v>Cleared</v>
      </c>
      <c r="O197" s="71" t="str">
        <f t="shared" ref="O197:O231" si="13">IF(M197="NC","NC",IF(N197="NC","NC","None"))</f>
        <v>None</v>
      </c>
      <c r="P197" s="67">
        <f>HPS!BA197</f>
        <v>41.498888888888892</v>
      </c>
      <c r="Q197" s="72" t="str" cm="1">
        <f t="array" ref="Q197">_xlfn.IFS('HPS grading'!P197&gt;=90,"A+",'HPS grading'!P197&gt;=80,"A",'HPS grading'!P197&gt;=70,"B+",'HPS grading'!P197&gt;=60,"B",'HPS grading'!P197&gt;=50,"C+",'HPS grading'!P197&gt;=40,"C",'HPS grading'!P197&gt;=30,"D",'HPS grading'!P197&lt;30,"E")</f>
        <v>C</v>
      </c>
      <c r="R197" s="76" t="str">
        <f>Persona!AR198</f>
        <v>Cleared</v>
      </c>
      <c r="S197" s="76" t="str">
        <f>Wellness!BJ198</f>
        <v>NC</v>
      </c>
      <c r="T197" s="72" t="str">
        <f t="shared" ref="T197:T231" si="14">IF(R197="NC","NC",IF(S197="NC","NC","None"))</f>
        <v>NC</v>
      </c>
      <c r="U197" s="67">
        <f>HPS!BQ197</f>
        <v>59.295370370370371</v>
      </c>
      <c r="V197" s="72" t="str" cm="1">
        <f t="array" ref="V197">_xlfn.IFS('HPS grading'!U197&gt;=90,"A+",'HPS grading'!U197&gt;=80,"A",'HPS grading'!U197&gt;=70,"B+",'HPS grading'!U197&gt;=60,"B",'HPS grading'!U197&gt;=50,"C+",'HPS grading'!U197&gt;=40,"C",'HPS grading'!U197&gt;=30,"D",'HPS grading'!U197&lt;30,"E")</f>
        <v>C+</v>
      </c>
      <c r="W197" s="76" t="str">
        <f>Persona!BE198</f>
        <v>Cleared</v>
      </c>
      <c r="X197" s="76" t="str">
        <f>Wellness!CD198</f>
        <v>Cleared</v>
      </c>
      <c r="Y197" s="72" t="str">
        <f t="shared" ref="Y197:Y231" si="15">IF(W197="NC","NC",IF(X197="NC","NC","None"))</f>
        <v>None</v>
      </c>
      <c r="Z197" s="67">
        <f>AVERAGE('HPS grading'!$F197,'HPS grading'!$K197,'HPS grading'!$P197,'HPS grading'!$U197)</f>
        <v>56.685866402116403</v>
      </c>
      <c r="AA197" s="250" t="str" cm="1">
        <f t="array" ref="AA197">_xlfn.IFS('HPS grading'!Z197&gt;=90,"A+",'HPS grading'!Z197&gt;=80,"A",'HPS grading'!Z197&gt;=70,"B+",'HPS grading'!Z197&gt;=60,"B",'HPS grading'!Z197&gt;=50,"C+",'HPS grading'!Z197&gt;=40,"C",'HPS grading'!Z197&gt;=30,"D",'HPS grading'!Z197&lt;30,"E")</f>
        <v>C+</v>
      </c>
    </row>
    <row r="198" spans="1:27" x14ac:dyDescent="0.3">
      <c r="A198" s="71">
        <v>195</v>
      </c>
      <c r="B198" s="60" t="s">
        <v>27</v>
      </c>
      <c r="C198" s="60" t="s">
        <v>34</v>
      </c>
      <c r="D198" s="60" t="s">
        <v>416</v>
      </c>
      <c r="E198" s="61" t="s">
        <v>417</v>
      </c>
      <c r="F198" s="63">
        <f>HPS!$U198</f>
        <v>59.543154761904759</v>
      </c>
      <c r="G198" s="71" t="str" cm="1">
        <f t="array" ref="G198">_xlfn.IFS('HPS grading'!$F198&gt;=90,"A+",'HPS grading'!$F198&gt;=80,"A",'HPS grading'!$F198&gt;=70,"B+",'HPS grading'!$F198&gt;=60,"B",'HPS grading'!$F198&gt;=50,"C+",'HPS grading'!$F198&gt;=40,"C",'HPS grading'!$F198&gt;=30,"D",'HPS grading'!$F198&lt;30,"E")</f>
        <v>C+</v>
      </c>
      <c r="H198" s="76" t="str">
        <f>Persona!R199</f>
        <v>Cleared</v>
      </c>
      <c r="I198" s="76" t="str">
        <f>Wellness!V199</f>
        <v>Cleared</v>
      </c>
      <c r="J198" s="71" t="str">
        <f t="shared" si="12"/>
        <v>None</v>
      </c>
      <c r="K198" s="63">
        <f>HPS!AK198</f>
        <v>55.922023809523814</v>
      </c>
      <c r="L198" s="71" t="str" cm="1">
        <f t="array" ref="L198">_xlfn.IFS('HPS grading'!K198&gt;=90,"A+",'HPS grading'!K198&gt;=80,"A",'HPS grading'!K198&gt;=70,"B+",'HPS grading'!K198&gt;=60,"B",'HPS grading'!K198&gt;=50,"C+",'HPS grading'!K198&gt;=40,"C",'HPS grading'!K198&gt;=30,"D",'HPS grading'!K198&lt;30,"E")</f>
        <v>C+</v>
      </c>
      <c r="M198" s="76" t="str">
        <f>Persona!AE199</f>
        <v>Cleared</v>
      </c>
      <c r="N198" s="76" t="str">
        <f>Wellness!AP199</f>
        <v>Cleared</v>
      </c>
      <c r="O198" s="71" t="str">
        <f t="shared" si="13"/>
        <v>None</v>
      </c>
      <c r="P198" s="63">
        <f>HPS!BA198</f>
        <v>60.334444444444443</v>
      </c>
      <c r="Q198" s="71" t="str" cm="1">
        <f t="array" ref="Q198">_xlfn.IFS('HPS grading'!P198&gt;=90,"A+",'HPS grading'!P198&gt;=80,"A",'HPS grading'!P198&gt;=70,"B+",'HPS grading'!P198&gt;=60,"B",'HPS grading'!P198&gt;=50,"C+",'HPS grading'!P198&gt;=40,"C",'HPS grading'!P198&gt;=30,"D",'HPS grading'!P198&lt;30,"E")</f>
        <v>B</v>
      </c>
      <c r="R198" s="76" t="str">
        <f>Persona!AR199</f>
        <v>Cleared</v>
      </c>
      <c r="S198" s="76" t="str">
        <f>Wellness!BJ199</f>
        <v>Cleared</v>
      </c>
      <c r="T198" s="71" t="str">
        <f t="shared" si="14"/>
        <v>None</v>
      </c>
      <c r="U198" s="63">
        <f>HPS!BQ198</f>
        <v>55.262962962962959</v>
      </c>
      <c r="V198" s="71" t="str" cm="1">
        <f t="array" ref="V198">_xlfn.IFS('HPS grading'!U198&gt;=90,"A+",'HPS grading'!U198&gt;=80,"A",'HPS grading'!U198&gt;=70,"B+",'HPS grading'!U198&gt;=60,"B",'HPS grading'!U198&gt;=50,"C+",'HPS grading'!U198&gt;=40,"C",'HPS grading'!U198&gt;=30,"D",'HPS grading'!U198&lt;30,"E")</f>
        <v>C+</v>
      </c>
      <c r="W198" s="76" t="str">
        <f>Persona!BE199</f>
        <v>Cleared</v>
      </c>
      <c r="X198" s="76" t="str">
        <f>Wellness!CD199</f>
        <v>Cleared</v>
      </c>
      <c r="Y198" s="71" t="str">
        <f t="shared" si="15"/>
        <v>None</v>
      </c>
      <c r="Z198" s="63">
        <f>AVERAGE('HPS grading'!$F198,'HPS grading'!$K198,'HPS grading'!$P198,'HPS grading'!$U198)</f>
        <v>57.765646494708989</v>
      </c>
      <c r="AA198" s="249" t="str" cm="1">
        <f t="array" ref="AA198">_xlfn.IFS('HPS grading'!Z198&gt;=90,"A+",'HPS grading'!Z198&gt;=80,"A",'HPS grading'!Z198&gt;=70,"B+",'HPS grading'!Z198&gt;=60,"B",'HPS grading'!Z198&gt;=50,"C+",'HPS grading'!Z198&gt;=40,"C",'HPS grading'!Z198&gt;=30,"D",'HPS grading'!Z198&lt;30,"E")</f>
        <v>C+</v>
      </c>
    </row>
    <row r="199" spans="1:27" x14ac:dyDescent="0.3">
      <c r="A199" s="72">
        <v>196</v>
      </c>
      <c r="B199" s="64" t="s">
        <v>27</v>
      </c>
      <c r="C199" s="64" t="s">
        <v>15</v>
      </c>
      <c r="D199" s="64" t="s">
        <v>418</v>
      </c>
      <c r="E199" s="65" t="s">
        <v>419</v>
      </c>
      <c r="F199" s="67">
        <f>HPS!$U199</f>
        <v>54.21875</v>
      </c>
      <c r="G199" s="72" t="str" cm="1">
        <f t="array" ref="G199">_xlfn.IFS('HPS grading'!$F199&gt;=90,"A+",'HPS grading'!$F199&gt;=80,"A",'HPS grading'!$F199&gt;=70,"B+",'HPS grading'!$F199&gt;=60,"B",'HPS grading'!$F199&gt;=50,"C+",'HPS grading'!$F199&gt;=40,"C",'HPS grading'!$F199&gt;=30,"D",'HPS grading'!$F199&lt;30,"E")</f>
        <v>C+</v>
      </c>
      <c r="H199" s="76" t="str">
        <f>Persona!R200</f>
        <v>Cleared</v>
      </c>
      <c r="I199" s="76" t="str">
        <f>Wellness!V200</f>
        <v>NC</v>
      </c>
      <c r="J199" s="71" t="str">
        <f t="shared" si="12"/>
        <v>NC</v>
      </c>
      <c r="K199" s="67">
        <f>HPS!AK199</f>
        <v>55.018571428571427</v>
      </c>
      <c r="L199" s="72" t="str" cm="1">
        <f t="array" ref="L199">_xlfn.IFS('HPS grading'!K199&gt;=90,"A+",'HPS grading'!K199&gt;=80,"A",'HPS grading'!K199&gt;=70,"B+",'HPS grading'!K199&gt;=60,"B",'HPS grading'!K199&gt;=50,"C+",'HPS grading'!K199&gt;=40,"C",'HPS grading'!K199&gt;=30,"D",'HPS grading'!K199&lt;30,"E")</f>
        <v>C+</v>
      </c>
      <c r="M199" s="76" t="str">
        <f>Persona!AE200</f>
        <v>Cleared</v>
      </c>
      <c r="N199" s="76" t="str">
        <f>Wellness!AP200</f>
        <v>NC</v>
      </c>
      <c r="O199" s="71" t="str">
        <f t="shared" si="13"/>
        <v>NC</v>
      </c>
      <c r="P199" s="67">
        <f>HPS!BA199</f>
        <v>57.222222222222229</v>
      </c>
      <c r="Q199" s="72" t="str" cm="1">
        <f t="array" ref="Q199">_xlfn.IFS('HPS grading'!P199&gt;=90,"A+",'HPS grading'!P199&gt;=80,"A",'HPS grading'!P199&gt;=70,"B+",'HPS grading'!P199&gt;=60,"B",'HPS grading'!P199&gt;=50,"C+",'HPS grading'!P199&gt;=40,"C",'HPS grading'!P199&gt;=30,"D",'HPS grading'!P199&lt;30,"E")</f>
        <v>C+</v>
      </c>
      <c r="R199" s="76" t="str">
        <f>Persona!AR200</f>
        <v>Cleared</v>
      </c>
      <c r="S199" s="76" t="str">
        <f>Wellness!BJ200</f>
        <v>NC</v>
      </c>
      <c r="T199" s="72" t="str">
        <f t="shared" si="14"/>
        <v>NC</v>
      </c>
      <c r="U199" s="67">
        <f>HPS!BQ199</f>
        <v>52.636481481481482</v>
      </c>
      <c r="V199" s="72" t="str" cm="1">
        <f t="array" ref="V199">_xlfn.IFS('HPS grading'!U199&gt;=90,"A+",'HPS grading'!U199&gt;=80,"A",'HPS grading'!U199&gt;=70,"B+",'HPS grading'!U199&gt;=60,"B",'HPS grading'!U199&gt;=50,"C+",'HPS grading'!U199&gt;=40,"C",'HPS grading'!U199&gt;=30,"D",'HPS grading'!U199&lt;30,"E")</f>
        <v>C+</v>
      </c>
      <c r="W199" s="76" t="str">
        <f>Persona!BE200</f>
        <v>Cleared</v>
      </c>
      <c r="X199" s="76" t="str">
        <f>Wellness!CD200</f>
        <v>NC</v>
      </c>
      <c r="Y199" s="72" t="str">
        <f t="shared" si="15"/>
        <v>NC</v>
      </c>
      <c r="Z199" s="67">
        <f>AVERAGE('HPS grading'!$F199,'HPS grading'!$K199,'HPS grading'!$P199,'HPS grading'!$U199)</f>
        <v>54.774006283068786</v>
      </c>
      <c r="AA199" s="250" t="str" cm="1">
        <f t="array" ref="AA199">_xlfn.IFS('HPS grading'!Z199&gt;=90,"A+",'HPS grading'!Z199&gt;=80,"A",'HPS grading'!Z199&gt;=70,"B+",'HPS grading'!Z199&gt;=60,"B",'HPS grading'!Z199&gt;=50,"C+",'HPS grading'!Z199&gt;=40,"C",'HPS grading'!Z199&gt;=30,"D",'HPS grading'!Z199&lt;30,"E")</f>
        <v>C+</v>
      </c>
    </row>
    <row r="200" spans="1:27" x14ac:dyDescent="0.3">
      <c r="A200" s="71">
        <v>197</v>
      </c>
      <c r="B200" s="60" t="s">
        <v>23</v>
      </c>
      <c r="C200" s="60" t="s">
        <v>15</v>
      </c>
      <c r="D200" s="60" t="s">
        <v>420</v>
      </c>
      <c r="E200" s="61" t="s">
        <v>421</v>
      </c>
      <c r="F200" s="63">
        <f>HPS!$U200</f>
        <v>47.523313492063494</v>
      </c>
      <c r="G200" s="71" t="str" cm="1">
        <f t="array" ref="G200">_xlfn.IFS('HPS grading'!$F200&gt;=90,"A+",'HPS grading'!$F200&gt;=80,"A",'HPS grading'!$F200&gt;=70,"B+",'HPS grading'!$F200&gt;=60,"B",'HPS grading'!$F200&gt;=50,"C+",'HPS grading'!$F200&gt;=40,"C",'HPS grading'!$F200&gt;=30,"D",'HPS grading'!$F200&lt;30,"E")</f>
        <v>C</v>
      </c>
      <c r="H200" s="76" t="str">
        <f>Persona!R201</f>
        <v>NC</v>
      </c>
      <c r="I200" s="76" t="str">
        <f>Wellness!V201</f>
        <v>Cleared</v>
      </c>
      <c r="J200" s="71" t="str">
        <f t="shared" si="12"/>
        <v>NC</v>
      </c>
      <c r="K200" s="63">
        <f>HPS!AK200</f>
        <v>42.752857142857138</v>
      </c>
      <c r="L200" s="71" t="str" cm="1">
        <f t="array" ref="L200">_xlfn.IFS('HPS grading'!K200&gt;=90,"A+",'HPS grading'!K200&gt;=80,"A",'HPS grading'!K200&gt;=70,"B+",'HPS grading'!K200&gt;=60,"B",'HPS grading'!K200&gt;=50,"C+",'HPS grading'!K200&gt;=40,"C",'HPS grading'!K200&gt;=30,"D",'HPS grading'!K200&lt;30,"E")</f>
        <v>C</v>
      </c>
      <c r="M200" s="76" t="str">
        <f>Persona!AE201</f>
        <v>NC</v>
      </c>
      <c r="N200" s="76" t="str">
        <f>Wellness!AP201</f>
        <v>NC</v>
      </c>
      <c r="O200" s="71" t="str">
        <f t="shared" si="13"/>
        <v>NC</v>
      </c>
      <c r="P200" s="63">
        <f>HPS!BA200</f>
        <v>57.00555555555556</v>
      </c>
      <c r="Q200" s="71" t="str" cm="1">
        <f t="array" ref="Q200">_xlfn.IFS('HPS grading'!P200&gt;=90,"A+",'HPS grading'!P200&gt;=80,"A",'HPS grading'!P200&gt;=70,"B+",'HPS grading'!P200&gt;=60,"B",'HPS grading'!P200&gt;=50,"C+",'HPS grading'!P200&gt;=40,"C",'HPS grading'!P200&gt;=30,"D",'HPS grading'!P200&lt;30,"E")</f>
        <v>C+</v>
      </c>
      <c r="R200" s="76" t="str">
        <f>Persona!AR201</f>
        <v>Cleared</v>
      </c>
      <c r="S200" s="76" t="str">
        <f>Wellness!BJ201</f>
        <v>NC</v>
      </c>
      <c r="T200" s="71" t="str">
        <f t="shared" si="14"/>
        <v>NC</v>
      </c>
      <c r="U200" s="63">
        <f>HPS!BQ200</f>
        <v>46.458703703703705</v>
      </c>
      <c r="V200" s="71" t="str" cm="1">
        <f t="array" ref="V200">_xlfn.IFS('HPS grading'!U200&gt;=90,"A+",'HPS grading'!U200&gt;=80,"A",'HPS grading'!U200&gt;=70,"B+",'HPS grading'!U200&gt;=60,"B",'HPS grading'!U200&gt;=50,"C+",'HPS grading'!U200&gt;=40,"C",'HPS grading'!U200&gt;=30,"D",'HPS grading'!U200&lt;30,"E")</f>
        <v>C</v>
      </c>
      <c r="W200" s="76" t="str">
        <f>Persona!BE201</f>
        <v>Cleared</v>
      </c>
      <c r="X200" s="76" t="str">
        <f>Wellness!CD201</f>
        <v>NC</v>
      </c>
      <c r="Y200" s="71" t="str">
        <f t="shared" si="15"/>
        <v>NC</v>
      </c>
      <c r="Z200" s="63">
        <f>AVERAGE('HPS grading'!$F200,'HPS grading'!$K200,'HPS grading'!$P200,'HPS grading'!$U200)</f>
        <v>48.435107473544974</v>
      </c>
      <c r="AA200" s="249" t="str" cm="1">
        <f t="array" ref="AA200">_xlfn.IFS('HPS grading'!Z200&gt;=90,"A+",'HPS grading'!Z200&gt;=80,"A",'HPS grading'!Z200&gt;=70,"B+",'HPS grading'!Z200&gt;=60,"B",'HPS grading'!Z200&gt;=50,"C+",'HPS grading'!Z200&gt;=40,"C",'HPS grading'!Z200&gt;=30,"D",'HPS grading'!Z200&lt;30,"E")</f>
        <v>C</v>
      </c>
    </row>
    <row r="201" spans="1:27" x14ac:dyDescent="0.3">
      <c r="A201" s="72">
        <v>198</v>
      </c>
      <c r="B201" s="64" t="s">
        <v>23</v>
      </c>
      <c r="C201" s="64" t="s">
        <v>47</v>
      </c>
      <c r="D201" s="64" t="s">
        <v>422</v>
      </c>
      <c r="E201" s="65" t="s">
        <v>423</v>
      </c>
      <c r="F201" s="67">
        <f>HPS!$U201</f>
        <v>44.634424603174608</v>
      </c>
      <c r="G201" s="72" t="str" cm="1">
        <f t="array" ref="G201">_xlfn.IFS('HPS grading'!$F201&gt;=90,"A+",'HPS grading'!$F201&gt;=80,"A",'HPS grading'!$F201&gt;=70,"B+",'HPS grading'!$F201&gt;=60,"B",'HPS grading'!$F201&gt;=50,"C+",'HPS grading'!$F201&gt;=40,"C",'HPS grading'!$F201&gt;=30,"D",'HPS grading'!$F201&lt;30,"E")</f>
        <v>C</v>
      </c>
      <c r="H201" s="76" t="str">
        <f>Persona!R202</f>
        <v>Cleared</v>
      </c>
      <c r="I201" s="76" t="str">
        <f>Wellness!V202</f>
        <v>NC</v>
      </c>
      <c r="J201" s="71" t="str">
        <f t="shared" si="12"/>
        <v>NC</v>
      </c>
      <c r="K201" s="67">
        <f>HPS!AK201</f>
        <v>26.983333333333334</v>
      </c>
      <c r="L201" s="72" t="str" cm="1">
        <f t="array" ref="L201">_xlfn.IFS('HPS grading'!K201&gt;=90,"A+",'HPS grading'!K201&gt;=80,"A",'HPS grading'!K201&gt;=70,"B+",'HPS grading'!K201&gt;=60,"B",'HPS grading'!K201&gt;=50,"C+",'HPS grading'!K201&gt;=40,"C",'HPS grading'!K201&gt;=30,"D",'HPS grading'!K201&lt;30,"E")</f>
        <v>E</v>
      </c>
      <c r="M201" s="76" t="str">
        <f>Persona!AE202</f>
        <v>NC</v>
      </c>
      <c r="N201" s="76" t="str">
        <f>Wellness!AP202</f>
        <v>NC</v>
      </c>
      <c r="O201" s="71" t="str">
        <f t="shared" si="13"/>
        <v>NC</v>
      </c>
      <c r="P201" s="67">
        <f>HPS!BA201</f>
        <v>39.367777777777775</v>
      </c>
      <c r="Q201" s="72" t="str" cm="1">
        <f t="array" ref="Q201">_xlfn.IFS('HPS grading'!P201&gt;=90,"A+",'HPS grading'!P201&gt;=80,"A",'HPS grading'!P201&gt;=70,"B+",'HPS grading'!P201&gt;=60,"B",'HPS grading'!P201&gt;=50,"C+",'HPS grading'!P201&gt;=40,"C",'HPS grading'!P201&gt;=30,"D",'HPS grading'!P201&lt;30,"E")</f>
        <v>D</v>
      </c>
      <c r="R201" s="76" t="str">
        <f>Persona!AR202</f>
        <v>NC</v>
      </c>
      <c r="S201" s="76" t="str">
        <f>Wellness!BJ202</f>
        <v>NC</v>
      </c>
      <c r="T201" s="72" t="str">
        <f t="shared" si="14"/>
        <v>NC</v>
      </c>
      <c r="U201" s="67">
        <f>HPS!BQ201</f>
        <v>47.36666666666666</v>
      </c>
      <c r="V201" s="72" t="str" cm="1">
        <f t="array" ref="V201">_xlfn.IFS('HPS grading'!U201&gt;=90,"A+",'HPS grading'!U201&gt;=80,"A",'HPS grading'!U201&gt;=70,"B+",'HPS grading'!U201&gt;=60,"B",'HPS grading'!U201&gt;=50,"C+",'HPS grading'!U201&gt;=40,"C",'HPS grading'!U201&gt;=30,"D",'HPS grading'!U201&lt;30,"E")</f>
        <v>C</v>
      </c>
      <c r="W201" s="76" t="str">
        <f>Persona!BE202</f>
        <v>Cleared</v>
      </c>
      <c r="X201" s="76" t="str">
        <f>Wellness!CD202</f>
        <v>NC</v>
      </c>
      <c r="Y201" s="72" t="str">
        <f t="shared" si="15"/>
        <v>NC</v>
      </c>
      <c r="Z201" s="67">
        <f>AVERAGE('HPS grading'!$F201,'HPS grading'!$K201,'HPS grading'!$P201,'HPS grading'!$U201)</f>
        <v>39.588050595238094</v>
      </c>
      <c r="AA201" s="250" t="str" cm="1">
        <f t="array" ref="AA201">_xlfn.IFS('HPS grading'!Z201&gt;=90,"A+",'HPS grading'!Z201&gt;=80,"A",'HPS grading'!Z201&gt;=70,"B+",'HPS grading'!Z201&gt;=60,"B",'HPS grading'!Z201&gt;=50,"C+",'HPS grading'!Z201&gt;=40,"C",'HPS grading'!Z201&gt;=30,"D",'HPS grading'!Z201&lt;30,"E")</f>
        <v>D</v>
      </c>
    </row>
    <row r="202" spans="1:27" x14ac:dyDescent="0.3">
      <c r="A202" s="71">
        <v>199</v>
      </c>
      <c r="B202" s="60" t="s">
        <v>23</v>
      </c>
      <c r="C202" s="60" t="s">
        <v>34</v>
      </c>
      <c r="D202" s="60" t="s">
        <v>424</v>
      </c>
      <c r="E202" s="61" t="s">
        <v>425</v>
      </c>
      <c r="F202" s="63">
        <f>HPS!$U202</f>
        <v>51.638888888888893</v>
      </c>
      <c r="G202" s="71" t="str" cm="1">
        <f t="array" ref="G202">_xlfn.IFS('HPS grading'!$F202&gt;=90,"A+",'HPS grading'!$F202&gt;=80,"A",'HPS grading'!$F202&gt;=70,"B+",'HPS grading'!$F202&gt;=60,"B",'HPS grading'!$F202&gt;=50,"C+",'HPS grading'!$F202&gt;=40,"C",'HPS grading'!$F202&gt;=30,"D",'HPS grading'!$F202&lt;30,"E")</f>
        <v>C+</v>
      </c>
      <c r="H202" s="76" t="str">
        <f>Persona!R203</f>
        <v>Cleared</v>
      </c>
      <c r="I202" s="76" t="str">
        <f>Wellness!V203</f>
        <v>NC</v>
      </c>
      <c r="J202" s="71" t="str">
        <f t="shared" si="12"/>
        <v>NC</v>
      </c>
      <c r="K202" s="63">
        <f>HPS!AK202</f>
        <v>41.890476190476186</v>
      </c>
      <c r="L202" s="71" t="str" cm="1">
        <f t="array" ref="L202">_xlfn.IFS('HPS grading'!K202&gt;=90,"A+",'HPS grading'!K202&gt;=80,"A",'HPS grading'!K202&gt;=70,"B+",'HPS grading'!K202&gt;=60,"B",'HPS grading'!K202&gt;=50,"C+",'HPS grading'!K202&gt;=40,"C",'HPS grading'!K202&gt;=30,"D",'HPS grading'!K202&lt;30,"E")</f>
        <v>C</v>
      </c>
      <c r="M202" s="76" t="str">
        <f>Persona!AE203</f>
        <v>NC</v>
      </c>
      <c r="N202" s="76" t="str">
        <f>Wellness!AP203</f>
        <v>NC</v>
      </c>
      <c r="O202" s="71" t="str">
        <f t="shared" si="13"/>
        <v>NC</v>
      </c>
      <c r="P202" s="63">
        <f>HPS!BA202</f>
        <v>51.958888888888893</v>
      </c>
      <c r="Q202" s="71" t="str" cm="1">
        <f t="array" ref="Q202">_xlfn.IFS('HPS grading'!P202&gt;=90,"A+",'HPS grading'!P202&gt;=80,"A",'HPS grading'!P202&gt;=70,"B+",'HPS grading'!P202&gt;=60,"B",'HPS grading'!P202&gt;=50,"C+",'HPS grading'!P202&gt;=40,"C",'HPS grading'!P202&gt;=30,"D",'HPS grading'!P202&lt;30,"E")</f>
        <v>C+</v>
      </c>
      <c r="R202" s="76" t="str">
        <f>Persona!AR203</f>
        <v>Cleared</v>
      </c>
      <c r="S202" s="76" t="str">
        <f>Wellness!BJ203</f>
        <v>NC</v>
      </c>
      <c r="T202" s="71" t="str">
        <f t="shared" si="14"/>
        <v>NC</v>
      </c>
      <c r="U202" s="63">
        <f>HPS!BQ202</f>
        <v>49.743333333333325</v>
      </c>
      <c r="V202" s="71" t="str" cm="1">
        <f t="array" ref="V202">_xlfn.IFS('HPS grading'!U202&gt;=90,"A+",'HPS grading'!U202&gt;=80,"A",'HPS grading'!U202&gt;=70,"B+",'HPS grading'!U202&gt;=60,"B",'HPS grading'!U202&gt;=50,"C+",'HPS grading'!U202&gt;=40,"C",'HPS grading'!U202&gt;=30,"D",'HPS grading'!U202&lt;30,"E")</f>
        <v>C</v>
      </c>
      <c r="W202" s="76" t="str">
        <f>Persona!BE203</f>
        <v>Cleared</v>
      </c>
      <c r="X202" s="76" t="str">
        <f>Wellness!CD203</f>
        <v>NC</v>
      </c>
      <c r="Y202" s="71" t="str">
        <f t="shared" si="15"/>
        <v>NC</v>
      </c>
      <c r="Z202" s="63">
        <f>AVERAGE('HPS grading'!$F202,'HPS grading'!$K202,'HPS grading'!$P202,'HPS grading'!$U202)</f>
        <v>48.807896825396824</v>
      </c>
      <c r="AA202" s="249" t="str" cm="1">
        <f t="array" ref="AA202">_xlfn.IFS('HPS grading'!Z202&gt;=90,"A+",'HPS grading'!Z202&gt;=80,"A",'HPS grading'!Z202&gt;=70,"B+",'HPS grading'!Z202&gt;=60,"B",'HPS grading'!Z202&gt;=50,"C+",'HPS grading'!Z202&gt;=40,"C",'HPS grading'!Z202&gt;=30,"D",'HPS grading'!Z202&lt;30,"E")</f>
        <v>C</v>
      </c>
    </row>
    <row r="203" spans="1:27" x14ac:dyDescent="0.3">
      <c r="A203" s="72">
        <v>200</v>
      </c>
      <c r="B203" s="64" t="s">
        <v>27</v>
      </c>
      <c r="C203" s="64" t="s">
        <v>15</v>
      </c>
      <c r="D203" s="64" t="s">
        <v>426</v>
      </c>
      <c r="E203" s="65" t="s">
        <v>427</v>
      </c>
      <c r="F203" s="67">
        <f>HPS!$U203</f>
        <v>59.78125</v>
      </c>
      <c r="G203" s="72" t="str" cm="1">
        <f t="array" ref="G203">_xlfn.IFS('HPS grading'!$F203&gt;=90,"A+",'HPS grading'!$F203&gt;=80,"A",'HPS grading'!$F203&gt;=70,"B+",'HPS grading'!$F203&gt;=60,"B",'HPS grading'!$F203&gt;=50,"C+",'HPS grading'!$F203&gt;=40,"C",'HPS grading'!$F203&gt;=30,"D",'HPS grading'!$F203&lt;30,"E")</f>
        <v>C+</v>
      </c>
      <c r="H203" s="76" t="str">
        <f>Persona!R204</f>
        <v>Cleared</v>
      </c>
      <c r="I203" s="76" t="str">
        <f>Wellness!V204</f>
        <v>Cleared</v>
      </c>
      <c r="J203" s="71" t="str">
        <f t="shared" si="12"/>
        <v>None</v>
      </c>
      <c r="K203" s="67">
        <f>HPS!AK203</f>
        <v>46.339999999999996</v>
      </c>
      <c r="L203" s="72" t="str" cm="1">
        <f t="array" ref="L203">_xlfn.IFS('HPS grading'!K203&gt;=90,"A+",'HPS grading'!K203&gt;=80,"A",'HPS grading'!K203&gt;=70,"B+",'HPS grading'!K203&gt;=60,"B",'HPS grading'!K203&gt;=50,"C+",'HPS grading'!K203&gt;=40,"C",'HPS grading'!K203&gt;=30,"D",'HPS grading'!K203&lt;30,"E")</f>
        <v>C</v>
      </c>
      <c r="M203" s="76" t="str">
        <f>Persona!AE204</f>
        <v>NC</v>
      </c>
      <c r="N203" s="76" t="str">
        <f>Wellness!AP204</f>
        <v>NC</v>
      </c>
      <c r="O203" s="71" t="str">
        <f t="shared" si="13"/>
        <v>NC</v>
      </c>
      <c r="P203" s="67">
        <f>HPS!BA203</f>
        <v>54.68333333333333</v>
      </c>
      <c r="Q203" s="72" t="str" cm="1">
        <f t="array" ref="Q203">_xlfn.IFS('HPS grading'!P203&gt;=90,"A+",'HPS grading'!P203&gt;=80,"A",'HPS grading'!P203&gt;=70,"B+",'HPS grading'!P203&gt;=60,"B",'HPS grading'!P203&gt;=50,"C+",'HPS grading'!P203&gt;=40,"C",'HPS grading'!P203&gt;=30,"D",'HPS grading'!P203&lt;30,"E")</f>
        <v>C+</v>
      </c>
      <c r="R203" s="76" t="str">
        <f>Persona!AR204</f>
        <v>Cleared</v>
      </c>
      <c r="S203" s="76" t="str">
        <f>Wellness!BJ204</f>
        <v>Cleared</v>
      </c>
      <c r="T203" s="72" t="str">
        <f t="shared" si="14"/>
        <v>None</v>
      </c>
      <c r="U203" s="67">
        <f>HPS!BQ203</f>
        <v>57.78351851851852</v>
      </c>
      <c r="V203" s="72" t="str" cm="1">
        <f t="array" ref="V203">_xlfn.IFS('HPS grading'!U203&gt;=90,"A+",'HPS grading'!U203&gt;=80,"A",'HPS grading'!U203&gt;=70,"B+",'HPS grading'!U203&gt;=60,"B",'HPS grading'!U203&gt;=50,"C+",'HPS grading'!U203&gt;=40,"C",'HPS grading'!U203&gt;=30,"D",'HPS grading'!U203&lt;30,"E")</f>
        <v>C+</v>
      </c>
      <c r="W203" s="76" t="str">
        <f>Persona!BE204</f>
        <v>Cleared</v>
      </c>
      <c r="X203" s="76" t="str">
        <f>Wellness!CD204</f>
        <v>NC</v>
      </c>
      <c r="Y203" s="72" t="str">
        <f t="shared" si="15"/>
        <v>NC</v>
      </c>
      <c r="Z203" s="67">
        <f>AVERAGE('HPS grading'!$F203,'HPS grading'!$K203,'HPS grading'!$P203,'HPS grading'!$U203)</f>
        <v>54.647025462962965</v>
      </c>
      <c r="AA203" s="250" t="str" cm="1">
        <f t="array" ref="AA203">_xlfn.IFS('HPS grading'!Z203&gt;=90,"A+",'HPS grading'!Z203&gt;=80,"A",'HPS grading'!Z203&gt;=70,"B+",'HPS grading'!Z203&gt;=60,"B",'HPS grading'!Z203&gt;=50,"C+",'HPS grading'!Z203&gt;=40,"C",'HPS grading'!Z203&gt;=30,"D",'HPS grading'!Z203&lt;30,"E")</f>
        <v>C+</v>
      </c>
    </row>
    <row r="204" spans="1:27" x14ac:dyDescent="0.3">
      <c r="A204" s="71">
        <v>201</v>
      </c>
      <c r="B204" s="60" t="s">
        <v>23</v>
      </c>
      <c r="C204" s="60" t="s">
        <v>15</v>
      </c>
      <c r="D204" s="60" t="s">
        <v>428</v>
      </c>
      <c r="E204" s="61" t="s">
        <v>429</v>
      </c>
      <c r="F204" s="63">
        <f>HPS!$U204</f>
        <v>49.339285714285715</v>
      </c>
      <c r="G204" s="71" t="str" cm="1">
        <f t="array" ref="G204">_xlfn.IFS('HPS grading'!$F204&gt;=90,"A+",'HPS grading'!$F204&gt;=80,"A",'HPS grading'!$F204&gt;=70,"B+",'HPS grading'!$F204&gt;=60,"B",'HPS grading'!$F204&gt;=50,"C+",'HPS grading'!$F204&gt;=40,"C",'HPS grading'!$F204&gt;=30,"D",'HPS grading'!$F204&lt;30,"E")</f>
        <v>C</v>
      </c>
      <c r="H204" s="76" t="str">
        <f>Persona!R205</f>
        <v>NC</v>
      </c>
      <c r="I204" s="76" t="str">
        <f>Wellness!V205</f>
        <v>NC</v>
      </c>
      <c r="J204" s="71" t="str">
        <f t="shared" si="12"/>
        <v>NC</v>
      </c>
      <c r="K204" s="63">
        <f>HPS!AK204</f>
        <v>42.529047619047624</v>
      </c>
      <c r="L204" s="71" t="str" cm="1">
        <f t="array" ref="L204">_xlfn.IFS('HPS grading'!K204&gt;=90,"A+",'HPS grading'!K204&gt;=80,"A",'HPS grading'!K204&gt;=70,"B+",'HPS grading'!K204&gt;=60,"B",'HPS grading'!K204&gt;=50,"C+",'HPS grading'!K204&gt;=40,"C",'HPS grading'!K204&gt;=30,"D",'HPS grading'!K204&lt;30,"E")</f>
        <v>C</v>
      </c>
      <c r="M204" s="76" t="str">
        <f>Persona!AE205</f>
        <v>Cleared</v>
      </c>
      <c r="N204" s="76" t="str">
        <f>Wellness!AP205</f>
        <v>NC</v>
      </c>
      <c r="O204" s="71" t="str">
        <f t="shared" si="13"/>
        <v>NC</v>
      </c>
      <c r="P204" s="63">
        <f>HPS!BA204</f>
        <v>44.812222222222225</v>
      </c>
      <c r="Q204" s="71" t="str" cm="1">
        <f t="array" ref="Q204">_xlfn.IFS('HPS grading'!P204&gt;=90,"A+",'HPS grading'!P204&gt;=80,"A",'HPS grading'!P204&gt;=70,"B+",'HPS grading'!P204&gt;=60,"B",'HPS grading'!P204&gt;=50,"C+",'HPS grading'!P204&gt;=40,"C",'HPS grading'!P204&gt;=30,"D",'HPS grading'!P204&lt;30,"E")</f>
        <v>C</v>
      </c>
      <c r="R204" s="76" t="str">
        <f>Persona!AR205</f>
        <v>NC</v>
      </c>
      <c r="S204" s="76" t="str">
        <f>Wellness!BJ205</f>
        <v>NC</v>
      </c>
      <c r="T204" s="71" t="str">
        <f t="shared" si="14"/>
        <v>NC</v>
      </c>
      <c r="U204" s="63">
        <f>HPS!BQ204</f>
        <v>36.68564814814814</v>
      </c>
      <c r="V204" s="71" t="str" cm="1">
        <f t="array" ref="V204">_xlfn.IFS('HPS grading'!U204&gt;=90,"A+",'HPS grading'!U204&gt;=80,"A",'HPS grading'!U204&gt;=70,"B+",'HPS grading'!U204&gt;=60,"B",'HPS grading'!U204&gt;=50,"C+",'HPS grading'!U204&gt;=40,"C",'HPS grading'!U204&gt;=30,"D",'HPS grading'!U204&lt;30,"E")</f>
        <v>D</v>
      </c>
      <c r="W204" s="76" t="str">
        <f>Persona!BE205</f>
        <v>Cleared</v>
      </c>
      <c r="X204" s="76" t="str">
        <f>Wellness!CD205</f>
        <v>NC</v>
      </c>
      <c r="Y204" s="71" t="str">
        <f t="shared" si="15"/>
        <v>NC</v>
      </c>
      <c r="Z204" s="63">
        <f>AVERAGE('HPS grading'!$F204,'HPS grading'!$K204,'HPS grading'!$P204,'HPS grading'!$U204)</f>
        <v>43.34155092592593</v>
      </c>
      <c r="AA204" s="249" t="str" cm="1">
        <f t="array" ref="AA204">_xlfn.IFS('HPS grading'!Z204&gt;=90,"A+",'HPS grading'!Z204&gt;=80,"A",'HPS grading'!Z204&gt;=70,"B+",'HPS grading'!Z204&gt;=60,"B",'HPS grading'!Z204&gt;=50,"C+",'HPS grading'!Z204&gt;=40,"C",'HPS grading'!Z204&gt;=30,"D",'HPS grading'!Z204&lt;30,"E")</f>
        <v>C</v>
      </c>
    </row>
    <row r="205" spans="1:27" x14ac:dyDescent="0.3">
      <c r="A205" s="72">
        <v>202</v>
      </c>
      <c r="B205" s="64" t="s">
        <v>27</v>
      </c>
      <c r="C205" s="64" t="s">
        <v>34</v>
      </c>
      <c r="D205" s="64" t="s">
        <v>430</v>
      </c>
      <c r="E205" s="65" t="s">
        <v>431</v>
      </c>
      <c r="F205" s="67">
        <f>HPS!$U205</f>
        <v>38.382440476190467</v>
      </c>
      <c r="G205" s="72" t="str" cm="1">
        <f t="array" ref="G205">_xlfn.IFS('HPS grading'!$F205&gt;=90,"A+",'HPS grading'!$F205&gt;=80,"A",'HPS grading'!$F205&gt;=70,"B+",'HPS grading'!$F205&gt;=60,"B",'HPS grading'!$F205&gt;=50,"C+",'HPS grading'!$F205&gt;=40,"C",'HPS grading'!$F205&gt;=30,"D",'HPS grading'!$F205&lt;30,"E")</f>
        <v>D</v>
      </c>
      <c r="H205" s="76" t="str">
        <f>Persona!R206</f>
        <v>Cleared</v>
      </c>
      <c r="I205" s="76" t="str">
        <f>Wellness!V206</f>
        <v>NC</v>
      </c>
      <c r="J205" s="71" t="str">
        <f t="shared" si="12"/>
        <v>NC</v>
      </c>
      <c r="K205" s="67">
        <f>HPS!AK205</f>
        <v>17.937619047619048</v>
      </c>
      <c r="L205" s="72" t="str" cm="1">
        <f t="array" ref="L205">_xlfn.IFS('HPS grading'!K205&gt;=90,"A+",'HPS grading'!K205&gt;=80,"A",'HPS grading'!K205&gt;=70,"B+",'HPS grading'!K205&gt;=60,"B",'HPS grading'!K205&gt;=50,"C+",'HPS grading'!K205&gt;=40,"C",'HPS grading'!K205&gt;=30,"D",'HPS grading'!K205&lt;30,"E")</f>
        <v>E</v>
      </c>
      <c r="M205" s="76" t="str">
        <f>Persona!AE206</f>
        <v>NC</v>
      </c>
      <c r="N205" s="76" t="str">
        <f>Wellness!AP206</f>
        <v>NC</v>
      </c>
      <c r="O205" s="71" t="str">
        <f t="shared" si="13"/>
        <v>NC</v>
      </c>
      <c r="P205" s="67">
        <f>HPS!BA205</f>
        <v>35.126666666666665</v>
      </c>
      <c r="Q205" s="72" t="str" cm="1">
        <f t="array" ref="Q205">_xlfn.IFS('HPS grading'!P205&gt;=90,"A+",'HPS grading'!P205&gt;=80,"A",'HPS grading'!P205&gt;=70,"B+",'HPS grading'!P205&gt;=60,"B",'HPS grading'!P205&gt;=50,"C+",'HPS grading'!P205&gt;=40,"C",'HPS grading'!P205&gt;=30,"D",'HPS grading'!P205&lt;30,"E")</f>
        <v>D</v>
      </c>
      <c r="R205" s="76" t="str">
        <f>Persona!AR206</f>
        <v>NC</v>
      </c>
      <c r="S205" s="76" t="str">
        <f>Wellness!BJ206</f>
        <v>NC</v>
      </c>
      <c r="T205" s="72" t="str">
        <f t="shared" si="14"/>
        <v>NC</v>
      </c>
      <c r="U205" s="67">
        <f>HPS!BQ205</f>
        <v>38.219444444444441</v>
      </c>
      <c r="V205" s="72" t="str" cm="1">
        <f t="array" ref="V205">_xlfn.IFS('HPS grading'!U205&gt;=90,"A+",'HPS grading'!U205&gt;=80,"A",'HPS grading'!U205&gt;=70,"B+",'HPS grading'!U205&gt;=60,"B",'HPS grading'!U205&gt;=50,"C+",'HPS grading'!U205&gt;=40,"C",'HPS grading'!U205&gt;=30,"D",'HPS grading'!U205&lt;30,"E")</f>
        <v>D</v>
      </c>
      <c r="W205" s="76" t="str">
        <f>Persona!BE206</f>
        <v>NC</v>
      </c>
      <c r="X205" s="76" t="str">
        <f>Wellness!CD206</f>
        <v>Cleared</v>
      </c>
      <c r="Y205" s="72" t="str">
        <f t="shared" si="15"/>
        <v>NC</v>
      </c>
      <c r="Z205" s="67">
        <f>AVERAGE('HPS grading'!$F205,'HPS grading'!$K205,'HPS grading'!$P205,'HPS grading'!$U205)</f>
        <v>32.416542658730158</v>
      </c>
      <c r="AA205" s="250" t="str" cm="1">
        <f t="array" ref="AA205">_xlfn.IFS('HPS grading'!Z205&gt;=90,"A+",'HPS grading'!Z205&gt;=80,"A",'HPS grading'!Z205&gt;=70,"B+",'HPS grading'!Z205&gt;=60,"B",'HPS grading'!Z205&gt;=50,"C+",'HPS grading'!Z205&gt;=40,"C",'HPS grading'!Z205&gt;=30,"D",'HPS grading'!Z205&lt;30,"E")</f>
        <v>D</v>
      </c>
    </row>
    <row r="206" spans="1:27" x14ac:dyDescent="0.3">
      <c r="A206" s="71">
        <v>203</v>
      </c>
      <c r="B206" s="60" t="s">
        <v>27</v>
      </c>
      <c r="C206" s="60" t="s">
        <v>34</v>
      </c>
      <c r="D206" s="60" t="s">
        <v>432</v>
      </c>
      <c r="E206" s="61" t="s">
        <v>433</v>
      </c>
      <c r="F206" s="63">
        <f>HPS!$U206</f>
        <v>57.663194444444436</v>
      </c>
      <c r="G206" s="71" t="str" cm="1">
        <f t="array" ref="G206">_xlfn.IFS('HPS grading'!$F206&gt;=90,"A+",'HPS grading'!$F206&gt;=80,"A",'HPS grading'!$F206&gt;=70,"B+",'HPS grading'!$F206&gt;=60,"B",'HPS grading'!$F206&gt;=50,"C+",'HPS grading'!$F206&gt;=40,"C",'HPS grading'!$F206&gt;=30,"D",'HPS grading'!$F206&lt;30,"E")</f>
        <v>C+</v>
      </c>
      <c r="H206" s="76" t="str">
        <f>Persona!R207</f>
        <v>Cleared</v>
      </c>
      <c r="I206" s="76" t="str">
        <f>Wellness!V207</f>
        <v>Cleared</v>
      </c>
      <c r="J206" s="71" t="str">
        <f t="shared" si="12"/>
        <v>None</v>
      </c>
      <c r="K206" s="63">
        <f>HPS!AK206</f>
        <v>54.478095238095236</v>
      </c>
      <c r="L206" s="71" t="str" cm="1">
        <f t="array" ref="L206">_xlfn.IFS('HPS grading'!K206&gt;=90,"A+",'HPS grading'!K206&gt;=80,"A",'HPS grading'!K206&gt;=70,"B+",'HPS grading'!K206&gt;=60,"B",'HPS grading'!K206&gt;=50,"C+",'HPS grading'!K206&gt;=40,"C",'HPS grading'!K206&gt;=30,"D",'HPS grading'!K206&lt;30,"E")</f>
        <v>C+</v>
      </c>
      <c r="M206" s="76" t="str">
        <f>Persona!AE207</f>
        <v>Cleared</v>
      </c>
      <c r="N206" s="76" t="str">
        <f>Wellness!AP207</f>
        <v>Cleared</v>
      </c>
      <c r="O206" s="71" t="str">
        <f t="shared" si="13"/>
        <v>None</v>
      </c>
      <c r="P206" s="63">
        <f>HPS!BA206</f>
        <v>59.823333333333323</v>
      </c>
      <c r="Q206" s="71" t="str" cm="1">
        <f t="array" ref="Q206">_xlfn.IFS('HPS grading'!P206&gt;=90,"A+",'HPS grading'!P206&gt;=80,"A",'HPS grading'!P206&gt;=70,"B+",'HPS grading'!P206&gt;=60,"B",'HPS grading'!P206&gt;=50,"C+",'HPS grading'!P206&gt;=40,"C",'HPS grading'!P206&gt;=30,"D",'HPS grading'!P206&lt;30,"E")</f>
        <v>C+</v>
      </c>
      <c r="R206" s="76" t="str">
        <f>Persona!AR207</f>
        <v>Cleared</v>
      </c>
      <c r="S206" s="76" t="str">
        <f>Wellness!BJ207</f>
        <v>Cleared</v>
      </c>
      <c r="T206" s="71" t="str">
        <f t="shared" si="14"/>
        <v>None</v>
      </c>
      <c r="U206" s="63">
        <f>HPS!BQ206</f>
        <v>52.733333333333334</v>
      </c>
      <c r="V206" s="71" t="str" cm="1">
        <f t="array" ref="V206">_xlfn.IFS('HPS grading'!U206&gt;=90,"A+",'HPS grading'!U206&gt;=80,"A",'HPS grading'!U206&gt;=70,"B+",'HPS grading'!U206&gt;=60,"B",'HPS grading'!U206&gt;=50,"C+",'HPS grading'!U206&gt;=40,"C",'HPS grading'!U206&gt;=30,"D",'HPS grading'!U206&lt;30,"E")</f>
        <v>C+</v>
      </c>
      <c r="W206" s="76" t="str">
        <f>Persona!BE207</f>
        <v>Cleared</v>
      </c>
      <c r="X206" s="76" t="str">
        <f>Wellness!CD207</f>
        <v>Cleared</v>
      </c>
      <c r="Y206" s="71" t="str">
        <f t="shared" si="15"/>
        <v>None</v>
      </c>
      <c r="Z206" s="63">
        <f>AVERAGE('HPS grading'!$F206,'HPS grading'!$K206,'HPS grading'!$P206,'HPS grading'!$U206)</f>
        <v>56.174489087301581</v>
      </c>
      <c r="AA206" s="249" t="str" cm="1">
        <f t="array" ref="AA206">_xlfn.IFS('HPS grading'!Z206&gt;=90,"A+",'HPS grading'!Z206&gt;=80,"A",'HPS grading'!Z206&gt;=70,"B+",'HPS grading'!Z206&gt;=60,"B",'HPS grading'!Z206&gt;=50,"C+",'HPS grading'!Z206&gt;=40,"C",'HPS grading'!Z206&gt;=30,"D",'HPS grading'!Z206&lt;30,"E")</f>
        <v>C+</v>
      </c>
    </row>
    <row r="207" spans="1:27" x14ac:dyDescent="0.3">
      <c r="A207" s="72">
        <v>204</v>
      </c>
      <c r="B207" s="64" t="s">
        <v>27</v>
      </c>
      <c r="C207" s="64" t="s">
        <v>34</v>
      </c>
      <c r="D207" s="64" t="s">
        <v>434</v>
      </c>
      <c r="E207" s="65" t="s">
        <v>435</v>
      </c>
      <c r="F207" s="67">
        <f>HPS!$U207</f>
        <v>60.194444444444436</v>
      </c>
      <c r="G207" s="72" t="str" cm="1">
        <f t="array" ref="G207">_xlfn.IFS('HPS grading'!$F207&gt;=90,"A+",'HPS grading'!$F207&gt;=80,"A",'HPS grading'!$F207&gt;=70,"B+",'HPS grading'!$F207&gt;=60,"B",'HPS grading'!$F207&gt;=50,"C+",'HPS grading'!$F207&gt;=40,"C",'HPS grading'!$F207&gt;=30,"D",'HPS grading'!$F207&lt;30,"E")</f>
        <v>B</v>
      </c>
      <c r="H207" s="76" t="str">
        <f>Persona!R208</f>
        <v>Cleared</v>
      </c>
      <c r="I207" s="76" t="str">
        <f>Wellness!V208</f>
        <v>Cleared</v>
      </c>
      <c r="J207" s="71" t="str">
        <f t="shared" si="12"/>
        <v>None</v>
      </c>
      <c r="K207" s="67">
        <f>HPS!AK207</f>
        <v>33.785238095238093</v>
      </c>
      <c r="L207" s="72" t="str" cm="1">
        <f t="array" ref="L207">_xlfn.IFS('HPS grading'!K207&gt;=90,"A+",'HPS grading'!K207&gt;=80,"A",'HPS grading'!K207&gt;=70,"B+",'HPS grading'!K207&gt;=60,"B",'HPS grading'!K207&gt;=50,"C+",'HPS grading'!K207&gt;=40,"C",'HPS grading'!K207&gt;=30,"D",'HPS grading'!K207&lt;30,"E")</f>
        <v>D</v>
      </c>
      <c r="M207" s="76" t="str">
        <f>Persona!AE208</f>
        <v>NC</v>
      </c>
      <c r="N207" s="76" t="str">
        <f>Wellness!AP208</f>
        <v>NC</v>
      </c>
      <c r="O207" s="71" t="str">
        <f t="shared" si="13"/>
        <v>NC</v>
      </c>
      <c r="P207" s="67">
        <f>HPS!BA207</f>
        <v>61.204444444444448</v>
      </c>
      <c r="Q207" s="72" t="str" cm="1">
        <f t="array" ref="Q207">_xlfn.IFS('HPS grading'!P207&gt;=90,"A+",'HPS grading'!P207&gt;=80,"A",'HPS grading'!P207&gt;=70,"B+",'HPS grading'!P207&gt;=60,"B",'HPS grading'!P207&gt;=50,"C+",'HPS grading'!P207&gt;=40,"C",'HPS grading'!P207&gt;=30,"D",'HPS grading'!P207&lt;30,"E")</f>
        <v>B</v>
      </c>
      <c r="R207" s="76" t="str">
        <f>Persona!AR208</f>
        <v>Cleared</v>
      </c>
      <c r="S207" s="76" t="str">
        <f>Wellness!BJ208</f>
        <v>Cleared</v>
      </c>
      <c r="T207" s="72" t="str">
        <f t="shared" si="14"/>
        <v>None</v>
      </c>
      <c r="U207" s="67">
        <f>HPS!BQ207</f>
        <v>59.214629629629627</v>
      </c>
      <c r="V207" s="72" t="str" cm="1">
        <f t="array" ref="V207">_xlfn.IFS('HPS grading'!U207&gt;=90,"A+",'HPS grading'!U207&gt;=80,"A",'HPS grading'!U207&gt;=70,"B+",'HPS grading'!U207&gt;=60,"B",'HPS grading'!U207&gt;=50,"C+",'HPS grading'!U207&gt;=40,"C",'HPS grading'!U207&gt;=30,"D",'HPS grading'!U207&lt;30,"E")</f>
        <v>C+</v>
      </c>
      <c r="W207" s="76" t="str">
        <f>Persona!BE208</f>
        <v>Cleared</v>
      </c>
      <c r="X207" s="76" t="str">
        <f>Wellness!CD208</f>
        <v>Cleared</v>
      </c>
      <c r="Y207" s="72" t="str">
        <f t="shared" si="15"/>
        <v>None</v>
      </c>
      <c r="Z207" s="67">
        <f>AVERAGE('HPS grading'!$F207,'HPS grading'!$K207,'HPS grading'!$P207,'HPS grading'!$U207)</f>
        <v>53.599689153439151</v>
      </c>
      <c r="AA207" s="250" t="str" cm="1">
        <f t="array" ref="AA207">_xlfn.IFS('HPS grading'!Z207&gt;=90,"A+",'HPS grading'!Z207&gt;=80,"A",'HPS grading'!Z207&gt;=70,"B+",'HPS grading'!Z207&gt;=60,"B",'HPS grading'!Z207&gt;=50,"C+",'HPS grading'!Z207&gt;=40,"C",'HPS grading'!Z207&gt;=30,"D",'HPS grading'!Z207&lt;30,"E")</f>
        <v>C+</v>
      </c>
    </row>
    <row r="208" spans="1:27" x14ac:dyDescent="0.3">
      <c r="A208" s="71">
        <v>205</v>
      </c>
      <c r="B208" s="60" t="s">
        <v>27</v>
      </c>
      <c r="C208" s="60" t="s">
        <v>34</v>
      </c>
      <c r="D208" s="60" t="s">
        <v>436</v>
      </c>
      <c r="E208" s="61" t="s">
        <v>437</v>
      </c>
      <c r="F208" s="63">
        <f>HPS!$U208</f>
        <v>56.934027777777771</v>
      </c>
      <c r="G208" s="71" t="str" cm="1">
        <f t="array" ref="G208">_xlfn.IFS('HPS grading'!$F208&gt;=90,"A+",'HPS grading'!$F208&gt;=80,"A",'HPS grading'!$F208&gt;=70,"B+",'HPS grading'!$F208&gt;=60,"B",'HPS grading'!$F208&gt;=50,"C+",'HPS grading'!$F208&gt;=40,"C",'HPS grading'!$F208&gt;=30,"D",'HPS grading'!$F208&lt;30,"E")</f>
        <v>C+</v>
      </c>
      <c r="H208" s="76" t="str">
        <f>Persona!R209</f>
        <v>Cleared</v>
      </c>
      <c r="I208" s="76" t="str">
        <f>Wellness!V209</f>
        <v>Cleared</v>
      </c>
      <c r="J208" s="71" t="str">
        <f t="shared" si="12"/>
        <v>None</v>
      </c>
      <c r="K208" s="63">
        <f>HPS!AK208</f>
        <v>51.850476190476193</v>
      </c>
      <c r="L208" s="71" t="str" cm="1">
        <f t="array" ref="L208">_xlfn.IFS('HPS grading'!K208&gt;=90,"A+",'HPS grading'!K208&gt;=80,"A",'HPS grading'!K208&gt;=70,"B+",'HPS grading'!K208&gt;=60,"B",'HPS grading'!K208&gt;=50,"C+",'HPS grading'!K208&gt;=40,"C",'HPS grading'!K208&gt;=30,"D",'HPS grading'!K208&lt;30,"E")</f>
        <v>C+</v>
      </c>
      <c r="M208" s="76" t="str">
        <f>Persona!AE209</f>
        <v>NC</v>
      </c>
      <c r="N208" s="76" t="str">
        <f>Wellness!AP209</f>
        <v>Cleared</v>
      </c>
      <c r="O208" s="71" t="str">
        <f t="shared" si="13"/>
        <v>NC</v>
      </c>
      <c r="P208" s="63">
        <f>HPS!BA208</f>
        <v>61.855555555555554</v>
      </c>
      <c r="Q208" s="71" t="str" cm="1">
        <f t="array" ref="Q208">_xlfn.IFS('HPS grading'!P208&gt;=90,"A+",'HPS grading'!P208&gt;=80,"A",'HPS grading'!P208&gt;=70,"B+",'HPS grading'!P208&gt;=60,"B",'HPS grading'!P208&gt;=50,"C+",'HPS grading'!P208&gt;=40,"C",'HPS grading'!P208&gt;=30,"D",'HPS grading'!P208&lt;30,"E")</f>
        <v>B</v>
      </c>
      <c r="R208" s="76" t="str">
        <f>Persona!AR209</f>
        <v>Cleared</v>
      </c>
      <c r="S208" s="76" t="str">
        <f>Wellness!BJ209</f>
        <v>Cleared</v>
      </c>
      <c r="T208" s="71" t="str">
        <f t="shared" si="14"/>
        <v>None</v>
      </c>
      <c r="U208" s="63">
        <f>HPS!BQ208</f>
        <v>61.792037037037041</v>
      </c>
      <c r="V208" s="71" t="str" cm="1">
        <f t="array" ref="V208">_xlfn.IFS('HPS grading'!U208&gt;=90,"A+",'HPS grading'!U208&gt;=80,"A",'HPS grading'!U208&gt;=70,"B+",'HPS grading'!U208&gt;=60,"B",'HPS grading'!U208&gt;=50,"C+",'HPS grading'!U208&gt;=40,"C",'HPS grading'!U208&gt;=30,"D",'HPS grading'!U208&lt;30,"E")</f>
        <v>B</v>
      </c>
      <c r="W208" s="76" t="str">
        <f>Persona!BE209</f>
        <v>Cleared</v>
      </c>
      <c r="X208" s="76" t="str">
        <f>Wellness!CD209</f>
        <v>Cleared</v>
      </c>
      <c r="Y208" s="71" t="str">
        <f t="shared" si="15"/>
        <v>None</v>
      </c>
      <c r="Z208" s="63">
        <f>AVERAGE('HPS grading'!$F208,'HPS grading'!$K208,'HPS grading'!$P208,'HPS grading'!$U208)</f>
        <v>58.10802414021164</v>
      </c>
      <c r="AA208" s="249" t="str" cm="1">
        <f t="array" ref="AA208">_xlfn.IFS('HPS grading'!Z208&gt;=90,"A+",'HPS grading'!Z208&gt;=80,"A",'HPS grading'!Z208&gt;=70,"B+",'HPS grading'!Z208&gt;=60,"B",'HPS grading'!Z208&gt;=50,"C+",'HPS grading'!Z208&gt;=40,"C",'HPS grading'!Z208&gt;=30,"D",'HPS grading'!Z208&lt;30,"E")</f>
        <v>C+</v>
      </c>
    </row>
    <row r="209" spans="1:27" x14ac:dyDescent="0.3">
      <c r="A209" s="72">
        <v>206</v>
      </c>
      <c r="B209" s="64" t="s">
        <v>27</v>
      </c>
      <c r="C209" s="64" t="s">
        <v>34</v>
      </c>
      <c r="D209" s="64" t="s">
        <v>438</v>
      </c>
      <c r="E209" s="65" t="s">
        <v>439</v>
      </c>
      <c r="F209" s="67">
        <f>HPS!$U209</f>
        <v>58.243055555555557</v>
      </c>
      <c r="G209" s="72" t="str" cm="1">
        <f t="array" ref="G209">_xlfn.IFS('HPS grading'!$F209&gt;=90,"A+",'HPS grading'!$F209&gt;=80,"A",'HPS grading'!$F209&gt;=70,"B+",'HPS grading'!$F209&gt;=60,"B",'HPS grading'!$F209&gt;=50,"C+",'HPS grading'!$F209&gt;=40,"C",'HPS grading'!$F209&gt;=30,"D",'HPS grading'!$F209&lt;30,"E")</f>
        <v>C+</v>
      </c>
      <c r="H209" s="76" t="str">
        <f>Persona!R210</f>
        <v>Cleared</v>
      </c>
      <c r="I209" s="76" t="str">
        <f>Wellness!V210</f>
        <v>NC</v>
      </c>
      <c r="J209" s="71" t="str">
        <f t="shared" si="12"/>
        <v>NC</v>
      </c>
      <c r="K209" s="67">
        <f>HPS!AK209</f>
        <v>25.724047619047617</v>
      </c>
      <c r="L209" s="72" t="str" cm="1">
        <f t="array" ref="L209">_xlfn.IFS('HPS grading'!K209&gt;=90,"A+",'HPS grading'!K209&gt;=80,"A",'HPS grading'!K209&gt;=70,"B+",'HPS grading'!K209&gt;=60,"B",'HPS grading'!K209&gt;=50,"C+",'HPS grading'!K209&gt;=40,"C",'HPS grading'!K209&gt;=30,"D",'HPS grading'!K209&lt;30,"E")</f>
        <v>E</v>
      </c>
      <c r="M209" s="76" t="str">
        <f>Persona!AE210</f>
        <v>NC</v>
      </c>
      <c r="N209" s="76" t="str">
        <f>Wellness!AP210</f>
        <v>NC</v>
      </c>
      <c r="O209" s="71" t="str">
        <f t="shared" si="13"/>
        <v>NC</v>
      </c>
      <c r="P209" s="67">
        <f>HPS!BA209</f>
        <v>48.746666666666663</v>
      </c>
      <c r="Q209" s="72" t="str" cm="1">
        <f t="array" ref="Q209">_xlfn.IFS('HPS grading'!P209&gt;=90,"A+",'HPS grading'!P209&gt;=80,"A",'HPS grading'!P209&gt;=70,"B+",'HPS grading'!P209&gt;=60,"B",'HPS grading'!P209&gt;=50,"C+",'HPS grading'!P209&gt;=40,"C",'HPS grading'!P209&gt;=30,"D",'HPS grading'!P209&lt;30,"E")</f>
        <v>C</v>
      </c>
      <c r="R209" s="76" t="str">
        <f>Persona!AR210</f>
        <v>Cleared</v>
      </c>
      <c r="S209" s="76" t="str">
        <f>Wellness!BJ210</f>
        <v>NC</v>
      </c>
      <c r="T209" s="72" t="str">
        <f t="shared" si="14"/>
        <v>NC</v>
      </c>
      <c r="U209" s="67">
        <f>HPS!BQ209</f>
        <v>37.005925925925922</v>
      </c>
      <c r="V209" s="72" t="str" cm="1">
        <f t="array" ref="V209">_xlfn.IFS('HPS grading'!U209&gt;=90,"A+",'HPS grading'!U209&gt;=80,"A",'HPS grading'!U209&gt;=70,"B+",'HPS grading'!U209&gt;=60,"B",'HPS grading'!U209&gt;=50,"C+",'HPS grading'!U209&gt;=40,"C",'HPS grading'!U209&gt;=30,"D",'HPS grading'!U209&lt;30,"E")</f>
        <v>D</v>
      </c>
      <c r="W209" s="76" t="str">
        <f>Persona!BE210</f>
        <v>Cleared</v>
      </c>
      <c r="X209" s="76" t="str">
        <f>Wellness!CD210</f>
        <v>NC</v>
      </c>
      <c r="Y209" s="72" t="str">
        <f t="shared" si="15"/>
        <v>NC</v>
      </c>
      <c r="Z209" s="67">
        <f>AVERAGE('HPS grading'!$F209,'HPS grading'!$K209,'HPS grading'!$P209,'HPS grading'!$U209)</f>
        <v>42.429923941798947</v>
      </c>
      <c r="AA209" s="250" t="str" cm="1">
        <f t="array" ref="AA209">_xlfn.IFS('HPS grading'!Z209&gt;=90,"A+",'HPS grading'!Z209&gt;=80,"A",'HPS grading'!Z209&gt;=70,"B+",'HPS grading'!Z209&gt;=60,"B",'HPS grading'!Z209&gt;=50,"C+",'HPS grading'!Z209&gt;=40,"C",'HPS grading'!Z209&gt;=30,"D",'HPS grading'!Z209&lt;30,"E")</f>
        <v>C</v>
      </c>
    </row>
    <row r="210" spans="1:27" x14ac:dyDescent="0.3">
      <c r="A210" s="71">
        <v>207</v>
      </c>
      <c r="B210" s="60" t="s">
        <v>23</v>
      </c>
      <c r="C210" s="60" t="s">
        <v>34</v>
      </c>
      <c r="D210" s="60" t="s">
        <v>440</v>
      </c>
      <c r="E210" s="61" t="s">
        <v>441</v>
      </c>
      <c r="F210" s="63">
        <f>HPS!$U210</f>
        <v>49.611111111111114</v>
      </c>
      <c r="G210" s="71" t="str" cm="1">
        <f t="array" ref="G210">_xlfn.IFS('HPS grading'!$F210&gt;=90,"A+",'HPS grading'!$F210&gt;=80,"A",'HPS grading'!$F210&gt;=70,"B+",'HPS grading'!$F210&gt;=60,"B",'HPS grading'!$F210&gt;=50,"C+",'HPS grading'!$F210&gt;=40,"C",'HPS grading'!$F210&gt;=30,"D",'HPS grading'!$F210&lt;30,"E")</f>
        <v>C</v>
      </c>
      <c r="H210" s="76" t="str">
        <f>Persona!R211</f>
        <v>Cleared</v>
      </c>
      <c r="I210" s="76" t="str">
        <f>Wellness!V211</f>
        <v>Cleared</v>
      </c>
      <c r="J210" s="71" t="str">
        <f t="shared" si="12"/>
        <v>None</v>
      </c>
      <c r="K210" s="63">
        <f>HPS!AK210</f>
        <v>37.16059523809524</v>
      </c>
      <c r="L210" s="71" t="str" cm="1">
        <f t="array" ref="L210">_xlfn.IFS('HPS grading'!K210&gt;=90,"A+",'HPS grading'!K210&gt;=80,"A",'HPS grading'!K210&gt;=70,"B+",'HPS grading'!K210&gt;=60,"B",'HPS grading'!K210&gt;=50,"C+",'HPS grading'!K210&gt;=40,"C",'HPS grading'!K210&gt;=30,"D",'HPS grading'!K210&lt;30,"E")</f>
        <v>D</v>
      </c>
      <c r="M210" s="76" t="str">
        <f>Persona!AE211</f>
        <v>NC</v>
      </c>
      <c r="N210" s="76" t="str">
        <f>Wellness!AP211</f>
        <v>NC</v>
      </c>
      <c r="O210" s="71" t="str">
        <f t="shared" si="13"/>
        <v>NC</v>
      </c>
      <c r="P210" s="63">
        <f>HPS!BA210</f>
        <v>54.21</v>
      </c>
      <c r="Q210" s="71" t="str" cm="1">
        <f t="array" ref="Q210">_xlfn.IFS('HPS grading'!P210&gt;=90,"A+",'HPS grading'!P210&gt;=80,"A",'HPS grading'!P210&gt;=70,"B+",'HPS grading'!P210&gt;=60,"B",'HPS grading'!P210&gt;=50,"C+",'HPS grading'!P210&gt;=40,"C",'HPS grading'!P210&gt;=30,"D",'HPS grading'!P210&lt;30,"E")</f>
        <v>C+</v>
      </c>
      <c r="R210" s="76" t="str">
        <f>Persona!AR211</f>
        <v>Cleared</v>
      </c>
      <c r="S210" s="76" t="str">
        <f>Wellness!BJ211</f>
        <v>Cleared</v>
      </c>
      <c r="T210" s="71" t="str">
        <f t="shared" si="14"/>
        <v>None</v>
      </c>
      <c r="U210" s="63">
        <f>HPS!BQ210</f>
        <v>45.021296296296292</v>
      </c>
      <c r="V210" s="71" t="str" cm="1">
        <f t="array" ref="V210">_xlfn.IFS('HPS grading'!U210&gt;=90,"A+",'HPS grading'!U210&gt;=80,"A",'HPS grading'!U210&gt;=70,"B+",'HPS grading'!U210&gt;=60,"B",'HPS grading'!U210&gt;=50,"C+",'HPS grading'!U210&gt;=40,"C",'HPS grading'!U210&gt;=30,"D",'HPS grading'!U210&lt;30,"E")</f>
        <v>C</v>
      </c>
      <c r="W210" s="76" t="str">
        <f>Persona!BE211</f>
        <v>Cleared</v>
      </c>
      <c r="X210" s="76" t="str">
        <f>Wellness!CD211</f>
        <v>Cleared</v>
      </c>
      <c r="Y210" s="71" t="str">
        <f t="shared" si="15"/>
        <v>None</v>
      </c>
      <c r="Z210" s="63">
        <f>AVERAGE('HPS grading'!$F210,'HPS grading'!$K210,'HPS grading'!$P210,'HPS grading'!$U210)</f>
        <v>46.500750661375662</v>
      </c>
      <c r="AA210" s="249" t="str" cm="1">
        <f t="array" ref="AA210">_xlfn.IFS('HPS grading'!Z210&gt;=90,"A+",'HPS grading'!Z210&gt;=80,"A",'HPS grading'!Z210&gt;=70,"B+",'HPS grading'!Z210&gt;=60,"B",'HPS grading'!Z210&gt;=50,"C+",'HPS grading'!Z210&gt;=40,"C",'HPS grading'!Z210&gt;=30,"D",'HPS grading'!Z210&lt;30,"E")</f>
        <v>C</v>
      </c>
    </row>
    <row r="211" spans="1:27" x14ac:dyDescent="0.3">
      <c r="A211" s="72">
        <v>208</v>
      </c>
      <c r="B211" s="64" t="s">
        <v>27</v>
      </c>
      <c r="C211" s="64" t="s">
        <v>34</v>
      </c>
      <c r="D211" s="64" t="s">
        <v>442</v>
      </c>
      <c r="E211" s="65" t="s">
        <v>443</v>
      </c>
      <c r="F211" s="67">
        <f>HPS!$U211</f>
        <v>59.552083333333336</v>
      </c>
      <c r="G211" s="72" t="str" cm="1">
        <f t="array" ref="G211">_xlfn.IFS('HPS grading'!$F211&gt;=90,"A+",'HPS grading'!$F211&gt;=80,"A",'HPS grading'!$F211&gt;=70,"B+",'HPS grading'!$F211&gt;=60,"B",'HPS grading'!$F211&gt;=50,"C+",'HPS grading'!$F211&gt;=40,"C",'HPS grading'!$F211&gt;=30,"D",'HPS grading'!$F211&lt;30,"E")</f>
        <v>C+</v>
      </c>
      <c r="H211" s="76" t="str">
        <f>Persona!R212</f>
        <v>Cleared</v>
      </c>
      <c r="I211" s="76" t="str">
        <f>Wellness!V212</f>
        <v>Cleared</v>
      </c>
      <c r="J211" s="71" t="str">
        <f t="shared" si="12"/>
        <v>None</v>
      </c>
      <c r="K211" s="67">
        <f>HPS!AK211</f>
        <v>47.892380952380947</v>
      </c>
      <c r="L211" s="72" t="str" cm="1">
        <f t="array" ref="L211">_xlfn.IFS('HPS grading'!K211&gt;=90,"A+",'HPS grading'!K211&gt;=80,"A",'HPS grading'!K211&gt;=70,"B+",'HPS grading'!K211&gt;=60,"B",'HPS grading'!K211&gt;=50,"C+",'HPS grading'!K211&gt;=40,"C",'HPS grading'!K211&gt;=30,"D",'HPS grading'!K211&lt;30,"E")</f>
        <v>C</v>
      </c>
      <c r="M211" s="76" t="str">
        <f>Persona!AE212</f>
        <v>Cleared</v>
      </c>
      <c r="N211" s="76" t="str">
        <f>Wellness!AP212</f>
        <v>NC</v>
      </c>
      <c r="O211" s="71" t="str">
        <f t="shared" si="13"/>
        <v>NC</v>
      </c>
      <c r="P211" s="67">
        <f>HPS!BA211</f>
        <v>42.224444444444444</v>
      </c>
      <c r="Q211" s="72" t="str" cm="1">
        <f t="array" ref="Q211">_xlfn.IFS('HPS grading'!P211&gt;=90,"A+",'HPS grading'!P211&gt;=80,"A",'HPS grading'!P211&gt;=70,"B+",'HPS grading'!P211&gt;=60,"B",'HPS grading'!P211&gt;=50,"C+",'HPS grading'!P211&gt;=40,"C",'HPS grading'!P211&gt;=30,"D",'HPS grading'!P211&lt;30,"E")</f>
        <v>C</v>
      </c>
      <c r="R211" s="76" t="str">
        <f>Persona!AR212</f>
        <v>Cleared</v>
      </c>
      <c r="S211" s="76" t="str">
        <f>Wellness!BJ212</f>
        <v>NC</v>
      </c>
      <c r="T211" s="72" t="str">
        <f t="shared" si="14"/>
        <v>NC</v>
      </c>
      <c r="U211" s="67">
        <f>HPS!BQ211</f>
        <v>44.900925925925925</v>
      </c>
      <c r="V211" s="72" t="str" cm="1">
        <f t="array" ref="V211">_xlfn.IFS('HPS grading'!U211&gt;=90,"A+",'HPS grading'!U211&gt;=80,"A",'HPS grading'!U211&gt;=70,"B+",'HPS grading'!U211&gt;=60,"B",'HPS grading'!U211&gt;=50,"C+",'HPS grading'!U211&gt;=40,"C",'HPS grading'!U211&gt;=30,"D",'HPS grading'!U211&lt;30,"E")</f>
        <v>C</v>
      </c>
      <c r="W211" s="76" t="str">
        <f>Persona!BE212</f>
        <v>Cleared</v>
      </c>
      <c r="X211" s="76" t="str">
        <f>Wellness!CD212</f>
        <v>NC</v>
      </c>
      <c r="Y211" s="72" t="str">
        <f t="shared" si="15"/>
        <v>NC</v>
      </c>
      <c r="Z211" s="67">
        <f>AVERAGE('HPS grading'!$F211,'HPS grading'!$K211,'HPS grading'!$P211,'HPS grading'!$U211)</f>
        <v>48.642458664021156</v>
      </c>
      <c r="AA211" s="250" t="str" cm="1">
        <f t="array" ref="AA211">_xlfn.IFS('HPS grading'!Z211&gt;=90,"A+",'HPS grading'!Z211&gt;=80,"A",'HPS grading'!Z211&gt;=70,"B+",'HPS grading'!Z211&gt;=60,"B",'HPS grading'!Z211&gt;=50,"C+",'HPS grading'!Z211&gt;=40,"C",'HPS grading'!Z211&gt;=30,"D",'HPS grading'!Z211&lt;30,"E")</f>
        <v>C</v>
      </c>
    </row>
    <row r="212" spans="1:27" x14ac:dyDescent="0.3">
      <c r="A212" s="71">
        <v>209</v>
      </c>
      <c r="B212" s="60" t="s">
        <v>27</v>
      </c>
      <c r="C212" s="60" t="s">
        <v>34</v>
      </c>
      <c r="D212" s="60" t="s">
        <v>444</v>
      </c>
      <c r="E212" s="61" t="s">
        <v>445</v>
      </c>
      <c r="F212" s="63">
        <f>HPS!$U212</f>
        <v>54.180555555555557</v>
      </c>
      <c r="G212" s="71" t="str" cm="1">
        <f t="array" ref="G212">_xlfn.IFS('HPS grading'!$F212&gt;=90,"A+",'HPS grading'!$F212&gt;=80,"A",'HPS grading'!$F212&gt;=70,"B+",'HPS grading'!$F212&gt;=60,"B",'HPS grading'!$F212&gt;=50,"C+",'HPS grading'!$F212&gt;=40,"C",'HPS grading'!$F212&gt;=30,"D",'HPS grading'!$F212&lt;30,"E")</f>
        <v>C+</v>
      </c>
      <c r="H212" s="76" t="str">
        <f>Persona!R213</f>
        <v>Cleared</v>
      </c>
      <c r="I212" s="76" t="str">
        <f>Wellness!V213</f>
        <v>Cleared</v>
      </c>
      <c r="J212" s="71" t="str">
        <f t="shared" si="12"/>
        <v>None</v>
      </c>
      <c r="K212" s="63">
        <f>HPS!AK212</f>
        <v>37.275238095238095</v>
      </c>
      <c r="L212" s="71" t="str" cm="1">
        <f t="array" ref="L212">_xlfn.IFS('HPS grading'!K212&gt;=90,"A+",'HPS grading'!K212&gt;=80,"A",'HPS grading'!K212&gt;=70,"B+",'HPS grading'!K212&gt;=60,"B",'HPS grading'!K212&gt;=50,"C+",'HPS grading'!K212&gt;=40,"C",'HPS grading'!K212&gt;=30,"D",'HPS grading'!K212&lt;30,"E")</f>
        <v>D</v>
      </c>
      <c r="M212" s="76" t="str">
        <f>Persona!AE213</f>
        <v>NC</v>
      </c>
      <c r="N212" s="76" t="str">
        <f>Wellness!AP213</f>
        <v>NC</v>
      </c>
      <c r="O212" s="71" t="str">
        <f t="shared" si="13"/>
        <v>NC</v>
      </c>
      <c r="P212" s="63">
        <f>HPS!BA212</f>
        <v>34.53</v>
      </c>
      <c r="Q212" s="71" t="str" cm="1">
        <f t="array" ref="Q212">_xlfn.IFS('HPS grading'!P212&gt;=90,"A+",'HPS grading'!P212&gt;=80,"A",'HPS grading'!P212&gt;=70,"B+",'HPS grading'!P212&gt;=60,"B",'HPS grading'!P212&gt;=50,"C+",'HPS grading'!P212&gt;=40,"C",'HPS grading'!P212&gt;=30,"D",'HPS grading'!P212&lt;30,"E")</f>
        <v>D</v>
      </c>
      <c r="R212" s="76" t="str">
        <f>Persona!AR213</f>
        <v>Cleared</v>
      </c>
      <c r="S212" s="76" t="str">
        <f>Wellness!BJ213</f>
        <v>NC</v>
      </c>
      <c r="T212" s="71" t="str">
        <f t="shared" si="14"/>
        <v>NC</v>
      </c>
      <c r="U212" s="63">
        <f>HPS!BQ212</f>
        <v>34.155555555555551</v>
      </c>
      <c r="V212" s="71" t="str" cm="1">
        <f t="array" ref="V212">_xlfn.IFS('HPS grading'!U212&gt;=90,"A+",'HPS grading'!U212&gt;=80,"A",'HPS grading'!U212&gt;=70,"B+",'HPS grading'!U212&gt;=60,"B",'HPS grading'!U212&gt;=50,"C+",'HPS grading'!U212&gt;=40,"C",'HPS grading'!U212&gt;=30,"D",'HPS grading'!U212&lt;30,"E")</f>
        <v>D</v>
      </c>
      <c r="W212" s="76" t="str">
        <f>Persona!BE213</f>
        <v>NC</v>
      </c>
      <c r="X212" s="76" t="str">
        <f>Wellness!CD213</f>
        <v>Cleared</v>
      </c>
      <c r="Y212" s="71" t="str">
        <f t="shared" si="15"/>
        <v>NC</v>
      </c>
      <c r="Z212" s="63">
        <f>AVERAGE('HPS grading'!$F212,'HPS grading'!$K212,'HPS grading'!$P212,'HPS grading'!$U212)</f>
        <v>40.035337301587305</v>
      </c>
      <c r="AA212" s="249" t="str" cm="1">
        <f t="array" ref="AA212">_xlfn.IFS('HPS grading'!Z212&gt;=90,"A+",'HPS grading'!Z212&gt;=80,"A",'HPS grading'!Z212&gt;=70,"B+",'HPS grading'!Z212&gt;=60,"B",'HPS grading'!Z212&gt;=50,"C+",'HPS grading'!Z212&gt;=40,"C",'HPS grading'!Z212&gt;=30,"D",'HPS grading'!Z212&lt;30,"E")</f>
        <v>C</v>
      </c>
    </row>
    <row r="213" spans="1:27" x14ac:dyDescent="0.3">
      <c r="A213" s="72">
        <v>210</v>
      </c>
      <c r="B213" s="64" t="s">
        <v>27</v>
      </c>
      <c r="C213" s="64" t="s">
        <v>34</v>
      </c>
      <c r="D213" s="64" t="s">
        <v>446</v>
      </c>
      <c r="E213" s="65" t="s">
        <v>447</v>
      </c>
      <c r="F213" s="67">
        <f>HPS!$U213</f>
        <v>47.865079365079374</v>
      </c>
      <c r="G213" s="72" t="str" cm="1">
        <f t="array" ref="G213">_xlfn.IFS('HPS grading'!$F213&gt;=90,"A+",'HPS grading'!$F213&gt;=80,"A",'HPS grading'!$F213&gt;=70,"B+",'HPS grading'!$F213&gt;=60,"B",'HPS grading'!$F213&gt;=50,"C+",'HPS grading'!$F213&gt;=40,"C",'HPS grading'!$F213&gt;=30,"D",'HPS grading'!$F213&lt;30,"E")</f>
        <v>C</v>
      </c>
      <c r="H213" s="76" t="str">
        <f>Persona!R214</f>
        <v>NC</v>
      </c>
      <c r="I213" s="76" t="str">
        <f>Wellness!V214</f>
        <v>Cleared</v>
      </c>
      <c r="J213" s="71" t="str">
        <f t="shared" si="12"/>
        <v>NC</v>
      </c>
      <c r="K213" s="67">
        <f>HPS!AK213</f>
        <v>37.69047619047619</v>
      </c>
      <c r="L213" s="72" t="str" cm="1">
        <f t="array" ref="L213">_xlfn.IFS('HPS grading'!K213&gt;=90,"A+",'HPS grading'!K213&gt;=80,"A",'HPS grading'!K213&gt;=70,"B+",'HPS grading'!K213&gt;=60,"B",'HPS grading'!K213&gt;=50,"C+",'HPS grading'!K213&gt;=40,"C",'HPS grading'!K213&gt;=30,"D",'HPS grading'!K213&lt;30,"E")</f>
        <v>D</v>
      </c>
      <c r="M213" s="76" t="str">
        <f>Persona!AE214</f>
        <v>NC</v>
      </c>
      <c r="N213" s="76" t="str">
        <f>Wellness!AP214</f>
        <v>NC</v>
      </c>
      <c r="O213" s="71" t="str">
        <f t="shared" si="13"/>
        <v>NC</v>
      </c>
      <c r="P213" s="67">
        <f>HPS!BA213</f>
        <v>42.282222222222224</v>
      </c>
      <c r="Q213" s="72" t="str" cm="1">
        <f t="array" ref="Q213">_xlfn.IFS('HPS grading'!P213&gt;=90,"A+",'HPS grading'!P213&gt;=80,"A",'HPS grading'!P213&gt;=70,"B+",'HPS grading'!P213&gt;=60,"B",'HPS grading'!P213&gt;=50,"C+",'HPS grading'!P213&gt;=40,"C",'HPS grading'!P213&gt;=30,"D",'HPS grading'!P213&lt;30,"E")</f>
        <v>C</v>
      </c>
      <c r="R213" s="76" t="str">
        <f>Persona!AR214</f>
        <v>Cleared</v>
      </c>
      <c r="S213" s="76" t="str">
        <f>Wellness!BJ214</f>
        <v>Cleared</v>
      </c>
      <c r="T213" s="72" t="str">
        <f t="shared" si="14"/>
        <v>None</v>
      </c>
      <c r="U213" s="67">
        <f>HPS!BQ213</f>
        <v>48.50555555555556</v>
      </c>
      <c r="V213" s="72" t="str" cm="1">
        <f t="array" ref="V213">_xlfn.IFS('HPS grading'!U213&gt;=90,"A+",'HPS grading'!U213&gt;=80,"A",'HPS grading'!U213&gt;=70,"B+",'HPS grading'!U213&gt;=60,"B",'HPS grading'!U213&gt;=50,"C+",'HPS grading'!U213&gt;=40,"C",'HPS grading'!U213&gt;=30,"D",'HPS grading'!U213&lt;30,"E")</f>
        <v>C</v>
      </c>
      <c r="W213" s="76" t="str">
        <f>Persona!BE214</f>
        <v>Cleared</v>
      </c>
      <c r="X213" s="76" t="str">
        <f>Wellness!CD214</f>
        <v>Cleared</v>
      </c>
      <c r="Y213" s="72" t="str">
        <f t="shared" si="15"/>
        <v>None</v>
      </c>
      <c r="Z213" s="67">
        <f>AVERAGE('HPS grading'!$F213,'HPS grading'!$K213,'HPS grading'!$P213,'HPS grading'!$U213)</f>
        <v>44.085833333333341</v>
      </c>
      <c r="AA213" s="250" t="str" cm="1">
        <f t="array" ref="AA213">_xlfn.IFS('HPS grading'!Z213&gt;=90,"A+",'HPS grading'!Z213&gt;=80,"A",'HPS grading'!Z213&gt;=70,"B+",'HPS grading'!Z213&gt;=60,"B",'HPS grading'!Z213&gt;=50,"C+",'HPS grading'!Z213&gt;=40,"C",'HPS grading'!Z213&gt;=30,"D",'HPS grading'!Z213&lt;30,"E")</f>
        <v>C</v>
      </c>
    </row>
    <row r="214" spans="1:27" x14ac:dyDescent="0.3">
      <c r="A214" s="71">
        <v>211</v>
      </c>
      <c r="B214" s="60" t="s">
        <v>23</v>
      </c>
      <c r="C214" s="60" t="s">
        <v>34</v>
      </c>
      <c r="D214" s="60" t="s">
        <v>448</v>
      </c>
      <c r="E214" s="61" t="s">
        <v>449</v>
      </c>
      <c r="F214" s="63">
        <f>HPS!$U214</f>
        <v>60.274305555555557</v>
      </c>
      <c r="G214" s="71" t="str" cm="1">
        <f t="array" ref="G214">_xlfn.IFS('HPS grading'!$F214&gt;=90,"A+",'HPS grading'!$F214&gt;=80,"A",'HPS grading'!$F214&gt;=70,"B+",'HPS grading'!$F214&gt;=60,"B",'HPS grading'!$F214&gt;=50,"C+",'HPS grading'!$F214&gt;=40,"C",'HPS grading'!$F214&gt;=30,"D",'HPS grading'!$F214&lt;30,"E")</f>
        <v>B</v>
      </c>
      <c r="H214" s="76" t="str">
        <f>Persona!R215</f>
        <v>Cleared</v>
      </c>
      <c r="I214" s="76" t="str">
        <f>Wellness!V215</f>
        <v>Cleared</v>
      </c>
      <c r="J214" s="71" t="str">
        <f t="shared" si="12"/>
        <v>None</v>
      </c>
      <c r="K214" s="63">
        <f>HPS!AK214</f>
        <v>59.531904761904762</v>
      </c>
      <c r="L214" s="71" t="str" cm="1">
        <f t="array" ref="L214">_xlfn.IFS('HPS grading'!K214&gt;=90,"A+",'HPS grading'!K214&gt;=80,"A",'HPS grading'!K214&gt;=70,"B+",'HPS grading'!K214&gt;=60,"B",'HPS grading'!K214&gt;=50,"C+",'HPS grading'!K214&gt;=40,"C",'HPS grading'!K214&gt;=30,"D",'HPS grading'!K214&lt;30,"E")</f>
        <v>C+</v>
      </c>
      <c r="M214" s="76" t="str">
        <f>Persona!AE215</f>
        <v>Cleared</v>
      </c>
      <c r="N214" s="76" t="str">
        <f>Wellness!AP215</f>
        <v>Cleared</v>
      </c>
      <c r="O214" s="71" t="str">
        <f t="shared" si="13"/>
        <v>None</v>
      </c>
      <c r="P214" s="63">
        <f>HPS!BA214</f>
        <v>54.585333333333324</v>
      </c>
      <c r="Q214" s="71" t="str" cm="1">
        <f t="array" ref="Q214">_xlfn.IFS('HPS grading'!P214&gt;=90,"A+",'HPS grading'!P214&gt;=80,"A",'HPS grading'!P214&gt;=70,"B+",'HPS grading'!P214&gt;=60,"B",'HPS grading'!P214&gt;=50,"C+",'HPS grading'!P214&gt;=40,"C",'HPS grading'!P214&gt;=30,"D",'HPS grading'!P214&lt;30,"E")</f>
        <v>C+</v>
      </c>
      <c r="R214" s="76" t="str">
        <f>Persona!AR215</f>
        <v>Cleared</v>
      </c>
      <c r="S214" s="76" t="str">
        <f>Wellness!BJ215</f>
        <v>Cleared</v>
      </c>
      <c r="T214" s="71" t="str">
        <f t="shared" si="14"/>
        <v>None</v>
      </c>
      <c r="U214" s="63">
        <f>HPS!BQ214</f>
        <v>61.53592592592593</v>
      </c>
      <c r="V214" s="71" t="str" cm="1">
        <f t="array" ref="V214">_xlfn.IFS('HPS grading'!U214&gt;=90,"A+",'HPS grading'!U214&gt;=80,"A",'HPS grading'!U214&gt;=70,"B+",'HPS grading'!U214&gt;=60,"B",'HPS grading'!U214&gt;=50,"C+",'HPS grading'!U214&gt;=40,"C",'HPS grading'!U214&gt;=30,"D",'HPS grading'!U214&lt;30,"E")</f>
        <v>B</v>
      </c>
      <c r="W214" s="76" t="str">
        <f>Persona!BE215</f>
        <v>Cleared</v>
      </c>
      <c r="X214" s="76" t="str">
        <f>Wellness!CD215</f>
        <v>Cleared</v>
      </c>
      <c r="Y214" s="71" t="str">
        <f t="shared" si="15"/>
        <v>None</v>
      </c>
      <c r="Z214" s="63">
        <f>AVERAGE('HPS grading'!$F214,'HPS grading'!$K214,'HPS grading'!$P214,'HPS grading'!$U214)</f>
        <v>58.981867394179893</v>
      </c>
      <c r="AA214" s="249" t="str" cm="1">
        <f t="array" ref="AA214">_xlfn.IFS('HPS grading'!Z214&gt;=90,"A+",'HPS grading'!Z214&gt;=80,"A",'HPS grading'!Z214&gt;=70,"B+",'HPS grading'!Z214&gt;=60,"B",'HPS grading'!Z214&gt;=50,"C+",'HPS grading'!Z214&gt;=40,"C",'HPS grading'!Z214&gt;=30,"D",'HPS grading'!Z214&lt;30,"E")</f>
        <v>C+</v>
      </c>
    </row>
    <row r="215" spans="1:27" x14ac:dyDescent="0.3">
      <c r="A215" s="72">
        <v>212</v>
      </c>
      <c r="B215" s="64" t="s">
        <v>23</v>
      </c>
      <c r="C215" s="64" t="s">
        <v>34</v>
      </c>
      <c r="D215" s="64" t="s">
        <v>450</v>
      </c>
      <c r="E215" s="65" t="s">
        <v>451</v>
      </c>
      <c r="F215" s="67">
        <f>HPS!$U215</f>
        <v>70.163194444444457</v>
      </c>
      <c r="G215" s="72" t="str" cm="1">
        <f t="array" ref="G215">_xlfn.IFS('HPS grading'!$F215&gt;=90,"A+",'HPS grading'!$F215&gt;=80,"A",'HPS grading'!$F215&gt;=70,"B+",'HPS grading'!$F215&gt;=60,"B",'HPS grading'!$F215&gt;=50,"C+",'HPS grading'!$F215&gt;=40,"C",'HPS grading'!$F215&gt;=30,"D",'HPS grading'!$F215&lt;30,"E")</f>
        <v>B+</v>
      </c>
      <c r="H215" s="76" t="str">
        <f>Persona!R216</f>
        <v>Cleared</v>
      </c>
      <c r="I215" s="76" t="str">
        <f>Wellness!V216</f>
        <v>Cleared</v>
      </c>
      <c r="J215" s="71" t="str">
        <f t="shared" si="12"/>
        <v>None</v>
      </c>
      <c r="K215" s="67">
        <f>HPS!AK215</f>
        <v>60.757023809523801</v>
      </c>
      <c r="L215" s="72" t="str" cm="1">
        <f t="array" ref="L215">_xlfn.IFS('HPS grading'!K215&gt;=90,"A+",'HPS grading'!K215&gt;=80,"A",'HPS grading'!K215&gt;=70,"B+",'HPS grading'!K215&gt;=60,"B",'HPS grading'!K215&gt;=50,"C+",'HPS grading'!K215&gt;=40,"C",'HPS grading'!K215&gt;=30,"D",'HPS grading'!K215&lt;30,"E")</f>
        <v>B</v>
      </c>
      <c r="M215" s="76" t="str">
        <f>Persona!AE216</f>
        <v>Cleared</v>
      </c>
      <c r="N215" s="76" t="str">
        <f>Wellness!AP216</f>
        <v>Cleared</v>
      </c>
      <c r="O215" s="71" t="str">
        <f t="shared" si="13"/>
        <v>None</v>
      </c>
      <c r="P215" s="67">
        <f>HPS!BA215</f>
        <v>61.577777777777783</v>
      </c>
      <c r="Q215" s="72" t="str" cm="1">
        <f t="array" ref="Q215">_xlfn.IFS('HPS grading'!P215&gt;=90,"A+",'HPS grading'!P215&gt;=80,"A",'HPS grading'!P215&gt;=70,"B+",'HPS grading'!P215&gt;=60,"B",'HPS grading'!P215&gt;=50,"C+",'HPS grading'!P215&gt;=40,"C",'HPS grading'!P215&gt;=30,"D",'HPS grading'!P215&lt;30,"E")</f>
        <v>B</v>
      </c>
      <c r="R215" s="76" t="str">
        <f>Persona!AR216</f>
        <v>Cleared</v>
      </c>
      <c r="S215" s="76" t="str">
        <f>Wellness!BJ216</f>
        <v>Cleared</v>
      </c>
      <c r="T215" s="72" t="str">
        <f t="shared" si="14"/>
        <v>None</v>
      </c>
      <c r="U215" s="67">
        <f>HPS!BQ215</f>
        <v>63.717222222222226</v>
      </c>
      <c r="V215" s="72" t="str" cm="1">
        <f t="array" ref="V215">_xlfn.IFS('HPS grading'!U215&gt;=90,"A+",'HPS grading'!U215&gt;=80,"A",'HPS grading'!U215&gt;=70,"B+",'HPS grading'!U215&gt;=60,"B",'HPS grading'!U215&gt;=50,"C+",'HPS grading'!U215&gt;=40,"C",'HPS grading'!U215&gt;=30,"D",'HPS grading'!U215&lt;30,"E")</f>
        <v>B</v>
      </c>
      <c r="W215" s="76" t="str">
        <f>Persona!BE216</f>
        <v>Cleared</v>
      </c>
      <c r="X215" s="76" t="str">
        <f>Wellness!CD216</f>
        <v>Cleared</v>
      </c>
      <c r="Y215" s="72" t="str">
        <f t="shared" si="15"/>
        <v>None</v>
      </c>
      <c r="Z215" s="67">
        <f>AVERAGE('HPS grading'!$F215,'HPS grading'!$K215,'HPS grading'!$P215,'HPS grading'!$U215)</f>
        <v>64.053804563492065</v>
      </c>
      <c r="AA215" s="250" t="str" cm="1">
        <f t="array" ref="AA215">_xlfn.IFS('HPS grading'!Z215&gt;=90,"A+",'HPS grading'!Z215&gt;=80,"A",'HPS grading'!Z215&gt;=70,"B+",'HPS grading'!Z215&gt;=60,"B",'HPS grading'!Z215&gt;=50,"C+",'HPS grading'!Z215&gt;=40,"C",'HPS grading'!Z215&gt;=30,"D",'HPS grading'!Z215&lt;30,"E")</f>
        <v>B</v>
      </c>
    </row>
    <row r="216" spans="1:27" x14ac:dyDescent="0.3">
      <c r="A216" s="71">
        <v>213</v>
      </c>
      <c r="B216" s="60" t="s">
        <v>23</v>
      </c>
      <c r="C216" s="60" t="s">
        <v>34</v>
      </c>
      <c r="D216" s="60" t="s">
        <v>452</v>
      </c>
      <c r="E216" s="61" t="s">
        <v>453</v>
      </c>
      <c r="F216" s="63">
        <f>HPS!$U216</f>
        <v>46.475694444444443</v>
      </c>
      <c r="G216" s="71" t="str" cm="1">
        <f t="array" ref="G216">_xlfn.IFS('HPS grading'!$F216&gt;=90,"A+",'HPS grading'!$F216&gt;=80,"A",'HPS grading'!$F216&gt;=70,"B+",'HPS grading'!$F216&gt;=60,"B",'HPS grading'!$F216&gt;=50,"C+",'HPS grading'!$F216&gt;=40,"C",'HPS grading'!$F216&gt;=30,"D",'HPS grading'!$F216&lt;30,"E")</f>
        <v>C</v>
      </c>
      <c r="H216" s="76" t="str">
        <f>Persona!R217</f>
        <v>NC</v>
      </c>
      <c r="I216" s="76" t="str">
        <f>Wellness!V217</f>
        <v>NC</v>
      </c>
      <c r="J216" s="71" t="str">
        <f t="shared" si="12"/>
        <v>NC</v>
      </c>
      <c r="K216" s="63">
        <f>HPS!AK216</f>
        <v>27.133809523809528</v>
      </c>
      <c r="L216" s="71" t="str" cm="1">
        <f t="array" ref="L216">_xlfn.IFS('HPS grading'!K216&gt;=90,"A+",'HPS grading'!K216&gt;=80,"A",'HPS grading'!K216&gt;=70,"B+",'HPS grading'!K216&gt;=60,"B",'HPS grading'!K216&gt;=50,"C+",'HPS grading'!K216&gt;=40,"C",'HPS grading'!K216&gt;=30,"D",'HPS grading'!K216&lt;30,"E")</f>
        <v>E</v>
      </c>
      <c r="M216" s="76" t="str">
        <f>Persona!AE217</f>
        <v>NC</v>
      </c>
      <c r="N216" s="76" t="str">
        <f>Wellness!AP217</f>
        <v>NC</v>
      </c>
      <c r="O216" s="71" t="str">
        <f t="shared" si="13"/>
        <v>NC</v>
      </c>
      <c r="P216" s="63">
        <f>HPS!BA216</f>
        <v>41.861111111111107</v>
      </c>
      <c r="Q216" s="71" t="str" cm="1">
        <f t="array" ref="Q216">_xlfn.IFS('HPS grading'!P216&gt;=90,"A+",'HPS grading'!P216&gt;=80,"A",'HPS grading'!P216&gt;=70,"B+",'HPS grading'!P216&gt;=60,"B",'HPS grading'!P216&gt;=50,"C+",'HPS grading'!P216&gt;=40,"C",'HPS grading'!P216&gt;=30,"D",'HPS grading'!P216&lt;30,"E")</f>
        <v>C</v>
      </c>
      <c r="R216" s="76" t="str">
        <f>Persona!AR217</f>
        <v>Cleared</v>
      </c>
      <c r="S216" s="76" t="str">
        <f>Wellness!BJ217</f>
        <v>NC</v>
      </c>
      <c r="T216" s="71" t="str">
        <f t="shared" si="14"/>
        <v>NC</v>
      </c>
      <c r="U216" s="63">
        <f>HPS!BQ216</f>
        <v>46.121759259259257</v>
      </c>
      <c r="V216" s="71" t="str" cm="1">
        <f t="array" ref="V216">_xlfn.IFS('HPS grading'!U216&gt;=90,"A+",'HPS grading'!U216&gt;=80,"A",'HPS grading'!U216&gt;=70,"B+",'HPS grading'!U216&gt;=60,"B",'HPS grading'!U216&gt;=50,"C+",'HPS grading'!U216&gt;=40,"C",'HPS grading'!U216&gt;=30,"D",'HPS grading'!U216&lt;30,"E")</f>
        <v>C</v>
      </c>
      <c r="W216" s="76" t="str">
        <f>Persona!BE217</f>
        <v>Cleared</v>
      </c>
      <c r="X216" s="76" t="str">
        <f>Wellness!CD217</f>
        <v>NC</v>
      </c>
      <c r="Y216" s="71" t="str">
        <f t="shared" si="15"/>
        <v>NC</v>
      </c>
      <c r="Z216" s="63">
        <f>AVERAGE('HPS grading'!$F216,'HPS grading'!$K216,'HPS grading'!$P216,'HPS grading'!$U216)</f>
        <v>40.398093584656081</v>
      </c>
      <c r="AA216" s="249" t="str" cm="1">
        <f t="array" ref="AA216">_xlfn.IFS('HPS grading'!Z216&gt;=90,"A+",'HPS grading'!Z216&gt;=80,"A",'HPS grading'!Z216&gt;=70,"B+",'HPS grading'!Z216&gt;=60,"B",'HPS grading'!Z216&gt;=50,"C+",'HPS grading'!Z216&gt;=40,"C",'HPS grading'!Z216&gt;=30,"D",'HPS grading'!Z216&lt;30,"E")</f>
        <v>C</v>
      </c>
    </row>
    <row r="217" spans="1:27" x14ac:dyDescent="0.3">
      <c r="A217" s="72">
        <v>214</v>
      </c>
      <c r="B217" s="64" t="s">
        <v>27</v>
      </c>
      <c r="C217" s="64" t="s">
        <v>34</v>
      </c>
      <c r="D217" s="64" t="s">
        <v>454</v>
      </c>
      <c r="E217" s="65" t="s">
        <v>455</v>
      </c>
      <c r="F217" s="67">
        <f>HPS!$U217</f>
        <v>60.767361111111107</v>
      </c>
      <c r="G217" s="72" t="str" cm="1">
        <f t="array" ref="G217">_xlfn.IFS('HPS grading'!$F217&gt;=90,"A+",'HPS grading'!$F217&gt;=80,"A",'HPS grading'!$F217&gt;=70,"B+",'HPS grading'!$F217&gt;=60,"B",'HPS grading'!$F217&gt;=50,"C+",'HPS grading'!$F217&gt;=40,"C",'HPS grading'!$F217&gt;=30,"D",'HPS grading'!$F217&lt;30,"E")</f>
        <v>B</v>
      </c>
      <c r="H217" s="76" t="str">
        <f>Persona!R218</f>
        <v>Cleared</v>
      </c>
      <c r="I217" s="76" t="str">
        <f>Wellness!V218</f>
        <v>Cleared</v>
      </c>
      <c r="J217" s="71" t="str">
        <f t="shared" si="12"/>
        <v>None</v>
      </c>
      <c r="K217" s="67">
        <f>HPS!AK217</f>
        <v>36.457142857142856</v>
      </c>
      <c r="L217" s="72" t="str" cm="1">
        <f t="array" ref="L217">_xlfn.IFS('HPS grading'!K217&gt;=90,"A+",'HPS grading'!K217&gt;=80,"A",'HPS grading'!K217&gt;=70,"B+",'HPS grading'!K217&gt;=60,"B",'HPS grading'!K217&gt;=50,"C+",'HPS grading'!K217&gt;=40,"C",'HPS grading'!K217&gt;=30,"D",'HPS grading'!K217&lt;30,"E")</f>
        <v>D</v>
      </c>
      <c r="M217" s="76" t="str">
        <f>Persona!AE218</f>
        <v>NC</v>
      </c>
      <c r="N217" s="76" t="str">
        <f>Wellness!AP218</f>
        <v>NC</v>
      </c>
      <c r="O217" s="71" t="str">
        <f t="shared" si="13"/>
        <v>NC</v>
      </c>
      <c r="P217" s="67">
        <f>HPS!BA217</f>
        <v>60.428888888888892</v>
      </c>
      <c r="Q217" s="72" t="str" cm="1">
        <f t="array" ref="Q217">_xlfn.IFS('HPS grading'!P217&gt;=90,"A+",'HPS grading'!P217&gt;=80,"A",'HPS grading'!P217&gt;=70,"B+",'HPS grading'!P217&gt;=60,"B",'HPS grading'!P217&gt;=50,"C+",'HPS grading'!P217&gt;=40,"C",'HPS grading'!P217&gt;=30,"D",'HPS grading'!P217&lt;30,"E")</f>
        <v>B</v>
      </c>
      <c r="R217" s="76" t="str">
        <f>Persona!AR218</f>
        <v>Cleared</v>
      </c>
      <c r="S217" s="76" t="str">
        <f>Wellness!BJ218</f>
        <v>Cleared</v>
      </c>
      <c r="T217" s="72" t="str">
        <f t="shared" si="14"/>
        <v>None</v>
      </c>
      <c r="U217" s="67">
        <f>HPS!BQ217</f>
        <v>54.177314814814807</v>
      </c>
      <c r="V217" s="72" t="str" cm="1">
        <f t="array" ref="V217">_xlfn.IFS('HPS grading'!U217&gt;=90,"A+",'HPS grading'!U217&gt;=80,"A",'HPS grading'!U217&gt;=70,"B+",'HPS grading'!U217&gt;=60,"B",'HPS grading'!U217&gt;=50,"C+",'HPS grading'!U217&gt;=40,"C",'HPS grading'!U217&gt;=30,"D",'HPS grading'!U217&lt;30,"E")</f>
        <v>C+</v>
      </c>
      <c r="W217" s="76" t="str">
        <f>Persona!BE218</f>
        <v>Cleared</v>
      </c>
      <c r="X217" s="76" t="str">
        <f>Wellness!CD218</f>
        <v>Cleared</v>
      </c>
      <c r="Y217" s="72" t="str">
        <f t="shared" si="15"/>
        <v>None</v>
      </c>
      <c r="Z217" s="67">
        <f>AVERAGE('HPS grading'!$F217,'HPS grading'!$K217,'HPS grading'!$P217,'HPS grading'!$U217)</f>
        <v>52.957676917989417</v>
      </c>
      <c r="AA217" s="250" t="str" cm="1">
        <f t="array" ref="AA217">_xlfn.IFS('HPS grading'!Z217&gt;=90,"A+",'HPS grading'!Z217&gt;=80,"A",'HPS grading'!Z217&gt;=70,"B+",'HPS grading'!Z217&gt;=60,"B",'HPS grading'!Z217&gt;=50,"C+",'HPS grading'!Z217&gt;=40,"C",'HPS grading'!Z217&gt;=30,"D",'HPS grading'!Z217&lt;30,"E")</f>
        <v>C+</v>
      </c>
    </row>
    <row r="218" spans="1:27" x14ac:dyDescent="0.3">
      <c r="A218" s="71">
        <v>215</v>
      </c>
      <c r="B218" s="60" t="s">
        <v>27</v>
      </c>
      <c r="C218" s="60" t="s">
        <v>34</v>
      </c>
      <c r="D218" s="60" t="s">
        <v>456</v>
      </c>
      <c r="E218" s="61" t="s">
        <v>457</v>
      </c>
      <c r="F218" s="63">
        <f>HPS!$U218</f>
        <v>57.774305555555557</v>
      </c>
      <c r="G218" s="71" t="str" cm="1">
        <f t="array" ref="G218">_xlfn.IFS('HPS grading'!$F218&gt;=90,"A+",'HPS grading'!$F218&gt;=80,"A",'HPS grading'!$F218&gt;=70,"B+",'HPS grading'!$F218&gt;=60,"B",'HPS grading'!$F218&gt;=50,"C+",'HPS grading'!$F218&gt;=40,"C",'HPS grading'!$F218&gt;=30,"D",'HPS grading'!$F218&lt;30,"E")</f>
        <v>C+</v>
      </c>
      <c r="H218" s="76" t="str">
        <f>Persona!R219</f>
        <v>Cleared</v>
      </c>
      <c r="I218" s="76" t="str">
        <f>Wellness!V219</f>
        <v>Cleared</v>
      </c>
      <c r="J218" s="71" t="str">
        <f t="shared" si="12"/>
        <v>None</v>
      </c>
      <c r="K218" s="63">
        <f>HPS!AK218</f>
        <v>46.676785714285714</v>
      </c>
      <c r="L218" s="71" t="str" cm="1">
        <f t="array" ref="L218">_xlfn.IFS('HPS grading'!K218&gt;=90,"A+",'HPS grading'!K218&gt;=80,"A",'HPS grading'!K218&gt;=70,"B+",'HPS grading'!K218&gt;=60,"B",'HPS grading'!K218&gt;=50,"C+",'HPS grading'!K218&gt;=40,"C",'HPS grading'!K218&gt;=30,"D",'HPS grading'!K218&lt;30,"E")</f>
        <v>C</v>
      </c>
      <c r="M218" s="76" t="str">
        <f>Persona!AE219</f>
        <v>NC</v>
      </c>
      <c r="N218" s="76" t="str">
        <f>Wellness!AP219</f>
        <v>Cleared</v>
      </c>
      <c r="O218" s="71" t="str">
        <f t="shared" si="13"/>
        <v>NC</v>
      </c>
      <c r="P218" s="63">
        <f>HPS!BA218</f>
        <v>61.328888888888883</v>
      </c>
      <c r="Q218" s="71" t="str" cm="1">
        <f t="array" ref="Q218">_xlfn.IFS('HPS grading'!P218&gt;=90,"A+",'HPS grading'!P218&gt;=80,"A",'HPS grading'!P218&gt;=70,"B+",'HPS grading'!P218&gt;=60,"B",'HPS grading'!P218&gt;=50,"C+",'HPS grading'!P218&gt;=40,"C",'HPS grading'!P218&gt;=30,"D",'HPS grading'!P218&lt;30,"E")</f>
        <v>B</v>
      </c>
      <c r="R218" s="76" t="str">
        <f>Persona!AR219</f>
        <v>Cleared</v>
      </c>
      <c r="S218" s="76" t="str">
        <f>Wellness!BJ219</f>
        <v>Cleared</v>
      </c>
      <c r="T218" s="71" t="str">
        <f t="shared" si="14"/>
        <v>None</v>
      </c>
      <c r="U218" s="63">
        <f>HPS!BQ218</f>
        <v>57.442037037037032</v>
      </c>
      <c r="V218" s="71" t="str" cm="1">
        <f t="array" ref="V218">_xlfn.IFS('HPS grading'!U218&gt;=90,"A+",'HPS grading'!U218&gt;=80,"A",'HPS grading'!U218&gt;=70,"B+",'HPS grading'!U218&gt;=60,"B",'HPS grading'!U218&gt;=50,"C+",'HPS grading'!U218&gt;=40,"C",'HPS grading'!U218&gt;=30,"D",'HPS grading'!U218&lt;30,"E")</f>
        <v>C+</v>
      </c>
      <c r="W218" s="76" t="str">
        <f>Persona!BE219</f>
        <v>Cleared</v>
      </c>
      <c r="X218" s="76" t="str">
        <f>Wellness!CD219</f>
        <v>Cleared</v>
      </c>
      <c r="Y218" s="71" t="str">
        <f t="shared" si="15"/>
        <v>None</v>
      </c>
      <c r="Z218" s="63">
        <f>AVERAGE('HPS grading'!$F218,'HPS grading'!$K218,'HPS grading'!$P218,'HPS grading'!$U218)</f>
        <v>55.805504298941798</v>
      </c>
      <c r="AA218" s="249" t="str" cm="1">
        <f t="array" ref="AA218">_xlfn.IFS('HPS grading'!Z218&gt;=90,"A+",'HPS grading'!Z218&gt;=80,"A",'HPS grading'!Z218&gt;=70,"B+",'HPS grading'!Z218&gt;=60,"B",'HPS grading'!Z218&gt;=50,"C+",'HPS grading'!Z218&gt;=40,"C",'HPS grading'!Z218&gt;=30,"D",'HPS grading'!Z218&lt;30,"E")</f>
        <v>C+</v>
      </c>
    </row>
    <row r="219" spans="1:27" x14ac:dyDescent="0.3">
      <c r="A219" s="72">
        <v>216</v>
      </c>
      <c r="B219" s="64" t="s">
        <v>27</v>
      </c>
      <c r="C219" s="64" t="s">
        <v>34</v>
      </c>
      <c r="D219" s="64" t="s">
        <v>458</v>
      </c>
      <c r="E219" s="65" t="s">
        <v>459</v>
      </c>
      <c r="F219" s="67">
        <f>HPS!$U219</f>
        <v>43.996527777777771</v>
      </c>
      <c r="G219" s="72" t="str" cm="1">
        <f t="array" ref="G219">_xlfn.IFS('HPS grading'!$F219&gt;=90,"A+",'HPS grading'!$F219&gt;=80,"A",'HPS grading'!$F219&gt;=70,"B+",'HPS grading'!$F219&gt;=60,"B",'HPS grading'!$F219&gt;=50,"C+",'HPS grading'!$F219&gt;=40,"C",'HPS grading'!$F219&gt;=30,"D",'HPS grading'!$F219&lt;30,"E")</f>
        <v>C</v>
      </c>
      <c r="H219" s="76" t="str">
        <f>Persona!R220</f>
        <v>Cleared</v>
      </c>
      <c r="I219" s="76" t="str">
        <f>Wellness!V220</f>
        <v>NC</v>
      </c>
      <c r="J219" s="71" t="str">
        <f t="shared" si="12"/>
        <v>NC</v>
      </c>
      <c r="K219" s="67">
        <f>HPS!AK219</f>
        <v>40.20809523809524</v>
      </c>
      <c r="L219" s="72" t="str" cm="1">
        <f t="array" ref="L219">_xlfn.IFS('HPS grading'!K219&gt;=90,"A+",'HPS grading'!K219&gt;=80,"A",'HPS grading'!K219&gt;=70,"B+",'HPS grading'!K219&gt;=60,"B",'HPS grading'!K219&gt;=50,"C+",'HPS grading'!K219&gt;=40,"C",'HPS grading'!K219&gt;=30,"D",'HPS grading'!K219&lt;30,"E")</f>
        <v>C</v>
      </c>
      <c r="M219" s="76" t="str">
        <f>Persona!AE220</f>
        <v>Cleared</v>
      </c>
      <c r="N219" s="76" t="str">
        <f>Wellness!AP220</f>
        <v>NC</v>
      </c>
      <c r="O219" s="71" t="str">
        <f t="shared" si="13"/>
        <v>NC</v>
      </c>
      <c r="P219" s="67">
        <f>HPS!BA219</f>
        <v>49.654444444444451</v>
      </c>
      <c r="Q219" s="72" t="str" cm="1">
        <f t="array" ref="Q219">_xlfn.IFS('HPS grading'!P219&gt;=90,"A+",'HPS grading'!P219&gt;=80,"A",'HPS grading'!P219&gt;=70,"B+",'HPS grading'!P219&gt;=60,"B",'HPS grading'!P219&gt;=50,"C+",'HPS grading'!P219&gt;=40,"C",'HPS grading'!P219&gt;=30,"D",'HPS grading'!P219&lt;30,"E")</f>
        <v>C</v>
      </c>
      <c r="R219" s="76" t="str">
        <f>Persona!AR220</f>
        <v>Cleared</v>
      </c>
      <c r="S219" s="76" t="str">
        <f>Wellness!BJ220</f>
        <v>NC</v>
      </c>
      <c r="T219" s="72" t="str">
        <f t="shared" si="14"/>
        <v>NC</v>
      </c>
      <c r="U219" s="67">
        <f>HPS!BQ219</f>
        <v>49.544444444444451</v>
      </c>
      <c r="V219" s="72" t="str" cm="1">
        <f t="array" ref="V219">_xlfn.IFS('HPS grading'!U219&gt;=90,"A+",'HPS grading'!U219&gt;=80,"A",'HPS grading'!U219&gt;=70,"B+",'HPS grading'!U219&gt;=60,"B",'HPS grading'!U219&gt;=50,"C+",'HPS grading'!U219&gt;=40,"C",'HPS grading'!U219&gt;=30,"D",'HPS grading'!U219&lt;30,"E")</f>
        <v>C</v>
      </c>
      <c r="W219" s="76" t="str">
        <f>Persona!BE220</f>
        <v>NC</v>
      </c>
      <c r="X219" s="76" t="str">
        <f>Wellness!CD220</f>
        <v>Cleared</v>
      </c>
      <c r="Y219" s="72" t="str">
        <f t="shared" si="15"/>
        <v>NC</v>
      </c>
      <c r="Z219" s="67">
        <f>AVERAGE('HPS grading'!$F219,'HPS grading'!$K219,'HPS grading'!$P219,'HPS grading'!$U219)</f>
        <v>45.850877976190482</v>
      </c>
      <c r="AA219" s="250" t="str" cm="1">
        <f t="array" ref="AA219">_xlfn.IFS('HPS grading'!Z219&gt;=90,"A+",'HPS grading'!Z219&gt;=80,"A",'HPS grading'!Z219&gt;=70,"B+",'HPS grading'!Z219&gt;=60,"B",'HPS grading'!Z219&gt;=50,"C+",'HPS grading'!Z219&gt;=40,"C",'HPS grading'!Z219&gt;=30,"D",'HPS grading'!Z219&lt;30,"E")</f>
        <v>C</v>
      </c>
    </row>
    <row r="220" spans="1:27" x14ac:dyDescent="0.3">
      <c r="A220" s="71">
        <v>217</v>
      </c>
      <c r="B220" s="60" t="s">
        <v>23</v>
      </c>
      <c r="C220" s="60" t="s">
        <v>34</v>
      </c>
      <c r="D220" s="60" t="s">
        <v>460</v>
      </c>
      <c r="E220" s="61" t="s">
        <v>461</v>
      </c>
      <c r="F220" s="63">
        <f>HPS!$U220</f>
        <v>61.729166666666664</v>
      </c>
      <c r="G220" s="71" t="str" cm="1">
        <f t="array" ref="G220">_xlfn.IFS('HPS grading'!$F220&gt;=90,"A+",'HPS grading'!$F220&gt;=80,"A",'HPS grading'!$F220&gt;=70,"B+",'HPS grading'!$F220&gt;=60,"B",'HPS grading'!$F220&gt;=50,"C+",'HPS grading'!$F220&gt;=40,"C",'HPS grading'!$F220&gt;=30,"D",'HPS grading'!$F220&lt;30,"E")</f>
        <v>B</v>
      </c>
      <c r="H220" s="76" t="str">
        <f>Persona!R221</f>
        <v>Cleared</v>
      </c>
      <c r="I220" s="76" t="str">
        <f>Wellness!V221</f>
        <v>Cleared</v>
      </c>
      <c r="J220" s="71" t="str">
        <f t="shared" si="12"/>
        <v>None</v>
      </c>
      <c r="K220" s="63">
        <f>HPS!AK220</f>
        <v>52.13095238095238</v>
      </c>
      <c r="L220" s="71" t="str" cm="1">
        <f t="array" ref="L220">_xlfn.IFS('HPS grading'!K220&gt;=90,"A+",'HPS grading'!K220&gt;=80,"A",'HPS grading'!K220&gt;=70,"B+",'HPS grading'!K220&gt;=60,"B",'HPS grading'!K220&gt;=50,"C+",'HPS grading'!K220&gt;=40,"C",'HPS grading'!K220&gt;=30,"D",'HPS grading'!K220&lt;30,"E")</f>
        <v>C+</v>
      </c>
      <c r="M220" s="76" t="str">
        <f>Persona!AE221</f>
        <v>Cleared</v>
      </c>
      <c r="N220" s="76" t="str">
        <f>Wellness!AP221</f>
        <v>Cleared</v>
      </c>
      <c r="O220" s="71" t="str">
        <f t="shared" si="13"/>
        <v>None</v>
      </c>
      <c r="P220" s="63">
        <f>HPS!BA220</f>
        <v>63.371111111111105</v>
      </c>
      <c r="Q220" s="71" t="str" cm="1">
        <f t="array" ref="Q220">_xlfn.IFS('HPS grading'!P220&gt;=90,"A+",'HPS grading'!P220&gt;=80,"A",'HPS grading'!P220&gt;=70,"B+",'HPS grading'!P220&gt;=60,"B",'HPS grading'!P220&gt;=50,"C+",'HPS grading'!P220&gt;=40,"C",'HPS grading'!P220&gt;=30,"D",'HPS grading'!P220&lt;30,"E")</f>
        <v>B</v>
      </c>
      <c r="R220" s="76" t="str">
        <f>Persona!AR221</f>
        <v>Cleared</v>
      </c>
      <c r="S220" s="76" t="str">
        <f>Wellness!BJ221</f>
        <v>Cleared</v>
      </c>
      <c r="T220" s="71" t="str">
        <f t="shared" si="14"/>
        <v>None</v>
      </c>
      <c r="U220" s="63">
        <f>HPS!BQ220</f>
        <v>69.066666666666663</v>
      </c>
      <c r="V220" s="71" t="str" cm="1">
        <f t="array" ref="V220">_xlfn.IFS('HPS grading'!U220&gt;=90,"A+",'HPS grading'!U220&gt;=80,"A",'HPS grading'!U220&gt;=70,"B+",'HPS grading'!U220&gt;=60,"B",'HPS grading'!U220&gt;=50,"C+",'HPS grading'!U220&gt;=40,"C",'HPS grading'!U220&gt;=30,"D",'HPS grading'!U220&lt;30,"E")</f>
        <v>B</v>
      </c>
      <c r="W220" s="76" t="str">
        <f>Persona!BE221</f>
        <v>Cleared</v>
      </c>
      <c r="X220" s="76" t="str">
        <f>Wellness!CD221</f>
        <v>Cleared</v>
      </c>
      <c r="Y220" s="71" t="str">
        <f t="shared" si="15"/>
        <v>None</v>
      </c>
      <c r="Z220" s="63">
        <f>AVERAGE('HPS grading'!$F220,'HPS grading'!$K220,'HPS grading'!$P220,'HPS grading'!$U220)</f>
        <v>61.574474206349201</v>
      </c>
      <c r="AA220" s="249" t="str" cm="1">
        <f t="array" ref="AA220">_xlfn.IFS('HPS grading'!Z220&gt;=90,"A+",'HPS grading'!Z220&gt;=80,"A",'HPS grading'!Z220&gt;=70,"B+",'HPS grading'!Z220&gt;=60,"B",'HPS grading'!Z220&gt;=50,"C+",'HPS grading'!Z220&gt;=40,"C",'HPS grading'!Z220&gt;=30,"D",'HPS grading'!Z220&lt;30,"E")</f>
        <v>B</v>
      </c>
    </row>
    <row r="221" spans="1:27" x14ac:dyDescent="0.3">
      <c r="A221" s="72">
        <v>218</v>
      </c>
      <c r="B221" s="64" t="s">
        <v>27</v>
      </c>
      <c r="C221" s="64" t="s">
        <v>34</v>
      </c>
      <c r="D221" s="64" t="s">
        <v>462</v>
      </c>
      <c r="E221" s="65" t="s">
        <v>463</v>
      </c>
      <c r="F221" s="67">
        <f>HPS!$U221</f>
        <v>49.385416666666664</v>
      </c>
      <c r="G221" s="72" t="str" cm="1">
        <f t="array" ref="G221">_xlfn.IFS('HPS grading'!$F221&gt;=90,"A+",'HPS grading'!$F221&gt;=80,"A",'HPS grading'!$F221&gt;=70,"B+",'HPS grading'!$F221&gt;=60,"B",'HPS grading'!$F221&gt;=50,"C+",'HPS grading'!$F221&gt;=40,"C",'HPS grading'!$F221&gt;=30,"D",'HPS grading'!$F221&lt;30,"E")</f>
        <v>C</v>
      </c>
      <c r="H221" s="76" t="str">
        <f>Persona!R222</f>
        <v>Cleared</v>
      </c>
      <c r="I221" s="76" t="str">
        <f>Wellness!V222</f>
        <v>Cleared</v>
      </c>
      <c r="J221" s="71" t="str">
        <f t="shared" si="12"/>
        <v>None</v>
      </c>
      <c r="K221" s="67">
        <f>HPS!AK221</f>
        <v>37.412500000000001</v>
      </c>
      <c r="L221" s="72" t="str" cm="1">
        <f t="array" ref="L221">_xlfn.IFS('HPS grading'!K221&gt;=90,"A+",'HPS grading'!K221&gt;=80,"A",'HPS grading'!K221&gt;=70,"B+",'HPS grading'!K221&gt;=60,"B",'HPS grading'!K221&gt;=50,"C+",'HPS grading'!K221&gt;=40,"C",'HPS grading'!K221&gt;=30,"D",'HPS grading'!K221&lt;30,"E")</f>
        <v>D</v>
      </c>
      <c r="M221" s="76" t="str">
        <f>Persona!AE222</f>
        <v>NC</v>
      </c>
      <c r="N221" s="76" t="str">
        <f>Wellness!AP222</f>
        <v>Cleared</v>
      </c>
      <c r="O221" s="71" t="str">
        <f t="shared" si="13"/>
        <v>NC</v>
      </c>
      <c r="P221" s="67">
        <f>HPS!BA221</f>
        <v>54.583333333333336</v>
      </c>
      <c r="Q221" s="72" t="str" cm="1">
        <f t="array" ref="Q221">_xlfn.IFS('HPS grading'!P221&gt;=90,"A+",'HPS grading'!P221&gt;=80,"A",'HPS grading'!P221&gt;=70,"B+",'HPS grading'!P221&gt;=60,"B",'HPS grading'!P221&gt;=50,"C+",'HPS grading'!P221&gt;=40,"C",'HPS grading'!P221&gt;=30,"D",'HPS grading'!P221&lt;30,"E")</f>
        <v>C+</v>
      </c>
      <c r="R221" s="76" t="str">
        <f>Persona!AR222</f>
        <v>Cleared</v>
      </c>
      <c r="S221" s="76" t="str">
        <f>Wellness!BJ222</f>
        <v>Cleared</v>
      </c>
      <c r="T221" s="72" t="str">
        <f t="shared" si="14"/>
        <v>None</v>
      </c>
      <c r="U221" s="67">
        <f>HPS!BQ221</f>
        <v>59.249074074074073</v>
      </c>
      <c r="V221" s="72" t="str" cm="1">
        <f t="array" ref="V221">_xlfn.IFS('HPS grading'!U221&gt;=90,"A+",'HPS grading'!U221&gt;=80,"A",'HPS grading'!U221&gt;=70,"B+",'HPS grading'!U221&gt;=60,"B",'HPS grading'!U221&gt;=50,"C+",'HPS grading'!U221&gt;=40,"C",'HPS grading'!U221&gt;=30,"D",'HPS grading'!U221&lt;30,"E")</f>
        <v>C+</v>
      </c>
      <c r="W221" s="76" t="str">
        <f>Persona!BE222</f>
        <v>Cleared</v>
      </c>
      <c r="X221" s="76" t="str">
        <f>Wellness!CD222</f>
        <v>Cleared</v>
      </c>
      <c r="Y221" s="72" t="str">
        <f t="shared" si="15"/>
        <v>None</v>
      </c>
      <c r="Z221" s="67">
        <f>AVERAGE('HPS grading'!$F221,'HPS grading'!$K221,'HPS grading'!$P221,'HPS grading'!$U221)</f>
        <v>50.157581018518513</v>
      </c>
      <c r="AA221" s="250" t="str" cm="1">
        <f t="array" ref="AA221">_xlfn.IFS('HPS grading'!Z221&gt;=90,"A+",'HPS grading'!Z221&gt;=80,"A",'HPS grading'!Z221&gt;=70,"B+",'HPS grading'!Z221&gt;=60,"B",'HPS grading'!Z221&gt;=50,"C+",'HPS grading'!Z221&gt;=40,"C",'HPS grading'!Z221&gt;=30,"D",'HPS grading'!Z221&lt;30,"E")</f>
        <v>C+</v>
      </c>
    </row>
    <row r="222" spans="1:27" x14ac:dyDescent="0.3">
      <c r="A222" s="71">
        <v>219</v>
      </c>
      <c r="B222" s="60" t="s">
        <v>27</v>
      </c>
      <c r="C222" s="60" t="s">
        <v>34</v>
      </c>
      <c r="D222" s="60" t="s">
        <v>464</v>
      </c>
      <c r="E222" s="61" t="s">
        <v>465</v>
      </c>
      <c r="F222" s="63">
        <f>HPS!$U222</f>
        <v>49.809027777777771</v>
      </c>
      <c r="G222" s="71" t="str" cm="1">
        <f t="array" ref="G222">_xlfn.IFS('HPS grading'!$F222&gt;=90,"A+",'HPS grading'!$F222&gt;=80,"A",'HPS grading'!$F222&gt;=70,"B+",'HPS grading'!$F222&gt;=60,"B",'HPS grading'!$F222&gt;=50,"C+",'HPS grading'!$F222&gt;=40,"C",'HPS grading'!$F222&gt;=30,"D",'HPS grading'!$F222&lt;30,"E")</f>
        <v>C</v>
      </c>
      <c r="H222" s="76" t="str">
        <f>Persona!R223</f>
        <v>Cleared</v>
      </c>
      <c r="I222" s="76" t="str">
        <f>Wellness!V223</f>
        <v>NC</v>
      </c>
      <c r="J222" s="71" t="str">
        <f t="shared" si="12"/>
        <v>NC</v>
      </c>
      <c r="K222" s="63">
        <f>HPS!AK222</f>
        <v>43.845833333333331</v>
      </c>
      <c r="L222" s="71" t="str" cm="1">
        <f t="array" ref="L222">_xlfn.IFS('HPS grading'!K222&gt;=90,"A+",'HPS grading'!K222&gt;=80,"A",'HPS grading'!K222&gt;=70,"B+",'HPS grading'!K222&gt;=60,"B",'HPS grading'!K222&gt;=50,"C+",'HPS grading'!K222&gt;=40,"C",'HPS grading'!K222&gt;=30,"D",'HPS grading'!K222&lt;30,"E")</f>
        <v>C</v>
      </c>
      <c r="M222" s="76" t="str">
        <f>Persona!AE223</f>
        <v>NC</v>
      </c>
      <c r="N222" s="76" t="str">
        <f>Wellness!AP223</f>
        <v>NC</v>
      </c>
      <c r="O222" s="71" t="str">
        <f t="shared" si="13"/>
        <v>NC</v>
      </c>
      <c r="P222" s="63">
        <f>HPS!BA222</f>
        <v>50.23</v>
      </c>
      <c r="Q222" s="71" t="str" cm="1">
        <f t="array" ref="Q222">_xlfn.IFS('HPS grading'!P222&gt;=90,"A+",'HPS grading'!P222&gt;=80,"A",'HPS grading'!P222&gt;=70,"B+",'HPS grading'!P222&gt;=60,"B",'HPS grading'!P222&gt;=50,"C+",'HPS grading'!P222&gt;=40,"C",'HPS grading'!P222&gt;=30,"D",'HPS grading'!P222&lt;30,"E")</f>
        <v>C+</v>
      </c>
      <c r="R222" s="76" t="str">
        <f>Persona!AR223</f>
        <v>Cleared</v>
      </c>
      <c r="S222" s="76" t="str">
        <f>Wellness!BJ223</f>
        <v>Cleared</v>
      </c>
      <c r="T222" s="71" t="str">
        <f t="shared" si="14"/>
        <v>None</v>
      </c>
      <c r="U222" s="63">
        <f>HPS!BQ222</f>
        <v>51.5625</v>
      </c>
      <c r="V222" s="71" t="str" cm="1">
        <f t="array" ref="V222">_xlfn.IFS('HPS grading'!U222&gt;=90,"A+",'HPS grading'!U222&gt;=80,"A",'HPS grading'!U222&gt;=70,"B+",'HPS grading'!U222&gt;=60,"B",'HPS grading'!U222&gt;=50,"C+",'HPS grading'!U222&gt;=40,"C",'HPS grading'!U222&gt;=30,"D",'HPS grading'!U222&lt;30,"E")</f>
        <v>C+</v>
      </c>
      <c r="W222" s="76" t="str">
        <f>Persona!BE223</f>
        <v>Cleared</v>
      </c>
      <c r="X222" s="76" t="str">
        <f>Wellness!CD223</f>
        <v>NC</v>
      </c>
      <c r="Y222" s="71" t="str">
        <f t="shared" si="15"/>
        <v>NC</v>
      </c>
      <c r="Z222" s="63">
        <f>AVERAGE('HPS grading'!$F222,'HPS grading'!$K222,'HPS grading'!$P222,'HPS grading'!$U222)</f>
        <v>48.861840277777773</v>
      </c>
      <c r="AA222" s="249" t="str" cm="1">
        <f t="array" ref="AA222">_xlfn.IFS('HPS grading'!Z222&gt;=90,"A+",'HPS grading'!Z222&gt;=80,"A",'HPS grading'!Z222&gt;=70,"B+",'HPS grading'!Z222&gt;=60,"B",'HPS grading'!Z222&gt;=50,"C+",'HPS grading'!Z222&gt;=40,"C",'HPS grading'!Z222&gt;=30,"D",'HPS grading'!Z222&lt;30,"E")</f>
        <v>C</v>
      </c>
    </row>
    <row r="223" spans="1:27" x14ac:dyDescent="0.3">
      <c r="A223" s="72">
        <v>220</v>
      </c>
      <c r="B223" s="64" t="s">
        <v>23</v>
      </c>
      <c r="C223" s="64" t="s">
        <v>34</v>
      </c>
      <c r="D223" s="64" t="s">
        <v>466</v>
      </c>
      <c r="E223" s="65" t="s">
        <v>467</v>
      </c>
      <c r="F223" s="67">
        <f>HPS!$U223</f>
        <v>52.701388888888893</v>
      </c>
      <c r="G223" s="72" t="str" cm="1">
        <f t="array" ref="G223">_xlfn.IFS('HPS grading'!$F223&gt;=90,"A+",'HPS grading'!$F223&gt;=80,"A",'HPS grading'!$F223&gt;=70,"B+",'HPS grading'!$F223&gt;=60,"B",'HPS grading'!$F223&gt;=50,"C+",'HPS grading'!$F223&gt;=40,"C",'HPS grading'!$F223&gt;=30,"D",'HPS grading'!$F223&lt;30,"E")</f>
        <v>C+</v>
      </c>
      <c r="H223" s="76" t="str">
        <f>Persona!R224</f>
        <v>Cleared</v>
      </c>
      <c r="I223" s="76" t="str">
        <f>Wellness!V224</f>
        <v>NC</v>
      </c>
      <c r="J223" s="71" t="str">
        <f t="shared" si="12"/>
        <v>NC</v>
      </c>
      <c r="K223" s="67">
        <f>HPS!AK223</f>
        <v>16.113095238095237</v>
      </c>
      <c r="L223" s="72" t="str" cm="1">
        <f t="array" ref="L223">_xlfn.IFS('HPS grading'!K223&gt;=90,"A+",'HPS grading'!K223&gt;=80,"A",'HPS grading'!K223&gt;=70,"B+",'HPS grading'!K223&gt;=60,"B",'HPS grading'!K223&gt;=50,"C+",'HPS grading'!K223&gt;=40,"C",'HPS grading'!K223&gt;=30,"D",'HPS grading'!K223&lt;30,"E")</f>
        <v>E</v>
      </c>
      <c r="M223" s="76" t="str">
        <f>Persona!AE224</f>
        <v>NC</v>
      </c>
      <c r="N223" s="76" t="str">
        <f>Wellness!AP224</f>
        <v>NC</v>
      </c>
      <c r="O223" s="71" t="str">
        <f t="shared" si="13"/>
        <v>NC</v>
      </c>
      <c r="P223" s="67">
        <f>HPS!BA223</f>
        <v>38.783999999999999</v>
      </c>
      <c r="Q223" s="72" t="str" cm="1">
        <f t="array" ref="Q223">_xlfn.IFS('HPS grading'!P223&gt;=90,"A+",'HPS grading'!P223&gt;=80,"A",'HPS grading'!P223&gt;=70,"B+",'HPS grading'!P223&gt;=60,"B",'HPS grading'!P223&gt;=50,"C+",'HPS grading'!P223&gt;=40,"C",'HPS grading'!P223&gt;=30,"D",'HPS grading'!P223&lt;30,"E")</f>
        <v>D</v>
      </c>
      <c r="R223" s="76" t="str">
        <f>Persona!AR224</f>
        <v>Cleared</v>
      </c>
      <c r="S223" s="76" t="str">
        <f>Wellness!BJ224</f>
        <v>NC</v>
      </c>
      <c r="T223" s="72" t="str">
        <f t="shared" si="14"/>
        <v>NC</v>
      </c>
      <c r="U223" s="67">
        <f>HPS!BQ223</f>
        <v>45.787962962962965</v>
      </c>
      <c r="V223" s="72" t="str" cm="1">
        <f t="array" ref="V223">_xlfn.IFS('HPS grading'!U223&gt;=90,"A+",'HPS grading'!U223&gt;=80,"A",'HPS grading'!U223&gt;=70,"B+",'HPS grading'!U223&gt;=60,"B",'HPS grading'!U223&gt;=50,"C+",'HPS grading'!U223&gt;=40,"C",'HPS grading'!U223&gt;=30,"D",'HPS grading'!U223&lt;30,"E")</f>
        <v>C</v>
      </c>
      <c r="W223" s="76" t="str">
        <f>Persona!BE224</f>
        <v>Cleared</v>
      </c>
      <c r="X223" s="76" t="str">
        <f>Wellness!CD224</f>
        <v>NC</v>
      </c>
      <c r="Y223" s="72" t="str">
        <f t="shared" si="15"/>
        <v>NC</v>
      </c>
      <c r="Z223" s="67">
        <f>AVERAGE('HPS grading'!$F223,'HPS grading'!$K223,'HPS grading'!$P223,'HPS grading'!$U223)</f>
        <v>38.346611772486767</v>
      </c>
      <c r="AA223" s="250" t="str" cm="1">
        <f t="array" ref="AA223">_xlfn.IFS('HPS grading'!Z223&gt;=90,"A+",'HPS grading'!Z223&gt;=80,"A",'HPS grading'!Z223&gt;=70,"B+",'HPS grading'!Z223&gt;=60,"B",'HPS grading'!Z223&gt;=50,"C+",'HPS grading'!Z223&gt;=40,"C",'HPS grading'!Z223&gt;=30,"D",'HPS grading'!Z223&lt;30,"E")</f>
        <v>D</v>
      </c>
    </row>
    <row r="224" spans="1:27" x14ac:dyDescent="0.3">
      <c r="A224" s="71">
        <v>221</v>
      </c>
      <c r="B224" s="60" t="s">
        <v>27</v>
      </c>
      <c r="C224" s="60" t="s">
        <v>34</v>
      </c>
      <c r="D224" s="60" t="s">
        <v>468</v>
      </c>
      <c r="E224" s="61" t="s">
        <v>469</v>
      </c>
      <c r="F224" s="63">
        <f>HPS!$U224</f>
        <v>52.055555555555557</v>
      </c>
      <c r="G224" s="71" t="str" cm="1">
        <f t="array" ref="G224">_xlfn.IFS('HPS grading'!$F224&gt;=90,"A+",'HPS grading'!$F224&gt;=80,"A",'HPS grading'!$F224&gt;=70,"B+",'HPS grading'!$F224&gt;=60,"B",'HPS grading'!$F224&gt;=50,"C+",'HPS grading'!$F224&gt;=40,"C",'HPS grading'!$F224&gt;=30,"D",'HPS grading'!$F224&lt;30,"E")</f>
        <v>C+</v>
      </c>
      <c r="H224" s="76" t="str">
        <f>Persona!R225</f>
        <v>Cleared</v>
      </c>
      <c r="I224" s="76" t="str">
        <f>Wellness!V225</f>
        <v>Cleared</v>
      </c>
      <c r="J224" s="71" t="str">
        <f t="shared" si="12"/>
        <v>None</v>
      </c>
      <c r="K224" s="63">
        <f>HPS!AK224</f>
        <v>22.008095238095237</v>
      </c>
      <c r="L224" s="71" t="str" cm="1">
        <f t="array" ref="L224">_xlfn.IFS('HPS grading'!K224&gt;=90,"A+",'HPS grading'!K224&gt;=80,"A",'HPS grading'!K224&gt;=70,"B+",'HPS grading'!K224&gt;=60,"B",'HPS grading'!K224&gt;=50,"C+",'HPS grading'!K224&gt;=40,"C",'HPS grading'!K224&gt;=30,"D",'HPS grading'!K224&lt;30,"E")</f>
        <v>E</v>
      </c>
      <c r="M224" s="76" t="str">
        <f>Persona!AE225</f>
        <v>NC</v>
      </c>
      <c r="N224" s="76" t="str">
        <f>Wellness!AP225</f>
        <v>NC</v>
      </c>
      <c r="O224" s="71" t="str">
        <f t="shared" si="13"/>
        <v>NC</v>
      </c>
      <c r="P224" s="63">
        <f>HPS!BA224</f>
        <v>35.706666666666663</v>
      </c>
      <c r="Q224" s="71" t="str" cm="1">
        <f t="array" ref="Q224">_xlfn.IFS('HPS grading'!P224&gt;=90,"A+",'HPS grading'!P224&gt;=80,"A",'HPS grading'!P224&gt;=70,"B+",'HPS grading'!P224&gt;=60,"B",'HPS grading'!P224&gt;=50,"C+",'HPS grading'!P224&gt;=40,"C",'HPS grading'!P224&gt;=30,"D",'HPS grading'!P224&lt;30,"E")</f>
        <v>D</v>
      </c>
      <c r="R224" s="76" t="str">
        <f>Persona!AR225</f>
        <v>Cleared</v>
      </c>
      <c r="S224" s="76" t="str">
        <f>Wellness!BJ225</f>
        <v>NC</v>
      </c>
      <c r="T224" s="71" t="str">
        <f t="shared" si="14"/>
        <v>NC</v>
      </c>
      <c r="U224" s="63">
        <f>HPS!BQ224</f>
        <v>55.981481481481481</v>
      </c>
      <c r="V224" s="71" t="str" cm="1">
        <f t="array" ref="V224">_xlfn.IFS('HPS grading'!U224&gt;=90,"A+",'HPS grading'!U224&gt;=80,"A",'HPS grading'!U224&gt;=70,"B+",'HPS grading'!U224&gt;=60,"B",'HPS grading'!U224&gt;=50,"C+",'HPS grading'!U224&gt;=40,"C",'HPS grading'!U224&gt;=30,"D",'HPS grading'!U224&lt;30,"E")</f>
        <v>C+</v>
      </c>
      <c r="W224" s="76" t="str">
        <f>Persona!BE225</f>
        <v>Cleared</v>
      </c>
      <c r="X224" s="76" t="str">
        <f>Wellness!CD225</f>
        <v>Cleared</v>
      </c>
      <c r="Y224" s="71" t="str">
        <f t="shared" si="15"/>
        <v>None</v>
      </c>
      <c r="Z224" s="63">
        <f>AVERAGE('HPS grading'!$F224,'HPS grading'!$K224,'HPS grading'!$P224,'HPS grading'!$U224)</f>
        <v>41.437949735449735</v>
      </c>
      <c r="AA224" s="249" t="str" cm="1">
        <f t="array" ref="AA224">_xlfn.IFS('HPS grading'!Z224&gt;=90,"A+",'HPS grading'!Z224&gt;=80,"A",'HPS grading'!Z224&gt;=70,"B+",'HPS grading'!Z224&gt;=60,"B",'HPS grading'!Z224&gt;=50,"C+",'HPS grading'!Z224&gt;=40,"C",'HPS grading'!Z224&gt;=30,"D",'HPS grading'!Z224&lt;30,"E")</f>
        <v>C</v>
      </c>
    </row>
    <row r="225" spans="1:27" x14ac:dyDescent="0.3">
      <c r="A225" s="72">
        <v>222</v>
      </c>
      <c r="B225" s="64" t="s">
        <v>27</v>
      </c>
      <c r="C225" s="64" t="s">
        <v>34</v>
      </c>
      <c r="D225" s="64" t="s">
        <v>470</v>
      </c>
      <c r="E225" s="65" t="s">
        <v>471</v>
      </c>
      <c r="F225" s="67">
        <f>HPS!$U225</f>
        <v>46.729166666666671</v>
      </c>
      <c r="G225" s="72" t="str" cm="1">
        <f t="array" ref="G225">_xlfn.IFS('HPS grading'!$F225&gt;=90,"A+",'HPS grading'!$F225&gt;=80,"A",'HPS grading'!$F225&gt;=70,"B+",'HPS grading'!$F225&gt;=60,"B",'HPS grading'!$F225&gt;=50,"C+",'HPS grading'!$F225&gt;=40,"C",'HPS grading'!$F225&gt;=30,"D",'HPS grading'!$F225&lt;30,"E")</f>
        <v>C</v>
      </c>
      <c r="H225" s="76" t="str">
        <f>Persona!R226</f>
        <v>NC</v>
      </c>
      <c r="I225" s="76" t="str">
        <f>Wellness!V226</f>
        <v>Cleared</v>
      </c>
      <c r="J225" s="71" t="str">
        <f t="shared" si="12"/>
        <v>NC</v>
      </c>
      <c r="K225" s="67">
        <f>HPS!AK225</f>
        <v>48.547142857142859</v>
      </c>
      <c r="L225" s="72" t="str" cm="1">
        <f t="array" ref="L225">_xlfn.IFS('HPS grading'!K225&gt;=90,"A+",'HPS grading'!K225&gt;=80,"A",'HPS grading'!K225&gt;=70,"B+",'HPS grading'!K225&gt;=60,"B",'HPS grading'!K225&gt;=50,"C+",'HPS grading'!K225&gt;=40,"C",'HPS grading'!K225&gt;=30,"D",'HPS grading'!K225&lt;30,"E")</f>
        <v>C</v>
      </c>
      <c r="M225" s="76" t="str">
        <f>Persona!AE226</f>
        <v>NC</v>
      </c>
      <c r="N225" s="76" t="str">
        <f>Wellness!AP226</f>
        <v>Cleared</v>
      </c>
      <c r="O225" s="71" t="str">
        <f t="shared" si="13"/>
        <v>NC</v>
      </c>
      <c r="P225" s="67">
        <f>HPS!BA225</f>
        <v>56.77</v>
      </c>
      <c r="Q225" s="72" t="str" cm="1">
        <f t="array" ref="Q225">_xlfn.IFS('HPS grading'!P225&gt;=90,"A+",'HPS grading'!P225&gt;=80,"A",'HPS grading'!P225&gt;=70,"B+",'HPS grading'!P225&gt;=60,"B",'HPS grading'!P225&gt;=50,"C+",'HPS grading'!P225&gt;=40,"C",'HPS grading'!P225&gt;=30,"D",'HPS grading'!P225&lt;30,"E")</f>
        <v>C+</v>
      </c>
      <c r="R225" s="76" t="str">
        <f>Persona!AR226</f>
        <v>Cleared</v>
      </c>
      <c r="S225" s="76" t="str">
        <f>Wellness!BJ226</f>
        <v>Cleared</v>
      </c>
      <c r="T225" s="72" t="str">
        <f t="shared" si="14"/>
        <v>None</v>
      </c>
      <c r="U225" s="67">
        <f>HPS!BQ225</f>
        <v>57.986666666666665</v>
      </c>
      <c r="V225" s="72" t="str" cm="1">
        <f t="array" ref="V225">_xlfn.IFS('HPS grading'!U225&gt;=90,"A+",'HPS grading'!U225&gt;=80,"A",'HPS grading'!U225&gt;=70,"B+",'HPS grading'!U225&gt;=60,"B",'HPS grading'!U225&gt;=50,"C+",'HPS grading'!U225&gt;=40,"C",'HPS grading'!U225&gt;=30,"D",'HPS grading'!U225&lt;30,"E")</f>
        <v>C+</v>
      </c>
      <c r="W225" s="76" t="str">
        <f>Persona!BE226</f>
        <v>Cleared</v>
      </c>
      <c r="X225" s="76" t="str">
        <f>Wellness!CD226</f>
        <v>Cleared</v>
      </c>
      <c r="Y225" s="72" t="str">
        <f t="shared" si="15"/>
        <v>None</v>
      </c>
      <c r="Z225" s="67">
        <f>AVERAGE('HPS grading'!$F225,'HPS grading'!$K225,'HPS grading'!$P225,'HPS grading'!$U225)</f>
        <v>52.508244047619044</v>
      </c>
      <c r="AA225" s="250" t="str" cm="1">
        <f t="array" ref="AA225">_xlfn.IFS('HPS grading'!Z225&gt;=90,"A+",'HPS grading'!Z225&gt;=80,"A",'HPS grading'!Z225&gt;=70,"B+",'HPS grading'!Z225&gt;=60,"B",'HPS grading'!Z225&gt;=50,"C+",'HPS grading'!Z225&gt;=40,"C",'HPS grading'!Z225&gt;=30,"D",'HPS grading'!Z225&lt;30,"E")</f>
        <v>C+</v>
      </c>
    </row>
    <row r="226" spans="1:27" x14ac:dyDescent="0.3">
      <c r="A226" s="71">
        <v>223</v>
      </c>
      <c r="B226" s="60" t="s">
        <v>27</v>
      </c>
      <c r="C226" s="60" t="s">
        <v>34</v>
      </c>
      <c r="D226" s="60" t="s">
        <v>472</v>
      </c>
      <c r="E226" s="61" t="s">
        <v>473</v>
      </c>
      <c r="F226" s="63">
        <f>HPS!$U226</f>
        <v>47.888888888888886</v>
      </c>
      <c r="G226" s="71" t="str" cm="1">
        <f t="array" ref="G226">_xlfn.IFS('HPS grading'!$F226&gt;=90,"A+",'HPS grading'!$F226&gt;=80,"A",'HPS grading'!$F226&gt;=70,"B+",'HPS grading'!$F226&gt;=60,"B",'HPS grading'!$F226&gt;=50,"C+",'HPS grading'!$F226&gt;=40,"C",'HPS grading'!$F226&gt;=30,"D",'HPS grading'!$F226&lt;30,"E")</f>
        <v>C</v>
      </c>
      <c r="H226" s="76" t="str">
        <f>Persona!R227</f>
        <v>NC</v>
      </c>
      <c r="I226" s="76" t="str">
        <f>Wellness!V227</f>
        <v>Cleared</v>
      </c>
      <c r="J226" s="71" t="str">
        <f t="shared" si="12"/>
        <v>NC</v>
      </c>
      <c r="K226" s="63">
        <f>HPS!AK226</f>
        <v>31.369404761904761</v>
      </c>
      <c r="L226" s="71" t="str" cm="1">
        <f t="array" ref="L226">_xlfn.IFS('HPS grading'!K226&gt;=90,"A+",'HPS grading'!K226&gt;=80,"A",'HPS grading'!K226&gt;=70,"B+",'HPS grading'!K226&gt;=60,"B",'HPS grading'!K226&gt;=50,"C+",'HPS grading'!K226&gt;=40,"C",'HPS grading'!K226&gt;=30,"D",'HPS grading'!K226&lt;30,"E")</f>
        <v>D</v>
      </c>
      <c r="M226" s="76" t="str">
        <f>Persona!AE227</f>
        <v>NC</v>
      </c>
      <c r="N226" s="76" t="str">
        <f>Wellness!AP227</f>
        <v>NC</v>
      </c>
      <c r="O226" s="71" t="str">
        <f t="shared" si="13"/>
        <v>NC</v>
      </c>
      <c r="P226" s="63">
        <f>HPS!BA226</f>
        <v>46.565555555555555</v>
      </c>
      <c r="Q226" s="71" t="str" cm="1">
        <f t="array" ref="Q226">_xlfn.IFS('HPS grading'!P226&gt;=90,"A+",'HPS grading'!P226&gt;=80,"A",'HPS grading'!P226&gt;=70,"B+",'HPS grading'!P226&gt;=60,"B",'HPS grading'!P226&gt;=50,"C+",'HPS grading'!P226&gt;=40,"C",'HPS grading'!P226&gt;=30,"D",'HPS grading'!P226&lt;30,"E")</f>
        <v>C</v>
      </c>
      <c r="R226" s="76" t="str">
        <f>Persona!AR227</f>
        <v>NC</v>
      </c>
      <c r="S226" s="76" t="str">
        <f>Wellness!BJ227</f>
        <v>Cleared</v>
      </c>
      <c r="T226" s="71" t="str">
        <f t="shared" si="14"/>
        <v>NC</v>
      </c>
      <c r="U226" s="63">
        <f>HPS!BQ226</f>
        <v>46.851111111111116</v>
      </c>
      <c r="V226" s="71" t="str" cm="1">
        <f t="array" ref="V226">_xlfn.IFS('HPS grading'!U226&gt;=90,"A+",'HPS grading'!U226&gt;=80,"A",'HPS grading'!U226&gt;=70,"B+",'HPS grading'!U226&gt;=60,"B",'HPS grading'!U226&gt;=50,"C+",'HPS grading'!U226&gt;=40,"C",'HPS grading'!U226&gt;=30,"D",'HPS grading'!U226&lt;30,"E")</f>
        <v>C</v>
      </c>
      <c r="W226" s="76" t="str">
        <f>Persona!BE227</f>
        <v>Cleared</v>
      </c>
      <c r="X226" s="76" t="str">
        <f>Wellness!CD227</f>
        <v>NC</v>
      </c>
      <c r="Y226" s="71" t="str">
        <f t="shared" si="15"/>
        <v>NC</v>
      </c>
      <c r="Z226" s="63">
        <f>AVERAGE('HPS grading'!$F226,'HPS grading'!$K226,'HPS grading'!$P226,'HPS grading'!$U226)</f>
        <v>43.16874007936508</v>
      </c>
      <c r="AA226" s="249" t="str" cm="1">
        <f t="array" ref="AA226">_xlfn.IFS('HPS grading'!Z226&gt;=90,"A+",'HPS grading'!Z226&gt;=80,"A",'HPS grading'!Z226&gt;=70,"B+",'HPS grading'!Z226&gt;=60,"B",'HPS grading'!Z226&gt;=50,"C+",'HPS grading'!Z226&gt;=40,"C",'HPS grading'!Z226&gt;=30,"D",'HPS grading'!Z226&lt;30,"E")</f>
        <v>C</v>
      </c>
    </row>
    <row r="227" spans="1:27" x14ac:dyDescent="0.3">
      <c r="A227" s="72">
        <v>224</v>
      </c>
      <c r="B227" s="64" t="s">
        <v>23</v>
      </c>
      <c r="C227" s="64" t="s">
        <v>34</v>
      </c>
      <c r="D227" s="64" t="s">
        <v>474</v>
      </c>
      <c r="E227" s="65" t="s">
        <v>475</v>
      </c>
      <c r="F227" s="67">
        <f>HPS!$U227</f>
        <v>50.96875</v>
      </c>
      <c r="G227" s="72" t="str" cm="1">
        <f t="array" ref="G227">_xlfn.IFS('HPS grading'!$F227&gt;=90,"A+",'HPS grading'!$F227&gt;=80,"A",'HPS grading'!$F227&gt;=70,"B+",'HPS grading'!$F227&gt;=60,"B",'HPS grading'!$F227&gt;=50,"C+",'HPS grading'!$F227&gt;=40,"C",'HPS grading'!$F227&gt;=30,"D",'HPS grading'!$F227&lt;30,"E")</f>
        <v>C+</v>
      </c>
      <c r="H227" s="76" t="str">
        <f>Persona!R228</f>
        <v>Cleared</v>
      </c>
      <c r="I227" s="76" t="str">
        <f>Wellness!V228</f>
        <v>Cleared</v>
      </c>
      <c r="J227" s="71" t="str">
        <f t="shared" si="12"/>
        <v>None</v>
      </c>
      <c r="K227" s="67">
        <f>HPS!AK227</f>
        <v>53.328571428571422</v>
      </c>
      <c r="L227" s="72" t="str" cm="1">
        <f t="array" ref="L227">_xlfn.IFS('HPS grading'!K227&gt;=90,"A+",'HPS grading'!K227&gt;=80,"A",'HPS grading'!K227&gt;=70,"B+",'HPS grading'!K227&gt;=60,"B",'HPS grading'!K227&gt;=50,"C+",'HPS grading'!K227&gt;=40,"C",'HPS grading'!K227&gt;=30,"D",'HPS grading'!K227&lt;30,"E")</f>
        <v>C+</v>
      </c>
      <c r="M227" s="76" t="str">
        <f>Persona!AE228</f>
        <v>Cleared</v>
      </c>
      <c r="N227" s="76" t="str">
        <f>Wellness!AP228</f>
        <v>Cleared</v>
      </c>
      <c r="O227" s="71" t="str">
        <f t="shared" si="13"/>
        <v>None</v>
      </c>
      <c r="P227" s="67">
        <f>HPS!BA227</f>
        <v>62.169999999999995</v>
      </c>
      <c r="Q227" s="72" t="str" cm="1">
        <f t="array" ref="Q227">_xlfn.IFS('HPS grading'!P227&gt;=90,"A+",'HPS grading'!P227&gt;=80,"A",'HPS grading'!P227&gt;=70,"B+",'HPS grading'!P227&gt;=60,"B",'HPS grading'!P227&gt;=50,"C+",'HPS grading'!P227&gt;=40,"C",'HPS grading'!P227&gt;=30,"D",'HPS grading'!P227&lt;30,"E")</f>
        <v>B</v>
      </c>
      <c r="R227" s="76" t="str">
        <f>Persona!AR228</f>
        <v>Cleared</v>
      </c>
      <c r="S227" s="76" t="str">
        <f>Wellness!BJ228</f>
        <v>Cleared</v>
      </c>
      <c r="T227" s="72" t="str">
        <f t="shared" si="14"/>
        <v>None</v>
      </c>
      <c r="U227" s="67">
        <f>HPS!BQ227</f>
        <v>52.641666666666666</v>
      </c>
      <c r="V227" s="72" t="str" cm="1">
        <f t="array" ref="V227">_xlfn.IFS('HPS grading'!U227&gt;=90,"A+",'HPS grading'!U227&gt;=80,"A",'HPS grading'!U227&gt;=70,"B+",'HPS grading'!U227&gt;=60,"B",'HPS grading'!U227&gt;=50,"C+",'HPS grading'!U227&gt;=40,"C",'HPS grading'!U227&gt;=30,"D",'HPS grading'!U227&lt;30,"E")</f>
        <v>C+</v>
      </c>
      <c r="W227" s="76" t="str">
        <f>Persona!BE228</f>
        <v>Cleared</v>
      </c>
      <c r="X227" s="76" t="str">
        <f>Wellness!CD228</f>
        <v>Cleared</v>
      </c>
      <c r="Y227" s="72" t="str">
        <f t="shared" si="15"/>
        <v>None</v>
      </c>
      <c r="Z227" s="67">
        <f>AVERAGE('HPS grading'!$F227,'HPS grading'!$K227,'HPS grading'!$P227,'HPS grading'!$U227)</f>
        <v>54.777247023809522</v>
      </c>
      <c r="AA227" s="250" t="str" cm="1">
        <f t="array" ref="AA227">_xlfn.IFS('HPS grading'!Z227&gt;=90,"A+",'HPS grading'!Z227&gt;=80,"A",'HPS grading'!Z227&gt;=70,"B+",'HPS grading'!Z227&gt;=60,"B",'HPS grading'!Z227&gt;=50,"C+",'HPS grading'!Z227&gt;=40,"C",'HPS grading'!Z227&gt;=30,"D",'HPS grading'!Z227&lt;30,"E")</f>
        <v>C+</v>
      </c>
    </row>
    <row r="228" spans="1:27" x14ac:dyDescent="0.3">
      <c r="A228" s="71">
        <v>225</v>
      </c>
      <c r="B228" s="60" t="s">
        <v>27</v>
      </c>
      <c r="C228" s="60" t="s">
        <v>34</v>
      </c>
      <c r="D228" s="60" t="s">
        <v>476</v>
      </c>
      <c r="E228" s="61" t="s">
        <v>477</v>
      </c>
      <c r="F228" s="63">
        <f>HPS!$U228</f>
        <v>47.444444444444443</v>
      </c>
      <c r="G228" s="71" t="str" cm="1">
        <f t="array" ref="G228">_xlfn.IFS('HPS grading'!$F228&gt;=90,"A+",'HPS grading'!$F228&gt;=80,"A",'HPS grading'!$F228&gt;=70,"B+",'HPS grading'!$F228&gt;=60,"B",'HPS grading'!$F228&gt;=50,"C+",'HPS grading'!$F228&gt;=40,"C",'HPS grading'!$F228&gt;=30,"D",'HPS grading'!$F228&lt;30,"E")</f>
        <v>C</v>
      </c>
      <c r="H228" s="76" t="str">
        <f>Persona!R229</f>
        <v>NC</v>
      </c>
      <c r="I228" s="76" t="str">
        <f>Wellness!V229</f>
        <v>Cleared</v>
      </c>
      <c r="J228" s="71" t="str">
        <f t="shared" si="12"/>
        <v>NC</v>
      </c>
      <c r="K228" s="63">
        <f>HPS!AK228</f>
        <v>34.665238095238095</v>
      </c>
      <c r="L228" s="71" t="str" cm="1">
        <f t="array" ref="L228">_xlfn.IFS('HPS grading'!K228&gt;=90,"A+",'HPS grading'!K228&gt;=80,"A",'HPS grading'!K228&gt;=70,"B+",'HPS grading'!K228&gt;=60,"B",'HPS grading'!K228&gt;=50,"C+",'HPS grading'!K228&gt;=40,"C",'HPS grading'!K228&gt;=30,"D",'HPS grading'!K228&lt;30,"E")</f>
        <v>D</v>
      </c>
      <c r="M228" s="76" t="str">
        <f>Persona!AE229</f>
        <v>NC</v>
      </c>
      <c r="N228" s="76" t="str">
        <f>Wellness!AP229</f>
        <v>NC</v>
      </c>
      <c r="O228" s="71" t="str">
        <f t="shared" si="13"/>
        <v>NC</v>
      </c>
      <c r="P228" s="63">
        <f>HPS!BA228</f>
        <v>46.466666666666661</v>
      </c>
      <c r="Q228" s="71" t="str" cm="1">
        <f t="array" ref="Q228">_xlfn.IFS('HPS grading'!P228&gt;=90,"A+",'HPS grading'!P228&gt;=80,"A",'HPS grading'!P228&gt;=70,"B+",'HPS grading'!P228&gt;=60,"B",'HPS grading'!P228&gt;=50,"C+",'HPS grading'!P228&gt;=40,"C",'HPS grading'!P228&gt;=30,"D",'HPS grading'!P228&lt;30,"E")</f>
        <v>C</v>
      </c>
      <c r="R228" s="76" t="str">
        <f>Persona!AR229</f>
        <v>Cleared</v>
      </c>
      <c r="S228" s="76" t="str">
        <f>Wellness!BJ229</f>
        <v>Cleared</v>
      </c>
      <c r="T228" s="71" t="str">
        <f t="shared" si="14"/>
        <v>None</v>
      </c>
      <c r="U228" s="63">
        <f>HPS!BQ228</f>
        <v>64.905370370370363</v>
      </c>
      <c r="V228" s="71" t="str" cm="1">
        <f t="array" ref="V228">_xlfn.IFS('HPS grading'!U228&gt;=90,"A+",'HPS grading'!U228&gt;=80,"A",'HPS grading'!U228&gt;=70,"B+",'HPS grading'!U228&gt;=60,"B",'HPS grading'!U228&gt;=50,"C+",'HPS grading'!U228&gt;=40,"C",'HPS grading'!U228&gt;=30,"D",'HPS grading'!U228&lt;30,"E")</f>
        <v>B</v>
      </c>
      <c r="W228" s="76" t="str">
        <f>Persona!BE229</f>
        <v>Cleared</v>
      </c>
      <c r="X228" s="76" t="str">
        <f>Wellness!CD229</f>
        <v>Cleared</v>
      </c>
      <c r="Y228" s="71" t="str">
        <f t="shared" si="15"/>
        <v>None</v>
      </c>
      <c r="Z228" s="63">
        <f>AVERAGE('HPS grading'!$F228,'HPS grading'!$K228,'HPS grading'!$P228,'HPS grading'!$U228)</f>
        <v>48.370429894179892</v>
      </c>
      <c r="AA228" s="249" t="str" cm="1">
        <f t="array" ref="AA228">_xlfn.IFS('HPS grading'!Z228&gt;=90,"A+",'HPS grading'!Z228&gt;=80,"A",'HPS grading'!Z228&gt;=70,"B+",'HPS grading'!Z228&gt;=60,"B",'HPS grading'!Z228&gt;=50,"C+",'HPS grading'!Z228&gt;=40,"C",'HPS grading'!Z228&gt;=30,"D",'HPS grading'!Z228&lt;30,"E")</f>
        <v>C</v>
      </c>
    </row>
    <row r="229" spans="1:27" x14ac:dyDescent="0.3">
      <c r="A229" s="72">
        <v>226</v>
      </c>
      <c r="B229" s="64" t="s">
        <v>27</v>
      </c>
      <c r="C229" s="64" t="s">
        <v>34</v>
      </c>
      <c r="D229" s="64" t="s">
        <v>478</v>
      </c>
      <c r="E229" s="65" t="s">
        <v>479</v>
      </c>
      <c r="F229" s="67">
        <f>HPS!$U229</f>
        <v>37.267361111111114</v>
      </c>
      <c r="G229" s="72" t="str" cm="1">
        <f t="array" ref="G229">_xlfn.IFS('HPS grading'!$F229&gt;=90,"A+",'HPS grading'!$F229&gt;=80,"A",'HPS grading'!$F229&gt;=70,"B+",'HPS grading'!$F229&gt;=60,"B",'HPS grading'!$F229&gt;=50,"C+",'HPS grading'!$F229&gt;=40,"C",'HPS grading'!$F229&gt;=30,"D",'HPS grading'!$F229&lt;30,"E")</f>
        <v>D</v>
      </c>
      <c r="H229" s="76" t="str">
        <f>Persona!R230</f>
        <v>Cleared</v>
      </c>
      <c r="I229" s="76" t="str">
        <f>Wellness!V230</f>
        <v>NC</v>
      </c>
      <c r="J229" s="71" t="str">
        <f t="shared" si="12"/>
        <v>NC</v>
      </c>
      <c r="K229" s="67">
        <f>HPS!AK229</f>
        <v>40.577380952380949</v>
      </c>
      <c r="L229" s="72" t="str" cm="1">
        <f t="array" ref="L229">_xlfn.IFS('HPS grading'!K229&gt;=90,"A+",'HPS grading'!K229&gt;=80,"A",'HPS grading'!K229&gt;=70,"B+",'HPS grading'!K229&gt;=60,"B",'HPS grading'!K229&gt;=50,"C+",'HPS grading'!K229&gt;=40,"C",'HPS grading'!K229&gt;=30,"D",'HPS grading'!K229&lt;30,"E")</f>
        <v>C</v>
      </c>
      <c r="M229" s="76" t="str">
        <f>Persona!AE230</f>
        <v>NC</v>
      </c>
      <c r="N229" s="76" t="str">
        <f>Wellness!AP230</f>
        <v>Cleared</v>
      </c>
      <c r="O229" s="71" t="str">
        <f t="shared" si="13"/>
        <v>NC</v>
      </c>
      <c r="P229" s="67">
        <f>HPS!BA229</f>
        <v>62.495555555555555</v>
      </c>
      <c r="Q229" s="72" t="str" cm="1">
        <f t="array" ref="Q229">_xlfn.IFS('HPS grading'!P229&gt;=90,"A+",'HPS grading'!P229&gt;=80,"A",'HPS grading'!P229&gt;=70,"B+",'HPS grading'!P229&gt;=60,"B",'HPS grading'!P229&gt;=50,"C+",'HPS grading'!P229&gt;=40,"C",'HPS grading'!P229&gt;=30,"D",'HPS grading'!P229&lt;30,"E")</f>
        <v>B</v>
      </c>
      <c r="R229" s="76" t="str">
        <f>Persona!AR230</f>
        <v>Cleared</v>
      </c>
      <c r="S229" s="76" t="str">
        <f>Wellness!BJ230</f>
        <v>Cleared</v>
      </c>
      <c r="T229" s="72" t="str">
        <f t="shared" si="14"/>
        <v>None</v>
      </c>
      <c r="U229" s="67">
        <f>HPS!BQ229</f>
        <v>56.428703703703704</v>
      </c>
      <c r="V229" s="72" t="str" cm="1">
        <f t="array" ref="V229">_xlfn.IFS('HPS grading'!U229&gt;=90,"A+",'HPS grading'!U229&gt;=80,"A",'HPS grading'!U229&gt;=70,"B+",'HPS grading'!U229&gt;=60,"B",'HPS grading'!U229&gt;=50,"C+",'HPS grading'!U229&gt;=40,"C",'HPS grading'!U229&gt;=30,"D",'HPS grading'!U229&lt;30,"E")</f>
        <v>C+</v>
      </c>
      <c r="W229" s="76" t="str">
        <f>Persona!BE230</f>
        <v>Cleared</v>
      </c>
      <c r="X229" s="76" t="str">
        <f>Wellness!CD230</f>
        <v>Cleared</v>
      </c>
      <c r="Y229" s="72" t="str">
        <f t="shared" si="15"/>
        <v>None</v>
      </c>
      <c r="Z229" s="67">
        <f>AVERAGE('HPS grading'!$F229,'HPS grading'!$K229,'HPS grading'!$P229,'HPS grading'!$U229)</f>
        <v>49.192250330687827</v>
      </c>
      <c r="AA229" s="250" t="str" cm="1">
        <f t="array" ref="AA229">_xlfn.IFS('HPS grading'!Z229&gt;=90,"A+",'HPS grading'!Z229&gt;=80,"A",'HPS grading'!Z229&gt;=70,"B+",'HPS grading'!Z229&gt;=60,"B",'HPS grading'!Z229&gt;=50,"C+",'HPS grading'!Z229&gt;=40,"C",'HPS grading'!Z229&gt;=30,"D",'HPS grading'!Z229&lt;30,"E")</f>
        <v>C</v>
      </c>
    </row>
    <row r="230" spans="1:27" x14ac:dyDescent="0.3">
      <c r="A230" s="71">
        <v>227</v>
      </c>
      <c r="B230" s="60" t="s">
        <v>27</v>
      </c>
      <c r="C230" s="60" t="s">
        <v>34</v>
      </c>
      <c r="D230" s="60" t="s">
        <v>480</v>
      </c>
      <c r="E230" s="61" t="s">
        <v>481</v>
      </c>
      <c r="F230" s="63">
        <f>HPS!$U230</f>
        <v>9.03125</v>
      </c>
      <c r="G230" s="71" t="str" cm="1">
        <f t="array" ref="G230">_xlfn.IFS('HPS grading'!$F230&gt;=90,"A+",'HPS grading'!$F230&gt;=80,"A",'HPS grading'!$F230&gt;=70,"B+",'HPS grading'!$F230&gt;=60,"B",'HPS grading'!$F230&gt;=50,"C+",'HPS grading'!$F230&gt;=40,"C",'HPS grading'!$F230&gt;=30,"D",'HPS grading'!$F230&lt;30,"E")</f>
        <v>E</v>
      </c>
      <c r="H230" s="76" t="str">
        <f>Persona!R231</f>
        <v>NC</v>
      </c>
      <c r="I230" s="76" t="str">
        <f>Wellness!V231</f>
        <v>NC</v>
      </c>
      <c r="J230" s="71" t="str">
        <f t="shared" si="12"/>
        <v>NC</v>
      </c>
      <c r="K230" s="63">
        <f>HPS!AK230</f>
        <v>4.2</v>
      </c>
      <c r="L230" s="71" t="str" cm="1">
        <f t="array" ref="L230">_xlfn.IFS('HPS grading'!K230&gt;=90,"A+",'HPS grading'!K230&gt;=80,"A",'HPS grading'!K230&gt;=70,"B+",'HPS grading'!K230&gt;=60,"B",'HPS grading'!K230&gt;=50,"C+",'HPS grading'!K230&gt;=40,"C",'HPS grading'!K230&gt;=30,"D",'HPS grading'!K230&lt;30,"E")</f>
        <v>E</v>
      </c>
      <c r="M230" s="76" t="str">
        <f>Persona!AE231</f>
        <v>NC</v>
      </c>
      <c r="N230" s="76" t="str">
        <f>Wellness!AP231</f>
        <v>NC</v>
      </c>
      <c r="O230" s="71" t="str">
        <f t="shared" si="13"/>
        <v>NC</v>
      </c>
      <c r="P230" s="63">
        <f>HPS!BA230</f>
        <v>34.648888888888891</v>
      </c>
      <c r="Q230" s="71" t="str" cm="1">
        <f t="array" ref="Q230">_xlfn.IFS('HPS grading'!P230&gt;=90,"A+",'HPS grading'!P230&gt;=80,"A",'HPS grading'!P230&gt;=70,"B+",'HPS grading'!P230&gt;=60,"B",'HPS grading'!P230&gt;=50,"C+",'HPS grading'!P230&gt;=40,"C",'HPS grading'!P230&gt;=30,"D",'HPS grading'!P230&lt;30,"E")</f>
        <v>D</v>
      </c>
      <c r="R230" s="76" t="str">
        <f>Persona!AR231</f>
        <v>Cleared</v>
      </c>
      <c r="S230" s="76" t="str">
        <f>Wellness!BJ231</f>
        <v>NC</v>
      </c>
      <c r="T230" s="71" t="str">
        <f t="shared" si="14"/>
        <v>NC</v>
      </c>
      <c r="U230" s="63">
        <f>HPS!BQ230</f>
        <v>19.003888888888888</v>
      </c>
      <c r="V230" s="71" t="str" cm="1">
        <f t="array" ref="V230">_xlfn.IFS('HPS grading'!U230&gt;=90,"A+",'HPS grading'!U230&gt;=80,"A",'HPS grading'!U230&gt;=70,"B+",'HPS grading'!U230&gt;=60,"B",'HPS grading'!U230&gt;=50,"C+",'HPS grading'!U230&gt;=40,"C",'HPS grading'!U230&gt;=30,"D",'HPS grading'!U230&lt;30,"E")</f>
        <v>E</v>
      </c>
      <c r="W230" s="76" t="str">
        <f>Persona!BE231</f>
        <v>NC</v>
      </c>
      <c r="X230" s="76" t="str">
        <f>Wellness!CD231</f>
        <v>NC</v>
      </c>
      <c r="Y230" s="71" t="str">
        <f t="shared" si="15"/>
        <v>NC</v>
      </c>
      <c r="Z230" s="63">
        <f>AVERAGE('HPS grading'!$F230,'HPS grading'!$K230,'HPS grading'!$P230,'HPS grading'!$U230)</f>
        <v>16.721006944444447</v>
      </c>
      <c r="AA230" s="249" t="str" cm="1">
        <f t="array" ref="AA230">_xlfn.IFS('HPS grading'!Z230&gt;=90,"A+",'HPS grading'!Z230&gt;=80,"A",'HPS grading'!Z230&gt;=70,"B+",'HPS grading'!Z230&gt;=60,"B",'HPS grading'!Z230&gt;=50,"C+",'HPS grading'!Z230&gt;=40,"C",'HPS grading'!Z230&gt;=30,"D",'HPS grading'!Z230&lt;30,"E")</f>
        <v>E</v>
      </c>
    </row>
    <row r="231" spans="1:27" x14ac:dyDescent="0.3">
      <c r="A231" s="73">
        <v>228</v>
      </c>
      <c r="B231" s="57" t="s">
        <v>27</v>
      </c>
      <c r="C231" s="57" t="s">
        <v>34</v>
      </c>
      <c r="D231" s="73" t="s">
        <v>572</v>
      </c>
      <c r="E231" s="68" t="s">
        <v>483</v>
      </c>
      <c r="F231" s="70">
        <f>HPS!$U231</f>
        <v>8.5</v>
      </c>
      <c r="G231" s="73" t="str" cm="1">
        <f t="array" ref="G231">_xlfn.IFS('HPS grading'!$F231&gt;=90,"A+",'HPS grading'!$F231&gt;=80,"A",'HPS grading'!$F231&gt;=70,"B+",'HPS grading'!$F231&gt;=60,"B",'HPS grading'!$F231&gt;=50,"C+",'HPS grading'!$F231&gt;=40,"C",'HPS grading'!$F231&gt;=30,"D",'HPS grading'!$F231&lt;30,"E")</f>
        <v>E</v>
      </c>
      <c r="H231" s="76" t="str">
        <f>Persona!R232</f>
        <v>NC</v>
      </c>
      <c r="I231" s="76" t="str">
        <f>Wellness!V232</f>
        <v>NC</v>
      </c>
      <c r="J231" s="71" t="str">
        <f t="shared" si="12"/>
        <v>NC</v>
      </c>
      <c r="K231" s="70">
        <f>HPS!AK231</f>
        <v>3.6</v>
      </c>
      <c r="L231" s="73" t="str" cm="1">
        <f t="array" ref="L231">_xlfn.IFS('HPS grading'!K231&gt;=90,"A+",'HPS grading'!K231&gt;=80,"A",'HPS grading'!K231&gt;=70,"B+",'HPS grading'!K231&gt;=60,"B",'HPS grading'!K231&gt;=50,"C+",'HPS grading'!K231&gt;=40,"C",'HPS grading'!K231&gt;=30,"D",'HPS grading'!K231&lt;30,"E")</f>
        <v>E</v>
      </c>
      <c r="M231" s="76" t="str">
        <f>Persona!AE232</f>
        <v>NC</v>
      </c>
      <c r="N231" s="76" t="str">
        <f>Wellness!AP232</f>
        <v>NC</v>
      </c>
      <c r="O231" s="71" t="str">
        <f t="shared" si="13"/>
        <v>NC</v>
      </c>
      <c r="P231" s="70">
        <f>HPS!BA231</f>
        <v>19.28</v>
      </c>
      <c r="Q231" s="73" t="str" cm="1">
        <f t="array" ref="Q231">_xlfn.IFS('HPS grading'!P231&gt;=90,"A+",'HPS grading'!P231&gt;=80,"A",'HPS grading'!P231&gt;=70,"B+",'HPS grading'!P231&gt;=60,"B",'HPS grading'!P231&gt;=50,"C+",'HPS grading'!P231&gt;=40,"C",'HPS grading'!P231&gt;=30,"D",'HPS grading'!P231&lt;30,"E")</f>
        <v>E</v>
      </c>
      <c r="R231" s="76" t="str">
        <f>Persona!AR232</f>
        <v>NC</v>
      </c>
      <c r="S231" s="76" t="str">
        <f>Wellness!BJ232</f>
        <v>NC</v>
      </c>
      <c r="T231" s="73" t="str">
        <f t="shared" si="14"/>
        <v>NC</v>
      </c>
      <c r="U231" s="70">
        <f>HPS!BQ231</f>
        <v>30.035185185185185</v>
      </c>
      <c r="V231" s="73" t="str" cm="1">
        <f t="array" ref="V231">_xlfn.IFS('HPS grading'!U231&gt;=90,"A+",'HPS grading'!U231&gt;=80,"A",'HPS grading'!U231&gt;=70,"B+",'HPS grading'!U231&gt;=60,"B",'HPS grading'!U231&gt;=50,"C+",'HPS grading'!U231&gt;=40,"C",'HPS grading'!U231&gt;=30,"D",'HPS grading'!U231&lt;30,"E")</f>
        <v>D</v>
      </c>
      <c r="W231" s="76" t="str">
        <f>Persona!BE232</f>
        <v>NC</v>
      </c>
      <c r="X231" s="76" t="str">
        <f>Wellness!CD232</f>
        <v>NC</v>
      </c>
      <c r="Y231" s="73" t="str">
        <f t="shared" si="15"/>
        <v>NC</v>
      </c>
      <c r="Z231" s="70">
        <f>AVERAGE('HPS grading'!$F231,'HPS grading'!$K231,'HPS grading'!$P231,'HPS grading'!$U231)</f>
        <v>15.353796296296297</v>
      </c>
      <c r="AA231" s="97" t="str" cm="1">
        <f t="array" ref="AA231">_xlfn.IFS('HPS grading'!Z231&gt;=90,"A+",'HPS grading'!Z231&gt;=80,"A",'HPS grading'!Z231&gt;=70,"B+",'HPS grading'!Z231&gt;=60,"B",'HPS grading'!Z231&gt;=50,"C+",'HPS grading'!Z231&gt;=40,"C",'HPS grading'!Z231&gt;=30,"D",'HPS grading'!Z231&lt;30,"E")</f>
        <v>E</v>
      </c>
    </row>
  </sheetData>
  <mergeCells count="10">
    <mergeCell ref="Z2:AA2"/>
    <mergeCell ref="K2:O2"/>
    <mergeCell ref="P2:T2"/>
    <mergeCell ref="U2:Y2"/>
    <mergeCell ref="A2:A3"/>
    <mergeCell ref="B2:B3"/>
    <mergeCell ref="C2:C3"/>
    <mergeCell ref="D2:D3"/>
    <mergeCell ref="E2:E3"/>
    <mergeCell ref="F2:J2"/>
  </mergeCells>
  <conditionalFormatting sqref="A2:E2">
    <cfRule type="duplicateValues" dxfId="52" priority="8"/>
  </conditionalFormatting>
  <conditionalFormatting sqref="D231">
    <cfRule type="duplicateValues" dxfId="51" priority="5"/>
  </conditionalFormatting>
  <conditionalFormatting sqref="E231">
    <cfRule type="duplicateValues" dxfId="50" priority="6"/>
    <cfRule type="duplicateValues" dxfId="49" priority="7"/>
  </conditionalFormatting>
  <conditionalFormatting sqref="J4:J231">
    <cfRule type="containsText" dxfId="48" priority="4" operator="containsText" text="NC">
      <formula>NOT(ISERROR(SEARCH("NC",J4)))</formula>
    </cfRule>
  </conditionalFormatting>
  <conditionalFormatting sqref="O4:O231">
    <cfRule type="containsText" dxfId="47" priority="3" operator="containsText" text="NC">
      <formula>NOT(ISERROR(SEARCH("NC",O4)))</formula>
    </cfRule>
  </conditionalFormatting>
  <conditionalFormatting sqref="T4:T231">
    <cfRule type="containsText" dxfId="46" priority="2" operator="containsText" text="NC">
      <formula>NOT(ISERROR(SEARCH("NC",T4)))</formula>
    </cfRule>
  </conditionalFormatting>
  <conditionalFormatting sqref="Y4:Y231">
    <cfRule type="containsText" dxfId="45" priority="1" operator="containsText" text="NC">
      <formula>NOT(ISERROR(SEARCH("NC",Y4)))</formula>
    </cfRule>
  </conditionalFormatting>
  <pageMargins left="0.7" right="0.7" top="0.75" bottom="0.75" header="0.3" footer="0.3"/>
  <ignoredErrors>
    <ignoredError sqref="F4:F231" calculatedColumn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395BA-12AF-401D-A805-5EB0B6A97DAB}">
  <dimension ref="A1:BQ231"/>
  <sheetViews>
    <sheetView workbookViewId="0">
      <pane xSplit="5" ySplit="3" topLeftCell="G4" activePane="bottomRight" state="frozen"/>
      <selection pane="topRight" activeCell="F1" sqref="F1"/>
      <selection pane="bottomLeft" activeCell="A4" sqref="A4"/>
      <selection pane="bottomRight" activeCell="J4" sqref="J4:J231"/>
    </sheetView>
  </sheetViews>
  <sheetFormatPr defaultRowHeight="14.4" x14ac:dyDescent="0.3"/>
  <cols>
    <col min="1" max="1" width="5.109375" style="5" customWidth="1"/>
    <col min="2" max="2" width="7.5546875" style="5" customWidth="1"/>
    <col min="3" max="3" width="6.88671875" style="5" customWidth="1"/>
    <col min="4" max="4" width="17.5546875" style="5" bestFit="1" customWidth="1"/>
    <col min="5" max="5" width="26.21875" style="16" bestFit="1" customWidth="1"/>
    <col min="6" max="6" width="11.33203125" style="17" customWidth="1"/>
    <col min="7" max="7" width="12.33203125" style="17" customWidth="1"/>
    <col min="8" max="9" width="10.33203125" style="17" customWidth="1"/>
    <col min="10" max="10" width="11.33203125" style="17" customWidth="1"/>
    <col min="11" max="12" width="13.6640625" style="17" customWidth="1"/>
    <col min="13" max="20" width="11.33203125" style="17" customWidth="1"/>
    <col min="21" max="21" width="13.21875" style="17" customWidth="1"/>
    <col min="22" max="22" width="11.33203125" style="17" customWidth="1"/>
    <col min="23" max="23" width="12.33203125" style="17" customWidth="1"/>
    <col min="24" max="26" width="11.33203125" style="17" customWidth="1"/>
    <col min="27" max="28" width="13.6640625" style="17" customWidth="1"/>
    <col min="29" max="36" width="11.33203125" style="17" customWidth="1"/>
    <col min="37" max="37" width="13.21875" style="17" customWidth="1"/>
    <col min="38" max="38" width="11.33203125" style="17" customWidth="1"/>
    <col min="39" max="39" width="12.33203125" style="17" customWidth="1"/>
    <col min="40" max="42" width="11.33203125" style="17" customWidth="1"/>
    <col min="43" max="44" width="13.6640625" style="17" customWidth="1"/>
    <col min="45" max="52" width="11.33203125" style="17" customWidth="1"/>
    <col min="53" max="53" width="13.21875" style="17" customWidth="1"/>
    <col min="54" max="54" width="11.33203125" style="17" customWidth="1"/>
    <col min="55" max="55" width="12.33203125" style="17" customWidth="1"/>
    <col min="56" max="58" width="11.33203125" style="17" customWidth="1"/>
    <col min="59" max="60" width="13.6640625" style="17" customWidth="1"/>
    <col min="61" max="68" width="11.33203125" style="17" customWidth="1"/>
    <col min="69" max="69" width="13.21875" style="17" customWidth="1"/>
  </cols>
  <sheetData>
    <row r="1" spans="1:69" ht="18" x14ac:dyDescent="0.3">
      <c r="A1" s="1"/>
      <c r="B1" s="1">
        <v>3</v>
      </c>
      <c r="C1" s="1">
        <v>4</v>
      </c>
      <c r="D1" s="1">
        <v>1</v>
      </c>
      <c r="E1" s="2">
        <v>2</v>
      </c>
      <c r="F1" s="192" t="s">
        <v>544</v>
      </c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7" t="s">
        <v>545</v>
      </c>
      <c r="W1" s="198"/>
      <c r="X1" s="198"/>
      <c r="Y1" s="198"/>
      <c r="Z1" s="198"/>
      <c r="AA1" s="198"/>
      <c r="AB1" s="198"/>
      <c r="AC1" s="198"/>
      <c r="AD1" s="198"/>
      <c r="AE1" s="198"/>
      <c r="AF1" s="198"/>
      <c r="AG1" s="198"/>
      <c r="AH1" s="198"/>
      <c r="AI1" s="198"/>
      <c r="AJ1" s="198"/>
      <c r="AK1" s="198"/>
      <c r="AL1" s="199" t="s">
        <v>546</v>
      </c>
      <c r="AM1" s="200"/>
      <c r="AN1" s="200"/>
      <c r="AO1" s="200"/>
      <c r="AP1" s="200"/>
      <c r="AQ1" s="200"/>
      <c r="AR1" s="200"/>
      <c r="AS1" s="200"/>
      <c r="AT1" s="200"/>
      <c r="AU1" s="200"/>
      <c r="AV1" s="200"/>
      <c r="AW1" s="200"/>
      <c r="AX1" s="200"/>
      <c r="AY1" s="200"/>
      <c r="AZ1" s="200"/>
      <c r="BA1" s="200"/>
      <c r="BB1" s="192" t="s">
        <v>547</v>
      </c>
      <c r="BC1" s="193"/>
      <c r="BD1" s="193"/>
      <c r="BE1" s="193"/>
      <c r="BF1" s="193"/>
      <c r="BG1" s="193"/>
      <c r="BH1" s="193"/>
      <c r="BI1" s="193"/>
      <c r="BJ1" s="193"/>
      <c r="BK1" s="193"/>
      <c r="BL1" s="193"/>
      <c r="BM1" s="193"/>
      <c r="BN1" s="193"/>
      <c r="BO1" s="193"/>
      <c r="BP1" s="193"/>
      <c r="BQ1" s="193"/>
    </row>
    <row r="2" spans="1:69" ht="14.55" customHeight="1" x14ac:dyDescent="0.3">
      <c r="A2" s="175" t="s">
        <v>3</v>
      </c>
      <c r="B2" s="175" t="s">
        <v>6</v>
      </c>
      <c r="C2" s="175" t="s">
        <v>7</v>
      </c>
      <c r="D2" s="175" t="s">
        <v>4</v>
      </c>
      <c r="E2" s="190" t="s">
        <v>5</v>
      </c>
      <c r="F2" s="195" t="s">
        <v>485</v>
      </c>
      <c r="G2" s="195"/>
      <c r="H2" s="195"/>
      <c r="I2" s="195"/>
      <c r="J2" s="12"/>
      <c r="K2" s="194" t="s">
        <v>538</v>
      </c>
      <c r="L2" s="194"/>
      <c r="M2" s="194"/>
      <c r="N2" s="54"/>
      <c r="O2" s="195" t="s">
        <v>540</v>
      </c>
      <c r="P2" s="195"/>
      <c r="Q2" s="12"/>
      <c r="R2" s="194" t="s">
        <v>529</v>
      </c>
      <c r="S2" s="194"/>
      <c r="T2" s="47"/>
      <c r="U2" s="196" t="s">
        <v>543</v>
      </c>
      <c r="V2" s="195" t="s">
        <v>485</v>
      </c>
      <c r="W2" s="195"/>
      <c r="X2" s="195"/>
      <c r="Y2" s="195"/>
      <c r="Z2" s="12"/>
      <c r="AA2" s="194" t="s">
        <v>538</v>
      </c>
      <c r="AB2" s="194"/>
      <c r="AC2" s="194"/>
      <c r="AD2" s="54"/>
      <c r="AE2" s="195" t="s">
        <v>540</v>
      </c>
      <c r="AF2" s="195"/>
      <c r="AG2" s="12"/>
      <c r="AH2" s="194" t="s">
        <v>529</v>
      </c>
      <c r="AI2" s="194"/>
      <c r="AJ2" s="47"/>
      <c r="AK2" s="196" t="s">
        <v>543</v>
      </c>
      <c r="AL2" s="195" t="s">
        <v>485</v>
      </c>
      <c r="AM2" s="195"/>
      <c r="AN2" s="195"/>
      <c r="AO2" s="195"/>
      <c r="AP2" s="12"/>
      <c r="AQ2" s="194" t="s">
        <v>538</v>
      </c>
      <c r="AR2" s="194"/>
      <c r="AS2" s="194"/>
      <c r="AT2" s="54"/>
      <c r="AU2" s="195" t="s">
        <v>540</v>
      </c>
      <c r="AV2" s="195"/>
      <c r="AW2" s="12"/>
      <c r="AX2" s="194" t="s">
        <v>529</v>
      </c>
      <c r="AY2" s="194"/>
      <c r="AZ2" s="47"/>
      <c r="BA2" s="196" t="s">
        <v>543</v>
      </c>
      <c r="BB2" s="195" t="s">
        <v>485</v>
      </c>
      <c r="BC2" s="195"/>
      <c r="BD2" s="195"/>
      <c r="BE2" s="195"/>
      <c r="BF2" s="12"/>
      <c r="BG2" s="194" t="s">
        <v>538</v>
      </c>
      <c r="BH2" s="194"/>
      <c r="BI2" s="194"/>
      <c r="BJ2" s="54"/>
      <c r="BK2" s="195" t="s">
        <v>540</v>
      </c>
      <c r="BL2" s="195"/>
      <c r="BM2" s="12"/>
      <c r="BN2" s="194" t="s">
        <v>529</v>
      </c>
      <c r="BO2" s="194"/>
      <c r="BP2" s="47"/>
      <c r="BQ2" s="196" t="s">
        <v>543</v>
      </c>
    </row>
    <row r="3" spans="1:69" s="14" customFormat="1" x14ac:dyDescent="0.3">
      <c r="A3" s="176"/>
      <c r="B3" s="176"/>
      <c r="C3" s="176"/>
      <c r="D3" s="176"/>
      <c r="E3" s="191"/>
      <c r="F3" s="18" t="s">
        <v>484</v>
      </c>
      <c r="G3" s="18" t="s">
        <v>13</v>
      </c>
      <c r="H3" s="18" t="s">
        <v>9</v>
      </c>
      <c r="I3" s="18" t="s">
        <v>537</v>
      </c>
      <c r="J3" s="59" t="s">
        <v>551</v>
      </c>
      <c r="K3" s="18" t="s">
        <v>12</v>
      </c>
      <c r="L3" s="18" t="s">
        <v>539</v>
      </c>
      <c r="M3" s="18" t="s">
        <v>537</v>
      </c>
      <c r="N3" s="18" t="s">
        <v>551</v>
      </c>
      <c r="O3" s="18" t="s">
        <v>541</v>
      </c>
      <c r="P3" s="18" t="s">
        <v>537</v>
      </c>
      <c r="Q3" s="18" t="s">
        <v>551</v>
      </c>
      <c r="R3" s="18" t="s">
        <v>542</v>
      </c>
      <c r="S3" s="18" t="s">
        <v>537</v>
      </c>
      <c r="T3" s="58" t="s">
        <v>551</v>
      </c>
      <c r="U3" s="196"/>
      <c r="V3" s="18" t="s">
        <v>484</v>
      </c>
      <c r="W3" s="18" t="s">
        <v>13</v>
      </c>
      <c r="X3" s="18" t="s">
        <v>9</v>
      </c>
      <c r="Y3" s="18" t="s">
        <v>537</v>
      </c>
      <c r="Z3" s="59" t="s">
        <v>551</v>
      </c>
      <c r="AA3" s="18" t="s">
        <v>12</v>
      </c>
      <c r="AB3" s="18" t="s">
        <v>539</v>
      </c>
      <c r="AC3" s="18" t="s">
        <v>537</v>
      </c>
      <c r="AD3" s="59" t="s">
        <v>551</v>
      </c>
      <c r="AE3" s="18" t="s">
        <v>541</v>
      </c>
      <c r="AF3" s="18" t="s">
        <v>537</v>
      </c>
      <c r="AG3" s="59" t="s">
        <v>551</v>
      </c>
      <c r="AH3" s="18" t="s">
        <v>542</v>
      </c>
      <c r="AI3" s="18" t="s">
        <v>537</v>
      </c>
      <c r="AJ3" s="59" t="s">
        <v>551</v>
      </c>
      <c r="AK3" s="196"/>
      <c r="AL3" s="18" t="s">
        <v>484</v>
      </c>
      <c r="AM3" s="18" t="s">
        <v>13</v>
      </c>
      <c r="AN3" s="18" t="s">
        <v>9</v>
      </c>
      <c r="AO3" s="18" t="s">
        <v>537</v>
      </c>
      <c r="AP3" s="59" t="s">
        <v>551</v>
      </c>
      <c r="AQ3" s="18" t="s">
        <v>12</v>
      </c>
      <c r="AR3" s="18" t="s">
        <v>539</v>
      </c>
      <c r="AS3" s="18" t="s">
        <v>537</v>
      </c>
      <c r="AT3" s="59" t="s">
        <v>551</v>
      </c>
      <c r="AU3" s="18" t="s">
        <v>541</v>
      </c>
      <c r="AV3" s="18" t="s">
        <v>537</v>
      </c>
      <c r="AW3" s="59" t="s">
        <v>551</v>
      </c>
      <c r="AX3" s="18" t="s">
        <v>542</v>
      </c>
      <c r="AY3" s="18" t="s">
        <v>537</v>
      </c>
      <c r="AZ3" s="59" t="s">
        <v>551</v>
      </c>
      <c r="BA3" s="196"/>
      <c r="BB3" s="18" t="s">
        <v>484</v>
      </c>
      <c r="BC3" s="18" t="s">
        <v>13</v>
      </c>
      <c r="BD3" s="18" t="s">
        <v>9</v>
      </c>
      <c r="BE3" s="18" t="s">
        <v>537</v>
      </c>
      <c r="BF3" s="59" t="s">
        <v>551</v>
      </c>
      <c r="BG3" s="18" t="s">
        <v>12</v>
      </c>
      <c r="BH3" s="18" t="s">
        <v>539</v>
      </c>
      <c r="BI3" s="18" t="s">
        <v>537</v>
      </c>
      <c r="BJ3" s="59" t="s">
        <v>551</v>
      </c>
      <c r="BK3" s="18" t="s">
        <v>541</v>
      </c>
      <c r="BL3" s="18" t="s">
        <v>537</v>
      </c>
      <c r="BM3" s="59" t="s">
        <v>551</v>
      </c>
      <c r="BN3" s="18" t="s">
        <v>542</v>
      </c>
      <c r="BO3" s="18" t="s">
        <v>537</v>
      </c>
      <c r="BP3" s="59" t="s">
        <v>551</v>
      </c>
      <c r="BQ3" s="196"/>
    </row>
    <row r="4" spans="1:69" x14ac:dyDescent="0.3">
      <c r="A4" s="71">
        <v>1</v>
      </c>
      <c r="B4" s="60" t="s">
        <v>23</v>
      </c>
      <c r="C4" s="60" t="s">
        <v>24</v>
      </c>
      <c r="D4" s="60" t="s">
        <v>21</v>
      </c>
      <c r="E4" s="61" t="s">
        <v>22</v>
      </c>
      <c r="F4" s="63">
        <f>Persona!O5</f>
        <v>0</v>
      </c>
      <c r="G4" s="63">
        <f>Persona!P5</f>
        <v>62.222222222222214</v>
      </c>
      <c r="H4" s="63">
        <f>HPS!$G4+HPS!$F4</f>
        <v>62.222222222222214</v>
      </c>
      <c r="I4" s="63">
        <f>HPS!$H4*0.5</f>
        <v>31.111111111111107</v>
      </c>
      <c r="J4" s="63" t="str">
        <f>IF(HPS!$G4&gt;=50,"Cleared","NC")</f>
        <v>Cleared</v>
      </c>
      <c r="K4" s="63" t="str">
        <f>Wellness!K5</f>
        <v>Cleared</v>
      </c>
      <c r="L4" s="63">
        <f>Wellness!S5</f>
        <v>43.333333333333336</v>
      </c>
      <c r="M4" s="62">
        <f>$L4*0.3</f>
        <v>13</v>
      </c>
      <c r="N4" s="76" t="str">
        <f>IF(M4&gt;=9,"Cleared","NC")</f>
        <v>Cleared</v>
      </c>
      <c r="O4" s="62">
        <f>Behavior!I5</f>
        <v>3</v>
      </c>
      <c r="P4" s="62">
        <f>HPS!$O4*2</f>
        <v>6</v>
      </c>
      <c r="Q4" s="63" t="str">
        <f>IF(HPS!$P4&gt;=6,"Cleared","NC")</f>
        <v>Cleared</v>
      </c>
      <c r="R4" s="63">
        <f>Discipline!N5</f>
        <v>56.25</v>
      </c>
      <c r="S4" s="63">
        <f>HPS!$R4*0.1</f>
        <v>5.625</v>
      </c>
      <c r="T4" s="63" t="str">
        <f>IF(HPS!$S4&gt;=4,"Cleared","NC")</f>
        <v>Cleared</v>
      </c>
      <c r="U4" s="63">
        <f>HPS!$I4+HPS!$M4+HPS!$P4+HPS!$S4</f>
        <v>55.736111111111107</v>
      </c>
      <c r="V4" s="63">
        <f>Persona!AB5</f>
        <v>24.414285714285718</v>
      </c>
      <c r="W4" s="63">
        <f>Persona!AC5</f>
        <v>55.199999999999996</v>
      </c>
      <c r="X4" s="63">
        <f>HPS!$V4+HPS!$W4</f>
        <v>79.614285714285714</v>
      </c>
      <c r="Y4" s="63">
        <f>X4*0.5</f>
        <v>39.807142857142857</v>
      </c>
      <c r="Z4" s="63" t="str">
        <f>IF(HPS!$X4&gt;=40,"Cleared","NC")</f>
        <v>Cleared</v>
      </c>
      <c r="AA4" s="63" t="str">
        <f>Wellness!AE5</f>
        <v>NC</v>
      </c>
      <c r="AB4" s="63">
        <f>Wellness!AM5</f>
        <v>0</v>
      </c>
      <c r="AC4" s="63">
        <f>AB4*0.3</f>
        <v>0</v>
      </c>
      <c r="AD4" s="76" t="str">
        <f>IF(AC4&gt;=9,"Cleared","NC")</f>
        <v>NC</v>
      </c>
      <c r="AE4" s="63">
        <f>Behavior!Q5</f>
        <v>4.3</v>
      </c>
      <c r="AF4" s="63">
        <f>Behavior!R5</f>
        <v>8.6</v>
      </c>
      <c r="AG4" s="63" t="str">
        <f>IF(HPS!$AF4&gt;=6,"Cleared","NC")</f>
        <v>Cleared</v>
      </c>
      <c r="AH4" s="63">
        <f>Discipline!AA5</f>
        <v>53.028571428571439</v>
      </c>
      <c r="AI4" s="63">
        <f>AH4*0.1</f>
        <v>5.3028571428571443</v>
      </c>
      <c r="AJ4" s="63" t="str">
        <f>IF(AI4&gt;=4,"Cleared","NC")</f>
        <v>Cleared</v>
      </c>
      <c r="AK4" s="63">
        <f>Y4+AC4+AF4+AI4</f>
        <v>53.71</v>
      </c>
      <c r="AL4" s="63">
        <f>Persona!AO5</f>
        <v>12.000000000000002</v>
      </c>
      <c r="AM4" s="63">
        <f>Persona!AP5</f>
        <v>55.999999999999993</v>
      </c>
      <c r="AN4" s="63">
        <f>AL4+AM4</f>
        <v>68</v>
      </c>
      <c r="AO4" s="63">
        <f>AN4*0.5</f>
        <v>34</v>
      </c>
      <c r="AP4" s="63" t="str">
        <f>IF(HPS!$AN4&gt;=40,"Cleared","NC")</f>
        <v>Cleared</v>
      </c>
      <c r="AQ4" s="63" t="str">
        <f>Wellness!AY5</f>
        <v>Cleared</v>
      </c>
      <c r="AR4" s="63">
        <f>Wellness!BG5</f>
        <v>33.333333333333329</v>
      </c>
      <c r="AS4" s="62">
        <f>AR4*0.3</f>
        <v>9.9999999999999982</v>
      </c>
      <c r="AT4" s="76" t="str">
        <f>IF(AS4&gt;=9,"Cleared","NC")</f>
        <v>Cleared</v>
      </c>
      <c r="AU4" s="63">
        <f>Behavior!AG5</f>
        <v>3.9</v>
      </c>
      <c r="AV4" s="63">
        <f>Behavior!AH5</f>
        <v>7.8</v>
      </c>
      <c r="AW4" s="63" t="str">
        <f>IF(AV4&gt;=6,"Cleared","NC")</f>
        <v>Cleared</v>
      </c>
      <c r="AX4" s="63">
        <f>Discipline!AN5</f>
        <v>37.277777777777779</v>
      </c>
      <c r="AY4" s="63">
        <f>AX4*0.1</f>
        <v>3.7277777777777779</v>
      </c>
      <c r="AZ4" s="63" t="str">
        <f>IF(AY4&gt;=4,"Cleared","NC")</f>
        <v>NC</v>
      </c>
      <c r="BA4" s="63">
        <f>AO4+AS4+AV4+AY4</f>
        <v>55.527777777777771</v>
      </c>
      <c r="BB4" s="63">
        <f>Persona!BB5</f>
        <v>24.085185185185185</v>
      </c>
      <c r="BC4" s="63">
        <f>Persona!BC5</f>
        <v>52</v>
      </c>
      <c r="BD4" s="63">
        <f>BB4+BC4</f>
        <v>76.085185185185182</v>
      </c>
      <c r="BE4" s="63">
        <f>BD4*0.5</f>
        <v>38.042592592592591</v>
      </c>
      <c r="BF4" s="63" t="str">
        <f>IF(BD4&gt;=40,"Cleared","NC")</f>
        <v>Cleared</v>
      </c>
      <c r="BG4" s="63" t="str">
        <f>Wellness!BS5</f>
        <v>Cleared</v>
      </c>
      <c r="BH4" s="63">
        <f>Wellness!CA5</f>
        <v>10</v>
      </c>
      <c r="BI4" s="62">
        <f>BH4*0.3</f>
        <v>3</v>
      </c>
      <c r="BJ4" s="76" t="str">
        <f>IF(BI4&gt;=9,"Cleared","NC")</f>
        <v>NC</v>
      </c>
      <c r="BK4" s="63">
        <f>Behavior!AG5</f>
        <v>3.9</v>
      </c>
      <c r="BL4" s="63">
        <f>Behavior!AH5</f>
        <v>7.8</v>
      </c>
      <c r="BM4" s="63" t="str">
        <f>IF(BL4&gt;=6,"Cleared","NC")</f>
        <v>Cleared</v>
      </c>
      <c r="BN4" s="63">
        <f>Discipline!BA5</f>
        <v>47.333333333333336</v>
      </c>
      <c r="BO4" s="63">
        <f>BN4*0.1</f>
        <v>4.7333333333333334</v>
      </c>
      <c r="BP4" s="63" t="str">
        <f>IF(BO4&gt;=4,"Cleared","NC")</f>
        <v>Cleared</v>
      </c>
      <c r="BQ4" s="63">
        <f>BE4+BI4+BL4+BO4</f>
        <v>53.575925925925922</v>
      </c>
    </row>
    <row r="5" spans="1:69" x14ac:dyDescent="0.3">
      <c r="A5" s="72">
        <v>2</v>
      </c>
      <c r="B5" s="64" t="s">
        <v>27</v>
      </c>
      <c r="C5" s="64" t="s">
        <v>24</v>
      </c>
      <c r="D5" s="64" t="s">
        <v>25</v>
      </c>
      <c r="E5" s="65" t="s">
        <v>26</v>
      </c>
      <c r="F5" s="63">
        <f>Persona!O6</f>
        <v>0</v>
      </c>
      <c r="G5" s="63">
        <f>Persona!P6</f>
        <v>48.888888888888886</v>
      </c>
      <c r="H5" s="63">
        <f>HPS!$G5+HPS!$F5</f>
        <v>48.888888888888886</v>
      </c>
      <c r="I5" s="63">
        <f>HPS!$H5*0.5</f>
        <v>24.444444444444443</v>
      </c>
      <c r="J5" s="63" t="str">
        <f>IF(HPS!$G5&gt;=50,"Cleared","NC")</f>
        <v>NC</v>
      </c>
      <c r="K5" s="63" t="str">
        <f>Wellness!K6</f>
        <v>Cleared</v>
      </c>
      <c r="L5" s="63">
        <f>Wellness!S6</f>
        <v>63.333333333333329</v>
      </c>
      <c r="M5" s="62">
        <f t="shared" ref="M5:M68" si="0">$L5*0.3</f>
        <v>18.999999999999996</v>
      </c>
      <c r="N5" s="76" t="str">
        <f t="shared" ref="N5:N68" si="1">IF(M5&gt;=9,"Cleared","NC")</f>
        <v>Cleared</v>
      </c>
      <c r="O5" s="66">
        <f>Behavior!I6</f>
        <v>3</v>
      </c>
      <c r="P5" s="66">
        <f>HPS!$O5*2</f>
        <v>6</v>
      </c>
      <c r="Q5" s="67" t="str">
        <f>IF(HPS!$P5&gt;=6,"Cleared","NC")</f>
        <v>Cleared</v>
      </c>
      <c r="R5" s="63">
        <f>Discipline!N6</f>
        <v>77.5</v>
      </c>
      <c r="S5" s="63">
        <f>HPS!$R5*0.1</f>
        <v>7.75</v>
      </c>
      <c r="T5" s="63" t="str">
        <f>IF(HPS!$S5&gt;=4,"Cleared","NC")</f>
        <v>Cleared</v>
      </c>
      <c r="U5" s="67">
        <f>HPS!$I5+HPS!$M5+HPS!$P5+HPS!$S5</f>
        <v>57.194444444444443</v>
      </c>
      <c r="V5" s="63">
        <f>Persona!AB6</f>
        <v>22.723809523809525</v>
      </c>
      <c r="W5" s="63">
        <f>Persona!AC6</f>
        <v>48.8</v>
      </c>
      <c r="X5" s="63">
        <f>HPS!$V5+HPS!$W5</f>
        <v>71.523809523809518</v>
      </c>
      <c r="Y5" s="63">
        <f t="shared" ref="Y5:Y68" si="2">X5*0.5</f>
        <v>35.761904761904759</v>
      </c>
      <c r="Z5" s="67" t="str">
        <f>IF(HPS!$X5&gt;=40,"Cleared","NC")</f>
        <v>Cleared</v>
      </c>
      <c r="AA5" s="63" t="str">
        <f>Wellness!AE6</f>
        <v>Cleared</v>
      </c>
      <c r="AB5" s="63">
        <f>Wellness!AM6</f>
        <v>53.333333333333336</v>
      </c>
      <c r="AC5" s="63">
        <f>AB5*0.3</f>
        <v>16</v>
      </c>
      <c r="AD5" s="76" t="str">
        <f t="shared" ref="AD5:AD68" si="3">IF(AC5&gt;=9,"Cleared","NC")</f>
        <v>Cleared</v>
      </c>
      <c r="AE5" s="63">
        <f>Behavior!Q6</f>
        <v>3.55</v>
      </c>
      <c r="AF5" s="63">
        <f>Behavior!R6</f>
        <v>7.1</v>
      </c>
      <c r="AG5" s="63" t="str">
        <f>IF(HPS!$AF5&gt;=6,"Cleared","NC")</f>
        <v>Cleared</v>
      </c>
      <c r="AH5" s="63">
        <f>Discipline!AA6</f>
        <v>64.571428571428569</v>
      </c>
      <c r="AI5" s="63">
        <f t="shared" ref="AI5:AI68" si="4">AH5*0.1</f>
        <v>6.4571428571428573</v>
      </c>
      <c r="AJ5" s="63" t="str">
        <f t="shared" ref="AJ5:AJ68" si="5">IF(AI5&gt;=4,"Cleared","NC")</f>
        <v>Cleared</v>
      </c>
      <c r="AK5" s="63">
        <f t="shared" ref="AK5:AK68" si="6">Y5+AC5+AF5+AI5</f>
        <v>65.319047619047623</v>
      </c>
      <c r="AL5" s="63">
        <f>Persona!AO6</f>
        <v>10.760000000000003</v>
      </c>
      <c r="AM5" s="63">
        <f>Persona!AP6</f>
        <v>33.333333333333329</v>
      </c>
      <c r="AN5" s="63">
        <f t="shared" ref="AN5:AN68" si="7">AL5+AM5</f>
        <v>44.093333333333334</v>
      </c>
      <c r="AO5" s="63">
        <f t="shared" ref="AO5:AO68" si="8">AN5*0.5</f>
        <v>22.046666666666667</v>
      </c>
      <c r="AP5" s="67" t="str">
        <f>IF(HPS!$AN5&gt;=40,"Cleared","NC")</f>
        <v>Cleared</v>
      </c>
      <c r="AQ5" s="63" t="str">
        <f>Wellness!AY6</f>
        <v>Cleared</v>
      </c>
      <c r="AR5" s="63">
        <f>Wellness!BG6</f>
        <v>16.666666666666664</v>
      </c>
      <c r="AS5" s="62">
        <f t="shared" ref="AS5:AS68" si="9">AR5*0.3</f>
        <v>4.9999999999999991</v>
      </c>
      <c r="AT5" s="76" t="str">
        <f t="shared" ref="AT5:AT68" si="10">IF(AS5&gt;=9,"Cleared","NC")</f>
        <v>NC</v>
      </c>
      <c r="AU5" s="63">
        <f>Behavior!AG6</f>
        <v>2.8</v>
      </c>
      <c r="AV5" s="63">
        <f>Behavior!AH6</f>
        <v>5.6</v>
      </c>
      <c r="AW5" s="63" t="str">
        <f t="shared" ref="AW5:AW68" si="11">IF(AV5&gt;=6,"Cleared","NC")</f>
        <v>NC</v>
      </c>
      <c r="AX5" s="63">
        <f>Discipline!AN6</f>
        <v>37.111111111111114</v>
      </c>
      <c r="AY5" s="63">
        <f t="shared" ref="AY5:AY68" si="12">AX5*0.1</f>
        <v>3.7111111111111117</v>
      </c>
      <c r="AZ5" s="63" t="str">
        <f t="shared" ref="AZ5:AZ68" si="13">IF(AY5&gt;=4,"Cleared","NC")</f>
        <v>NC</v>
      </c>
      <c r="BA5" s="63">
        <f t="shared" ref="BA5:BA68" si="14">AO5+AS5+AV5+AY5</f>
        <v>36.357777777777777</v>
      </c>
      <c r="BB5" s="63">
        <f>Persona!BB6</f>
        <v>22.918518518518521</v>
      </c>
      <c r="BC5" s="63">
        <f>Persona!BC6</f>
        <v>39.999999999999993</v>
      </c>
      <c r="BD5" s="63">
        <f t="shared" ref="BD5:BD68" si="15">BB5+BC5</f>
        <v>62.918518518518511</v>
      </c>
      <c r="BE5" s="63">
        <f t="shared" ref="BE5:BE68" si="16">BD5*0.5</f>
        <v>31.459259259259255</v>
      </c>
      <c r="BF5" s="63" t="str">
        <f t="shared" ref="BF5:BF68" si="17">IF(BD5&gt;=40,"Cleared","NC")</f>
        <v>Cleared</v>
      </c>
      <c r="BG5" s="63" t="str">
        <f>Wellness!BS6</f>
        <v>Cleared</v>
      </c>
      <c r="BH5" s="63">
        <f>Wellness!CA6</f>
        <v>53.333333333333336</v>
      </c>
      <c r="BI5" s="62">
        <f t="shared" ref="BI5:BI68" si="18">BH5*0.3</f>
        <v>16</v>
      </c>
      <c r="BJ5" s="76" t="str">
        <f t="shared" ref="BJ5:BJ68" si="19">IF(BI5&gt;=9,"Cleared","NC")</f>
        <v>Cleared</v>
      </c>
      <c r="BK5" s="63">
        <f>Behavior!AG6</f>
        <v>2.8</v>
      </c>
      <c r="BL5" s="63">
        <f>Behavior!AH6</f>
        <v>5.6</v>
      </c>
      <c r="BM5" s="63" t="str">
        <f t="shared" ref="BM5:BM68" si="20">IF(BL5&gt;=6,"Cleared","NC")</f>
        <v>NC</v>
      </c>
      <c r="BN5" s="63">
        <f>Discipline!BA6</f>
        <v>57.999999999999993</v>
      </c>
      <c r="BO5" s="63">
        <f t="shared" ref="BO5:BO68" si="21">BN5*0.1</f>
        <v>5.8</v>
      </c>
      <c r="BP5" s="63" t="str">
        <f t="shared" ref="BP5:BP27" si="22">IF(BO5&gt;=4,"Cleared","NC")</f>
        <v>Cleared</v>
      </c>
      <c r="BQ5" s="63">
        <f t="shared" ref="BQ5:BQ68" si="23">BE5+BI5+BL5+BO5</f>
        <v>58.859259259259254</v>
      </c>
    </row>
    <row r="6" spans="1:69" x14ac:dyDescent="0.3">
      <c r="A6" s="71">
        <v>3</v>
      </c>
      <c r="B6" s="60" t="s">
        <v>23</v>
      </c>
      <c r="C6" s="60" t="s">
        <v>24</v>
      </c>
      <c r="D6" s="60" t="s">
        <v>28</v>
      </c>
      <c r="E6" s="61" t="s">
        <v>29</v>
      </c>
      <c r="F6" s="63">
        <f>Persona!O7</f>
        <v>0</v>
      </c>
      <c r="G6" s="63">
        <f>Persona!P7</f>
        <v>66.666666666666657</v>
      </c>
      <c r="H6" s="63">
        <f>HPS!$G6+HPS!$F6</f>
        <v>66.666666666666657</v>
      </c>
      <c r="I6" s="63">
        <f>HPS!$H6*0.5</f>
        <v>33.333333333333329</v>
      </c>
      <c r="J6" s="63" t="str">
        <f>IF(HPS!$G6&gt;=50,"Cleared","NC")</f>
        <v>Cleared</v>
      </c>
      <c r="K6" s="63" t="str">
        <f>Wellness!K7</f>
        <v>Cleared</v>
      </c>
      <c r="L6" s="63">
        <f>Wellness!S7</f>
        <v>36.666666666666664</v>
      </c>
      <c r="M6" s="62">
        <f t="shared" si="0"/>
        <v>10.999999999999998</v>
      </c>
      <c r="N6" s="76" t="str">
        <f t="shared" si="1"/>
        <v>Cleared</v>
      </c>
      <c r="O6" s="62">
        <f>Behavior!I7</f>
        <v>3</v>
      </c>
      <c r="P6" s="62">
        <f>HPS!$O6*2</f>
        <v>6</v>
      </c>
      <c r="Q6" s="63" t="str">
        <f>IF(HPS!$P6&gt;=6,"Cleared","NC")</f>
        <v>Cleared</v>
      </c>
      <c r="R6" s="63">
        <f>Discipline!N7</f>
        <v>38.75</v>
      </c>
      <c r="S6" s="63">
        <f>HPS!$R6*0.1</f>
        <v>3.875</v>
      </c>
      <c r="T6" s="63" t="str">
        <f>IF(HPS!$S6&gt;=4,"Cleared","NC")</f>
        <v>NC</v>
      </c>
      <c r="U6" s="63">
        <f>HPS!$I6+HPS!$M6+HPS!$P6+HPS!$S6</f>
        <v>54.208333333333329</v>
      </c>
      <c r="V6" s="63">
        <f>Persona!AB7</f>
        <v>15.420238095238094</v>
      </c>
      <c r="W6" s="63">
        <f>Persona!AC7</f>
        <v>48</v>
      </c>
      <c r="X6" s="63">
        <f>HPS!$V6+HPS!$W6</f>
        <v>63.420238095238091</v>
      </c>
      <c r="Y6" s="63">
        <f t="shared" si="2"/>
        <v>31.710119047619045</v>
      </c>
      <c r="Z6" s="63" t="str">
        <f>IF(HPS!$X6&gt;=40,"Cleared","NC")</f>
        <v>Cleared</v>
      </c>
      <c r="AA6" s="63" t="str">
        <f>Wellness!AE7</f>
        <v>NC</v>
      </c>
      <c r="AB6" s="63">
        <f>Wellness!AM7</f>
        <v>13.333333333333334</v>
      </c>
      <c r="AC6" s="63">
        <f t="shared" ref="AC6:AC69" si="24">AB6*0.3</f>
        <v>4</v>
      </c>
      <c r="AD6" s="76" t="str">
        <f t="shared" si="3"/>
        <v>NC</v>
      </c>
      <c r="AE6" s="63">
        <f>Behavior!Q7</f>
        <v>2.7</v>
      </c>
      <c r="AF6" s="63">
        <f>Behavior!R7</f>
        <v>5.4</v>
      </c>
      <c r="AG6" s="63" t="str">
        <f>IF(HPS!$AF6&gt;=6,"Cleared","NC")</f>
        <v>NC</v>
      </c>
      <c r="AH6" s="63">
        <f>Discipline!AA7</f>
        <v>33.25714285714286</v>
      </c>
      <c r="AI6" s="63">
        <f t="shared" si="4"/>
        <v>3.3257142857142861</v>
      </c>
      <c r="AJ6" s="63" t="str">
        <f t="shared" si="5"/>
        <v>NC</v>
      </c>
      <c r="AK6" s="63">
        <f t="shared" si="6"/>
        <v>44.435833333333328</v>
      </c>
      <c r="AL6" s="63">
        <f>Persona!AO7</f>
        <v>8.8133333333333344</v>
      </c>
      <c r="AM6" s="63">
        <f>Persona!AP7</f>
        <v>39.999999999999993</v>
      </c>
      <c r="AN6" s="63">
        <f t="shared" si="7"/>
        <v>48.813333333333325</v>
      </c>
      <c r="AO6" s="63">
        <f t="shared" si="8"/>
        <v>24.406666666666663</v>
      </c>
      <c r="AP6" s="63" t="str">
        <f>IF(HPS!$AN6&gt;=40,"Cleared","NC")</f>
        <v>Cleared</v>
      </c>
      <c r="AQ6" s="63" t="str">
        <f>Wellness!AY7</f>
        <v>NC</v>
      </c>
      <c r="AR6" s="63">
        <f>Wellness!BG7</f>
        <v>16.666666666666664</v>
      </c>
      <c r="AS6" s="62">
        <f t="shared" si="9"/>
        <v>4.9999999999999991</v>
      </c>
      <c r="AT6" s="76" t="str">
        <f t="shared" si="10"/>
        <v>NC</v>
      </c>
      <c r="AU6" s="63">
        <f>Behavior!AG7</f>
        <v>2</v>
      </c>
      <c r="AV6" s="63">
        <f>Behavior!AH7</f>
        <v>4</v>
      </c>
      <c r="AW6" s="63" t="str">
        <f t="shared" si="11"/>
        <v>NC</v>
      </c>
      <c r="AX6" s="63">
        <f>Discipline!AN7</f>
        <v>17.111111111111111</v>
      </c>
      <c r="AY6" s="63">
        <f t="shared" si="12"/>
        <v>1.7111111111111112</v>
      </c>
      <c r="AZ6" s="63" t="str">
        <f t="shared" si="13"/>
        <v>NC</v>
      </c>
      <c r="BA6" s="63">
        <f t="shared" si="14"/>
        <v>35.117777777777775</v>
      </c>
      <c r="BB6" s="63">
        <f>Persona!BB7</f>
        <v>22.751851851851853</v>
      </c>
      <c r="BC6" s="63">
        <f>Persona!BC7</f>
        <v>32</v>
      </c>
      <c r="BD6" s="63">
        <f t="shared" si="15"/>
        <v>54.751851851851853</v>
      </c>
      <c r="BE6" s="63">
        <f t="shared" si="16"/>
        <v>27.375925925925927</v>
      </c>
      <c r="BF6" s="63" t="str">
        <f t="shared" si="17"/>
        <v>Cleared</v>
      </c>
      <c r="BG6" s="63" t="str">
        <f>Wellness!BS7</f>
        <v>NC</v>
      </c>
      <c r="BH6" s="63">
        <f>Wellness!CA7</f>
        <v>10</v>
      </c>
      <c r="BI6" s="62">
        <f t="shared" si="18"/>
        <v>3</v>
      </c>
      <c r="BJ6" s="76" t="str">
        <f t="shared" si="19"/>
        <v>NC</v>
      </c>
      <c r="BK6" s="63">
        <f>Behavior!AG7</f>
        <v>2</v>
      </c>
      <c r="BL6" s="63">
        <f>Behavior!AH7</f>
        <v>4</v>
      </c>
      <c r="BM6" s="63" t="str">
        <f t="shared" si="20"/>
        <v>NC</v>
      </c>
      <c r="BN6" s="63">
        <f>Discipline!BA7</f>
        <v>43.666666666666664</v>
      </c>
      <c r="BO6" s="63">
        <f t="shared" si="21"/>
        <v>4.3666666666666663</v>
      </c>
      <c r="BP6" s="63" t="str">
        <f t="shared" si="22"/>
        <v>Cleared</v>
      </c>
      <c r="BQ6" s="63">
        <f t="shared" si="23"/>
        <v>38.742592592592594</v>
      </c>
    </row>
    <row r="7" spans="1:69" x14ac:dyDescent="0.3">
      <c r="A7" s="72">
        <v>4</v>
      </c>
      <c r="B7" s="64" t="s">
        <v>27</v>
      </c>
      <c r="C7" s="64" t="s">
        <v>24</v>
      </c>
      <c r="D7" s="64" t="s">
        <v>30</v>
      </c>
      <c r="E7" s="65" t="s">
        <v>31</v>
      </c>
      <c r="F7" s="63">
        <f>Persona!O8</f>
        <v>0</v>
      </c>
      <c r="G7" s="63">
        <f>Persona!P8</f>
        <v>66.666666666666657</v>
      </c>
      <c r="H7" s="63">
        <f>HPS!$G7+HPS!$F7</f>
        <v>66.666666666666657</v>
      </c>
      <c r="I7" s="63">
        <f>HPS!$H7*0.5</f>
        <v>33.333333333333329</v>
      </c>
      <c r="J7" s="63" t="str">
        <f>IF(HPS!$G7&gt;=50,"Cleared","NC")</f>
        <v>Cleared</v>
      </c>
      <c r="K7" s="63" t="str">
        <f>Wellness!K8</f>
        <v>Cleared</v>
      </c>
      <c r="L7" s="63">
        <f>Wellness!S8</f>
        <v>63.333333333333329</v>
      </c>
      <c r="M7" s="62">
        <f t="shared" si="0"/>
        <v>18.999999999999996</v>
      </c>
      <c r="N7" s="76" t="str">
        <f t="shared" si="1"/>
        <v>Cleared</v>
      </c>
      <c r="O7" s="66">
        <f>Behavior!I8</f>
        <v>3</v>
      </c>
      <c r="P7" s="66">
        <f>HPS!$O7*2</f>
        <v>6</v>
      </c>
      <c r="Q7" s="67" t="str">
        <f>IF(HPS!$P7&gt;=6,"Cleared","NC")</f>
        <v>Cleared</v>
      </c>
      <c r="R7" s="63">
        <f>Discipline!N8</f>
        <v>57.499999999999993</v>
      </c>
      <c r="S7" s="63">
        <f>HPS!$R7*0.1</f>
        <v>5.75</v>
      </c>
      <c r="T7" s="63" t="str">
        <f>IF(HPS!$S7&gt;=4,"Cleared","NC")</f>
        <v>Cleared</v>
      </c>
      <c r="U7" s="67">
        <f>HPS!$I7+HPS!$M7+HPS!$P7+HPS!$S7</f>
        <v>64.083333333333329</v>
      </c>
      <c r="V7" s="63">
        <f>Persona!AB8</f>
        <v>13.383333333333335</v>
      </c>
      <c r="W7" s="63">
        <f>Persona!AC8</f>
        <v>51.999999999999993</v>
      </c>
      <c r="X7" s="63">
        <f>HPS!$V7+HPS!$W7</f>
        <v>65.383333333333326</v>
      </c>
      <c r="Y7" s="63">
        <f t="shared" si="2"/>
        <v>32.691666666666663</v>
      </c>
      <c r="Z7" s="67" t="str">
        <f>IF(HPS!$X7&gt;=40,"Cleared","NC")</f>
        <v>Cleared</v>
      </c>
      <c r="AA7" s="63" t="str">
        <f>Wellness!AE8</f>
        <v>Cleared</v>
      </c>
      <c r="AB7" s="63">
        <f>Wellness!AM8</f>
        <v>16.666666666666664</v>
      </c>
      <c r="AC7" s="63">
        <f t="shared" si="24"/>
        <v>4.9999999999999991</v>
      </c>
      <c r="AD7" s="76" t="str">
        <f t="shared" si="3"/>
        <v>NC</v>
      </c>
      <c r="AE7" s="63">
        <f>Behavior!Q8</f>
        <v>2.5499999999999998</v>
      </c>
      <c r="AF7" s="63">
        <f>Behavior!R8</f>
        <v>5.0999999999999996</v>
      </c>
      <c r="AG7" s="63" t="str">
        <f>IF(HPS!$AF7&gt;=6,"Cleared","NC")</f>
        <v>NC</v>
      </c>
      <c r="AH7" s="63">
        <f>Discipline!AA8</f>
        <v>38.628571428571433</v>
      </c>
      <c r="AI7" s="63">
        <f t="shared" si="4"/>
        <v>3.8628571428571434</v>
      </c>
      <c r="AJ7" s="63" t="str">
        <f t="shared" si="5"/>
        <v>NC</v>
      </c>
      <c r="AK7" s="63">
        <f t="shared" si="6"/>
        <v>46.654523809523809</v>
      </c>
      <c r="AL7" s="63">
        <f>Persona!AO8</f>
        <v>10.92</v>
      </c>
      <c r="AM7" s="63">
        <f>Persona!AP8</f>
        <v>25.333333333333332</v>
      </c>
      <c r="AN7" s="63">
        <f t="shared" si="7"/>
        <v>36.25333333333333</v>
      </c>
      <c r="AO7" s="63">
        <f t="shared" si="8"/>
        <v>18.126666666666665</v>
      </c>
      <c r="AP7" s="67" t="str">
        <f>IF(HPS!$AN7&gt;=40,"Cleared","NC")</f>
        <v>NC</v>
      </c>
      <c r="AQ7" s="63" t="str">
        <f>Wellness!AY8</f>
        <v>NC</v>
      </c>
      <c r="AR7" s="63">
        <f>Wellness!BG8</f>
        <v>63.333333333333329</v>
      </c>
      <c r="AS7" s="62">
        <f t="shared" si="9"/>
        <v>18.999999999999996</v>
      </c>
      <c r="AT7" s="76" t="str">
        <f t="shared" si="10"/>
        <v>Cleared</v>
      </c>
      <c r="AU7" s="63">
        <f>Behavior!AG8</f>
        <v>3.2</v>
      </c>
      <c r="AV7" s="63">
        <f>Behavior!AH8</f>
        <v>6.4</v>
      </c>
      <c r="AW7" s="63" t="str">
        <f t="shared" si="11"/>
        <v>Cleared</v>
      </c>
      <c r="AX7" s="63">
        <f>Discipline!AN8</f>
        <v>29.111111111111111</v>
      </c>
      <c r="AY7" s="63">
        <f t="shared" si="12"/>
        <v>2.9111111111111114</v>
      </c>
      <c r="AZ7" s="63" t="str">
        <f t="shared" si="13"/>
        <v>NC</v>
      </c>
      <c r="BA7" s="63">
        <f t="shared" si="14"/>
        <v>46.437777777777775</v>
      </c>
      <c r="BB7" s="63">
        <f>Persona!BB8</f>
        <v>25.859259259259261</v>
      </c>
      <c r="BC7" s="63">
        <f>Persona!BC8</f>
        <v>32.666666666666664</v>
      </c>
      <c r="BD7" s="63">
        <f t="shared" si="15"/>
        <v>58.525925925925925</v>
      </c>
      <c r="BE7" s="63">
        <f t="shared" si="16"/>
        <v>29.262962962962963</v>
      </c>
      <c r="BF7" s="63" t="str">
        <f t="shared" si="17"/>
        <v>Cleared</v>
      </c>
      <c r="BG7" s="63" t="str">
        <f>Wellness!BS8</f>
        <v>NC</v>
      </c>
      <c r="BH7" s="63">
        <f>Wellness!CA8</f>
        <v>50</v>
      </c>
      <c r="BI7" s="62">
        <f t="shared" si="18"/>
        <v>15</v>
      </c>
      <c r="BJ7" s="76" t="str">
        <f t="shared" si="19"/>
        <v>Cleared</v>
      </c>
      <c r="BK7" s="63">
        <f>Behavior!AG8</f>
        <v>3.2</v>
      </c>
      <c r="BL7" s="63">
        <f>Behavior!AH8</f>
        <v>6.4</v>
      </c>
      <c r="BM7" s="63" t="str">
        <f t="shared" si="20"/>
        <v>Cleared</v>
      </c>
      <c r="BN7" s="63">
        <f>Discipline!BA8</f>
        <v>50.666666666666657</v>
      </c>
      <c r="BO7" s="63">
        <f t="shared" si="21"/>
        <v>5.0666666666666664</v>
      </c>
      <c r="BP7" s="63" t="str">
        <f t="shared" si="22"/>
        <v>Cleared</v>
      </c>
      <c r="BQ7" s="63">
        <f t="shared" si="23"/>
        <v>55.729629629629628</v>
      </c>
    </row>
    <row r="8" spans="1:69" x14ac:dyDescent="0.3">
      <c r="A8" s="71">
        <v>5</v>
      </c>
      <c r="B8" s="60" t="s">
        <v>27</v>
      </c>
      <c r="C8" s="60" t="s">
        <v>34</v>
      </c>
      <c r="D8" s="60" t="s">
        <v>32</v>
      </c>
      <c r="E8" s="61" t="s">
        <v>33</v>
      </c>
      <c r="F8" s="63">
        <f>Persona!O9</f>
        <v>0</v>
      </c>
      <c r="G8" s="63">
        <f>Persona!P9</f>
        <v>0</v>
      </c>
      <c r="H8" s="63">
        <f>HPS!$G8+HPS!$F8</f>
        <v>0</v>
      </c>
      <c r="I8" s="63">
        <f>HPS!$H8*0.5</f>
        <v>0</v>
      </c>
      <c r="J8" s="63" t="str">
        <f>IF(HPS!$G8&gt;=50,"Cleared","NC")</f>
        <v>NC</v>
      </c>
      <c r="K8" s="63" t="str">
        <f>Wellness!K9</f>
        <v>NC</v>
      </c>
      <c r="L8" s="63">
        <f>Wellness!S9</f>
        <v>0</v>
      </c>
      <c r="M8" s="62">
        <f t="shared" si="0"/>
        <v>0</v>
      </c>
      <c r="N8" s="76" t="str">
        <f t="shared" si="1"/>
        <v>NC</v>
      </c>
      <c r="O8" s="62">
        <f>Behavior!I9</f>
        <v>3</v>
      </c>
      <c r="P8" s="62">
        <f>HPS!$O8*2</f>
        <v>6</v>
      </c>
      <c r="Q8" s="63" t="str">
        <f>IF(HPS!$P8&gt;=6,"Cleared","NC")</f>
        <v>Cleared</v>
      </c>
      <c r="R8" s="63">
        <f>Discipline!N9</f>
        <v>15</v>
      </c>
      <c r="S8" s="63">
        <f>HPS!$R8*0.1</f>
        <v>1.5</v>
      </c>
      <c r="T8" s="63" t="str">
        <f>IF(HPS!$S8&gt;=4,"Cleared","NC")</f>
        <v>NC</v>
      </c>
      <c r="U8" s="63">
        <f>HPS!$I8+HPS!$M8+HPS!$P8+HPS!$S8</f>
        <v>7.5</v>
      </c>
      <c r="V8" s="63">
        <f>Persona!AB9</f>
        <v>0</v>
      </c>
      <c r="W8" s="63">
        <f>Persona!AC9</f>
        <v>0</v>
      </c>
      <c r="X8" s="63">
        <f>HPS!$V8+HPS!$W8</f>
        <v>0</v>
      </c>
      <c r="Y8" s="63">
        <f t="shared" si="2"/>
        <v>0</v>
      </c>
      <c r="Z8" s="63" t="str">
        <f>IF(HPS!$X8&gt;=40,"Cleared","NC")</f>
        <v>NC</v>
      </c>
      <c r="AA8" s="63" t="str">
        <f>Wellness!AE9</f>
        <v>NC</v>
      </c>
      <c r="AB8" s="63">
        <f>Wellness!AM9</f>
        <v>0</v>
      </c>
      <c r="AC8" s="63">
        <f t="shared" si="24"/>
        <v>0</v>
      </c>
      <c r="AD8" s="76" t="str">
        <f t="shared" si="3"/>
        <v>NC</v>
      </c>
      <c r="AE8" s="63">
        <f>Behavior!Q9</f>
        <v>1.5999999999999999</v>
      </c>
      <c r="AF8" s="63">
        <f>Behavior!R9</f>
        <v>3.1999999999999997</v>
      </c>
      <c r="AG8" s="63" t="str">
        <f>IF(HPS!$AF8&gt;=6,"Cleared","NC")</f>
        <v>NC</v>
      </c>
      <c r="AH8" s="63">
        <f>Discipline!AA9</f>
        <v>0</v>
      </c>
      <c r="AI8" s="63">
        <f t="shared" si="4"/>
        <v>0</v>
      </c>
      <c r="AJ8" s="63" t="str">
        <f t="shared" si="5"/>
        <v>NC</v>
      </c>
      <c r="AK8" s="63">
        <f t="shared" si="6"/>
        <v>3.1999999999999997</v>
      </c>
      <c r="AL8" s="63">
        <f>Persona!AO9</f>
        <v>20.986666666666672</v>
      </c>
      <c r="AM8" s="63">
        <f>Persona!AP9</f>
        <v>30</v>
      </c>
      <c r="AN8" s="63">
        <f t="shared" si="7"/>
        <v>50.986666666666672</v>
      </c>
      <c r="AO8" s="63">
        <f t="shared" si="8"/>
        <v>25.493333333333336</v>
      </c>
      <c r="AP8" s="63" t="str">
        <f>IF(HPS!$AN8&gt;=40,"Cleared","NC")</f>
        <v>Cleared</v>
      </c>
      <c r="AQ8" s="63" t="str">
        <f>Wellness!AY9</f>
        <v>NC</v>
      </c>
      <c r="AR8" s="63">
        <f>Wellness!BG9</f>
        <v>0</v>
      </c>
      <c r="AS8" s="62">
        <f t="shared" si="9"/>
        <v>0</v>
      </c>
      <c r="AT8" s="76" t="str">
        <f t="shared" si="10"/>
        <v>NC</v>
      </c>
      <c r="AU8" s="63" t="str">
        <f>Behavior!AG9</f>
        <v>0</v>
      </c>
      <c r="AV8" s="63">
        <f>Behavior!AH9</f>
        <v>0</v>
      </c>
      <c r="AW8" s="63" t="str">
        <f t="shared" si="11"/>
        <v>NC</v>
      </c>
      <c r="AX8" s="63">
        <f>Discipline!AN9</f>
        <v>35.111111111111114</v>
      </c>
      <c r="AY8" s="63">
        <f t="shared" si="12"/>
        <v>3.5111111111111115</v>
      </c>
      <c r="AZ8" s="63" t="str">
        <f t="shared" si="13"/>
        <v>NC</v>
      </c>
      <c r="BA8" s="63">
        <f t="shared" si="14"/>
        <v>29.004444444444449</v>
      </c>
      <c r="BB8" s="63">
        <f>Persona!BB9</f>
        <v>8.8888888888888911</v>
      </c>
      <c r="BC8" s="63">
        <f>Persona!BC9</f>
        <v>0</v>
      </c>
      <c r="BD8" s="63">
        <f t="shared" si="15"/>
        <v>8.8888888888888911</v>
      </c>
      <c r="BE8" s="63">
        <f t="shared" si="16"/>
        <v>4.4444444444444455</v>
      </c>
      <c r="BF8" s="63" t="str">
        <f t="shared" si="17"/>
        <v>NC</v>
      </c>
      <c r="BG8" s="63" t="str">
        <f>Wellness!BS9</f>
        <v>NC</v>
      </c>
      <c r="BH8" s="63">
        <f>Wellness!CA9</f>
        <v>0</v>
      </c>
      <c r="BI8" s="62">
        <f t="shared" si="18"/>
        <v>0</v>
      </c>
      <c r="BJ8" s="76" t="str">
        <f t="shared" si="19"/>
        <v>NC</v>
      </c>
      <c r="BK8" s="63" t="str">
        <f>Behavior!AG9</f>
        <v>0</v>
      </c>
      <c r="BL8" s="63">
        <f>Behavior!AH9</f>
        <v>0</v>
      </c>
      <c r="BM8" s="63" t="str">
        <f t="shared" si="20"/>
        <v>NC</v>
      </c>
      <c r="BN8" s="63">
        <f>Discipline!BA9</f>
        <v>16</v>
      </c>
      <c r="BO8" s="63">
        <f t="shared" si="21"/>
        <v>1.6</v>
      </c>
      <c r="BP8" s="63" t="str">
        <f t="shared" si="22"/>
        <v>NC</v>
      </c>
      <c r="BQ8" s="63">
        <f t="shared" si="23"/>
        <v>6.0444444444444461</v>
      </c>
    </row>
    <row r="9" spans="1:69" x14ac:dyDescent="0.3">
      <c r="A9" s="72">
        <v>6</v>
      </c>
      <c r="B9" s="64" t="s">
        <v>27</v>
      </c>
      <c r="C9" s="64" t="s">
        <v>24</v>
      </c>
      <c r="D9" s="64" t="s">
        <v>35</v>
      </c>
      <c r="E9" s="65" t="s">
        <v>36</v>
      </c>
      <c r="F9" s="63">
        <f>Persona!O10</f>
        <v>0</v>
      </c>
      <c r="G9" s="63">
        <f>Persona!P10</f>
        <v>73.333333333333329</v>
      </c>
      <c r="H9" s="63">
        <f>HPS!$G9+HPS!$F9</f>
        <v>73.333333333333329</v>
      </c>
      <c r="I9" s="63">
        <f>HPS!$H9*0.5</f>
        <v>36.666666666666664</v>
      </c>
      <c r="J9" s="63" t="str">
        <f>IF(HPS!$G9&gt;=50,"Cleared","NC")</f>
        <v>Cleared</v>
      </c>
      <c r="K9" s="63" t="str">
        <f>Wellness!K10</f>
        <v>Cleared</v>
      </c>
      <c r="L9" s="63">
        <f>Wellness!S10</f>
        <v>53.333333333333336</v>
      </c>
      <c r="M9" s="62">
        <f t="shared" si="0"/>
        <v>16</v>
      </c>
      <c r="N9" s="76" t="str">
        <f t="shared" si="1"/>
        <v>Cleared</v>
      </c>
      <c r="O9" s="66">
        <f>Behavior!I10</f>
        <v>3</v>
      </c>
      <c r="P9" s="66">
        <f>HPS!$O9*2</f>
        <v>6</v>
      </c>
      <c r="Q9" s="67" t="str">
        <f>IF(HPS!$P9&gt;=6,"Cleared","NC")</f>
        <v>Cleared</v>
      </c>
      <c r="R9" s="63">
        <f>Discipline!N10</f>
        <v>76.25</v>
      </c>
      <c r="S9" s="63">
        <f>HPS!$R9*0.1</f>
        <v>7.625</v>
      </c>
      <c r="T9" s="63" t="str">
        <f>IF(HPS!$S9&gt;=4,"Cleared","NC")</f>
        <v>Cleared</v>
      </c>
      <c r="U9" s="67">
        <f>HPS!$I9+HPS!$M9+HPS!$P9+HPS!$S9</f>
        <v>66.291666666666657</v>
      </c>
      <c r="V9" s="63">
        <f>Persona!AB10</f>
        <v>16.87142857142857</v>
      </c>
      <c r="W9" s="63">
        <f>Persona!AC10</f>
        <v>56.800000000000004</v>
      </c>
      <c r="X9" s="63">
        <f>HPS!$V9+HPS!$W9</f>
        <v>73.671428571428578</v>
      </c>
      <c r="Y9" s="63">
        <f t="shared" si="2"/>
        <v>36.835714285714289</v>
      </c>
      <c r="Z9" s="67" t="str">
        <f>IF(HPS!$X9&gt;=40,"Cleared","NC")</f>
        <v>Cleared</v>
      </c>
      <c r="AA9" s="63" t="str">
        <f>Wellness!AE10</f>
        <v>Cleared</v>
      </c>
      <c r="AB9" s="63">
        <f>Wellness!AM10</f>
        <v>33.333333333333329</v>
      </c>
      <c r="AC9" s="63">
        <f t="shared" si="24"/>
        <v>9.9999999999999982</v>
      </c>
      <c r="AD9" s="76" t="str">
        <f t="shared" si="3"/>
        <v>Cleared</v>
      </c>
      <c r="AE9" s="63">
        <f>Behavior!Q10</f>
        <v>3.2</v>
      </c>
      <c r="AF9" s="63">
        <f>Behavior!R10</f>
        <v>6.4</v>
      </c>
      <c r="AG9" s="63" t="str">
        <f>IF(HPS!$AF9&gt;=6,"Cleared","NC")</f>
        <v>Cleared</v>
      </c>
      <c r="AH9" s="63">
        <f>Discipline!AA10</f>
        <v>50.4</v>
      </c>
      <c r="AI9" s="63">
        <f t="shared" si="4"/>
        <v>5.04</v>
      </c>
      <c r="AJ9" s="63" t="str">
        <f t="shared" si="5"/>
        <v>Cleared</v>
      </c>
      <c r="AK9" s="63">
        <f t="shared" si="6"/>
        <v>58.275714285714287</v>
      </c>
      <c r="AL9" s="63">
        <f>Persona!AO10</f>
        <v>10.826666666666668</v>
      </c>
      <c r="AM9" s="63">
        <f>Persona!AP10</f>
        <v>54</v>
      </c>
      <c r="AN9" s="63">
        <f t="shared" si="7"/>
        <v>64.826666666666668</v>
      </c>
      <c r="AO9" s="63">
        <f t="shared" si="8"/>
        <v>32.413333333333334</v>
      </c>
      <c r="AP9" s="67" t="str">
        <f>IF(HPS!$AN9&gt;=40,"Cleared","NC")</f>
        <v>Cleared</v>
      </c>
      <c r="AQ9" s="63" t="str">
        <f>Wellness!AY10</f>
        <v>Cleared</v>
      </c>
      <c r="AR9" s="63">
        <f>Wellness!BG10</f>
        <v>20</v>
      </c>
      <c r="AS9" s="62">
        <f t="shared" si="9"/>
        <v>6</v>
      </c>
      <c r="AT9" s="76" t="str">
        <f t="shared" si="10"/>
        <v>NC</v>
      </c>
      <c r="AU9" s="63">
        <f>Behavior!AG10</f>
        <v>3.8</v>
      </c>
      <c r="AV9" s="63">
        <f>Behavior!AH10</f>
        <v>7.6</v>
      </c>
      <c r="AW9" s="63" t="str">
        <f t="shared" si="11"/>
        <v>Cleared</v>
      </c>
      <c r="AX9" s="63">
        <f>Discipline!AN10</f>
        <v>39.333333333333329</v>
      </c>
      <c r="AY9" s="63">
        <f t="shared" si="12"/>
        <v>3.9333333333333331</v>
      </c>
      <c r="AZ9" s="63" t="str">
        <f t="shared" si="13"/>
        <v>NC</v>
      </c>
      <c r="BA9" s="63">
        <f t="shared" si="14"/>
        <v>49.946666666666665</v>
      </c>
      <c r="BB9" s="63">
        <f>Persona!BB10</f>
        <v>22.998148148148147</v>
      </c>
      <c r="BC9" s="63">
        <f>Persona!BC10</f>
        <v>49.666666666666664</v>
      </c>
      <c r="BD9" s="63">
        <f t="shared" si="15"/>
        <v>72.664814814814804</v>
      </c>
      <c r="BE9" s="63">
        <f t="shared" si="16"/>
        <v>36.332407407407402</v>
      </c>
      <c r="BF9" s="63" t="str">
        <f t="shared" si="17"/>
        <v>Cleared</v>
      </c>
      <c r="BG9" s="63" t="str">
        <f>Wellness!BS10</f>
        <v>Cleared</v>
      </c>
      <c r="BH9" s="63">
        <f>Wellness!CA10</f>
        <v>56.666666666666664</v>
      </c>
      <c r="BI9" s="62">
        <f t="shared" si="18"/>
        <v>17</v>
      </c>
      <c r="BJ9" s="76" t="str">
        <f t="shared" si="19"/>
        <v>Cleared</v>
      </c>
      <c r="BK9" s="63">
        <f>Behavior!AG10</f>
        <v>3.8</v>
      </c>
      <c r="BL9" s="63">
        <f>Behavior!AH10</f>
        <v>7.6</v>
      </c>
      <c r="BM9" s="63" t="str">
        <f t="shared" si="20"/>
        <v>Cleared</v>
      </c>
      <c r="BN9" s="63">
        <f>Discipline!BA10</f>
        <v>59.333333333333336</v>
      </c>
      <c r="BO9" s="63">
        <f t="shared" si="21"/>
        <v>5.9333333333333336</v>
      </c>
      <c r="BP9" s="63" t="str">
        <f t="shared" si="22"/>
        <v>Cleared</v>
      </c>
      <c r="BQ9" s="63">
        <f t="shared" si="23"/>
        <v>66.865740740740733</v>
      </c>
    </row>
    <row r="10" spans="1:69" x14ac:dyDescent="0.3">
      <c r="A10" s="71">
        <v>7</v>
      </c>
      <c r="B10" s="60" t="s">
        <v>27</v>
      </c>
      <c r="C10" s="60" t="s">
        <v>24</v>
      </c>
      <c r="D10" s="60" t="s">
        <v>37</v>
      </c>
      <c r="E10" s="61" t="s">
        <v>38</v>
      </c>
      <c r="F10" s="63">
        <f>Persona!O11</f>
        <v>0</v>
      </c>
      <c r="G10" s="63">
        <f>Persona!P11</f>
        <v>63.333333333333329</v>
      </c>
      <c r="H10" s="63">
        <f>HPS!$G10+HPS!$F10</f>
        <v>63.333333333333329</v>
      </c>
      <c r="I10" s="63">
        <f>HPS!$H10*0.5</f>
        <v>31.666666666666664</v>
      </c>
      <c r="J10" s="63" t="str">
        <f>IF(HPS!$G10&gt;=50,"Cleared","NC")</f>
        <v>Cleared</v>
      </c>
      <c r="K10" s="63" t="str">
        <f>Wellness!K11</f>
        <v>Cleared</v>
      </c>
      <c r="L10" s="63">
        <f>Wellness!S11</f>
        <v>50</v>
      </c>
      <c r="M10" s="62">
        <f t="shared" si="0"/>
        <v>15</v>
      </c>
      <c r="N10" s="76" t="str">
        <f t="shared" si="1"/>
        <v>Cleared</v>
      </c>
      <c r="O10" s="62">
        <f>Behavior!I11</f>
        <v>3</v>
      </c>
      <c r="P10" s="62">
        <f>HPS!$O10*2</f>
        <v>6</v>
      </c>
      <c r="Q10" s="63" t="str">
        <f>IF(HPS!$P10&gt;=6,"Cleared","NC")</f>
        <v>Cleared</v>
      </c>
      <c r="R10" s="63">
        <f>Discipline!N11</f>
        <v>68.75</v>
      </c>
      <c r="S10" s="63">
        <f>HPS!$R10*0.1</f>
        <v>6.875</v>
      </c>
      <c r="T10" s="63" t="str">
        <f>IF(HPS!$S10&gt;=4,"Cleared","NC")</f>
        <v>Cleared</v>
      </c>
      <c r="U10" s="63">
        <f>HPS!$I10+HPS!$M10+HPS!$P10+HPS!$S10</f>
        <v>59.541666666666664</v>
      </c>
      <c r="V10" s="63">
        <f>Persona!AB11</f>
        <v>23.26071428571429</v>
      </c>
      <c r="W10" s="63">
        <f>Persona!AC11</f>
        <v>57.599999999999994</v>
      </c>
      <c r="X10" s="63">
        <f>HPS!$V10+HPS!$W10</f>
        <v>80.86071428571428</v>
      </c>
      <c r="Y10" s="63">
        <f t="shared" si="2"/>
        <v>40.43035714285714</v>
      </c>
      <c r="Z10" s="63" t="str">
        <f>IF(HPS!$X10&gt;=40,"Cleared","NC")</f>
        <v>Cleared</v>
      </c>
      <c r="AA10" s="63" t="str">
        <f>Wellness!AE11</f>
        <v>NC</v>
      </c>
      <c r="AB10" s="63">
        <f>Wellness!AM11</f>
        <v>50</v>
      </c>
      <c r="AC10" s="63">
        <f t="shared" si="24"/>
        <v>15</v>
      </c>
      <c r="AD10" s="76" t="str">
        <f t="shared" si="3"/>
        <v>Cleared</v>
      </c>
      <c r="AE10" s="63">
        <f>Behavior!Q11</f>
        <v>3.35</v>
      </c>
      <c r="AF10" s="63">
        <f>Behavior!R11</f>
        <v>6.7</v>
      </c>
      <c r="AG10" s="63" t="str">
        <f>IF(HPS!$AF10&gt;=6,"Cleared","NC")</f>
        <v>Cleared</v>
      </c>
      <c r="AH10" s="63">
        <f>Discipline!AA11</f>
        <v>52.457142857142856</v>
      </c>
      <c r="AI10" s="63">
        <f t="shared" si="4"/>
        <v>5.2457142857142856</v>
      </c>
      <c r="AJ10" s="63" t="str">
        <f t="shared" si="5"/>
        <v>Cleared</v>
      </c>
      <c r="AK10" s="63">
        <f t="shared" si="6"/>
        <v>67.376071428571436</v>
      </c>
      <c r="AL10" s="63">
        <f>Persona!AO11</f>
        <v>10.133333333333335</v>
      </c>
      <c r="AM10" s="63">
        <f>Persona!AP11</f>
        <v>46.666666666666671</v>
      </c>
      <c r="AN10" s="63">
        <f t="shared" si="7"/>
        <v>56.800000000000004</v>
      </c>
      <c r="AO10" s="63">
        <f t="shared" si="8"/>
        <v>28.400000000000002</v>
      </c>
      <c r="AP10" s="63" t="str">
        <f>IF(HPS!$AN10&gt;=40,"Cleared","NC")</f>
        <v>Cleared</v>
      </c>
      <c r="AQ10" s="63" t="str">
        <f>Wellness!AY11</f>
        <v>NC</v>
      </c>
      <c r="AR10" s="63">
        <f>Wellness!BG11</f>
        <v>23.333333333333332</v>
      </c>
      <c r="AS10" s="62">
        <f t="shared" si="9"/>
        <v>6.9999999999999991</v>
      </c>
      <c r="AT10" s="76" t="str">
        <f t="shared" si="10"/>
        <v>NC</v>
      </c>
      <c r="AU10" s="63">
        <f>Behavior!AG11</f>
        <v>3</v>
      </c>
      <c r="AV10" s="63">
        <f>Behavior!AH11</f>
        <v>6</v>
      </c>
      <c r="AW10" s="63" t="str">
        <f t="shared" si="11"/>
        <v>Cleared</v>
      </c>
      <c r="AX10" s="63">
        <f>Discipline!AN11</f>
        <v>20.333333333333332</v>
      </c>
      <c r="AY10" s="63">
        <f t="shared" si="12"/>
        <v>2.0333333333333332</v>
      </c>
      <c r="AZ10" s="63" t="str">
        <f t="shared" si="13"/>
        <v>NC</v>
      </c>
      <c r="BA10" s="63">
        <f t="shared" si="14"/>
        <v>43.43333333333333</v>
      </c>
      <c r="BB10" s="63">
        <f>Persona!BB11</f>
        <v>21.975925925925925</v>
      </c>
      <c r="BC10" s="63">
        <f>Persona!BC11</f>
        <v>36</v>
      </c>
      <c r="BD10" s="63">
        <f t="shared" si="15"/>
        <v>57.975925925925921</v>
      </c>
      <c r="BE10" s="63">
        <f t="shared" si="16"/>
        <v>28.98796296296296</v>
      </c>
      <c r="BF10" s="63" t="str">
        <f t="shared" si="17"/>
        <v>Cleared</v>
      </c>
      <c r="BG10" s="63" t="str">
        <f>Wellness!BS11</f>
        <v>NC</v>
      </c>
      <c r="BH10" s="63">
        <f>Wellness!CA11</f>
        <v>33.333333333333329</v>
      </c>
      <c r="BI10" s="62">
        <f t="shared" si="18"/>
        <v>9.9999999999999982</v>
      </c>
      <c r="BJ10" s="76" t="str">
        <f t="shared" si="19"/>
        <v>Cleared</v>
      </c>
      <c r="BK10" s="63">
        <f>Behavior!AG11</f>
        <v>3</v>
      </c>
      <c r="BL10" s="63">
        <f>Behavior!AH11</f>
        <v>6</v>
      </c>
      <c r="BM10" s="63" t="str">
        <f t="shared" si="20"/>
        <v>Cleared</v>
      </c>
      <c r="BN10" s="63">
        <f>Discipline!BA11</f>
        <v>52.5</v>
      </c>
      <c r="BO10" s="63">
        <f t="shared" si="21"/>
        <v>5.25</v>
      </c>
      <c r="BP10" s="63" t="str">
        <f t="shared" si="22"/>
        <v>Cleared</v>
      </c>
      <c r="BQ10" s="63">
        <f t="shared" si="23"/>
        <v>50.23796296296296</v>
      </c>
    </row>
    <row r="11" spans="1:69" x14ac:dyDescent="0.3">
      <c r="A11" s="72">
        <v>8</v>
      </c>
      <c r="B11" s="64" t="s">
        <v>27</v>
      </c>
      <c r="C11" s="64" t="s">
        <v>15</v>
      </c>
      <c r="D11" s="64" t="s">
        <v>39</v>
      </c>
      <c r="E11" s="65" t="s">
        <v>40</v>
      </c>
      <c r="F11" s="63">
        <f>Persona!O12</f>
        <v>0</v>
      </c>
      <c r="G11" s="63">
        <f>Persona!P12</f>
        <v>62.222222222222214</v>
      </c>
      <c r="H11" s="63">
        <f>HPS!$G11+HPS!$F11</f>
        <v>62.222222222222214</v>
      </c>
      <c r="I11" s="63">
        <f>HPS!$H11*0.5</f>
        <v>31.111111111111107</v>
      </c>
      <c r="J11" s="63" t="str">
        <f>IF(HPS!$G11&gt;=50,"Cleared","NC")</f>
        <v>Cleared</v>
      </c>
      <c r="K11" s="63" t="str">
        <f>Wellness!K12</f>
        <v>Cleared</v>
      </c>
      <c r="L11" s="63">
        <f>Wellness!S12</f>
        <v>46.666666666666664</v>
      </c>
      <c r="M11" s="62">
        <f t="shared" si="0"/>
        <v>13.999999999999998</v>
      </c>
      <c r="N11" s="76" t="str">
        <f t="shared" si="1"/>
        <v>Cleared</v>
      </c>
      <c r="O11" s="66">
        <f>Behavior!I12</f>
        <v>3</v>
      </c>
      <c r="P11" s="66">
        <f>HPS!$O11*2</f>
        <v>6</v>
      </c>
      <c r="Q11" s="67" t="str">
        <f>IF(HPS!$P11&gt;=6,"Cleared","NC")</f>
        <v>Cleared</v>
      </c>
      <c r="R11" s="63">
        <f>Discipline!N12</f>
        <v>62.098214285714292</v>
      </c>
      <c r="S11" s="63">
        <f>HPS!$R11*0.1</f>
        <v>6.2098214285714297</v>
      </c>
      <c r="T11" s="63" t="str">
        <f>IF(HPS!$S11&gt;=4,"Cleared","NC")</f>
        <v>Cleared</v>
      </c>
      <c r="U11" s="67">
        <f>HPS!$I11+HPS!$M11+HPS!$P11+HPS!$S11</f>
        <v>57.320932539682538</v>
      </c>
      <c r="V11" s="63">
        <f>Persona!AB12</f>
        <v>21.633333333333336</v>
      </c>
      <c r="W11" s="63">
        <f>Persona!AC12</f>
        <v>49.6</v>
      </c>
      <c r="X11" s="63">
        <f>HPS!$V11+HPS!$W11</f>
        <v>71.233333333333334</v>
      </c>
      <c r="Y11" s="63">
        <f t="shared" si="2"/>
        <v>35.616666666666667</v>
      </c>
      <c r="Z11" s="67" t="str">
        <f>IF(HPS!$X11&gt;=40,"Cleared","NC")</f>
        <v>Cleared</v>
      </c>
      <c r="AA11" s="63" t="str">
        <f>Wellness!AE12</f>
        <v>Cleared</v>
      </c>
      <c r="AB11" s="63">
        <f>Wellness!AM12</f>
        <v>36.666666666666664</v>
      </c>
      <c r="AC11" s="63">
        <f t="shared" si="24"/>
        <v>10.999999999999998</v>
      </c>
      <c r="AD11" s="76" t="str">
        <f t="shared" si="3"/>
        <v>Cleared</v>
      </c>
      <c r="AE11" s="63">
        <f>Behavior!Q12</f>
        <v>4.2</v>
      </c>
      <c r="AF11" s="63">
        <f>Behavior!R12</f>
        <v>8.4</v>
      </c>
      <c r="AG11" s="63" t="str">
        <f>IF(HPS!$AF11&gt;=6,"Cleared","NC")</f>
        <v>Cleared</v>
      </c>
      <c r="AH11" s="63">
        <f>Discipline!AA12</f>
        <v>58.857142857142861</v>
      </c>
      <c r="AI11" s="63">
        <f t="shared" si="4"/>
        <v>5.8857142857142861</v>
      </c>
      <c r="AJ11" s="63" t="str">
        <f t="shared" si="5"/>
        <v>Cleared</v>
      </c>
      <c r="AK11" s="63">
        <f t="shared" si="6"/>
        <v>60.902380952380952</v>
      </c>
      <c r="AL11" s="63">
        <f>Persona!AO12</f>
        <v>20.986666666666672</v>
      </c>
      <c r="AM11" s="63">
        <f>Persona!AP12</f>
        <v>33.333333333333329</v>
      </c>
      <c r="AN11" s="63">
        <f t="shared" si="7"/>
        <v>54.32</v>
      </c>
      <c r="AO11" s="63">
        <f t="shared" si="8"/>
        <v>27.16</v>
      </c>
      <c r="AP11" s="67" t="str">
        <f>IF(HPS!$AN11&gt;=40,"Cleared","NC")</f>
        <v>Cleared</v>
      </c>
      <c r="AQ11" s="63" t="str">
        <f>Wellness!AY12</f>
        <v>Cleared</v>
      </c>
      <c r="AR11" s="63">
        <f>Wellness!BG12</f>
        <v>33.333333333333329</v>
      </c>
      <c r="AS11" s="62">
        <f t="shared" si="9"/>
        <v>9.9999999999999982</v>
      </c>
      <c r="AT11" s="76" t="str">
        <f t="shared" si="10"/>
        <v>Cleared</v>
      </c>
      <c r="AU11" s="63">
        <f>Behavior!AG12</f>
        <v>3</v>
      </c>
      <c r="AV11" s="63">
        <f>Behavior!AH12</f>
        <v>6</v>
      </c>
      <c r="AW11" s="63" t="str">
        <f t="shared" si="11"/>
        <v>Cleared</v>
      </c>
      <c r="AX11" s="63">
        <f>Discipline!AN12</f>
        <v>56.555555555555557</v>
      </c>
      <c r="AY11" s="63">
        <f t="shared" si="12"/>
        <v>5.6555555555555559</v>
      </c>
      <c r="AZ11" s="63" t="str">
        <f t="shared" si="13"/>
        <v>Cleared</v>
      </c>
      <c r="BA11" s="63">
        <f t="shared" si="14"/>
        <v>48.815555555555555</v>
      </c>
      <c r="BB11" s="63">
        <f>Persona!BB12</f>
        <v>26.127777777777773</v>
      </c>
      <c r="BC11" s="63">
        <f>Persona!BC12</f>
        <v>48.499999999999993</v>
      </c>
      <c r="BD11" s="63">
        <f t="shared" si="15"/>
        <v>74.627777777777766</v>
      </c>
      <c r="BE11" s="63">
        <f t="shared" si="16"/>
        <v>37.313888888888883</v>
      </c>
      <c r="BF11" s="63" t="str">
        <f t="shared" si="17"/>
        <v>Cleared</v>
      </c>
      <c r="BG11" s="63" t="str">
        <f>Wellness!BS12</f>
        <v>Cleared</v>
      </c>
      <c r="BH11" s="63">
        <f>Wellness!CA12</f>
        <v>36.666666666666664</v>
      </c>
      <c r="BI11" s="62">
        <f t="shared" si="18"/>
        <v>10.999999999999998</v>
      </c>
      <c r="BJ11" s="76" t="str">
        <f t="shared" si="19"/>
        <v>Cleared</v>
      </c>
      <c r="BK11" s="63">
        <f>Behavior!AG12</f>
        <v>3</v>
      </c>
      <c r="BL11" s="63">
        <f>Behavior!AH12</f>
        <v>6</v>
      </c>
      <c r="BM11" s="63" t="str">
        <f t="shared" si="20"/>
        <v>Cleared</v>
      </c>
      <c r="BN11" s="63">
        <f>Discipline!BA12</f>
        <v>56.499999999999993</v>
      </c>
      <c r="BO11" s="63">
        <f t="shared" si="21"/>
        <v>5.6499999999999995</v>
      </c>
      <c r="BP11" s="63" t="str">
        <f t="shared" si="22"/>
        <v>Cleared</v>
      </c>
      <c r="BQ11" s="63">
        <f t="shared" si="23"/>
        <v>59.963888888888881</v>
      </c>
    </row>
    <row r="12" spans="1:69" x14ac:dyDescent="0.3">
      <c r="A12" s="71">
        <v>9</v>
      </c>
      <c r="B12" s="60" t="s">
        <v>23</v>
      </c>
      <c r="C12" s="60" t="s">
        <v>24</v>
      </c>
      <c r="D12" s="60" t="s">
        <v>41</v>
      </c>
      <c r="E12" s="61" t="s">
        <v>42</v>
      </c>
      <c r="F12" s="63">
        <f>Persona!O13</f>
        <v>0</v>
      </c>
      <c r="G12" s="63">
        <f>Persona!P13</f>
        <v>56.666666666666664</v>
      </c>
      <c r="H12" s="63">
        <f>HPS!$G12+HPS!$F12</f>
        <v>56.666666666666664</v>
      </c>
      <c r="I12" s="63">
        <f>HPS!$H12*0.5</f>
        <v>28.333333333333332</v>
      </c>
      <c r="J12" s="63" t="str">
        <f>IF(HPS!$G12&gt;=50,"Cleared","NC")</f>
        <v>Cleared</v>
      </c>
      <c r="K12" s="63" t="str">
        <f>Wellness!K13</f>
        <v>Cleared</v>
      </c>
      <c r="L12" s="63">
        <f>Wellness!S13</f>
        <v>46.666666666666664</v>
      </c>
      <c r="M12" s="62">
        <f t="shared" si="0"/>
        <v>13.999999999999998</v>
      </c>
      <c r="N12" s="76" t="str">
        <f t="shared" si="1"/>
        <v>Cleared</v>
      </c>
      <c r="O12" s="62">
        <f>Behavior!I13</f>
        <v>3</v>
      </c>
      <c r="P12" s="62">
        <f>HPS!$O12*2</f>
        <v>6</v>
      </c>
      <c r="Q12" s="63" t="str">
        <f>IF(HPS!$P12&gt;=6,"Cleared","NC")</f>
        <v>Cleared</v>
      </c>
      <c r="R12" s="63">
        <f>Discipline!N13</f>
        <v>72.5</v>
      </c>
      <c r="S12" s="63">
        <f>HPS!$R12*0.1</f>
        <v>7.25</v>
      </c>
      <c r="T12" s="63" t="str">
        <f>IF(HPS!$S12&gt;=4,"Cleared","NC")</f>
        <v>Cleared</v>
      </c>
      <c r="U12" s="63">
        <f>HPS!$I12+HPS!$M12+HPS!$P12+HPS!$S12</f>
        <v>55.583333333333329</v>
      </c>
      <c r="V12" s="63">
        <f>Persona!AB13</f>
        <v>18.940476190476193</v>
      </c>
      <c r="W12" s="63">
        <f>Persona!AC13</f>
        <v>49.6</v>
      </c>
      <c r="X12" s="63">
        <f>HPS!$V12+HPS!$W12</f>
        <v>68.540476190476198</v>
      </c>
      <c r="Y12" s="63">
        <f t="shared" si="2"/>
        <v>34.270238095238099</v>
      </c>
      <c r="Z12" s="63" t="str">
        <f>IF(HPS!$X12&gt;=40,"Cleared","NC")</f>
        <v>Cleared</v>
      </c>
      <c r="AA12" s="63" t="str">
        <f>Wellness!AE13</f>
        <v>Cleared</v>
      </c>
      <c r="AB12" s="63">
        <f>Wellness!AM13</f>
        <v>50</v>
      </c>
      <c r="AC12" s="63">
        <f t="shared" si="24"/>
        <v>15</v>
      </c>
      <c r="AD12" s="76" t="str">
        <f t="shared" si="3"/>
        <v>Cleared</v>
      </c>
      <c r="AE12" s="63">
        <f>Behavior!Q13</f>
        <v>3.1</v>
      </c>
      <c r="AF12" s="63">
        <f>Behavior!R13</f>
        <v>6.2</v>
      </c>
      <c r="AG12" s="63" t="str">
        <f>IF(HPS!$AF12&gt;=6,"Cleared","NC")</f>
        <v>Cleared</v>
      </c>
      <c r="AH12" s="63">
        <f>Discipline!AA13</f>
        <v>64.685714285714283</v>
      </c>
      <c r="AI12" s="63">
        <f t="shared" si="4"/>
        <v>6.4685714285714289</v>
      </c>
      <c r="AJ12" s="63" t="str">
        <f t="shared" si="5"/>
        <v>Cleared</v>
      </c>
      <c r="AK12" s="63">
        <f t="shared" si="6"/>
        <v>61.938809523809532</v>
      </c>
      <c r="AL12" s="63">
        <f>Persona!AO13</f>
        <v>14.693333333333335</v>
      </c>
      <c r="AM12" s="63">
        <f>Persona!AP13</f>
        <v>42.666666666666664</v>
      </c>
      <c r="AN12" s="63">
        <f t="shared" si="7"/>
        <v>57.36</v>
      </c>
      <c r="AO12" s="63">
        <f t="shared" si="8"/>
        <v>28.68</v>
      </c>
      <c r="AP12" s="63" t="str">
        <f>IF(HPS!$AN12&gt;=40,"Cleared","NC")</f>
        <v>Cleared</v>
      </c>
      <c r="AQ12" s="63" t="str">
        <f>Wellness!AY13</f>
        <v>Cleared</v>
      </c>
      <c r="AR12" s="63">
        <f>Wellness!BG13</f>
        <v>46.666666666666664</v>
      </c>
      <c r="AS12" s="62">
        <f t="shared" si="9"/>
        <v>13.999999999999998</v>
      </c>
      <c r="AT12" s="76" t="str">
        <f t="shared" si="10"/>
        <v>Cleared</v>
      </c>
      <c r="AU12" s="63">
        <f>Behavior!AG13</f>
        <v>3.4</v>
      </c>
      <c r="AV12" s="63">
        <f>Behavior!AH13</f>
        <v>6.8</v>
      </c>
      <c r="AW12" s="63" t="str">
        <f t="shared" si="11"/>
        <v>Cleared</v>
      </c>
      <c r="AX12" s="63">
        <f>Discipline!AN13</f>
        <v>56.833333333333336</v>
      </c>
      <c r="AY12" s="63">
        <f t="shared" si="12"/>
        <v>5.6833333333333336</v>
      </c>
      <c r="AZ12" s="63" t="str">
        <f t="shared" si="13"/>
        <v>Cleared</v>
      </c>
      <c r="BA12" s="63">
        <f t="shared" si="14"/>
        <v>55.163333333333327</v>
      </c>
      <c r="BB12" s="63">
        <f>Persona!BB13</f>
        <v>27.322222222222223</v>
      </c>
      <c r="BC12" s="63">
        <f>Persona!BC13</f>
        <v>42</v>
      </c>
      <c r="BD12" s="63">
        <f t="shared" si="15"/>
        <v>69.322222222222223</v>
      </c>
      <c r="BE12" s="63">
        <f t="shared" si="16"/>
        <v>34.661111111111111</v>
      </c>
      <c r="BF12" s="63" t="str">
        <f t="shared" si="17"/>
        <v>Cleared</v>
      </c>
      <c r="BG12" s="63" t="str">
        <f>Wellness!BS13</f>
        <v>Cleared</v>
      </c>
      <c r="BH12" s="63">
        <f>Wellness!CA13</f>
        <v>50</v>
      </c>
      <c r="BI12" s="62">
        <f t="shared" si="18"/>
        <v>15</v>
      </c>
      <c r="BJ12" s="76" t="str">
        <f t="shared" si="19"/>
        <v>Cleared</v>
      </c>
      <c r="BK12" s="63">
        <f>Behavior!AG13</f>
        <v>3.4</v>
      </c>
      <c r="BL12" s="63">
        <f>Behavior!AH13</f>
        <v>6.8</v>
      </c>
      <c r="BM12" s="63" t="str">
        <f t="shared" si="20"/>
        <v>Cleared</v>
      </c>
      <c r="BN12" s="63">
        <f>Discipline!BA13</f>
        <v>61.833333333333343</v>
      </c>
      <c r="BO12" s="63">
        <f t="shared" si="21"/>
        <v>6.1833333333333345</v>
      </c>
      <c r="BP12" s="63" t="str">
        <f t="shared" si="22"/>
        <v>Cleared</v>
      </c>
      <c r="BQ12" s="63">
        <f t="shared" si="23"/>
        <v>62.644444444444446</v>
      </c>
    </row>
    <row r="13" spans="1:69" x14ac:dyDescent="0.3">
      <c r="A13" s="72">
        <v>10</v>
      </c>
      <c r="B13" s="64" t="s">
        <v>27</v>
      </c>
      <c r="C13" s="64" t="s">
        <v>24</v>
      </c>
      <c r="D13" s="64" t="s">
        <v>43</v>
      </c>
      <c r="E13" s="65" t="s">
        <v>44</v>
      </c>
      <c r="F13" s="63">
        <f>Persona!O14</f>
        <v>0</v>
      </c>
      <c r="G13" s="63">
        <f>Persona!P14</f>
        <v>80</v>
      </c>
      <c r="H13" s="63">
        <f>HPS!$G13+HPS!$F13</f>
        <v>80</v>
      </c>
      <c r="I13" s="63">
        <f>HPS!$H13*0.5</f>
        <v>40</v>
      </c>
      <c r="J13" s="63" t="str">
        <f>IF(HPS!$G13&gt;=50,"Cleared","NC")</f>
        <v>Cleared</v>
      </c>
      <c r="K13" s="63" t="str">
        <f>Wellness!K14</f>
        <v>Cleared</v>
      </c>
      <c r="L13" s="63">
        <f>Wellness!S14</f>
        <v>46.666666666666664</v>
      </c>
      <c r="M13" s="62">
        <f t="shared" si="0"/>
        <v>13.999999999999998</v>
      </c>
      <c r="N13" s="76" t="str">
        <f t="shared" si="1"/>
        <v>Cleared</v>
      </c>
      <c r="O13" s="66">
        <f>Behavior!I14</f>
        <v>3</v>
      </c>
      <c r="P13" s="66">
        <f>HPS!$O13*2</f>
        <v>6</v>
      </c>
      <c r="Q13" s="67" t="str">
        <f>IF(HPS!$P13&gt;=6,"Cleared","NC")</f>
        <v>Cleared</v>
      </c>
      <c r="R13" s="63">
        <f>Discipline!N14</f>
        <v>68.75</v>
      </c>
      <c r="S13" s="63">
        <f>HPS!$R13*0.1</f>
        <v>6.875</v>
      </c>
      <c r="T13" s="63" t="str">
        <f>IF(HPS!$S13&gt;=4,"Cleared","NC")</f>
        <v>Cleared</v>
      </c>
      <c r="U13" s="67">
        <f>HPS!$I13+HPS!$M13+HPS!$P13+HPS!$S13</f>
        <v>66.875</v>
      </c>
      <c r="V13" s="63">
        <f>Persona!AB14</f>
        <v>24.6</v>
      </c>
      <c r="W13" s="63">
        <f>Persona!AC14</f>
        <v>52.8</v>
      </c>
      <c r="X13" s="63">
        <f>HPS!$V13+HPS!$W13</f>
        <v>77.400000000000006</v>
      </c>
      <c r="Y13" s="63">
        <f t="shared" si="2"/>
        <v>38.700000000000003</v>
      </c>
      <c r="Z13" s="67" t="str">
        <f>IF(HPS!$X13&gt;=40,"Cleared","NC")</f>
        <v>Cleared</v>
      </c>
      <c r="AA13" s="63" t="str">
        <f>Wellness!AE14</f>
        <v>Cleared</v>
      </c>
      <c r="AB13" s="63">
        <f>Wellness!AM14</f>
        <v>13.333333333333334</v>
      </c>
      <c r="AC13" s="63">
        <f t="shared" si="24"/>
        <v>4</v>
      </c>
      <c r="AD13" s="76" t="str">
        <f t="shared" si="3"/>
        <v>NC</v>
      </c>
      <c r="AE13" s="63">
        <f>Behavior!Q14</f>
        <v>3.55</v>
      </c>
      <c r="AF13" s="63">
        <f>Behavior!R14</f>
        <v>7.1</v>
      </c>
      <c r="AG13" s="63" t="str">
        <f>IF(HPS!$AF13&gt;=6,"Cleared","NC")</f>
        <v>Cleared</v>
      </c>
      <c r="AH13" s="63">
        <f>Discipline!AA14</f>
        <v>48.114285714285714</v>
      </c>
      <c r="AI13" s="63">
        <f t="shared" si="4"/>
        <v>4.8114285714285714</v>
      </c>
      <c r="AJ13" s="63" t="str">
        <f t="shared" si="5"/>
        <v>Cleared</v>
      </c>
      <c r="AK13" s="63">
        <f t="shared" si="6"/>
        <v>54.611428571428576</v>
      </c>
      <c r="AL13" s="63">
        <f>Persona!AO14</f>
        <v>8.2000000000000011</v>
      </c>
      <c r="AM13" s="63">
        <f>Persona!AP14</f>
        <v>44.666666666666657</v>
      </c>
      <c r="AN13" s="63">
        <f t="shared" si="7"/>
        <v>52.86666666666666</v>
      </c>
      <c r="AO13" s="63">
        <f t="shared" si="8"/>
        <v>26.43333333333333</v>
      </c>
      <c r="AP13" s="67" t="str">
        <f>IF(HPS!$AN13&gt;=40,"Cleared","NC")</f>
        <v>Cleared</v>
      </c>
      <c r="AQ13" s="63" t="str">
        <f>Wellness!AY14</f>
        <v>Cleared</v>
      </c>
      <c r="AR13" s="63">
        <f>Wellness!BG14</f>
        <v>30</v>
      </c>
      <c r="AS13" s="62">
        <f t="shared" si="9"/>
        <v>9</v>
      </c>
      <c r="AT13" s="76" t="str">
        <f t="shared" si="10"/>
        <v>Cleared</v>
      </c>
      <c r="AU13" s="63">
        <f>Behavior!AG14</f>
        <v>4.0999999999999996</v>
      </c>
      <c r="AV13" s="63">
        <f>Behavior!AH14</f>
        <v>8.1999999999999993</v>
      </c>
      <c r="AW13" s="63" t="str">
        <f t="shared" si="11"/>
        <v>Cleared</v>
      </c>
      <c r="AX13" s="63">
        <f>Discipline!AN14</f>
        <v>30.055555555555557</v>
      </c>
      <c r="AY13" s="63">
        <f t="shared" si="12"/>
        <v>3.005555555555556</v>
      </c>
      <c r="AZ13" s="63" t="str">
        <f t="shared" si="13"/>
        <v>NC</v>
      </c>
      <c r="BA13" s="63">
        <f t="shared" si="14"/>
        <v>46.638888888888879</v>
      </c>
      <c r="BB13" s="63">
        <f>Persona!BB14</f>
        <v>27.770370370370372</v>
      </c>
      <c r="BC13" s="63">
        <f>Persona!BC14</f>
        <v>55.333333333333329</v>
      </c>
      <c r="BD13" s="63">
        <f t="shared" si="15"/>
        <v>83.103703703703701</v>
      </c>
      <c r="BE13" s="63">
        <f t="shared" si="16"/>
        <v>41.55185185185185</v>
      </c>
      <c r="BF13" s="63" t="str">
        <f t="shared" si="17"/>
        <v>Cleared</v>
      </c>
      <c r="BG13" s="63" t="str">
        <f>Wellness!BS14</f>
        <v>Cleared</v>
      </c>
      <c r="BH13" s="63">
        <f>Wellness!CA14</f>
        <v>16.666666666666664</v>
      </c>
      <c r="BI13" s="62">
        <f t="shared" si="18"/>
        <v>4.9999999999999991</v>
      </c>
      <c r="BJ13" s="76" t="str">
        <f t="shared" si="19"/>
        <v>NC</v>
      </c>
      <c r="BK13" s="63">
        <f>Behavior!AG14</f>
        <v>4.0999999999999996</v>
      </c>
      <c r="BL13" s="63">
        <f>Behavior!AH14</f>
        <v>8.1999999999999993</v>
      </c>
      <c r="BM13" s="63" t="str">
        <f t="shared" si="20"/>
        <v>Cleared</v>
      </c>
      <c r="BN13" s="63">
        <f>Discipline!BA14</f>
        <v>59</v>
      </c>
      <c r="BO13" s="63">
        <f t="shared" si="21"/>
        <v>5.9</v>
      </c>
      <c r="BP13" s="63" t="str">
        <f t="shared" si="22"/>
        <v>Cleared</v>
      </c>
      <c r="BQ13" s="63">
        <f t="shared" si="23"/>
        <v>60.651851851851852</v>
      </c>
    </row>
    <row r="14" spans="1:69" x14ac:dyDescent="0.3">
      <c r="A14" s="71">
        <v>11</v>
      </c>
      <c r="B14" s="60" t="s">
        <v>27</v>
      </c>
      <c r="C14" s="60" t="s">
        <v>47</v>
      </c>
      <c r="D14" s="60" t="s">
        <v>45</v>
      </c>
      <c r="E14" s="61" t="s">
        <v>46</v>
      </c>
      <c r="F14" s="63">
        <f>Persona!O15</f>
        <v>0</v>
      </c>
      <c r="G14" s="63">
        <f>Persona!P15</f>
        <v>55.000000000000007</v>
      </c>
      <c r="H14" s="63">
        <f>HPS!$G14+HPS!$F14</f>
        <v>55.000000000000007</v>
      </c>
      <c r="I14" s="63">
        <f>HPS!$H14*0.5</f>
        <v>27.500000000000004</v>
      </c>
      <c r="J14" s="63" t="str">
        <f>IF(HPS!$G14&gt;=50,"Cleared","NC")</f>
        <v>Cleared</v>
      </c>
      <c r="K14" s="63" t="str">
        <f>Wellness!K15</f>
        <v>Cleared</v>
      </c>
      <c r="L14" s="63">
        <f>Wellness!S15</f>
        <v>43.333333333333336</v>
      </c>
      <c r="M14" s="62">
        <f t="shared" si="0"/>
        <v>13</v>
      </c>
      <c r="N14" s="76" t="str">
        <f t="shared" si="1"/>
        <v>Cleared</v>
      </c>
      <c r="O14" s="62">
        <f>Behavior!I15</f>
        <v>3</v>
      </c>
      <c r="P14" s="62">
        <f>HPS!$O14*2</f>
        <v>6</v>
      </c>
      <c r="Q14" s="63" t="str">
        <f>IF(HPS!$P14&gt;=6,"Cleared","NC")</f>
        <v>Cleared</v>
      </c>
      <c r="R14" s="63">
        <f>Discipline!N15</f>
        <v>57.499999999999993</v>
      </c>
      <c r="S14" s="63">
        <f>HPS!$R14*0.1</f>
        <v>5.75</v>
      </c>
      <c r="T14" s="63" t="str">
        <f>IF(HPS!$S14&gt;=4,"Cleared","NC")</f>
        <v>Cleared</v>
      </c>
      <c r="U14" s="63">
        <f>HPS!$I14+HPS!$M14+HPS!$P14+HPS!$S14</f>
        <v>52.25</v>
      </c>
      <c r="V14" s="63">
        <f>Persona!AB15</f>
        <v>17.597619047619045</v>
      </c>
      <c r="W14" s="63">
        <f>Persona!AC15</f>
        <v>48.800000000000004</v>
      </c>
      <c r="X14" s="63">
        <f>HPS!$V14+HPS!$W14</f>
        <v>66.397619047619045</v>
      </c>
      <c r="Y14" s="63">
        <f t="shared" si="2"/>
        <v>33.198809523809523</v>
      </c>
      <c r="Z14" s="63" t="str">
        <f>IF(HPS!$X14&gt;=40,"Cleared","NC")</f>
        <v>Cleared</v>
      </c>
      <c r="AA14" s="63" t="str">
        <f>Wellness!AE15</f>
        <v>Cleared</v>
      </c>
      <c r="AB14" s="63">
        <f>Wellness!AM15</f>
        <v>40</v>
      </c>
      <c r="AC14" s="63">
        <f t="shared" si="24"/>
        <v>12</v>
      </c>
      <c r="AD14" s="76" t="str">
        <f t="shared" si="3"/>
        <v>Cleared</v>
      </c>
      <c r="AE14" s="63">
        <f>Behavior!Q15</f>
        <v>3.5866666666666669</v>
      </c>
      <c r="AF14" s="63">
        <f>Behavior!R15</f>
        <v>7.1733333333333338</v>
      </c>
      <c r="AG14" s="63" t="str">
        <f>IF(HPS!$AF14&gt;=6,"Cleared","NC")</f>
        <v>Cleared</v>
      </c>
      <c r="AH14" s="63">
        <f>Discipline!AA15</f>
        <v>48.74285714285714</v>
      </c>
      <c r="AI14" s="63">
        <f t="shared" si="4"/>
        <v>4.8742857142857146</v>
      </c>
      <c r="AJ14" s="63" t="str">
        <f t="shared" si="5"/>
        <v>Cleared</v>
      </c>
      <c r="AK14" s="63">
        <f t="shared" si="6"/>
        <v>57.246428571428567</v>
      </c>
      <c r="AL14" s="63">
        <f>Persona!AO15</f>
        <v>18.760000000000002</v>
      </c>
      <c r="AM14" s="63">
        <f>Persona!AP15</f>
        <v>37</v>
      </c>
      <c r="AN14" s="63">
        <f t="shared" si="7"/>
        <v>55.760000000000005</v>
      </c>
      <c r="AO14" s="63">
        <f t="shared" si="8"/>
        <v>27.880000000000003</v>
      </c>
      <c r="AP14" s="63" t="str">
        <f>IF(HPS!$AN14&gt;=40,"Cleared","NC")</f>
        <v>Cleared</v>
      </c>
      <c r="AQ14" s="63" t="str">
        <f>Wellness!AY15</f>
        <v>Cleared</v>
      </c>
      <c r="AR14" s="63">
        <f>Wellness!BG15</f>
        <v>33.333333333333329</v>
      </c>
      <c r="AS14" s="62">
        <f t="shared" si="9"/>
        <v>9.9999999999999982</v>
      </c>
      <c r="AT14" s="76" t="str">
        <f t="shared" si="10"/>
        <v>Cleared</v>
      </c>
      <c r="AU14" s="63">
        <f>Behavior!AG15</f>
        <v>3.56</v>
      </c>
      <c r="AV14" s="63">
        <f>Behavior!AH15</f>
        <v>7.12</v>
      </c>
      <c r="AW14" s="63" t="str">
        <f t="shared" si="11"/>
        <v>Cleared</v>
      </c>
      <c r="AX14" s="63">
        <f>Discipline!AN15</f>
        <v>39.277777777777779</v>
      </c>
      <c r="AY14" s="63">
        <f t="shared" si="12"/>
        <v>3.927777777777778</v>
      </c>
      <c r="AZ14" s="63" t="str">
        <f t="shared" si="13"/>
        <v>NC</v>
      </c>
      <c r="BA14" s="63">
        <f t="shared" si="14"/>
        <v>48.927777777777777</v>
      </c>
      <c r="BB14" s="63">
        <f>Persona!BB15</f>
        <v>21.696296296296296</v>
      </c>
      <c r="BC14" s="63">
        <f>Persona!BC15</f>
        <v>29.666666666666664</v>
      </c>
      <c r="BD14" s="63">
        <f t="shared" si="15"/>
        <v>51.36296296296296</v>
      </c>
      <c r="BE14" s="63">
        <f t="shared" si="16"/>
        <v>25.68148148148148</v>
      </c>
      <c r="BF14" s="63" t="str">
        <f t="shared" si="17"/>
        <v>Cleared</v>
      </c>
      <c r="BG14" s="63" t="str">
        <f>Wellness!BS15</f>
        <v>Cleared</v>
      </c>
      <c r="BH14" s="63">
        <f>Wellness!CA15</f>
        <v>40</v>
      </c>
      <c r="BI14" s="62">
        <f t="shared" si="18"/>
        <v>12</v>
      </c>
      <c r="BJ14" s="76" t="str">
        <f t="shared" si="19"/>
        <v>Cleared</v>
      </c>
      <c r="BK14" s="63">
        <f>Behavior!AG15</f>
        <v>3.56</v>
      </c>
      <c r="BL14" s="63">
        <f>Behavior!AH15</f>
        <v>7.12</v>
      </c>
      <c r="BM14" s="63" t="str">
        <f t="shared" si="20"/>
        <v>Cleared</v>
      </c>
      <c r="BN14" s="63">
        <f>Discipline!BA15</f>
        <v>49.666666666666664</v>
      </c>
      <c r="BO14" s="63">
        <f t="shared" si="21"/>
        <v>4.9666666666666668</v>
      </c>
      <c r="BP14" s="63" t="str">
        <f t="shared" si="22"/>
        <v>Cleared</v>
      </c>
      <c r="BQ14" s="63">
        <f t="shared" si="23"/>
        <v>49.76814814814815</v>
      </c>
    </row>
    <row r="15" spans="1:69" x14ac:dyDescent="0.3">
      <c r="A15" s="72">
        <v>12</v>
      </c>
      <c r="B15" s="64" t="s">
        <v>27</v>
      </c>
      <c r="C15" s="64" t="s">
        <v>47</v>
      </c>
      <c r="D15" s="64" t="s">
        <v>48</v>
      </c>
      <c r="E15" s="65" t="s">
        <v>49</v>
      </c>
      <c r="F15" s="63">
        <f>Persona!O16</f>
        <v>0</v>
      </c>
      <c r="G15" s="63">
        <f>Persona!P16</f>
        <v>57.222222222222221</v>
      </c>
      <c r="H15" s="63">
        <f>HPS!$G15+HPS!$F15</f>
        <v>57.222222222222221</v>
      </c>
      <c r="I15" s="63">
        <f>HPS!$H15*0.5</f>
        <v>28.611111111111111</v>
      </c>
      <c r="J15" s="63" t="str">
        <f>IF(HPS!$G15&gt;=50,"Cleared","NC")</f>
        <v>Cleared</v>
      </c>
      <c r="K15" s="63" t="str">
        <f>Wellness!K16</f>
        <v>Cleared</v>
      </c>
      <c r="L15" s="63">
        <f>Wellness!S16</f>
        <v>66.666666666666657</v>
      </c>
      <c r="M15" s="62">
        <f t="shared" si="0"/>
        <v>19.999999999999996</v>
      </c>
      <c r="N15" s="76" t="str">
        <f t="shared" si="1"/>
        <v>Cleared</v>
      </c>
      <c r="O15" s="66">
        <f>Behavior!I16</f>
        <v>3</v>
      </c>
      <c r="P15" s="66">
        <f>HPS!$O15*2</f>
        <v>6</v>
      </c>
      <c r="Q15" s="67" t="str">
        <f>IF(HPS!$P15&gt;=6,"Cleared","NC")</f>
        <v>Cleared</v>
      </c>
      <c r="R15" s="63">
        <f>Discipline!N16</f>
        <v>42.5</v>
      </c>
      <c r="S15" s="63">
        <f>HPS!$R15*0.1</f>
        <v>4.25</v>
      </c>
      <c r="T15" s="63" t="str">
        <f>IF(HPS!$S15&gt;=4,"Cleared","NC")</f>
        <v>Cleared</v>
      </c>
      <c r="U15" s="67">
        <f>HPS!$I15+HPS!$M15+HPS!$P15+HPS!$S15</f>
        <v>58.861111111111107</v>
      </c>
      <c r="V15" s="63">
        <f>Persona!AB16</f>
        <v>0</v>
      </c>
      <c r="W15" s="63">
        <f>Persona!AC16</f>
        <v>50.4</v>
      </c>
      <c r="X15" s="63">
        <f>HPS!$V15+HPS!$W15</f>
        <v>50.4</v>
      </c>
      <c r="Y15" s="63">
        <f t="shared" si="2"/>
        <v>25.2</v>
      </c>
      <c r="Z15" s="67" t="str">
        <f>IF(HPS!$X15&gt;=40,"Cleared","NC")</f>
        <v>Cleared</v>
      </c>
      <c r="AA15" s="63" t="str">
        <f>Wellness!AE16</f>
        <v>Cleared</v>
      </c>
      <c r="AB15" s="63">
        <f>Wellness!AM16</f>
        <v>3.3333333333333335</v>
      </c>
      <c r="AC15" s="63">
        <f t="shared" si="24"/>
        <v>1</v>
      </c>
      <c r="AD15" s="76" t="str">
        <f t="shared" si="3"/>
        <v>NC</v>
      </c>
      <c r="AE15" s="63">
        <f>Behavior!Q16</f>
        <v>3.38</v>
      </c>
      <c r="AF15" s="63">
        <f>Behavior!R16</f>
        <v>6.76</v>
      </c>
      <c r="AG15" s="63" t="str">
        <f>IF(HPS!$AF15&gt;=6,"Cleared","NC")</f>
        <v>Cleared</v>
      </c>
      <c r="AH15" s="63">
        <f>Discipline!AA16</f>
        <v>54.171428571428571</v>
      </c>
      <c r="AI15" s="63">
        <f t="shared" si="4"/>
        <v>5.4171428571428573</v>
      </c>
      <c r="AJ15" s="63" t="str">
        <f t="shared" si="5"/>
        <v>Cleared</v>
      </c>
      <c r="AK15" s="63">
        <f t="shared" si="6"/>
        <v>38.377142857142857</v>
      </c>
      <c r="AL15" s="63">
        <f>Persona!AO16</f>
        <v>18.173333333333336</v>
      </c>
      <c r="AM15" s="63">
        <f>Persona!AP16</f>
        <v>39.666666666666664</v>
      </c>
      <c r="AN15" s="63">
        <f t="shared" si="7"/>
        <v>57.84</v>
      </c>
      <c r="AO15" s="63">
        <f t="shared" si="8"/>
        <v>28.92</v>
      </c>
      <c r="AP15" s="67" t="str">
        <f>IF(HPS!$AN15&gt;=40,"Cleared","NC")</f>
        <v>Cleared</v>
      </c>
      <c r="AQ15" s="63" t="str">
        <f>Wellness!AY16</f>
        <v>Cleared</v>
      </c>
      <c r="AR15" s="63">
        <f>Wellness!BG16</f>
        <v>46.666666666666664</v>
      </c>
      <c r="AS15" s="62">
        <f t="shared" si="9"/>
        <v>13.999999999999998</v>
      </c>
      <c r="AT15" s="76" t="str">
        <f t="shared" si="10"/>
        <v>Cleared</v>
      </c>
      <c r="AU15" s="63">
        <f>Behavior!AG16</f>
        <v>2.9</v>
      </c>
      <c r="AV15" s="63">
        <f>Behavior!AH16</f>
        <v>5.8</v>
      </c>
      <c r="AW15" s="63" t="str">
        <f t="shared" si="11"/>
        <v>NC</v>
      </c>
      <c r="AX15" s="63">
        <f>Discipline!AN16</f>
        <v>43.277777777777779</v>
      </c>
      <c r="AY15" s="63">
        <f t="shared" si="12"/>
        <v>4.3277777777777784</v>
      </c>
      <c r="AZ15" s="63" t="str">
        <f t="shared" si="13"/>
        <v>Cleared</v>
      </c>
      <c r="BA15" s="63">
        <f t="shared" si="14"/>
        <v>53.047777777777775</v>
      </c>
      <c r="BB15" s="63">
        <f>Persona!BB16</f>
        <v>23.470370370370375</v>
      </c>
      <c r="BC15" s="63">
        <f>Persona!BC16</f>
        <v>39</v>
      </c>
      <c r="BD15" s="63">
        <f t="shared" si="15"/>
        <v>62.470370370370375</v>
      </c>
      <c r="BE15" s="63">
        <f t="shared" si="16"/>
        <v>31.235185185185188</v>
      </c>
      <c r="BF15" s="63" t="str">
        <f t="shared" si="17"/>
        <v>Cleared</v>
      </c>
      <c r="BG15" s="63" t="str">
        <f>Wellness!BS16</f>
        <v>Cleared</v>
      </c>
      <c r="BH15" s="63">
        <f>Wellness!CA16</f>
        <v>50</v>
      </c>
      <c r="BI15" s="62">
        <f t="shared" si="18"/>
        <v>15</v>
      </c>
      <c r="BJ15" s="76" t="str">
        <f t="shared" si="19"/>
        <v>Cleared</v>
      </c>
      <c r="BK15" s="63">
        <f>Behavior!AG16</f>
        <v>2.9</v>
      </c>
      <c r="BL15" s="63">
        <f>Behavior!AH16</f>
        <v>5.8</v>
      </c>
      <c r="BM15" s="63" t="str">
        <f t="shared" si="20"/>
        <v>NC</v>
      </c>
      <c r="BN15" s="63">
        <f>Discipline!BA16</f>
        <v>36</v>
      </c>
      <c r="BO15" s="63">
        <f t="shared" si="21"/>
        <v>3.6</v>
      </c>
      <c r="BP15" s="63" t="str">
        <f t="shared" si="22"/>
        <v>NC</v>
      </c>
      <c r="BQ15" s="63">
        <f t="shared" si="23"/>
        <v>55.635185185185186</v>
      </c>
    </row>
    <row r="16" spans="1:69" x14ac:dyDescent="0.3">
      <c r="A16" s="71">
        <v>13</v>
      </c>
      <c r="B16" s="60" t="s">
        <v>27</v>
      </c>
      <c r="C16" s="60" t="s">
        <v>24</v>
      </c>
      <c r="D16" s="60" t="s">
        <v>50</v>
      </c>
      <c r="E16" s="61" t="s">
        <v>51</v>
      </c>
      <c r="F16" s="63">
        <f>Persona!O17</f>
        <v>0</v>
      </c>
      <c r="G16" s="63">
        <f>Persona!P17</f>
        <v>55.55555555555555</v>
      </c>
      <c r="H16" s="63">
        <f>HPS!$G16+HPS!$F16</f>
        <v>55.55555555555555</v>
      </c>
      <c r="I16" s="63">
        <f>HPS!$H16*0.5</f>
        <v>27.777777777777775</v>
      </c>
      <c r="J16" s="63" t="str">
        <f>IF(HPS!$G16&gt;=50,"Cleared","NC")</f>
        <v>Cleared</v>
      </c>
      <c r="K16" s="63" t="str">
        <f>Wellness!K17</f>
        <v>Cleared</v>
      </c>
      <c r="L16" s="63">
        <f>Wellness!S17</f>
        <v>33.333333333333329</v>
      </c>
      <c r="M16" s="62">
        <f t="shared" si="0"/>
        <v>9.9999999999999982</v>
      </c>
      <c r="N16" s="76" t="str">
        <f t="shared" si="1"/>
        <v>Cleared</v>
      </c>
      <c r="O16" s="62">
        <f>Behavior!I17</f>
        <v>3</v>
      </c>
      <c r="P16" s="62">
        <f>HPS!$O16*2</f>
        <v>6</v>
      </c>
      <c r="Q16" s="63" t="str">
        <f>IF(HPS!$P16&gt;=6,"Cleared","NC")</f>
        <v>Cleared</v>
      </c>
      <c r="R16" s="63">
        <f>Discipline!N17</f>
        <v>75</v>
      </c>
      <c r="S16" s="63">
        <f>HPS!$R16*0.1</f>
        <v>7.5</v>
      </c>
      <c r="T16" s="63" t="str">
        <f>IF(HPS!$S16&gt;=4,"Cleared","NC")</f>
        <v>Cleared</v>
      </c>
      <c r="U16" s="63">
        <f>HPS!$I16+HPS!$M16+HPS!$P16+HPS!$S16</f>
        <v>51.277777777777771</v>
      </c>
      <c r="V16" s="63">
        <f>Persona!AB17</f>
        <v>9.9880952380952408</v>
      </c>
      <c r="W16" s="63">
        <f>Persona!AC17</f>
        <v>48</v>
      </c>
      <c r="X16" s="63">
        <f>HPS!$V16+HPS!$W16</f>
        <v>57.988095238095241</v>
      </c>
      <c r="Y16" s="63">
        <f t="shared" si="2"/>
        <v>28.99404761904762</v>
      </c>
      <c r="Z16" s="63" t="str">
        <f>IF(HPS!$X16&gt;=40,"Cleared","NC")</f>
        <v>Cleared</v>
      </c>
      <c r="AA16" s="63" t="str">
        <f>Wellness!AE17</f>
        <v>Cleared</v>
      </c>
      <c r="AB16" s="63">
        <f>Wellness!AM17</f>
        <v>30</v>
      </c>
      <c r="AC16" s="63">
        <f t="shared" si="24"/>
        <v>9</v>
      </c>
      <c r="AD16" s="76" t="str">
        <f t="shared" si="3"/>
        <v>Cleared</v>
      </c>
      <c r="AE16" s="63">
        <f>Behavior!Q17</f>
        <v>2.85</v>
      </c>
      <c r="AF16" s="63">
        <f>Behavior!R17</f>
        <v>5.7</v>
      </c>
      <c r="AG16" s="63" t="str">
        <f>IF(HPS!$AF16&gt;=6,"Cleared","NC")</f>
        <v>NC</v>
      </c>
      <c r="AH16" s="63">
        <f>Discipline!AA17</f>
        <v>45.066666666666663</v>
      </c>
      <c r="AI16" s="63">
        <f t="shared" si="4"/>
        <v>4.5066666666666668</v>
      </c>
      <c r="AJ16" s="63" t="str">
        <f t="shared" si="5"/>
        <v>Cleared</v>
      </c>
      <c r="AK16" s="63">
        <f t="shared" si="6"/>
        <v>48.200714285714291</v>
      </c>
      <c r="AL16" s="63">
        <f>Persona!AO17</f>
        <v>15.16</v>
      </c>
      <c r="AM16" s="63">
        <f>Persona!AP17</f>
        <v>36.666666666666664</v>
      </c>
      <c r="AN16" s="63">
        <f t="shared" si="7"/>
        <v>51.826666666666668</v>
      </c>
      <c r="AO16" s="63">
        <f t="shared" si="8"/>
        <v>25.913333333333334</v>
      </c>
      <c r="AP16" s="63" t="str">
        <f>IF(HPS!$AN16&gt;=40,"Cleared","NC")</f>
        <v>Cleared</v>
      </c>
      <c r="AQ16" s="63" t="str">
        <f>Wellness!AY17</f>
        <v>Cleared</v>
      </c>
      <c r="AR16" s="63">
        <f>Wellness!BG17</f>
        <v>30</v>
      </c>
      <c r="AS16" s="62">
        <f t="shared" si="9"/>
        <v>9</v>
      </c>
      <c r="AT16" s="76" t="str">
        <f t="shared" si="10"/>
        <v>Cleared</v>
      </c>
      <c r="AU16" s="63">
        <f>Behavior!AG17</f>
        <v>3.6</v>
      </c>
      <c r="AV16" s="63">
        <f>Behavior!AH17</f>
        <v>7.2</v>
      </c>
      <c r="AW16" s="63" t="str">
        <f t="shared" si="11"/>
        <v>Cleared</v>
      </c>
      <c r="AX16" s="63">
        <f>Discipline!AN17</f>
        <v>59.555555555555564</v>
      </c>
      <c r="AY16" s="63">
        <f t="shared" si="12"/>
        <v>5.9555555555555566</v>
      </c>
      <c r="AZ16" s="63" t="str">
        <f t="shared" si="13"/>
        <v>Cleared</v>
      </c>
      <c r="BA16" s="63">
        <f t="shared" si="14"/>
        <v>48.068888888888893</v>
      </c>
      <c r="BB16" s="63">
        <f>Persona!BB17</f>
        <v>29.262962962962959</v>
      </c>
      <c r="BC16" s="63">
        <f>Persona!BC17</f>
        <v>35</v>
      </c>
      <c r="BD16" s="63">
        <f t="shared" si="15"/>
        <v>64.262962962962959</v>
      </c>
      <c r="BE16" s="63">
        <f t="shared" si="16"/>
        <v>32.13148148148148</v>
      </c>
      <c r="BF16" s="63" t="str">
        <f t="shared" si="17"/>
        <v>Cleared</v>
      </c>
      <c r="BG16" s="63" t="str">
        <f>Wellness!BS17</f>
        <v>Cleared</v>
      </c>
      <c r="BH16" s="63">
        <f>Wellness!CA17</f>
        <v>30</v>
      </c>
      <c r="BI16" s="62">
        <f t="shared" si="18"/>
        <v>9</v>
      </c>
      <c r="BJ16" s="76" t="str">
        <f t="shared" si="19"/>
        <v>Cleared</v>
      </c>
      <c r="BK16" s="63">
        <f>Behavior!AG17</f>
        <v>3.6</v>
      </c>
      <c r="BL16" s="63">
        <f>Behavior!AH17</f>
        <v>7.2</v>
      </c>
      <c r="BM16" s="63" t="str">
        <f t="shared" si="20"/>
        <v>Cleared</v>
      </c>
      <c r="BN16" s="63">
        <f>Discipline!BA17</f>
        <v>65.5</v>
      </c>
      <c r="BO16" s="63">
        <f t="shared" si="21"/>
        <v>6.5500000000000007</v>
      </c>
      <c r="BP16" s="63" t="str">
        <f t="shared" si="22"/>
        <v>Cleared</v>
      </c>
      <c r="BQ16" s="63">
        <f t="shared" si="23"/>
        <v>54.881481481481487</v>
      </c>
    </row>
    <row r="17" spans="1:69" x14ac:dyDescent="0.3">
      <c r="A17" s="72">
        <v>14</v>
      </c>
      <c r="B17" s="64" t="s">
        <v>23</v>
      </c>
      <c r="C17" s="64" t="s">
        <v>47</v>
      </c>
      <c r="D17" s="64" t="s">
        <v>52</v>
      </c>
      <c r="E17" s="65" t="s">
        <v>53</v>
      </c>
      <c r="F17" s="63">
        <f>Persona!O18</f>
        <v>0</v>
      </c>
      <c r="G17" s="63">
        <f>Persona!P18</f>
        <v>57.777777777777786</v>
      </c>
      <c r="H17" s="63">
        <f>HPS!$G17+HPS!$F17</f>
        <v>57.777777777777786</v>
      </c>
      <c r="I17" s="63">
        <f>HPS!$H17*0.5</f>
        <v>28.888888888888893</v>
      </c>
      <c r="J17" s="63" t="str">
        <f>IF(HPS!$G17&gt;=50,"Cleared","NC")</f>
        <v>Cleared</v>
      </c>
      <c r="K17" s="63" t="str">
        <f>Wellness!K18</f>
        <v>Cleared</v>
      </c>
      <c r="L17" s="63">
        <f>Wellness!S18</f>
        <v>43.333333333333336</v>
      </c>
      <c r="M17" s="62">
        <f t="shared" si="0"/>
        <v>13</v>
      </c>
      <c r="N17" s="76" t="str">
        <f t="shared" si="1"/>
        <v>Cleared</v>
      </c>
      <c r="O17" s="66">
        <f>Behavior!I18</f>
        <v>3</v>
      </c>
      <c r="P17" s="66">
        <f>HPS!$O17*2</f>
        <v>6</v>
      </c>
      <c r="Q17" s="67" t="str">
        <f>IF(HPS!$P17&gt;=6,"Cleared","NC")</f>
        <v>Cleared</v>
      </c>
      <c r="R17" s="63">
        <f>Discipline!N18</f>
        <v>68.75</v>
      </c>
      <c r="S17" s="63">
        <f>HPS!$R17*0.1</f>
        <v>6.875</v>
      </c>
      <c r="T17" s="63" t="str">
        <f>IF(HPS!$S17&gt;=4,"Cleared","NC")</f>
        <v>Cleared</v>
      </c>
      <c r="U17" s="67">
        <f>HPS!$I17+HPS!$M17+HPS!$P17+HPS!$S17</f>
        <v>54.763888888888893</v>
      </c>
      <c r="V17" s="63">
        <f>Persona!AB18</f>
        <v>29.314285714285717</v>
      </c>
      <c r="W17" s="63">
        <f>Persona!AC18</f>
        <v>49.599999999999994</v>
      </c>
      <c r="X17" s="63">
        <f>HPS!$V17+HPS!$W17</f>
        <v>78.914285714285711</v>
      </c>
      <c r="Y17" s="63">
        <f t="shared" si="2"/>
        <v>39.457142857142856</v>
      </c>
      <c r="Z17" s="67" t="str">
        <f>IF(HPS!$X17&gt;=40,"Cleared","NC")</f>
        <v>Cleared</v>
      </c>
      <c r="AA17" s="63" t="str">
        <f>Wellness!AE18</f>
        <v>NC</v>
      </c>
      <c r="AB17" s="63">
        <f>Wellness!AM18</f>
        <v>0</v>
      </c>
      <c r="AC17" s="63">
        <f t="shared" si="24"/>
        <v>0</v>
      </c>
      <c r="AD17" s="76" t="str">
        <f t="shared" si="3"/>
        <v>NC</v>
      </c>
      <c r="AE17" s="63">
        <f>Behavior!Q18</f>
        <v>3.5200000000000005</v>
      </c>
      <c r="AF17" s="63">
        <f>Behavior!R18</f>
        <v>7.0400000000000009</v>
      </c>
      <c r="AG17" s="63" t="str">
        <f>IF(HPS!$AF17&gt;=6,"Cleared","NC")</f>
        <v>Cleared</v>
      </c>
      <c r="AH17" s="63">
        <f>Discipline!AA18</f>
        <v>50.628571428571433</v>
      </c>
      <c r="AI17" s="63">
        <f t="shared" si="4"/>
        <v>5.0628571428571441</v>
      </c>
      <c r="AJ17" s="63" t="str">
        <f t="shared" si="5"/>
        <v>Cleared</v>
      </c>
      <c r="AK17" s="63">
        <f t="shared" si="6"/>
        <v>51.56</v>
      </c>
      <c r="AL17" s="63">
        <f>Persona!AO18</f>
        <v>18.026666666666667</v>
      </c>
      <c r="AM17" s="63">
        <f>Persona!AP18</f>
        <v>34.666666666666671</v>
      </c>
      <c r="AN17" s="63">
        <f t="shared" si="7"/>
        <v>52.693333333333342</v>
      </c>
      <c r="AO17" s="63">
        <f t="shared" si="8"/>
        <v>26.346666666666671</v>
      </c>
      <c r="AP17" s="67" t="str">
        <f>IF(HPS!$AN17&gt;=40,"Cleared","NC")</f>
        <v>Cleared</v>
      </c>
      <c r="AQ17" s="63" t="str">
        <f>Wellness!AY18</f>
        <v>NC</v>
      </c>
      <c r="AR17" s="63">
        <f>Wellness!BG18</f>
        <v>46.666666666666664</v>
      </c>
      <c r="AS17" s="62">
        <f t="shared" si="9"/>
        <v>13.999999999999998</v>
      </c>
      <c r="AT17" s="76" t="str">
        <f t="shared" si="10"/>
        <v>Cleared</v>
      </c>
      <c r="AU17" s="63">
        <f>Behavior!AG18</f>
        <v>3.6</v>
      </c>
      <c r="AV17" s="63">
        <f>Behavior!AH18</f>
        <v>7.2</v>
      </c>
      <c r="AW17" s="63" t="str">
        <f t="shared" si="11"/>
        <v>Cleared</v>
      </c>
      <c r="AX17" s="63">
        <f>Discipline!AN18</f>
        <v>29.5</v>
      </c>
      <c r="AY17" s="63">
        <f t="shared" si="12"/>
        <v>2.95</v>
      </c>
      <c r="AZ17" s="63" t="str">
        <f t="shared" si="13"/>
        <v>NC</v>
      </c>
      <c r="BA17" s="63">
        <f t="shared" si="14"/>
        <v>50.496666666666677</v>
      </c>
      <c r="BB17" s="63">
        <f>Persona!BB18</f>
        <v>29.194444444444443</v>
      </c>
      <c r="BC17" s="63">
        <f>Persona!BC18</f>
        <v>43</v>
      </c>
      <c r="BD17" s="63">
        <f t="shared" si="15"/>
        <v>72.194444444444443</v>
      </c>
      <c r="BE17" s="63">
        <f t="shared" si="16"/>
        <v>36.097222222222221</v>
      </c>
      <c r="BF17" s="63" t="str">
        <f t="shared" si="17"/>
        <v>Cleared</v>
      </c>
      <c r="BG17" s="63" t="str">
        <f>Wellness!BS18</f>
        <v>Cleared</v>
      </c>
      <c r="BH17" s="63">
        <f>Wellness!CA18</f>
        <v>23.333333333333332</v>
      </c>
      <c r="BI17" s="62">
        <f t="shared" si="18"/>
        <v>6.9999999999999991</v>
      </c>
      <c r="BJ17" s="76" t="str">
        <f t="shared" si="19"/>
        <v>NC</v>
      </c>
      <c r="BK17" s="63">
        <f>Behavior!AG18</f>
        <v>3.6</v>
      </c>
      <c r="BL17" s="63">
        <f>Behavior!AH18</f>
        <v>7.2</v>
      </c>
      <c r="BM17" s="63" t="str">
        <f t="shared" si="20"/>
        <v>Cleared</v>
      </c>
      <c r="BN17" s="63">
        <f>Discipline!BA18</f>
        <v>53.833333333333336</v>
      </c>
      <c r="BO17" s="63">
        <f t="shared" si="21"/>
        <v>5.3833333333333337</v>
      </c>
      <c r="BP17" s="63" t="str">
        <f t="shared" si="22"/>
        <v>Cleared</v>
      </c>
      <c r="BQ17" s="63">
        <f t="shared" si="23"/>
        <v>55.680555555555557</v>
      </c>
    </row>
    <row r="18" spans="1:69" x14ac:dyDescent="0.3">
      <c r="A18" s="71">
        <v>15</v>
      </c>
      <c r="B18" s="60" t="s">
        <v>23</v>
      </c>
      <c r="C18" s="60" t="s">
        <v>15</v>
      </c>
      <c r="D18" s="60" t="s">
        <v>54</v>
      </c>
      <c r="E18" s="61" t="s">
        <v>55</v>
      </c>
      <c r="F18" s="63">
        <f>Persona!O19</f>
        <v>0</v>
      </c>
      <c r="G18" s="63">
        <f>Persona!P19</f>
        <v>65.555555555555543</v>
      </c>
      <c r="H18" s="63">
        <f>HPS!$G18+HPS!$F18</f>
        <v>65.555555555555543</v>
      </c>
      <c r="I18" s="63">
        <f>HPS!$H18*0.5</f>
        <v>32.777777777777771</v>
      </c>
      <c r="J18" s="63" t="str">
        <f>IF(HPS!$G18&gt;=50,"Cleared","NC")</f>
        <v>Cleared</v>
      </c>
      <c r="K18" s="63" t="str">
        <f>Wellness!K19</f>
        <v>NC</v>
      </c>
      <c r="L18" s="63">
        <f>Wellness!S19</f>
        <v>30</v>
      </c>
      <c r="M18" s="62">
        <f t="shared" si="0"/>
        <v>9</v>
      </c>
      <c r="N18" s="76" t="str">
        <f t="shared" si="1"/>
        <v>Cleared</v>
      </c>
      <c r="O18" s="62">
        <f>Behavior!I19</f>
        <v>3</v>
      </c>
      <c r="P18" s="62">
        <f>HPS!$O18*2</f>
        <v>6</v>
      </c>
      <c r="Q18" s="63" t="str">
        <f>IF(HPS!$P18&gt;=6,"Cleared","NC")</f>
        <v>Cleared</v>
      </c>
      <c r="R18" s="63">
        <f>Discipline!N19</f>
        <v>36.116071428571431</v>
      </c>
      <c r="S18" s="63">
        <f>HPS!$R18*0.1</f>
        <v>3.6116071428571432</v>
      </c>
      <c r="T18" s="63" t="str">
        <f>IF(HPS!$S18&gt;=4,"Cleared","NC")</f>
        <v>NC</v>
      </c>
      <c r="U18" s="63">
        <f>HPS!$I18+HPS!$M18+HPS!$P18+HPS!$S18</f>
        <v>51.389384920634917</v>
      </c>
      <c r="V18" s="63">
        <f>Persona!AB19</f>
        <v>23.176190476190481</v>
      </c>
      <c r="W18" s="63">
        <f>Persona!AC19</f>
        <v>47.199999999999996</v>
      </c>
      <c r="X18" s="63">
        <f>HPS!$V18+HPS!$W18</f>
        <v>70.376190476190473</v>
      </c>
      <c r="Y18" s="63">
        <f t="shared" si="2"/>
        <v>35.188095238095237</v>
      </c>
      <c r="Z18" s="63" t="str">
        <f>IF(HPS!$X18&gt;=40,"Cleared","NC")</f>
        <v>Cleared</v>
      </c>
      <c r="AA18" s="63" t="str">
        <f>Wellness!AE19</f>
        <v>NC</v>
      </c>
      <c r="AB18" s="63">
        <f>Wellness!AM19</f>
        <v>0</v>
      </c>
      <c r="AC18" s="63">
        <f t="shared" si="24"/>
        <v>0</v>
      </c>
      <c r="AD18" s="76" t="str">
        <f t="shared" si="3"/>
        <v>NC</v>
      </c>
      <c r="AE18" s="63">
        <f>Behavior!Q19</f>
        <v>3.7</v>
      </c>
      <c r="AF18" s="63">
        <f>Behavior!R19</f>
        <v>7.4</v>
      </c>
      <c r="AG18" s="63" t="str">
        <f>IF(HPS!$AF18&gt;=6,"Cleared","NC")</f>
        <v>Cleared</v>
      </c>
      <c r="AH18" s="63">
        <f>Discipline!AA19</f>
        <v>34.971428571428568</v>
      </c>
      <c r="AI18" s="63">
        <f t="shared" si="4"/>
        <v>3.4971428571428569</v>
      </c>
      <c r="AJ18" s="63" t="str">
        <f t="shared" si="5"/>
        <v>NC</v>
      </c>
      <c r="AK18" s="63">
        <f t="shared" si="6"/>
        <v>46.08523809523809</v>
      </c>
      <c r="AL18" s="63">
        <f>Persona!AO19</f>
        <v>18.866666666666671</v>
      </c>
      <c r="AM18" s="63">
        <f>Persona!AP19</f>
        <v>43.999999999999993</v>
      </c>
      <c r="AN18" s="63">
        <f t="shared" si="7"/>
        <v>62.86666666666666</v>
      </c>
      <c r="AO18" s="63">
        <f t="shared" si="8"/>
        <v>31.43333333333333</v>
      </c>
      <c r="AP18" s="63" t="str">
        <f>IF(HPS!$AN18&gt;=40,"Cleared","NC")</f>
        <v>Cleared</v>
      </c>
      <c r="AQ18" s="63" t="str">
        <f>Wellness!AY19</f>
        <v>NC</v>
      </c>
      <c r="AR18" s="63">
        <f>Wellness!BG19</f>
        <v>0</v>
      </c>
      <c r="AS18" s="62">
        <f t="shared" si="9"/>
        <v>0</v>
      </c>
      <c r="AT18" s="76" t="str">
        <f t="shared" si="10"/>
        <v>NC</v>
      </c>
      <c r="AU18" s="63">
        <f>Behavior!AG19</f>
        <v>3.6</v>
      </c>
      <c r="AV18" s="63">
        <f>Behavior!AH19</f>
        <v>7.2</v>
      </c>
      <c r="AW18" s="63" t="str">
        <f t="shared" si="11"/>
        <v>Cleared</v>
      </c>
      <c r="AX18" s="63">
        <f>Discipline!AN19</f>
        <v>38.777777777777779</v>
      </c>
      <c r="AY18" s="63">
        <f t="shared" si="12"/>
        <v>3.8777777777777782</v>
      </c>
      <c r="AZ18" s="63" t="str">
        <f t="shared" si="13"/>
        <v>NC</v>
      </c>
      <c r="BA18" s="63">
        <f t="shared" si="14"/>
        <v>42.511111111111113</v>
      </c>
      <c r="BB18" s="63">
        <f>Persona!BB19</f>
        <v>0</v>
      </c>
      <c r="BC18" s="63">
        <f>Persona!BC19</f>
        <v>48.333333333333321</v>
      </c>
      <c r="BD18" s="63">
        <f t="shared" si="15"/>
        <v>48.333333333333321</v>
      </c>
      <c r="BE18" s="63">
        <f t="shared" si="16"/>
        <v>24.166666666666661</v>
      </c>
      <c r="BF18" s="63" t="str">
        <f t="shared" si="17"/>
        <v>Cleared</v>
      </c>
      <c r="BG18" s="63" t="str">
        <f>Wellness!BS19</f>
        <v>NC</v>
      </c>
      <c r="BH18" s="63">
        <f>Wellness!CA19</f>
        <v>0</v>
      </c>
      <c r="BI18" s="62">
        <f t="shared" si="18"/>
        <v>0</v>
      </c>
      <c r="BJ18" s="76" t="str">
        <f t="shared" si="19"/>
        <v>NC</v>
      </c>
      <c r="BK18" s="63">
        <f>Behavior!AG19</f>
        <v>3.6</v>
      </c>
      <c r="BL18" s="63">
        <f>Behavior!AH19</f>
        <v>7.2</v>
      </c>
      <c r="BM18" s="63" t="str">
        <f t="shared" si="20"/>
        <v>Cleared</v>
      </c>
      <c r="BN18" s="63">
        <f>Discipline!BA19</f>
        <v>14.000000000000002</v>
      </c>
      <c r="BO18" s="63">
        <f t="shared" si="21"/>
        <v>1.4000000000000004</v>
      </c>
      <c r="BP18" s="63" t="str">
        <f t="shared" si="22"/>
        <v>NC</v>
      </c>
      <c r="BQ18" s="63">
        <f t="shared" si="23"/>
        <v>32.766666666666659</v>
      </c>
    </row>
    <row r="19" spans="1:69" x14ac:dyDescent="0.3">
      <c r="A19" s="72">
        <v>16</v>
      </c>
      <c r="B19" s="64" t="s">
        <v>27</v>
      </c>
      <c r="C19" s="64" t="s">
        <v>24</v>
      </c>
      <c r="D19" s="64" t="s">
        <v>56</v>
      </c>
      <c r="E19" s="65" t="s">
        <v>57</v>
      </c>
      <c r="F19" s="63">
        <f>Persona!O20</f>
        <v>0</v>
      </c>
      <c r="G19" s="63">
        <f>Persona!P20</f>
        <v>56.666666666666664</v>
      </c>
      <c r="H19" s="63">
        <f>HPS!$G19+HPS!$F19</f>
        <v>56.666666666666664</v>
      </c>
      <c r="I19" s="63">
        <f>HPS!$H19*0.5</f>
        <v>28.333333333333332</v>
      </c>
      <c r="J19" s="63" t="str">
        <f>IF(HPS!$G19&gt;=50,"Cleared","NC")</f>
        <v>Cleared</v>
      </c>
      <c r="K19" s="63" t="str">
        <f>Wellness!K20</f>
        <v>Cleared</v>
      </c>
      <c r="L19" s="63">
        <f>Wellness!S20</f>
        <v>33.333333333333329</v>
      </c>
      <c r="M19" s="62">
        <f t="shared" si="0"/>
        <v>9.9999999999999982</v>
      </c>
      <c r="N19" s="76" t="str">
        <f t="shared" si="1"/>
        <v>Cleared</v>
      </c>
      <c r="O19" s="66">
        <f>Behavior!I20</f>
        <v>3</v>
      </c>
      <c r="P19" s="66">
        <f>HPS!$O19*2</f>
        <v>6</v>
      </c>
      <c r="Q19" s="67" t="str">
        <f>IF(HPS!$P19&gt;=6,"Cleared","NC")</f>
        <v>Cleared</v>
      </c>
      <c r="R19" s="63">
        <f>Discipline!N20</f>
        <v>62.5</v>
      </c>
      <c r="S19" s="63">
        <f>HPS!$R19*0.1</f>
        <v>6.25</v>
      </c>
      <c r="T19" s="63" t="str">
        <f>IF(HPS!$S19&gt;=4,"Cleared","NC")</f>
        <v>Cleared</v>
      </c>
      <c r="U19" s="67">
        <f>HPS!$I19+HPS!$M19+HPS!$P19+HPS!$S19</f>
        <v>50.583333333333329</v>
      </c>
      <c r="V19" s="63">
        <f>Persona!AB20</f>
        <v>12.695238095238098</v>
      </c>
      <c r="W19" s="63">
        <f>Persona!AC20</f>
        <v>46.4</v>
      </c>
      <c r="X19" s="63">
        <f>HPS!$V19+HPS!$W19</f>
        <v>59.095238095238095</v>
      </c>
      <c r="Y19" s="63">
        <f t="shared" si="2"/>
        <v>29.547619047619047</v>
      </c>
      <c r="Z19" s="67" t="str">
        <f>IF(HPS!$X19&gt;=40,"Cleared","NC")</f>
        <v>Cleared</v>
      </c>
      <c r="AA19" s="63" t="str">
        <f>Wellness!AE20</f>
        <v>NC</v>
      </c>
      <c r="AB19" s="63">
        <f>Wellness!AM20</f>
        <v>6.666666666666667</v>
      </c>
      <c r="AC19" s="63">
        <f t="shared" si="24"/>
        <v>2</v>
      </c>
      <c r="AD19" s="76" t="str">
        <f t="shared" si="3"/>
        <v>NC</v>
      </c>
      <c r="AE19" s="63">
        <f>Behavior!Q20</f>
        <v>3.4</v>
      </c>
      <c r="AF19" s="63">
        <f>Behavior!R20</f>
        <v>6.8</v>
      </c>
      <c r="AG19" s="63" t="str">
        <f>IF(HPS!$AF19&gt;=6,"Cleared","NC")</f>
        <v>Cleared</v>
      </c>
      <c r="AH19" s="63">
        <f>Discipline!AA20</f>
        <v>42.057142857142857</v>
      </c>
      <c r="AI19" s="63">
        <f t="shared" si="4"/>
        <v>4.2057142857142855</v>
      </c>
      <c r="AJ19" s="63" t="str">
        <f t="shared" si="5"/>
        <v>Cleared</v>
      </c>
      <c r="AK19" s="63">
        <f t="shared" si="6"/>
        <v>42.553333333333335</v>
      </c>
      <c r="AL19" s="63">
        <f>Persona!AO20</f>
        <v>9.9600000000000009</v>
      </c>
      <c r="AM19" s="63">
        <f>Persona!AP20</f>
        <v>31.333333333333336</v>
      </c>
      <c r="AN19" s="63">
        <f t="shared" si="7"/>
        <v>41.293333333333337</v>
      </c>
      <c r="AO19" s="63">
        <f t="shared" si="8"/>
        <v>20.646666666666668</v>
      </c>
      <c r="AP19" s="67" t="str">
        <f>IF(HPS!$AN19&gt;=40,"Cleared","NC")</f>
        <v>Cleared</v>
      </c>
      <c r="AQ19" s="63" t="str">
        <f>Wellness!AY20</f>
        <v>NC</v>
      </c>
      <c r="AR19" s="63">
        <f>Wellness!BG20</f>
        <v>6.666666666666667</v>
      </c>
      <c r="AS19" s="62">
        <f t="shared" si="9"/>
        <v>2</v>
      </c>
      <c r="AT19" s="76" t="str">
        <f t="shared" si="10"/>
        <v>NC</v>
      </c>
      <c r="AU19" s="63">
        <f>Behavior!AG20</f>
        <v>2.84</v>
      </c>
      <c r="AV19" s="63">
        <f>Behavior!AH20</f>
        <v>5.68</v>
      </c>
      <c r="AW19" s="63" t="str">
        <f t="shared" si="11"/>
        <v>NC</v>
      </c>
      <c r="AX19" s="63">
        <f>Discipline!AN20</f>
        <v>38.611111111111114</v>
      </c>
      <c r="AY19" s="63">
        <f t="shared" si="12"/>
        <v>3.8611111111111116</v>
      </c>
      <c r="AZ19" s="63" t="str">
        <f t="shared" si="13"/>
        <v>NC</v>
      </c>
      <c r="BA19" s="63">
        <f t="shared" si="14"/>
        <v>32.187777777777782</v>
      </c>
      <c r="BB19" s="63">
        <f>Persona!BB20</f>
        <v>6.3555555555555561</v>
      </c>
      <c r="BC19" s="63">
        <f>Persona!BC20</f>
        <v>48</v>
      </c>
      <c r="BD19" s="63">
        <f t="shared" si="15"/>
        <v>54.355555555555554</v>
      </c>
      <c r="BE19" s="63">
        <f t="shared" si="16"/>
        <v>27.177777777777777</v>
      </c>
      <c r="BF19" s="63" t="str">
        <f t="shared" si="17"/>
        <v>Cleared</v>
      </c>
      <c r="BG19" s="63" t="str">
        <f>Wellness!BS20</f>
        <v>NC</v>
      </c>
      <c r="BH19" s="63">
        <f>Wellness!CA20</f>
        <v>0</v>
      </c>
      <c r="BI19" s="62">
        <f t="shared" si="18"/>
        <v>0</v>
      </c>
      <c r="BJ19" s="76" t="str">
        <f t="shared" si="19"/>
        <v>NC</v>
      </c>
      <c r="BK19" s="63">
        <f>Behavior!AG20</f>
        <v>2.84</v>
      </c>
      <c r="BL19" s="63">
        <f>Behavior!AH20</f>
        <v>5.68</v>
      </c>
      <c r="BM19" s="63" t="str">
        <f t="shared" si="20"/>
        <v>NC</v>
      </c>
      <c r="BN19" s="63">
        <f>Discipline!BA20</f>
        <v>37.666666666666664</v>
      </c>
      <c r="BO19" s="63">
        <f t="shared" si="21"/>
        <v>3.7666666666666666</v>
      </c>
      <c r="BP19" s="63" t="str">
        <f t="shared" si="22"/>
        <v>NC</v>
      </c>
      <c r="BQ19" s="63">
        <f t="shared" si="23"/>
        <v>36.624444444444443</v>
      </c>
    </row>
    <row r="20" spans="1:69" x14ac:dyDescent="0.3">
      <c r="A20" s="71">
        <v>17</v>
      </c>
      <c r="B20" s="60" t="s">
        <v>23</v>
      </c>
      <c r="C20" s="60" t="s">
        <v>15</v>
      </c>
      <c r="D20" s="60" t="s">
        <v>58</v>
      </c>
      <c r="E20" s="61" t="s">
        <v>59</v>
      </c>
      <c r="F20" s="63">
        <f>Persona!O21</f>
        <v>0</v>
      </c>
      <c r="G20" s="63">
        <f>Persona!P21</f>
        <v>65.555555555555543</v>
      </c>
      <c r="H20" s="63">
        <f>HPS!$G20+HPS!$F20</f>
        <v>65.555555555555543</v>
      </c>
      <c r="I20" s="63">
        <f>HPS!$H20*0.5</f>
        <v>32.777777777777771</v>
      </c>
      <c r="J20" s="63" t="str">
        <f>IF(HPS!$G20&gt;=50,"Cleared","NC")</f>
        <v>Cleared</v>
      </c>
      <c r="K20" s="63" t="str">
        <f>Wellness!K21</f>
        <v>Cleared</v>
      </c>
      <c r="L20" s="63">
        <f>Wellness!S21</f>
        <v>36.666666666666664</v>
      </c>
      <c r="M20" s="62">
        <f t="shared" si="0"/>
        <v>10.999999999999998</v>
      </c>
      <c r="N20" s="76" t="str">
        <f t="shared" si="1"/>
        <v>Cleared</v>
      </c>
      <c r="O20" s="62">
        <f>Behavior!I21</f>
        <v>3</v>
      </c>
      <c r="P20" s="62">
        <f>HPS!$O20*2</f>
        <v>6</v>
      </c>
      <c r="Q20" s="63" t="str">
        <f>IF(HPS!$P20&gt;=6,"Cleared","NC")</f>
        <v>Cleared</v>
      </c>
      <c r="R20" s="63">
        <f>Discipline!N21</f>
        <v>64.151785714285708</v>
      </c>
      <c r="S20" s="63">
        <f>HPS!$R20*0.1</f>
        <v>6.4151785714285712</v>
      </c>
      <c r="T20" s="63" t="str">
        <f>IF(HPS!$S20&gt;=4,"Cleared","NC")</f>
        <v>Cleared</v>
      </c>
      <c r="U20" s="63">
        <f>HPS!$I20+HPS!$M20+HPS!$P20+HPS!$S20</f>
        <v>56.192956349206341</v>
      </c>
      <c r="V20" s="63">
        <f>Persona!AB21</f>
        <v>20.171428571428571</v>
      </c>
      <c r="W20" s="63">
        <f>Persona!AC21</f>
        <v>50.4</v>
      </c>
      <c r="X20" s="63">
        <f>HPS!$V20+HPS!$W20</f>
        <v>70.571428571428569</v>
      </c>
      <c r="Y20" s="63">
        <f t="shared" si="2"/>
        <v>35.285714285714285</v>
      </c>
      <c r="Z20" s="63" t="str">
        <f>IF(HPS!$X20&gt;=40,"Cleared","NC")</f>
        <v>Cleared</v>
      </c>
      <c r="AA20" s="63" t="str">
        <f>Wellness!AE21</f>
        <v>Cleared</v>
      </c>
      <c r="AB20" s="63">
        <f>Wellness!AM21</f>
        <v>33.333333333333329</v>
      </c>
      <c r="AC20" s="63">
        <f t="shared" si="24"/>
        <v>9.9999999999999982</v>
      </c>
      <c r="AD20" s="76" t="str">
        <f t="shared" si="3"/>
        <v>Cleared</v>
      </c>
      <c r="AE20" s="63">
        <f>Behavior!Q21</f>
        <v>4.4000000000000004</v>
      </c>
      <c r="AF20" s="63">
        <f>Behavior!R21</f>
        <v>8.8000000000000007</v>
      </c>
      <c r="AG20" s="63" t="str">
        <f>IF(HPS!$AF20&gt;=6,"Cleared","NC")</f>
        <v>Cleared</v>
      </c>
      <c r="AH20" s="63">
        <f>Discipline!AA21</f>
        <v>61.48571428571428</v>
      </c>
      <c r="AI20" s="63">
        <f t="shared" si="4"/>
        <v>6.1485714285714286</v>
      </c>
      <c r="AJ20" s="63" t="str">
        <f t="shared" si="5"/>
        <v>Cleared</v>
      </c>
      <c r="AK20" s="63">
        <f t="shared" si="6"/>
        <v>60.234285714285718</v>
      </c>
      <c r="AL20" s="63">
        <f>Persona!AO21</f>
        <v>17.413333333333334</v>
      </c>
      <c r="AM20" s="63">
        <f>Persona!AP21</f>
        <v>54</v>
      </c>
      <c r="AN20" s="63">
        <f t="shared" si="7"/>
        <v>71.413333333333327</v>
      </c>
      <c r="AO20" s="63">
        <f t="shared" si="8"/>
        <v>35.706666666666663</v>
      </c>
      <c r="AP20" s="63" t="str">
        <f>IF(HPS!$AN20&gt;=40,"Cleared","NC")</f>
        <v>Cleared</v>
      </c>
      <c r="AQ20" s="63" t="str">
        <f>Wellness!AY21</f>
        <v>Cleared</v>
      </c>
      <c r="AR20" s="63">
        <f>Wellness!BG21</f>
        <v>30</v>
      </c>
      <c r="AS20" s="62">
        <f t="shared" si="9"/>
        <v>9</v>
      </c>
      <c r="AT20" s="76" t="str">
        <f t="shared" si="10"/>
        <v>Cleared</v>
      </c>
      <c r="AU20" s="63">
        <f>Behavior!AG21</f>
        <v>4</v>
      </c>
      <c r="AV20" s="63">
        <f>Behavior!AH21</f>
        <v>8</v>
      </c>
      <c r="AW20" s="63" t="str">
        <f t="shared" si="11"/>
        <v>Cleared</v>
      </c>
      <c r="AX20" s="63">
        <f>Discipline!AN21</f>
        <v>60.222222222222221</v>
      </c>
      <c r="AY20" s="63">
        <f t="shared" si="12"/>
        <v>6.0222222222222221</v>
      </c>
      <c r="AZ20" s="63" t="str">
        <f t="shared" si="13"/>
        <v>Cleared</v>
      </c>
      <c r="BA20" s="63">
        <f t="shared" si="14"/>
        <v>58.728888888888889</v>
      </c>
      <c r="BB20" s="63">
        <f>Persona!BB21</f>
        <v>28.044444444444441</v>
      </c>
      <c r="BC20" s="63">
        <f>Persona!BC21</f>
        <v>49</v>
      </c>
      <c r="BD20" s="63">
        <f t="shared" si="15"/>
        <v>77.044444444444437</v>
      </c>
      <c r="BE20" s="63">
        <f t="shared" si="16"/>
        <v>38.522222222222219</v>
      </c>
      <c r="BF20" s="63" t="str">
        <f t="shared" si="17"/>
        <v>Cleared</v>
      </c>
      <c r="BG20" s="63" t="str">
        <f>Wellness!BS21</f>
        <v>Cleared</v>
      </c>
      <c r="BH20" s="63">
        <f>Wellness!CA21</f>
        <v>50</v>
      </c>
      <c r="BI20" s="62">
        <f t="shared" si="18"/>
        <v>15</v>
      </c>
      <c r="BJ20" s="76" t="str">
        <f t="shared" si="19"/>
        <v>Cleared</v>
      </c>
      <c r="BK20" s="63">
        <f>Behavior!AG21</f>
        <v>4</v>
      </c>
      <c r="BL20" s="63">
        <f>Behavior!AH21</f>
        <v>8</v>
      </c>
      <c r="BM20" s="63" t="str">
        <f t="shared" si="20"/>
        <v>Cleared</v>
      </c>
      <c r="BN20" s="63">
        <f>Discipline!BA21</f>
        <v>62</v>
      </c>
      <c r="BO20" s="63">
        <f t="shared" si="21"/>
        <v>6.2</v>
      </c>
      <c r="BP20" s="63" t="str">
        <f t="shared" si="22"/>
        <v>Cleared</v>
      </c>
      <c r="BQ20" s="63">
        <f t="shared" si="23"/>
        <v>67.722222222222214</v>
      </c>
    </row>
    <row r="21" spans="1:69" x14ac:dyDescent="0.3">
      <c r="A21" s="72">
        <v>18</v>
      </c>
      <c r="B21" s="64" t="s">
        <v>62</v>
      </c>
      <c r="C21" s="64" t="s">
        <v>24</v>
      </c>
      <c r="D21" s="64" t="s">
        <v>60</v>
      </c>
      <c r="E21" s="65" t="s">
        <v>61</v>
      </c>
      <c r="F21" s="63">
        <f>Persona!O22</f>
        <v>0</v>
      </c>
      <c r="G21" s="63">
        <f>Persona!P22</f>
        <v>70</v>
      </c>
      <c r="H21" s="63">
        <f>HPS!$G21+HPS!$F21</f>
        <v>70</v>
      </c>
      <c r="I21" s="63">
        <f>HPS!$H21*0.5</f>
        <v>35</v>
      </c>
      <c r="J21" s="63" t="str">
        <f>IF(HPS!$G21&gt;=50,"Cleared","NC")</f>
        <v>Cleared</v>
      </c>
      <c r="K21" s="63" t="str">
        <f>Wellness!K22</f>
        <v>Cleared</v>
      </c>
      <c r="L21" s="63">
        <f>Wellness!S22</f>
        <v>30</v>
      </c>
      <c r="M21" s="62">
        <f t="shared" si="0"/>
        <v>9</v>
      </c>
      <c r="N21" s="76" t="str">
        <f t="shared" si="1"/>
        <v>Cleared</v>
      </c>
      <c r="O21" s="66">
        <f>Behavior!I22</f>
        <v>3</v>
      </c>
      <c r="P21" s="66">
        <f>HPS!$O21*2</f>
        <v>6</v>
      </c>
      <c r="Q21" s="67" t="str">
        <f>IF(HPS!$P21&gt;=6,"Cleared","NC")</f>
        <v>Cleared</v>
      </c>
      <c r="R21" s="63">
        <f>Discipline!N22</f>
        <v>66.25</v>
      </c>
      <c r="S21" s="63">
        <f>HPS!$R21*0.1</f>
        <v>6.625</v>
      </c>
      <c r="T21" s="63" t="str">
        <f>IF(HPS!$S21&gt;=4,"Cleared","NC")</f>
        <v>Cleared</v>
      </c>
      <c r="U21" s="67">
        <f>HPS!$I21+HPS!$M21+HPS!$P21+HPS!$S21</f>
        <v>56.625</v>
      </c>
      <c r="V21" s="63">
        <f>Persona!AB22</f>
        <v>11.954761904761904</v>
      </c>
      <c r="W21" s="63">
        <f>Persona!AC22</f>
        <v>48.8</v>
      </c>
      <c r="X21" s="63">
        <f>HPS!$V21+HPS!$W21</f>
        <v>60.754761904761899</v>
      </c>
      <c r="Y21" s="63">
        <f t="shared" si="2"/>
        <v>30.37738095238095</v>
      </c>
      <c r="Z21" s="67" t="str">
        <f>IF(HPS!$X21&gt;=40,"Cleared","NC")</f>
        <v>Cleared</v>
      </c>
      <c r="AA21" s="63" t="str">
        <f>Wellness!AE22</f>
        <v>NC</v>
      </c>
      <c r="AB21" s="63">
        <f>Wellness!AM22</f>
        <v>6.666666666666667</v>
      </c>
      <c r="AC21" s="63">
        <f t="shared" si="24"/>
        <v>2</v>
      </c>
      <c r="AD21" s="76" t="str">
        <f t="shared" si="3"/>
        <v>NC</v>
      </c>
      <c r="AE21" s="63">
        <f>Behavior!Q22</f>
        <v>3.9</v>
      </c>
      <c r="AF21" s="63">
        <f>Behavior!R22</f>
        <v>7.8</v>
      </c>
      <c r="AG21" s="63" t="str">
        <f>IF(HPS!$AF21&gt;=6,"Cleared","NC")</f>
        <v>Cleared</v>
      </c>
      <c r="AH21" s="63">
        <f>Discipline!AA22</f>
        <v>26.400000000000002</v>
      </c>
      <c r="AI21" s="63">
        <f t="shared" si="4"/>
        <v>2.6400000000000006</v>
      </c>
      <c r="AJ21" s="63" t="str">
        <f t="shared" si="5"/>
        <v>NC</v>
      </c>
      <c r="AK21" s="63">
        <f t="shared" si="6"/>
        <v>42.817380952380944</v>
      </c>
      <c r="AL21" s="63">
        <f>Persona!AO22</f>
        <v>13.973333333333336</v>
      </c>
      <c r="AM21" s="63">
        <f>Persona!AP22</f>
        <v>60</v>
      </c>
      <c r="AN21" s="63">
        <f t="shared" si="7"/>
        <v>73.973333333333329</v>
      </c>
      <c r="AO21" s="63">
        <f t="shared" si="8"/>
        <v>36.986666666666665</v>
      </c>
      <c r="AP21" s="67" t="str">
        <f>IF(HPS!$AN21&gt;=40,"Cleared","NC")</f>
        <v>Cleared</v>
      </c>
      <c r="AQ21" s="63" t="str">
        <f>Wellness!AY22</f>
        <v>NC</v>
      </c>
      <c r="AR21" s="63">
        <f>Wellness!BG22</f>
        <v>3.3333333333333335</v>
      </c>
      <c r="AS21" s="62">
        <f t="shared" si="9"/>
        <v>1</v>
      </c>
      <c r="AT21" s="76" t="str">
        <f t="shared" si="10"/>
        <v>NC</v>
      </c>
      <c r="AU21" s="63">
        <f>Behavior!AG22</f>
        <v>3</v>
      </c>
      <c r="AV21" s="63">
        <f>Behavior!AH22</f>
        <v>6</v>
      </c>
      <c r="AW21" s="63" t="str">
        <f t="shared" si="11"/>
        <v>Cleared</v>
      </c>
      <c r="AX21" s="63">
        <f>Discipline!AN22</f>
        <v>32.388888888888886</v>
      </c>
      <c r="AY21" s="63">
        <f t="shared" si="12"/>
        <v>3.2388888888888889</v>
      </c>
      <c r="AZ21" s="63" t="str">
        <f t="shared" si="13"/>
        <v>NC</v>
      </c>
      <c r="BA21" s="63">
        <f t="shared" si="14"/>
        <v>47.225555555555552</v>
      </c>
      <c r="BB21" s="63">
        <f>Persona!BB22</f>
        <v>22.927777777777777</v>
      </c>
      <c r="BC21" s="63">
        <f>Persona!BC22</f>
        <v>39.999999999999993</v>
      </c>
      <c r="BD21" s="63">
        <f t="shared" si="15"/>
        <v>62.92777777777777</v>
      </c>
      <c r="BE21" s="63">
        <f t="shared" si="16"/>
        <v>31.463888888888885</v>
      </c>
      <c r="BF21" s="63" t="str">
        <f t="shared" si="17"/>
        <v>Cleared</v>
      </c>
      <c r="BG21" s="63" t="str">
        <f>Wellness!BS22</f>
        <v>NC</v>
      </c>
      <c r="BH21" s="63">
        <f>Wellness!CA22</f>
        <v>0</v>
      </c>
      <c r="BI21" s="62">
        <f t="shared" si="18"/>
        <v>0</v>
      </c>
      <c r="BJ21" s="76" t="str">
        <f t="shared" si="19"/>
        <v>NC</v>
      </c>
      <c r="BK21" s="63">
        <f>Behavior!AG22</f>
        <v>3</v>
      </c>
      <c r="BL21" s="63">
        <f>Behavior!AH22</f>
        <v>6</v>
      </c>
      <c r="BM21" s="63" t="str">
        <f t="shared" si="20"/>
        <v>Cleared</v>
      </c>
      <c r="BN21" s="63">
        <f>Discipline!BA22</f>
        <v>55.666666666666664</v>
      </c>
      <c r="BO21" s="63">
        <f t="shared" si="21"/>
        <v>5.5666666666666664</v>
      </c>
      <c r="BP21" s="63" t="str">
        <f t="shared" si="22"/>
        <v>Cleared</v>
      </c>
      <c r="BQ21" s="63">
        <f t="shared" si="23"/>
        <v>43.030555555555551</v>
      </c>
    </row>
    <row r="22" spans="1:69" x14ac:dyDescent="0.3">
      <c r="A22" s="71">
        <v>19</v>
      </c>
      <c r="B22" s="60" t="s">
        <v>23</v>
      </c>
      <c r="C22" s="60" t="s">
        <v>24</v>
      </c>
      <c r="D22" s="60" t="s">
        <v>63</v>
      </c>
      <c r="E22" s="61" t="s">
        <v>64</v>
      </c>
      <c r="F22" s="63">
        <f>Persona!O23</f>
        <v>0</v>
      </c>
      <c r="G22" s="63">
        <f>Persona!P23</f>
        <v>63.333333333333329</v>
      </c>
      <c r="H22" s="63">
        <f>HPS!$G22+HPS!$F22</f>
        <v>63.333333333333329</v>
      </c>
      <c r="I22" s="63">
        <f>HPS!$H22*0.5</f>
        <v>31.666666666666664</v>
      </c>
      <c r="J22" s="63" t="str">
        <f>IF(HPS!$G22&gt;=50,"Cleared","NC")</f>
        <v>Cleared</v>
      </c>
      <c r="K22" s="63" t="str">
        <f>Wellness!K23</f>
        <v>Cleared</v>
      </c>
      <c r="L22" s="63">
        <f>Wellness!S23</f>
        <v>50</v>
      </c>
      <c r="M22" s="62">
        <f t="shared" si="0"/>
        <v>15</v>
      </c>
      <c r="N22" s="76" t="str">
        <f t="shared" si="1"/>
        <v>Cleared</v>
      </c>
      <c r="O22" s="62">
        <f>Behavior!I23</f>
        <v>3</v>
      </c>
      <c r="P22" s="62">
        <f>HPS!$O22*2</f>
        <v>6</v>
      </c>
      <c r="Q22" s="63" t="str">
        <f>IF(HPS!$P22&gt;=6,"Cleared","NC")</f>
        <v>Cleared</v>
      </c>
      <c r="R22" s="63">
        <f>Discipline!N23</f>
        <v>67.5</v>
      </c>
      <c r="S22" s="63">
        <f>HPS!$R22*0.1</f>
        <v>6.75</v>
      </c>
      <c r="T22" s="63" t="str">
        <f>IF(HPS!$S22&gt;=4,"Cleared","NC")</f>
        <v>Cleared</v>
      </c>
      <c r="U22" s="63">
        <f>HPS!$I22+HPS!$M22+HPS!$P22+HPS!$S22</f>
        <v>59.416666666666664</v>
      </c>
      <c r="V22" s="63">
        <f>Persona!AB23</f>
        <v>26.242857142857147</v>
      </c>
      <c r="W22" s="63">
        <f>Persona!AC23</f>
        <v>56.800000000000004</v>
      </c>
      <c r="X22" s="63">
        <f>HPS!$V22+HPS!$W22</f>
        <v>83.042857142857144</v>
      </c>
      <c r="Y22" s="63">
        <f t="shared" si="2"/>
        <v>41.521428571428572</v>
      </c>
      <c r="Z22" s="63" t="str">
        <f>IF(HPS!$X22&gt;=40,"Cleared","NC")</f>
        <v>Cleared</v>
      </c>
      <c r="AA22" s="63" t="str">
        <f>Wellness!AE23</f>
        <v>Cleared</v>
      </c>
      <c r="AB22" s="63">
        <f>Wellness!AM23</f>
        <v>3.3333333333333335</v>
      </c>
      <c r="AC22" s="63">
        <f t="shared" si="24"/>
        <v>1</v>
      </c>
      <c r="AD22" s="76" t="str">
        <f t="shared" si="3"/>
        <v>NC</v>
      </c>
      <c r="AE22" s="63">
        <f>Behavior!Q23</f>
        <v>3.55</v>
      </c>
      <c r="AF22" s="63">
        <f>Behavior!R23</f>
        <v>7.1</v>
      </c>
      <c r="AG22" s="63" t="str">
        <f>IF(HPS!$AF22&gt;=6,"Cleared","NC")</f>
        <v>Cleared</v>
      </c>
      <c r="AH22" s="63">
        <f>Discipline!AA23</f>
        <v>49.066666666666663</v>
      </c>
      <c r="AI22" s="63">
        <f t="shared" si="4"/>
        <v>4.9066666666666663</v>
      </c>
      <c r="AJ22" s="63" t="str">
        <f t="shared" si="5"/>
        <v>Cleared</v>
      </c>
      <c r="AK22" s="63">
        <f t="shared" si="6"/>
        <v>54.52809523809524</v>
      </c>
      <c r="AL22" s="63">
        <f>Persona!AO23</f>
        <v>8.9333333333333336</v>
      </c>
      <c r="AM22" s="63">
        <f>Persona!AP23</f>
        <v>55.333333333333336</v>
      </c>
      <c r="AN22" s="63">
        <f t="shared" si="7"/>
        <v>64.266666666666666</v>
      </c>
      <c r="AO22" s="63">
        <f t="shared" si="8"/>
        <v>32.133333333333333</v>
      </c>
      <c r="AP22" s="63" t="str">
        <f>IF(HPS!$AN22&gt;=40,"Cleared","NC")</f>
        <v>Cleared</v>
      </c>
      <c r="AQ22" s="63" t="str">
        <f>Wellness!AY23</f>
        <v>Cleared</v>
      </c>
      <c r="AR22" s="63">
        <f>Wellness!BG23</f>
        <v>20</v>
      </c>
      <c r="AS22" s="62">
        <f t="shared" si="9"/>
        <v>6</v>
      </c>
      <c r="AT22" s="76" t="str">
        <f t="shared" si="10"/>
        <v>NC</v>
      </c>
      <c r="AU22" s="63">
        <f>Behavior!AG23</f>
        <v>3.9666666666666663</v>
      </c>
      <c r="AV22" s="63">
        <f>Behavior!AH23</f>
        <v>7.9333333333333327</v>
      </c>
      <c r="AW22" s="63" t="str">
        <f t="shared" si="11"/>
        <v>Cleared</v>
      </c>
      <c r="AX22" s="63">
        <f>Discipline!AN23</f>
        <v>31.166666666666671</v>
      </c>
      <c r="AY22" s="63">
        <f t="shared" si="12"/>
        <v>3.1166666666666671</v>
      </c>
      <c r="AZ22" s="63" t="str">
        <f t="shared" si="13"/>
        <v>NC</v>
      </c>
      <c r="BA22" s="63">
        <f t="shared" si="14"/>
        <v>49.18333333333333</v>
      </c>
      <c r="BB22" s="63">
        <f>Persona!BB23</f>
        <v>29.540740740740745</v>
      </c>
      <c r="BC22" s="63">
        <f>Persona!BC23</f>
        <v>51.333333333333336</v>
      </c>
      <c r="BD22" s="63">
        <f t="shared" si="15"/>
        <v>80.874074074074088</v>
      </c>
      <c r="BE22" s="63">
        <f t="shared" si="16"/>
        <v>40.437037037037044</v>
      </c>
      <c r="BF22" s="63" t="str">
        <f t="shared" si="17"/>
        <v>Cleared</v>
      </c>
      <c r="BG22" s="63" t="str">
        <f>Wellness!BS23</f>
        <v>Cleared</v>
      </c>
      <c r="BH22" s="63">
        <f>Wellness!CA23</f>
        <v>6.666666666666667</v>
      </c>
      <c r="BI22" s="62">
        <f t="shared" si="18"/>
        <v>2</v>
      </c>
      <c r="BJ22" s="76" t="str">
        <f t="shared" si="19"/>
        <v>NC</v>
      </c>
      <c r="BK22" s="63">
        <f>Behavior!AG23</f>
        <v>3.9666666666666663</v>
      </c>
      <c r="BL22" s="63">
        <f>Behavior!AH23</f>
        <v>7.9333333333333327</v>
      </c>
      <c r="BM22" s="63" t="str">
        <f t="shared" si="20"/>
        <v>Cleared</v>
      </c>
      <c r="BN22" s="63">
        <f>Discipline!BA23</f>
        <v>57.666666666666664</v>
      </c>
      <c r="BO22" s="63">
        <f t="shared" si="21"/>
        <v>5.7666666666666666</v>
      </c>
      <c r="BP22" s="63" t="str">
        <f t="shared" si="22"/>
        <v>Cleared</v>
      </c>
      <c r="BQ22" s="63">
        <f t="shared" si="23"/>
        <v>56.13703703703704</v>
      </c>
    </row>
    <row r="23" spans="1:69" x14ac:dyDescent="0.3">
      <c r="A23" s="72">
        <v>20</v>
      </c>
      <c r="B23" s="64" t="s">
        <v>27</v>
      </c>
      <c r="C23" s="64" t="s">
        <v>47</v>
      </c>
      <c r="D23" s="64" t="s">
        <v>65</v>
      </c>
      <c r="E23" s="65" t="s">
        <v>66</v>
      </c>
      <c r="F23" s="63">
        <f>Persona!O24</f>
        <v>0</v>
      </c>
      <c r="G23" s="63">
        <f>Persona!P24</f>
        <v>51.666666666666671</v>
      </c>
      <c r="H23" s="63">
        <f>HPS!$G23+HPS!$F23</f>
        <v>51.666666666666671</v>
      </c>
      <c r="I23" s="63">
        <f>HPS!$H23*0.5</f>
        <v>25.833333333333336</v>
      </c>
      <c r="J23" s="63" t="str">
        <f>IF(HPS!$G23&gt;=50,"Cleared","NC")</f>
        <v>Cleared</v>
      </c>
      <c r="K23" s="63" t="str">
        <f>Wellness!K24</f>
        <v>Cleared</v>
      </c>
      <c r="L23" s="63">
        <f>Wellness!S24</f>
        <v>40</v>
      </c>
      <c r="M23" s="62">
        <f t="shared" si="0"/>
        <v>12</v>
      </c>
      <c r="N23" s="76" t="str">
        <f t="shared" si="1"/>
        <v>Cleared</v>
      </c>
      <c r="O23" s="66">
        <f>Behavior!I24</f>
        <v>3</v>
      </c>
      <c r="P23" s="66">
        <f>HPS!$O23*2</f>
        <v>6</v>
      </c>
      <c r="Q23" s="67" t="str">
        <f>IF(HPS!$P23&gt;=6,"Cleared","NC")</f>
        <v>Cleared</v>
      </c>
      <c r="R23" s="63">
        <f>Discipline!N24</f>
        <v>65.625</v>
      </c>
      <c r="S23" s="63">
        <f>HPS!$R23*0.1</f>
        <v>6.5625</v>
      </c>
      <c r="T23" s="63" t="str">
        <f>IF(HPS!$S23&gt;=4,"Cleared","NC")</f>
        <v>Cleared</v>
      </c>
      <c r="U23" s="67">
        <f>HPS!$I23+HPS!$M23+HPS!$P23+HPS!$S23</f>
        <v>50.395833333333336</v>
      </c>
      <c r="V23" s="63">
        <f>Persona!AB24</f>
        <v>25.164285714285711</v>
      </c>
      <c r="W23" s="63">
        <f>Persona!AC24</f>
        <v>51.199999999999996</v>
      </c>
      <c r="X23" s="63">
        <f>HPS!$V23+HPS!$W23</f>
        <v>76.3642857142857</v>
      </c>
      <c r="Y23" s="63">
        <f t="shared" si="2"/>
        <v>38.18214285714285</v>
      </c>
      <c r="Z23" s="67" t="str">
        <f>IF(HPS!$X23&gt;=40,"Cleared","NC")</f>
        <v>Cleared</v>
      </c>
      <c r="AA23" s="63" t="str">
        <f>Wellness!AE24</f>
        <v>NC</v>
      </c>
      <c r="AB23" s="63">
        <f>Wellness!AM24</f>
        <v>13.333333333333334</v>
      </c>
      <c r="AC23" s="63">
        <f t="shared" si="24"/>
        <v>4</v>
      </c>
      <c r="AD23" s="76" t="str">
        <f t="shared" si="3"/>
        <v>NC</v>
      </c>
      <c r="AE23" s="63">
        <f>Behavior!Q24</f>
        <v>3.6933333333333329</v>
      </c>
      <c r="AF23" s="63">
        <f>Behavior!R24</f>
        <v>7.3866666666666658</v>
      </c>
      <c r="AG23" s="63" t="str">
        <f>IF(HPS!$AF23&gt;=6,"Cleared","NC")</f>
        <v>Cleared</v>
      </c>
      <c r="AH23" s="63">
        <f>Discipline!AA24</f>
        <v>44.057142857142857</v>
      </c>
      <c r="AI23" s="63">
        <f t="shared" si="4"/>
        <v>4.4057142857142857</v>
      </c>
      <c r="AJ23" s="63" t="str">
        <f t="shared" si="5"/>
        <v>Cleared</v>
      </c>
      <c r="AK23" s="63">
        <f t="shared" si="6"/>
        <v>53.974523809523802</v>
      </c>
      <c r="AL23" s="63">
        <f>Persona!AO24</f>
        <v>23.173333333333336</v>
      </c>
      <c r="AM23" s="63">
        <f>Persona!AP24</f>
        <v>55.333333333333336</v>
      </c>
      <c r="AN23" s="63">
        <f t="shared" si="7"/>
        <v>78.506666666666675</v>
      </c>
      <c r="AO23" s="63">
        <f t="shared" si="8"/>
        <v>39.253333333333337</v>
      </c>
      <c r="AP23" s="67" t="str">
        <f>IF(HPS!$AN23&gt;=40,"Cleared","NC")</f>
        <v>Cleared</v>
      </c>
      <c r="AQ23" s="63" t="str">
        <f>Wellness!AY24</f>
        <v>NC</v>
      </c>
      <c r="AR23" s="63">
        <f>Wellness!BG24</f>
        <v>0</v>
      </c>
      <c r="AS23" s="62">
        <f t="shared" si="9"/>
        <v>0</v>
      </c>
      <c r="AT23" s="76" t="str">
        <f t="shared" si="10"/>
        <v>NC</v>
      </c>
      <c r="AU23" s="63" t="str">
        <f>Behavior!AG24</f>
        <v>0</v>
      </c>
      <c r="AV23" s="63">
        <f>Behavior!AH24</f>
        <v>0</v>
      </c>
      <c r="AW23" s="63" t="str">
        <f t="shared" si="11"/>
        <v>NC</v>
      </c>
      <c r="AX23" s="63">
        <f>Discipline!AN24</f>
        <v>30.222222222222221</v>
      </c>
      <c r="AY23" s="63">
        <f t="shared" si="12"/>
        <v>3.0222222222222221</v>
      </c>
      <c r="AZ23" s="63" t="str">
        <f t="shared" si="13"/>
        <v>NC</v>
      </c>
      <c r="BA23" s="63">
        <f t="shared" si="14"/>
        <v>42.275555555555556</v>
      </c>
      <c r="BB23" s="63">
        <f>Persona!BB24</f>
        <v>28.411111111111115</v>
      </c>
      <c r="BC23" s="63">
        <f>Persona!BC24</f>
        <v>50.000000000000007</v>
      </c>
      <c r="BD23" s="63">
        <f t="shared" si="15"/>
        <v>78.411111111111126</v>
      </c>
      <c r="BE23" s="63">
        <f t="shared" si="16"/>
        <v>39.205555555555563</v>
      </c>
      <c r="BF23" s="63" t="str">
        <f t="shared" si="17"/>
        <v>Cleared</v>
      </c>
      <c r="BG23" s="63" t="str">
        <f>Wellness!BS24</f>
        <v>NC</v>
      </c>
      <c r="BH23" s="63">
        <f>Wellness!CA24</f>
        <v>13.333333333333334</v>
      </c>
      <c r="BI23" s="62">
        <f t="shared" si="18"/>
        <v>4</v>
      </c>
      <c r="BJ23" s="76" t="str">
        <f t="shared" si="19"/>
        <v>NC</v>
      </c>
      <c r="BK23" s="63" t="str">
        <f>Behavior!AG24</f>
        <v>0</v>
      </c>
      <c r="BL23" s="63">
        <f>Behavior!AH24</f>
        <v>0</v>
      </c>
      <c r="BM23" s="63" t="str">
        <f t="shared" si="20"/>
        <v>NC</v>
      </c>
      <c r="BN23" s="63">
        <f>Discipline!BA24</f>
        <v>46.833333333333336</v>
      </c>
      <c r="BO23" s="63">
        <f t="shared" si="21"/>
        <v>4.6833333333333336</v>
      </c>
      <c r="BP23" s="63" t="str">
        <f t="shared" si="22"/>
        <v>Cleared</v>
      </c>
      <c r="BQ23" s="63">
        <f t="shared" si="23"/>
        <v>47.8888888888889</v>
      </c>
    </row>
    <row r="24" spans="1:69" x14ac:dyDescent="0.3">
      <c r="A24" s="71">
        <v>21</v>
      </c>
      <c r="B24" s="60" t="s">
        <v>27</v>
      </c>
      <c r="C24" s="60" t="s">
        <v>47</v>
      </c>
      <c r="D24" s="60" t="s">
        <v>67</v>
      </c>
      <c r="E24" s="61" t="s">
        <v>68</v>
      </c>
      <c r="F24" s="63">
        <f>Persona!O25</f>
        <v>0</v>
      </c>
      <c r="G24" s="63">
        <f>Persona!P25</f>
        <v>57.222222222222221</v>
      </c>
      <c r="H24" s="63">
        <f>HPS!$G24+HPS!$F24</f>
        <v>57.222222222222221</v>
      </c>
      <c r="I24" s="63">
        <f>HPS!$H24*0.5</f>
        <v>28.611111111111111</v>
      </c>
      <c r="J24" s="63" t="str">
        <f>IF(HPS!$G24&gt;=50,"Cleared","NC")</f>
        <v>Cleared</v>
      </c>
      <c r="K24" s="63" t="str">
        <f>Wellness!K25</f>
        <v>Cleared</v>
      </c>
      <c r="L24" s="63">
        <f>Wellness!S25</f>
        <v>56.666666666666664</v>
      </c>
      <c r="M24" s="62">
        <f t="shared" si="0"/>
        <v>17</v>
      </c>
      <c r="N24" s="76" t="str">
        <f t="shared" si="1"/>
        <v>Cleared</v>
      </c>
      <c r="O24" s="62">
        <f>Behavior!I25</f>
        <v>3</v>
      </c>
      <c r="P24" s="62">
        <f>HPS!$O24*2</f>
        <v>6</v>
      </c>
      <c r="Q24" s="63" t="str">
        <f>IF(HPS!$P24&gt;=6,"Cleared","NC")</f>
        <v>Cleared</v>
      </c>
      <c r="R24" s="63">
        <f>Discipline!N25</f>
        <v>60.624999999999993</v>
      </c>
      <c r="S24" s="63">
        <f>HPS!$R24*0.1</f>
        <v>6.0625</v>
      </c>
      <c r="T24" s="63" t="str">
        <f>IF(HPS!$S24&gt;=4,"Cleared","NC")</f>
        <v>Cleared</v>
      </c>
      <c r="U24" s="63">
        <f>HPS!$I24+HPS!$M24+HPS!$P24+HPS!$S24</f>
        <v>57.673611111111114</v>
      </c>
      <c r="V24" s="63">
        <f>Persona!AB25</f>
        <v>18.021428571428572</v>
      </c>
      <c r="W24" s="63">
        <f>Persona!AC25</f>
        <v>49.6</v>
      </c>
      <c r="X24" s="63">
        <f>HPS!$V24+HPS!$W24</f>
        <v>67.621428571428567</v>
      </c>
      <c r="Y24" s="63">
        <f t="shared" si="2"/>
        <v>33.810714285714283</v>
      </c>
      <c r="Z24" s="63" t="str">
        <f>IF(HPS!$X24&gt;=40,"Cleared","NC")</f>
        <v>Cleared</v>
      </c>
      <c r="AA24" s="63" t="str">
        <f>Wellness!AE25</f>
        <v>Cleared</v>
      </c>
      <c r="AB24" s="63">
        <f>Wellness!AM25</f>
        <v>20</v>
      </c>
      <c r="AC24" s="63">
        <f t="shared" si="24"/>
        <v>6</v>
      </c>
      <c r="AD24" s="76" t="str">
        <f t="shared" si="3"/>
        <v>NC</v>
      </c>
      <c r="AE24" s="63">
        <f>Behavior!Q25</f>
        <v>3.3066666666666662</v>
      </c>
      <c r="AF24" s="63">
        <f>Behavior!R25</f>
        <v>6.6133333333333324</v>
      </c>
      <c r="AG24" s="63" t="str">
        <f>IF(HPS!$AF24&gt;=6,"Cleared","NC")</f>
        <v>Cleared</v>
      </c>
      <c r="AH24" s="63">
        <f>Discipline!AA25</f>
        <v>50</v>
      </c>
      <c r="AI24" s="63">
        <f t="shared" si="4"/>
        <v>5</v>
      </c>
      <c r="AJ24" s="63" t="str">
        <f t="shared" si="5"/>
        <v>Cleared</v>
      </c>
      <c r="AK24" s="63">
        <f t="shared" si="6"/>
        <v>51.424047619047613</v>
      </c>
      <c r="AL24" s="63">
        <f>Persona!AO25</f>
        <v>16.773333333333333</v>
      </c>
      <c r="AM24" s="63">
        <f>Persona!AP25</f>
        <v>27.999999999999996</v>
      </c>
      <c r="AN24" s="63">
        <f t="shared" si="7"/>
        <v>44.773333333333326</v>
      </c>
      <c r="AO24" s="63">
        <f t="shared" si="8"/>
        <v>22.386666666666663</v>
      </c>
      <c r="AP24" s="63" t="str">
        <f>IF(HPS!$AN24&gt;=40,"Cleared","NC")</f>
        <v>Cleared</v>
      </c>
      <c r="AQ24" s="63" t="str">
        <f>Wellness!AY25</f>
        <v>Cleared</v>
      </c>
      <c r="AR24" s="63">
        <f>Wellness!BG25</f>
        <v>0</v>
      </c>
      <c r="AS24" s="62">
        <f t="shared" si="9"/>
        <v>0</v>
      </c>
      <c r="AT24" s="76" t="str">
        <f t="shared" si="10"/>
        <v>NC</v>
      </c>
      <c r="AU24" s="63">
        <f>Behavior!AG25</f>
        <v>2.2000000000000002</v>
      </c>
      <c r="AV24" s="63">
        <f>Behavior!AH25</f>
        <v>4.4000000000000004</v>
      </c>
      <c r="AW24" s="63" t="str">
        <f t="shared" si="11"/>
        <v>NC</v>
      </c>
      <c r="AX24" s="63">
        <f>Discipline!AN25</f>
        <v>46.333333333333329</v>
      </c>
      <c r="AY24" s="63">
        <f t="shared" si="12"/>
        <v>4.6333333333333329</v>
      </c>
      <c r="AZ24" s="63" t="str">
        <f t="shared" si="13"/>
        <v>Cleared</v>
      </c>
      <c r="BA24" s="63">
        <f t="shared" si="14"/>
        <v>31.419999999999995</v>
      </c>
      <c r="BB24" s="63">
        <f>Persona!BB25</f>
        <v>20.488888888888887</v>
      </c>
      <c r="BC24" s="63">
        <f>Persona!BC25</f>
        <v>36</v>
      </c>
      <c r="BD24" s="63">
        <f t="shared" si="15"/>
        <v>56.488888888888887</v>
      </c>
      <c r="BE24" s="63">
        <f t="shared" si="16"/>
        <v>28.244444444444444</v>
      </c>
      <c r="BF24" s="63" t="str">
        <f t="shared" si="17"/>
        <v>Cleared</v>
      </c>
      <c r="BG24" s="63" t="str">
        <f>Wellness!BS25</f>
        <v>Cleared</v>
      </c>
      <c r="BH24" s="63">
        <f>Wellness!CA25</f>
        <v>0</v>
      </c>
      <c r="BI24" s="62">
        <f t="shared" si="18"/>
        <v>0</v>
      </c>
      <c r="BJ24" s="76" t="str">
        <f t="shared" si="19"/>
        <v>NC</v>
      </c>
      <c r="BK24" s="63">
        <f>Behavior!AG25</f>
        <v>2.2000000000000002</v>
      </c>
      <c r="BL24" s="63">
        <f>Behavior!AH25</f>
        <v>4.4000000000000004</v>
      </c>
      <c r="BM24" s="63" t="str">
        <f t="shared" si="20"/>
        <v>NC</v>
      </c>
      <c r="BN24" s="63">
        <f>Discipline!BA25</f>
        <v>60</v>
      </c>
      <c r="BO24" s="63">
        <f t="shared" si="21"/>
        <v>6</v>
      </c>
      <c r="BP24" s="63" t="str">
        <f t="shared" si="22"/>
        <v>Cleared</v>
      </c>
      <c r="BQ24" s="63">
        <f t="shared" si="23"/>
        <v>38.644444444444446</v>
      </c>
    </row>
    <row r="25" spans="1:69" x14ac:dyDescent="0.3">
      <c r="A25" s="72">
        <v>22</v>
      </c>
      <c r="B25" s="64" t="s">
        <v>27</v>
      </c>
      <c r="C25" s="64" t="s">
        <v>24</v>
      </c>
      <c r="D25" s="64" t="s">
        <v>69</v>
      </c>
      <c r="E25" s="65" t="s">
        <v>70</v>
      </c>
      <c r="F25" s="63">
        <f>Persona!O26</f>
        <v>0</v>
      </c>
      <c r="G25" s="63">
        <f>Persona!P26</f>
        <v>60</v>
      </c>
      <c r="H25" s="63">
        <f>HPS!$G25+HPS!$F25</f>
        <v>60</v>
      </c>
      <c r="I25" s="63">
        <f>HPS!$H25*0.5</f>
        <v>30</v>
      </c>
      <c r="J25" s="63" t="str">
        <f>IF(HPS!$G25&gt;=50,"Cleared","NC")</f>
        <v>Cleared</v>
      </c>
      <c r="K25" s="63" t="str">
        <f>Wellness!K26</f>
        <v>Cleared</v>
      </c>
      <c r="L25" s="63">
        <f>Wellness!S26</f>
        <v>53.333333333333336</v>
      </c>
      <c r="M25" s="62">
        <f t="shared" si="0"/>
        <v>16</v>
      </c>
      <c r="N25" s="76" t="str">
        <f t="shared" si="1"/>
        <v>Cleared</v>
      </c>
      <c r="O25" s="66">
        <f>Behavior!I26</f>
        <v>3</v>
      </c>
      <c r="P25" s="66">
        <f>HPS!$O25*2</f>
        <v>6</v>
      </c>
      <c r="Q25" s="67" t="str">
        <f>IF(HPS!$P25&gt;=6,"Cleared","NC")</f>
        <v>Cleared</v>
      </c>
      <c r="R25" s="63">
        <f>Discipline!N26</f>
        <v>57.499999999999993</v>
      </c>
      <c r="S25" s="63">
        <f>HPS!$R25*0.1</f>
        <v>5.75</v>
      </c>
      <c r="T25" s="63" t="str">
        <f>IF(HPS!$S25&gt;=4,"Cleared","NC")</f>
        <v>Cleared</v>
      </c>
      <c r="U25" s="67">
        <f>HPS!$I25+HPS!$M25+HPS!$P25+HPS!$S25</f>
        <v>57.75</v>
      </c>
      <c r="V25" s="63">
        <f>Persona!AB26</f>
        <v>16.773809523809526</v>
      </c>
      <c r="W25" s="63">
        <f>Persona!AC26</f>
        <v>51.199999999999996</v>
      </c>
      <c r="X25" s="63">
        <f>HPS!$V25+HPS!$W25</f>
        <v>67.973809523809521</v>
      </c>
      <c r="Y25" s="63">
        <f t="shared" si="2"/>
        <v>33.986904761904761</v>
      </c>
      <c r="Z25" s="67" t="str">
        <f>IF(HPS!$X25&gt;=40,"Cleared","NC")</f>
        <v>Cleared</v>
      </c>
      <c r="AA25" s="63" t="str">
        <f>Wellness!AE26</f>
        <v>NC</v>
      </c>
      <c r="AB25" s="63">
        <f>Wellness!AM26</f>
        <v>36.666666666666664</v>
      </c>
      <c r="AC25" s="63">
        <f t="shared" si="24"/>
        <v>10.999999999999998</v>
      </c>
      <c r="AD25" s="76" t="str">
        <f t="shared" si="3"/>
        <v>Cleared</v>
      </c>
      <c r="AE25" s="63">
        <f>Behavior!Q26</f>
        <v>2.6</v>
      </c>
      <c r="AF25" s="63">
        <f>Behavior!R26</f>
        <v>5.2</v>
      </c>
      <c r="AG25" s="63" t="str">
        <f>IF(HPS!$AF25&gt;=6,"Cleared","NC")</f>
        <v>NC</v>
      </c>
      <c r="AH25" s="63">
        <f>Discipline!AA26</f>
        <v>30.514285714285716</v>
      </c>
      <c r="AI25" s="63">
        <f t="shared" si="4"/>
        <v>3.0514285714285716</v>
      </c>
      <c r="AJ25" s="63" t="str">
        <f t="shared" si="5"/>
        <v>NC</v>
      </c>
      <c r="AK25" s="63">
        <f t="shared" si="6"/>
        <v>53.238333333333337</v>
      </c>
      <c r="AL25" s="63">
        <f>Persona!AO26</f>
        <v>10.426666666666668</v>
      </c>
      <c r="AM25" s="63">
        <f>Persona!AP26</f>
        <v>43.333333333333329</v>
      </c>
      <c r="AN25" s="63">
        <f t="shared" si="7"/>
        <v>53.76</v>
      </c>
      <c r="AO25" s="63">
        <f t="shared" si="8"/>
        <v>26.88</v>
      </c>
      <c r="AP25" s="67" t="str">
        <f>IF(HPS!$AN25&gt;=40,"Cleared","NC")</f>
        <v>Cleared</v>
      </c>
      <c r="AQ25" s="63" t="str">
        <f>Wellness!AY26</f>
        <v>Cleared</v>
      </c>
      <c r="AR25" s="63">
        <f>Wellness!BG26</f>
        <v>3.3333333333333335</v>
      </c>
      <c r="AS25" s="62">
        <f t="shared" si="9"/>
        <v>1</v>
      </c>
      <c r="AT25" s="76" t="str">
        <f t="shared" si="10"/>
        <v>NC</v>
      </c>
      <c r="AU25" s="63">
        <f>Behavior!AG26</f>
        <v>3.2</v>
      </c>
      <c r="AV25" s="63">
        <f>Behavior!AH26</f>
        <v>6.4</v>
      </c>
      <c r="AW25" s="63" t="str">
        <f t="shared" si="11"/>
        <v>Cleared</v>
      </c>
      <c r="AX25" s="63">
        <f>Discipline!AN26</f>
        <v>37.833333333333329</v>
      </c>
      <c r="AY25" s="63">
        <f t="shared" si="12"/>
        <v>3.7833333333333332</v>
      </c>
      <c r="AZ25" s="63" t="str">
        <f t="shared" si="13"/>
        <v>NC</v>
      </c>
      <c r="BA25" s="63">
        <f t="shared" si="14"/>
        <v>38.063333333333333</v>
      </c>
      <c r="BB25" s="63">
        <f>Persona!BB26</f>
        <v>24.555555555555557</v>
      </c>
      <c r="BC25" s="63">
        <f>Persona!BC26</f>
        <v>48</v>
      </c>
      <c r="BD25" s="63">
        <f t="shared" si="15"/>
        <v>72.555555555555557</v>
      </c>
      <c r="BE25" s="63">
        <f t="shared" si="16"/>
        <v>36.277777777777779</v>
      </c>
      <c r="BF25" s="63" t="str">
        <f t="shared" si="17"/>
        <v>Cleared</v>
      </c>
      <c r="BG25" s="63" t="str">
        <f>Wellness!BS26</f>
        <v>NC</v>
      </c>
      <c r="BH25" s="63">
        <f>Wellness!CA26</f>
        <v>40</v>
      </c>
      <c r="BI25" s="62">
        <f t="shared" si="18"/>
        <v>12</v>
      </c>
      <c r="BJ25" s="76" t="str">
        <f t="shared" si="19"/>
        <v>Cleared</v>
      </c>
      <c r="BK25" s="63">
        <f>Behavior!AG26</f>
        <v>3.2</v>
      </c>
      <c r="BL25" s="63">
        <f>Behavior!AH26</f>
        <v>6.4</v>
      </c>
      <c r="BM25" s="63" t="str">
        <f t="shared" si="20"/>
        <v>Cleared</v>
      </c>
      <c r="BN25" s="63">
        <f>Discipline!BA26</f>
        <v>55.000000000000007</v>
      </c>
      <c r="BO25" s="63">
        <f t="shared" si="21"/>
        <v>5.5000000000000009</v>
      </c>
      <c r="BP25" s="63" t="str">
        <f t="shared" si="22"/>
        <v>Cleared</v>
      </c>
      <c r="BQ25" s="63">
        <f t="shared" si="23"/>
        <v>60.177777777777777</v>
      </c>
    </row>
    <row r="26" spans="1:69" x14ac:dyDescent="0.3">
      <c r="A26" s="71">
        <v>23</v>
      </c>
      <c r="B26" s="60" t="s">
        <v>27</v>
      </c>
      <c r="C26" s="60" t="s">
        <v>47</v>
      </c>
      <c r="D26" s="60" t="s">
        <v>71</v>
      </c>
      <c r="E26" s="61" t="s">
        <v>72</v>
      </c>
      <c r="F26" s="63">
        <f>Persona!O27</f>
        <v>0</v>
      </c>
      <c r="G26" s="63">
        <f>Persona!P27</f>
        <v>40</v>
      </c>
      <c r="H26" s="63">
        <f>HPS!$G26+HPS!$F26</f>
        <v>40</v>
      </c>
      <c r="I26" s="63">
        <f>HPS!$H26*0.5</f>
        <v>20</v>
      </c>
      <c r="J26" s="63" t="str">
        <f>IF(HPS!$G26&gt;=50,"Cleared","NC")</f>
        <v>NC</v>
      </c>
      <c r="K26" s="63" t="str">
        <f>Wellness!K27</f>
        <v>Cleared</v>
      </c>
      <c r="L26" s="63">
        <f>Wellness!S27</f>
        <v>46.666666666666664</v>
      </c>
      <c r="M26" s="62">
        <f t="shared" si="0"/>
        <v>13.999999999999998</v>
      </c>
      <c r="N26" s="76" t="str">
        <f t="shared" si="1"/>
        <v>Cleared</v>
      </c>
      <c r="O26" s="62">
        <f>Behavior!I27</f>
        <v>3</v>
      </c>
      <c r="P26" s="62">
        <f>HPS!$O26*2</f>
        <v>6</v>
      </c>
      <c r="Q26" s="63" t="str">
        <f>IF(HPS!$P26&gt;=6,"Cleared","NC")</f>
        <v>Cleared</v>
      </c>
      <c r="R26" s="63">
        <f>Discipline!N27</f>
        <v>56.875</v>
      </c>
      <c r="S26" s="63">
        <f>HPS!$R26*0.1</f>
        <v>5.6875</v>
      </c>
      <c r="T26" s="63" t="str">
        <f>IF(HPS!$S26&gt;=4,"Cleared","NC")</f>
        <v>Cleared</v>
      </c>
      <c r="U26" s="63">
        <f>HPS!$I26+HPS!$M26+HPS!$P26+HPS!$S26</f>
        <v>45.6875</v>
      </c>
      <c r="V26" s="63">
        <f>Persona!AB27</f>
        <v>14.695238095238095</v>
      </c>
      <c r="W26" s="63">
        <f>Persona!AC27</f>
        <v>36</v>
      </c>
      <c r="X26" s="63">
        <f>HPS!$V26+HPS!$W26</f>
        <v>50.695238095238096</v>
      </c>
      <c r="Y26" s="63">
        <f t="shared" si="2"/>
        <v>25.347619047619048</v>
      </c>
      <c r="Z26" s="63" t="str">
        <f>IF(HPS!$X26&gt;=40,"Cleared","NC")</f>
        <v>Cleared</v>
      </c>
      <c r="AA26" s="63" t="str">
        <f>Wellness!AE27</f>
        <v>Cleared</v>
      </c>
      <c r="AB26" s="63">
        <f>Wellness!AM27</f>
        <v>43.333333333333336</v>
      </c>
      <c r="AC26" s="63">
        <f t="shared" si="24"/>
        <v>13</v>
      </c>
      <c r="AD26" s="76" t="str">
        <f t="shared" si="3"/>
        <v>Cleared</v>
      </c>
      <c r="AE26" s="63">
        <f>Behavior!Q27</f>
        <v>3.2</v>
      </c>
      <c r="AF26" s="63">
        <f>Behavior!R27</f>
        <v>6.4</v>
      </c>
      <c r="AG26" s="63" t="str">
        <f>IF(HPS!$AF26&gt;=6,"Cleared","NC")</f>
        <v>Cleared</v>
      </c>
      <c r="AH26" s="63">
        <f>Discipline!AA27</f>
        <v>46.171428571428571</v>
      </c>
      <c r="AI26" s="63">
        <f t="shared" si="4"/>
        <v>4.6171428571428574</v>
      </c>
      <c r="AJ26" s="63" t="str">
        <f t="shared" si="5"/>
        <v>Cleared</v>
      </c>
      <c r="AK26" s="63">
        <f t="shared" si="6"/>
        <v>49.364761904761906</v>
      </c>
      <c r="AL26" s="63">
        <f>Persona!AO27</f>
        <v>18.946666666666669</v>
      </c>
      <c r="AM26" s="63">
        <f>Persona!AP27</f>
        <v>43.999999999999993</v>
      </c>
      <c r="AN26" s="63">
        <f t="shared" si="7"/>
        <v>62.946666666666658</v>
      </c>
      <c r="AO26" s="63">
        <f t="shared" si="8"/>
        <v>31.473333333333329</v>
      </c>
      <c r="AP26" s="63" t="str">
        <f>IF(HPS!$AN26&gt;=40,"Cleared","NC")</f>
        <v>Cleared</v>
      </c>
      <c r="AQ26" s="63" t="str">
        <f>Wellness!AY27</f>
        <v>Cleared</v>
      </c>
      <c r="AR26" s="63">
        <f>Wellness!BG27</f>
        <v>10</v>
      </c>
      <c r="AS26" s="62">
        <f t="shared" si="9"/>
        <v>3</v>
      </c>
      <c r="AT26" s="76" t="str">
        <f t="shared" si="10"/>
        <v>NC</v>
      </c>
      <c r="AU26" s="63">
        <f>Behavior!AG27</f>
        <v>2.9</v>
      </c>
      <c r="AV26" s="63">
        <f>Behavior!AH27</f>
        <v>5.8</v>
      </c>
      <c r="AW26" s="63" t="str">
        <f t="shared" si="11"/>
        <v>NC</v>
      </c>
      <c r="AX26" s="63">
        <f>Discipline!AN27</f>
        <v>36.666666666666671</v>
      </c>
      <c r="AY26" s="63">
        <f t="shared" si="12"/>
        <v>3.6666666666666674</v>
      </c>
      <c r="AZ26" s="63" t="str">
        <f t="shared" si="13"/>
        <v>NC</v>
      </c>
      <c r="BA26" s="63">
        <f t="shared" si="14"/>
        <v>43.939999999999991</v>
      </c>
      <c r="BB26" s="63">
        <f>Persona!BB27</f>
        <v>23.322222222222223</v>
      </c>
      <c r="BC26" s="63">
        <f>Persona!BC27</f>
        <v>46.333333333333329</v>
      </c>
      <c r="BD26" s="63">
        <f t="shared" si="15"/>
        <v>69.655555555555551</v>
      </c>
      <c r="BE26" s="63">
        <f t="shared" si="16"/>
        <v>34.827777777777776</v>
      </c>
      <c r="BF26" s="63" t="str">
        <f t="shared" si="17"/>
        <v>Cleared</v>
      </c>
      <c r="BG26" s="63" t="str">
        <f>Wellness!BS27</f>
        <v>Cleared</v>
      </c>
      <c r="BH26" s="63">
        <f>Wellness!CA27</f>
        <v>26.666666666666668</v>
      </c>
      <c r="BI26" s="62">
        <f t="shared" si="18"/>
        <v>8</v>
      </c>
      <c r="BJ26" s="76" t="str">
        <f t="shared" si="19"/>
        <v>NC</v>
      </c>
      <c r="BK26" s="63">
        <f>Behavior!AG27</f>
        <v>2.9</v>
      </c>
      <c r="BL26" s="63">
        <f>Behavior!AH27</f>
        <v>5.8</v>
      </c>
      <c r="BM26" s="63" t="str">
        <f t="shared" si="20"/>
        <v>NC</v>
      </c>
      <c r="BN26" s="63">
        <f>Discipline!BA27</f>
        <v>49.833333333333336</v>
      </c>
      <c r="BO26" s="63">
        <f t="shared" si="21"/>
        <v>4.9833333333333343</v>
      </c>
      <c r="BP26" s="63" t="str">
        <f t="shared" si="22"/>
        <v>Cleared</v>
      </c>
      <c r="BQ26" s="63">
        <f t="shared" si="23"/>
        <v>53.611111111111107</v>
      </c>
    </row>
    <row r="27" spans="1:69" x14ac:dyDescent="0.3">
      <c r="A27" s="72">
        <v>24</v>
      </c>
      <c r="B27" s="64" t="s">
        <v>27</v>
      </c>
      <c r="C27" s="64" t="s">
        <v>24</v>
      </c>
      <c r="D27" s="64" t="s">
        <v>73</v>
      </c>
      <c r="E27" s="65" t="s">
        <v>74</v>
      </c>
      <c r="F27" s="63">
        <f>Persona!O28</f>
        <v>0</v>
      </c>
      <c r="G27" s="63">
        <f>Persona!P28</f>
        <v>50</v>
      </c>
      <c r="H27" s="63">
        <f>HPS!$G27+HPS!$F27</f>
        <v>50</v>
      </c>
      <c r="I27" s="63">
        <f>HPS!$H27*0.5</f>
        <v>25</v>
      </c>
      <c r="J27" s="63" t="str">
        <f>IF(HPS!$G27&gt;=50,"Cleared","NC")</f>
        <v>Cleared</v>
      </c>
      <c r="K27" s="63" t="str">
        <f>Wellness!K28</f>
        <v>Cleared</v>
      </c>
      <c r="L27" s="63">
        <f>Wellness!S28</f>
        <v>46.666666666666664</v>
      </c>
      <c r="M27" s="62">
        <f t="shared" si="0"/>
        <v>13.999999999999998</v>
      </c>
      <c r="N27" s="76" t="str">
        <f t="shared" si="1"/>
        <v>Cleared</v>
      </c>
      <c r="O27" s="66">
        <f>Behavior!I28</f>
        <v>3</v>
      </c>
      <c r="P27" s="66">
        <f>HPS!$O27*2</f>
        <v>6</v>
      </c>
      <c r="Q27" s="67" t="str">
        <f>IF(HPS!$P27&gt;=6,"Cleared","NC")</f>
        <v>Cleared</v>
      </c>
      <c r="R27" s="63">
        <f>Discipline!N28</f>
        <v>60</v>
      </c>
      <c r="S27" s="63">
        <f>HPS!$R27*0.1</f>
        <v>6</v>
      </c>
      <c r="T27" s="63" t="str">
        <f>IF(HPS!$S27&gt;=4,"Cleared","NC")</f>
        <v>Cleared</v>
      </c>
      <c r="U27" s="67">
        <f>HPS!$I27+HPS!$M27+HPS!$P27+HPS!$S27</f>
        <v>51</v>
      </c>
      <c r="V27" s="63">
        <f>Persona!AB28</f>
        <v>0</v>
      </c>
      <c r="W27" s="63">
        <f>Persona!AC28</f>
        <v>50.4</v>
      </c>
      <c r="X27" s="63">
        <f>HPS!$V27+HPS!$W27</f>
        <v>50.4</v>
      </c>
      <c r="Y27" s="63">
        <f t="shared" si="2"/>
        <v>25.2</v>
      </c>
      <c r="Z27" s="67" t="str">
        <f>IF(HPS!$X27&gt;=40,"Cleared","NC")</f>
        <v>Cleared</v>
      </c>
      <c r="AA27" s="63" t="str">
        <f>Wellness!AE28</f>
        <v>Cleared</v>
      </c>
      <c r="AB27" s="63">
        <f>Wellness!AM28</f>
        <v>16.666666666666664</v>
      </c>
      <c r="AC27" s="63">
        <f t="shared" si="24"/>
        <v>4.9999999999999991</v>
      </c>
      <c r="AD27" s="76" t="str">
        <f t="shared" si="3"/>
        <v>NC</v>
      </c>
      <c r="AE27" s="63">
        <f>Behavior!Q28</f>
        <v>3</v>
      </c>
      <c r="AF27" s="63">
        <f>Behavior!R28</f>
        <v>6</v>
      </c>
      <c r="AG27" s="63" t="str">
        <f>IF(HPS!$AF27&gt;=6,"Cleared","NC")</f>
        <v>Cleared</v>
      </c>
      <c r="AH27" s="63">
        <f>Discipline!AA28</f>
        <v>38.057142857142857</v>
      </c>
      <c r="AI27" s="63">
        <f t="shared" si="4"/>
        <v>3.805714285714286</v>
      </c>
      <c r="AJ27" s="63" t="str">
        <f t="shared" si="5"/>
        <v>NC</v>
      </c>
      <c r="AK27" s="63">
        <f t="shared" si="6"/>
        <v>40.005714285714291</v>
      </c>
      <c r="AL27" s="63">
        <f>Persona!AO28</f>
        <v>8.826666666666668</v>
      </c>
      <c r="AM27" s="63">
        <f>Persona!AP28</f>
        <v>48</v>
      </c>
      <c r="AN27" s="63">
        <f t="shared" si="7"/>
        <v>56.826666666666668</v>
      </c>
      <c r="AO27" s="63">
        <f t="shared" si="8"/>
        <v>28.413333333333334</v>
      </c>
      <c r="AP27" s="67" t="str">
        <f>IF(HPS!$AN27&gt;=40,"Cleared","NC")</f>
        <v>Cleared</v>
      </c>
      <c r="AQ27" s="63" t="str">
        <f>Wellness!AY28</f>
        <v>NC</v>
      </c>
      <c r="AR27" s="63">
        <f>Wellness!BG28</f>
        <v>0</v>
      </c>
      <c r="AS27" s="62">
        <f t="shared" si="9"/>
        <v>0</v>
      </c>
      <c r="AT27" s="76" t="str">
        <f t="shared" si="10"/>
        <v>NC</v>
      </c>
      <c r="AU27" s="63">
        <f>Behavior!AG28</f>
        <v>3.45</v>
      </c>
      <c r="AV27" s="63">
        <f>Behavior!AH28</f>
        <v>6.9</v>
      </c>
      <c r="AW27" s="63" t="str">
        <f t="shared" si="11"/>
        <v>Cleared</v>
      </c>
      <c r="AX27" s="63">
        <f>Discipline!AN28</f>
        <v>22.555555555555557</v>
      </c>
      <c r="AY27" s="63">
        <f t="shared" si="12"/>
        <v>2.255555555555556</v>
      </c>
      <c r="AZ27" s="63" t="str">
        <f t="shared" si="13"/>
        <v>NC</v>
      </c>
      <c r="BA27" s="63">
        <f t="shared" si="14"/>
        <v>37.568888888888885</v>
      </c>
      <c r="BB27" s="63">
        <f>Persona!BB28</f>
        <v>17.094444444444445</v>
      </c>
      <c r="BC27" s="63">
        <f>Persona!BC28</f>
        <v>48</v>
      </c>
      <c r="BD27" s="63">
        <f t="shared" si="15"/>
        <v>65.094444444444449</v>
      </c>
      <c r="BE27" s="63">
        <f t="shared" si="16"/>
        <v>32.547222222222224</v>
      </c>
      <c r="BF27" s="63" t="str">
        <f t="shared" si="17"/>
        <v>Cleared</v>
      </c>
      <c r="BG27" s="63" t="str">
        <f>Wellness!BS28</f>
        <v>NC</v>
      </c>
      <c r="BH27" s="63">
        <f>Wellness!CA28</f>
        <v>43.333333333333336</v>
      </c>
      <c r="BI27" s="62">
        <f t="shared" si="18"/>
        <v>13</v>
      </c>
      <c r="BJ27" s="76" t="str">
        <f t="shared" si="19"/>
        <v>Cleared</v>
      </c>
      <c r="BK27" s="63">
        <f>Behavior!AG28</f>
        <v>3.45</v>
      </c>
      <c r="BL27" s="63">
        <f>Behavior!AH28</f>
        <v>6.9</v>
      </c>
      <c r="BM27" s="63" t="str">
        <f t="shared" si="20"/>
        <v>Cleared</v>
      </c>
      <c r="BN27" s="63">
        <f>Discipline!BA28</f>
        <v>45</v>
      </c>
      <c r="BO27" s="63">
        <f t="shared" si="21"/>
        <v>4.5</v>
      </c>
      <c r="BP27" s="63" t="str">
        <f t="shared" si="22"/>
        <v>Cleared</v>
      </c>
      <c r="BQ27" s="63">
        <f t="shared" si="23"/>
        <v>56.947222222222223</v>
      </c>
    </row>
    <row r="28" spans="1:69" x14ac:dyDescent="0.3">
      <c r="A28" s="71">
        <v>25</v>
      </c>
      <c r="B28" s="60" t="s">
        <v>27</v>
      </c>
      <c r="C28" s="60" t="s">
        <v>47</v>
      </c>
      <c r="D28" s="60" t="s">
        <v>75</v>
      </c>
      <c r="E28" s="61" t="s">
        <v>76</v>
      </c>
      <c r="F28" s="63">
        <f>Persona!O29</f>
        <v>0</v>
      </c>
      <c r="G28" s="63">
        <f>Persona!P29</f>
        <v>63.333333333333329</v>
      </c>
      <c r="H28" s="63">
        <f>HPS!$G28+HPS!$F28</f>
        <v>63.333333333333329</v>
      </c>
      <c r="I28" s="63">
        <f>HPS!$H28*0.5</f>
        <v>31.666666666666664</v>
      </c>
      <c r="J28" s="63" t="str">
        <f>IF(HPS!$G28&gt;=50,"Cleared","NC")</f>
        <v>Cleared</v>
      </c>
      <c r="K28" s="63" t="str">
        <f>Wellness!K29</f>
        <v>Cleared</v>
      </c>
      <c r="L28" s="63">
        <f>Wellness!S29</f>
        <v>46.666666666666664</v>
      </c>
      <c r="M28" s="62">
        <f t="shared" si="0"/>
        <v>13.999999999999998</v>
      </c>
      <c r="N28" s="76" t="str">
        <f t="shared" si="1"/>
        <v>Cleared</v>
      </c>
      <c r="O28" s="62">
        <f>Behavior!I29</f>
        <v>3</v>
      </c>
      <c r="P28" s="62">
        <f>HPS!$O28*2</f>
        <v>6</v>
      </c>
      <c r="Q28" s="63" t="str">
        <f>IF(HPS!$P28&gt;=6,"Cleared","NC")</f>
        <v>Cleared</v>
      </c>
      <c r="R28" s="63">
        <f>Discipline!N29</f>
        <v>70</v>
      </c>
      <c r="S28" s="63">
        <f>HPS!$R28*0.1</f>
        <v>7</v>
      </c>
      <c r="T28" s="63" t="str">
        <f>IF(HPS!$S28&gt;=4,"Cleared","NC")</f>
        <v>Cleared</v>
      </c>
      <c r="U28" s="63">
        <f>HPS!$I28+HPS!$M28+HPS!$P28+HPS!$S28</f>
        <v>58.666666666666664</v>
      </c>
      <c r="V28" s="63">
        <f>Persona!AB29</f>
        <v>22.404761904761905</v>
      </c>
      <c r="W28" s="63">
        <f>Persona!AC29</f>
        <v>48</v>
      </c>
      <c r="X28" s="63">
        <f>HPS!$V28+HPS!$W28</f>
        <v>70.404761904761898</v>
      </c>
      <c r="Y28" s="63">
        <f t="shared" si="2"/>
        <v>35.202380952380949</v>
      </c>
      <c r="Z28" s="63" t="str">
        <f>IF(HPS!$X28&gt;=40,"Cleared","NC")</f>
        <v>Cleared</v>
      </c>
      <c r="AA28" s="63" t="str">
        <f>Wellness!AE29</f>
        <v>NC</v>
      </c>
      <c r="AB28" s="63">
        <f>Wellness!AM29</f>
        <v>3.3333333333333335</v>
      </c>
      <c r="AC28" s="63">
        <f t="shared" si="24"/>
        <v>1</v>
      </c>
      <c r="AD28" s="76" t="str">
        <f t="shared" si="3"/>
        <v>NC</v>
      </c>
      <c r="AE28" s="63">
        <f>Behavior!Q29</f>
        <v>3.3600000000000003</v>
      </c>
      <c r="AF28" s="63">
        <f>Behavior!R29</f>
        <v>6.7200000000000006</v>
      </c>
      <c r="AG28" s="63" t="str">
        <f>IF(HPS!$AF28&gt;=6,"Cleared","NC")</f>
        <v>Cleared</v>
      </c>
      <c r="AH28" s="63">
        <f>Discipline!AA29</f>
        <v>42.171428571428571</v>
      </c>
      <c r="AI28" s="63">
        <f t="shared" si="4"/>
        <v>4.2171428571428571</v>
      </c>
      <c r="AJ28" s="63" t="str">
        <f t="shared" si="5"/>
        <v>Cleared</v>
      </c>
      <c r="AK28" s="63">
        <f t="shared" si="6"/>
        <v>47.139523809523808</v>
      </c>
      <c r="AL28" s="63">
        <f>Persona!AO29</f>
        <v>23.88</v>
      </c>
      <c r="AM28" s="63">
        <f>Persona!AP29</f>
        <v>34</v>
      </c>
      <c r="AN28" s="63">
        <f t="shared" si="7"/>
        <v>57.879999999999995</v>
      </c>
      <c r="AO28" s="63">
        <f t="shared" si="8"/>
        <v>28.939999999999998</v>
      </c>
      <c r="AP28" s="63" t="str">
        <f>IF(HPS!$AN28&gt;=40,"Cleared","NC")</f>
        <v>Cleared</v>
      </c>
      <c r="AQ28" s="63" t="str">
        <f>Wellness!AY29</f>
        <v>NC</v>
      </c>
      <c r="AR28" s="63">
        <f>Wellness!BG29</f>
        <v>36.666666666666664</v>
      </c>
      <c r="AS28" s="62">
        <f t="shared" si="9"/>
        <v>10.999999999999998</v>
      </c>
      <c r="AT28" s="76" t="str">
        <f t="shared" si="10"/>
        <v>Cleared</v>
      </c>
      <c r="AU28" s="63">
        <f>Behavior!AG29</f>
        <v>3</v>
      </c>
      <c r="AV28" s="63">
        <f>Behavior!AH29</f>
        <v>6</v>
      </c>
      <c r="AW28" s="63" t="str">
        <f t="shared" si="11"/>
        <v>Cleared</v>
      </c>
      <c r="AX28" s="63">
        <f>Discipline!AN29</f>
        <v>46.722222222222221</v>
      </c>
      <c r="AY28" s="63">
        <f t="shared" si="12"/>
        <v>4.6722222222222225</v>
      </c>
      <c r="AZ28" s="63" t="str">
        <f t="shared" si="13"/>
        <v>Cleared</v>
      </c>
      <c r="BA28" s="63">
        <f t="shared" si="14"/>
        <v>50.612222222222222</v>
      </c>
      <c r="BB28" s="63">
        <f>Persona!BB29</f>
        <v>24.327777777777779</v>
      </c>
      <c r="BC28" s="63">
        <f>Persona!BC29</f>
        <v>25.166666666666664</v>
      </c>
      <c r="BD28" s="63">
        <f t="shared" si="15"/>
        <v>49.49444444444444</v>
      </c>
      <c r="BE28" s="63">
        <f t="shared" si="16"/>
        <v>24.74722222222222</v>
      </c>
      <c r="BF28" s="63" t="str">
        <f t="shared" si="17"/>
        <v>Cleared</v>
      </c>
      <c r="BG28" s="63" t="str">
        <f>Wellness!BS29</f>
        <v>Cleared</v>
      </c>
      <c r="BH28" s="63">
        <f>Wellness!CA29</f>
        <v>23.333333333333332</v>
      </c>
      <c r="BI28" s="62">
        <f t="shared" si="18"/>
        <v>6.9999999999999991</v>
      </c>
      <c r="BJ28" s="76" t="str">
        <f t="shared" si="19"/>
        <v>NC</v>
      </c>
      <c r="BK28" s="63">
        <f>Behavior!AG29</f>
        <v>3</v>
      </c>
      <c r="BL28" s="63">
        <f>Behavior!AH29</f>
        <v>6</v>
      </c>
      <c r="BM28" s="63" t="str">
        <f t="shared" si="20"/>
        <v>Cleared</v>
      </c>
      <c r="BN28" s="63">
        <f>Discipline!BA29</f>
        <v>51.5</v>
      </c>
      <c r="BO28" s="63">
        <f t="shared" si="21"/>
        <v>5.15</v>
      </c>
      <c r="BP28" s="63" t="str">
        <f>IF(HPS!BO28&gt;=6,"Cleared","NC")</f>
        <v>NC</v>
      </c>
      <c r="BQ28" s="63">
        <f t="shared" si="23"/>
        <v>42.897222222222219</v>
      </c>
    </row>
    <row r="29" spans="1:69" x14ac:dyDescent="0.3">
      <c r="A29" s="72">
        <v>26</v>
      </c>
      <c r="B29" s="64" t="s">
        <v>23</v>
      </c>
      <c r="C29" s="64" t="s">
        <v>15</v>
      </c>
      <c r="D29" s="64" t="s">
        <v>77</v>
      </c>
      <c r="E29" s="65" t="s">
        <v>78</v>
      </c>
      <c r="F29" s="63">
        <f>Persona!O30</f>
        <v>0</v>
      </c>
      <c r="G29" s="63">
        <f>Persona!P30</f>
        <v>73.333333333333329</v>
      </c>
      <c r="H29" s="63">
        <f>HPS!$G29+HPS!$F29</f>
        <v>73.333333333333329</v>
      </c>
      <c r="I29" s="63">
        <f>HPS!$H29*0.5</f>
        <v>36.666666666666664</v>
      </c>
      <c r="J29" s="63" t="str">
        <f>IF(HPS!$G29&gt;=50,"Cleared","NC")</f>
        <v>Cleared</v>
      </c>
      <c r="K29" s="63" t="str">
        <f>Wellness!K30</f>
        <v>Cleared</v>
      </c>
      <c r="L29" s="63">
        <f>Wellness!S30</f>
        <v>53.333333333333336</v>
      </c>
      <c r="M29" s="62">
        <f t="shared" si="0"/>
        <v>16</v>
      </c>
      <c r="N29" s="76" t="str">
        <f t="shared" si="1"/>
        <v>Cleared</v>
      </c>
      <c r="O29" s="66">
        <f>Behavior!I30</f>
        <v>3</v>
      </c>
      <c r="P29" s="66">
        <f>HPS!$O29*2</f>
        <v>6</v>
      </c>
      <c r="Q29" s="67" t="str">
        <f>IF(HPS!$P29&gt;=6,"Cleared","NC")</f>
        <v>Cleared</v>
      </c>
      <c r="R29" s="63">
        <f>Discipline!N30</f>
        <v>60.848214285714285</v>
      </c>
      <c r="S29" s="63">
        <f>HPS!$R29*0.1</f>
        <v>6.0848214285714288</v>
      </c>
      <c r="T29" s="63" t="str">
        <f>IF(HPS!$S29&gt;=4,"Cleared","NC")</f>
        <v>Cleared</v>
      </c>
      <c r="U29" s="67">
        <f>HPS!$I29+HPS!$M29+HPS!$P29+HPS!$S29</f>
        <v>64.751488095238088</v>
      </c>
      <c r="V29" s="63">
        <f>Persona!AB30</f>
        <v>18.795238095238094</v>
      </c>
      <c r="W29" s="63">
        <f>Persona!AC30</f>
        <v>55.199999999999996</v>
      </c>
      <c r="X29" s="63">
        <f>HPS!$V29+HPS!$W29</f>
        <v>73.995238095238093</v>
      </c>
      <c r="Y29" s="63">
        <f t="shared" si="2"/>
        <v>36.997619047619047</v>
      </c>
      <c r="Z29" s="67" t="str">
        <f>IF(HPS!$X29&gt;=40,"Cleared","NC")</f>
        <v>Cleared</v>
      </c>
      <c r="AA29" s="63" t="str">
        <f>Wellness!AE30</f>
        <v>Cleared</v>
      </c>
      <c r="AB29" s="63">
        <f>Wellness!AM30</f>
        <v>16.666666666666664</v>
      </c>
      <c r="AC29" s="63">
        <f t="shared" si="24"/>
        <v>4.9999999999999991</v>
      </c>
      <c r="AD29" s="76" t="str">
        <f t="shared" si="3"/>
        <v>NC</v>
      </c>
      <c r="AE29" s="63">
        <f>Behavior!Q30</f>
        <v>3.3866666666666667</v>
      </c>
      <c r="AF29" s="63">
        <f>Behavior!R30</f>
        <v>6.7733333333333334</v>
      </c>
      <c r="AG29" s="63" t="str">
        <f>IF(HPS!$AF29&gt;=6,"Cleared","NC")</f>
        <v>Cleared</v>
      </c>
      <c r="AH29" s="63">
        <f>Discipline!AA30</f>
        <v>58.285714285714285</v>
      </c>
      <c r="AI29" s="63">
        <f t="shared" si="4"/>
        <v>5.8285714285714292</v>
      </c>
      <c r="AJ29" s="63" t="str">
        <f t="shared" si="5"/>
        <v>Cleared</v>
      </c>
      <c r="AK29" s="63">
        <f t="shared" si="6"/>
        <v>54.599523809523809</v>
      </c>
      <c r="AL29" s="63">
        <f>Persona!AO30</f>
        <v>19.653333333333336</v>
      </c>
      <c r="AM29" s="63">
        <f>Persona!AP30</f>
        <v>45.333333333333321</v>
      </c>
      <c r="AN29" s="63">
        <f t="shared" si="7"/>
        <v>64.98666666666665</v>
      </c>
      <c r="AO29" s="63">
        <f t="shared" si="8"/>
        <v>32.493333333333325</v>
      </c>
      <c r="AP29" s="67" t="str">
        <f>IF(HPS!$AN29&gt;=40,"Cleared","NC")</f>
        <v>Cleared</v>
      </c>
      <c r="AQ29" s="63" t="str">
        <f>Wellness!AY30</f>
        <v>Cleared</v>
      </c>
      <c r="AR29" s="63">
        <f>Wellness!BG30</f>
        <v>50</v>
      </c>
      <c r="AS29" s="62">
        <f t="shared" si="9"/>
        <v>15</v>
      </c>
      <c r="AT29" s="76" t="str">
        <f t="shared" si="10"/>
        <v>Cleared</v>
      </c>
      <c r="AU29" s="63">
        <f>Behavior!AG30</f>
        <v>4</v>
      </c>
      <c r="AV29" s="63">
        <f>Behavior!AH30</f>
        <v>8</v>
      </c>
      <c r="AW29" s="63" t="str">
        <f t="shared" si="11"/>
        <v>Cleared</v>
      </c>
      <c r="AX29" s="63">
        <f>Discipline!AN30</f>
        <v>55.666666666666664</v>
      </c>
      <c r="AY29" s="63">
        <f t="shared" si="12"/>
        <v>5.5666666666666664</v>
      </c>
      <c r="AZ29" s="63" t="str">
        <f t="shared" si="13"/>
        <v>Cleared</v>
      </c>
      <c r="BA29" s="63">
        <f t="shared" si="14"/>
        <v>61.059999999999988</v>
      </c>
      <c r="BB29" s="63">
        <f>Persona!BB30</f>
        <v>20.18703703703704</v>
      </c>
      <c r="BC29" s="63">
        <f>Persona!BC30</f>
        <v>32.666666666666664</v>
      </c>
      <c r="BD29" s="63">
        <f t="shared" si="15"/>
        <v>52.853703703703701</v>
      </c>
      <c r="BE29" s="63">
        <f t="shared" si="16"/>
        <v>26.42685185185185</v>
      </c>
      <c r="BF29" s="63" t="str">
        <f t="shared" si="17"/>
        <v>Cleared</v>
      </c>
      <c r="BG29" s="63" t="str">
        <f>Wellness!BS30</f>
        <v>Cleared</v>
      </c>
      <c r="BH29" s="63">
        <f>Wellness!CA30</f>
        <v>10</v>
      </c>
      <c r="BI29" s="62">
        <f t="shared" si="18"/>
        <v>3</v>
      </c>
      <c r="BJ29" s="76" t="str">
        <f t="shared" si="19"/>
        <v>NC</v>
      </c>
      <c r="BK29" s="63">
        <f>Behavior!AG30</f>
        <v>4</v>
      </c>
      <c r="BL29" s="63">
        <f>Behavior!AH30</f>
        <v>8</v>
      </c>
      <c r="BM29" s="63" t="str">
        <f t="shared" si="20"/>
        <v>Cleared</v>
      </c>
      <c r="BN29" s="63">
        <f>Discipline!BA30</f>
        <v>48.333333333333336</v>
      </c>
      <c r="BO29" s="63">
        <f t="shared" si="21"/>
        <v>4.8333333333333339</v>
      </c>
      <c r="BP29" s="63" t="str">
        <f>IF(HPS!BO29&gt;=6,"Cleared","NC")</f>
        <v>NC</v>
      </c>
      <c r="BQ29" s="63">
        <f t="shared" si="23"/>
        <v>42.260185185185186</v>
      </c>
    </row>
    <row r="30" spans="1:69" x14ac:dyDescent="0.3">
      <c r="A30" s="71">
        <v>27</v>
      </c>
      <c r="B30" s="60" t="s">
        <v>27</v>
      </c>
      <c r="C30" s="60" t="s">
        <v>47</v>
      </c>
      <c r="D30" s="60" t="s">
        <v>79</v>
      </c>
      <c r="E30" s="61" t="s">
        <v>80</v>
      </c>
      <c r="F30" s="63">
        <f>Persona!O31</f>
        <v>0</v>
      </c>
      <c r="G30" s="63">
        <f>Persona!P31</f>
        <v>59.444444444444457</v>
      </c>
      <c r="H30" s="63">
        <f>HPS!$G30+HPS!$F30</f>
        <v>59.444444444444457</v>
      </c>
      <c r="I30" s="63">
        <f>HPS!$H30*0.5</f>
        <v>29.722222222222229</v>
      </c>
      <c r="J30" s="63" t="str">
        <f>IF(HPS!$G30&gt;=50,"Cleared","NC")</f>
        <v>Cleared</v>
      </c>
      <c r="K30" s="63" t="str">
        <f>Wellness!K31</f>
        <v>Cleared</v>
      </c>
      <c r="L30" s="63">
        <f>Wellness!S31</f>
        <v>60</v>
      </c>
      <c r="M30" s="62">
        <f t="shared" si="0"/>
        <v>18</v>
      </c>
      <c r="N30" s="76" t="str">
        <f t="shared" si="1"/>
        <v>Cleared</v>
      </c>
      <c r="O30" s="62">
        <f>Behavior!I31</f>
        <v>3</v>
      </c>
      <c r="P30" s="62">
        <f>HPS!$O30*2</f>
        <v>6</v>
      </c>
      <c r="Q30" s="63" t="str">
        <f>IF(HPS!$P30&gt;=6,"Cleared","NC")</f>
        <v>Cleared</v>
      </c>
      <c r="R30" s="63">
        <f>Discipline!N31</f>
        <v>49.375</v>
      </c>
      <c r="S30" s="63">
        <f>HPS!$R30*0.1</f>
        <v>4.9375</v>
      </c>
      <c r="T30" s="63" t="str">
        <f>IF(HPS!$S30&gt;=4,"Cleared","NC")</f>
        <v>Cleared</v>
      </c>
      <c r="U30" s="63">
        <f>HPS!$I30+HPS!$M30+HPS!$P30+HPS!$S30</f>
        <v>58.659722222222229</v>
      </c>
      <c r="V30" s="63">
        <f>Persona!AB31</f>
        <v>29.271428571428572</v>
      </c>
      <c r="W30" s="63">
        <f>Persona!AC31</f>
        <v>56.800000000000004</v>
      </c>
      <c r="X30" s="63">
        <f>HPS!$V30+HPS!$W30</f>
        <v>86.071428571428584</v>
      </c>
      <c r="Y30" s="63">
        <f t="shared" si="2"/>
        <v>43.035714285714292</v>
      </c>
      <c r="Z30" s="63" t="str">
        <f>IF(HPS!$X30&gt;=40,"Cleared","NC")</f>
        <v>Cleared</v>
      </c>
      <c r="AA30" s="63" t="str">
        <f>Wellness!AE31</f>
        <v>Cleared</v>
      </c>
      <c r="AB30" s="63">
        <f>Wellness!AM31</f>
        <v>20</v>
      </c>
      <c r="AC30" s="63">
        <f t="shared" si="24"/>
        <v>6</v>
      </c>
      <c r="AD30" s="76" t="str">
        <f t="shared" si="3"/>
        <v>NC</v>
      </c>
      <c r="AE30" s="63">
        <f>Behavior!Q31</f>
        <v>3.2766666666666664</v>
      </c>
      <c r="AF30" s="63">
        <f>Behavior!R31</f>
        <v>6.5533333333333328</v>
      </c>
      <c r="AG30" s="63" t="str">
        <f>IF(HPS!$AF30&gt;=6,"Cleared","NC")</f>
        <v>Cleared</v>
      </c>
      <c r="AH30" s="63">
        <f>Discipline!AA31</f>
        <v>62.628571428571433</v>
      </c>
      <c r="AI30" s="63">
        <f t="shared" si="4"/>
        <v>6.2628571428571433</v>
      </c>
      <c r="AJ30" s="63" t="str">
        <f t="shared" si="5"/>
        <v>Cleared</v>
      </c>
      <c r="AK30" s="63">
        <f t="shared" si="6"/>
        <v>61.85190476190477</v>
      </c>
      <c r="AL30" s="63">
        <f>Persona!AO31</f>
        <v>19.293333333333337</v>
      </c>
      <c r="AM30" s="63">
        <f>Persona!AP31</f>
        <v>52</v>
      </c>
      <c r="AN30" s="63">
        <f t="shared" si="7"/>
        <v>71.293333333333337</v>
      </c>
      <c r="AO30" s="63">
        <f t="shared" si="8"/>
        <v>35.646666666666668</v>
      </c>
      <c r="AP30" s="63" t="str">
        <f>IF(HPS!$AN30&gt;=40,"Cleared","NC")</f>
        <v>Cleared</v>
      </c>
      <c r="AQ30" s="63" t="str">
        <f>Wellness!AY31</f>
        <v>Cleared</v>
      </c>
      <c r="AR30" s="63">
        <f>Wellness!BG31</f>
        <v>20</v>
      </c>
      <c r="AS30" s="62">
        <f t="shared" si="9"/>
        <v>6</v>
      </c>
      <c r="AT30" s="76" t="str">
        <f t="shared" si="10"/>
        <v>NC</v>
      </c>
      <c r="AU30" s="63">
        <f>Behavior!AG31</f>
        <v>3.9</v>
      </c>
      <c r="AV30" s="63">
        <f>Behavior!AH31</f>
        <v>7.8</v>
      </c>
      <c r="AW30" s="63" t="str">
        <f t="shared" si="11"/>
        <v>Cleared</v>
      </c>
      <c r="AX30" s="63">
        <f>Discipline!AN31</f>
        <v>38.333333333333329</v>
      </c>
      <c r="AY30" s="63">
        <f t="shared" si="12"/>
        <v>3.833333333333333</v>
      </c>
      <c r="AZ30" s="63" t="str">
        <f t="shared" si="13"/>
        <v>NC</v>
      </c>
      <c r="BA30" s="63">
        <f t="shared" si="14"/>
        <v>53.28</v>
      </c>
      <c r="BB30" s="63">
        <f>Persona!BB31</f>
        <v>31.192592592592593</v>
      </c>
      <c r="BC30" s="63">
        <f>Persona!BC31</f>
        <v>49.333333333333329</v>
      </c>
      <c r="BD30" s="63">
        <f t="shared" si="15"/>
        <v>80.525925925925918</v>
      </c>
      <c r="BE30" s="63">
        <f t="shared" si="16"/>
        <v>40.262962962962959</v>
      </c>
      <c r="BF30" s="63" t="str">
        <f t="shared" si="17"/>
        <v>Cleared</v>
      </c>
      <c r="BG30" s="63" t="str">
        <f>Wellness!BS31</f>
        <v>Cleared</v>
      </c>
      <c r="BH30" s="63">
        <f>Wellness!CA31</f>
        <v>46.666666666666664</v>
      </c>
      <c r="BI30" s="62">
        <f t="shared" si="18"/>
        <v>13.999999999999998</v>
      </c>
      <c r="BJ30" s="76" t="str">
        <f t="shared" si="19"/>
        <v>Cleared</v>
      </c>
      <c r="BK30" s="63">
        <f>Behavior!AG31</f>
        <v>3.9</v>
      </c>
      <c r="BL30" s="63">
        <f>Behavior!AH31</f>
        <v>7.8</v>
      </c>
      <c r="BM30" s="63" t="str">
        <f t="shared" si="20"/>
        <v>Cleared</v>
      </c>
      <c r="BN30" s="63">
        <f>Discipline!BA31</f>
        <v>60</v>
      </c>
      <c r="BO30" s="63">
        <f t="shared" si="21"/>
        <v>6</v>
      </c>
      <c r="BP30" s="63" t="str">
        <f>IF(HPS!BO30&gt;=6,"Cleared","NC")</f>
        <v>Cleared</v>
      </c>
      <c r="BQ30" s="63">
        <f t="shared" si="23"/>
        <v>68.062962962962956</v>
      </c>
    </row>
    <row r="31" spans="1:69" x14ac:dyDescent="0.3">
      <c r="A31" s="72">
        <v>28</v>
      </c>
      <c r="B31" s="64" t="s">
        <v>27</v>
      </c>
      <c r="C31" s="64" t="s">
        <v>24</v>
      </c>
      <c r="D31" s="64" t="s">
        <v>81</v>
      </c>
      <c r="E31" s="65" t="s">
        <v>82</v>
      </c>
      <c r="F31" s="63">
        <f>Persona!O32</f>
        <v>0</v>
      </c>
      <c r="G31" s="63">
        <f>Persona!P32</f>
        <v>73.333333333333329</v>
      </c>
      <c r="H31" s="63">
        <f>HPS!$G31+HPS!$F31</f>
        <v>73.333333333333329</v>
      </c>
      <c r="I31" s="63">
        <f>HPS!$H31*0.5</f>
        <v>36.666666666666664</v>
      </c>
      <c r="J31" s="63" t="str">
        <f>IF(HPS!$G31&gt;=50,"Cleared","NC")</f>
        <v>Cleared</v>
      </c>
      <c r="K31" s="63" t="str">
        <f>Wellness!K32</f>
        <v>NC</v>
      </c>
      <c r="L31" s="63">
        <f>Wellness!S32</f>
        <v>30</v>
      </c>
      <c r="M31" s="62">
        <f t="shared" si="0"/>
        <v>9</v>
      </c>
      <c r="N31" s="76" t="str">
        <f t="shared" si="1"/>
        <v>Cleared</v>
      </c>
      <c r="O31" s="66">
        <f>Behavior!I32</f>
        <v>3</v>
      </c>
      <c r="P31" s="66">
        <f>HPS!$O31*2</f>
        <v>6</v>
      </c>
      <c r="Q31" s="67" t="str">
        <f>IF(HPS!$P31&gt;=6,"Cleared","NC")</f>
        <v>Cleared</v>
      </c>
      <c r="R31" s="63">
        <f>Discipline!N32</f>
        <v>40</v>
      </c>
      <c r="S31" s="63">
        <f>HPS!$R31*0.1</f>
        <v>4</v>
      </c>
      <c r="T31" s="63" t="str">
        <f>IF(HPS!$S31&gt;=4,"Cleared","NC")</f>
        <v>Cleared</v>
      </c>
      <c r="U31" s="67">
        <f>HPS!$I31+HPS!$M31+HPS!$P31+HPS!$S31</f>
        <v>55.666666666666664</v>
      </c>
      <c r="V31" s="63">
        <f>Persona!AB32</f>
        <v>12.533333333333335</v>
      </c>
      <c r="W31" s="63">
        <f>Persona!AC32</f>
        <v>48.8</v>
      </c>
      <c r="X31" s="63">
        <f>HPS!$V31+HPS!$W31</f>
        <v>61.333333333333329</v>
      </c>
      <c r="Y31" s="63">
        <f t="shared" si="2"/>
        <v>30.666666666666664</v>
      </c>
      <c r="Z31" s="67" t="str">
        <f>IF(HPS!$X31&gt;=40,"Cleared","NC")</f>
        <v>Cleared</v>
      </c>
      <c r="AA31" s="63" t="str">
        <f>Wellness!AE32</f>
        <v>NC</v>
      </c>
      <c r="AB31" s="63">
        <f>Wellness!AM32</f>
        <v>0</v>
      </c>
      <c r="AC31" s="63">
        <f t="shared" si="24"/>
        <v>0</v>
      </c>
      <c r="AD31" s="76" t="str">
        <f t="shared" si="3"/>
        <v>NC</v>
      </c>
      <c r="AE31" s="63">
        <f>Behavior!Q32</f>
        <v>2.8</v>
      </c>
      <c r="AF31" s="63">
        <f>Behavior!R32</f>
        <v>5.6</v>
      </c>
      <c r="AG31" s="63" t="str">
        <f>IF(HPS!$AF31&gt;=6,"Cleared","NC")</f>
        <v>NC</v>
      </c>
      <c r="AH31" s="63">
        <f>Discipline!AA32</f>
        <v>36.799999999999997</v>
      </c>
      <c r="AI31" s="63">
        <f t="shared" si="4"/>
        <v>3.6799999999999997</v>
      </c>
      <c r="AJ31" s="63" t="str">
        <f t="shared" si="5"/>
        <v>NC</v>
      </c>
      <c r="AK31" s="63">
        <f t="shared" si="6"/>
        <v>39.946666666666665</v>
      </c>
      <c r="AL31" s="63">
        <f>Persona!AO32</f>
        <v>6.7733333333333334</v>
      </c>
      <c r="AM31" s="63">
        <f>Persona!AP32</f>
        <v>46</v>
      </c>
      <c r="AN31" s="63">
        <f t="shared" si="7"/>
        <v>52.773333333333333</v>
      </c>
      <c r="AO31" s="63">
        <f t="shared" si="8"/>
        <v>26.386666666666667</v>
      </c>
      <c r="AP31" s="67" t="str">
        <f>IF(HPS!$AN31&gt;=40,"Cleared","NC")</f>
        <v>Cleared</v>
      </c>
      <c r="AQ31" s="63" t="str">
        <f>Wellness!AY32</f>
        <v>NC</v>
      </c>
      <c r="AR31" s="63">
        <f>Wellness!BG32</f>
        <v>0</v>
      </c>
      <c r="AS31" s="62">
        <f t="shared" si="9"/>
        <v>0</v>
      </c>
      <c r="AT31" s="76" t="str">
        <f t="shared" si="10"/>
        <v>NC</v>
      </c>
      <c r="AU31" s="63">
        <f>Behavior!AG32</f>
        <v>4</v>
      </c>
      <c r="AV31" s="63">
        <f>Behavior!AH32</f>
        <v>8</v>
      </c>
      <c r="AW31" s="63" t="str">
        <f t="shared" si="11"/>
        <v>Cleared</v>
      </c>
      <c r="AX31" s="63">
        <f>Discipline!AN32</f>
        <v>18.166666666666664</v>
      </c>
      <c r="AY31" s="63">
        <f t="shared" si="12"/>
        <v>1.8166666666666664</v>
      </c>
      <c r="AZ31" s="63" t="str">
        <f t="shared" si="13"/>
        <v>NC</v>
      </c>
      <c r="BA31" s="63">
        <f t="shared" si="14"/>
        <v>36.203333333333333</v>
      </c>
      <c r="BB31" s="63">
        <f>Persona!BB32</f>
        <v>20.007407407407406</v>
      </c>
      <c r="BC31" s="63">
        <f>Persona!BC32</f>
        <v>50.000000000000007</v>
      </c>
      <c r="BD31" s="63">
        <f t="shared" si="15"/>
        <v>70.007407407407413</v>
      </c>
      <c r="BE31" s="63">
        <f t="shared" si="16"/>
        <v>35.003703703703707</v>
      </c>
      <c r="BF31" s="63" t="str">
        <f t="shared" si="17"/>
        <v>Cleared</v>
      </c>
      <c r="BG31" s="63" t="str">
        <f>Wellness!BS32</f>
        <v>NC</v>
      </c>
      <c r="BH31" s="63">
        <f>Wellness!CA32</f>
        <v>16.666666666666664</v>
      </c>
      <c r="BI31" s="62">
        <f t="shared" si="18"/>
        <v>4.9999999999999991</v>
      </c>
      <c r="BJ31" s="76" t="str">
        <f t="shared" si="19"/>
        <v>NC</v>
      </c>
      <c r="BK31" s="63">
        <f>Behavior!AG32</f>
        <v>4</v>
      </c>
      <c r="BL31" s="63">
        <f>Behavior!AH32</f>
        <v>8</v>
      </c>
      <c r="BM31" s="63" t="str">
        <f t="shared" si="20"/>
        <v>Cleared</v>
      </c>
      <c r="BN31" s="63">
        <f>Discipline!BA32</f>
        <v>42.333333333333336</v>
      </c>
      <c r="BO31" s="63">
        <f t="shared" si="21"/>
        <v>4.2333333333333334</v>
      </c>
      <c r="BP31" s="63" t="str">
        <f>IF(HPS!BO31&gt;=6,"Cleared","NC")</f>
        <v>NC</v>
      </c>
      <c r="BQ31" s="63">
        <f t="shared" si="23"/>
        <v>52.237037037037041</v>
      </c>
    </row>
    <row r="32" spans="1:69" x14ac:dyDescent="0.3">
      <c r="A32" s="71">
        <v>29</v>
      </c>
      <c r="B32" s="60" t="s">
        <v>27</v>
      </c>
      <c r="C32" s="60" t="s">
        <v>15</v>
      </c>
      <c r="D32" s="60" t="s">
        <v>83</v>
      </c>
      <c r="E32" s="61" t="s">
        <v>84</v>
      </c>
      <c r="F32" s="63">
        <f>Persona!O33</f>
        <v>0</v>
      </c>
      <c r="G32" s="63">
        <f>Persona!P33</f>
        <v>53.333333333333336</v>
      </c>
      <c r="H32" s="63">
        <f>HPS!$G32+HPS!$F32</f>
        <v>53.333333333333336</v>
      </c>
      <c r="I32" s="63">
        <f>HPS!$H32*0.5</f>
        <v>26.666666666666668</v>
      </c>
      <c r="J32" s="63" t="str">
        <f>IF(HPS!$G32&gt;=50,"Cleared","NC")</f>
        <v>Cleared</v>
      </c>
      <c r="K32" s="63" t="str">
        <f>Wellness!K33</f>
        <v>Cleared</v>
      </c>
      <c r="L32" s="63">
        <f>Wellness!S33</f>
        <v>53.333333333333336</v>
      </c>
      <c r="M32" s="62">
        <f t="shared" si="0"/>
        <v>16</v>
      </c>
      <c r="N32" s="76" t="str">
        <f t="shared" si="1"/>
        <v>Cleared</v>
      </c>
      <c r="O32" s="62">
        <f>Behavior!I33</f>
        <v>3</v>
      </c>
      <c r="P32" s="62">
        <f>HPS!$O32*2</f>
        <v>6</v>
      </c>
      <c r="Q32" s="63" t="str">
        <f>IF(HPS!$P32&gt;=6,"Cleared","NC")</f>
        <v>Cleared</v>
      </c>
      <c r="R32" s="63">
        <f>Discipline!N33</f>
        <v>64.241071428571431</v>
      </c>
      <c r="S32" s="63">
        <f>HPS!$R32*0.1</f>
        <v>6.4241071428571432</v>
      </c>
      <c r="T32" s="63" t="str">
        <f>IF(HPS!$S32&gt;=4,"Cleared","NC")</f>
        <v>Cleared</v>
      </c>
      <c r="U32" s="63">
        <f>HPS!$I32+HPS!$M32+HPS!$P32+HPS!$S32</f>
        <v>55.090773809523817</v>
      </c>
      <c r="V32" s="63">
        <f>Persona!AB33</f>
        <v>15.519047619047621</v>
      </c>
      <c r="W32" s="63">
        <f>Persona!AC33</f>
        <v>29.599999999999994</v>
      </c>
      <c r="X32" s="63">
        <f>HPS!$V32+HPS!$W32</f>
        <v>45.119047619047613</v>
      </c>
      <c r="Y32" s="63">
        <f t="shared" si="2"/>
        <v>22.559523809523807</v>
      </c>
      <c r="Z32" s="63" t="str">
        <f>IF(HPS!$X32&gt;=40,"Cleared","NC")</f>
        <v>Cleared</v>
      </c>
      <c r="AA32" s="63" t="str">
        <f>Wellness!AE33</f>
        <v>Cleared</v>
      </c>
      <c r="AB32" s="63">
        <f>Wellness!AM33</f>
        <v>20</v>
      </c>
      <c r="AC32" s="63">
        <f t="shared" si="24"/>
        <v>6</v>
      </c>
      <c r="AD32" s="76" t="str">
        <f t="shared" si="3"/>
        <v>NC</v>
      </c>
      <c r="AE32" s="63">
        <f>Behavior!Q33</f>
        <v>3.1</v>
      </c>
      <c r="AF32" s="63">
        <f>Behavior!R33</f>
        <v>6.2</v>
      </c>
      <c r="AG32" s="63" t="str">
        <f>IF(HPS!$AF32&gt;=6,"Cleared","NC")</f>
        <v>Cleared</v>
      </c>
      <c r="AH32" s="63">
        <f>Discipline!AA33</f>
        <v>52.571428571428569</v>
      </c>
      <c r="AI32" s="63">
        <f t="shared" si="4"/>
        <v>5.2571428571428571</v>
      </c>
      <c r="AJ32" s="63" t="str">
        <f t="shared" si="5"/>
        <v>Cleared</v>
      </c>
      <c r="AK32" s="63">
        <f t="shared" si="6"/>
        <v>40.016666666666666</v>
      </c>
      <c r="AL32" s="63">
        <f>Persona!AO33</f>
        <v>16.72</v>
      </c>
      <c r="AM32" s="63">
        <f>Persona!AP33</f>
        <v>38.666666666666664</v>
      </c>
      <c r="AN32" s="63">
        <f t="shared" si="7"/>
        <v>55.386666666666663</v>
      </c>
      <c r="AO32" s="63">
        <f t="shared" si="8"/>
        <v>27.693333333333332</v>
      </c>
      <c r="AP32" s="63" t="str">
        <f>IF(HPS!$AN32&gt;=40,"Cleared","NC")</f>
        <v>Cleared</v>
      </c>
      <c r="AQ32" s="63" t="str">
        <f>Wellness!AY33</f>
        <v>Cleared</v>
      </c>
      <c r="AR32" s="63">
        <f>Wellness!BG33</f>
        <v>43.333333333333336</v>
      </c>
      <c r="AS32" s="62">
        <f t="shared" si="9"/>
        <v>13</v>
      </c>
      <c r="AT32" s="76" t="str">
        <f t="shared" si="10"/>
        <v>Cleared</v>
      </c>
      <c r="AU32" s="63">
        <f>Behavior!AG33</f>
        <v>3.8</v>
      </c>
      <c r="AV32" s="63">
        <f>Behavior!AH33</f>
        <v>7.6</v>
      </c>
      <c r="AW32" s="63" t="str">
        <f t="shared" si="11"/>
        <v>Cleared</v>
      </c>
      <c r="AX32" s="63">
        <f>Discipline!AN33</f>
        <v>56.277777777777786</v>
      </c>
      <c r="AY32" s="63">
        <f t="shared" si="12"/>
        <v>5.6277777777777791</v>
      </c>
      <c r="AZ32" s="63" t="str">
        <f t="shared" si="13"/>
        <v>Cleared</v>
      </c>
      <c r="BA32" s="63">
        <f t="shared" si="14"/>
        <v>53.921111111111109</v>
      </c>
      <c r="BB32" s="63">
        <f>Persona!BB33</f>
        <v>16.079629629629633</v>
      </c>
      <c r="BC32" s="63">
        <f>Persona!BC33</f>
        <v>44.666666666666657</v>
      </c>
      <c r="BD32" s="63">
        <f t="shared" si="15"/>
        <v>60.746296296296293</v>
      </c>
      <c r="BE32" s="63">
        <f t="shared" si="16"/>
        <v>30.373148148148147</v>
      </c>
      <c r="BF32" s="63" t="str">
        <f t="shared" si="17"/>
        <v>Cleared</v>
      </c>
      <c r="BG32" s="63" t="str">
        <f>Wellness!BS33</f>
        <v>Cleared</v>
      </c>
      <c r="BH32" s="63">
        <f>Wellness!CA33</f>
        <v>53.333333333333336</v>
      </c>
      <c r="BI32" s="62">
        <f t="shared" si="18"/>
        <v>16</v>
      </c>
      <c r="BJ32" s="76" t="str">
        <f t="shared" si="19"/>
        <v>Cleared</v>
      </c>
      <c r="BK32" s="63">
        <f>Behavior!AG33</f>
        <v>3.8</v>
      </c>
      <c r="BL32" s="63">
        <f>Behavior!AH33</f>
        <v>7.6</v>
      </c>
      <c r="BM32" s="63" t="str">
        <f t="shared" si="20"/>
        <v>Cleared</v>
      </c>
      <c r="BN32" s="63">
        <f>Discipline!BA33</f>
        <v>54.666666666666664</v>
      </c>
      <c r="BO32" s="63">
        <f t="shared" si="21"/>
        <v>5.4666666666666668</v>
      </c>
      <c r="BP32" s="63" t="str">
        <f>IF(HPS!BO32&gt;=6,"Cleared","NC")</f>
        <v>NC</v>
      </c>
      <c r="BQ32" s="63">
        <f t="shared" si="23"/>
        <v>59.439814814814817</v>
      </c>
    </row>
    <row r="33" spans="1:69" x14ac:dyDescent="0.3">
      <c r="A33" s="72">
        <v>30</v>
      </c>
      <c r="B33" s="64" t="s">
        <v>27</v>
      </c>
      <c r="C33" s="64" t="s">
        <v>24</v>
      </c>
      <c r="D33" s="64" t="s">
        <v>85</v>
      </c>
      <c r="E33" s="65" t="s">
        <v>86</v>
      </c>
      <c r="F33" s="63">
        <f>Persona!O34</f>
        <v>0</v>
      </c>
      <c r="G33" s="63">
        <f>Persona!P34</f>
        <v>48.888888888888886</v>
      </c>
      <c r="H33" s="63">
        <f>HPS!$G33+HPS!$F33</f>
        <v>48.888888888888886</v>
      </c>
      <c r="I33" s="63">
        <f>HPS!$H33*0.5</f>
        <v>24.444444444444443</v>
      </c>
      <c r="J33" s="63" t="str">
        <f>IF(HPS!$G33&gt;=50,"Cleared","NC")</f>
        <v>NC</v>
      </c>
      <c r="K33" s="63" t="str">
        <f>Wellness!K34</f>
        <v>Cleared</v>
      </c>
      <c r="L33" s="63">
        <f>Wellness!S34</f>
        <v>53.333333333333336</v>
      </c>
      <c r="M33" s="62">
        <f t="shared" si="0"/>
        <v>16</v>
      </c>
      <c r="N33" s="76" t="str">
        <f t="shared" si="1"/>
        <v>Cleared</v>
      </c>
      <c r="O33" s="66">
        <f>Behavior!I34</f>
        <v>3</v>
      </c>
      <c r="P33" s="66">
        <f>HPS!$O33*2</f>
        <v>6</v>
      </c>
      <c r="Q33" s="67" t="str">
        <f>IF(HPS!$P33&gt;=6,"Cleared","NC")</f>
        <v>Cleared</v>
      </c>
      <c r="R33" s="63">
        <f>Discipline!N34</f>
        <v>52.5</v>
      </c>
      <c r="S33" s="63">
        <f>HPS!$R33*0.1</f>
        <v>5.25</v>
      </c>
      <c r="T33" s="63" t="str">
        <f>IF(HPS!$S33&gt;=4,"Cleared","NC")</f>
        <v>Cleared</v>
      </c>
      <c r="U33" s="67">
        <f>HPS!$I33+HPS!$M33+HPS!$P33+HPS!$S33</f>
        <v>51.694444444444443</v>
      </c>
      <c r="V33" s="63">
        <f>Persona!AB34</f>
        <v>16.336904761904762</v>
      </c>
      <c r="W33" s="63">
        <f>Persona!AC34</f>
        <v>47.199999999999996</v>
      </c>
      <c r="X33" s="63">
        <f>HPS!$V33+HPS!$W33</f>
        <v>63.536904761904758</v>
      </c>
      <c r="Y33" s="63">
        <f t="shared" si="2"/>
        <v>31.768452380952379</v>
      </c>
      <c r="Z33" s="67" t="str">
        <f>IF(HPS!$X33&gt;=40,"Cleared","NC")</f>
        <v>Cleared</v>
      </c>
      <c r="AA33" s="63" t="str">
        <f>Wellness!AE34</f>
        <v>Cleared</v>
      </c>
      <c r="AB33" s="63">
        <f>Wellness!AM34</f>
        <v>53.333333333333336</v>
      </c>
      <c r="AC33" s="63">
        <f t="shared" si="24"/>
        <v>16</v>
      </c>
      <c r="AD33" s="76" t="str">
        <f t="shared" si="3"/>
        <v>Cleared</v>
      </c>
      <c r="AE33" s="63">
        <f>Behavior!Q34</f>
        <v>3.05</v>
      </c>
      <c r="AF33" s="63">
        <f>Behavior!R34</f>
        <v>6.1</v>
      </c>
      <c r="AG33" s="63" t="str">
        <f>IF(HPS!$AF33&gt;=6,"Cleared","NC")</f>
        <v>Cleared</v>
      </c>
      <c r="AH33" s="63">
        <f>Discipline!AA34</f>
        <v>55.2</v>
      </c>
      <c r="AI33" s="63">
        <f t="shared" si="4"/>
        <v>5.5200000000000005</v>
      </c>
      <c r="AJ33" s="63" t="str">
        <f t="shared" si="5"/>
        <v>Cleared</v>
      </c>
      <c r="AK33" s="63">
        <f t="shared" si="6"/>
        <v>59.388452380952387</v>
      </c>
      <c r="AL33" s="63">
        <f>Persona!AO34</f>
        <v>5.88</v>
      </c>
      <c r="AM33" s="63">
        <f>Persona!AP34</f>
        <v>36</v>
      </c>
      <c r="AN33" s="63">
        <f t="shared" si="7"/>
        <v>41.88</v>
      </c>
      <c r="AO33" s="63">
        <f t="shared" si="8"/>
        <v>20.94</v>
      </c>
      <c r="AP33" s="67" t="str">
        <f>IF(HPS!$AN33&gt;=40,"Cleared","NC")</f>
        <v>Cleared</v>
      </c>
      <c r="AQ33" s="63" t="str">
        <f>Wellness!AY34</f>
        <v>Cleared</v>
      </c>
      <c r="AR33" s="63">
        <f>Wellness!BG34</f>
        <v>36.666666666666664</v>
      </c>
      <c r="AS33" s="62">
        <f t="shared" si="9"/>
        <v>10.999999999999998</v>
      </c>
      <c r="AT33" s="76" t="str">
        <f t="shared" si="10"/>
        <v>Cleared</v>
      </c>
      <c r="AU33" s="63">
        <f>Behavior!AG34</f>
        <v>3</v>
      </c>
      <c r="AV33" s="63">
        <f>Behavior!AH34</f>
        <v>6</v>
      </c>
      <c r="AW33" s="63" t="str">
        <f t="shared" si="11"/>
        <v>Cleared</v>
      </c>
      <c r="AX33" s="63">
        <f>Discipline!AN34</f>
        <v>35.222222222222221</v>
      </c>
      <c r="AY33" s="63">
        <f t="shared" si="12"/>
        <v>3.5222222222222221</v>
      </c>
      <c r="AZ33" s="63" t="str">
        <f t="shared" si="13"/>
        <v>NC</v>
      </c>
      <c r="BA33" s="63">
        <f t="shared" si="14"/>
        <v>41.462222222222223</v>
      </c>
      <c r="BB33" s="63">
        <f>Persona!BB34</f>
        <v>23.151851851851852</v>
      </c>
      <c r="BC33" s="63">
        <f>Persona!BC34</f>
        <v>36</v>
      </c>
      <c r="BD33" s="63">
        <f t="shared" si="15"/>
        <v>59.151851851851852</v>
      </c>
      <c r="BE33" s="63">
        <f t="shared" si="16"/>
        <v>29.575925925925926</v>
      </c>
      <c r="BF33" s="63" t="str">
        <f t="shared" si="17"/>
        <v>Cleared</v>
      </c>
      <c r="BG33" s="63" t="str">
        <f>Wellness!BS34</f>
        <v>Cleared</v>
      </c>
      <c r="BH33" s="63">
        <f>Wellness!CA34</f>
        <v>56.666666666666664</v>
      </c>
      <c r="BI33" s="62">
        <f t="shared" si="18"/>
        <v>17</v>
      </c>
      <c r="BJ33" s="76" t="str">
        <f t="shared" si="19"/>
        <v>Cleared</v>
      </c>
      <c r="BK33" s="63">
        <f>Behavior!AG34</f>
        <v>3</v>
      </c>
      <c r="BL33" s="63">
        <f>Behavior!AH34</f>
        <v>6</v>
      </c>
      <c r="BM33" s="63" t="str">
        <f t="shared" si="20"/>
        <v>Cleared</v>
      </c>
      <c r="BN33" s="63">
        <f>Discipline!BA34</f>
        <v>47.833333333333336</v>
      </c>
      <c r="BO33" s="63">
        <f t="shared" si="21"/>
        <v>4.7833333333333341</v>
      </c>
      <c r="BP33" s="63" t="str">
        <f>IF(HPS!BO33&gt;=6,"Cleared","NC")</f>
        <v>NC</v>
      </c>
      <c r="BQ33" s="63">
        <f t="shared" si="23"/>
        <v>57.359259259259261</v>
      </c>
    </row>
    <row r="34" spans="1:69" x14ac:dyDescent="0.3">
      <c r="A34" s="71">
        <v>31</v>
      </c>
      <c r="B34" s="60" t="s">
        <v>27</v>
      </c>
      <c r="C34" s="60" t="s">
        <v>24</v>
      </c>
      <c r="D34" s="60" t="s">
        <v>87</v>
      </c>
      <c r="E34" s="61" t="s">
        <v>88</v>
      </c>
      <c r="F34" s="63">
        <f>Persona!O35</f>
        <v>0</v>
      </c>
      <c r="G34" s="63">
        <f>Persona!P35</f>
        <v>40</v>
      </c>
      <c r="H34" s="63">
        <f>HPS!$G34+HPS!$F34</f>
        <v>40</v>
      </c>
      <c r="I34" s="63">
        <f>HPS!$H34*0.5</f>
        <v>20</v>
      </c>
      <c r="J34" s="63" t="str">
        <f>IF(HPS!$G34&gt;=50,"Cleared","NC")</f>
        <v>NC</v>
      </c>
      <c r="K34" s="63" t="str">
        <f>Wellness!K35</f>
        <v>Cleared</v>
      </c>
      <c r="L34" s="63">
        <f>Wellness!S35</f>
        <v>30</v>
      </c>
      <c r="M34" s="62">
        <f t="shared" si="0"/>
        <v>9</v>
      </c>
      <c r="N34" s="76" t="str">
        <f t="shared" si="1"/>
        <v>Cleared</v>
      </c>
      <c r="O34" s="62">
        <f>Behavior!I35</f>
        <v>3</v>
      </c>
      <c r="P34" s="62">
        <f>HPS!$O34*2</f>
        <v>6</v>
      </c>
      <c r="Q34" s="63" t="str">
        <f>IF(HPS!$P34&gt;=6,"Cleared","NC")</f>
        <v>Cleared</v>
      </c>
      <c r="R34" s="63">
        <f>Discipline!N35</f>
        <v>43.75</v>
      </c>
      <c r="S34" s="63">
        <f>HPS!$R34*0.1</f>
        <v>4.375</v>
      </c>
      <c r="T34" s="63" t="str">
        <f>IF(HPS!$S34&gt;=4,"Cleared","NC")</f>
        <v>Cleared</v>
      </c>
      <c r="U34" s="63">
        <f>HPS!$I34+HPS!$M34+HPS!$P34+HPS!$S34</f>
        <v>39.375</v>
      </c>
      <c r="V34" s="63">
        <f>Persona!AB35</f>
        <v>8.9904761904761905</v>
      </c>
      <c r="W34" s="63">
        <f>Persona!AC35</f>
        <v>47.199999999999996</v>
      </c>
      <c r="X34" s="63">
        <f>HPS!$V34+HPS!$W34</f>
        <v>56.19047619047619</v>
      </c>
      <c r="Y34" s="63">
        <f t="shared" si="2"/>
        <v>28.095238095238095</v>
      </c>
      <c r="Z34" s="63" t="str">
        <f>IF(HPS!$X34&gt;=40,"Cleared","NC")</f>
        <v>Cleared</v>
      </c>
      <c r="AA34" s="63" t="str">
        <f>Wellness!AE35</f>
        <v>Cleared</v>
      </c>
      <c r="AB34" s="63">
        <f>Wellness!AM35</f>
        <v>26.666666666666668</v>
      </c>
      <c r="AC34" s="63">
        <f t="shared" si="24"/>
        <v>8</v>
      </c>
      <c r="AD34" s="76" t="str">
        <f t="shared" si="3"/>
        <v>NC</v>
      </c>
      <c r="AE34" s="63">
        <f>Behavior!Q35</f>
        <v>2.5</v>
      </c>
      <c r="AF34" s="63">
        <f>Behavior!R35</f>
        <v>5</v>
      </c>
      <c r="AG34" s="63" t="str">
        <f>IF(HPS!$AF34&gt;=6,"Cleared","NC")</f>
        <v>NC</v>
      </c>
      <c r="AH34" s="63">
        <f>Discipline!AA35</f>
        <v>39.085714285714289</v>
      </c>
      <c r="AI34" s="63">
        <f t="shared" si="4"/>
        <v>3.9085714285714293</v>
      </c>
      <c r="AJ34" s="63" t="str">
        <f t="shared" si="5"/>
        <v>NC</v>
      </c>
      <c r="AK34" s="63">
        <f t="shared" si="6"/>
        <v>45.003809523809522</v>
      </c>
      <c r="AL34" s="63">
        <f>Persona!AO35</f>
        <v>1.1866666666666665</v>
      </c>
      <c r="AM34" s="63">
        <f>Persona!AP35</f>
        <v>34</v>
      </c>
      <c r="AN34" s="63">
        <f t="shared" si="7"/>
        <v>35.186666666666667</v>
      </c>
      <c r="AO34" s="63">
        <f t="shared" si="8"/>
        <v>17.593333333333334</v>
      </c>
      <c r="AP34" s="63" t="str">
        <f>IF(HPS!$AN34&gt;=40,"Cleared","NC")</f>
        <v>NC</v>
      </c>
      <c r="AQ34" s="63" t="str">
        <f>Wellness!AY35</f>
        <v>NC</v>
      </c>
      <c r="AR34" s="63">
        <f>Wellness!BG35</f>
        <v>26.666666666666668</v>
      </c>
      <c r="AS34" s="62">
        <f t="shared" si="9"/>
        <v>8</v>
      </c>
      <c r="AT34" s="76" t="str">
        <f t="shared" si="10"/>
        <v>NC</v>
      </c>
      <c r="AU34" s="63">
        <f>Behavior!AG35</f>
        <v>4</v>
      </c>
      <c r="AV34" s="63">
        <f>Behavior!AH35</f>
        <v>8</v>
      </c>
      <c r="AW34" s="63" t="str">
        <f t="shared" si="11"/>
        <v>Cleared</v>
      </c>
      <c r="AX34" s="63">
        <f>Discipline!AN35</f>
        <v>5.2777777777777777</v>
      </c>
      <c r="AY34" s="63">
        <f t="shared" si="12"/>
        <v>0.52777777777777779</v>
      </c>
      <c r="AZ34" s="63" t="str">
        <f t="shared" si="13"/>
        <v>NC</v>
      </c>
      <c r="BA34" s="63">
        <f t="shared" si="14"/>
        <v>34.121111111111112</v>
      </c>
      <c r="BB34" s="63">
        <f>Persona!BB35</f>
        <v>24.737037037037041</v>
      </c>
      <c r="BC34" s="63">
        <f>Persona!BC35</f>
        <v>32.666666666666664</v>
      </c>
      <c r="BD34" s="63">
        <f t="shared" si="15"/>
        <v>57.403703703703705</v>
      </c>
      <c r="BE34" s="63">
        <f t="shared" si="16"/>
        <v>28.701851851851853</v>
      </c>
      <c r="BF34" s="63" t="str">
        <f t="shared" si="17"/>
        <v>Cleared</v>
      </c>
      <c r="BG34" s="63" t="str">
        <f>Wellness!BS35</f>
        <v>NC</v>
      </c>
      <c r="BH34" s="63">
        <f>Wellness!CA35</f>
        <v>16.666666666666664</v>
      </c>
      <c r="BI34" s="62">
        <f t="shared" si="18"/>
        <v>4.9999999999999991</v>
      </c>
      <c r="BJ34" s="76" t="str">
        <f t="shared" si="19"/>
        <v>NC</v>
      </c>
      <c r="BK34" s="63">
        <f>Behavior!AG35</f>
        <v>4</v>
      </c>
      <c r="BL34" s="63">
        <f>Behavior!AH35</f>
        <v>8</v>
      </c>
      <c r="BM34" s="63" t="str">
        <f t="shared" si="20"/>
        <v>Cleared</v>
      </c>
      <c r="BN34" s="63">
        <f>Discipline!BA35</f>
        <v>47.666666666666664</v>
      </c>
      <c r="BO34" s="63">
        <f t="shared" si="21"/>
        <v>4.7666666666666666</v>
      </c>
      <c r="BP34" s="63" t="str">
        <f>IF(HPS!BO34&gt;=6,"Cleared","NC")</f>
        <v>NC</v>
      </c>
      <c r="BQ34" s="63">
        <f t="shared" si="23"/>
        <v>46.468518518518515</v>
      </c>
    </row>
    <row r="35" spans="1:69" x14ac:dyDescent="0.3">
      <c r="A35" s="72">
        <v>32</v>
      </c>
      <c r="B35" s="64" t="s">
        <v>23</v>
      </c>
      <c r="C35" s="64" t="s">
        <v>47</v>
      </c>
      <c r="D35" s="64" t="s">
        <v>89</v>
      </c>
      <c r="E35" s="65" t="s">
        <v>90</v>
      </c>
      <c r="F35" s="63">
        <f>Persona!O36</f>
        <v>0</v>
      </c>
      <c r="G35" s="63">
        <f>Persona!P36</f>
        <v>46.111111111111114</v>
      </c>
      <c r="H35" s="63">
        <f>HPS!$G35+HPS!$F35</f>
        <v>46.111111111111114</v>
      </c>
      <c r="I35" s="63">
        <f>HPS!$H35*0.5</f>
        <v>23.055555555555557</v>
      </c>
      <c r="J35" s="63" t="str">
        <f>IF(HPS!$G35&gt;=50,"Cleared","NC")</f>
        <v>NC</v>
      </c>
      <c r="K35" s="63" t="str">
        <f>Wellness!K36</f>
        <v>NC</v>
      </c>
      <c r="L35" s="63">
        <f>Wellness!S36</f>
        <v>36.666666666666664</v>
      </c>
      <c r="M35" s="62">
        <f t="shared" si="0"/>
        <v>10.999999999999998</v>
      </c>
      <c r="N35" s="76" t="str">
        <f t="shared" si="1"/>
        <v>Cleared</v>
      </c>
      <c r="O35" s="66">
        <f>Behavior!I36</f>
        <v>3</v>
      </c>
      <c r="P35" s="66">
        <f>HPS!$O35*2</f>
        <v>6</v>
      </c>
      <c r="Q35" s="67" t="str">
        <f>IF(HPS!$P35&gt;=6,"Cleared","NC")</f>
        <v>Cleared</v>
      </c>
      <c r="R35" s="63">
        <f>Discipline!N36</f>
        <v>46.25</v>
      </c>
      <c r="S35" s="63">
        <f>HPS!$R35*0.1</f>
        <v>4.625</v>
      </c>
      <c r="T35" s="63" t="str">
        <f>IF(HPS!$S35&gt;=4,"Cleared","NC")</f>
        <v>Cleared</v>
      </c>
      <c r="U35" s="67">
        <f>HPS!$I35+HPS!$M35+HPS!$P35+HPS!$S35</f>
        <v>44.680555555555557</v>
      </c>
      <c r="V35" s="63">
        <f>Persona!AB36</f>
        <v>28.43571428571429</v>
      </c>
      <c r="W35" s="63">
        <f>Persona!AC36</f>
        <v>53.599999999999994</v>
      </c>
      <c r="X35" s="63">
        <f>HPS!$V35+HPS!$W35</f>
        <v>82.035714285714278</v>
      </c>
      <c r="Y35" s="63">
        <f t="shared" si="2"/>
        <v>41.017857142857139</v>
      </c>
      <c r="Z35" s="67" t="str">
        <f>IF(HPS!$X35&gt;=40,"Cleared","NC")</f>
        <v>Cleared</v>
      </c>
      <c r="AA35" s="63" t="str">
        <f>Wellness!AE36</f>
        <v>NC</v>
      </c>
      <c r="AB35" s="63">
        <f>Wellness!AM36</f>
        <v>13.333333333333334</v>
      </c>
      <c r="AC35" s="63">
        <f t="shared" si="24"/>
        <v>4</v>
      </c>
      <c r="AD35" s="76" t="str">
        <f t="shared" si="3"/>
        <v>NC</v>
      </c>
      <c r="AE35" s="63">
        <f>Behavior!Q36</f>
        <v>3.2850000000000001</v>
      </c>
      <c r="AF35" s="63">
        <f>Behavior!R36</f>
        <v>6.57</v>
      </c>
      <c r="AG35" s="63" t="str">
        <f>IF(HPS!$AF35&gt;=6,"Cleared","NC")</f>
        <v>Cleared</v>
      </c>
      <c r="AH35" s="63">
        <f>Discipline!AA36</f>
        <v>54.342857142857135</v>
      </c>
      <c r="AI35" s="63">
        <f t="shared" si="4"/>
        <v>5.4342857142857142</v>
      </c>
      <c r="AJ35" s="63" t="str">
        <f t="shared" si="5"/>
        <v>Cleared</v>
      </c>
      <c r="AK35" s="63">
        <f t="shared" si="6"/>
        <v>57.022142857142853</v>
      </c>
      <c r="AL35" s="63">
        <f>Persona!AO36</f>
        <v>18.373333333333331</v>
      </c>
      <c r="AM35" s="63">
        <f>Persona!AP36</f>
        <v>52</v>
      </c>
      <c r="AN35" s="63">
        <f t="shared" si="7"/>
        <v>70.373333333333335</v>
      </c>
      <c r="AO35" s="63">
        <f t="shared" si="8"/>
        <v>35.186666666666667</v>
      </c>
      <c r="AP35" s="67" t="str">
        <f>IF(HPS!$AN35&gt;=40,"Cleared","NC")</f>
        <v>Cleared</v>
      </c>
      <c r="AQ35" s="63" t="str">
        <f>Wellness!AY36</f>
        <v>NC</v>
      </c>
      <c r="AR35" s="63">
        <f>Wellness!BG36</f>
        <v>6.666666666666667</v>
      </c>
      <c r="AS35" s="62">
        <f t="shared" si="9"/>
        <v>2</v>
      </c>
      <c r="AT35" s="76" t="str">
        <f t="shared" si="10"/>
        <v>NC</v>
      </c>
      <c r="AU35" s="63">
        <f>Behavior!AG36</f>
        <v>3.2</v>
      </c>
      <c r="AV35" s="63">
        <f>Behavior!AH36</f>
        <v>6.4</v>
      </c>
      <c r="AW35" s="63" t="str">
        <f t="shared" si="11"/>
        <v>Cleared</v>
      </c>
      <c r="AX35" s="63">
        <f>Discipline!AN36</f>
        <v>43.166666666666671</v>
      </c>
      <c r="AY35" s="63">
        <f t="shared" si="12"/>
        <v>4.3166666666666673</v>
      </c>
      <c r="AZ35" s="63" t="str">
        <f t="shared" si="13"/>
        <v>Cleared</v>
      </c>
      <c r="BA35" s="63">
        <f t="shared" si="14"/>
        <v>47.903333333333336</v>
      </c>
      <c r="BB35" s="63">
        <f>Persona!BB36</f>
        <v>24</v>
      </c>
      <c r="BC35" s="63">
        <f>Persona!BC36</f>
        <v>29</v>
      </c>
      <c r="BD35" s="63">
        <f t="shared" si="15"/>
        <v>53</v>
      </c>
      <c r="BE35" s="63">
        <f t="shared" si="16"/>
        <v>26.5</v>
      </c>
      <c r="BF35" s="63" t="str">
        <f t="shared" si="17"/>
        <v>Cleared</v>
      </c>
      <c r="BG35" s="63" t="str">
        <f>Wellness!BS36</f>
        <v>NC</v>
      </c>
      <c r="BH35" s="63">
        <f>Wellness!CA36</f>
        <v>6.666666666666667</v>
      </c>
      <c r="BI35" s="62">
        <f t="shared" si="18"/>
        <v>2</v>
      </c>
      <c r="BJ35" s="76" t="str">
        <f t="shared" si="19"/>
        <v>NC</v>
      </c>
      <c r="BK35" s="63">
        <f>Behavior!AG36</f>
        <v>3.2</v>
      </c>
      <c r="BL35" s="63">
        <f>Behavior!AH36</f>
        <v>6.4</v>
      </c>
      <c r="BM35" s="63" t="str">
        <f t="shared" si="20"/>
        <v>Cleared</v>
      </c>
      <c r="BN35" s="63">
        <f>Discipline!BA36</f>
        <v>37.333333333333336</v>
      </c>
      <c r="BO35" s="63">
        <f t="shared" si="21"/>
        <v>3.7333333333333338</v>
      </c>
      <c r="BP35" s="63" t="str">
        <f>IF(HPS!BO35&gt;=6,"Cleared","NC")</f>
        <v>NC</v>
      </c>
      <c r="BQ35" s="63">
        <f t="shared" si="23"/>
        <v>38.633333333333333</v>
      </c>
    </row>
    <row r="36" spans="1:69" x14ac:dyDescent="0.3">
      <c r="A36" s="71">
        <v>33</v>
      </c>
      <c r="B36" s="60" t="s">
        <v>23</v>
      </c>
      <c r="C36" s="60" t="s">
        <v>47</v>
      </c>
      <c r="D36" s="60" t="s">
        <v>91</v>
      </c>
      <c r="E36" s="61" t="s">
        <v>92</v>
      </c>
      <c r="F36" s="63">
        <f>Persona!O37</f>
        <v>0</v>
      </c>
      <c r="G36" s="63">
        <f>Persona!P37</f>
        <v>47.222222222222221</v>
      </c>
      <c r="H36" s="63">
        <f>HPS!$G36+HPS!$F36</f>
        <v>47.222222222222221</v>
      </c>
      <c r="I36" s="63">
        <f>HPS!$H36*0.5</f>
        <v>23.611111111111111</v>
      </c>
      <c r="J36" s="63" t="str">
        <f>IF(HPS!$G36&gt;=50,"Cleared","NC")</f>
        <v>NC</v>
      </c>
      <c r="K36" s="63" t="str">
        <f>Wellness!K37</f>
        <v>Cleared</v>
      </c>
      <c r="L36" s="63">
        <f>Wellness!S37</f>
        <v>40</v>
      </c>
      <c r="M36" s="62">
        <f t="shared" si="0"/>
        <v>12</v>
      </c>
      <c r="N36" s="76" t="str">
        <f t="shared" si="1"/>
        <v>Cleared</v>
      </c>
      <c r="O36" s="62">
        <f>Behavior!I37</f>
        <v>3</v>
      </c>
      <c r="P36" s="62">
        <f>HPS!$O36*2</f>
        <v>6</v>
      </c>
      <c r="Q36" s="63" t="str">
        <f>IF(HPS!$P36&gt;=6,"Cleared","NC")</f>
        <v>Cleared</v>
      </c>
      <c r="R36" s="63">
        <f>Discipline!N37</f>
        <v>63.749999999999993</v>
      </c>
      <c r="S36" s="63">
        <f>HPS!$R36*0.1</f>
        <v>6.375</v>
      </c>
      <c r="T36" s="63" t="str">
        <f>IF(HPS!$S36&gt;=4,"Cleared","NC")</f>
        <v>Cleared</v>
      </c>
      <c r="U36" s="63">
        <f>HPS!$I36+HPS!$M36+HPS!$P36+HPS!$S36</f>
        <v>47.986111111111114</v>
      </c>
      <c r="V36" s="63">
        <f>Persona!AB37</f>
        <v>22.266666666666666</v>
      </c>
      <c r="W36" s="63">
        <f>Persona!AC37</f>
        <v>48</v>
      </c>
      <c r="X36" s="63">
        <f>HPS!$V36+HPS!$W36</f>
        <v>70.266666666666666</v>
      </c>
      <c r="Y36" s="63">
        <f t="shared" si="2"/>
        <v>35.133333333333333</v>
      </c>
      <c r="Z36" s="63" t="str">
        <f>IF(HPS!$X36&gt;=40,"Cleared","NC")</f>
        <v>Cleared</v>
      </c>
      <c r="AA36" s="63" t="str">
        <f>Wellness!AE37</f>
        <v>Cleared</v>
      </c>
      <c r="AB36" s="63">
        <f>Wellness!AM37</f>
        <v>20</v>
      </c>
      <c r="AC36" s="63">
        <f t="shared" si="24"/>
        <v>6</v>
      </c>
      <c r="AD36" s="76" t="str">
        <f t="shared" si="3"/>
        <v>NC</v>
      </c>
      <c r="AE36" s="63">
        <f>Behavior!Q37</f>
        <v>3.6712499999999997</v>
      </c>
      <c r="AF36" s="63">
        <f>Behavior!R37</f>
        <v>7.3424999999999994</v>
      </c>
      <c r="AG36" s="63" t="str">
        <f>IF(HPS!$AF36&gt;=6,"Cleared","NC")</f>
        <v>Cleared</v>
      </c>
      <c r="AH36" s="63">
        <f>Discipline!AA37</f>
        <v>54.171428571428571</v>
      </c>
      <c r="AI36" s="63">
        <f t="shared" si="4"/>
        <v>5.4171428571428573</v>
      </c>
      <c r="AJ36" s="63" t="str">
        <f t="shared" si="5"/>
        <v>Cleared</v>
      </c>
      <c r="AK36" s="63">
        <f t="shared" si="6"/>
        <v>53.89297619047619</v>
      </c>
      <c r="AL36" s="63">
        <f>Persona!AO37</f>
        <v>23.053333333333338</v>
      </c>
      <c r="AM36" s="63">
        <f>Persona!AP37</f>
        <v>43.333333333333329</v>
      </c>
      <c r="AN36" s="63">
        <f t="shared" si="7"/>
        <v>66.38666666666667</v>
      </c>
      <c r="AO36" s="63">
        <f t="shared" si="8"/>
        <v>33.193333333333335</v>
      </c>
      <c r="AP36" s="63" t="str">
        <f>IF(HPS!$AN36&gt;=40,"Cleared","NC")</f>
        <v>Cleared</v>
      </c>
      <c r="AQ36" s="63" t="str">
        <f>Wellness!AY37</f>
        <v>Cleared</v>
      </c>
      <c r="AR36" s="63">
        <f>Wellness!BG37</f>
        <v>40</v>
      </c>
      <c r="AS36" s="62">
        <f t="shared" si="9"/>
        <v>12</v>
      </c>
      <c r="AT36" s="76" t="str">
        <f t="shared" si="10"/>
        <v>Cleared</v>
      </c>
      <c r="AU36" s="63">
        <f>Behavior!AG37</f>
        <v>2.9</v>
      </c>
      <c r="AV36" s="63">
        <f>Behavior!AH37</f>
        <v>5.8</v>
      </c>
      <c r="AW36" s="63" t="str">
        <f t="shared" si="11"/>
        <v>NC</v>
      </c>
      <c r="AX36" s="63">
        <f>Discipline!AN37</f>
        <v>46.166666666666671</v>
      </c>
      <c r="AY36" s="63">
        <f t="shared" si="12"/>
        <v>4.6166666666666671</v>
      </c>
      <c r="AZ36" s="63" t="str">
        <f t="shared" si="13"/>
        <v>Cleared</v>
      </c>
      <c r="BA36" s="63">
        <f t="shared" si="14"/>
        <v>55.61</v>
      </c>
      <c r="BB36" s="63">
        <f>Persona!BB37</f>
        <v>23.339814814814815</v>
      </c>
      <c r="BC36" s="63">
        <f>Persona!BC37</f>
        <v>46.333333333333329</v>
      </c>
      <c r="BD36" s="63">
        <f t="shared" si="15"/>
        <v>69.673148148148144</v>
      </c>
      <c r="BE36" s="63">
        <f t="shared" si="16"/>
        <v>34.836574074074072</v>
      </c>
      <c r="BF36" s="63" t="str">
        <f t="shared" si="17"/>
        <v>Cleared</v>
      </c>
      <c r="BG36" s="63" t="str">
        <f>Wellness!BS37</f>
        <v>Cleared</v>
      </c>
      <c r="BH36" s="63">
        <f>Wellness!CA37</f>
        <v>46.666666666666664</v>
      </c>
      <c r="BI36" s="62">
        <f t="shared" si="18"/>
        <v>13.999999999999998</v>
      </c>
      <c r="BJ36" s="76" t="str">
        <f t="shared" si="19"/>
        <v>Cleared</v>
      </c>
      <c r="BK36" s="63">
        <f>Behavior!AG37</f>
        <v>2.9</v>
      </c>
      <c r="BL36" s="63">
        <f>Behavior!AH37</f>
        <v>5.8</v>
      </c>
      <c r="BM36" s="63" t="str">
        <f t="shared" si="20"/>
        <v>NC</v>
      </c>
      <c r="BN36" s="63">
        <f>Discipline!BA37</f>
        <v>52</v>
      </c>
      <c r="BO36" s="63">
        <f t="shared" si="21"/>
        <v>5.2</v>
      </c>
      <c r="BP36" s="63" t="str">
        <f>IF(HPS!BO36&gt;=6,"Cleared","NC")</f>
        <v>NC</v>
      </c>
      <c r="BQ36" s="63">
        <f t="shared" si="23"/>
        <v>59.836574074074072</v>
      </c>
    </row>
    <row r="37" spans="1:69" x14ac:dyDescent="0.3">
      <c r="A37" s="72">
        <v>34</v>
      </c>
      <c r="B37" s="64" t="s">
        <v>23</v>
      </c>
      <c r="C37" s="64" t="s">
        <v>24</v>
      </c>
      <c r="D37" s="64" t="s">
        <v>93</v>
      </c>
      <c r="E37" s="65" t="s">
        <v>94</v>
      </c>
      <c r="F37" s="63">
        <f>Persona!O38</f>
        <v>0</v>
      </c>
      <c r="G37" s="63">
        <f>Persona!P38</f>
        <v>70</v>
      </c>
      <c r="H37" s="63">
        <f>HPS!$G37+HPS!$F37</f>
        <v>70</v>
      </c>
      <c r="I37" s="63">
        <f>HPS!$H37*0.5</f>
        <v>35</v>
      </c>
      <c r="J37" s="63" t="str">
        <f>IF(HPS!$G37&gt;=50,"Cleared","NC")</f>
        <v>Cleared</v>
      </c>
      <c r="K37" s="63" t="str">
        <f>Wellness!K38</f>
        <v>Cleared</v>
      </c>
      <c r="L37" s="63">
        <f>Wellness!S38</f>
        <v>43.333333333333336</v>
      </c>
      <c r="M37" s="62">
        <f t="shared" si="0"/>
        <v>13</v>
      </c>
      <c r="N37" s="76" t="str">
        <f t="shared" si="1"/>
        <v>Cleared</v>
      </c>
      <c r="O37" s="66">
        <f>Behavior!I38</f>
        <v>3</v>
      </c>
      <c r="P37" s="66">
        <f>HPS!$O37*2</f>
        <v>6</v>
      </c>
      <c r="Q37" s="67" t="str">
        <f>IF(HPS!$P37&gt;=6,"Cleared","NC")</f>
        <v>Cleared</v>
      </c>
      <c r="R37" s="63">
        <f>Discipline!N38</f>
        <v>72.5</v>
      </c>
      <c r="S37" s="63">
        <f>HPS!$R37*0.1</f>
        <v>7.25</v>
      </c>
      <c r="T37" s="63" t="str">
        <f>IF(HPS!$S37&gt;=4,"Cleared","NC")</f>
        <v>Cleared</v>
      </c>
      <c r="U37" s="67">
        <f>HPS!$I37+HPS!$M37+HPS!$P37+HPS!$S37</f>
        <v>61.25</v>
      </c>
      <c r="V37" s="63">
        <f>Persona!AB38</f>
        <v>23.547619047619051</v>
      </c>
      <c r="W37" s="63">
        <f>Persona!AC38</f>
        <v>56.800000000000004</v>
      </c>
      <c r="X37" s="63">
        <f>HPS!$V37+HPS!$W37</f>
        <v>80.347619047619048</v>
      </c>
      <c r="Y37" s="63">
        <f t="shared" si="2"/>
        <v>40.173809523809524</v>
      </c>
      <c r="Z37" s="67" t="str">
        <f>IF(HPS!$X37&gt;=40,"Cleared","NC")</f>
        <v>Cleared</v>
      </c>
      <c r="AA37" s="63" t="str">
        <f>Wellness!AE38</f>
        <v>Cleared</v>
      </c>
      <c r="AB37" s="63">
        <f>Wellness!AM38</f>
        <v>33.333333333333329</v>
      </c>
      <c r="AC37" s="63">
        <f t="shared" si="24"/>
        <v>9.9999999999999982</v>
      </c>
      <c r="AD37" s="76" t="str">
        <f t="shared" si="3"/>
        <v>Cleared</v>
      </c>
      <c r="AE37" s="63">
        <f>Behavior!Q38</f>
        <v>4.2</v>
      </c>
      <c r="AF37" s="63">
        <f>Behavior!R38</f>
        <v>8.4</v>
      </c>
      <c r="AG37" s="63" t="str">
        <f>IF(HPS!$AF37&gt;=6,"Cleared","NC")</f>
        <v>Cleared</v>
      </c>
      <c r="AH37" s="63">
        <f>Discipline!AA38</f>
        <v>64</v>
      </c>
      <c r="AI37" s="63">
        <f t="shared" si="4"/>
        <v>6.4</v>
      </c>
      <c r="AJ37" s="63" t="str">
        <f t="shared" si="5"/>
        <v>Cleared</v>
      </c>
      <c r="AK37" s="63">
        <f t="shared" si="6"/>
        <v>64.973809523809521</v>
      </c>
      <c r="AL37" s="63">
        <f>Persona!AO38</f>
        <v>16.973333333333336</v>
      </c>
      <c r="AM37" s="63">
        <f>Persona!AP38</f>
        <v>60</v>
      </c>
      <c r="AN37" s="63">
        <f t="shared" si="7"/>
        <v>76.973333333333329</v>
      </c>
      <c r="AO37" s="63">
        <f t="shared" si="8"/>
        <v>38.486666666666665</v>
      </c>
      <c r="AP37" s="67" t="str">
        <f>IF(HPS!$AN37&gt;=40,"Cleared","NC")</f>
        <v>Cleared</v>
      </c>
      <c r="AQ37" s="63" t="str">
        <f>Wellness!AY38</f>
        <v>Cleared</v>
      </c>
      <c r="AR37" s="63">
        <f>Wellness!BG38</f>
        <v>6.666666666666667</v>
      </c>
      <c r="AS37" s="62">
        <f t="shared" si="9"/>
        <v>2</v>
      </c>
      <c r="AT37" s="76" t="str">
        <f t="shared" si="10"/>
        <v>NC</v>
      </c>
      <c r="AU37" s="63">
        <f>Behavior!AG38</f>
        <v>3.8</v>
      </c>
      <c r="AV37" s="63">
        <f>Behavior!AH38</f>
        <v>7.6</v>
      </c>
      <c r="AW37" s="63" t="str">
        <f t="shared" si="11"/>
        <v>Cleared</v>
      </c>
      <c r="AX37" s="63">
        <f>Discipline!AN38</f>
        <v>51.277777777777779</v>
      </c>
      <c r="AY37" s="63">
        <f t="shared" si="12"/>
        <v>5.1277777777777782</v>
      </c>
      <c r="AZ37" s="63" t="str">
        <f t="shared" si="13"/>
        <v>Cleared</v>
      </c>
      <c r="BA37" s="63">
        <f t="shared" si="14"/>
        <v>53.214444444444446</v>
      </c>
      <c r="BB37" s="63">
        <f>Persona!BB38</f>
        <v>25.518518518518519</v>
      </c>
      <c r="BC37" s="63">
        <f>Persona!BC38</f>
        <v>39.999999999999993</v>
      </c>
      <c r="BD37" s="63">
        <f t="shared" si="15"/>
        <v>65.518518518518505</v>
      </c>
      <c r="BE37" s="63">
        <f t="shared" si="16"/>
        <v>32.759259259259252</v>
      </c>
      <c r="BF37" s="63" t="str">
        <f t="shared" si="17"/>
        <v>Cleared</v>
      </c>
      <c r="BG37" s="63" t="str">
        <f>Wellness!BS38</f>
        <v>Cleared</v>
      </c>
      <c r="BH37" s="63">
        <f>Wellness!CA38</f>
        <v>13.333333333333334</v>
      </c>
      <c r="BI37" s="62">
        <f t="shared" si="18"/>
        <v>4</v>
      </c>
      <c r="BJ37" s="76" t="str">
        <f t="shared" si="19"/>
        <v>NC</v>
      </c>
      <c r="BK37" s="63">
        <f>Behavior!AG38</f>
        <v>3.8</v>
      </c>
      <c r="BL37" s="63">
        <f>Behavior!AH38</f>
        <v>7.6</v>
      </c>
      <c r="BM37" s="63" t="str">
        <f t="shared" si="20"/>
        <v>Cleared</v>
      </c>
      <c r="BN37" s="63">
        <f>Discipline!BA38</f>
        <v>54.333333333333336</v>
      </c>
      <c r="BO37" s="63">
        <f t="shared" si="21"/>
        <v>5.4333333333333336</v>
      </c>
      <c r="BP37" s="63" t="str">
        <f>IF(HPS!BO37&gt;=6,"Cleared","NC")</f>
        <v>NC</v>
      </c>
      <c r="BQ37" s="63">
        <f t="shared" si="23"/>
        <v>49.792592592592584</v>
      </c>
    </row>
    <row r="38" spans="1:69" x14ac:dyDescent="0.3">
      <c r="A38" s="71">
        <v>35</v>
      </c>
      <c r="B38" s="60" t="s">
        <v>27</v>
      </c>
      <c r="C38" s="60" t="s">
        <v>47</v>
      </c>
      <c r="D38" s="60" t="s">
        <v>95</v>
      </c>
      <c r="E38" s="61" t="s">
        <v>96</v>
      </c>
      <c r="F38" s="63">
        <f>Persona!O39</f>
        <v>0</v>
      </c>
      <c r="G38" s="63">
        <f>Persona!P39</f>
        <v>54.44444444444445</v>
      </c>
      <c r="H38" s="63">
        <f>HPS!$G38+HPS!$F38</f>
        <v>54.44444444444445</v>
      </c>
      <c r="I38" s="63">
        <f>HPS!$H38*0.5</f>
        <v>27.222222222222225</v>
      </c>
      <c r="J38" s="63" t="str">
        <f>IF(HPS!$G38&gt;=50,"Cleared","NC")</f>
        <v>Cleared</v>
      </c>
      <c r="K38" s="63" t="str">
        <f>Wellness!K39</f>
        <v>Cleared</v>
      </c>
      <c r="L38" s="63">
        <f>Wellness!S39</f>
        <v>40</v>
      </c>
      <c r="M38" s="62">
        <f t="shared" si="0"/>
        <v>12</v>
      </c>
      <c r="N38" s="76" t="str">
        <f t="shared" si="1"/>
        <v>Cleared</v>
      </c>
      <c r="O38" s="62">
        <f>Behavior!I39</f>
        <v>3</v>
      </c>
      <c r="P38" s="62">
        <f>HPS!$O38*2</f>
        <v>6</v>
      </c>
      <c r="Q38" s="63" t="str">
        <f>IF(HPS!$P38&gt;=6,"Cleared","NC")</f>
        <v>Cleared</v>
      </c>
      <c r="R38" s="63">
        <f>Discipline!N39</f>
        <v>60.624999999999993</v>
      </c>
      <c r="S38" s="63">
        <f>HPS!$R38*0.1</f>
        <v>6.0625</v>
      </c>
      <c r="T38" s="63" t="str">
        <f>IF(HPS!$S38&gt;=4,"Cleared","NC")</f>
        <v>Cleared</v>
      </c>
      <c r="U38" s="63">
        <f>HPS!$I38+HPS!$M38+HPS!$P38+HPS!$S38</f>
        <v>51.284722222222229</v>
      </c>
      <c r="V38" s="63">
        <f>Persona!AB39</f>
        <v>14.557142857142857</v>
      </c>
      <c r="W38" s="63">
        <f>Persona!AC39</f>
        <v>50.4</v>
      </c>
      <c r="X38" s="63">
        <f>HPS!$V38+HPS!$W38</f>
        <v>64.957142857142856</v>
      </c>
      <c r="Y38" s="63">
        <f t="shared" si="2"/>
        <v>32.478571428571428</v>
      </c>
      <c r="Z38" s="63" t="str">
        <f>IF(HPS!$X38&gt;=40,"Cleared","NC")</f>
        <v>Cleared</v>
      </c>
      <c r="AA38" s="63" t="str">
        <f>Wellness!AE39</f>
        <v>Cleared</v>
      </c>
      <c r="AB38" s="63">
        <f>Wellness!AM39</f>
        <v>26.666666666666668</v>
      </c>
      <c r="AC38" s="63">
        <f t="shared" si="24"/>
        <v>8</v>
      </c>
      <c r="AD38" s="76" t="str">
        <f t="shared" si="3"/>
        <v>NC</v>
      </c>
      <c r="AE38" s="63">
        <f>Behavior!Q39</f>
        <v>3.8200000000000003</v>
      </c>
      <c r="AF38" s="63">
        <f>Behavior!R39</f>
        <v>7.6400000000000006</v>
      </c>
      <c r="AG38" s="63" t="str">
        <f>IF(HPS!$AF38&gt;=6,"Cleared","NC")</f>
        <v>Cleared</v>
      </c>
      <c r="AH38" s="63">
        <f>Discipline!AA39</f>
        <v>42.74285714285714</v>
      </c>
      <c r="AI38" s="63">
        <f t="shared" si="4"/>
        <v>4.274285714285714</v>
      </c>
      <c r="AJ38" s="63" t="str">
        <f t="shared" si="5"/>
        <v>Cleared</v>
      </c>
      <c r="AK38" s="63">
        <f t="shared" si="6"/>
        <v>52.392857142857139</v>
      </c>
      <c r="AL38" s="63">
        <f>Persona!AO39</f>
        <v>20.106666666666669</v>
      </c>
      <c r="AM38" s="63">
        <f>Persona!AP39</f>
        <v>26</v>
      </c>
      <c r="AN38" s="63">
        <f t="shared" si="7"/>
        <v>46.106666666666669</v>
      </c>
      <c r="AO38" s="63">
        <f t="shared" si="8"/>
        <v>23.053333333333335</v>
      </c>
      <c r="AP38" s="63" t="str">
        <f>IF(HPS!$AN38&gt;=40,"Cleared","NC")</f>
        <v>Cleared</v>
      </c>
      <c r="AQ38" s="63" t="str">
        <f>Wellness!AY39</f>
        <v>NC</v>
      </c>
      <c r="AR38" s="63">
        <f>Wellness!BG39</f>
        <v>30</v>
      </c>
      <c r="AS38" s="62">
        <f t="shared" si="9"/>
        <v>9</v>
      </c>
      <c r="AT38" s="76" t="str">
        <f t="shared" si="10"/>
        <v>Cleared</v>
      </c>
      <c r="AU38" s="63">
        <f>Behavior!AG39</f>
        <v>3.55</v>
      </c>
      <c r="AV38" s="63">
        <f>Behavior!AH39</f>
        <v>7.1</v>
      </c>
      <c r="AW38" s="63" t="str">
        <f t="shared" si="11"/>
        <v>Cleared</v>
      </c>
      <c r="AX38" s="63">
        <f>Discipline!AN39</f>
        <v>34.444444444444443</v>
      </c>
      <c r="AY38" s="63">
        <f t="shared" si="12"/>
        <v>3.4444444444444446</v>
      </c>
      <c r="AZ38" s="63" t="str">
        <f t="shared" si="13"/>
        <v>NC</v>
      </c>
      <c r="BA38" s="63">
        <f t="shared" si="14"/>
        <v>42.597777777777779</v>
      </c>
      <c r="BB38" s="63">
        <f>Persona!BB39</f>
        <v>21.38703703703704</v>
      </c>
      <c r="BC38" s="63">
        <f>Persona!BC39</f>
        <v>49</v>
      </c>
      <c r="BD38" s="63">
        <f t="shared" si="15"/>
        <v>70.387037037037032</v>
      </c>
      <c r="BE38" s="63">
        <f t="shared" si="16"/>
        <v>35.193518518518516</v>
      </c>
      <c r="BF38" s="63" t="str">
        <f t="shared" si="17"/>
        <v>Cleared</v>
      </c>
      <c r="BG38" s="63" t="str">
        <f>Wellness!BS39</f>
        <v>NC</v>
      </c>
      <c r="BH38" s="63">
        <f>Wellness!CA39</f>
        <v>16.666666666666664</v>
      </c>
      <c r="BI38" s="62">
        <f t="shared" si="18"/>
        <v>4.9999999999999991</v>
      </c>
      <c r="BJ38" s="76" t="str">
        <f t="shared" si="19"/>
        <v>NC</v>
      </c>
      <c r="BK38" s="63">
        <f>Behavior!AG39</f>
        <v>3.55</v>
      </c>
      <c r="BL38" s="63">
        <f>Behavior!AH39</f>
        <v>7.1</v>
      </c>
      <c r="BM38" s="63" t="str">
        <f t="shared" si="20"/>
        <v>Cleared</v>
      </c>
      <c r="BN38" s="63">
        <f>Discipline!BA39</f>
        <v>51.666666666666657</v>
      </c>
      <c r="BO38" s="63">
        <f t="shared" si="21"/>
        <v>5.1666666666666661</v>
      </c>
      <c r="BP38" s="63" t="str">
        <f>IF(HPS!BO38&gt;=6,"Cleared","NC")</f>
        <v>NC</v>
      </c>
      <c r="BQ38" s="63">
        <f t="shared" si="23"/>
        <v>52.460185185185182</v>
      </c>
    </row>
    <row r="39" spans="1:69" x14ac:dyDescent="0.3">
      <c r="A39" s="72">
        <v>36</v>
      </c>
      <c r="B39" s="64" t="s">
        <v>27</v>
      </c>
      <c r="C39" s="64" t="s">
        <v>24</v>
      </c>
      <c r="D39" s="64" t="s">
        <v>97</v>
      </c>
      <c r="E39" s="65" t="s">
        <v>98</v>
      </c>
      <c r="F39" s="63">
        <f>Persona!O40</f>
        <v>0</v>
      </c>
      <c r="G39" s="63">
        <f>Persona!P40</f>
        <v>58.888888888888879</v>
      </c>
      <c r="H39" s="63">
        <f>HPS!$G39+HPS!$F39</f>
        <v>58.888888888888879</v>
      </c>
      <c r="I39" s="63">
        <f>HPS!$H39*0.5</f>
        <v>29.444444444444439</v>
      </c>
      <c r="J39" s="63" t="str">
        <f>IF(HPS!$G39&gt;=50,"Cleared","NC")</f>
        <v>Cleared</v>
      </c>
      <c r="K39" s="63" t="str">
        <f>Wellness!K40</f>
        <v>Cleared</v>
      </c>
      <c r="L39" s="63">
        <f>Wellness!S40</f>
        <v>73.333333333333329</v>
      </c>
      <c r="M39" s="62">
        <f t="shared" si="0"/>
        <v>21.999999999999996</v>
      </c>
      <c r="N39" s="76" t="str">
        <f t="shared" si="1"/>
        <v>Cleared</v>
      </c>
      <c r="O39" s="66">
        <f>Behavior!I40</f>
        <v>3</v>
      </c>
      <c r="P39" s="66">
        <f>HPS!$O39*2</f>
        <v>6</v>
      </c>
      <c r="Q39" s="67" t="str">
        <f>IF(HPS!$P39&gt;=6,"Cleared","NC")</f>
        <v>Cleared</v>
      </c>
      <c r="R39" s="63">
        <f>Discipline!N40</f>
        <v>67.589285714285708</v>
      </c>
      <c r="S39" s="63">
        <f>HPS!$R39*0.1</f>
        <v>6.7589285714285712</v>
      </c>
      <c r="T39" s="63" t="str">
        <f>IF(HPS!$S39&gt;=4,"Cleared","NC")</f>
        <v>Cleared</v>
      </c>
      <c r="U39" s="67">
        <f>HPS!$I39+HPS!$M39+HPS!$P39+HPS!$S39</f>
        <v>64.203373015873012</v>
      </c>
      <c r="V39" s="63">
        <f>Persona!AB40</f>
        <v>15.376190476190477</v>
      </c>
      <c r="W39" s="63">
        <f>Persona!AC40</f>
        <v>30.399999999999991</v>
      </c>
      <c r="X39" s="63">
        <f>HPS!$V39+HPS!$W39</f>
        <v>45.776190476190465</v>
      </c>
      <c r="Y39" s="63">
        <f t="shared" si="2"/>
        <v>22.888095238095232</v>
      </c>
      <c r="Z39" s="67" t="str">
        <f>IF(HPS!$X39&gt;=40,"Cleared","NC")</f>
        <v>Cleared</v>
      </c>
      <c r="AA39" s="63" t="str">
        <f>Wellness!AE40</f>
        <v>Cleared</v>
      </c>
      <c r="AB39" s="63">
        <f>Wellness!AM40</f>
        <v>50</v>
      </c>
      <c r="AC39" s="63">
        <f t="shared" si="24"/>
        <v>15</v>
      </c>
      <c r="AD39" s="76" t="str">
        <f t="shared" si="3"/>
        <v>Cleared</v>
      </c>
      <c r="AE39" s="63">
        <f>Behavior!Q40</f>
        <v>2.5499999999999998</v>
      </c>
      <c r="AF39" s="63">
        <f>Behavior!R40</f>
        <v>5.0999999999999996</v>
      </c>
      <c r="AG39" s="63" t="str">
        <f>IF(HPS!$AF39&gt;=6,"Cleared","NC")</f>
        <v>NC</v>
      </c>
      <c r="AH39" s="63">
        <f>Discipline!AA40</f>
        <v>36</v>
      </c>
      <c r="AI39" s="63">
        <f t="shared" si="4"/>
        <v>3.6</v>
      </c>
      <c r="AJ39" s="63" t="str">
        <f t="shared" si="5"/>
        <v>NC</v>
      </c>
      <c r="AK39" s="63">
        <f t="shared" si="6"/>
        <v>46.588095238095235</v>
      </c>
      <c r="AL39" s="63">
        <f>Persona!AO40</f>
        <v>10.040000000000001</v>
      </c>
      <c r="AM39" s="63">
        <f>Persona!AP40</f>
        <v>36</v>
      </c>
      <c r="AN39" s="63">
        <f t="shared" si="7"/>
        <v>46.04</v>
      </c>
      <c r="AO39" s="63">
        <f t="shared" si="8"/>
        <v>23.02</v>
      </c>
      <c r="AP39" s="67" t="str">
        <f>IF(HPS!$AN39&gt;=40,"Cleared","NC")</f>
        <v>Cleared</v>
      </c>
      <c r="AQ39" s="63" t="str">
        <f>Wellness!AY40</f>
        <v>Cleared</v>
      </c>
      <c r="AR39" s="63">
        <f>Wellness!BG40</f>
        <v>23.333333333333332</v>
      </c>
      <c r="AS39" s="62">
        <f t="shared" si="9"/>
        <v>6.9999999999999991</v>
      </c>
      <c r="AT39" s="76" t="str">
        <f t="shared" si="10"/>
        <v>NC</v>
      </c>
      <c r="AU39" s="63">
        <f>Behavior!AG40</f>
        <v>3.4</v>
      </c>
      <c r="AV39" s="63">
        <f>Behavior!AH40</f>
        <v>6.8</v>
      </c>
      <c r="AW39" s="63" t="str">
        <f t="shared" si="11"/>
        <v>Cleared</v>
      </c>
      <c r="AX39" s="63">
        <f>Discipline!AN40</f>
        <v>37.111111111111114</v>
      </c>
      <c r="AY39" s="63">
        <f t="shared" si="12"/>
        <v>3.7111111111111117</v>
      </c>
      <c r="AZ39" s="63" t="str">
        <f t="shared" si="13"/>
        <v>NC</v>
      </c>
      <c r="BA39" s="63">
        <f t="shared" si="14"/>
        <v>40.531111111111109</v>
      </c>
      <c r="BB39" s="63">
        <f>Persona!BB40</f>
        <v>24.111111111111114</v>
      </c>
      <c r="BC39" s="63">
        <f>Persona!BC40</f>
        <v>46</v>
      </c>
      <c r="BD39" s="63">
        <f t="shared" si="15"/>
        <v>70.111111111111114</v>
      </c>
      <c r="BE39" s="63">
        <f t="shared" si="16"/>
        <v>35.055555555555557</v>
      </c>
      <c r="BF39" s="63" t="str">
        <f t="shared" si="17"/>
        <v>Cleared</v>
      </c>
      <c r="BG39" s="63" t="str">
        <f>Wellness!BS40</f>
        <v>Cleared</v>
      </c>
      <c r="BH39" s="63">
        <f>Wellness!CA40</f>
        <v>56.666666666666664</v>
      </c>
      <c r="BI39" s="62">
        <f t="shared" si="18"/>
        <v>17</v>
      </c>
      <c r="BJ39" s="76" t="str">
        <f t="shared" si="19"/>
        <v>Cleared</v>
      </c>
      <c r="BK39" s="63">
        <f>Behavior!AG40</f>
        <v>3.4</v>
      </c>
      <c r="BL39" s="63">
        <f>Behavior!AH40</f>
        <v>6.8</v>
      </c>
      <c r="BM39" s="63" t="str">
        <f t="shared" si="20"/>
        <v>Cleared</v>
      </c>
      <c r="BN39" s="63">
        <f>Discipline!BA40</f>
        <v>49.666666666666664</v>
      </c>
      <c r="BO39" s="63">
        <f t="shared" si="21"/>
        <v>4.9666666666666668</v>
      </c>
      <c r="BP39" s="63" t="str">
        <f>IF(HPS!BO39&gt;=6,"Cleared","NC")</f>
        <v>NC</v>
      </c>
      <c r="BQ39" s="63">
        <f t="shared" si="23"/>
        <v>63.822222222222223</v>
      </c>
    </row>
    <row r="40" spans="1:69" x14ac:dyDescent="0.3">
      <c r="A40" s="71">
        <v>37</v>
      </c>
      <c r="B40" s="60" t="s">
        <v>27</v>
      </c>
      <c r="C40" s="60" t="s">
        <v>15</v>
      </c>
      <c r="D40" s="60" t="s">
        <v>99</v>
      </c>
      <c r="E40" s="61" t="s">
        <v>100</v>
      </c>
      <c r="F40" s="63">
        <f>Persona!O41</f>
        <v>0</v>
      </c>
      <c r="G40" s="63">
        <f>Persona!P41</f>
        <v>57.777777777777786</v>
      </c>
      <c r="H40" s="63">
        <f>HPS!$G40+HPS!$F40</f>
        <v>57.777777777777786</v>
      </c>
      <c r="I40" s="63">
        <f>HPS!$H40*0.5</f>
        <v>28.888888888888893</v>
      </c>
      <c r="J40" s="63" t="str">
        <f>IF(HPS!$G40&gt;=50,"Cleared","NC")</f>
        <v>Cleared</v>
      </c>
      <c r="K40" s="63" t="str">
        <f>Wellness!K41</f>
        <v>Cleared</v>
      </c>
      <c r="L40" s="63">
        <f>Wellness!S41</f>
        <v>33.333333333333329</v>
      </c>
      <c r="M40" s="62">
        <f t="shared" si="0"/>
        <v>9.9999999999999982</v>
      </c>
      <c r="N40" s="76" t="str">
        <f t="shared" si="1"/>
        <v>Cleared</v>
      </c>
      <c r="O40" s="62">
        <f>Behavior!I41</f>
        <v>3</v>
      </c>
      <c r="P40" s="62">
        <f>HPS!$O40*2</f>
        <v>6</v>
      </c>
      <c r="Q40" s="63" t="str">
        <f>IF(HPS!$P40&gt;=6,"Cleared","NC")</f>
        <v>Cleared</v>
      </c>
      <c r="R40" s="63">
        <f>Discipline!N41</f>
        <v>65</v>
      </c>
      <c r="S40" s="63">
        <f>HPS!$R40*0.1</f>
        <v>6.5</v>
      </c>
      <c r="T40" s="63" t="str">
        <f>IF(HPS!$S40&gt;=4,"Cleared","NC")</f>
        <v>Cleared</v>
      </c>
      <c r="U40" s="63">
        <f>HPS!$I40+HPS!$M40+HPS!$P40+HPS!$S40</f>
        <v>51.388888888888893</v>
      </c>
      <c r="V40" s="63">
        <f>Persona!AB41</f>
        <v>23.304761904761904</v>
      </c>
      <c r="W40" s="63">
        <f>Persona!AC41</f>
        <v>48</v>
      </c>
      <c r="X40" s="63">
        <f>HPS!$V40+HPS!$W40</f>
        <v>71.304761904761904</v>
      </c>
      <c r="Y40" s="63">
        <f t="shared" si="2"/>
        <v>35.652380952380952</v>
      </c>
      <c r="Z40" s="63" t="str">
        <f>IF(HPS!$X40&gt;=40,"Cleared","NC")</f>
        <v>Cleared</v>
      </c>
      <c r="AA40" s="63" t="str">
        <f>Wellness!AE41</f>
        <v>Cleared</v>
      </c>
      <c r="AB40" s="63">
        <f>Wellness!AM41</f>
        <v>33.333333333333329</v>
      </c>
      <c r="AC40" s="63">
        <f t="shared" si="24"/>
        <v>9.9999999999999982</v>
      </c>
      <c r="AD40" s="76" t="str">
        <f t="shared" si="3"/>
        <v>Cleared</v>
      </c>
      <c r="AE40" s="63">
        <f>Behavior!Q41</f>
        <v>4.8</v>
      </c>
      <c r="AF40" s="63">
        <f>Behavior!R41</f>
        <v>9.6</v>
      </c>
      <c r="AG40" s="63" t="str">
        <f>IF(HPS!$AF40&gt;=6,"Cleared","NC")</f>
        <v>Cleared</v>
      </c>
      <c r="AH40" s="63">
        <f>Discipline!AA41</f>
        <v>69.828571428571422</v>
      </c>
      <c r="AI40" s="63">
        <f t="shared" si="4"/>
        <v>6.9828571428571422</v>
      </c>
      <c r="AJ40" s="63" t="str">
        <f t="shared" si="5"/>
        <v>Cleared</v>
      </c>
      <c r="AK40" s="63">
        <f t="shared" si="6"/>
        <v>62.235238095238095</v>
      </c>
      <c r="AL40" s="63">
        <f>Persona!AO41</f>
        <v>20.679999999999996</v>
      </c>
      <c r="AM40" s="63">
        <f>Persona!AP41</f>
        <v>48</v>
      </c>
      <c r="AN40" s="63">
        <f t="shared" si="7"/>
        <v>68.679999999999993</v>
      </c>
      <c r="AO40" s="63">
        <f t="shared" si="8"/>
        <v>34.339999999999996</v>
      </c>
      <c r="AP40" s="63" t="str">
        <f>IF(HPS!$AN40&gt;=40,"Cleared","NC")</f>
        <v>Cleared</v>
      </c>
      <c r="AQ40" s="63" t="str">
        <f>Wellness!AY41</f>
        <v>Cleared</v>
      </c>
      <c r="AR40" s="63">
        <f>Wellness!BG41</f>
        <v>33.333333333333329</v>
      </c>
      <c r="AS40" s="62">
        <f t="shared" si="9"/>
        <v>9.9999999999999982</v>
      </c>
      <c r="AT40" s="76" t="str">
        <f t="shared" si="10"/>
        <v>Cleared</v>
      </c>
      <c r="AU40" s="63">
        <f>Behavior!AG41</f>
        <v>3.7199999999999998</v>
      </c>
      <c r="AV40" s="63">
        <f>Behavior!AH41</f>
        <v>7.4399999999999995</v>
      </c>
      <c r="AW40" s="63" t="str">
        <f t="shared" si="11"/>
        <v>Cleared</v>
      </c>
      <c r="AX40" s="63">
        <f>Discipline!AN41</f>
        <v>59.166666666666664</v>
      </c>
      <c r="AY40" s="63">
        <f t="shared" si="12"/>
        <v>5.916666666666667</v>
      </c>
      <c r="AZ40" s="63" t="str">
        <f t="shared" si="13"/>
        <v>Cleared</v>
      </c>
      <c r="BA40" s="63">
        <f t="shared" si="14"/>
        <v>57.696666666666658</v>
      </c>
      <c r="BB40" s="63">
        <f>Persona!BB41</f>
        <v>24.205555555555563</v>
      </c>
      <c r="BC40" s="63">
        <f>Persona!BC41</f>
        <v>60</v>
      </c>
      <c r="BD40" s="63">
        <f t="shared" si="15"/>
        <v>84.205555555555563</v>
      </c>
      <c r="BE40" s="63">
        <f t="shared" si="16"/>
        <v>42.102777777777781</v>
      </c>
      <c r="BF40" s="63" t="str">
        <f t="shared" si="17"/>
        <v>Cleared</v>
      </c>
      <c r="BG40" s="63" t="str">
        <f>Wellness!BS41</f>
        <v>NC</v>
      </c>
      <c r="BH40" s="63">
        <f>Wellness!CA41</f>
        <v>20</v>
      </c>
      <c r="BI40" s="62">
        <f t="shared" si="18"/>
        <v>6</v>
      </c>
      <c r="BJ40" s="76" t="str">
        <f t="shared" si="19"/>
        <v>NC</v>
      </c>
      <c r="BK40" s="63">
        <f>Behavior!AG41</f>
        <v>3.7199999999999998</v>
      </c>
      <c r="BL40" s="63">
        <f>Behavior!AH41</f>
        <v>7.4399999999999995</v>
      </c>
      <c r="BM40" s="63" t="str">
        <f t="shared" si="20"/>
        <v>Cleared</v>
      </c>
      <c r="BN40" s="63">
        <f>Discipline!BA41</f>
        <v>57.333333333333336</v>
      </c>
      <c r="BO40" s="63">
        <f t="shared" si="21"/>
        <v>5.7333333333333343</v>
      </c>
      <c r="BP40" s="63" t="str">
        <f>IF(HPS!BO40&gt;=6,"Cleared","NC")</f>
        <v>NC</v>
      </c>
      <c r="BQ40" s="63">
        <f t="shared" si="23"/>
        <v>61.276111111111113</v>
      </c>
    </row>
    <row r="41" spans="1:69" x14ac:dyDescent="0.3">
      <c r="A41" s="72">
        <v>38</v>
      </c>
      <c r="B41" s="64" t="s">
        <v>23</v>
      </c>
      <c r="C41" s="64" t="s">
        <v>47</v>
      </c>
      <c r="D41" s="64" t="s">
        <v>101</v>
      </c>
      <c r="E41" s="65" t="s">
        <v>102</v>
      </c>
      <c r="F41" s="63">
        <f>Persona!O42</f>
        <v>0</v>
      </c>
      <c r="G41" s="63">
        <f>Persona!P42</f>
        <v>47.222222222222221</v>
      </c>
      <c r="H41" s="63">
        <f>HPS!$G41+HPS!$F41</f>
        <v>47.222222222222221</v>
      </c>
      <c r="I41" s="63">
        <f>HPS!$H41*0.5</f>
        <v>23.611111111111111</v>
      </c>
      <c r="J41" s="63" t="str">
        <f>IF(HPS!$G41&gt;=50,"Cleared","NC")</f>
        <v>NC</v>
      </c>
      <c r="K41" s="63" t="str">
        <f>Wellness!K42</f>
        <v>Cleared</v>
      </c>
      <c r="L41" s="63">
        <f>Wellness!S42</f>
        <v>36.666666666666664</v>
      </c>
      <c r="M41" s="62">
        <f t="shared" si="0"/>
        <v>10.999999999999998</v>
      </c>
      <c r="N41" s="76" t="str">
        <f t="shared" si="1"/>
        <v>Cleared</v>
      </c>
      <c r="O41" s="66">
        <f>Behavior!I42</f>
        <v>3</v>
      </c>
      <c r="P41" s="66">
        <f>HPS!$O41*2</f>
        <v>6</v>
      </c>
      <c r="Q41" s="67" t="str">
        <f>IF(HPS!$P41&gt;=6,"Cleared","NC")</f>
        <v>Cleared</v>
      </c>
      <c r="R41" s="63">
        <f>Discipline!N42</f>
        <v>57.8125</v>
      </c>
      <c r="S41" s="63">
        <f>HPS!$R41*0.1</f>
        <v>5.78125</v>
      </c>
      <c r="T41" s="63" t="str">
        <f>IF(HPS!$S41&gt;=4,"Cleared","NC")</f>
        <v>Cleared</v>
      </c>
      <c r="U41" s="67">
        <f>HPS!$I41+HPS!$M41+HPS!$P41+HPS!$S41</f>
        <v>46.392361111111107</v>
      </c>
      <c r="V41" s="63">
        <f>Persona!AB42</f>
        <v>18.107142857142858</v>
      </c>
      <c r="W41" s="63">
        <f>Persona!AC42</f>
        <v>48</v>
      </c>
      <c r="X41" s="63">
        <f>HPS!$V41+HPS!$W41</f>
        <v>66.107142857142861</v>
      </c>
      <c r="Y41" s="63">
        <f t="shared" si="2"/>
        <v>33.053571428571431</v>
      </c>
      <c r="Z41" s="67" t="str">
        <f>IF(HPS!$X41&gt;=40,"Cleared","NC")</f>
        <v>Cleared</v>
      </c>
      <c r="AA41" s="63" t="str">
        <f>Wellness!AE42</f>
        <v>NC</v>
      </c>
      <c r="AB41" s="63">
        <f>Wellness!AM42</f>
        <v>0</v>
      </c>
      <c r="AC41" s="63">
        <f t="shared" si="24"/>
        <v>0</v>
      </c>
      <c r="AD41" s="76" t="str">
        <f t="shared" si="3"/>
        <v>NC</v>
      </c>
      <c r="AE41" s="63">
        <f>Behavior!Q42</f>
        <v>3.8600000000000003</v>
      </c>
      <c r="AF41" s="63">
        <f>Behavior!R42</f>
        <v>7.7200000000000006</v>
      </c>
      <c r="AG41" s="63" t="str">
        <f>IF(HPS!$AF41&gt;=6,"Cleared","NC")</f>
        <v>Cleared</v>
      </c>
      <c r="AH41" s="63">
        <f>Discipline!AA42</f>
        <v>35.371428571428567</v>
      </c>
      <c r="AI41" s="63">
        <f t="shared" si="4"/>
        <v>3.5371428571428569</v>
      </c>
      <c r="AJ41" s="63" t="str">
        <f t="shared" si="5"/>
        <v>NC</v>
      </c>
      <c r="AK41" s="63">
        <f t="shared" si="6"/>
        <v>44.310714285714283</v>
      </c>
      <c r="AL41" s="63">
        <f>Persona!AO42</f>
        <v>19.053333333333331</v>
      </c>
      <c r="AM41" s="63">
        <f>Persona!AP42</f>
        <v>48</v>
      </c>
      <c r="AN41" s="63">
        <f t="shared" si="7"/>
        <v>67.053333333333327</v>
      </c>
      <c r="AO41" s="63">
        <f t="shared" si="8"/>
        <v>33.526666666666664</v>
      </c>
      <c r="AP41" s="67" t="str">
        <f>IF(HPS!$AN41&gt;=40,"Cleared","NC")</f>
        <v>Cleared</v>
      </c>
      <c r="AQ41" s="63" t="str">
        <f>Wellness!AY42</f>
        <v>NC</v>
      </c>
      <c r="AR41" s="63">
        <f>Wellness!BG42</f>
        <v>0</v>
      </c>
      <c r="AS41" s="62">
        <f t="shared" si="9"/>
        <v>0</v>
      </c>
      <c r="AT41" s="76" t="str">
        <f t="shared" si="10"/>
        <v>NC</v>
      </c>
      <c r="AU41" s="63">
        <f>Behavior!AG42</f>
        <v>3.35</v>
      </c>
      <c r="AV41" s="63">
        <f>Behavior!AH42</f>
        <v>6.7</v>
      </c>
      <c r="AW41" s="63" t="str">
        <f t="shared" si="11"/>
        <v>Cleared</v>
      </c>
      <c r="AX41" s="63">
        <f>Discipline!AN42</f>
        <v>15.888888888888889</v>
      </c>
      <c r="AY41" s="63">
        <f t="shared" si="12"/>
        <v>1.588888888888889</v>
      </c>
      <c r="AZ41" s="63" t="str">
        <f t="shared" si="13"/>
        <v>NC</v>
      </c>
      <c r="BA41" s="63">
        <f t="shared" si="14"/>
        <v>41.815555555555555</v>
      </c>
      <c r="BB41" s="63">
        <f>Persona!BB42</f>
        <v>23.191666666666666</v>
      </c>
      <c r="BC41" s="63">
        <f>Persona!BC42</f>
        <v>49.333333333333329</v>
      </c>
      <c r="BD41" s="63">
        <f t="shared" si="15"/>
        <v>72.524999999999991</v>
      </c>
      <c r="BE41" s="63">
        <f t="shared" si="16"/>
        <v>36.262499999999996</v>
      </c>
      <c r="BF41" s="63" t="str">
        <f t="shared" si="17"/>
        <v>Cleared</v>
      </c>
      <c r="BG41" s="63" t="str">
        <f>Wellness!BS42</f>
        <v>Cleared</v>
      </c>
      <c r="BH41" s="63">
        <f>Wellness!CA42</f>
        <v>0</v>
      </c>
      <c r="BI41" s="62">
        <f t="shared" si="18"/>
        <v>0</v>
      </c>
      <c r="BJ41" s="76" t="str">
        <f t="shared" si="19"/>
        <v>NC</v>
      </c>
      <c r="BK41" s="63">
        <f>Behavior!AG42</f>
        <v>3.35</v>
      </c>
      <c r="BL41" s="63">
        <f>Behavior!AH42</f>
        <v>6.7</v>
      </c>
      <c r="BM41" s="63" t="str">
        <f t="shared" si="20"/>
        <v>Cleared</v>
      </c>
      <c r="BN41" s="63">
        <f>Discipline!BA42</f>
        <v>43.333333333333336</v>
      </c>
      <c r="BO41" s="63">
        <f t="shared" si="21"/>
        <v>4.3333333333333339</v>
      </c>
      <c r="BP41" s="63" t="str">
        <f>IF(HPS!BO41&gt;=6,"Cleared","NC")</f>
        <v>NC</v>
      </c>
      <c r="BQ41" s="63">
        <f t="shared" si="23"/>
        <v>47.295833333333334</v>
      </c>
    </row>
    <row r="42" spans="1:69" x14ac:dyDescent="0.3">
      <c r="A42" s="71">
        <v>39</v>
      </c>
      <c r="B42" s="60" t="s">
        <v>23</v>
      </c>
      <c r="C42" s="60" t="s">
        <v>15</v>
      </c>
      <c r="D42" s="60" t="s">
        <v>103</v>
      </c>
      <c r="E42" s="61" t="s">
        <v>104</v>
      </c>
      <c r="F42" s="63">
        <f>Persona!O43</f>
        <v>0</v>
      </c>
      <c r="G42" s="63">
        <f>Persona!P43</f>
        <v>80</v>
      </c>
      <c r="H42" s="63">
        <f>HPS!$G42+HPS!$F42</f>
        <v>80</v>
      </c>
      <c r="I42" s="63">
        <f>HPS!$H42*0.5</f>
        <v>40</v>
      </c>
      <c r="J42" s="63" t="str">
        <f>IF(HPS!$G42&gt;=50,"Cleared","NC")</f>
        <v>Cleared</v>
      </c>
      <c r="K42" s="63" t="str">
        <f>Wellness!K43</f>
        <v>Cleared</v>
      </c>
      <c r="L42" s="63">
        <f>Wellness!S43</f>
        <v>30</v>
      </c>
      <c r="M42" s="62">
        <f t="shared" si="0"/>
        <v>9</v>
      </c>
      <c r="N42" s="76" t="str">
        <f t="shared" si="1"/>
        <v>Cleared</v>
      </c>
      <c r="O42" s="62">
        <f>Behavior!I43</f>
        <v>3</v>
      </c>
      <c r="P42" s="62">
        <f>HPS!$O42*2</f>
        <v>6</v>
      </c>
      <c r="Q42" s="63" t="str">
        <f>IF(HPS!$P42&gt;=6,"Cleared","NC")</f>
        <v>Cleared</v>
      </c>
      <c r="R42" s="63">
        <f>Discipline!N43</f>
        <v>65</v>
      </c>
      <c r="S42" s="63">
        <f>HPS!$R42*0.1</f>
        <v>6.5</v>
      </c>
      <c r="T42" s="63" t="str">
        <f>IF(HPS!$S42&gt;=4,"Cleared","NC")</f>
        <v>Cleared</v>
      </c>
      <c r="U42" s="63">
        <f>HPS!$I42+HPS!$M42+HPS!$P42+HPS!$S42</f>
        <v>61.5</v>
      </c>
      <c r="V42" s="63">
        <f>Persona!AB43</f>
        <v>21.480952380952385</v>
      </c>
      <c r="W42" s="63">
        <f>Persona!AC43</f>
        <v>48.8</v>
      </c>
      <c r="X42" s="63">
        <f>HPS!$V42+HPS!$W42</f>
        <v>70.280952380952385</v>
      </c>
      <c r="Y42" s="63">
        <f t="shared" si="2"/>
        <v>35.140476190476193</v>
      </c>
      <c r="Z42" s="63" t="str">
        <f>IF(HPS!$X42&gt;=40,"Cleared","NC")</f>
        <v>Cleared</v>
      </c>
      <c r="AA42" s="63" t="str">
        <f>Wellness!AE43</f>
        <v>Cleared</v>
      </c>
      <c r="AB42" s="63">
        <f>Wellness!AM43</f>
        <v>33.333333333333329</v>
      </c>
      <c r="AC42" s="63">
        <f t="shared" si="24"/>
        <v>9.9999999999999982</v>
      </c>
      <c r="AD42" s="76" t="str">
        <f t="shared" si="3"/>
        <v>Cleared</v>
      </c>
      <c r="AE42" s="63">
        <f>Behavior!Q43</f>
        <v>3.6</v>
      </c>
      <c r="AF42" s="63">
        <f>Behavior!R43</f>
        <v>7.2</v>
      </c>
      <c r="AG42" s="63" t="str">
        <f>IF(HPS!$AF42&gt;=6,"Cleared","NC")</f>
        <v>Cleared</v>
      </c>
      <c r="AH42" s="63">
        <f>Discipline!AA43</f>
        <v>64.228571428571428</v>
      </c>
      <c r="AI42" s="63">
        <f t="shared" si="4"/>
        <v>6.4228571428571435</v>
      </c>
      <c r="AJ42" s="63" t="str">
        <f t="shared" si="5"/>
        <v>Cleared</v>
      </c>
      <c r="AK42" s="63">
        <f t="shared" si="6"/>
        <v>58.763333333333335</v>
      </c>
      <c r="AL42" s="63">
        <f>Persona!AO43</f>
        <v>21.933333333333337</v>
      </c>
      <c r="AM42" s="63">
        <f>Persona!AP43</f>
        <v>52</v>
      </c>
      <c r="AN42" s="63">
        <f t="shared" si="7"/>
        <v>73.933333333333337</v>
      </c>
      <c r="AO42" s="63">
        <f t="shared" si="8"/>
        <v>36.966666666666669</v>
      </c>
      <c r="AP42" s="63" t="str">
        <f>IF(HPS!$AN42&gt;=40,"Cleared","NC")</f>
        <v>Cleared</v>
      </c>
      <c r="AQ42" s="63" t="str">
        <f>Wellness!AY43</f>
        <v>Cleared</v>
      </c>
      <c r="AR42" s="63">
        <f>Wellness!BG43</f>
        <v>13.333333333333334</v>
      </c>
      <c r="AS42" s="62">
        <f t="shared" si="9"/>
        <v>4</v>
      </c>
      <c r="AT42" s="76" t="str">
        <f t="shared" si="10"/>
        <v>NC</v>
      </c>
      <c r="AU42" s="63">
        <f>Behavior!AG43</f>
        <v>4.0999999999999996</v>
      </c>
      <c r="AV42" s="63">
        <f>Behavior!AH43</f>
        <v>8.1999999999999993</v>
      </c>
      <c r="AW42" s="63" t="str">
        <f t="shared" si="11"/>
        <v>Cleared</v>
      </c>
      <c r="AX42" s="63">
        <f>Discipline!AN43</f>
        <v>72.111111111111114</v>
      </c>
      <c r="AY42" s="63">
        <f t="shared" si="12"/>
        <v>7.2111111111111121</v>
      </c>
      <c r="AZ42" s="63" t="str">
        <f t="shared" si="13"/>
        <v>Cleared</v>
      </c>
      <c r="BA42" s="63">
        <f t="shared" si="14"/>
        <v>56.37777777777778</v>
      </c>
      <c r="BB42" s="63">
        <f>Persona!BB43</f>
        <v>26.913888888888891</v>
      </c>
      <c r="BC42" s="63">
        <f>Persona!BC43</f>
        <v>39.999999999999993</v>
      </c>
      <c r="BD42" s="63">
        <f t="shared" si="15"/>
        <v>66.913888888888891</v>
      </c>
      <c r="BE42" s="63">
        <f t="shared" si="16"/>
        <v>33.456944444444446</v>
      </c>
      <c r="BF42" s="63" t="str">
        <f t="shared" si="17"/>
        <v>Cleared</v>
      </c>
      <c r="BG42" s="63" t="str">
        <f>Wellness!BS43</f>
        <v>Cleared</v>
      </c>
      <c r="BH42" s="63">
        <f>Wellness!CA43</f>
        <v>26.666666666666668</v>
      </c>
      <c r="BI42" s="62">
        <f t="shared" si="18"/>
        <v>8</v>
      </c>
      <c r="BJ42" s="76" t="str">
        <f t="shared" si="19"/>
        <v>NC</v>
      </c>
      <c r="BK42" s="63">
        <f>Behavior!AG43</f>
        <v>4.0999999999999996</v>
      </c>
      <c r="BL42" s="63">
        <f>Behavior!AH43</f>
        <v>8.1999999999999993</v>
      </c>
      <c r="BM42" s="63" t="str">
        <f t="shared" si="20"/>
        <v>Cleared</v>
      </c>
      <c r="BN42" s="63">
        <f>Discipline!BA43</f>
        <v>55.333333333333336</v>
      </c>
      <c r="BO42" s="63">
        <f t="shared" si="21"/>
        <v>5.5333333333333341</v>
      </c>
      <c r="BP42" s="63" t="str">
        <f>IF(HPS!BO42&gt;=6,"Cleared","NC")</f>
        <v>NC</v>
      </c>
      <c r="BQ42" s="63">
        <f t="shared" si="23"/>
        <v>55.19027777777778</v>
      </c>
    </row>
    <row r="43" spans="1:69" x14ac:dyDescent="0.3">
      <c r="A43" s="72">
        <v>40</v>
      </c>
      <c r="B43" s="64" t="s">
        <v>27</v>
      </c>
      <c r="C43" s="64" t="s">
        <v>24</v>
      </c>
      <c r="D43" s="64" t="s">
        <v>105</v>
      </c>
      <c r="E43" s="65" t="s">
        <v>106</v>
      </c>
      <c r="F43" s="63">
        <f>Persona!O44</f>
        <v>0</v>
      </c>
      <c r="G43" s="63">
        <f>Persona!P44</f>
        <v>63.333333333333329</v>
      </c>
      <c r="H43" s="63">
        <f>HPS!$G43+HPS!$F43</f>
        <v>63.333333333333329</v>
      </c>
      <c r="I43" s="63">
        <f>HPS!$H43*0.5</f>
        <v>31.666666666666664</v>
      </c>
      <c r="J43" s="63" t="str">
        <f>IF(HPS!$G43&gt;=50,"Cleared","NC")</f>
        <v>Cleared</v>
      </c>
      <c r="K43" s="63" t="str">
        <f>Wellness!K44</f>
        <v>Cleared</v>
      </c>
      <c r="L43" s="63">
        <f>Wellness!S44</f>
        <v>56.666666666666664</v>
      </c>
      <c r="M43" s="62">
        <f t="shared" si="0"/>
        <v>17</v>
      </c>
      <c r="N43" s="76" t="str">
        <f t="shared" si="1"/>
        <v>Cleared</v>
      </c>
      <c r="O43" s="66">
        <f>Behavior!I44</f>
        <v>3</v>
      </c>
      <c r="P43" s="66">
        <f>HPS!$O43*2</f>
        <v>6</v>
      </c>
      <c r="Q43" s="67" t="str">
        <f>IF(HPS!$P43&gt;=6,"Cleared","NC")</f>
        <v>Cleared</v>
      </c>
      <c r="R43" s="63">
        <f>Discipline!N44</f>
        <v>80.625</v>
      </c>
      <c r="S43" s="63">
        <f>HPS!$R43*0.1</f>
        <v>8.0625</v>
      </c>
      <c r="T43" s="63" t="str">
        <f>IF(HPS!$S43&gt;=4,"Cleared","NC")</f>
        <v>Cleared</v>
      </c>
      <c r="U43" s="67">
        <f>HPS!$I43+HPS!$M43+HPS!$P43+HPS!$S43</f>
        <v>62.729166666666664</v>
      </c>
      <c r="V43" s="63">
        <f>Persona!AB44</f>
        <v>21.900000000000002</v>
      </c>
      <c r="W43" s="63">
        <f>Persona!AC44</f>
        <v>48.8</v>
      </c>
      <c r="X43" s="63">
        <f>HPS!$V43+HPS!$W43</f>
        <v>70.7</v>
      </c>
      <c r="Y43" s="63">
        <f t="shared" si="2"/>
        <v>35.35</v>
      </c>
      <c r="Z43" s="67" t="str">
        <f>IF(HPS!$X43&gt;=40,"Cleared","NC")</f>
        <v>Cleared</v>
      </c>
      <c r="AA43" s="63" t="str">
        <f>Wellness!AE44</f>
        <v>Cleared</v>
      </c>
      <c r="AB43" s="63">
        <f>Wellness!AM44</f>
        <v>50</v>
      </c>
      <c r="AC43" s="63">
        <f t="shared" si="24"/>
        <v>15</v>
      </c>
      <c r="AD43" s="76" t="str">
        <f t="shared" si="3"/>
        <v>Cleared</v>
      </c>
      <c r="AE43" s="63">
        <f>Behavior!Q44</f>
        <v>3.65</v>
      </c>
      <c r="AF43" s="63">
        <f>Behavior!R44</f>
        <v>7.3</v>
      </c>
      <c r="AG43" s="63" t="str">
        <f>IF(HPS!$AF43&gt;=6,"Cleared","NC")</f>
        <v>Cleared</v>
      </c>
      <c r="AH43" s="63">
        <f>Discipline!AA44</f>
        <v>60.228571428571428</v>
      </c>
      <c r="AI43" s="63">
        <f t="shared" si="4"/>
        <v>6.0228571428571431</v>
      </c>
      <c r="AJ43" s="63" t="str">
        <f t="shared" si="5"/>
        <v>Cleared</v>
      </c>
      <c r="AK43" s="63">
        <f t="shared" si="6"/>
        <v>63.67285714285714</v>
      </c>
      <c r="AL43" s="63">
        <f>Persona!AO44</f>
        <v>7.0666666666666664</v>
      </c>
      <c r="AM43" s="63">
        <f>Persona!AP44</f>
        <v>33.333333333333329</v>
      </c>
      <c r="AN43" s="63">
        <f t="shared" si="7"/>
        <v>40.399999999999991</v>
      </c>
      <c r="AO43" s="63">
        <f t="shared" si="8"/>
        <v>20.199999999999996</v>
      </c>
      <c r="AP43" s="67" t="str">
        <f>IF(HPS!$AN43&gt;=40,"Cleared","NC")</f>
        <v>Cleared</v>
      </c>
      <c r="AQ43" s="63" t="str">
        <f>Wellness!AY44</f>
        <v>Cleared</v>
      </c>
      <c r="AR43" s="63">
        <f>Wellness!BG44</f>
        <v>30</v>
      </c>
      <c r="AS43" s="62">
        <f t="shared" si="9"/>
        <v>9</v>
      </c>
      <c r="AT43" s="76" t="str">
        <f t="shared" si="10"/>
        <v>Cleared</v>
      </c>
      <c r="AU43" s="63">
        <f>Behavior!AG44</f>
        <v>2.8</v>
      </c>
      <c r="AV43" s="63">
        <f>Behavior!AH44</f>
        <v>5.6</v>
      </c>
      <c r="AW43" s="63" t="str">
        <f t="shared" si="11"/>
        <v>NC</v>
      </c>
      <c r="AX43" s="63">
        <f>Discipline!AN44</f>
        <v>35.166666666666671</v>
      </c>
      <c r="AY43" s="63">
        <f t="shared" si="12"/>
        <v>3.5166666666666675</v>
      </c>
      <c r="AZ43" s="63" t="str">
        <f t="shared" si="13"/>
        <v>NC</v>
      </c>
      <c r="BA43" s="63">
        <f t="shared" si="14"/>
        <v>38.316666666666663</v>
      </c>
      <c r="BB43" s="63">
        <f>Persona!BB44</f>
        <v>30.181481481481484</v>
      </c>
      <c r="BC43" s="63">
        <f>Persona!BC44</f>
        <v>27.999999999999996</v>
      </c>
      <c r="BD43" s="63">
        <f t="shared" si="15"/>
        <v>58.181481481481484</v>
      </c>
      <c r="BE43" s="63">
        <f t="shared" si="16"/>
        <v>29.090740740740742</v>
      </c>
      <c r="BF43" s="63" t="str">
        <f t="shared" si="17"/>
        <v>Cleared</v>
      </c>
      <c r="BG43" s="63" t="str">
        <f>Wellness!BS44</f>
        <v>Cleared</v>
      </c>
      <c r="BH43" s="63">
        <f>Wellness!CA44</f>
        <v>33.333333333333329</v>
      </c>
      <c r="BI43" s="62">
        <f t="shared" si="18"/>
        <v>9.9999999999999982</v>
      </c>
      <c r="BJ43" s="76" t="str">
        <f t="shared" si="19"/>
        <v>Cleared</v>
      </c>
      <c r="BK43" s="63">
        <f>Behavior!AG44</f>
        <v>2.8</v>
      </c>
      <c r="BL43" s="63">
        <f>Behavior!AH44</f>
        <v>5.6</v>
      </c>
      <c r="BM43" s="63" t="str">
        <f t="shared" si="20"/>
        <v>NC</v>
      </c>
      <c r="BN43" s="63">
        <f>Discipline!BA44</f>
        <v>61</v>
      </c>
      <c r="BO43" s="63">
        <f t="shared" si="21"/>
        <v>6.1000000000000005</v>
      </c>
      <c r="BP43" s="63" t="str">
        <f>IF(HPS!BO43&gt;=6,"Cleared","NC")</f>
        <v>Cleared</v>
      </c>
      <c r="BQ43" s="63">
        <f t="shared" si="23"/>
        <v>50.790740740740745</v>
      </c>
    </row>
    <row r="44" spans="1:69" x14ac:dyDescent="0.3">
      <c r="A44" s="71">
        <v>41</v>
      </c>
      <c r="B44" s="60" t="s">
        <v>23</v>
      </c>
      <c r="C44" s="60" t="s">
        <v>15</v>
      </c>
      <c r="D44" s="60" t="s">
        <v>107</v>
      </c>
      <c r="E44" s="61" t="s">
        <v>108</v>
      </c>
      <c r="F44" s="63">
        <f>Persona!O45</f>
        <v>0</v>
      </c>
      <c r="G44" s="63">
        <f>Persona!P45</f>
        <v>68.888888888888872</v>
      </c>
      <c r="H44" s="63">
        <f>HPS!$G44+HPS!$F44</f>
        <v>68.888888888888872</v>
      </c>
      <c r="I44" s="63">
        <f>HPS!$H44*0.5</f>
        <v>34.444444444444436</v>
      </c>
      <c r="J44" s="63" t="str">
        <f>IF(HPS!$G44&gt;=50,"Cleared","NC")</f>
        <v>Cleared</v>
      </c>
      <c r="K44" s="63" t="str">
        <f>Wellness!K45</f>
        <v>Cleared</v>
      </c>
      <c r="L44" s="63">
        <f>Wellness!S45</f>
        <v>30</v>
      </c>
      <c r="M44" s="62">
        <f t="shared" si="0"/>
        <v>9</v>
      </c>
      <c r="N44" s="76" t="str">
        <f t="shared" si="1"/>
        <v>Cleared</v>
      </c>
      <c r="O44" s="62">
        <f>Behavior!I45</f>
        <v>3</v>
      </c>
      <c r="P44" s="62">
        <f>HPS!$O44*2</f>
        <v>6</v>
      </c>
      <c r="Q44" s="63" t="str">
        <f>IF(HPS!$P44&gt;=6,"Cleared","NC")</f>
        <v>Cleared</v>
      </c>
      <c r="R44" s="63">
        <f>Discipline!N45</f>
        <v>78.75</v>
      </c>
      <c r="S44" s="63">
        <f>HPS!$R44*0.1</f>
        <v>7.875</v>
      </c>
      <c r="T44" s="63" t="str">
        <f>IF(HPS!$S44&gt;=4,"Cleared","NC")</f>
        <v>Cleared</v>
      </c>
      <c r="U44" s="63">
        <f>HPS!$I44+HPS!$M44+HPS!$P44+HPS!$S44</f>
        <v>57.319444444444436</v>
      </c>
      <c r="V44" s="63">
        <f>Persona!AB45</f>
        <v>16.676190476190477</v>
      </c>
      <c r="W44" s="63">
        <f>Persona!AC45</f>
        <v>48</v>
      </c>
      <c r="X44" s="63">
        <f>HPS!$V44+HPS!$W44</f>
        <v>64.67619047619047</v>
      </c>
      <c r="Y44" s="63">
        <f t="shared" si="2"/>
        <v>32.338095238095235</v>
      </c>
      <c r="Z44" s="63" t="str">
        <f>IF(HPS!$X44&gt;=40,"Cleared","NC")</f>
        <v>Cleared</v>
      </c>
      <c r="AA44" s="63" t="str">
        <f>Wellness!AE45</f>
        <v>Cleared</v>
      </c>
      <c r="AB44" s="63">
        <f>Wellness!AM45</f>
        <v>33.333333333333329</v>
      </c>
      <c r="AC44" s="63">
        <f t="shared" si="24"/>
        <v>9.9999999999999982</v>
      </c>
      <c r="AD44" s="76" t="str">
        <f t="shared" si="3"/>
        <v>Cleared</v>
      </c>
      <c r="AE44" s="63">
        <f>Behavior!Q45</f>
        <v>3.4</v>
      </c>
      <c r="AF44" s="63">
        <f>Behavior!R45</f>
        <v>6.8</v>
      </c>
      <c r="AG44" s="63" t="str">
        <f>IF(HPS!$AF44&gt;=6,"Cleared","NC")</f>
        <v>Cleared</v>
      </c>
      <c r="AH44" s="63">
        <f>Discipline!AA45</f>
        <v>64.114285714285714</v>
      </c>
      <c r="AI44" s="63">
        <f t="shared" si="4"/>
        <v>6.4114285714285719</v>
      </c>
      <c r="AJ44" s="63" t="str">
        <f t="shared" si="5"/>
        <v>Cleared</v>
      </c>
      <c r="AK44" s="63">
        <f t="shared" si="6"/>
        <v>55.549523809523805</v>
      </c>
      <c r="AL44" s="63">
        <f>Persona!AO45</f>
        <v>12.906666666666666</v>
      </c>
      <c r="AM44" s="63">
        <f>Persona!AP45</f>
        <v>46</v>
      </c>
      <c r="AN44" s="63">
        <f t="shared" si="7"/>
        <v>58.906666666666666</v>
      </c>
      <c r="AO44" s="63">
        <f t="shared" si="8"/>
        <v>29.453333333333333</v>
      </c>
      <c r="AP44" s="63" t="str">
        <f>IF(HPS!$AN44&gt;=40,"Cleared","NC")</f>
        <v>Cleared</v>
      </c>
      <c r="AQ44" s="63" t="str">
        <f>Wellness!AY45</f>
        <v>Cleared</v>
      </c>
      <c r="AR44" s="63">
        <f>Wellness!BG45</f>
        <v>30</v>
      </c>
      <c r="AS44" s="62">
        <f t="shared" si="9"/>
        <v>9</v>
      </c>
      <c r="AT44" s="76" t="str">
        <f t="shared" si="10"/>
        <v>Cleared</v>
      </c>
      <c r="AU44" s="63">
        <f>Behavior!AG45</f>
        <v>3.55</v>
      </c>
      <c r="AV44" s="63">
        <f>Behavior!AH45</f>
        <v>7.1</v>
      </c>
      <c r="AW44" s="63" t="str">
        <f t="shared" si="11"/>
        <v>Cleared</v>
      </c>
      <c r="AX44" s="63">
        <f>Discipline!AN45</f>
        <v>51.388888888888886</v>
      </c>
      <c r="AY44" s="63">
        <f t="shared" si="12"/>
        <v>5.1388888888888893</v>
      </c>
      <c r="AZ44" s="63" t="str">
        <f t="shared" si="13"/>
        <v>Cleared</v>
      </c>
      <c r="BA44" s="63">
        <f t="shared" si="14"/>
        <v>50.692222222222227</v>
      </c>
      <c r="BB44" s="63">
        <f>Persona!BB45</f>
        <v>24.419444444444448</v>
      </c>
      <c r="BC44" s="63">
        <f>Persona!BC45</f>
        <v>37</v>
      </c>
      <c r="BD44" s="63">
        <f t="shared" si="15"/>
        <v>61.419444444444451</v>
      </c>
      <c r="BE44" s="63">
        <f t="shared" si="16"/>
        <v>30.709722222222226</v>
      </c>
      <c r="BF44" s="63" t="str">
        <f t="shared" si="17"/>
        <v>Cleared</v>
      </c>
      <c r="BG44" s="63" t="str">
        <f>Wellness!BS45</f>
        <v>Cleared</v>
      </c>
      <c r="BH44" s="63">
        <f>Wellness!CA45</f>
        <v>3.3333333333333335</v>
      </c>
      <c r="BI44" s="62">
        <f t="shared" si="18"/>
        <v>1</v>
      </c>
      <c r="BJ44" s="76" t="str">
        <f t="shared" si="19"/>
        <v>NC</v>
      </c>
      <c r="BK44" s="63">
        <f>Behavior!AG45</f>
        <v>3.55</v>
      </c>
      <c r="BL44" s="63">
        <f>Behavior!AH45</f>
        <v>7.1</v>
      </c>
      <c r="BM44" s="63" t="str">
        <f t="shared" si="20"/>
        <v>Cleared</v>
      </c>
      <c r="BN44" s="63">
        <f>Discipline!BA45</f>
        <v>56.000000000000007</v>
      </c>
      <c r="BO44" s="63">
        <f t="shared" si="21"/>
        <v>5.6000000000000014</v>
      </c>
      <c r="BP44" s="63" t="str">
        <f>IF(HPS!BO44&gt;=6,"Cleared","NC")</f>
        <v>NC</v>
      </c>
      <c r="BQ44" s="63">
        <f t="shared" si="23"/>
        <v>44.409722222222229</v>
      </c>
    </row>
    <row r="45" spans="1:69" x14ac:dyDescent="0.3">
      <c r="A45" s="72">
        <v>42</v>
      </c>
      <c r="B45" s="64" t="s">
        <v>23</v>
      </c>
      <c r="C45" s="64" t="s">
        <v>47</v>
      </c>
      <c r="D45" s="64" t="s">
        <v>109</v>
      </c>
      <c r="E45" s="65" t="s">
        <v>110</v>
      </c>
      <c r="F45" s="63">
        <f>Persona!O46</f>
        <v>0</v>
      </c>
      <c r="G45" s="63">
        <f>Persona!P46</f>
        <v>46.111111111111114</v>
      </c>
      <c r="H45" s="63">
        <f>HPS!$G45+HPS!$F45</f>
        <v>46.111111111111114</v>
      </c>
      <c r="I45" s="63">
        <f>HPS!$H45*0.5</f>
        <v>23.055555555555557</v>
      </c>
      <c r="J45" s="63" t="str">
        <f>IF(HPS!$G45&gt;=50,"Cleared","NC")</f>
        <v>NC</v>
      </c>
      <c r="K45" s="63" t="str">
        <f>Wellness!K46</f>
        <v>Cleared</v>
      </c>
      <c r="L45" s="63">
        <f>Wellness!S46</f>
        <v>53.333333333333336</v>
      </c>
      <c r="M45" s="62">
        <f t="shared" si="0"/>
        <v>16</v>
      </c>
      <c r="N45" s="76" t="str">
        <f t="shared" si="1"/>
        <v>Cleared</v>
      </c>
      <c r="O45" s="66">
        <f>Behavior!I46</f>
        <v>3</v>
      </c>
      <c r="P45" s="66">
        <f>HPS!$O45*2</f>
        <v>6</v>
      </c>
      <c r="Q45" s="67" t="str">
        <f>IF(HPS!$P45&gt;=6,"Cleared","NC")</f>
        <v>Cleared</v>
      </c>
      <c r="R45" s="63">
        <f>Discipline!N46</f>
        <v>63.973214285714285</v>
      </c>
      <c r="S45" s="63">
        <f>HPS!$R45*0.1</f>
        <v>6.3973214285714288</v>
      </c>
      <c r="T45" s="63" t="str">
        <f>IF(HPS!$S45&gt;=4,"Cleared","NC")</f>
        <v>Cleared</v>
      </c>
      <c r="U45" s="67">
        <f>HPS!$I45+HPS!$M45+HPS!$P45+HPS!$S45</f>
        <v>51.452876984126988</v>
      </c>
      <c r="V45" s="63">
        <f>Persona!AB46</f>
        <v>14.61809523809524</v>
      </c>
      <c r="W45" s="63">
        <f>Persona!AC46</f>
        <v>48.8</v>
      </c>
      <c r="X45" s="63">
        <f>HPS!$V45+HPS!$W45</f>
        <v>63.418095238095233</v>
      </c>
      <c r="Y45" s="63">
        <f t="shared" si="2"/>
        <v>31.709047619047617</v>
      </c>
      <c r="Z45" s="67" t="str">
        <f>IF(HPS!$X45&gt;=40,"Cleared","NC")</f>
        <v>Cleared</v>
      </c>
      <c r="AA45" s="63" t="str">
        <f>Wellness!AE46</f>
        <v>Cleared</v>
      </c>
      <c r="AB45" s="63">
        <f>Wellness!AM46</f>
        <v>46.666666666666664</v>
      </c>
      <c r="AC45" s="63">
        <f t="shared" si="24"/>
        <v>13.999999999999998</v>
      </c>
      <c r="AD45" s="76" t="str">
        <f t="shared" si="3"/>
        <v>Cleared</v>
      </c>
      <c r="AE45" s="63">
        <f>Behavior!Q46</f>
        <v>3.56</v>
      </c>
      <c r="AF45" s="63">
        <f>Behavior!R46</f>
        <v>7.12</v>
      </c>
      <c r="AG45" s="63" t="str">
        <f>IF(HPS!$AF45&gt;=6,"Cleared","NC")</f>
        <v>Cleared</v>
      </c>
      <c r="AH45" s="63">
        <f>Discipline!AA46</f>
        <v>59.542857142857144</v>
      </c>
      <c r="AI45" s="63">
        <f t="shared" si="4"/>
        <v>5.9542857142857146</v>
      </c>
      <c r="AJ45" s="63" t="str">
        <f t="shared" si="5"/>
        <v>Cleared</v>
      </c>
      <c r="AK45" s="63">
        <f t="shared" si="6"/>
        <v>58.783333333333331</v>
      </c>
      <c r="AL45" s="63">
        <f>Persona!AO46</f>
        <v>12.493333333333334</v>
      </c>
      <c r="AM45" s="63">
        <f>Persona!AP46</f>
        <v>50.000000000000007</v>
      </c>
      <c r="AN45" s="63">
        <f t="shared" si="7"/>
        <v>62.493333333333339</v>
      </c>
      <c r="AO45" s="63">
        <f t="shared" si="8"/>
        <v>31.24666666666667</v>
      </c>
      <c r="AP45" s="67" t="str">
        <f>IF(HPS!$AN45&gt;=40,"Cleared","NC")</f>
        <v>Cleared</v>
      </c>
      <c r="AQ45" s="63" t="str">
        <f>Wellness!AY46</f>
        <v>Cleared</v>
      </c>
      <c r="AR45" s="63">
        <f>Wellness!BG46</f>
        <v>50</v>
      </c>
      <c r="AS45" s="62">
        <f t="shared" si="9"/>
        <v>15</v>
      </c>
      <c r="AT45" s="76" t="str">
        <f t="shared" si="10"/>
        <v>Cleared</v>
      </c>
      <c r="AU45" s="63">
        <f>Behavior!AG46</f>
        <v>3.15</v>
      </c>
      <c r="AV45" s="63">
        <f>Behavior!AH46</f>
        <v>6.3</v>
      </c>
      <c r="AW45" s="63" t="str">
        <f t="shared" si="11"/>
        <v>Cleared</v>
      </c>
      <c r="AX45" s="63">
        <f>Discipline!AN46</f>
        <v>47.444444444444443</v>
      </c>
      <c r="AY45" s="63">
        <f t="shared" si="12"/>
        <v>4.7444444444444445</v>
      </c>
      <c r="AZ45" s="63" t="str">
        <f t="shared" si="13"/>
        <v>Cleared</v>
      </c>
      <c r="BA45" s="63">
        <f t="shared" si="14"/>
        <v>57.291111111111114</v>
      </c>
      <c r="BB45" s="63">
        <f>Persona!BB46</f>
        <v>21.540740740740741</v>
      </c>
      <c r="BC45" s="63">
        <f>Persona!BC46</f>
        <v>36</v>
      </c>
      <c r="BD45" s="63">
        <f t="shared" si="15"/>
        <v>57.540740740740745</v>
      </c>
      <c r="BE45" s="63">
        <f t="shared" si="16"/>
        <v>28.770370370370372</v>
      </c>
      <c r="BF45" s="63" t="str">
        <f t="shared" si="17"/>
        <v>Cleared</v>
      </c>
      <c r="BG45" s="63" t="str">
        <f>Wellness!BS46</f>
        <v>Cleared</v>
      </c>
      <c r="BH45" s="63">
        <f>Wellness!CA46</f>
        <v>53.333333333333336</v>
      </c>
      <c r="BI45" s="62">
        <f t="shared" si="18"/>
        <v>16</v>
      </c>
      <c r="BJ45" s="76" t="str">
        <f t="shared" si="19"/>
        <v>Cleared</v>
      </c>
      <c r="BK45" s="63">
        <f>Behavior!AG46</f>
        <v>3.15</v>
      </c>
      <c r="BL45" s="63">
        <f>Behavior!AH46</f>
        <v>6.3</v>
      </c>
      <c r="BM45" s="63" t="str">
        <f t="shared" si="20"/>
        <v>Cleared</v>
      </c>
      <c r="BN45" s="63">
        <f>Discipline!BA46</f>
        <v>53.666666666666664</v>
      </c>
      <c r="BO45" s="63">
        <f t="shared" si="21"/>
        <v>5.3666666666666671</v>
      </c>
      <c r="BP45" s="63" t="str">
        <f>IF(HPS!BO45&gt;=6,"Cleared","NC")</f>
        <v>NC</v>
      </c>
      <c r="BQ45" s="63">
        <f t="shared" si="23"/>
        <v>56.437037037037037</v>
      </c>
    </row>
    <row r="46" spans="1:69" x14ac:dyDescent="0.3">
      <c r="A46" s="71">
        <v>43</v>
      </c>
      <c r="B46" s="60" t="s">
        <v>27</v>
      </c>
      <c r="C46" s="60" t="s">
        <v>24</v>
      </c>
      <c r="D46" s="60" t="s">
        <v>111</v>
      </c>
      <c r="E46" s="61" t="s">
        <v>112</v>
      </c>
      <c r="F46" s="63">
        <f>Persona!O47</f>
        <v>0</v>
      </c>
      <c r="G46" s="63">
        <f>Persona!P47</f>
        <v>73.333333333333329</v>
      </c>
      <c r="H46" s="63">
        <f>HPS!$G46+HPS!$F46</f>
        <v>73.333333333333329</v>
      </c>
      <c r="I46" s="63">
        <f>HPS!$H46*0.5</f>
        <v>36.666666666666664</v>
      </c>
      <c r="J46" s="63" t="str">
        <f>IF(HPS!$G46&gt;=50,"Cleared","NC")</f>
        <v>Cleared</v>
      </c>
      <c r="K46" s="63" t="str">
        <f>Wellness!K47</f>
        <v>Cleared</v>
      </c>
      <c r="L46" s="63">
        <f>Wellness!S47</f>
        <v>36.666666666666664</v>
      </c>
      <c r="M46" s="62">
        <f t="shared" si="0"/>
        <v>10.999999999999998</v>
      </c>
      <c r="N46" s="76" t="str">
        <f t="shared" si="1"/>
        <v>Cleared</v>
      </c>
      <c r="O46" s="62">
        <f>Behavior!I47</f>
        <v>3</v>
      </c>
      <c r="P46" s="62">
        <f>HPS!$O46*2</f>
        <v>6</v>
      </c>
      <c r="Q46" s="63" t="str">
        <f>IF(HPS!$P46&gt;=6,"Cleared","NC")</f>
        <v>Cleared</v>
      </c>
      <c r="R46" s="63">
        <f>Discipline!N47</f>
        <v>77.5</v>
      </c>
      <c r="S46" s="63">
        <f>HPS!$R46*0.1</f>
        <v>7.75</v>
      </c>
      <c r="T46" s="63" t="str">
        <f>IF(HPS!$S46&gt;=4,"Cleared","NC")</f>
        <v>Cleared</v>
      </c>
      <c r="U46" s="63">
        <f>HPS!$I46+HPS!$M46+HPS!$P46+HPS!$S46</f>
        <v>61.416666666666664</v>
      </c>
      <c r="V46" s="63">
        <f>Persona!AB47</f>
        <v>10.866666666666669</v>
      </c>
      <c r="W46" s="63">
        <f>Persona!AC47</f>
        <v>46.4</v>
      </c>
      <c r="X46" s="63">
        <f>HPS!$V46+HPS!$W46</f>
        <v>57.266666666666666</v>
      </c>
      <c r="Y46" s="63">
        <f t="shared" si="2"/>
        <v>28.633333333333333</v>
      </c>
      <c r="Z46" s="63" t="str">
        <f>IF(HPS!$X46&gt;=40,"Cleared","NC")</f>
        <v>Cleared</v>
      </c>
      <c r="AA46" s="63" t="str">
        <f>Wellness!AE47</f>
        <v>Cleared</v>
      </c>
      <c r="AB46" s="63">
        <f>Wellness!AM47</f>
        <v>43.333333333333336</v>
      </c>
      <c r="AC46" s="63">
        <f t="shared" si="24"/>
        <v>13</v>
      </c>
      <c r="AD46" s="76" t="str">
        <f t="shared" si="3"/>
        <v>Cleared</v>
      </c>
      <c r="AE46" s="63">
        <f>Behavior!Q47</f>
        <v>3.55</v>
      </c>
      <c r="AF46" s="63">
        <f>Behavior!R47</f>
        <v>7.1</v>
      </c>
      <c r="AG46" s="63" t="str">
        <f>IF(HPS!$AF46&gt;=6,"Cleared","NC")</f>
        <v>Cleared</v>
      </c>
      <c r="AH46" s="63">
        <f>Discipline!AA47</f>
        <v>46.4</v>
      </c>
      <c r="AI46" s="63">
        <f t="shared" si="4"/>
        <v>4.6399999999999997</v>
      </c>
      <c r="AJ46" s="63" t="str">
        <f t="shared" si="5"/>
        <v>Cleared</v>
      </c>
      <c r="AK46" s="63">
        <f t="shared" si="6"/>
        <v>53.373333333333335</v>
      </c>
      <c r="AL46" s="63">
        <f>Persona!AO47</f>
        <v>8.6933333333333334</v>
      </c>
      <c r="AM46" s="63">
        <f>Persona!AP47</f>
        <v>43.333333333333329</v>
      </c>
      <c r="AN46" s="63">
        <f t="shared" si="7"/>
        <v>52.026666666666664</v>
      </c>
      <c r="AO46" s="63">
        <f t="shared" si="8"/>
        <v>26.013333333333332</v>
      </c>
      <c r="AP46" s="63" t="str">
        <f>IF(HPS!$AN46&gt;=40,"Cleared","NC")</f>
        <v>Cleared</v>
      </c>
      <c r="AQ46" s="63" t="str">
        <f>Wellness!AY47</f>
        <v>Cleared</v>
      </c>
      <c r="AR46" s="63">
        <f>Wellness!BG47</f>
        <v>36.666666666666664</v>
      </c>
      <c r="AS46" s="62">
        <f t="shared" si="9"/>
        <v>10.999999999999998</v>
      </c>
      <c r="AT46" s="76" t="str">
        <f t="shared" si="10"/>
        <v>Cleared</v>
      </c>
      <c r="AU46" s="63" t="str">
        <f>Behavior!AG47</f>
        <v>0</v>
      </c>
      <c r="AV46" s="63">
        <f>Behavior!AH47</f>
        <v>0</v>
      </c>
      <c r="AW46" s="63" t="str">
        <f t="shared" si="11"/>
        <v>NC</v>
      </c>
      <c r="AX46" s="63">
        <f>Discipline!AN47</f>
        <v>45.722222222222221</v>
      </c>
      <c r="AY46" s="63">
        <f t="shared" si="12"/>
        <v>4.572222222222222</v>
      </c>
      <c r="AZ46" s="63" t="str">
        <f t="shared" si="13"/>
        <v>Cleared</v>
      </c>
      <c r="BA46" s="63">
        <f t="shared" si="14"/>
        <v>41.585555555555551</v>
      </c>
      <c r="BB46" s="63">
        <f>Persona!BB47</f>
        <v>26.822222222222223</v>
      </c>
      <c r="BC46" s="63">
        <f>Persona!BC47</f>
        <v>58.666666666666671</v>
      </c>
      <c r="BD46" s="63">
        <f t="shared" si="15"/>
        <v>85.488888888888894</v>
      </c>
      <c r="BE46" s="63">
        <f t="shared" si="16"/>
        <v>42.744444444444447</v>
      </c>
      <c r="BF46" s="63" t="str">
        <f t="shared" si="17"/>
        <v>Cleared</v>
      </c>
      <c r="BG46" s="63" t="str">
        <f>Wellness!BS47</f>
        <v>Cleared</v>
      </c>
      <c r="BH46" s="63">
        <f>Wellness!CA47</f>
        <v>46.666666666666664</v>
      </c>
      <c r="BI46" s="62">
        <f t="shared" si="18"/>
        <v>13.999999999999998</v>
      </c>
      <c r="BJ46" s="76" t="str">
        <f t="shared" si="19"/>
        <v>Cleared</v>
      </c>
      <c r="BK46" s="63" t="str">
        <f>Behavior!AG47</f>
        <v>0</v>
      </c>
      <c r="BL46" s="63">
        <f>Behavior!AH47</f>
        <v>0</v>
      </c>
      <c r="BM46" s="63" t="str">
        <f t="shared" si="20"/>
        <v>NC</v>
      </c>
      <c r="BN46" s="63">
        <f>Discipline!BA47</f>
        <v>64.333333333333329</v>
      </c>
      <c r="BO46" s="63">
        <f t="shared" si="21"/>
        <v>6.4333333333333336</v>
      </c>
      <c r="BP46" s="63" t="str">
        <f>IF(HPS!BO46&gt;=6,"Cleared","NC")</f>
        <v>Cleared</v>
      </c>
      <c r="BQ46" s="63">
        <f t="shared" si="23"/>
        <v>63.177777777777777</v>
      </c>
    </row>
    <row r="47" spans="1:69" x14ac:dyDescent="0.3">
      <c r="A47" s="72">
        <v>44</v>
      </c>
      <c r="B47" s="64" t="s">
        <v>23</v>
      </c>
      <c r="C47" s="64" t="s">
        <v>24</v>
      </c>
      <c r="D47" s="64" t="s">
        <v>113</v>
      </c>
      <c r="E47" s="65" t="s">
        <v>114</v>
      </c>
      <c r="F47" s="63">
        <f>Persona!O48</f>
        <v>0</v>
      </c>
      <c r="G47" s="63">
        <f>Persona!P48</f>
        <v>64.444444444444443</v>
      </c>
      <c r="H47" s="63">
        <f>HPS!$G47+HPS!$F47</f>
        <v>64.444444444444443</v>
      </c>
      <c r="I47" s="63">
        <f>HPS!$H47*0.5</f>
        <v>32.222222222222221</v>
      </c>
      <c r="J47" s="63" t="str">
        <f>IF(HPS!$G47&gt;=50,"Cleared","NC")</f>
        <v>Cleared</v>
      </c>
      <c r="K47" s="63" t="str">
        <f>Wellness!K48</f>
        <v>Cleared</v>
      </c>
      <c r="L47" s="63">
        <f>Wellness!S48</f>
        <v>46.666666666666664</v>
      </c>
      <c r="M47" s="62">
        <f t="shared" si="0"/>
        <v>13.999999999999998</v>
      </c>
      <c r="N47" s="76" t="str">
        <f t="shared" si="1"/>
        <v>Cleared</v>
      </c>
      <c r="O47" s="66">
        <f>Behavior!I48</f>
        <v>3</v>
      </c>
      <c r="P47" s="66">
        <f>HPS!$O47*2</f>
        <v>6</v>
      </c>
      <c r="Q47" s="67" t="str">
        <f>IF(HPS!$P47&gt;=6,"Cleared","NC")</f>
        <v>Cleared</v>
      </c>
      <c r="R47" s="63">
        <f>Discipline!N48</f>
        <v>66.25</v>
      </c>
      <c r="S47" s="63">
        <f>HPS!$R47*0.1</f>
        <v>6.625</v>
      </c>
      <c r="T47" s="63" t="str">
        <f>IF(HPS!$S47&gt;=4,"Cleared","NC")</f>
        <v>Cleared</v>
      </c>
      <c r="U47" s="67">
        <f>HPS!$I47+HPS!$M47+HPS!$P47+HPS!$S47</f>
        <v>58.847222222222221</v>
      </c>
      <c r="V47" s="63">
        <f>Persona!AB48</f>
        <v>19.645238095238096</v>
      </c>
      <c r="W47" s="63">
        <f>Persona!AC48</f>
        <v>37.6</v>
      </c>
      <c r="X47" s="63">
        <f>HPS!$V47+HPS!$W47</f>
        <v>57.245238095238093</v>
      </c>
      <c r="Y47" s="63">
        <f t="shared" si="2"/>
        <v>28.622619047619047</v>
      </c>
      <c r="Z47" s="67" t="str">
        <f>IF(HPS!$X47&gt;=40,"Cleared","NC")</f>
        <v>Cleared</v>
      </c>
      <c r="AA47" s="63" t="str">
        <f>Wellness!AE48</f>
        <v>NC</v>
      </c>
      <c r="AB47" s="63">
        <f>Wellness!AM48</f>
        <v>13.333333333333334</v>
      </c>
      <c r="AC47" s="63">
        <f t="shared" si="24"/>
        <v>4</v>
      </c>
      <c r="AD47" s="76" t="str">
        <f t="shared" si="3"/>
        <v>NC</v>
      </c>
      <c r="AE47" s="63">
        <f>Behavior!Q48</f>
        <v>3.75</v>
      </c>
      <c r="AF47" s="63">
        <f>Behavior!R48</f>
        <v>7.5</v>
      </c>
      <c r="AG47" s="63" t="str">
        <f>IF(HPS!$AF47&gt;=6,"Cleared","NC")</f>
        <v>Cleared</v>
      </c>
      <c r="AH47" s="63">
        <f>Discipline!AA48</f>
        <v>43.771428571428572</v>
      </c>
      <c r="AI47" s="63">
        <f t="shared" si="4"/>
        <v>4.3771428571428572</v>
      </c>
      <c r="AJ47" s="63" t="str">
        <f t="shared" si="5"/>
        <v>Cleared</v>
      </c>
      <c r="AK47" s="63">
        <f t="shared" si="6"/>
        <v>44.499761904761904</v>
      </c>
      <c r="AL47" s="63">
        <f>Persona!AO48</f>
        <v>16.053333333333335</v>
      </c>
      <c r="AM47" s="63">
        <f>Persona!AP48</f>
        <v>45.333333333333343</v>
      </c>
      <c r="AN47" s="63">
        <f t="shared" si="7"/>
        <v>61.386666666666677</v>
      </c>
      <c r="AO47" s="63">
        <f t="shared" si="8"/>
        <v>30.693333333333339</v>
      </c>
      <c r="AP47" s="67" t="str">
        <f>IF(HPS!$AN47&gt;=40,"Cleared","NC")</f>
        <v>Cleared</v>
      </c>
      <c r="AQ47" s="63" t="str">
        <f>Wellness!AY48</f>
        <v>Cleared</v>
      </c>
      <c r="AR47" s="63">
        <f>Wellness!BG48</f>
        <v>20</v>
      </c>
      <c r="AS47" s="62">
        <f t="shared" si="9"/>
        <v>6</v>
      </c>
      <c r="AT47" s="76" t="str">
        <f t="shared" si="10"/>
        <v>NC</v>
      </c>
      <c r="AU47" s="63" t="str">
        <f>Behavior!AG48</f>
        <v>0</v>
      </c>
      <c r="AV47" s="63">
        <f>Behavior!AH48</f>
        <v>0</v>
      </c>
      <c r="AW47" s="63" t="str">
        <f t="shared" si="11"/>
        <v>NC</v>
      </c>
      <c r="AX47" s="63">
        <f>Discipline!AN48</f>
        <v>50.166666666666671</v>
      </c>
      <c r="AY47" s="63">
        <f t="shared" si="12"/>
        <v>5.0166666666666675</v>
      </c>
      <c r="AZ47" s="63" t="str">
        <f t="shared" si="13"/>
        <v>Cleared</v>
      </c>
      <c r="BA47" s="63">
        <f t="shared" si="14"/>
        <v>41.710000000000008</v>
      </c>
      <c r="BB47" s="63">
        <f>Persona!BB48</f>
        <v>26.562962962962963</v>
      </c>
      <c r="BC47" s="63">
        <f>Persona!BC48</f>
        <v>49</v>
      </c>
      <c r="BD47" s="63">
        <f t="shared" si="15"/>
        <v>75.562962962962956</v>
      </c>
      <c r="BE47" s="63">
        <f t="shared" si="16"/>
        <v>37.781481481481478</v>
      </c>
      <c r="BF47" s="63" t="str">
        <f t="shared" si="17"/>
        <v>Cleared</v>
      </c>
      <c r="BG47" s="63" t="str">
        <f>Wellness!BS48</f>
        <v>NC</v>
      </c>
      <c r="BH47" s="63">
        <f>Wellness!CA48</f>
        <v>20</v>
      </c>
      <c r="BI47" s="62">
        <f t="shared" si="18"/>
        <v>6</v>
      </c>
      <c r="BJ47" s="76" t="str">
        <f t="shared" si="19"/>
        <v>NC</v>
      </c>
      <c r="BK47" s="63" t="str">
        <f>Behavior!AG48</f>
        <v>0</v>
      </c>
      <c r="BL47" s="63">
        <f>Behavior!AH48</f>
        <v>0</v>
      </c>
      <c r="BM47" s="63" t="str">
        <f t="shared" si="20"/>
        <v>NC</v>
      </c>
      <c r="BN47" s="63">
        <f>Discipline!BA48</f>
        <v>57.666666666666664</v>
      </c>
      <c r="BO47" s="63">
        <f t="shared" si="21"/>
        <v>5.7666666666666666</v>
      </c>
      <c r="BP47" s="63" t="str">
        <f>IF(HPS!BO47&gt;=6,"Cleared","NC")</f>
        <v>NC</v>
      </c>
      <c r="BQ47" s="63">
        <f t="shared" si="23"/>
        <v>49.548148148148144</v>
      </c>
    </row>
    <row r="48" spans="1:69" x14ac:dyDescent="0.3">
      <c r="A48" s="71">
        <v>45</v>
      </c>
      <c r="B48" s="60" t="s">
        <v>27</v>
      </c>
      <c r="C48" s="60" t="s">
        <v>47</v>
      </c>
      <c r="D48" s="60" t="s">
        <v>115</v>
      </c>
      <c r="E48" s="61" t="s">
        <v>116</v>
      </c>
      <c r="F48" s="63">
        <f>Persona!O49</f>
        <v>0</v>
      </c>
      <c r="G48" s="63">
        <f>Persona!P49</f>
        <v>50.555555555555557</v>
      </c>
      <c r="H48" s="63">
        <f>HPS!$G48+HPS!$F48</f>
        <v>50.555555555555557</v>
      </c>
      <c r="I48" s="63">
        <f>HPS!$H48*0.5</f>
        <v>25.277777777777779</v>
      </c>
      <c r="J48" s="63" t="str">
        <f>IF(HPS!$G48&gt;=50,"Cleared","NC")</f>
        <v>Cleared</v>
      </c>
      <c r="K48" s="63" t="str">
        <f>Wellness!K49</f>
        <v>NC</v>
      </c>
      <c r="L48" s="63">
        <f>Wellness!S49</f>
        <v>30</v>
      </c>
      <c r="M48" s="62">
        <f t="shared" si="0"/>
        <v>9</v>
      </c>
      <c r="N48" s="76" t="str">
        <f t="shared" si="1"/>
        <v>Cleared</v>
      </c>
      <c r="O48" s="62">
        <f>Behavior!I49</f>
        <v>3</v>
      </c>
      <c r="P48" s="62">
        <f>HPS!$O48*2</f>
        <v>6</v>
      </c>
      <c r="Q48" s="63" t="str">
        <f>IF(HPS!$P48&gt;=6,"Cleared","NC")</f>
        <v>Cleared</v>
      </c>
      <c r="R48" s="63">
        <f>Discipline!N49</f>
        <v>33.75</v>
      </c>
      <c r="S48" s="63">
        <f>HPS!$R48*0.1</f>
        <v>3.375</v>
      </c>
      <c r="T48" s="63" t="str">
        <f>IF(HPS!$S48&gt;=4,"Cleared","NC")</f>
        <v>NC</v>
      </c>
      <c r="U48" s="63">
        <f>HPS!$I48+HPS!$M48+HPS!$P48+HPS!$S48</f>
        <v>43.652777777777779</v>
      </c>
      <c r="V48" s="63">
        <f>Persona!AB49</f>
        <v>18.021428571428572</v>
      </c>
      <c r="W48" s="63">
        <f>Persona!AC49</f>
        <v>43.999999999999993</v>
      </c>
      <c r="X48" s="63">
        <f>HPS!$V48+HPS!$W48</f>
        <v>62.021428571428565</v>
      </c>
      <c r="Y48" s="63">
        <f t="shared" si="2"/>
        <v>31.010714285714283</v>
      </c>
      <c r="Z48" s="63" t="str">
        <f>IF(HPS!$X48&gt;=40,"Cleared","NC")</f>
        <v>Cleared</v>
      </c>
      <c r="AA48" s="63" t="str">
        <f>Wellness!AE49</f>
        <v>NC</v>
      </c>
      <c r="AB48" s="63">
        <f>Wellness!AM49</f>
        <v>16.666666666666664</v>
      </c>
      <c r="AC48" s="63">
        <f t="shared" si="24"/>
        <v>4.9999999999999991</v>
      </c>
      <c r="AD48" s="76" t="str">
        <f t="shared" si="3"/>
        <v>NC</v>
      </c>
      <c r="AE48" s="63">
        <f>Behavior!Q49</f>
        <v>3.4775</v>
      </c>
      <c r="AF48" s="63">
        <f>Behavior!R49</f>
        <v>6.9550000000000001</v>
      </c>
      <c r="AG48" s="63" t="str">
        <f>IF(HPS!$AF48&gt;=6,"Cleared","NC")</f>
        <v>Cleared</v>
      </c>
      <c r="AH48" s="63">
        <f>Discipline!AA49</f>
        <v>38</v>
      </c>
      <c r="AI48" s="63">
        <f t="shared" si="4"/>
        <v>3.8000000000000003</v>
      </c>
      <c r="AJ48" s="63" t="str">
        <f t="shared" si="5"/>
        <v>NC</v>
      </c>
      <c r="AK48" s="63">
        <f t="shared" si="6"/>
        <v>46.765714285714274</v>
      </c>
      <c r="AL48" s="63">
        <f>Persona!AO49</f>
        <v>15.853333333333333</v>
      </c>
      <c r="AM48" s="63">
        <f>Persona!AP49</f>
        <v>27.999999999999996</v>
      </c>
      <c r="AN48" s="63">
        <f t="shared" si="7"/>
        <v>43.853333333333332</v>
      </c>
      <c r="AO48" s="63">
        <f t="shared" si="8"/>
        <v>21.926666666666666</v>
      </c>
      <c r="AP48" s="63" t="str">
        <f>IF(HPS!$AN48&gt;=40,"Cleared","NC")</f>
        <v>Cleared</v>
      </c>
      <c r="AQ48" s="63" t="str">
        <f>Wellness!AY49</f>
        <v>NC</v>
      </c>
      <c r="AR48" s="63">
        <f>Wellness!BG49</f>
        <v>0</v>
      </c>
      <c r="AS48" s="62">
        <f t="shared" si="9"/>
        <v>0</v>
      </c>
      <c r="AT48" s="76" t="str">
        <f t="shared" si="10"/>
        <v>NC</v>
      </c>
      <c r="AU48" s="63" t="str">
        <f>Behavior!AG49</f>
        <v>0</v>
      </c>
      <c r="AV48" s="63">
        <f>Behavior!AH49</f>
        <v>0</v>
      </c>
      <c r="AW48" s="63" t="str">
        <f t="shared" si="11"/>
        <v>NC</v>
      </c>
      <c r="AX48" s="63">
        <f>Discipline!AN49</f>
        <v>23</v>
      </c>
      <c r="AY48" s="63">
        <f t="shared" si="12"/>
        <v>2.3000000000000003</v>
      </c>
      <c r="AZ48" s="63" t="str">
        <f t="shared" si="13"/>
        <v>NC</v>
      </c>
      <c r="BA48" s="63">
        <f t="shared" si="14"/>
        <v>24.226666666666667</v>
      </c>
      <c r="BB48" s="63">
        <f>Persona!BB49</f>
        <v>0</v>
      </c>
      <c r="BC48" s="63">
        <f>Persona!BC49</f>
        <v>0</v>
      </c>
      <c r="BD48" s="63">
        <f t="shared" si="15"/>
        <v>0</v>
      </c>
      <c r="BE48" s="63">
        <f t="shared" si="16"/>
        <v>0</v>
      </c>
      <c r="BF48" s="63" t="str">
        <f t="shared" si="17"/>
        <v>NC</v>
      </c>
      <c r="BG48" s="63" t="str">
        <f>Wellness!BS49</f>
        <v>NC</v>
      </c>
      <c r="BH48" s="63">
        <f>Wellness!CA49</f>
        <v>0</v>
      </c>
      <c r="BI48" s="62">
        <f t="shared" si="18"/>
        <v>0</v>
      </c>
      <c r="BJ48" s="76" t="str">
        <f t="shared" si="19"/>
        <v>NC</v>
      </c>
      <c r="BK48" s="63" t="str">
        <f>Behavior!AG49</f>
        <v>0</v>
      </c>
      <c r="BL48" s="63">
        <f>Behavior!AH49</f>
        <v>0</v>
      </c>
      <c r="BM48" s="63" t="str">
        <f t="shared" si="20"/>
        <v>NC</v>
      </c>
      <c r="BN48" s="63">
        <f>Discipline!BA49</f>
        <v>0</v>
      </c>
      <c r="BO48" s="63">
        <f t="shared" si="21"/>
        <v>0</v>
      </c>
      <c r="BP48" s="63" t="str">
        <f>IF(HPS!BO48&gt;=6,"Cleared","NC")</f>
        <v>NC</v>
      </c>
      <c r="BQ48" s="63">
        <f t="shared" si="23"/>
        <v>0</v>
      </c>
    </row>
    <row r="49" spans="1:69" x14ac:dyDescent="0.3">
      <c r="A49" s="72">
        <v>46</v>
      </c>
      <c r="B49" s="64" t="s">
        <v>23</v>
      </c>
      <c r="C49" s="64" t="s">
        <v>15</v>
      </c>
      <c r="D49" s="64" t="s">
        <v>117</v>
      </c>
      <c r="E49" s="65" t="s">
        <v>118</v>
      </c>
      <c r="F49" s="63">
        <f>Persona!O50</f>
        <v>0</v>
      </c>
      <c r="G49" s="63">
        <f>Persona!P50</f>
        <v>67.777777777777786</v>
      </c>
      <c r="H49" s="63">
        <f>HPS!$G49+HPS!$F49</f>
        <v>67.777777777777786</v>
      </c>
      <c r="I49" s="63">
        <f>HPS!$H49*0.5</f>
        <v>33.888888888888893</v>
      </c>
      <c r="J49" s="63" t="str">
        <f>IF(HPS!$G49&gt;=50,"Cleared","NC")</f>
        <v>Cleared</v>
      </c>
      <c r="K49" s="63" t="str">
        <f>Wellness!K50</f>
        <v>Cleared</v>
      </c>
      <c r="L49" s="63">
        <f>Wellness!S50</f>
        <v>30</v>
      </c>
      <c r="M49" s="62">
        <f t="shared" si="0"/>
        <v>9</v>
      </c>
      <c r="N49" s="76" t="str">
        <f t="shared" si="1"/>
        <v>Cleared</v>
      </c>
      <c r="O49" s="66">
        <f>Behavior!I50</f>
        <v>3</v>
      </c>
      <c r="P49" s="66">
        <f>HPS!$O49*2</f>
        <v>6</v>
      </c>
      <c r="Q49" s="67" t="str">
        <f>IF(HPS!$P49&gt;=6,"Cleared","NC")</f>
        <v>Cleared</v>
      </c>
      <c r="R49" s="63">
        <f>Discipline!N50</f>
        <v>43.75</v>
      </c>
      <c r="S49" s="63">
        <f>HPS!$R49*0.1</f>
        <v>4.375</v>
      </c>
      <c r="T49" s="63" t="str">
        <f>IF(HPS!$S49&gt;=4,"Cleared","NC")</f>
        <v>Cleared</v>
      </c>
      <c r="U49" s="67">
        <f>HPS!$I49+HPS!$M49+HPS!$P49+HPS!$S49</f>
        <v>53.263888888888893</v>
      </c>
      <c r="V49" s="63">
        <f>Persona!AB50</f>
        <v>19.528571428571425</v>
      </c>
      <c r="W49" s="63">
        <f>Persona!AC50</f>
        <v>48</v>
      </c>
      <c r="X49" s="63">
        <f>HPS!$V49+HPS!$W49</f>
        <v>67.528571428571425</v>
      </c>
      <c r="Y49" s="63">
        <f t="shared" si="2"/>
        <v>33.764285714285712</v>
      </c>
      <c r="Z49" s="67" t="str">
        <f>IF(HPS!$X49&gt;=40,"Cleared","NC")</f>
        <v>Cleared</v>
      </c>
      <c r="AA49" s="63" t="str">
        <f>Wellness!AE50</f>
        <v>NC</v>
      </c>
      <c r="AB49" s="63">
        <f>Wellness!AM50</f>
        <v>10</v>
      </c>
      <c r="AC49" s="63">
        <f t="shared" si="24"/>
        <v>3</v>
      </c>
      <c r="AD49" s="76" t="str">
        <f t="shared" si="3"/>
        <v>NC</v>
      </c>
      <c r="AE49" s="63">
        <f>Behavior!Q50</f>
        <v>3.4</v>
      </c>
      <c r="AF49" s="63">
        <f>Behavior!R50</f>
        <v>6.8</v>
      </c>
      <c r="AG49" s="63" t="str">
        <f>IF(HPS!$AF49&gt;=6,"Cleared","NC")</f>
        <v>Cleared</v>
      </c>
      <c r="AH49" s="63">
        <f>Discipline!AA50</f>
        <v>44.914285714285711</v>
      </c>
      <c r="AI49" s="63">
        <f t="shared" si="4"/>
        <v>4.4914285714285711</v>
      </c>
      <c r="AJ49" s="63" t="str">
        <f t="shared" si="5"/>
        <v>Cleared</v>
      </c>
      <c r="AK49" s="63">
        <f t="shared" si="6"/>
        <v>48.055714285714281</v>
      </c>
      <c r="AL49" s="63">
        <f>Persona!AO50</f>
        <v>19.400000000000002</v>
      </c>
      <c r="AM49" s="63">
        <f>Persona!AP50</f>
        <v>54</v>
      </c>
      <c r="AN49" s="63">
        <f t="shared" si="7"/>
        <v>73.400000000000006</v>
      </c>
      <c r="AO49" s="63">
        <f t="shared" si="8"/>
        <v>36.700000000000003</v>
      </c>
      <c r="AP49" s="67" t="str">
        <f>IF(HPS!$AN49&gt;=40,"Cleared","NC")</f>
        <v>Cleared</v>
      </c>
      <c r="AQ49" s="63" t="str">
        <f>Wellness!AY50</f>
        <v>NC</v>
      </c>
      <c r="AR49" s="63">
        <f>Wellness!BG50</f>
        <v>10</v>
      </c>
      <c r="AS49" s="62">
        <f t="shared" si="9"/>
        <v>3</v>
      </c>
      <c r="AT49" s="76" t="str">
        <f t="shared" si="10"/>
        <v>NC</v>
      </c>
      <c r="AU49" s="63">
        <f>Behavior!AG50</f>
        <v>3.8</v>
      </c>
      <c r="AV49" s="63">
        <f>Behavior!AH50</f>
        <v>7.6</v>
      </c>
      <c r="AW49" s="63" t="str">
        <f t="shared" si="11"/>
        <v>Cleared</v>
      </c>
      <c r="AX49" s="63">
        <f>Discipline!AN50</f>
        <v>42.166666666666664</v>
      </c>
      <c r="AY49" s="63">
        <f t="shared" si="12"/>
        <v>4.2166666666666668</v>
      </c>
      <c r="AZ49" s="63" t="str">
        <f t="shared" si="13"/>
        <v>Cleared</v>
      </c>
      <c r="BA49" s="63">
        <f t="shared" si="14"/>
        <v>51.516666666666673</v>
      </c>
      <c r="BB49" s="63">
        <f>Persona!BB50</f>
        <v>18.31481481481482</v>
      </c>
      <c r="BC49" s="63">
        <f>Persona!BC50</f>
        <v>54.333333333333321</v>
      </c>
      <c r="BD49" s="63">
        <f t="shared" si="15"/>
        <v>72.648148148148138</v>
      </c>
      <c r="BE49" s="63">
        <f t="shared" si="16"/>
        <v>36.324074074074069</v>
      </c>
      <c r="BF49" s="63" t="str">
        <f t="shared" si="17"/>
        <v>Cleared</v>
      </c>
      <c r="BG49" s="63" t="str">
        <f>Wellness!BS50</f>
        <v>NC</v>
      </c>
      <c r="BH49" s="63">
        <f>Wellness!CA50</f>
        <v>3.3333333333333335</v>
      </c>
      <c r="BI49" s="62">
        <f t="shared" si="18"/>
        <v>1</v>
      </c>
      <c r="BJ49" s="76" t="str">
        <f t="shared" si="19"/>
        <v>NC</v>
      </c>
      <c r="BK49" s="63">
        <f>Behavior!AG50</f>
        <v>3.8</v>
      </c>
      <c r="BL49" s="63">
        <f>Behavior!AH50</f>
        <v>7.6</v>
      </c>
      <c r="BM49" s="63" t="str">
        <f t="shared" si="20"/>
        <v>Cleared</v>
      </c>
      <c r="BN49" s="63">
        <f>Discipline!BA50</f>
        <v>41.333333333333336</v>
      </c>
      <c r="BO49" s="63">
        <f t="shared" si="21"/>
        <v>4.1333333333333337</v>
      </c>
      <c r="BP49" s="63" t="str">
        <f>IF(HPS!BO49&gt;=6,"Cleared","NC")</f>
        <v>NC</v>
      </c>
      <c r="BQ49" s="63">
        <f t="shared" si="23"/>
        <v>49.057407407407403</v>
      </c>
    </row>
    <row r="50" spans="1:69" x14ac:dyDescent="0.3">
      <c r="A50" s="71">
        <v>47</v>
      </c>
      <c r="B50" s="60" t="s">
        <v>27</v>
      </c>
      <c r="C50" s="60" t="s">
        <v>24</v>
      </c>
      <c r="D50" s="60" t="s">
        <v>119</v>
      </c>
      <c r="E50" s="61" t="s">
        <v>120</v>
      </c>
      <c r="F50" s="63">
        <f>Persona!O51</f>
        <v>0</v>
      </c>
      <c r="G50" s="63">
        <f>Persona!P51</f>
        <v>50</v>
      </c>
      <c r="H50" s="63">
        <f>HPS!$G50+HPS!$F50</f>
        <v>50</v>
      </c>
      <c r="I50" s="63">
        <f>HPS!$H50*0.5</f>
        <v>25</v>
      </c>
      <c r="J50" s="63" t="str">
        <f>IF(HPS!$G50&gt;=50,"Cleared","NC")</f>
        <v>Cleared</v>
      </c>
      <c r="K50" s="63" t="str">
        <f>Wellness!K51</f>
        <v>Cleared</v>
      </c>
      <c r="L50" s="63">
        <f>Wellness!S51</f>
        <v>30</v>
      </c>
      <c r="M50" s="62">
        <f t="shared" si="0"/>
        <v>9</v>
      </c>
      <c r="N50" s="76" t="str">
        <f t="shared" si="1"/>
        <v>Cleared</v>
      </c>
      <c r="O50" s="62">
        <f>Behavior!I51</f>
        <v>3</v>
      </c>
      <c r="P50" s="62">
        <f>HPS!$O50*2</f>
        <v>6</v>
      </c>
      <c r="Q50" s="63" t="str">
        <f>IF(HPS!$P50&gt;=6,"Cleared","NC")</f>
        <v>Cleared</v>
      </c>
      <c r="R50" s="63">
        <f>Discipline!N51</f>
        <v>72.544642857142861</v>
      </c>
      <c r="S50" s="63">
        <f>HPS!$R50*0.1</f>
        <v>7.2544642857142865</v>
      </c>
      <c r="T50" s="63" t="str">
        <f>IF(HPS!$S50&gt;=4,"Cleared","NC")</f>
        <v>Cleared</v>
      </c>
      <c r="U50" s="63">
        <f>HPS!$I50+HPS!$M50+HPS!$P50+HPS!$S50</f>
        <v>47.254464285714285</v>
      </c>
      <c r="V50" s="63">
        <f>Persona!AB51</f>
        <v>10.990476190476191</v>
      </c>
      <c r="W50" s="63">
        <f>Persona!AC51</f>
        <v>48</v>
      </c>
      <c r="X50" s="63">
        <f>HPS!$V50+HPS!$W50</f>
        <v>58.990476190476187</v>
      </c>
      <c r="Y50" s="63">
        <f t="shared" si="2"/>
        <v>29.495238095238093</v>
      </c>
      <c r="Z50" s="63" t="str">
        <f>IF(HPS!$X50&gt;=40,"Cleared","NC")</f>
        <v>Cleared</v>
      </c>
      <c r="AA50" s="63" t="str">
        <f>Wellness!AE51</f>
        <v>Cleared</v>
      </c>
      <c r="AB50" s="63">
        <f>Wellness!AM51</f>
        <v>13.333333333333334</v>
      </c>
      <c r="AC50" s="63">
        <f t="shared" si="24"/>
        <v>4</v>
      </c>
      <c r="AD50" s="76" t="str">
        <f t="shared" si="3"/>
        <v>NC</v>
      </c>
      <c r="AE50" s="63">
        <f>Behavior!Q51</f>
        <v>3.75</v>
      </c>
      <c r="AF50" s="63">
        <f>Behavior!R51</f>
        <v>7.5</v>
      </c>
      <c r="AG50" s="63" t="str">
        <f>IF(HPS!$AF50&gt;=6,"Cleared","NC")</f>
        <v>Cleared</v>
      </c>
      <c r="AH50" s="63">
        <f>Discipline!AA51</f>
        <v>56.114285714285714</v>
      </c>
      <c r="AI50" s="63">
        <f t="shared" si="4"/>
        <v>5.6114285714285721</v>
      </c>
      <c r="AJ50" s="63" t="str">
        <f t="shared" si="5"/>
        <v>Cleared</v>
      </c>
      <c r="AK50" s="63">
        <f t="shared" si="6"/>
        <v>46.606666666666669</v>
      </c>
      <c r="AL50" s="63">
        <f>Persona!AO51</f>
        <v>8.0933333333333337</v>
      </c>
      <c r="AM50" s="63">
        <f>Persona!AP51</f>
        <v>34</v>
      </c>
      <c r="AN50" s="63">
        <f t="shared" si="7"/>
        <v>42.093333333333334</v>
      </c>
      <c r="AO50" s="63">
        <f t="shared" si="8"/>
        <v>21.046666666666667</v>
      </c>
      <c r="AP50" s="63" t="str">
        <f>IF(HPS!$AN50&gt;=40,"Cleared","NC")</f>
        <v>Cleared</v>
      </c>
      <c r="AQ50" s="63" t="str">
        <f>Wellness!AY51</f>
        <v>Cleared</v>
      </c>
      <c r="AR50" s="63">
        <f>Wellness!BG51</f>
        <v>36.666666666666664</v>
      </c>
      <c r="AS50" s="62">
        <f t="shared" si="9"/>
        <v>10.999999999999998</v>
      </c>
      <c r="AT50" s="76" t="str">
        <f t="shared" si="10"/>
        <v>Cleared</v>
      </c>
      <c r="AU50" s="63" t="str">
        <f>Behavior!AG51</f>
        <v>0</v>
      </c>
      <c r="AV50" s="63">
        <f>Behavior!AH51</f>
        <v>0</v>
      </c>
      <c r="AW50" s="63" t="str">
        <f t="shared" si="11"/>
        <v>NC</v>
      </c>
      <c r="AX50" s="63">
        <f>Discipline!AN51</f>
        <v>53.5</v>
      </c>
      <c r="AY50" s="63">
        <f t="shared" si="12"/>
        <v>5.3500000000000005</v>
      </c>
      <c r="AZ50" s="63" t="str">
        <f t="shared" si="13"/>
        <v>Cleared</v>
      </c>
      <c r="BA50" s="63">
        <f t="shared" si="14"/>
        <v>37.396666666666668</v>
      </c>
      <c r="BB50" s="63">
        <f>Persona!BB51</f>
        <v>19.277777777777782</v>
      </c>
      <c r="BC50" s="63">
        <f>Persona!BC51</f>
        <v>30.666666666666664</v>
      </c>
      <c r="BD50" s="63">
        <f t="shared" si="15"/>
        <v>49.944444444444443</v>
      </c>
      <c r="BE50" s="63">
        <f t="shared" si="16"/>
        <v>24.972222222222221</v>
      </c>
      <c r="BF50" s="63" t="str">
        <f t="shared" si="17"/>
        <v>Cleared</v>
      </c>
      <c r="BG50" s="63" t="str">
        <f>Wellness!BS51</f>
        <v>Cleared</v>
      </c>
      <c r="BH50" s="63">
        <f>Wellness!CA51</f>
        <v>36.666666666666664</v>
      </c>
      <c r="BI50" s="62">
        <f t="shared" si="18"/>
        <v>10.999999999999998</v>
      </c>
      <c r="BJ50" s="76" t="str">
        <f t="shared" si="19"/>
        <v>Cleared</v>
      </c>
      <c r="BK50" s="63" t="str">
        <f>Behavior!AG51</f>
        <v>0</v>
      </c>
      <c r="BL50" s="63">
        <f>Behavior!AH51</f>
        <v>0</v>
      </c>
      <c r="BM50" s="63" t="str">
        <f t="shared" si="20"/>
        <v>NC</v>
      </c>
      <c r="BN50" s="63">
        <f>Discipline!BA51</f>
        <v>52.666666666666664</v>
      </c>
      <c r="BO50" s="63">
        <f t="shared" si="21"/>
        <v>5.2666666666666666</v>
      </c>
      <c r="BP50" s="63" t="str">
        <f>IF(HPS!BO50&gt;=6,"Cleared","NC")</f>
        <v>NC</v>
      </c>
      <c r="BQ50" s="63">
        <f t="shared" si="23"/>
        <v>41.238888888888887</v>
      </c>
    </row>
    <row r="51" spans="1:69" x14ac:dyDescent="0.3">
      <c r="A51" s="72">
        <v>48</v>
      </c>
      <c r="B51" s="64" t="s">
        <v>27</v>
      </c>
      <c r="C51" s="64" t="s">
        <v>47</v>
      </c>
      <c r="D51" s="64" t="s">
        <v>121</v>
      </c>
      <c r="E51" s="65" t="s">
        <v>122</v>
      </c>
      <c r="F51" s="63">
        <f>Persona!O52</f>
        <v>0</v>
      </c>
      <c r="G51" s="63">
        <f>Persona!P52</f>
        <v>43.333333333333336</v>
      </c>
      <c r="H51" s="63">
        <f>HPS!$G51+HPS!$F51</f>
        <v>43.333333333333336</v>
      </c>
      <c r="I51" s="63">
        <f>HPS!$H51*0.5</f>
        <v>21.666666666666668</v>
      </c>
      <c r="J51" s="63" t="str">
        <f>IF(HPS!$G51&gt;=50,"Cleared","NC")</f>
        <v>NC</v>
      </c>
      <c r="K51" s="63" t="str">
        <f>Wellness!K52</f>
        <v>Cleared</v>
      </c>
      <c r="L51" s="63">
        <f>Wellness!S52</f>
        <v>63.333333333333329</v>
      </c>
      <c r="M51" s="62">
        <f t="shared" si="0"/>
        <v>18.999999999999996</v>
      </c>
      <c r="N51" s="76" t="str">
        <f t="shared" si="1"/>
        <v>Cleared</v>
      </c>
      <c r="O51" s="66">
        <f>Behavior!I52</f>
        <v>3</v>
      </c>
      <c r="P51" s="66">
        <f>HPS!$O51*2</f>
        <v>6</v>
      </c>
      <c r="Q51" s="67" t="str">
        <f>IF(HPS!$P51&gt;=6,"Cleared","NC")</f>
        <v>Cleared</v>
      </c>
      <c r="R51" s="63">
        <f>Discipline!N52</f>
        <v>50</v>
      </c>
      <c r="S51" s="63">
        <f>HPS!$R51*0.1</f>
        <v>5</v>
      </c>
      <c r="T51" s="63" t="str">
        <f>IF(HPS!$S51&gt;=4,"Cleared","NC")</f>
        <v>Cleared</v>
      </c>
      <c r="U51" s="67">
        <f>HPS!$I51+HPS!$M51+HPS!$P51+HPS!$S51</f>
        <v>51.666666666666664</v>
      </c>
      <c r="V51" s="63">
        <f>Persona!AB52</f>
        <v>21.561904761904767</v>
      </c>
      <c r="W51" s="63">
        <f>Persona!AC52</f>
        <v>46.400000000000006</v>
      </c>
      <c r="X51" s="63">
        <f>HPS!$V51+HPS!$W51</f>
        <v>67.961904761904776</v>
      </c>
      <c r="Y51" s="63">
        <f t="shared" si="2"/>
        <v>33.980952380952388</v>
      </c>
      <c r="Z51" s="67" t="str">
        <f>IF(HPS!$X51&gt;=40,"Cleared","NC")</f>
        <v>Cleared</v>
      </c>
      <c r="AA51" s="63" t="str">
        <f>Wellness!AE52</f>
        <v>Cleared</v>
      </c>
      <c r="AB51" s="63">
        <f>Wellness!AM52</f>
        <v>26.666666666666668</v>
      </c>
      <c r="AC51" s="63">
        <f t="shared" si="24"/>
        <v>8</v>
      </c>
      <c r="AD51" s="76" t="str">
        <f t="shared" si="3"/>
        <v>NC</v>
      </c>
      <c r="AE51" s="63">
        <f>Behavior!Q52</f>
        <v>3.35</v>
      </c>
      <c r="AF51" s="63">
        <f>Behavior!R52</f>
        <v>6.7</v>
      </c>
      <c r="AG51" s="63" t="str">
        <f>IF(HPS!$AF51&gt;=6,"Cleared","NC")</f>
        <v>Cleared</v>
      </c>
      <c r="AH51" s="63">
        <f>Discipline!AA52</f>
        <v>56.000000000000007</v>
      </c>
      <c r="AI51" s="63">
        <f t="shared" si="4"/>
        <v>5.6000000000000014</v>
      </c>
      <c r="AJ51" s="63" t="str">
        <f t="shared" si="5"/>
        <v>Cleared</v>
      </c>
      <c r="AK51" s="63">
        <f t="shared" si="6"/>
        <v>54.280952380952392</v>
      </c>
      <c r="AL51" s="63">
        <f>Persona!AO52</f>
        <v>16.133333333333336</v>
      </c>
      <c r="AM51" s="63">
        <f>Persona!AP52</f>
        <v>50.000000000000007</v>
      </c>
      <c r="AN51" s="63">
        <f t="shared" si="7"/>
        <v>66.13333333333334</v>
      </c>
      <c r="AO51" s="63">
        <f t="shared" si="8"/>
        <v>33.06666666666667</v>
      </c>
      <c r="AP51" s="67" t="str">
        <f>IF(HPS!$AN51&gt;=40,"Cleared","NC")</f>
        <v>Cleared</v>
      </c>
      <c r="AQ51" s="63" t="str">
        <f>Wellness!AY52</f>
        <v>Cleared</v>
      </c>
      <c r="AR51" s="63">
        <f>Wellness!BG52</f>
        <v>46.666666666666664</v>
      </c>
      <c r="AS51" s="62">
        <f t="shared" si="9"/>
        <v>13.999999999999998</v>
      </c>
      <c r="AT51" s="76" t="str">
        <f t="shared" si="10"/>
        <v>Cleared</v>
      </c>
      <c r="AU51" s="63">
        <f>Behavior!AG52</f>
        <v>3</v>
      </c>
      <c r="AV51" s="63">
        <f>Behavior!AH52</f>
        <v>6</v>
      </c>
      <c r="AW51" s="63" t="str">
        <f t="shared" si="11"/>
        <v>Cleared</v>
      </c>
      <c r="AX51" s="63">
        <f>Discipline!AN52</f>
        <v>38.888888888888886</v>
      </c>
      <c r="AY51" s="63">
        <f t="shared" si="12"/>
        <v>3.8888888888888888</v>
      </c>
      <c r="AZ51" s="63" t="str">
        <f t="shared" si="13"/>
        <v>NC</v>
      </c>
      <c r="BA51" s="63">
        <f t="shared" si="14"/>
        <v>56.955555555555556</v>
      </c>
      <c r="BB51" s="63">
        <f>Persona!BB52</f>
        <v>20.158333333333335</v>
      </c>
      <c r="BC51" s="63">
        <f>Persona!BC52</f>
        <v>34</v>
      </c>
      <c r="BD51" s="63">
        <f t="shared" si="15"/>
        <v>54.158333333333331</v>
      </c>
      <c r="BE51" s="63">
        <f t="shared" si="16"/>
        <v>27.079166666666666</v>
      </c>
      <c r="BF51" s="63" t="str">
        <f t="shared" si="17"/>
        <v>Cleared</v>
      </c>
      <c r="BG51" s="63" t="str">
        <f>Wellness!BS52</f>
        <v>Cleared</v>
      </c>
      <c r="BH51" s="63">
        <f>Wellness!CA52</f>
        <v>53.333333333333336</v>
      </c>
      <c r="BI51" s="62">
        <f t="shared" si="18"/>
        <v>16</v>
      </c>
      <c r="BJ51" s="76" t="str">
        <f t="shared" si="19"/>
        <v>Cleared</v>
      </c>
      <c r="BK51" s="63">
        <f>Behavior!AG52</f>
        <v>3</v>
      </c>
      <c r="BL51" s="63">
        <f>Behavior!AH52</f>
        <v>6</v>
      </c>
      <c r="BM51" s="63" t="str">
        <f t="shared" si="20"/>
        <v>Cleared</v>
      </c>
      <c r="BN51" s="63">
        <f>Discipline!BA52</f>
        <v>48.666666666666664</v>
      </c>
      <c r="BO51" s="63">
        <f t="shared" si="21"/>
        <v>4.8666666666666671</v>
      </c>
      <c r="BP51" s="63" t="str">
        <f>IF(HPS!BO51&gt;=6,"Cleared","NC")</f>
        <v>NC</v>
      </c>
      <c r="BQ51" s="63">
        <f t="shared" si="23"/>
        <v>53.945833333333333</v>
      </c>
    </row>
    <row r="52" spans="1:69" x14ac:dyDescent="0.3">
      <c r="A52" s="71">
        <v>49</v>
      </c>
      <c r="B52" s="60" t="s">
        <v>27</v>
      </c>
      <c r="C52" s="60" t="s">
        <v>15</v>
      </c>
      <c r="D52" s="60" t="s">
        <v>123</v>
      </c>
      <c r="E52" s="61" t="s">
        <v>124</v>
      </c>
      <c r="F52" s="63">
        <f>Persona!O53</f>
        <v>0</v>
      </c>
      <c r="G52" s="63">
        <f>Persona!P53</f>
        <v>85.555555555555557</v>
      </c>
      <c r="H52" s="63">
        <f>HPS!$G52+HPS!$F52</f>
        <v>85.555555555555557</v>
      </c>
      <c r="I52" s="63">
        <f>HPS!$H52*0.5</f>
        <v>42.777777777777779</v>
      </c>
      <c r="J52" s="63" t="str">
        <f>IF(HPS!$G52&gt;=50,"Cleared","NC")</f>
        <v>Cleared</v>
      </c>
      <c r="K52" s="63" t="str">
        <f>Wellness!K53</f>
        <v>NC</v>
      </c>
      <c r="L52" s="63">
        <f>Wellness!S53</f>
        <v>50</v>
      </c>
      <c r="M52" s="62">
        <f t="shared" si="0"/>
        <v>15</v>
      </c>
      <c r="N52" s="76" t="str">
        <f t="shared" si="1"/>
        <v>Cleared</v>
      </c>
      <c r="O52" s="62">
        <f>Behavior!I53</f>
        <v>3</v>
      </c>
      <c r="P52" s="62">
        <f>HPS!$O52*2</f>
        <v>6</v>
      </c>
      <c r="Q52" s="63" t="str">
        <f>IF(HPS!$P52&gt;=6,"Cleared","NC")</f>
        <v>Cleared</v>
      </c>
      <c r="R52" s="63">
        <f>Discipline!N53</f>
        <v>47.5</v>
      </c>
      <c r="S52" s="63">
        <f>HPS!$R52*0.1</f>
        <v>4.75</v>
      </c>
      <c r="T52" s="63" t="str">
        <f>IF(HPS!$S52&gt;=4,"Cleared","NC")</f>
        <v>Cleared</v>
      </c>
      <c r="U52" s="63">
        <f>HPS!$I52+HPS!$M52+HPS!$P52+HPS!$S52</f>
        <v>68.527777777777771</v>
      </c>
      <c r="V52" s="63">
        <f>Persona!AB53</f>
        <v>19.88095238095238</v>
      </c>
      <c r="W52" s="63">
        <f>Persona!AC53</f>
        <v>48.8</v>
      </c>
      <c r="X52" s="63">
        <f>HPS!$V52+HPS!$W52</f>
        <v>68.680952380952377</v>
      </c>
      <c r="Y52" s="63">
        <f t="shared" si="2"/>
        <v>34.340476190476188</v>
      </c>
      <c r="Z52" s="63" t="str">
        <f>IF(HPS!$X52&gt;=40,"Cleared","NC")</f>
        <v>Cleared</v>
      </c>
      <c r="AA52" s="63" t="str">
        <f>Wellness!AE53</f>
        <v>NC</v>
      </c>
      <c r="AB52" s="63">
        <f>Wellness!AM53</f>
        <v>40</v>
      </c>
      <c r="AC52" s="63">
        <f t="shared" si="24"/>
        <v>12</v>
      </c>
      <c r="AD52" s="76" t="str">
        <f t="shared" si="3"/>
        <v>Cleared</v>
      </c>
      <c r="AE52" s="63">
        <f>Behavior!Q53</f>
        <v>3.7</v>
      </c>
      <c r="AF52" s="63">
        <f>Behavior!R53</f>
        <v>7.4</v>
      </c>
      <c r="AG52" s="63" t="str">
        <f>IF(HPS!$AF52&gt;=6,"Cleared","NC")</f>
        <v>Cleared</v>
      </c>
      <c r="AH52" s="63">
        <f>Discipline!AA53</f>
        <v>45.714285714285715</v>
      </c>
      <c r="AI52" s="63">
        <f t="shared" si="4"/>
        <v>4.5714285714285721</v>
      </c>
      <c r="AJ52" s="63" t="str">
        <f t="shared" si="5"/>
        <v>Cleared</v>
      </c>
      <c r="AK52" s="63">
        <f t="shared" si="6"/>
        <v>58.311904761904756</v>
      </c>
      <c r="AL52" s="63">
        <f>Persona!AO53</f>
        <v>19.58666666666667</v>
      </c>
      <c r="AM52" s="63">
        <f>Persona!AP53</f>
        <v>52</v>
      </c>
      <c r="AN52" s="63">
        <f t="shared" si="7"/>
        <v>71.586666666666673</v>
      </c>
      <c r="AO52" s="63">
        <f t="shared" si="8"/>
        <v>35.793333333333337</v>
      </c>
      <c r="AP52" s="63" t="str">
        <f>IF(HPS!$AN52&gt;=40,"Cleared","NC")</f>
        <v>Cleared</v>
      </c>
      <c r="AQ52" s="63" t="str">
        <f>Wellness!AY53</f>
        <v>NC</v>
      </c>
      <c r="AR52" s="63">
        <f>Wellness!BG53</f>
        <v>16.666666666666664</v>
      </c>
      <c r="AS52" s="62">
        <f t="shared" si="9"/>
        <v>4.9999999999999991</v>
      </c>
      <c r="AT52" s="76" t="str">
        <f t="shared" si="10"/>
        <v>NC</v>
      </c>
      <c r="AU52" s="63">
        <f>Behavior!AG53</f>
        <v>3.6</v>
      </c>
      <c r="AV52" s="63">
        <f>Behavior!AH53</f>
        <v>7.2</v>
      </c>
      <c r="AW52" s="63" t="str">
        <f t="shared" si="11"/>
        <v>Cleared</v>
      </c>
      <c r="AX52" s="63">
        <f>Discipline!AN53</f>
        <v>43.722222222222221</v>
      </c>
      <c r="AY52" s="63">
        <f t="shared" si="12"/>
        <v>4.3722222222222227</v>
      </c>
      <c r="AZ52" s="63" t="str">
        <f t="shared" si="13"/>
        <v>Cleared</v>
      </c>
      <c r="BA52" s="63">
        <f t="shared" si="14"/>
        <v>52.365555555555559</v>
      </c>
      <c r="BB52" s="63">
        <f>Persona!BB53</f>
        <v>37.707407407407409</v>
      </c>
      <c r="BC52" s="63">
        <f>Persona!BC53</f>
        <v>48.666666666666664</v>
      </c>
      <c r="BD52" s="63">
        <f t="shared" si="15"/>
        <v>86.374074074074073</v>
      </c>
      <c r="BE52" s="63">
        <f t="shared" si="16"/>
        <v>43.187037037037037</v>
      </c>
      <c r="BF52" s="63" t="str">
        <f t="shared" si="17"/>
        <v>Cleared</v>
      </c>
      <c r="BG52" s="63" t="str">
        <f>Wellness!BS53</f>
        <v>Cleared</v>
      </c>
      <c r="BH52" s="63">
        <f>Wellness!CA53</f>
        <v>10</v>
      </c>
      <c r="BI52" s="62">
        <f t="shared" si="18"/>
        <v>3</v>
      </c>
      <c r="BJ52" s="76" t="str">
        <f t="shared" si="19"/>
        <v>NC</v>
      </c>
      <c r="BK52" s="63">
        <f>Behavior!AG53</f>
        <v>3.6</v>
      </c>
      <c r="BL52" s="63">
        <f>Behavior!AH53</f>
        <v>7.2</v>
      </c>
      <c r="BM52" s="63" t="str">
        <f t="shared" si="20"/>
        <v>Cleared</v>
      </c>
      <c r="BN52" s="63">
        <f>Discipline!BA53</f>
        <v>47.333333333333336</v>
      </c>
      <c r="BO52" s="63">
        <f t="shared" si="21"/>
        <v>4.7333333333333334</v>
      </c>
      <c r="BP52" s="63" t="str">
        <f>IF(HPS!BO52&gt;=6,"Cleared","NC")</f>
        <v>NC</v>
      </c>
      <c r="BQ52" s="63">
        <f t="shared" si="23"/>
        <v>58.120370370370374</v>
      </c>
    </row>
    <row r="53" spans="1:69" x14ac:dyDescent="0.3">
      <c r="A53" s="72">
        <v>50</v>
      </c>
      <c r="B53" s="64" t="s">
        <v>27</v>
      </c>
      <c r="C53" s="64" t="s">
        <v>24</v>
      </c>
      <c r="D53" s="64" t="s">
        <v>125</v>
      </c>
      <c r="E53" s="65" t="s">
        <v>126</v>
      </c>
      <c r="F53" s="63">
        <f>Persona!O54</f>
        <v>0</v>
      </c>
      <c r="G53" s="63">
        <f>Persona!P54</f>
        <v>55.55555555555555</v>
      </c>
      <c r="H53" s="63">
        <f>HPS!$G53+HPS!$F53</f>
        <v>55.55555555555555</v>
      </c>
      <c r="I53" s="63">
        <f>HPS!$H53*0.5</f>
        <v>27.777777777777775</v>
      </c>
      <c r="J53" s="63" t="str">
        <f>IF(HPS!$G53&gt;=50,"Cleared","NC")</f>
        <v>Cleared</v>
      </c>
      <c r="K53" s="63" t="str">
        <f>Wellness!K54</f>
        <v>Cleared</v>
      </c>
      <c r="L53" s="63">
        <f>Wellness!S54</f>
        <v>60</v>
      </c>
      <c r="M53" s="62">
        <f t="shared" si="0"/>
        <v>18</v>
      </c>
      <c r="N53" s="76" t="str">
        <f t="shared" si="1"/>
        <v>Cleared</v>
      </c>
      <c r="O53" s="66">
        <f>Behavior!I54</f>
        <v>3</v>
      </c>
      <c r="P53" s="66">
        <f>HPS!$O53*2</f>
        <v>6</v>
      </c>
      <c r="Q53" s="67" t="str">
        <f>IF(HPS!$P53&gt;=6,"Cleared","NC")</f>
        <v>Cleared</v>
      </c>
      <c r="R53" s="63">
        <f>Discipline!N54</f>
        <v>51.249999999999993</v>
      </c>
      <c r="S53" s="63">
        <f>HPS!$R53*0.1</f>
        <v>5.125</v>
      </c>
      <c r="T53" s="63" t="str">
        <f>IF(HPS!$S53&gt;=4,"Cleared","NC")</f>
        <v>Cleared</v>
      </c>
      <c r="U53" s="67">
        <f>HPS!$I53+HPS!$M53+HPS!$P53+HPS!$S53</f>
        <v>56.902777777777771</v>
      </c>
      <c r="V53" s="63">
        <f>Persona!AB54</f>
        <v>9.4523809523809508</v>
      </c>
      <c r="W53" s="63">
        <f>Persona!AC54</f>
        <v>32.799999999999997</v>
      </c>
      <c r="X53" s="63">
        <f>HPS!$V53+HPS!$W53</f>
        <v>42.252380952380946</v>
      </c>
      <c r="Y53" s="63">
        <f t="shared" si="2"/>
        <v>21.126190476190473</v>
      </c>
      <c r="Z53" s="67" t="str">
        <f>IF(HPS!$X53&gt;=40,"Cleared","NC")</f>
        <v>Cleared</v>
      </c>
      <c r="AA53" s="63" t="str">
        <f>Wellness!AE54</f>
        <v>NC</v>
      </c>
      <c r="AB53" s="63">
        <f>Wellness!AM54</f>
        <v>20</v>
      </c>
      <c r="AC53" s="63">
        <f t="shared" si="24"/>
        <v>6</v>
      </c>
      <c r="AD53" s="76" t="str">
        <f t="shared" si="3"/>
        <v>NC</v>
      </c>
      <c r="AE53" s="63">
        <f>Behavior!Q54</f>
        <v>3.75</v>
      </c>
      <c r="AF53" s="63">
        <f>Behavior!R54</f>
        <v>7.5</v>
      </c>
      <c r="AG53" s="63" t="str">
        <f>IF(HPS!$AF53&gt;=6,"Cleared","NC")</f>
        <v>Cleared</v>
      </c>
      <c r="AH53" s="63">
        <f>Discipline!AA54</f>
        <v>23.885714285714286</v>
      </c>
      <c r="AI53" s="63">
        <f t="shared" si="4"/>
        <v>2.3885714285714288</v>
      </c>
      <c r="AJ53" s="63" t="str">
        <f t="shared" si="5"/>
        <v>NC</v>
      </c>
      <c r="AK53" s="63">
        <f t="shared" si="6"/>
        <v>37.014761904761905</v>
      </c>
      <c r="AL53" s="63">
        <f>Persona!AO54</f>
        <v>5.8933333333333326</v>
      </c>
      <c r="AM53" s="63">
        <f>Persona!AP54</f>
        <v>34</v>
      </c>
      <c r="AN53" s="63">
        <f t="shared" si="7"/>
        <v>39.893333333333331</v>
      </c>
      <c r="AO53" s="63">
        <f t="shared" si="8"/>
        <v>19.946666666666665</v>
      </c>
      <c r="AP53" s="67" t="str">
        <f>IF(HPS!$AN53&gt;=40,"Cleared","NC")</f>
        <v>NC</v>
      </c>
      <c r="AQ53" s="63" t="str">
        <f>Wellness!AY54</f>
        <v>NC</v>
      </c>
      <c r="AR53" s="63">
        <f>Wellness!BG54</f>
        <v>16.666666666666664</v>
      </c>
      <c r="AS53" s="62">
        <f t="shared" si="9"/>
        <v>4.9999999999999991</v>
      </c>
      <c r="AT53" s="76" t="str">
        <f t="shared" si="10"/>
        <v>NC</v>
      </c>
      <c r="AU53" s="63">
        <f>Behavior!AG54</f>
        <v>2.1</v>
      </c>
      <c r="AV53" s="63">
        <f>Behavior!AH54</f>
        <v>4.2</v>
      </c>
      <c r="AW53" s="63" t="str">
        <f t="shared" si="11"/>
        <v>NC</v>
      </c>
      <c r="AX53" s="63">
        <f>Discipline!AN54</f>
        <v>9.1666666666666661</v>
      </c>
      <c r="AY53" s="63">
        <f t="shared" si="12"/>
        <v>0.91666666666666663</v>
      </c>
      <c r="AZ53" s="63" t="str">
        <f t="shared" si="13"/>
        <v>NC</v>
      </c>
      <c r="BA53" s="63">
        <f t="shared" si="14"/>
        <v>30.063333333333333</v>
      </c>
      <c r="BB53" s="63">
        <f>Persona!BB54</f>
        <v>17.194444444444443</v>
      </c>
      <c r="BC53" s="63">
        <f>Persona!BC54</f>
        <v>36.333333333333336</v>
      </c>
      <c r="BD53" s="63">
        <f t="shared" si="15"/>
        <v>53.527777777777779</v>
      </c>
      <c r="BE53" s="63">
        <f t="shared" si="16"/>
        <v>26.763888888888889</v>
      </c>
      <c r="BF53" s="63" t="str">
        <f t="shared" si="17"/>
        <v>Cleared</v>
      </c>
      <c r="BG53" s="63" t="str">
        <f>Wellness!BS54</f>
        <v>NC</v>
      </c>
      <c r="BH53" s="63">
        <f>Wellness!CA54</f>
        <v>0</v>
      </c>
      <c r="BI53" s="62">
        <f t="shared" si="18"/>
        <v>0</v>
      </c>
      <c r="BJ53" s="76" t="str">
        <f t="shared" si="19"/>
        <v>NC</v>
      </c>
      <c r="BK53" s="63">
        <f>Behavior!AG54</f>
        <v>2.1</v>
      </c>
      <c r="BL53" s="63">
        <f>Behavior!AH54</f>
        <v>4.2</v>
      </c>
      <c r="BM53" s="63" t="str">
        <f t="shared" si="20"/>
        <v>NC</v>
      </c>
      <c r="BN53" s="63">
        <f>Discipline!BA54</f>
        <v>37.833333333333336</v>
      </c>
      <c r="BO53" s="63">
        <f t="shared" si="21"/>
        <v>3.7833333333333337</v>
      </c>
      <c r="BP53" s="63" t="str">
        <f>IF(HPS!BO53&gt;=6,"Cleared","NC")</f>
        <v>NC</v>
      </c>
      <c r="BQ53" s="63">
        <f t="shared" si="23"/>
        <v>34.74722222222222</v>
      </c>
    </row>
    <row r="54" spans="1:69" x14ac:dyDescent="0.3">
      <c r="A54" s="71">
        <v>51</v>
      </c>
      <c r="B54" s="60" t="s">
        <v>23</v>
      </c>
      <c r="C54" s="60" t="s">
        <v>47</v>
      </c>
      <c r="D54" s="60" t="s">
        <v>127</v>
      </c>
      <c r="E54" s="61" t="s">
        <v>128</v>
      </c>
      <c r="F54" s="63">
        <f>Persona!O55</f>
        <v>0</v>
      </c>
      <c r="G54" s="63">
        <f>Persona!P55</f>
        <v>45</v>
      </c>
      <c r="H54" s="63">
        <f>HPS!$G54+HPS!$F54</f>
        <v>45</v>
      </c>
      <c r="I54" s="63">
        <f>HPS!$H54*0.5</f>
        <v>22.5</v>
      </c>
      <c r="J54" s="63" t="str">
        <f>IF(HPS!$G54&gt;=50,"Cleared","NC")</f>
        <v>NC</v>
      </c>
      <c r="K54" s="63" t="str">
        <f>Wellness!K55</f>
        <v>Cleared</v>
      </c>
      <c r="L54" s="63">
        <f>Wellness!S55</f>
        <v>46.666666666666664</v>
      </c>
      <c r="M54" s="62">
        <f t="shared" si="0"/>
        <v>13.999999999999998</v>
      </c>
      <c r="N54" s="76" t="str">
        <f t="shared" si="1"/>
        <v>Cleared</v>
      </c>
      <c r="O54" s="62">
        <f>Behavior!I55</f>
        <v>3</v>
      </c>
      <c r="P54" s="62">
        <f>HPS!$O54*2</f>
        <v>6</v>
      </c>
      <c r="Q54" s="63" t="str">
        <f>IF(HPS!$P54&gt;=6,"Cleared","NC")</f>
        <v>Cleared</v>
      </c>
      <c r="R54" s="63">
        <f>Discipline!N55</f>
        <v>62.5</v>
      </c>
      <c r="S54" s="63">
        <f>HPS!$R54*0.1</f>
        <v>6.25</v>
      </c>
      <c r="T54" s="63" t="str">
        <f>IF(HPS!$S54&gt;=4,"Cleared","NC")</f>
        <v>Cleared</v>
      </c>
      <c r="U54" s="63">
        <f>HPS!$I54+HPS!$M54+HPS!$P54+HPS!$S54</f>
        <v>48.75</v>
      </c>
      <c r="V54" s="63">
        <f>Persona!AB55</f>
        <v>14.752380952380953</v>
      </c>
      <c r="W54" s="63">
        <f>Persona!AC55</f>
        <v>28.799999999999997</v>
      </c>
      <c r="X54" s="63">
        <f>HPS!$V54+HPS!$W54</f>
        <v>43.55238095238095</v>
      </c>
      <c r="Y54" s="63">
        <f t="shared" si="2"/>
        <v>21.776190476190475</v>
      </c>
      <c r="Z54" s="63" t="str">
        <f>IF(HPS!$X54&gt;=40,"Cleared","NC")</f>
        <v>Cleared</v>
      </c>
      <c r="AA54" s="63" t="str">
        <f>Wellness!AE55</f>
        <v>Cleared</v>
      </c>
      <c r="AB54" s="63">
        <f>Wellness!AM55</f>
        <v>36.666666666666664</v>
      </c>
      <c r="AC54" s="63">
        <f t="shared" si="24"/>
        <v>10.999999999999998</v>
      </c>
      <c r="AD54" s="76" t="str">
        <f t="shared" si="3"/>
        <v>Cleared</v>
      </c>
      <c r="AE54" s="63">
        <f>Behavior!Q55</f>
        <v>3.8374999999999999</v>
      </c>
      <c r="AF54" s="63">
        <f>Behavior!R55</f>
        <v>7.6749999999999998</v>
      </c>
      <c r="AG54" s="63" t="str">
        <f>IF(HPS!$AF54&gt;=6,"Cleared","NC")</f>
        <v>Cleared</v>
      </c>
      <c r="AH54" s="63">
        <f>Discipline!AA55</f>
        <v>52</v>
      </c>
      <c r="AI54" s="63">
        <f t="shared" si="4"/>
        <v>5.2</v>
      </c>
      <c r="AJ54" s="63" t="str">
        <f t="shared" si="5"/>
        <v>Cleared</v>
      </c>
      <c r="AK54" s="63">
        <f t="shared" si="6"/>
        <v>45.651190476190472</v>
      </c>
      <c r="AL54" s="63">
        <f>Persona!AO55</f>
        <v>19.146666666666665</v>
      </c>
      <c r="AM54" s="63">
        <f>Persona!AP55</f>
        <v>43.999999999999993</v>
      </c>
      <c r="AN54" s="63">
        <f t="shared" si="7"/>
        <v>63.146666666666661</v>
      </c>
      <c r="AO54" s="63">
        <f t="shared" si="8"/>
        <v>31.573333333333331</v>
      </c>
      <c r="AP54" s="63" t="str">
        <f>IF(HPS!$AN54&gt;=40,"Cleared","NC")</f>
        <v>Cleared</v>
      </c>
      <c r="AQ54" s="63" t="str">
        <f>Wellness!AY55</f>
        <v>Cleared</v>
      </c>
      <c r="AR54" s="63">
        <f>Wellness!BG55</f>
        <v>46.666666666666664</v>
      </c>
      <c r="AS54" s="62">
        <f t="shared" si="9"/>
        <v>13.999999999999998</v>
      </c>
      <c r="AT54" s="76" t="str">
        <f t="shared" si="10"/>
        <v>Cleared</v>
      </c>
      <c r="AU54" s="63">
        <f>Behavior!AG55</f>
        <v>3.85</v>
      </c>
      <c r="AV54" s="63">
        <f>Behavior!AH55</f>
        <v>7.7</v>
      </c>
      <c r="AW54" s="63" t="str">
        <f t="shared" si="11"/>
        <v>Cleared</v>
      </c>
      <c r="AX54" s="63">
        <f>Discipline!AN55</f>
        <v>51.833333333333329</v>
      </c>
      <c r="AY54" s="63">
        <f t="shared" si="12"/>
        <v>5.1833333333333336</v>
      </c>
      <c r="AZ54" s="63" t="str">
        <f t="shared" si="13"/>
        <v>Cleared</v>
      </c>
      <c r="BA54" s="63">
        <f t="shared" si="14"/>
        <v>58.456666666666663</v>
      </c>
      <c r="BB54" s="63">
        <f>Persona!BB55</f>
        <v>25.25555555555556</v>
      </c>
      <c r="BC54" s="63">
        <f>Persona!BC55</f>
        <v>43.666666666666664</v>
      </c>
      <c r="BD54" s="63">
        <f t="shared" si="15"/>
        <v>68.922222222222217</v>
      </c>
      <c r="BE54" s="63">
        <f t="shared" si="16"/>
        <v>34.461111111111109</v>
      </c>
      <c r="BF54" s="63" t="str">
        <f t="shared" si="17"/>
        <v>Cleared</v>
      </c>
      <c r="BG54" s="63" t="str">
        <f>Wellness!BS55</f>
        <v>Cleared</v>
      </c>
      <c r="BH54" s="63">
        <f>Wellness!CA55</f>
        <v>46.666666666666664</v>
      </c>
      <c r="BI54" s="62">
        <f t="shared" si="18"/>
        <v>13.999999999999998</v>
      </c>
      <c r="BJ54" s="76" t="str">
        <f t="shared" si="19"/>
        <v>Cleared</v>
      </c>
      <c r="BK54" s="63">
        <f>Behavior!AG55</f>
        <v>3.85</v>
      </c>
      <c r="BL54" s="63">
        <f>Behavior!AH55</f>
        <v>7.7</v>
      </c>
      <c r="BM54" s="63" t="str">
        <f t="shared" si="20"/>
        <v>Cleared</v>
      </c>
      <c r="BN54" s="63">
        <f>Discipline!BA55</f>
        <v>60.666666666666671</v>
      </c>
      <c r="BO54" s="63">
        <f t="shared" si="21"/>
        <v>6.0666666666666673</v>
      </c>
      <c r="BP54" s="63" t="str">
        <f>IF(HPS!BO54&gt;=6,"Cleared","NC")</f>
        <v>Cleared</v>
      </c>
      <c r="BQ54" s="63">
        <f t="shared" si="23"/>
        <v>62.227777777777781</v>
      </c>
    </row>
    <row r="55" spans="1:69" x14ac:dyDescent="0.3">
      <c r="A55" s="72">
        <v>52</v>
      </c>
      <c r="B55" s="64" t="s">
        <v>27</v>
      </c>
      <c r="C55" s="64" t="s">
        <v>47</v>
      </c>
      <c r="D55" s="64" t="s">
        <v>129</v>
      </c>
      <c r="E55" s="65" t="s">
        <v>130</v>
      </c>
      <c r="F55" s="63">
        <f>Persona!O56</f>
        <v>0</v>
      </c>
      <c r="G55" s="63">
        <f>Persona!P56</f>
        <v>57.777777777777786</v>
      </c>
      <c r="H55" s="63">
        <f>HPS!$G55+HPS!$F55</f>
        <v>57.777777777777786</v>
      </c>
      <c r="I55" s="63">
        <f>HPS!$H55*0.5</f>
        <v>28.888888888888893</v>
      </c>
      <c r="J55" s="63" t="str">
        <f>IF(HPS!$G55&gt;=50,"Cleared","NC")</f>
        <v>Cleared</v>
      </c>
      <c r="K55" s="63" t="str">
        <f>Wellness!K56</f>
        <v>Cleared</v>
      </c>
      <c r="L55" s="63">
        <f>Wellness!S56</f>
        <v>43.333333333333336</v>
      </c>
      <c r="M55" s="62">
        <f t="shared" si="0"/>
        <v>13</v>
      </c>
      <c r="N55" s="76" t="str">
        <f t="shared" si="1"/>
        <v>Cleared</v>
      </c>
      <c r="O55" s="66">
        <f>Behavior!I56</f>
        <v>3</v>
      </c>
      <c r="P55" s="66">
        <f>HPS!$O55*2</f>
        <v>6</v>
      </c>
      <c r="Q55" s="67" t="str">
        <f>IF(HPS!$P55&gt;=6,"Cleared","NC")</f>
        <v>Cleared</v>
      </c>
      <c r="R55" s="63">
        <f>Discipline!N56</f>
        <v>50.625</v>
      </c>
      <c r="S55" s="63">
        <f>HPS!$R55*0.1</f>
        <v>5.0625</v>
      </c>
      <c r="T55" s="63" t="str">
        <f>IF(HPS!$S55&gt;=4,"Cleared","NC")</f>
        <v>Cleared</v>
      </c>
      <c r="U55" s="67">
        <f>HPS!$I55+HPS!$M55+HPS!$P55+HPS!$S55</f>
        <v>52.951388888888893</v>
      </c>
      <c r="V55" s="63">
        <f>Persona!AB56</f>
        <v>14.557142857142857</v>
      </c>
      <c r="W55" s="63">
        <f>Persona!AC56</f>
        <v>30.399999999999991</v>
      </c>
      <c r="X55" s="63">
        <f>HPS!$V55+HPS!$W55</f>
        <v>44.957142857142848</v>
      </c>
      <c r="Y55" s="63">
        <f t="shared" si="2"/>
        <v>22.478571428571424</v>
      </c>
      <c r="Z55" s="67" t="str">
        <f>IF(HPS!$X55&gt;=40,"Cleared","NC")</f>
        <v>Cleared</v>
      </c>
      <c r="AA55" s="63" t="str">
        <f>Wellness!AE56</f>
        <v>NC</v>
      </c>
      <c r="AB55" s="63">
        <f>Wellness!AM56</f>
        <v>16.666666666666664</v>
      </c>
      <c r="AC55" s="63">
        <f t="shared" si="24"/>
        <v>4.9999999999999991</v>
      </c>
      <c r="AD55" s="76" t="str">
        <f t="shared" si="3"/>
        <v>NC</v>
      </c>
      <c r="AE55" s="63">
        <f>Behavior!Q56</f>
        <v>3.5643749999999996</v>
      </c>
      <c r="AF55" s="63">
        <f>Behavior!R56</f>
        <v>7.1287499999999993</v>
      </c>
      <c r="AG55" s="63" t="str">
        <f>IF(HPS!$AF55&gt;=6,"Cleared","NC")</f>
        <v>Cleared</v>
      </c>
      <c r="AH55" s="63">
        <f>Discipline!AA56</f>
        <v>30.171428571428571</v>
      </c>
      <c r="AI55" s="63">
        <f t="shared" si="4"/>
        <v>3.0171428571428573</v>
      </c>
      <c r="AJ55" s="63" t="str">
        <f t="shared" si="5"/>
        <v>NC</v>
      </c>
      <c r="AK55" s="63">
        <f t="shared" si="6"/>
        <v>37.624464285714282</v>
      </c>
      <c r="AL55" s="63">
        <f>Persona!AO56</f>
        <v>14.080000000000002</v>
      </c>
      <c r="AM55" s="63">
        <f>Persona!AP56</f>
        <v>36</v>
      </c>
      <c r="AN55" s="63">
        <f t="shared" si="7"/>
        <v>50.08</v>
      </c>
      <c r="AO55" s="63">
        <f t="shared" si="8"/>
        <v>25.04</v>
      </c>
      <c r="AP55" s="67" t="str">
        <f>IF(HPS!$AN55&gt;=40,"Cleared","NC")</f>
        <v>Cleared</v>
      </c>
      <c r="AQ55" s="63" t="str">
        <f>Wellness!AY56</f>
        <v>NC</v>
      </c>
      <c r="AR55" s="63">
        <f>Wellness!BG56</f>
        <v>30</v>
      </c>
      <c r="AS55" s="62">
        <f t="shared" si="9"/>
        <v>9</v>
      </c>
      <c r="AT55" s="76" t="str">
        <f t="shared" si="10"/>
        <v>Cleared</v>
      </c>
      <c r="AU55" s="63">
        <f>Behavior!AG56</f>
        <v>3</v>
      </c>
      <c r="AV55" s="63">
        <f>Behavior!AH56</f>
        <v>6</v>
      </c>
      <c r="AW55" s="63" t="str">
        <f t="shared" si="11"/>
        <v>Cleared</v>
      </c>
      <c r="AX55" s="63">
        <f>Discipline!AN56</f>
        <v>30.388888888888886</v>
      </c>
      <c r="AY55" s="63">
        <f t="shared" si="12"/>
        <v>3.0388888888888888</v>
      </c>
      <c r="AZ55" s="63" t="str">
        <f t="shared" si="13"/>
        <v>NC</v>
      </c>
      <c r="BA55" s="63">
        <f t="shared" si="14"/>
        <v>43.078888888888891</v>
      </c>
      <c r="BB55" s="63">
        <f>Persona!BB56</f>
        <v>24.564814814814817</v>
      </c>
      <c r="BC55" s="63">
        <f>Persona!BC56</f>
        <v>25.000000000000004</v>
      </c>
      <c r="BD55" s="63">
        <f t="shared" si="15"/>
        <v>49.564814814814824</v>
      </c>
      <c r="BE55" s="63">
        <f t="shared" si="16"/>
        <v>24.782407407407412</v>
      </c>
      <c r="BF55" s="63" t="str">
        <f t="shared" si="17"/>
        <v>Cleared</v>
      </c>
      <c r="BG55" s="63" t="str">
        <f>Wellness!BS56</f>
        <v>NC</v>
      </c>
      <c r="BH55" s="63">
        <f>Wellness!CA56</f>
        <v>20</v>
      </c>
      <c r="BI55" s="62">
        <f t="shared" si="18"/>
        <v>6</v>
      </c>
      <c r="BJ55" s="76" t="str">
        <f t="shared" si="19"/>
        <v>NC</v>
      </c>
      <c r="BK55" s="63">
        <f>Behavior!AG56</f>
        <v>3</v>
      </c>
      <c r="BL55" s="63">
        <f>Behavior!AH56</f>
        <v>6</v>
      </c>
      <c r="BM55" s="63" t="str">
        <f t="shared" si="20"/>
        <v>Cleared</v>
      </c>
      <c r="BN55" s="63">
        <f>Discipline!BA56</f>
        <v>43.666666666666664</v>
      </c>
      <c r="BO55" s="63">
        <f t="shared" si="21"/>
        <v>4.3666666666666663</v>
      </c>
      <c r="BP55" s="63" t="str">
        <f>IF(HPS!BO55&gt;=6,"Cleared","NC")</f>
        <v>NC</v>
      </c>
      <c r="BQ55" s="63">
        <f t="shared" si="23"/>
        <v>41.149074074074079</v>
      </c>
    </row>
    <row r="56" spans="1:69" x14ac:dyDescent="0.3">
      <c r="A56" s="71">
        <v>53</v>
      </c>
      <c r="B56" s="60" t="s">
        <v>27</v>
      </c>
      <c r="C56" s="60" t="s">
        <v>47</v>
      </c>
      <c r="D56" s="60" t="s">
        <v>131</v>
      </c>
      <c r="E56" s="61" t="s">
        <v>132</v>
      </c>
      <c r="F56" s="63">
        <f>Persona!O57</f>
        <v>0</v>
      </c>
      <c r="G56" s="63">
        <f>Persona!P57</f>
        <v>48.333333333333336</v>
      </c>
      <c r="H56" s="63">
        <f>HPS!$G56+HPS!$F56</f>
        <v>48.333333333333336</v>
      </c>
      <c r="I56" s="63">
        <f>HPS!$H56*0.5</f>
        <v>24.166666666666668</v>
      </c>
      <c r="J56" s="63" t="str">
        <f>IF(HPS!$G56&gt;=50,"Cleared","NC")</f>
        <v>NC</v>
      </c>
      <c r="K56" s="63" t="str">
        <f>Wellness!K57</f>
        <v>Cleared</v>
      </c>
      <c r="L56" s="63">
        <f>Wellness!S57</f>
        <v>43.333333333333336</v>
      </c>
      <c r="M56" s="62">
        <f t="shared" si="0"/>
        <v>13</v>
      </c>
      <c r="N56" s="76" t="str">
        <f t="shared" si="1"/>
        <v>Cleared</v>
      </c>
      <c r="O56" s="62">
        <f>Behavior!I57</f>
        <v>3</v>
      </c>
      <c r="P56" s="62">
        <f>HPS!$O56*2</f>
        <v>6</v>
      </c>
      <c r="Q56" s="63" t="str">
        <f>IF(HPS!$P56&gt;=6,"Cleared","NC")</f>
        <v>Cleared</v>
      </c>
      <c r="R56" s="63">
        <f>Discipline!N57</f>
        <v>51.249999999999993</v>
      </c>
      <c r="S56" s="63">
        <f>HPS!$R56*0.1</f>
        <v>5.125</v>
      </c>
      <c r="T56" s="63" t="str">
        <f>IF(HPS!$S56&gt;=4,"Cleared","NC")</f>
        <v>Cleared</v>
      </c>
      <c r="U56" s="63">
        <f>HPS!$I56+HPS!$M56+HPS!$P56+HPS!$S56</f>
        <v>48.291666666666671</v>
      </c>
      <c r="V56" s="63">
        <f>Persona!AB57</f>
        <v>18.173809523809524</v>
      </c>
      <c r="W56" s="63">
        <f>Persona!AC57</f>
        <v>28.799999999999997</v>
      </c>
      <c r="X56" s="63">
        <f>HPS!$V56+HPS!$W56</f>
        <v>46.973809523809521</v>
      </c>
      <c r="Y56" s="63">
        <f t="shared" si="2"/>
        <v>23.486904761904761</v>
      </c>
      <c r="Z56" s="63" t="str">
        <f>IF(HPS!$X56&gt;=40,"Cleared","NC")</f>
        <v>Cleared</v>
      </c>
      <c r="AA56" s="63" t="str">
        <f>Wellness!AE57</f>
        <v>NC</v>
      </c>
      <c r="AB56" s="63">
        <f>Wellness!AM57</f>
        <v>16.666666666666664</v>
      </c>
      <c r="AC56" s="63">
        <f t="shared" si="24"/>
        <v>4.9999999999999991</v>
      </c>
      <c r="AD56" s="76" t="str">
        <f t="shared" si="3"/>
        <v>NC</v>
      </c>
      <c r="AE56" s="63">
        <f>Behavior!Q57</f>
        <v>3.5210937499999999</v>
      </c>
      <c r="AF56" s="63">
        <f>Behavior!R57</f>
        <v>7.0421874999999998</v>
      </c>
      <c r="AG56" s="63" t="str">
        <f>IF(HPS!$AF56&gt;=6,"Cleared","NC")</f>
        <v>Cleared</v>
      </c>
      <c r="AH56" s="63">
        <f>Discipline!AA57</f>
        <v>31.25714285714286</v>
      </c>
      <c r="AI56" s="63">
        <f t="shared" si="4"/>
        <v>3.1257142857142863</v>
      </c>
      <c r="AJ56" s="63" t="str">
        <f t="shared" si="5"/>
        <v>NC</v>
      </c>
      <c r="AK56" s="63">
        <f t="shared" si="6"/>
        <v>38.654806547619046</v>
      </c>
      <c r="AL56" s="63">
        <f>Persona!AO57</f>
        <v>12.466666666666667</v>
      </c>
      <c r="AM56" s="63">
        <f>Persona!AP57</f>
        <v>37.333333333333329</v>
      </c>
      <c r="AN56" s="63">
        <f t="shared" si="7"/>
        <v>49.8</v>
      </c>
      <c r="AO56" s="63">
        <f t="shared" si="8"/>
        <v>24.9</v>
      </c>
      <c r="AP56" s="63" t="str">
        <f>IF(HPS!$AN56&gt;=40,"Cleared","NC")</f>
        <v>Cleared</v>
      </c>
      <c r="AQ56" s="63" t="str">
        <f>Wellness!AY57</f>
        <v>Cleared</v>
      </c>
      <c r="AR56" s="63">
        <f>Wellness!BG57</f>
        <v>50</v>
      </c>
      <c r="AS56" s="62">
        <f t="shared" si="9"/>
        <v>15</v>
      </c>
      <c r="AT56" s="76" t="str">
        <f t="shared" si="10"/>
        <v>Cleared</v>
      </c>
      <c r="AU56" s="63">
        <f>Behavior!AG57</f>
        <v>3.4</v>
      </c>
      <c r="AV56" s="63">
        <f>Behavior!AH57</f>
        <v>6.8</v>
      </c>
      <c r="AW56" s="63" t="str">
        <f t="shared" si="11"/>
        <v>Cleared</v>
      </c>
      <c r="AX56" s="63">
        <f>Discipline!AN57</f>
        <v>32.055555555555557</v>
      </c>
      <c r="AY56" s="63">
        <f t="shared" si="12"/>
        <v>3.2055555555555557</v>
      </c>
      <c r="AZ56" s="63" t="str">
        <f t="shared" si="13"/>
        <v>NC</v>
      </c>
      <c r="BA56" s="63">
        <f t="shared" si="14"/>
        <v>49.905555555555551</v>
      </c>
      <c r="BB56" s="63">
        <f>Persona!BB57</f>
        <v>17.174074074074078</v>
      </c>
      <c r="BC56" s="63">
        <f>Persona!BC57</f>
        <v>45.333333333333343</v>
      </c>
      <c r="BD56" s="63">
        <f t="shared" si="15"/>
        <v>62.50740740740742</v>
      </c>
      <c r="BE56" s="63">
        <f t="shared" si="16"/>
        <v>31.25370370370371</v>
      </c>
      <c r="BF56" s="63" t="str">
        <f t="shared" si="17"/>
        <v>Cleared</v>
      </c>
      <c r="BG56" s="63" t="str">
        <f>Wellness!BS57</f>
        <v>NC</v>
      </c>
      <c r="BH56" s="63">
        <f>Wellness!CA57</f>
        <v>46.666666666666664</v>
      </c>
      <c r="BI56" s="62">
        <f t="shared" si="18"/>
        <v>13.999999999999998</v>
      </c>
      <c r="BJ56" s="76" t="str">
        <f t="shared" si="19"/>
        <v>Cleared</v>
      </c>
      <c r="BK56" s="63">
        <f>Behavior!AG57</f>
        <v>3.4</v>
      </c>
      <c r="BL56" s="63">
        <f>Behavior!AH57</f>
        <v>6.8</v>
      </c>
      <c r="BM56" s="63" t="str">
        <f t="shared" si="20"/>
        <v>Cleared</v>
      </c>
      <c r="BN56" s="63">
        <f>Discipline!BA57</f>
        <v>41.666666666666664</v>
      </c>
      <c r="BO56" s="63">
        <f t="shared" si="21"/>
        <v>4.166666666666667</v>
      </c>
      <c r="BP56" s="63" t="str">
        <f>IF(HPS!BO56&gt;=6,"Cleared","NC")</f>
        <v>NC</v>
      </c>
      <c r="BQ56" s="63">
        <f t="shared" si="23"/>
        <v>56.220370370370368</v>
      </c>
    </row>
    <row r="57" spans="1:69" x14ac:dyDescent="0.3">
      <c r="A57" s="72">
        <v>54</v>
      </c>
      <c r="B57" s="64" t="s">
        <v>27</v>
      </c>
      <c r="C57" s="64" t="s">
        <v>15</v>
      </c>
      <c r="D57" s="64" t="s">
        <v>133</v>
      </c>
      <c r="E57" s="65" t="s">
        <v>134</v>
      </c>
      <c r="F57" s="63">
        <f>Persona!O58</f>
        <v>0</v>
      </c>
      <c r="G57" s="63">
        <f>Persona!P58</f>
        <v>60</v>
      </c>
      <c r="H57" s="63">
        <f>HPS!$G57+HPS!$F57</f>
        <v>60</v>
      </c>
      <c r="I57" s="63">
        <f>HPS!$H57*0.5</f>
        <v>30</v>
      </c>
      <c r="J57" s="63" t="str">
        <f>IF(HPS!$G57&gt;=50,"Cleared","NC")</f>
        <v>Cleared</v>
      </c>
      <c r="K57" s="63" t="str">
        <f>Wellness!K58</f>
        <v>Cleared</v>
      </c>
      <c r="L57" s="63">
        <f>Wellness!S58</f>
        <v>50</v>
      </c>
      <c r="M57" s="62">
        <f t="shared" si="0"/>
        <v>15</v>
      </c>
      <c r="N57" s="76" t="str">
        <f t="shared" si="1"/>
        <v>Cleared</v>
      </c>
      <c r="O57" s="66">
        <f>Behavior!I58</f>
        <v>3</v>
      </c>
      <c r="P57" s="66">
        <f>HPS!$O57*2</f>
        <v>6</v>
      </c>
      <c r="Q57" s="67" t="str">
        <f>IF(HPS!$P57&gt;=6,"Cleared","NC")</f>
        <v>Cleared</v>
      </c>
      <c r="R57" s="63">
        <f>Discipline!N58</f>
        <v>66.25</v>
      </c>
      <c r="S57" s="63">
        <f>HPS!$R57*0.1</f>
        <v>6.625</v>
      </c>
      <c r="T57" s="63" t="str">
        <f>IF(HPS!$S57&gt;=4,"Cleared","NC")</f>
        <v>Cleared</v>
      </c>
      <c r="U57" s="67">
        <f>HPS!$I57+HPS!$M57+HPS!$P57+HPS!$S57</f>
        <v>57.625</v>
      </c>
      <c r="V57" s="63">
        <f>Persona!AB58</f>
        <v>22.56666666666667</v>
      </c>
      <c r="W57" s="63">
        <f>Persona!AC58</f>
        <v>42.399999999999991</v>
      </c>
      <c r="X57" s="63">
        <f>HPS!$V57+HPS!$W57</f>
        <v>64.966666666666669</v>
      </c>
      <c r="Y57" s="63">
        <f t="shared" si="2"/>
        <v>32.483333333333334</v>
      </c>
      <c r="Z57" s="67" t="str">
        <f>IF(HPS!$X57&gt;=40,"Cleared","NC")</f>
        <v>Cleared</v>
      </c>
      <c r="AA57" s="63" t="str">
        <f>Wellness!AE58</f>
        <v>Cleared</v>
      </c>
      <c r="AB57" s="63">
        <f>Wellness!AM58</f>
        <v>33.333333333333329</v>
      </c>
      <c r="AC57" s="63">
        <f t="shared" si="24"/>
        <v>9.9999999999999982</v>
      </c>
      <c r="AD57" s="76" t="str">
        <f t="shared" si="3"/>
        <v>Cleared</v>
      </c>
      <c r="AE57" s="63">
        <f>Behavior!Q58</f>
        <v>3.4</v>
      </c>
      <c r="AF57" s="63">
        <f>Behavior!R58</f>
        <v>6.8</v>
      </c>
      <c r="AG57" s="63" t="str">
        <f>IF(HPS!$AF57&gt;=6,"Cleared","NC")</f>
        <v>Cleared</v>
      </c>
      <c r="AH57" s="63">
        <f>Discipline!AA58</f>
        <v>62.057142857142864</v>
      </c>
      <c r="AI57" s="63">
        <f t="shared" si="4"/>
        <v>6.2057142857142864</v>
      </c>
      <c r="AJ57" s="63" t="str">
        <f t="shared" si="5"/>
        <v>Cleared</v>
      </c>
      <c r="AK57" s="63">
        <f t="shared" si="6"/>
        <v>55.489047619047618</v>
      </c>
      <c r="AL57" s="63">
        <f>Persona!AO58</f>
        <v>15.92</v>
      </c>
      <c r="AM57" s="63">
        <f>Persona!AP58</f>
        <v>54</v>
      </c>
      <c r="AN57" s="63">
        <f t="shared" si="7"/>
        <v>69.92</v>
      </c>
      <c r="AO57" s="63">
        <f t="shared" si="8"/>
        <v>34.96</v>
      </c>
      <c r="AP57" s="67" t="str">
        <f>IF(HPS!$AN57&gt;=40,"Cleared","NC")</f>
        <v>Cleared</v>
      </c>
      <c r="AQ57" s="63" t="str">
        <f>Wellness!AY58</f>
        <v>Cleared</v>
      </c>
      <c r="AR57" s="63">
        <f>Wellness!BG58</f>
        <v>13.333333333333334</v>
      </c>
      <c r="AS57" s="62">
        <f t="shared" si="9"/>
        <v>4</v>
      </c>
      <c r="AT57" s="76" t="str">
        <f t="shared" si="10"/>
        <v>NC</v>
      </c>
      <c r="AU57" s="63">
        <f>Behavior!AG58</f>
        <v>3</v>
      </c>
      <c r="AV57" s="63">
        <f>Behavior!AH58</f>
        <v>6</v>
      </c>
      <c r="AW57" s="63" t="str">
        <f t="shared" si="11"/>
        <v>Cleared</v>
      </c>
      <c r="AX57" s="63">
        <f>Discipline!AN58</f>
        <v>53</v>
      </c>
      <c r="AY57" s="63">
        <f t="shared" si="12"/>
        <v>5.3000000000000007</v>
      </c>
      <c r="AZ57" s="63" t="str">
        <f t="shared" si="13"/>
        <v>Cleared</v>
      </c>
      <c r="BA57" s="63">
        <f t="shared" si="14"/>
        <v>50.260000000000005</v>
      </c>
      <c r="BB57" s="63">
        <f>Persona!BB58</f>
        <v>19.375925925925927</v>
      </c>
      <c r="BC57" s="63">
        <f>Persona!BC58</f>
        <v>41.666666666666664</v>
      </c>
      <c r="BD57" s="63">
        <f t="shared" si="15"/>
        <v>61.042592592592591</v>
      </c>
      <c r="BE57" s="63">
        <f t="shared" si="16"/>
        <v>30.521296296296295</v>
      </c>
      <c r="BF57" s="63" t="str">
        <f t="shared" si="17"/>
        <v>Cleared</v>
      </c>
      <c r="BG57" s="63" t="str">
        <f>Wellness!BS58</f>
        <v>Cleared</v>
      </c>
      <c r="BH57" s="63">
        <f>Wellness!CA58</f>
        <v>33.333333333333329</v>
      </c>
      <c r="BI57" s="62">
        <f t="shared" si="18"/>
        <v>9.9999999999999982</v>
      </c>
      <c r="BJ57" s="76" t="str">
        <f t="shared" si="19"/>
        <v>Cleared</v>
      </c>
      <c r="BK57" s="63">
        <f>Behavior!AG58</f>
        <v>3</v>
      </c>
      <c r="BL57" s="63">
        <f>Behavior!AH58</f>
        <v>6</v>
      </c>
      <c r="BM57" s="63" t="str">
        <f t="shared" si="20"/>
        <v>Cleared</v>
      </c>
      <c r="BN57" s="63">
        <f>Discipline!BA58</f>
        <v>56.000000000000007</v>
      </c>
      <c r="BO57" s="63">
        <f t="shared" si="21"/>
        <v>5.6000000000000014</v>
      </c>
      <c r="BP57" s="63" t="str">
        <f>IF(HPS!BO57&gt;=6,"Cleared","NC")</f>
        <v>NC</v>
      </c>
      <c r="BQ57" s="63">
        <f t="shared" si="23"/>
        <v>52.121296296296293</v>
      </c>
    </row>
    <row r="58" spans="1:69" x14ac:dyDescent="0.3">
      <c r="A58" s="71">
        <v>55</v>
      </c>
      <c r="B58" s="60" t="s">
        <v>27</v>
      </c>
      <c r="C58" s="60" t="s">
        <v>47</v>
      </c>
      <c r="D58" s="60" t="s">
        <v>135</v>
      </c>
      <c r="E58" s="61" t="s">
        <v>136</v>
      </c>
      <c r="F58" s="63">
        <f>Persona!O59</f>
        <v>0</v>
      </c>
      <c r="G58" s="63">
        <f>Persona!P59</f>
        <v>66.111111111111114</v>
      </c>
      <c r="H58" s="63">
        <f>HPS!$G58+HPS!$F58</f>
        <v>66.111111111111114</v>
      </c>
      <c r="I58" s="63">
        <f>HPS!$H58*0.5</f>
        <v>33.055555555555557</v>
      </c>
      <c r="J58" s="63" t="str">
        <f>IF(HPS!$G58&gt;=50,"Cleared","NC")</f>
        <v>Cleared</v>
      </c>
      <c r="K58" s="63" t="str">
        <f>Wellness!K59</f>
        <v>Cleared</v>
      </c>
      <c r="L58" s="63">
        <f>Wellness!S59</f>
        <v>63.333333333333329</v>
      </c>
      <c r="M58" s="62">
        <f t="shared" si="0"/>
        <v>18.999999999999996</v>
      </c>
      <c r="N58" s="76" t="str">
        <f t="shared" si="1"/>
        <v>Cleared</v>
      </c>
      <c r="O58" s="62">
        <f>Behavior!I59</f>
        <v>3</v>
      </c>
      <c r="P58" s="62">
        <f>HPS!$O58*2</f>
        <v>6</v>
      </c>
      <c r="Q58" s="63" t="str">
        <f>IF(HPS!$P58&gt;=6,"Cleared","NC")</f>
        <v>Cleared</v>
      </c>
      <c r="R58" s="63">
        <f>Discipline!N59</f>
        <v>65.848214285714292</v>
      </c>
      <c r="S58" s="63">
        <f>HPS!$R58*0.1</f>
        <v>6.5848214285714297</v>
      </c>
      <c r="T58" s="63" t="str">
        <f>IF(HPS!$S58&gt;=4,"Cleared","NC")</f>
        <v>Cleared</v>
      </c>
      <c r="U58" s="63">
        <f>HPS!$I58+HPS!$M58+HPS!$P58+HPS!$S58</f>
        <v>64.640376984126988</v>
      </c>
      <c r="V58" s="63">
        <f>Persona!AB59</f>
        <v>22.266666666666666</v>
      </c>
      <c r="W58" s="63">
        <f>Persona!AC59</f>
        <v>36</v>
      </c>
      <c r="X58" s="63">
        <f>HPS!$V58+HPS!$W58</f>
        <v>58.266666666666666</v>
      </c>
      <c r="Y58" s="63">
        <f t="shared" si="2"/>
        <v>29.133333333333333</v>
      </c>
      <c r="Z58" s="63" t="str">
        <f>IF(HPS!$X58&gt;=40,"Cleared","NC")</f>
        <v>Cleared</v>
      </c>
      <c r="AA58" s="63" t="str">
        <f>Wellness!AE59</f>
        <v>Cleared</v>
      </c>
      <c r="AB58" s="63">
        <f>Wellness!AM59</f>
        <v>20</v>
      </c>
      <c r="AC58" s="63">
        <f t="shared" si="24"/>
        <v>6</v>
      </c>
      <c r="AD58" s="76" t="str">
        <f t="shared" si="3"/>
        <v>NC</v>
      </c>
      <c r="AE58" s="63">
        <f>Behavior!Q59</f>
        <v>3.21</v>
      </c>
      <c r="AF58" s="63">
        <f>Behavior!R59</f>
        <v>6.42</v>
      </c>
      <c r="AG58" s="63" t="str">
        <f>IF(HPS!$AF58&gt;=6,"Cleared","NC")</f>
        <v>Cleared</v>
      </c>
      <c r="AH58" s="63">
        <f>Discipline!AA59</f>
        <v>52.800000000000004</v>
      </c>
      <c r="AI58" s="63">
        <f t="shared" si="4"/>
        <v>5.2800000000000011</v>
      </c>
      <c r="AJ58" s="63" t="str">
        <f t="shared" si="5"/>
        <v>Cleared</v>
      </c>
      <c r="AK58" s="63">
        <f t="shared" si="6"/>
        <v>46.833333333333336</v>
      </c>
      <c r="AL58" s="63">
        <f>Persona!AO59</f>
        <v>24.013333333333332</v>
      </c>
      <c r="AM58" s="63">
        <f>Persona!AP59</f>
        <v>58</v>
      </c>
      <c r="AN58" s="63">
        <f t="shared" si="7"/>
        <v>82.013333333333335</v>
      </c>
      <c r="AO58" s="63">
        <f t="shared" si="8"/>
        <v>41.006666666666668</v>
      </c>
      <c r="AP58" s="63" t="str">
        <f>IF(HPS!$AN58&gt;=40,"Cleared","NC")</f>
        <v>Cleared</v>
      </c>
      <c r="AQ58" s="63" t="str">
        <f>Wellness!AY59</f>
        <v>Cleared</v>
      </c>
      <c r="AR58" s="63">
        <f>Wellness!BG59</f>
        <v>13.333333333333334</v>
      </c>
      <c r="AS58" s="62">
        <f t="shared" si="9"/>
        <v>4</v>
      </c>
      <c r="AT58" s="76" t="str">
        <f t="shared" si="10"/>
        <v>NC</v>
      </c>
      <c r="AU58" s="63">
        <f>Behavior!AG59</f>
        <v>2</v>
      </c>
      <c r="AV58" s="63">
        <f>Behavior!AH59</f>
        <v>4</v>
      </c>
      <c r="AW58" s="63" t="str">
        <f t="shared" si="11"/>
        <v>NC</v>
      </c>
      <c r="AX58" s="63">
        <f>Discipline!AN59</f>
        <v>43.777777777777779</v>
      </c>
      <c r="AY58" s="63">
        <f t="shared" si="12"/>
        <v>4.3777777777777782</v>
      </c>
      <c r="AZ58" s="63" t="str">
        <f t="shared" si="13"/>
        <v>Cleared</v>
      </c>
      <c r="BA58" s="63">
        <f t="shared" si="14"/>
        <v>53.384444444444448</v>
      </c>
      <c r="BB58" s="63">
        <f>Persona!BB59</f>
        <v>22.279629629629628</v>
      </c>
      <c r="BC58" s="63">
        <f>Persona!BC59</f>
        <v>46.666666666666671</v>
      </c>
      <c r="BD58" s="63">
        <f t="shared" si="15"/>
        <v>68.946296296296296</v>
      </c>
      <c r="BE58" s="63">
        <f t="shared" si="16"/>
        <v>34.473148148148148</v>
      </c>
      <c r="BF58" s="63" t="str">
        <f t="shared" si="17"/>
        <v>Cleared</v>
      </c>
      <c r="BG58" s="63" t="str">
        <f>Wellness!BS59</f>
        <v>Cleared</v>
      </c>
      <c r="BH58" s="63">
        <f>Wellness!CA59</f>
        <v>13.333333333333334</v>
      </c>
      <c r="BI58" s="62">
        <f t="shared" si="18"/>
        <v>4</v>
      </c>
      <c r="BJ58" s="76" t="str">
        <f t="shared" si="19"/>
        <v>NC</v>
      </c>
      <c r="BK58" s="63">
        <f>Behavior!AG59</f>
        <v>2</v>
      </c>
      <c r="BL58" s="63">
        <f>Behavior!AH59</f>
        <v>4</v>
      </c>
      <c r="BM58" s="63" t="str">
        <f t="shared" si="20"/>
        <v>NC</v>
      </c>
      <c r="BN58" s="63">
        <f>Discipline!BA59</f>
        <v>56.000000000000007</v>
      </c>
      <c r="BO58" s="63">
        <f t="shared" si="21"/>
        <v>5.6000000000000014</v>
      </c>
      <c r="BP58" s="63" t="str">
        <f>IF(HPS!BO58&gt;=6,"Cleared","NC")</f>
        <v>NC</v>
      </c>
      <c r="BQ58" s="63">
        <f t="shared" si="23"/>
        <v>48.07314814814815</v>
      </c>
    </row>
    <row r="59" spans="1:69" x14ac:dyDescent="0.3">
      <c r="A59" s="72">
        <v>56</v>
      </c>
      <c r="B59" s="64" t="s">
        <v>23</v>
      </c>
      <c r="C59" s="64" t="s">
        <v>24</v>
      </c>
      <c r="D59" s="64" t="s">
        <v>137</v>
      </c>
      <c r="E59" s="65" t="s">
        <v>138</v>
      </c>
      <c r="F59" s="63">
        <f>Persona!O60</f>
        <v>0</v>
      </c>
      <c r="G59" s="63">
        <f>Persona!P60</f>
        <v>45.555555555555557</v>
      </c>
      <c r="H59" s="63">
        <f>HPS!$G59+HPS!$F59</f>
        <v>45.555555555555557</v>
      </c>
      <c r="I59" s="63">
        <f>HPS!$H59*0.5</f>
        <v>22.777777777777779</v>
      </c>
      <c r="J59" s="63" t="str">
        <f>IF(HPS!$G59&gt;=50,"Cleared","NC")</f>
        <v>NC</v>
      </c>
      <c r="K59" s="63" t="str">
        <f>Wellness!K60</f>
        <v>NC</v>
      </c>
      <c r="L59" s="63">
        <f>Wellness!S60</f>
        <v>36.666666666666664</v>
      </c>
      <c r="M59" s="62">
        <f t="shared" si="0"/>
        <v>10.999999999999998</v>
      </c>
      <c r="N59" s="76" t="str">
        <f t="shared" si="1"/>
        <v>Cleared</v>
      </c>
      <c r="O59" s="66">
        <f>Behavior!I60</f>
        <v>3</v>
      </c>
      <c r="P59" s="66">
        <f>HPS!$O59*2</f>
        <v>6</v>
      </c>
      <c r="Q59" s="67" t="str">
        <f>IF(HPS!$P59&gt;=6,"Cleared","NC")</f>
        <v>Cleared</v>
      </c>
      <c r="R59" s="63">
        <f>Discipline!N60</f>
        <v>47.5</v>
      </c>
      <c r="S59" s="63">
        <f>HPS!$R59*0.1</f>
        <v>4.75</v>
      </c>
      <c r="T59" s="63" t="str">
        <f>IF(HPS!$S59&gt;=4,"Cleared","NC")</f>
        <v>Cleared</v>
      </c>
      <c r="U59" s="67">
        <f>HPS!$I59+HPS!$M59+HPS!$P59+HPS!$S59</f>
        <v>44.527777777777779</v>
      </c>
      <c r="V59" s="63">
        <f>Persona!AB60</f>
        <v>20.385714285714286</v>
      </c>
      <c r="W59" s="63">
        <f>Persona!AC60</f>
        <v>36</v>
      </c>
      <c r="X59" s="63">
        <f>HPS!$V59+HPS!$W59</f>
        <v>56.385714285714286</v>
      </c>
      <c r="Y59" s="63">
        <f t="shared" si="2"/>
        <v>28.192857142857143</v>
      </c>
      <c r="Z59" s="67" t="str">
        <f>IF(HPS!$X59&gt;=40,"Cleared","NC")</f>
        <v>Cleared</v>
      </c>
      <c r="AA59" s="63" t="str">
        <f>Wellness!AE60</f>
        <v>NC</v>
      </c>
      <c r="AB59" s="63">
        <f>Wellness!AM60</f>
        <v>0</v>
      </c>
      <c r="AC59" s="63">
        <f t="shared" si="24"/>
        <v>0</v>
      </c>
      <c r="AD59" s="76" t="str">
        <f t="shared" si="3"/>
        <v>NC</v>
      </c>
      <c r="AE59" s="63">
        <f>Behavior!Q60</f>
        <v>3.75</v>
      </c>
      <c r="AF59" s="63">
        <f>Behavior!R60</f>
        <v>7.5</v>
      </c>
      <c r="AG59" s="63" t="str">
        <f>IF(HPS!$AF59&gt;=6,"Cleared","NC")</f>
        <v>Cleared</v>
      </c>
      <c r="AH59" s="63">
        <f>Discipline!AA60</f>
        <v>32.685714285714283</v>
      </c>
      <c r="AI59" s="63">
        <f t="shared" si="4"/>
        <v>3.2685714285714287</v>
      </c>
      <c r="AJ59" s="63" t="str">
        <f t="shared" si="5"/>
        <v>NC</v>
      </c>
      <c r="AK59" s="63">
        <f t="shared" si="6"/>
        <v>38.96142857142857</v>
      </c>
      <c r="AL59" s="63">
        <f>Persona!AO60</f>
        <v>12.013333333333335</v>
      </c>
      <c r="AM59" s="63">
        <f>Persona!AP60</f>
        <v>34</v>
      </c>
      <c r="AN59" s="63">
        <f t="shared" si="7"/>
        <v>46.013333333333335</v>
      </c>
      <c r="AO59" s="63">
        <f t="shared" si="8"/>
        <v>23.006666666666668</v>
      </c>
      <c r="AP59" s="67" t="str">
        <f>IF(HPS!$AN59&gt;=40,"Cleared","NC")</f>
        <v>Cleared</v>
      </c>
      <c r="AQ59" s="63" t="str">
        <f>Wellness!AY60</f>
        <v>NC</v>
      </c>
      <c r="AR59" s="63">
        <f>Wellness!BG60</f>
        <v>0</v>
      </c>
      <c r="AS59" s="62">
        <f t="shared" si="9"/>
        <v>0</v>
      </c>
      <c r="AT59" s="76" t="str">
        <f t="shared" si="10"/>
        <v>NC</v>
      </c>
      <c r="AU59" s="63">
        <f>Behavior!AG60</f>
        <v>4</v>
      </c>
      <c r="AV59" s="63">
        <f>Behavior!AH60</f>
        <v>8</v>
      </c>
      <c r="AW59" s="63" t="str">
        <f t="shared" si="11"/>
        <v>Cleared</v>
      </c>
      <c r="AX59" s="63">
        <f>Discipline!AN60</f>
        <v>31</v>
      </c>
      <c r="AY59" s="63">
        <f t="shared" si="12"/>
        <v>3.1</v>
      </c>
      <c r="AZ59" s="63" t="str">
        <f t="shared" si="13"/>
        <v>NC</v>
      </c>
      <c r="BA59" s="63">
        <f t="shared" si="14"/>
        <v>34.106666666666669</v>
      </c>
      <c r="BB59" s="63">
        <f>Persona!BB60</f>
        <v>25.859259259259261</v>
      </c>
      <c r="BC59" s="63">
        <f>Persona!BC60</f>
        <v>52</v>
      </c>
      <c r="BD59" s="63">
        <f t="shared" si="15"/>
        <v>77.859259259259261</v>
      </c>
      <c r="BE59" s="63">
        <f t="shared" si="16"/>
        <v>38.92962962962963</v>
      </c>
      <c r="BF59" s="63" t="str">
        <f t="shared" si="17"/>
        <v>Cleared</v>
      </c>
      <c r="BG59" s="63" t="str">
        <f>Wellness!BS60</f>
        <v>NC</v>
      </c>
      <c r="BH59" s="63">
        <f>Wellness!CA60</f>
        <v>0</v>
      </c>
      <c r="BI59" s="62">
        <f t="shared" si="18"/>
        <v>0</v>
      </c>
      <c r="BJ59" s="76" t="str">
        <f t="shared" si="19"/>
        <v>NC</v>
      </c>
      <c r="BK59" s="63">
        <f>Behavior!AG60</f>
        <v>4</v>
      </c>
      <c r="BL59" s="63">
        <f>Behavior!AH60</f>
        <v>8</v>
      </c>
      <c r="BM59" s="63" t="str">
        <f t="shared" si="20"/>
        <v>Cleared</v>
      </c>
      <c r="BN59" s="63">
        <f>Discipline!BA60</f>
        <v>34</v>
      </c>
      <c r="BO59" s="63">
        <f t="shared" si="21"/>
        <v>3.4000000000000004</v>
      </c>
      <c r="BP59" s="63" t="str">
        <f>IF(HPS!BO59&gt;=6,"Cleared","NC")</f>
        <v>NC</v>
      </c>
      <c r="BQ59" s="63">
        <f t="shared" si="23"/>
        <v>50.329629629629629</v>
      </c>
    </row>
    <row r="60" spans="1:69" x14ac:dyDescent="0.3">
      <c r="A60" s="71">
        <v>57</v>
      </c>
      <c r="B60" s="60" t="s">
        <v>23</v>
      </c>
      <c r="C60" s="60" t="s">
        <v>15</v>
      </c>
      <c r="D60" s="60" t="s">
        <v>139</v>
      </c>
      <c r="E60" s="61" t="s">
        <v>140</v>
      </c>
      <c r="F60" s="63">
        <f>Persona!O61</f>
        <v>0</v>
      </c>
      <c r="G60" s="63">
        <f>Persona!P61</f>
        <v>62.222222222222214</v>
      </c>
      <c r="H60" s="63">
        <f>HPS!$G60+HPS!$F60</f>
        <v>62.222222222222214</v>
      </c>
      <c r="I60" s="63">
        <f>HPS!$H60*0.5</f>
        <v>31.111111111111107</v>
      </c>
      <c r="J60" s="63" t="str">
        <f>IF(HPS!$G60&gt;=50,"Cleared","NC")</f>
        <v>Cleared</v>
      </c>
      <c r="K60" s="63" t="str">
        <f>Wellness!K61</f>
        <v>Cleared</v>
      </c>
      <c r="L60" s="63">
        <f>Wellness!S61</f>
        <v>40</v>
      </c>
      <c r="M60" s="62">
        <f t="shared" si="0"/>
        <v>12</v>
      </c>
      <c r="N60" s="76" t="str">
        <f t="shared" si="1"/>
        <v>Cleared</v>
      </c>
      <c r="O60" s="62">
        <f>Behavior!I61</f>
        <v>3</v>
      </c>
      <c r="P60" s="62">
        <f>HPS!$O60*2</f>
        <v>6</v>
      </c>
      <c r="Q60" s="63" t="str">
        <f>IF(HPS!$P60&gt;=6,"Cleared","NC")</f>
        <v>Cleared</v>
      </c>
      <c r="R60" s="63">
        <f>Discipline!N61</f>
        <v>71.25</v>
      </c>
      <c r="S60" s="63">
        <f>HPS!$R60*0.1</f>
        <v>7.125</v>
      </c>
      <c r="T60" s="63" t="str">
        <f>IF(HPS!$S60&gt;=4,"Cleared","NC")</f>
        <v>Cleared</v>
      </c>
      <c r="U60" s="63">
        <f>HPS!$I60+HPS!$M60+HPS!$P60+HPS!$S60</f>
        <v>56.236111111111107</v>
      </c>
      <c r="V60" s="63">
        <f>Persona!AB61</f>
        <v>26.542857142857141</v>
      </c>
      <c r="W60" s="63">
        <f>Persona!AC61</f>
        <v>28.799999999999997</v>
      </c>
      <c r="X60" s="63">
        <f>HPS!$V60+HPS!$W60</f>
        <v>55.342857142857142</v>
      </c>
      <c r="Y60" s="63">
        <f t="shared" si="2"/>
        <v>27.671428571428571</v>
      </c>
      <c r="Z60" s="63" t="str">
        <f>IF(HPS!$X60&gt;=40,"Cleared","NC")</f>
        <v>Cleared</v>
      </c>
      <c r="AA60" s="63" t="str">
        <f>Wellness!AE61</f>
        <v>Cleared</v>
      </c>
      <c r="AB60" s="63">
        <f>Wellness!AM61</f>
        <v>0</v>
      </c>
      <c r="AC60" s="63">
        <f t="shared" si="24"/>
        <v>0</v>
      </c>
      <c r="AD60" s="76" t="str">
        <f t="shared" si="3"/>
        <v>NC</v>
      </c>
      <c r="AE60" s="63">
        <f>Behavior!Q61</f>
        <v>3.4</v>
      </c>
      <c r="AF60" s="63">
        <f>Behavior!R61</f>
        <v>6.8</v>
      </c>
      <c r="AG60" s="63" t="str">
        <f>IF(HPS!$AF60&gt;=6,"Cleared","NC")</f>
        <v>Cleared</v>
      </c>
      <c r="AH60" s="63">
        <f>Discipline!AA61</f>
        <v>53.48571428571428</v>
      </c>
      <c r="AI60" s="63">
        <f t="shared" si="4"/>
        <v>5.3485714285714288</v>
      </c>
      <c r="AJ60" s="63" t="str">
        <f t="shared" si="5"/>
        <v>Cleared</v>
      </c>
      <c r="AK60" s="63">
        <f t="shared" si="6"/>
        <v>39.819999999999993</v>
      </c>
      <c r="AL60" s="63">
        <f>Persona!AO61</f>
        <v>14.986666666666668</v>
      </c>
      <c r="AM60" s="63">
        <f>Persona!AP61</f>
        <v>44.666666666666671</v>
      </c>
      <c r="AN60" s="63">
        <f t="shared" si="7"/>
        <v>59.653333333333336</v>
      </c>
      <c r="AO60" s="63">
        <f t="shared" si="8"/>
        <v>29.826666666666668</v>
      </c>
      <c r="AP60" s="63" t="str">
        <f>IF(HPS!$AN60&gt;=40,"Cleared","NC")</f>
        <v>Cleared</v>
      </c>
      <c r="AQ60" s="63" t="str">
        <f>Wellness!AY61</f>
        <v>Cleared</v>
      </c>
      <c r="AR60" s="63">
        <f>Wellness!BG61</f>
        <v>6.666666666666667</v>
      </c>
      <c r="AS60" s="62">
        <f t="shared" si="9"/>
        <v>2</v>
      </c>
      <c r="AT60" s="76" t="str">
        <f t="shared" si="10"/>
        <v>NC</v>
      </c>
      <c r="AU60" s="63">
        <f>Behavior!AG61</f>
        <v>3.6800000000000006</v>
      </c>
      <c r="AV60" s="63">
        <f>Behavior!AH61</f>
        <v>7.3600000000000012</v>
      </c>
      <c r="AW60" s="63" t="str">
        <f t="shared" si="11"/>
        <v>Cleared</v>
      </c>
      <c r="AX60" s="63">
        <f>Discipline!AN61</f>
        <v>41.444444444444443</v>
      </c>
      <c r="AY60" s="63">
        <f t="shared" si="12"/>
        <v>4.1444444444444448</v>
      </c>
      <c r="AZ60" s="63" t="str">
        <f t="shared" si="13"/>
        <v>Cleared</v>
      </c>
      <c r="BA60" s="63">
        <f t="shared" si="14"/>
        <v>43.331111111111113</v>
      </c>
      <c r="BB60" s="63">
        <f>Persona!BB61</f>
        <v>17.590740740740738</v>
      </c>
      <c r="BC60" s="63">
        <f>Persona!BC61</f>
        <v>48</v>
      </c>
      <c r="BD60" s="63">
        <f t="shared" si="15"/>
        <v>65.590740740740742</v>
      </c>
      <c r="BE60" s="63">
        <f t="shared" si="16"/>
        <v>32.795370370370371</v>
      </c>
      <c r="BF60" s="63" t="str">
        <f t="shared" si="17"/>
        <v>Cleared</v>
      </c>
      <c r="BG60" s="63" t="str">
        <f>Wellness!BS61</f>
        <v>Cleared</v>
      </c>
      <c r="BH60" s="63">
        <f>Wellness!CA61</f>
        <v>0</v>
      </c>
      <c r="BI60" s="62">
        <f t="shared" si="18"/>
        <v>0</v>
      </c>
      <c r="BJ60" s="76" t="str">
        <f t="shared" si="19"/>
        <v>NC</v>
      </c>
      <c r="BK60" s="63">
        <f>Behavior!AG61</f>
        <v>3.6800000000000006</v>
      </c>
      <c r="BL60" s="63">
        <f>Behavior!AH61</f>
        <v>7.3600000000000012</v>
      </c>
      <c r="BM60" s="63" t="str">
        <f t="shared" si="20"/>
        <v>Cleared</v>
      </c>
      <c r="BN60" s="63">
        <f>Discipline!BA61</f>
        <v>49.333333333333336</v>
      </c>
      <c r="BO60" s="63">
        <f t="shared" si="21"/>
        <v>4.9333333333333336</v>
      </c>
      <c r="BP60" s="63" t="str">
        <f>IF(HPS!BO60&gt;=6,"Cleared","NC")</f>
        <v>NC</v>
      </c>
      <c r="BQ60" s="63">
        <f t="shared" si="23"/>
        <v>45.0887037037037</v>
      </c>
    </row>
    <row r="61" spans="1:69" x14ac:dyDescent="0.3">
      <c r="A61" s="72">
        <v>58</v>
      </c>
      <c r="B61" s="64" t="s">
        <v>27</v>
      </c>
      <c r="C61" s="64" t="s">
        <v>15</v>
      </c>
      <c r="D61" s="64" t="s">
        <v>141</v>
      </c>
      <c r="E61" s="65" t="s">
        <v>142</v>
      </c>
      <c r="F61" s="63">
        <f>Persona!O62</f>
        <v>0</v>
      </c>
      <c r="G61" s="63">
        <f>Persona!P62</f>
        <v>61.111111111111114</v>
      </c>
      <c r="H61" s="63">
        <f>HPS!$G61+HPS!$F61</f>
        <v>61.111111111111114</v>
      </c>
      <c r="I61" s="63">
        <f>HPS!$H61*0.5</f>
        <v>30.555555555555557</v>
      </c>
      <c r="J61" s="63" t="str">
        <f>IF(HPS!$G61&gt;=50,"Cleared","NC")</f>
        <v>Cleared</v>
      </c>
      <c r="K61" s="63" t="str">
        <f>Wellness!K62</f>
        <v>Cleared</v>
      </c>
      <c r="L61" s="63">
        <f>Wellness!S62</f>
        <v>36.666666666666664</v>
      </c>
      <c r="M61" s="62">
        <f t="shared" si="0"/>
        <v>10.999999999999998</v>
      </c>
      <c r="N61" s="76" t="str">
        <f t="shared" si="1"/>
        <v>Cleared</v>
      </c>
      <c r="O61" s="66">
        <f>Behavior!I62</f>
        <v>3</v>
      </c>
      <c r="P61" s="66">
        <f>HPS!$O61*2</f>
        <v>6</v>
      </c>
      <c r="Q61" s="67" t="str">
        <f>IF(HPS!$P61&gt;=6,"Cleared","NC")</f>
        <v>Cleared</v>
      </c>
      <c r="R61" s="63">
        <f>Discipline!N62</f>
        <v>60.401785714285715</v>
      </c>
      <c r="S61" s="63">
        <f>HPS!$R61*0.1</f>
        <v>6.0401785714285721</v>
      </c>
      <c r="T61" s="63" t="str">
        <f>IF(HPS!$S61&gt;=4,"Cleared","NC")</f>
        <v>Cleared</v>
      </c>
      <c r="U61" s="67">
        <f>HPS!$I61+HPS!$M61+HPS!$P61+HPS!$S61</f>
        <v>53.595734126984127</v>
      </c>
      <c r="V61" s="63">
        <f>Persona!AB62</f>
        <v>18.052380952380954</v>
      </c>
      <c r="W61" s="63">
        <f>Persona!AC62</f>
        <v>24.8</v>
      </c>
      <c r="X61" s="63">
        <f>HPS!$V61+HPS!$W61</f>
        <v>42.852380952380955</v>
      </c>
      <c r="Y61" s="63">
        <f t="shared" si="2"/>
        <v>21.426190476190477</v>
      </c>
      <c r="Z61" s="67" t="str">
        <f>IF(HPS!$X61&gt;=40,"Cleared","NC")</f>
        <v>Cleared</v>
      </c>
      <c r="AA61" s="63" t="str">
        <f>Wellness!AE62</f>
        <v>Cleared</v>
      </c>
      <c r="AB61" s="63">
        <f>Wellness!AM62</f>
        <v>16.666666666666664</v>
      </c>
      <c r="AC61" s="63">
        <f t="shared" si="24"/>
        <v>4.9999999999999991</v>
      </c>
      <c r="AD61" s="76" t="str">
        <f t="shared" si="3"/>
        <v>NC</v>
      </c>
      <c r="AE61" s="63">
        <f>Behavior!Q62</f>
        <v>2.8</v>
      </c>
      <c r="AF61" s="63">
        <f>Behavior!R62</f>
        <v>5.6</v>
      </c>
      <c r="AG61" s="63" t="str">
        <f>IF(HPS!$AF61&gt;=6,"Cleared","NC")</f>
        <v>NC</v>
      </c>
      <c r="AH61" s="63">
        <f>Discipline!AA62</f>
        <v>53.371428571428567</v>
      </c>
      <c r="AI61" s="63">
        <f t="shared" si="4"/>
        <v>5.3371428571428572</v>
      </c>
      <c r="AJ61" s="63" t="str">
        <f t="shared" si="5"/>
        <v>Cleared</v>
      </c>
      <c r="AK61" s="63">
        <f t="shared" si="6"/>
        <v>37.363333333333337</v>
      </c>
      <c r="AL61" s="63">
        <f>Persona!AO62</f>
        <v>15.493333333333334</v>
      </c>
      <c r="AM61" s="63">
        <f>Persona!AP62</f>
        <v>50.666666666666671</v>
      </c>
      <c r="AN61" s="63">
        <f t="shared" si="7"/>
        <v>66.160000000000011</v>
      </c>
      <c r="AO61" s="63">
        <f t="shared" si="8"/>
        <v>33.080000000000005</v>
      </c>
      <c r="AP61" s="67" t="str">
        <f>IF(HPS!$AN61&gt;=40,"Cleared","NC")</f>
        <v>Cleared</v>
      </c>
      <c r="AQ61" s="63" t="str">
        <f>Wellness!AY62</f>
        <v>Cleared</v>
      </c>
      <c r="AR61" s="63">
        <f>Wellness!BG62</f>
        <v>46.666666666666664</v>
      </c>
      <c r="AS61" s="62">
        <f t="shared" si="9"/>
        <v>13.999999999999998</v>
      </c>
      <c r="AT61" s="76" t="str">
        <f t="shared" si="10"/>
        <v>Cleared</v>
      </c>
      <c r="AU61" s="63">
        <f>Behavior!AG62</f>
        <v>2.6</v>
      </c>
      <c r="AV61" s="63">
        <f>Behavior!AH62</f>
        <v>5.2</v>
      </c>
      <c r="AW61" s="63" t="str">
        <f t="shared" si="11"/>
        <v>NC</v>
      </c>
      <c r="AX61" s="63">
        <f>Discipline!AN62</f>
        <v>50.833333333333329</v>
      </c>
      <c r="AY61" s="63">
        <f t="shared" si="12"/>
        <v>5.083333333333333</v>
      </c>
      <c r="AZ61" s="63" t="str">
        <f t="shared" si="13"/>
        <v>Cleared</v>
      </c>
      <c r="BA61" s="63">
        <f t="shared" si="14"/>
        <v>57.363333333333344</v>
      </c>
      <c r="BB61" s="63">
        <f>Persona!BB62</f>
        <v>17.111111111111111</v>
      </c>
      <c r="BC61" s="63">
        <f>Persona!BC62</f>
        <v>31</v>
      </c>
      <c r="BD61" s="63">
        <f t="shared" si="15"/>
        <v>48.111111111111114</v>
      </c>
      <c r="BE61" s="63">
        <f t="shared" si="16"/>
        <v>24.055555555555557</v>
      </c>
      <c r="BF61" s="63" t="str">
        <f t="shared" si="17"/>
        <v>Cleared</v>
      </c>
      <c r="BG61" s="63" t="str">
        <f>Wellness!BS62</f>
        <v>Cleared</v>
      </c>
      <c r="BH61" s="63">
        <f>Wellness!CA62</f>
        <v>43.333333333333336</v>
      </c>
      <c r="BI61" s="62">
        <f t="shared" si="18"/>
        <v>13</v>
      </c>
      <c r="BJ61" s="76" t="str">
        <f t="shared" si="19"/>
        <v>Cleared</v>
      </c>
      <c r="BK61" s="63">
        <f>Behavior!AG62</f>
        <v>2.6</v>
      </c>
      <c r="BL61" s="63">
        <f>Behavior!AH62</f>
        <v>5.2</v>
      </c>
      <c r="BM61" s="63" t="str">
        <f t="shared" si="20"/>
        <v>NC</v>
      </c>
      <c r="BN61" s="63">
        <f>Discipline!BA62</f>
        <v>45.666666666666664</v>
      </c>
      <c r="BO61" s="63">
        <f t="shared" si="21"/>
        <v>4.5666666666666664</v>
      </c>
      <c r="BP61" s="63" t="str">
        <f>IF(HPS!BO61&gt;=6,"Cleared","NC")</f>
        <v>NC</v>
      </c>
      <c r="BQ61" s="63">
        <f t="shared" si="23"/>
        <v>46.822222222222223</v>
      </c>
    </row>
    <row r="62" spans="1:69" x14ac:dyDescent="0.3">
      <c r="A62" s="71">
        <v>59</v>
      </c>
      <c r="B62" s="60" t="s">
        <v>27</v>
      </c>
      <c r="C62" s="60" t="s">
        <v>24</v>
      </c>
      <c r="D62" s="60" t="s">
        <v>143</v>
      </c>
      <c r="E62" s="61" t="s">
        <v>144</v>
      </c>
      <c r="F62" s="63">
        <f>Persona!O63</f>
        <v>0</v>
      </c>
      <c r="G62" s="63">
        <f>Persona!P63</f>
        <v>57.777777777777786</v>
      </c>
      <c r="H62" s="63">
        <f>HPS!$G62+HPS!$F62</f>
        <v>57.777777777777786</v>
      </c>
      <c r="I62" s="63">
        <f>HPS!$H62*0.5</f>
        <v>28.888888888888893</v>
      </c>
      <c r="J62" s="63" t="str">
        <f>IF(HPS!$G62&gt;=50,"Cleared","NC")</f>
        <v>Cleared</v>
      </c>
      <c r="K62" s="63" t="str">
        <f>Wellness!K63</f>
        <v>Cleared</v>
      </c>
      <c r="L62" s="63">
        <f>Wellness!S63</f>
        <v>60</v>
      </c>
      <c r="M62" s="62">
        <f t="shared" si="0"/>
        <v>18</v>
      </c>
      <c r="N62" s="76" t="str">
        <f t="shared" si="1"/>
        <v>Cleared</v>
      </c>
      <c r="O62" s="62">
        <f>Behavior!I63</f>
        <v>3</v>
      </c>
      <c r="P62" s="62">
        <f>HPS!$O62*2</f>
        <v>6</v>
      </c>
      <c r="Q62" s="63" t="str">
        <f>IF(HPS!$P62&gt;=6,"Cleared","NC")</f>
        <v>Cleared</v>
      </c>
      <c r="R62" s="63">
        <f>Discipline!N63</f>
        <v>52.901785714285708</v>
      </c>
      <c r="S62" s="63">
        <f>HPS!$R62*0.1</f>
        <v>5.2901785714285712</v>
      </c>
      <c r="T62" s="63" t="str">
        <f>IF(HPS!$S62&gt;=4,"Cleared","NC")</f>
        <v>Cleared</v>
      </c>
      <c r="U62" s="63">
        <f>HPS!$I62+HPS!$M62+HPS!$P62+HPS!$S62</f>
        <v>58.179067460317462</v>
      </c>
      <c r="V62" s="63">
        <f>Persona!AB63</f>
        <v>12.538095238095236</v>
      </c>
      <c r="W62" s="63">
        <f>Persona!AC63</f>
        <v>40</v>
      </c>
      <c r="X62" s="63">
        <f>HPS!$V62+HPS!$W62</f>
        <v>52.538095238095238</v>
      </c>
      <c r="Y62" s="63">
        <f t="shared" si="2"/>
        <v>26.269047619047619</v>
      </c>
      <c r="Z62" s="63" t="str">
        <f>IF(HPS!$X62&gt;=40,"Cleared","NC")</f>
        <v>Cleared</v>
      </c>
      <c r="AA62" s="63" t="str">
        <f>Wellness!AE63</f>
        <v>NC</v>
      </c>
      <c r="AB62" s="63">
        <f>Wellness!AM63</f>
        <v>43.333333333333336</v>
      </c>
      <c r="AC62" s="63">
        <f t="shared" si="24"/>
        <v>13</v>
      </c>
      <c r="AD62" s="76" t="str">
        <f t="shared" si="3"/>
        <v>Cleared</v>
      </c>
      <c r="AE62" s="63">
        <f>Behavior!Q63</f>
        <v>3.75</v>
      </c>
      <c r="AF62" s="63">
        <f>Behavior!R63</f>
        <v>7.5</v>
      </c>
      <c r="AG62" s="63" t="str">
        <f>IF(HPS!$AF62&gt;=6,"Cleared","NC")</f>
        <v>Cleared</v>
      </c>
      <c r="AH62" s="63">
        <f>Discipline!AA63</f>
        <v>31.542857142857144</v>
      </c>
      <c r="AI62" s="63">
        <f t="shared" si="4"/>
        <v>3.1542857142857148</v>
      </c>
      <c r="AJ62" s="63" t="str">
        <f t="shared" si="5"/>
        <v>NC</v>
      </c>
      <c r="AK62" s="63">
        <f t="shared" si="6"/>
        <v>49.923333333333332</v>
      </c>
      <c r="AL62" s="63">
        <f>Persona!AO63</f>
        <v>15.706666666666663</v>
      </c>
      <c r="AM62" s="63">
        <f>Persona!AP63</f>
        <v>60</v>
      </c>
      <c r="AN62" s="63">
        <f t="shared" si="7"/>
        <v>75.706666666666663</v>
      </c>
      <c r="AO62" s="63">
        <f t="shared" si="8"/>
        <v>37.853333333333332</v>
      </c>
      <c r="AP62" s="63" t="str">
        <f>IF(HPS!$AN62&gt;=40,"Cleared","NC")</f>
        <v>Cleared</v>
      </c>
      <c r="AQ62" s="63" t="str">
        <f>Wellness!AY63</f>
        <v>NC</v>
      </c>
      <c r="AR62" s="63">
        <f>Wellness!BG63</f>
        <v>16.666666666666664</v>
      </c>
      <c r="AS62" s="62">
        <f t="shared" si="9"/>
        <v>4.9999999999999991</v>
      </c>
      <c r="AT62" s="76" t="str">
        <f t="shared" si="10"/>
        <v>NC</v>
      </c>
      <c r="AU62" s="63">
        <f>Behavior!AG63</f>
        <v>3.6</v>
      </c>
      <c r="AV62" s="63">
        <f>Behavior!AH63</f>
        <v>7.2</v>
      </c>
      <c r="AW62" s="63" t="str">
        <f t="shared" si="11"/>
        <v>Cleared</v>
      </c>
      <c r="AX62" s="63">
        <f>Discipline!AN63</f>
        <v>36.722222222222221</v>
      </c>
      <c r="AY62" s="63">
        <f t="shared" si="12"/>
        <v>3.6722222222222225</v>
      </c>
      <c r="AZ62" s="63" t="str">
        <f t="shared" si="13"/>
        <v>NC</v>
      </c>
      <c r="BA62" s="63">
        <f t="shared" si="14"/>
        <v>53.725555555555559</v>
      </c>
      <c r="BB62" s="63">
        <f>Persona!BB63</f>
        <v>24.162962962962961</v>
      </c>
      <c r="BC62" s="63">
        <f>Persona!BC63</f>
        <v>24</v>
      </c>
      <c r="BD62" s="63">
        <f t="shared" si="15"/>
        <v>48.162962962962965</v>
      </c>
      <c r="BE62" s="63">
        <f t="shared" si="16"/>
        <v>24.081481481481482</v>
      </c>
      <c r="BF62" s="63" t="str">
        <f t="shared" si="17"/>
        <v>Cleared</v>
      </c>
      <c r="BG62" s="63" t="str">
        <f>Wellness!BS63</f>
        <v>NC</v>
      </c>
      <c r="BH62" s="63">
        <f>Wellness!CA63</f>
        <v>46.666666666666664</v>
      </c>
      <c r="BI62" s="62">
        <f t="shared" si="18"/>
        <v>13.999999999999998</v>
      </c>
      <c r="BJ62" s="76" t="str">
        <f t="shared" si="19"/>
        <v>Cleared</v>
      </c>
      <c r="BK62" s="63">
        <f>Behavior!AG63</f>
        <v>3.6</v>
      </c>
      <c r="BL62" s="63">
        <f>Behavior!AH63</f>
        <v>7.2</v>
      </c>
      <c r="BM62" s="63" t="str">
        <f t="shared" si="20"/>
        <v>Cleared</v>
      </c>
      <c r="BN62" s="63">
        <f>Discipline!BA63</f>
        <v>44.666666666666664</v>
      </c>
      <c r="BO62" s="63">
        <f t="shared" si="21"/>
        <v>4.4666666666666668</v>
      </c>
      <c r="BP62" s="63" t="str">
        <f>IF(HPS!BO62&gt;=6,"Cleared","NC")</f>
        <v>NC</v>
      </c>
      <c r="BQ62" s="63">
        <f t="shared" si="23"/>
        <v>49.748148148148154</v>
      </c>
    </row>
    <row r="63" spans="1:69" x14ac:dyDescent="0.3">
      <c r="A63" s="72">
        <v>60</v>
      </c>
      <c r="B63" s="64" t="s">
        <v>27</v>
      </c>
      <c r="C63" s="64" t="s">
        <v>24</v>
      </c>
      <c r="D63" s="64" t="s">
        <v>145</v>
      </c>
      <c r="E63" s="65" t="s">
        <v>146</v>
      </c>
      <c r="F63" s="63">
        <f>Persona!O64</f>
        <v>0</v>
      </c>
      <c r="G63" s="63">
        <f>Persona!P64</f>
        <v>67.777777777777786</v>
      </c>
      <c r="H63" s="63">
        <f>HPS!$G63+HPS!$F63</f>
        <v>67.777777777777786</v>
      </c>
      <c r="I63" s="63">
        <f>HPS!$H63*0.5</f>
        <v>33.888888888888893</v>
      </c>
      <c r="J63" s="63" t="str">
        <f>IF(HPS!$G63&gt;=50,"Cleared","NC")</f>
        <v>Cleared</v>
      </c>
      <c r="K63" s="63" t="str">
        <f>Wellness!K64</f>
        <v>Cleared</v>
      </c>
      <c r="L63" s="63">
        <f>Wellness!S64</f>
        <v>46.666666666666664</v>
      </c>
      <c r="M63" s="62">
        <f t="shared" si="0"/>
        <v>13.999999999999998</v>
      </c>
      <c r="N63" s="76" t="str">
        <f t="shared" si="1"/>
        <v>Cleared</v>
      </c>
      <c r="O63" s="66">
        <f>Behavior!I64</f>
        <v>3</v>
      </c>
      <c r="P63" s="66">
        <f>HPS!$O63*2</f>
        <v>6</v>
      </c>
      <c r="Q63" s="67" t="str">
        <f>IF(HPS!$P63&gt;=6,"Cleared","NC")</f>
        <v>Cleared</v>
      </c>
      <c r="R63" s="63">
        <f>Discipline!N64</f>
        <v>63.749999999999993</v>
      </c>
      <c r="S63" s="63">
        <f>HPS!$R63*0.1</f>
        <v>6.375</v>
      </c>
      <c r="T63" s="63" t="str">
        <f>IF(HPS!$S63&gt;=4,"Cleared","NC")</f>
        <v>Cleared</v>
      </c>
      <c r="U63" s="67">
        <f>HPS!$I63+HPS!$M63+HPS!$P63+HPS!$S63</f>
        <v>60.263888888888893</v>
      </c>
      <c r="V63" s="63">
        <f>Persona!AB64</f>
        <v>16.150000000000002</v>
      </c>
      <c r="W63" s="63">
        <f>Persona!AC64</f>
        <v>48</v>
      </c>
      <c r="X63" s="63">
        <f>HPS!$V63+HPS!$W63</f>
        <v>64.150000000000006</v>
      </c>
      <c r="Y63" s="63">
        <f t="shared" si="2"/>
        <v>32.075000000000003</v>
      </c>
      <c r="Z63" s="67" t="str">
        <f>IF(HPS!$X63&gt;=40,"Cleared","NC")</f>
        <v>Cleared</v>
      </c>
      <c r="AA63" s="63" t="str">
        <f>Wellness!AE64</f>
        <v>Cleared</v>
      </c>
      <c r="AB63" s="63">
        <f>Wellness!AM64</f>
        <v>30</v>
      </c>
      <c r="AC63" s="63">
        <f t="shared" si="24"/>
        <v>9</v>
      </c>
      <c r="AD63" s="76" t="str">
        <f t="shared" si="3"/>
        <v>Cleared</v>
      </c>
      <c r="AE63" s="63">
        <f>Behavior!Q64</f>
        <v>3.75</v>
      </c>
      <c r="AF63" s="63">
        <f>Behavior!R64</f>
        <v>7.5</v>
      </c>
      <c r="AG63" s="63" t="str">
        <f>IF(HPS!$AF63&gt;=6,"Cleared","NC")</f>
        <v>Cleared</v>
      </c>
      <c r="AH63" s="63">
        <f>Discipline!AA64</f>
        <v>52.342857142857149</v>
      </c>
      <c r="AI63" s="63">
        <f t="shared" si="4"/>
        <v>5.2342857142857149</v>
      </c>
      <c r="AJ63" s="63" t="str">
        <f t="shared" si="5"/>
        <v>Cleared</v>
      </c>
      <c r="AK63" s="63">
        <f t="shared" si="6"/>
        <v>53.809285714285721</v>
      </c>
      <c r="AL63" s="63">
        <f>Persona!AO64</f>
        <v>11.186666666666667</v>
      </c>
      <c r="AM63" s="63">
        <f>Persona!AP64</f>
        <v>39.333333333333321</v>
      </c>
      <c r="AN63" s="63">
        <f t="shared" si="7"/>
        <v>50.519999999999989</v>
      </c>
      <c r="AO63" s="63">
        <f t="shared" si="8"/>
        <v>25.259999999999994</v>
      </c>
      <c r="AP63" s="67" t="str">
        <f>IF(HPS!$AN63&gt;=40,"Cleared","NC")</f>
        <v>Cleared</v>
      </c>
      <c r="AQ63" s="63" t="str">
        <f>Wellness!AY64</f>
        <v>Cleared</v>
      </c>
      <c r="AR63" s="63">
        <f>Wellness!BG64</f>
        <v>13.333333333333334</v>
      </c>
      <c r="AS63" s="62">
        <f t="shared" si="9"/>
        <v>4</v>
      </c>
      <c r="AT63" s="76" t="str">
        <f t="shared" si="10"/>
        <v>NC</v>
      </c>
      <c r="AU63" s="63">
        <f>Behavior!AG64</f>
        <v>2.9</v>
      </c>
      <c r="AV63" s="63">
        <f>Behavior!AH64</f>
        <v>5.8</v>
      </c>
      <c r="AW63" s="63" t="str">
        <f t="shared" si="11"/>
        <v>NC</v>
      </c>
      <c r="AX63" s="63">
        <f>Discipline!AN64</f>
        <v>38.611111111111114</v>
      </c>
      <c r="AY63" s="63">
        <f t="shared" si="12"/>
        <v>3.8611111111111116</v>
      </c>
      <c r="AZ63" s="63" t="str">
        <f t="shared" si="13"/>
        <v>NC</v>
      </c>
      <c r="BA63" s="63">
        <f t="shared" si="14"/>
        <v>38.921111111111109</v>
      </c>
      <c r="BB63" s="63">
        <f>Persona!BB64</f>
        <v>23.322222222222223</v>
      </c>
      <c r="BC63" s="63">
        <f>Persona!BC64</f>
        <v>40.999999999999993</v>
      </c>
      <c r="BD63" s="63">
        <f t="shared" si="15"/>
        <v>64.322222222222223</v>
      </c>
      <c r="BE63" s="63">
        <f t="shared" si="16"/>
        <v>32.161111111111111</v>
      </c>
      <c r="BF63" s="63" t="str">
        <f t="shared" si="17"/>
        <v>Cleared</v>
      </c>
      <c r="BG63" s="63" t="str">
        <f>Wellness!BS64</f>
        <v>Cleared</v>
      </c>
      <c r="BH63" s="63">
        <f>Wellness!CA64</f>
        <v>36.666666666666664</v>
      </c>
      <c r="BI63" s="62">
        <f t="shared" si="18"/>
        <v>10.999999999999998</v>
      </c>
      <c r="BJ63" s="76" t="str">
        <f t="shared" si="19"/>
        <v>Cleared</v>
      </c>
      <c r="BK63" s="63">
        <f>Behavior!AG64</f>
        <v>2.9</v>
      </c>
      <c r="BL63" s="63">
        <f>Behavior!AH64</f>
        <v>5.8</v>
      </c>
      <c r="BM63" s="63" t="str">
        <f t="shared" si="20"/>
        <v>NC</v>
      </c>
      <c r="BN63" s="63">
        <f>Discipline!BA64</f>
        <v>57.833333333333336</v>
      </c>
      <c r="BO63" s="63">
        <f t="shared" si="21"/>
        <v>5.7833333333333341</v>
      </c>
      <c r="BP63" s="63" t="str">
        <f>IF(HPS!BO63&gt;=6,"Cleared","NC")</f>
        <v>NC</v>
      </c>
      <c r="BQ63" s="63">
        <f t="shared" si="23"/>
        <v>54.74444444444444</v>
      </c>
    </row>
    <row r="64" spans="1:69" x14ac:dyDescent="0.3">
      <c r="A64" s="71">
        <v>61</v>
      </c>
      <c r="B64" s="60" t="s">
        <v>27</v>
      </c>
      <c r="C64" s="60" t="s">
        <v>24</v>
      </c>
      <c r="D64" s="60" t="s">
        <v>147</v>
      </c>
      <c r="E64" s="61" t="s">
        <v>148</v>
      </c>
      <c r="F64" s="63">
        <f>Persona!O65</f>
        <v>0</v>
      </c>
      <c r="G64" s="63">
        <f>Persona!P65</f>
        <v>47.777777777777779</v>
      </c>
      <c r="H64" s="63">
        <f>HPS!$G64+HPS!$F64</f>
        <v>47.777777777777779</v>
      </c>
      <c r="I64" s="63">
        <f>HPS!$H64*0.5</f>
        <v>23.888888888888889</v>
      </c>
      <c r="J64" s="63" t="str">
        <f>IF(HPS!$G64&gt;=50,"Cleared","NC")</f>
        <v>NC</v>
      </c>
      <c r="K64" s="63" t="str">
        <f>Wellness!K65</f>
        <v>Cleared</v>
      </c>
      <c r="L64" s="63">
        <f>Wellness!S65</f>
        <v>46.666666666666664</v>
      </c>
      <c r="M64" s="62">
        <f t="shared" si="0"/>
        <v>13.999999999999998</v>
      </c>
      <c r="N64" s="76" t="str">
        <f t="shared" si="1"/>
        <v>Cleared</v>
      </c>
      <c r="O64" s="62">
        <f>Behavior!I65</f>
        <v>3</v>
      </c>
      <c r="P64" s="62">
        <f>HPS!$O64*2</f>
        <v>6</v>
      </c>
      <c r="Q64" s="63" t="str">
        <f>IF(HPS!$P64&gt;=6,"Cleared","NC")</f>
        <v>Cleared</v>
      </c>
      <c r="R64" s="63">
        <f>Discipline!N65</f>
        <v>55.000000000000007</v>
      </c>
      <c r="S64" s="63">
        <f>HPS!$R64*0.1</f>
        <v>5.5000000000000009</v>
      </c>
      <c r="T64" s="63" t="str">
        <f>IF(HPS!$S64&gt;=4,"Cleared","NC")</f>
        <v>Cleared</v>
      </c>
      <c r="U64" s="63">
        <f>HPS!$I64+HPS!$M64+HPS!$P64+HPS!$S64</f>
        <v>49.388888888888886</v>
      </c>
      <c r="V64" s="63">
        <f>Persona!AB65</f>
        <v>12.966666666666667</v>
      </c>
      <c r="W64" s="63">
        <f>Persona!AC65</f>
        <v>44.79999999999999</v>
      </c>
      <c r="X64" s="63">
        <f>HPS!$V64+HPS!$W64</f>
        <v>57.766666666666659</v>
      </c>
      <c r="Y64" s="63">
        <f t="shared" si="2"/>
        <v>28.883333333333329</v>
      </c>
      <c r="Z64" s="63" t="str">
        <f>IF(HPS!$X64&gt;=40,"Cleared","NC")</f>
        <v>Cleared</v>
      </c>
      <c r="AA64" s="63" t="str">
        <f>Wellness!AE65</f>
        <v>Cleared</v>
      </c>
      <c r="AB64" s="63">
        <f>Wellness!AM65</f>
        <v>0</v>
      </c>
      <c r="AC64" s="63">
        <f t="shared" si="24"/>
        <v>0</v>
      </c>
      <c r="AD64" s="76" t="str">
        <f t="shared" si="3"/>
        <v>NC</v>
      </c>
      <c r="AE64" s="63">
        <f>Behavior!Q65</f>
        <v>3.75</v>
      </c>
      <c r="AF64" s="63">
        <f>Behavior!R65</f>
        <v>7.5</v>
      </c>
      <c r="AG64" s="63" t="str">
        <f>IF(HPS!$AF64&gt;=6,"Cleared","NC")</f>
        <v>Cleared</v>
      </c>
      <c r="AH64" s="63">
        <f>Discipline!AA65</f>
        <v>46.057142857142864</v>
      </c>
      <c r="AI64" s="63">
        <f t="shared" si="4"/>
        <v>4.6057142857142868</v>
      </c>
      <c r="AJ64" s="63" t="str">
        <f t="shared" si="5"/>
        <v>Cleared</v>
      </c>
      <c r="AK64" s="63">
        <f t="shared" si="6"/>
        <v>40.989047619047611</v>
      </c>
      <c r="AL64" s="63">
        <f>Persona!AO65</f>
        <v>15.346666666666668</v>
      </c>
      <c r="AM64" s="63">
        <f>Persona!AP65</f>
        <v>27.999999999999996</v>
      </c>
      <c r="AN64" s="63">
        <f t="shared" si="7"/>
        <v>43.346666666666664</v>
      </c>
      <c r="AO64" s="63">
        <f t="shared" si="8"/>
        <v>21.673333333333332</v>
      </c>
      <c r="AP64" s="63" t="str">
        <f>IF(HPS!$AN64&gt;=40,"Cleared","NC")</f>
        <v>Cleared</v>
      </c>
      <c r="AQ64" s="63" t="str">
        <f>Wellness!AY65</f>
        <v>NC</v>
      </c>
      <c r="AR64" s="63">
        <f>Wellness!BG65</f>
        <v>0</v>
      </c>
      <c r="AS64" s="62">
        <f t="shared" si="9"/>
        <v>0</v>
      </c>
      <c r="AT64" s="76" t="str">
        <f t="shared" si="10"/>
        <v>NC</v>
      </c>
      <c r="AU64" s="63">
        <f>Behavior!AG65</f>
        <v>3.56</v>
      </c>
      <c r="AV64" s="63">
        <f>Behavior!AH65</f>
        <v>7.12</v>
      </c>
      <c r="AW64" s="63" t="str">
        <f t="shared" si="11"/>
        <v>Cleared</v>
      </c>
      <c r="AX64" s="63">
        <f>Discipline!AN65</f>
        <v>34.444444444444443</v>
      </c>
      <c r="AY64" s="63">
        <f t="shared" si="12"/>
        <v>3.4444444444444446</v>
      </c>
      <c r="AZ64" s="63" t="str">
        <f t="shared" si="13"/>
        <v>NC</v>
      </c>
      <c r="BA64" s="63">
        <f t="shared" si="14"/>
        <v>32.237777777777779</v>
      </c>
      <c r="BB64" s="63">
        <f>Persona!BB65</f>
        <v>16.966666666666665</v>
      </c>
      <c r="BC64" s="63">
        <f>Persona!BC65</f>
        <v>48</v>
      </c>
      <c r="BD64" s="63">
        <f t="shared" si="15"/>
        <v>64.966666666666669</v>
      </c>
      <c r="BE64" s="63">
        <f t="shared" si="16"/>
        <v>32.483333333333334</v>
      </c>
      <c r="BF64" s="63" t="str">
        <f t="shared" si="17"/>
        <v>Cleared</v>
      </c>
      <c r="BG64" s="63" t="str">
        <f>Wellness!BS65</f>
        <v>NC</v>
      </c>
      <c r="BH64" s="63">
        <f>Wellness!CA65</f>
        <v>0</v>
      </c>
      <c r="BI64" s="62">
        <f t="shared" si="18"/>
        <v>0</v>
      </c>
      <c r="BJ64" s="76" t="str">
        <f t="shared" si="19"/>
        <v>NC</v>
      </c>
      <c r="BK64" s="63">
        <f>Behavior!AG65</f>
        <v>3.56</v>
      </c>
      <c r="BL64" s="63">
        <f>Behavior!AH65</f>
        <v>7.12</v>
      </c>
      <c r="BM64" s="63" t="str">
        <f t="shared" si="20"/>
        <v>Cleared</v>
      </c>
      <c r="BN64" s="63">
        <f>Discipline!BA65</f>
        <v>44.333333333333336</v>
      </c>
      <c r="BO64" s="63">
        <f t="shared" si="21"/>
        <v>4.4333333333333336</v>
      </c>
      <c r="BP64" s="63" t="str">
        <f>IF(HPS!BO64&gt;=6,"Cleared","NC")</f>
        <v>NC</v>
      </c>
      <c r="BQ64" s="63">
        <f t="shared" si="23"/>
        <v>44.036666666666662</v>
      </c>
    </row>
    <row r="65" spans="1:69" x14ac:dyDescent="0.3">
      <c r="A65" s="72">
        <v>62</v>
      </c>
      <c r="B65" s="64" t="s">
        <v>23</v>
      </c>
      <c r="C65" s="64" t="s">
        <v>47</v>
      </c>
      <c r="D65" s="64" t="s">
        <v>149</v>
      </c>
      <c r="E65" s="65" t="s">
        <v>150</v>
      </c>
      <c r="F65" s="63">
        <f>Persona!O66</f>
        <v>0</v>
      </c>
      <c r="G65" s="63">
        <f>Persona!P66</f>
        <v>43.888888888888886</v>
      </c>
      <c r="H65" s="63">
        <f>HPS!$G65+HPS!$F65</f>
        <v>43.888888888888886</v>
      </c>
      <c r="I65" s="63">
        <f>HPS!$H65*0.5</f>
        <v>21.944444444444443</v>
      </c>
      <c r="J65" s="63" t="str">
        <f>IF(HPS!$G65&gt;=50,"Cleared","NC")</f>
        <v>NC</v>
      </c>
      <c r="K65" s="63" t="str">
        <f>Wellness!K66</f>
        <v>Cleared</v>
      </c>
      <c r="L65" s="63">
        <f>Wellness!S66</f>
        <v>43.333333333333336</v>
      </c>
      <c r="M65" s="62">
        <f t="shared" si="0"/>
        <v>13</v>
      </c>
      <c r="N65" s="76" t="str">
        <f t="shared" si="1"/>
        <v>Cleared</v>
      </c>
      <c r="O65" s="66">
        <f>Behavior!I66</f>
        <v>3</v>
      </c>
      <c r="P65" s="66">
        <f>HPS!$O65*2</f>
        <v>6</v>
      </c>
      <c r="Q65" s="67" t="str">
        <f>IF(HPS!$P65&gt;=6,"Cleared","NC")</f>
        <v>Cleared</v>
      </c>
      <c r="R65" s="63">
        <f>Discipline!N66</f>
        <v>52.5</v>
      </c>
      <c r="S65" s="63">
        <f>HPS!$R65*0.1</f>
        <v>5.25</v>
      </c>
      <c r="T65" s="63" t="str">
        <f>IF(HPS!$S65&gt;=4,"Cleared","NC")</f>
        <v>Cleared</v>
      </c>
      <c r="U65" s="67">
        <f>HPS!$I65+HPS!$M65+HPS!$P65+HPS!$S65</f>
        <v>46.194444444444443</v>
      </c>
      <c r="V65" s="63">
        <f>Persona!AB66</f>
        <v>22.114285714285714</v>
      </c>
      <c r="W65" s="63">
        <f>Persona!AC66</f>
        <v>37.599999999999994</v>
      </c>
      <c r="X65" s="63">
        <f>HPS!$V65+HPS!$W65</f>
        <v>59.714285714285708</v>
      </c>
      <c r="Y65" s="63">
        <f t="shared" si="2"/>
        <v>29.857142857142854</v>
      </c>
      <c r="Z65" s="67" t="str">
        <f>IF(HPS!$X65&gt;=40,"Cleared","NC")</f>
        <v>Cleared</v>
      </c>
      <c r="AA65" s="63" t="str">
        <f>Wellness!AE66</f>
        <v>Cleared</v>
      </c>
      <c r="AB65" s="63">
        <f>Wellness!AM66</f>
        <v>33.333333333333329</v>
      </c>
      <c r="AC65" s="63">
        <f t="shared" si="24"/>
        <v>9.9999999999999982</v>
      </c>
      <c r="AD65" s="76" t="str">
        <f t="shared" si="3"/>
        <v>Cleared</v>
      </c>
      <c r="AE65" s="63">
        <f>Behavior!Q66</f>
        <v>3.6274999999999999</v>
      </c>
      <c r="AF65" s="63">
        <f>Behavior!R66</f>
        <v>7.2549999999999999</v>
      </c>
      <c r="AG65" s="63" t="str">
        <f>IF(HPS!$AF65&gt;=6,"Cleared","NC")</f>
        <v>Cleared</v>
      </c>
      <c r="AH65" s="63">
        <f>Discipline!AA66</f>
        <v>53.371428571428567</v>
      </c>
      <c r="AI65" s="63">
        <f t="shared" si="4"/>
        <v>5.3371428571428572</v>
      </c>
      <c r="AJ65" s="63" t="str">
        <f t="shared" si="5"/>
        <v>Cleared</v>
      </c>
      <c r="AK65" s="63">
        <f t="shared" si="6"/>
        <v>52.449285714285715</v>
      </c>
      <c r="AL65" s="63">
        <f>Persona!AO66</f>
        <v>20.76</v>
      </c>
      <c r="AM65" s="63">
        <f>Persona!AP66</f>
        <v>52</v>
      </c>
      <c r="AN65" s="63">
        <f t="shared" si="7"/>
        <v>72.760000000000005</v>
      </c>
      <c r="AO65" s="63">
        <f t="shared" si="8"/>
        <v>36.380000000000003</v>
      </c>
      <c r="AP65" s="67" t="str">
        <f>IF(HPS!$AN65&gt;=40,"Cleared","NC")</f>
        <v>Cleared</v>
      </c>
      <c r="AQ65" s="63" t="str">
        <f>Wellness!AY66</f>
        <v>Cleared</v>
      </c>
      <c r="AR65" s="63">
        <f>Wellness!BG66</f>
        <v>30</v>
      </c>
      <c r="AS65" s="62">
        <f t="shared" si="9"/>
        <v>9</v>
      </c>
      <c r="AT65" s="76" t="str">
        <f t="shared" si="10"/>
        <v>Cleared</v>
      </c>
      <c r="AU65" s="63">
        <f>Behavior!AG66</f>
        <v>3.6</v>
      </c>
      <c r="AV65" s="63">
        <f>Behavior!AH66</f>
        <v>7.2</v>
      </c>
      <c r="AW65" s="63" t="str">
        <f t="shared" si="11"/>
        <v>Cleared</v>
      </c>
      <c r="AX65" s="63">
        <f>Discipline!AN66</f>
        <v>46.888888888888886</v>
      </c>
      <c r="AY65" s="63">
        <f t="shared" si="12"/>
        <v>4.6888888888888891</v>
      </c>
      <c r="AZ65" s="63" t="str">
        <f t="shared" si="13"/>
        <v>Cleared</v>
      </c>
      <c r="BA65" s="63">
        <f t="shared" si="14"/>
        <v>57.268888888888895</v>
      </c>
      <c r="BB65" s="63">
        <f>Persona!BB66</f>
        <v>17.746296296296297</v>
      </c>
      <c r="BC65" s="63">
        <f>Persona!BC66</f>
        <v>42.333333333333336</v>
      </c>
      <c r="BD65" s="63">
        <f t="shared" si="15"/>
        <v>60.079629629629636</v>
      </c>
      <c r="BE65" s="63">
        <f t="shared" si="16"/>
        <v>30.039814814814818</v>
      </c>
      <c r="BF65" s="63" t="str">
        <f t="shared" si="17"/>
        <v>Cleared</v>
      </c>
      <c r="BG65" s="63" t="str">
        <f>Wellness!BS66</f>
        <v>Cleared</v>
      </c>
      <c r="BH65" s="63">
        <f>Wellness!CA66</f>
        <v>43.333333333333336</v>
      </c>
      <c r="BI65" s="62">
        <f t="shared" si="18"/>
        <v>13</v>
      </c>
      <c r="BJ65" s="76" t="str">
        <f t="shared" si="19"/>
        <v>Cleared</v>
      </c>
      <c r="BK65" s="63">
        <f>Behavior!AG66</f>
        <v>3.6</v>
      </c>
      <c r="BL65" s="63">
        <f>Behavior!AH66</f>
        <v>7.2</v>
      </c>
      <c r="BM65" s="63" t="str">
        <f t="shared" si="20"/>
        <v>Cleared</v>
      </c>
      <c r="BN65" s="63">
        <f>Discipline!BA66</f>
        <v>48</v>
      </c>
      <c r="BO65" s="63">
        <f t="shared" si="21"/>
        <v>4.8000000000000007</v>
      </c>
      <c r="BP65" s="63" t="str">
        <f>IF(HPS!BO65&gt;=6,"Cleared","NC")</f>
        <v>NC</v>
      </c>
      <c r="BQ65" s="63">
        <f t="shared" si="23"/>
        <v>55.039814814814818</v>
      </c>
    </row>
    <row r="66" spans="1:69" x14ac:dyDescent="0.3">
      <c r="A66" s="71">
        <v>63</v>
      </c>
      <c r="B66" s="60" t="s">
        <v>27</v>
      </c>
      <c r="C66" s="60" t="s">
        <v>24</v>
      </c>
      <c r="D66" s="60" t="s">
        <v>151</v>
      </c>
      <c r="E66" s="61" t="s">
        <v>152</v>
      </c>
      <c r="F66" s="63">
        <f>Persona!O67</f>
        <v>0</v>
      </c>
      <c r="G66" s="63">
        <f>Persona!P67</f>
        <v>60</v>
      </c>
      <c r="H66" s="63">
        <f>HPS!$G66+HPS!$F66</f>
        <v>60</v>
      </c>
      <c r="I66" s="63">
        <f>HPS!$H66*0.5</f>
        <v>30</v>
      </c>
      <c r="J66" s="63" t="str">
        <f>IF(HPS!$G66&gt;=50,"Cleared","NC")</f>
        <v>Cleared</v>
      </c>
      <c r="K66" s="63" t="str">
        <f>Wellness!K67</f>
        <v>NC</v>
      </c>
      <c r="L66" s="63">
        <f>Wellness!S67</f>
        <v>36.666666666666664</v>
      </c>
      <c r="M66" s="62">
        <f t="shared" si="0"/>
        <v>10.999999999999998</v>
      </c>
      <c r="N66" s="76" t="str">
        <f t="shared" si="1"/>
        <v>Cleared</v>
      </c>
      <c r="O66" s="62">
        <f>Behavior!I67</f>
        <v>3</v>
      </c>
      <c r="P66" s="62">
        <f>HPS!$O66*2</f>
        <v>6</v>
      </c>
      <c r="Q66" s="63" t="str">
        <f>IF(HPS!$P66&gt;=6,"Cleared","NC")</f>
        <v>Cleared</v>
      </c>
      <c r="R66" s="63">
        <f>Discipline!N67</f>
        <v>46.25</v>
      </c>
      <c r="S66" s="63">
        <f>HPS!$R66*0.1</f>
        <v>4.625</v>
      </c>
      <c r="T66" s="63" t="str">
        <f>IF(HPS!$S66&gt;=4,"Cleared","NC")</f>
        <v>Cleared</v>
      </c>
      <c r="U66" s="63">
        <f>HPS!$I66+HPS!$M66+HPS!$P66+HPS!$S66</f>
        <v>51.625</v>
      </c>
      <c r="V66" s="63">
        <f>Persona!AB67</f>
        <v>19.607142857142858</v>
      </c>
      <c r="W66" s="63">
        <f>Persona!AC67</f>
        <v>37.6</v>
      </c>
      <c r="X66" s="63">
        <f>HPS!$V66+HPS!$W66</f>
        <v>57.207142857142856</v>
      </c>
      <c r="Y66" s="63">
        <f t="shared" si="2"/>
        <v>28.603571428571428</v>
      </c>
      <c r="Z66" s="63" t="str">
        <f>IF(HPS!$X66&gt;=40,"Cleared","NC")</f>
        <v>Cleared</v>
      </c>
      <c r="AA66" s="63" t="str">
        <f>Wellness!AE67</f>
        <v>NC</v>
      </c>
      <c r="AB66" s="63">
        <f>Wellness!AM67</f>
        <v>13.333333333333334</v>
      </c>
      <c r="AC66" s="63">
        <f t="shared" si="24"/>
        <v>4</v>
      </c>
      <c r="AD66" s="76" t="str">
        <f t="shared" si="3"/>
        <v>NC</v>
      </c>
      <c r="AE66" s="63">
        <f>Behavior!Q67</f>
        <v>3.75</v>
      </c>
      <c r="AF66" s="63">
        <f>Behavior!R67</f>
        <v>7.5</v>
      </c>
      <c r="AG66" s="63" t="str">
        <f>IF(HPS!$AF66&gt;=6,"Cleared","NC")</f>
        <v>Cleared</v>
      </c>
      <c r="AH66" s="63">
        <f>Discipline!AA67</f>
        <v>43.542857142857144</v>
      </c>
      <c r="AI66" s="63">
        <f t="shared" si="4"/>
        <v>4.354285714285715</v>
      </c>
      <c r="AJ66" s="63" t="str">
        <f t="shared" si="5"/>
        <v>Cleared</v>
      </c>
      <c r="AK66" s="63">
        <f t="shared" si="6"/>
        <v>44.457857142857144</v>
      </c>
      <c r="AL66" s="63">
        <f>Persona!AO67</f>
        <v>13.746666666666668</v>
      </c>
      <c r="AM66" s="63">
        <f>Persona!AP67</f>
        <v>37.999999999999993</v>
      </c>
      <c r="AN66" s="63">
        <f t="shared" si="7"/>
        <v>51.746666666666663</v>
      </c>
      <c r="AO66" s="63">
        <f t="shared" si="8"/>
        <v>25.873333333333331</v>
      </c>
      <c r="AP66" s="63" t="str">
        <f>IF(HPS!$AN66&gt;=40,"Cleared","NC")</f>
        <v>Cleared</v>
      </c>
      <c r="AQ66" s="63" t="str">
        <f>Wellness!AY67</f>
        <v>NC</v>
      </c>
      <c r="AR66" s="63">
        <f>Wellness!BG67</f>
        <v>16.666666666666664</v>
      </c>
      <c r="AS66" s="62">
        <f t="shared" si="9"/>
        <v>4.9999999999999991</v>
      </c>
      <c r="AT66" s="76" t="str">
        <f t="shared" si="10"/>
        <v>NC</v>
      </c>
      <c r="AU66" s="63">
        <f>Behavior!AG67</f>
        <v>4.4000000000000004</v>
      </c>
      <c r="AV66" s="63">
        <f>Behavior!AH67</f>
        <v>8.8000000000000007</v>
      </c>
      <c r="AW66" s="63" t="str">
        <f t="shared" si="11"/>
        <v>Cleared</v>
      </c>
      <c r="AX66" s="63">
        <f>Discipline!AN67</f>
        <v>34.944444444444443</v>
      </c>
      <c r="AY66" s="63">
        <f t="shared" si="12"/>
        <v>3.4944444444444445</v>
      </c>
      <c r="AZ66" s="63" t="str">
        <f t="shared" si="13"/>
        <v>NC</v>
      </c>
      <c r="BA66" s="63">
        <f t="shared" si="14"/>
        <v>43.167777777777779</v>
      </c>
      <c r="BB66" s="63">
        <f>Persona!BB67</f>
        <v>26.111111111111114</v>
      </c>
      <c r="BC66" s="63">
        <f>Persona!BC67</f>
        <v>52</v>
      </c>
      <c r="BD66" s="63">
        <f t="shared" si="15"/>
        <v>78.111111111111114</v>
      </c>
      <c r="BE66" s="63">
        <f t="shared" si="16"/>
        <v>39.055555555555557</v>
      </c>
      <c r="BF66" s="63" t="str">
        <f t="shared" si="17"/>
        <v>Cleared</v>
      </c>
      <c r="BG66" s="63" t="str">
        <f>Wellness!BS67</f>
        <v>NC</v>
      </c>
      <c r="BH66" s="63">
        <f>Wellness!CA67</f>
        <v>10</v>
      </c>
      <c r="BI66" s="62">
        <f t="shared" si="18"/>
        <v>3</v>
      </c>
      <c r="BJ66" s="76" t="str">
        <f t="shared" si="19"/>
        <v>NC</v>
      </c>
      <c r="BK66" s="63">
        <f>Behavior!AG67</f>
        <v>4.4000000000000004</v>
      </c>
      <c r="BL66" s="63">
        <f>Behavior!AH67</f>
        <v>8.8000000000000007</v>
      </c>
      <c r="BM66" s="63" t="str">
        <f t="shared" si="20"/>
        <v>Cleared</v>
      </c>
      <c r="BN66" s="63">
        <f>Discipline!BA67</f>
        <v>51.333333333333329</v>
      </c>
      <c r="BO66" s="63">
        <f t="shared" si="21"/>
        <v>5.1333333333333329</v>
      </c>
      <c r="BP66" s="63" t="str">
        <f>IF(HPS!BO66&gt;=6,"Cleared","NC")</f>
        <v>NC</v>
      </c>
      <c r="BQ66" s="63">
        <f t="shared" si="23"/>
        <v>55.988888888888887</v>
      </c>
    </row>
    <row r="67" spans="1:69" x14ac:dyDescent="0.3">
      <c r="A67" s="72">
        <v>64</v>
      </c>
      <c r="B67" s="64" t="s">
        <v>27</v>
      </c>
      <c r="C67" s="64" t="s">
        <v>15</v>
      </c>
      <c r="D67" s="64" t="s">
        <v>153</v>
      </c>
      <c r="E67" s="65" t="s">
        <v>154</v>
      </c>
      <c r="F67" s="63">
        <f>Persona!O68</f>
        <v>0</v>
      </c>
      <c r="G67" s="63">
        <f>Persona!P68</f>
        <v>77.777777777777786</v>
      </c>
      <c r="H67" s="63">
        <f>HPS!$G67+HPS!$F67</f>
        <v>77.777777777777786</v>
      </c>
      <c r="I67" s="63">
        <f>HPS!$H67*0.5</f>
        <v>38.888888888888893</v>
      </c>
      <c r="J67" s="63" t="str">
        <f>IF(HPS!$G67&gt;=50,"Cleared","NC")</f>
        <v>Cleared</v>
      </c>
      <c r="K67" s="63" t="str">
        <f>Wellness!K68</f>
        <v>Cleared</v>
      </c>
      <c r="L67" s="63">
        <f>Wellness!S68</f>
        <v>53.333333333333336</v>
      </c>
      <c r="M67" s="62">
        <f t="shared" si="0"/>
        <v>16</v>
      </c>
      <c r="N67" s="76" t="str">
        <f t="shared" si="1"/>
        <v>Cleared</v>
      </c>
      <c r="O67" s="66">
        <f>Behavior!I68</f>
        <v>3</v>
      </c>
      <c r="P67" s="66">
        <f>HPS!$O67*2</f>
        <v>6</v>
      </c>
      <c r="Q67" s="67" t="str">
        <f>IF(HPS!$P67&gt;=6,"Cleared","NC")</f>
        <v>Cleared</v>
      </c>
      <c r="R67" s="63">
        <f>Discipline!N68</f>
        <v>65</v>
      </c>
      <c r="S67" s="63">
        <f>HPS!$R67*0.1</f>
        <v>6.5</v>
      </c>
      <c r="T67" s="63" t="str">
        <f>IF(HPS!$S67&gt;=4,"Cleared","NC")</f>
        <v>Cleared</v>
      </c>
      <c r="U67" s="67">
        <f>HPS!$I67+HPS!$M67+HPS!$P67+HPS!$S67</f>
        <v>67.388888888888886</v>
      </c>
      <c r="V67" s="63">
        <f>Persona!AB68</f>
        <v>17.638095238095243</v>
      </c>
      <c r="W67" s="63">
        <f>Persona!AC68</f>
        <v>0</v>
      </c>
      <c r="X67" s="63">
        <f>HPS!$V67+HPS!$W67</f>
        <v>17.638095238095243</v>
      </c>
      <c r="Y67" s="63">
        <f t="shared" si="2"/>
        <v>8.8190476190476215</v>
      </c>
      <c r="Z67" s="67" t="str">
        <f>IF(HPS!$X67&gt;=40,"Cleared","NC")</f>
        <v>NC</v>
      </c>
      <c r="AA67" s="63" t="str">
        <f>Wellness!AE68</f>
        <v>Cleared</v>
      </c>
      <c r="AB67" s="63">
        <f>Wellness!AM68</f>
        <v>0</v>
      </c>
      <c r="AC67" s="63">
        <f t="shared" si="24"/>
        <v>0</v>
      </c>
      <c r="AD67" s="76" t="str">
        <f t="shared" si="3"/>
        <v>NC</v>
      </c>
      <c r="AE67" s="63">
        <f>Behavior!Q68</f>
        <v>3.3</v>
      </c>
      <c r="AF67" s="63">
        <f>Behavior!R68</f>
        <v>6.6</v>
      </c>
      <c r="AG67" s="63" t="str">
        <f>IF(HPS!$AF67&gt;=6,"Cleared","NC")</f>
        <v>Cleared</v>
      </c>
      <c r="AH67" s="63">
        <f>Discipline!AA68</f>
        <v>40.114285714285714</v>
      </c>
      <c r="AI67" s="63">
        <f t="shared" si="4"/>
        <v>4.0114285714285716</v>
      </c>
      <c r="AJ67" s="63" t="str">
        <f t="shared" si="5"/>
        <v>Cleared</v>
      </c>
      <c r="AK67" s="63">
        <f t="shared" si="6"/>
        <v>19.430476190476192</v>
      </c>
      <c r="AL67" s="63">
        <f>Persona!AO68</f>
        <v>13.266666666666666</v>
      </c>
      <c r="AM67" s="63">
        <f>Persona!AP68</f>
        <v>34.333333333333329</v>
      </c>
      <c r="AN67" s="63">
        <f t="shared" si="7"/>
        <v>47.599999999999994</v>
      </c>
      <c r="AO67" s="63">
        <f t="shared" si="8"/>
        <v>23.799999999999997</v>
      </c>
      <c r="AP67" s="67" t="str">
        <f>IF(HPS!$AN67&gt;=40,"Cleared","NC")</f>
        <v>Cleared</v>
      </c>
      <c r="AQ67" s="63" t="str">
        <f>Wellness!AY68</f>
        <v>NC</v>
      </c>
      <c r="AR67" s="63">
        <f>Wellness!BG68</f>
        <v>46.666666666666664</v>
      </c>
      <c r="AS67" s="62">
        <f t="shared" si="9"/>
        <v>13.999999999999998</v>
      </c>
      <c r="AT67" s="76" t="str">
        <f t="shared" si="10"/>
        <v>Cleared</v>
      </c>
      <c r="AU67" s="63">
        <f>Behavior!AG68</f>
        <v>3.7</v>
      </c>
      <c r="AV67" s="63">
        <f>Behavior!AH68</f>
        <v>7.4</v>
      </c>
      <c r="AW67" s="63" t="str">
        <f t="shared" si="11"/>
        <v>Cleared</v>
      </c>
      <c r="AX67" s="63">
        <f>Discipline!AN68</f>
        <v>35.611111111111114</v>
      </c>
      <c r="AY67" s="63">
        <f t="shared" si="12"/>
        <v>3.5611111111111118</v>
      </c>
      <c r="AZ67" s="63" t="str">
        <f t="shared" si="13"/>
        <v>NC</v>
      </c>
      <c r="BA67" s="63">
        <f t="shared" si="14"/>
        <v>48.761111111111106</v>
      </c>
      <c r="BB67" s="63">
        <f>Persona!BB68</f>
        <v>20.50555555555556</v>
      </c>
      <c r="BC67" s="63">
        <f>Persona!BC68</f>
        <v>60</v>
      </c>
      <c r="BD67" s="63">
        <f t="shared" si="15"/>
        <v>80.50555555555556</v>
      </c>
      <c r="BE67" s="63">
        <f t="shared" si="16"/>
        <v>40.25277777777778</v>
      </c>
      <c r="BF67" s="63" t="str">
        <f t="shared" si="17"/>
        <v>Cleared</v>
      </c>
      <c r="BG67" s="63" t="str">
        <f>Wellness!BS68</f>
        <v>NC</v>
      </c>
      <c r="BH67" s="63">
        <f>Wellness!CA68</f>
        <v>20</v>
      </c>
      <c r="BI67" s="62">
        <f t="shared" si="18"/>
        <v>6</v>
      </c>
      <c r="BJ67" s="76" t="str">
        <f t="shared" si="19"/>
        <v>NC</v>
      </c>
      <c r="BK67" s="63">
        <f>Behavior!AG68</f>
        <v>3.7</v>
      </c>
      <c r="BL67" s="63">
        <f>Behavior!AH68</f>
        <v>7.4</v>
      </c>
      <c r="BM67" s="63" t="str">
        <f t="shared" si="20"/>
        <v>Cleared</v>
      </c>
      <c r="BN67" s="63">
        <f>Discipline!BA68</f>
        <v>53</v>
      </c>
      <c r="BO67" s="63">
        <f t="shared" si="21"/>
        <v>5.3000000000000007</v>
      </c>
      <c r="BP67" s="63" t="str">
        <f>IF(HPS!BO67&gt;=6,"Cleared","NC")</f>
        <v>NC</v>
      </c>
      <c r="BQ67" s="63">
        <f t="shared" si="23"/>
        <v>58.952777777777783</v>
      </c>
    </row>
    <row r="68" spans="1:69" x14ac:dyDescent="0.3">
      <c r="A68" s="71">
        <v>65</v>
      </c>
      <c r="B68" s="60" t="s">
        <v>27</v>
      </c>
      <c r="C68" s="60" t="s">
        <v>24</v>
      </c>
      <c r="D68" s="60" t="s">
        <v>155</v>
      </c>
      <c r="E68" s="61" t="s">
        <v>156</v>
      </c>
      <c r="F68" s="63">
        <f>Persona!O69</f>
        <v>0</v>
      </c>
      <c r="G68" s="63">
        <f>Persona!P69</f>
        <v>62.222222222222214</v>
      </c>
      <c r="H68" s="63">
        <f>HPS!$G68+HPS!$F68</f>
        <v>62.222222222222214</v>
      </c>
      <c r="I68" s="63">
        <f>HPS!$H68*0.5</f>
        <v>31.111111111111107</v>
      </c>
      <c r="J68" s="63" t="str">
        <f>IF(HPS!$G68&gt;=50,"Cleared","NC")</f>
        <v>Cleared</v>
      </c>
      <c r="K68" s="63" t="str">
        <f>Wellness!K69</f>
        <v>Cleared</v>
      </c>
      <c r="L68" s="63">
        <f>Wellness!S69</f>
        <v>40</v>
      </c>
      <c r="M68" s="62">
        <f t="shared" si="0"/>
        <v>12</v>
      </c>
      <c r="N68" s="76" t="str">
        <f t="shared" si="1"/>
        <v>Cleared</v>
      </c>
      <c r="O68" s="62">
        <f>Behavior!I69</f>
        <v>3</v>
      </c>
      <c r="P68" s="62">
        <f>HPS!$O68*2</f>
        <v>6</v>
      </c>
      <c r="Q68" s="63" t="str">
        <f>IF(HPS!$P68&gt;=6,"Cleared","NC")</f>
        <v>Cleared</v>
      </c>
      <c r="R68" s="63">
        <f>Discipline!N69</f>
        <v>66.607142857142847</v>
      </c>
      <c r="S68" s="63">
        <f>HPS!$R68*0.1</f>
        <v>6.6607142857142847</v>
      </c>
      <c r="T68" s="63" t="str">
        <f>IF(HPS!$S68&gt;=4,"Cleared","NC")</f>
        <v>Cleared</v>
      </c>
      <c r="U68" s="63">
        <f>HPS!$I68+HPS!$M68+HPS!$P68+HPS!$S68</f>
        <v>55.771825396825392</v>
      </c>
      <c r="V68" s="63">
        <f>Persona!AB69</f>
        <v>12.865476190476191</v>
      </c>
      <c r="W68" s="63">
        <f>Persona!AC69</f>
        <v>40.799999999999997</v>
      </c>
      <c r="X68" s="63">
        <f>HPS!$V68+HPS!$W68</f>
        <v>53.665476190476184</v>
      </c>
      <c r="Y68" s="63">
        <f t="shared" si="2"/>
        <v>26.832738095238092</v>
      </c>
      <c r="Z68" s="63" t="str">
        <f>IF(HPS!$X68&gt;=40,"Cleared","NC")</f>
        <v>Cleared</v>
      </c>
      <c r="AA68" s="63" t="str">
        <f>Wellness!AE69</f>
        <v>NC</v>
      </c>
      <c r="AB68" s="63">
        <f>Wellness!AM69</f>
        <v>0</v>
      </c>
      <c r="AC68" s="63">
        <f t="shared" si="24"/>
        <v>0</v>
      </c>
      <c r="AD68" s="76" t="str">
        <f t="shared" si="3"/>
        <v>NC</v>
      </c>
      <c r="AE68" s="63">
        <f>Behavior!Q69</f>
        <v>3.75</v>
      </c>
      <c r="AF68" s="63">
        <f>Behavior!R69</f>
        <v>7.5</v>
      </c>
      <c r="AG68" s="63" t="str">
        <f>IF(HPS!$AF68&gt;=6,"Cleared","NC")</f>
        <v>Cleared</v>
      </c>
      <c r="AH68" s="63">
        <f>Discipline!AA69</f>
        <v>38.971428571428568</v>
      </c>
      <c r="AI68" s="63">
        <f t="shared" si="4"/>
        <v>3.8971428571428568</v>
      </c>
      <c r="AJ68" s="63" t="str">
        <f t="shared" si="5"/>
        <v>NC</v>
      </c>
      <c r="AK68" s="63">
        <f t="shared" si="6"/>
        <v>38.229880952380952</v>
      </c>
      <c r="AL68" s="63">
        <f>Persona!AO69</f>
        <v>11.280000000000001</v>
      </c>
      <c r="AM68" s="63">
        <f>Persona!AP69</f>
        <v>41.333333333333321</v>
      </c>
      <c r="AN68" s="63">
        <f t="shared" si="7"/>
        <v>52.613333333333323</v>
      </c>
      <c r="AO68" s="63">
        <f t="shared" si="8"/>
        <v>26.306666666666661</v>
      </c>
      <c r="AP68" s="63" t="str">
        <f>IF(HPS!$AN68&gt;=40,"Cleared","NC")</f>
        <v>Cleared</v>
      </c>
      <c r="AQ68" s="63" t="str">
        <f>Wellness!AY69</f>
        <v>NC</v>
      </c>
      <c r="AR68" s="63">
        <f>Wellness!BG69</f>
        <v>30</v>
      </c>
      <c r="AS68" s="62">
        <f t="shared" si="9"/>
        <v>9</v>
      </c>
      <c r="AT68" s="76" t="str">
        <f t="shared" si="10"/>
        <v>Cleared</v>
      </c>
      <c r="AU68" s="63">
        <f>Behavior!AG69</f>
        <v>3.8</v>
      </c>
      <c r="AV68" s="63">
        <f>Behavior!AH69</f>
        <v>7.6</v>
      </c>
      <c r="AW68" s="63" t="str">
        <f t="shared" si="11"/>
        <v>Cleared</v>
      </c>
      <c r="AX68" s="63">
        <f>Discipline!AN69</f>
        <v>28.111111111111107</v>
      </c>
      <c r="AY68" s="63">
        <f t="shared" si="12"/>
        <v>2.8111111111111109</v>
      </c>
      <c r="AZ68" s="63" t="str">
        <f t="shared" si="13"/>
        <v>NC</v>
      </c>
      <c r="BA68" s="63">
        <f t="shared" si="14"/>
        <v>45.717777777777769</v>
      </c>
      <c r="BB68" s="63">
        <f>Persona!BB69</f>
        <v>26.900000000000002</v>
      </c>
      <c r="BC68" s="63">
        <f>Persona!BC69</f>
        <v>24</v>
      </c>
      <c r="BD68" s="63">
        <f t="shared" si="15"/>
        <v>50.900000000000006</v>
      </c>
      <c r="BE68" s="63">
        <f t="shared" si="16"/>
        <v>25.450000000000003</v>
      </c>
      <c r="BF68" s="63" t="str">
        <f t="shared" si="17"/>
        <v>Cleared</v>
      </c>
      <c r="BG68" s="63" t="str">
        <f>Wellness!BS69</f>
        <v>NC</v>
      </c>
      <c r="BH68" s="63">
        <f>Wellness!CA69</f>
        <v>30</v>
      </c>
      <c r="BI68" s="62">
        <f t="shared" si="18"/>
        <v>9</v>
      </c>
      <c r="BJ68" s="76" t="str">
        <f t="shared" si="19"/>
        <v>Cleared</v>
      </c>
      <c r="BK68" s="63">
        <f>Behavior!AG69</f>
        <v>3.8</v>
      </c>
      <c r="BL68" s="63">
        <f>Behavior!AH69</f>
        <v>7.6</v>
      </c>
      <c r="BM68" s="63" t="str">
        <f t="shared" si="20"/>
        <v>Cleared</v>
      </c>
      <c r="BN68" s="63">
        <f>Discipline!BA69</f>
        <v>57.999999999999993</v>
      </c>
      <c r="BO68" s="63">
        <f t="shared" si="21"/>
        <v>5.8</v>
      </c>
      <c r="BP68" s="63" t="str">
        <f>IF(HPS!BO68&gt;=6,"Cleared","NC")</f>
        <v>NC</v>
      </c>
      <c r="BQ68" s="63">
        <f t="shared" si="23"/>
        <v>47.85</v>
      </c>
    </row>
    <row r="69" spans="1:69" x14ac:dyDescent="0.3">
      <c r="A69" s="72">
        <v>66</v>
      </c>
      <c r="B69" s="64" t="s">
        <v>27</v>
      </c>
      <c r="C69" s="64" t="s">
        <v>47</v>
      </c>
      <c r="D69" s="64" t="s">
        <v>157</v>
      </c>
      <c r="E69" s="65" t="s">
        <v>158</v>
      </c>
      <c r="F69" s="63">
        <f>Persona!O70</f>
        <v>0</v>
      </c>
      <c r="G69" s="63">
        <f>Persona!P70</f>
        <v>50</v>
      </c>
      <c r="H69" s="63">
        <f>HPS!$G69+HPS!$F69</f>
        <v>50</v>
      </c>
      <c r="I69" s="63">
        <f>HPS!$H69*0.5</f>
        <v>25</v>
      </c>
      <c r="J69" s="63" t="str">
        <f>IF(HPS!$G69&gt;=50,"Cleared","NC")</f>
        <v>Cleared</v>
      </c>
      <c r="K69" s="63" t="str">
        <f>Wellness!K70</f>
        <v>Cleared</v>
      </c>
      <c r="L69" s="63">
        <f>Wellness!S70</f>
        <v>56.666666666666664</v>
      </c>
      <c r="M69" s="62">
        <f t="shared" ref="M69:M132" si="25">$L69*0.3</f>
        <v>17</v>
      </c>
      <c r="N69" s="76" t="str">
        <f t="shared" ref="N69:N132" si="26">IF(M69&gt;=9,"Cleared","NC")</f>
        <v>Cleared</v>
      </c>
      <c r="O69" s="66">
        <f>Behavior!I70</f>
        <v>3</v>
      </c>
      <c r="P69" s="66">
        <f>HPS!$O69*2</f>
        <v>6</v>
      </c>
      <c r="Q69" s="67" t="str">
        <f>IF(HPS!$P69&gt;=6,"Cleared","NC")</f>
        <v>Cleared</v>
      </c>
      <c r="R69" s="63">
        <f>Discipline!N70</f>
        <v>56.25</v>
      </c>
      <c r="S69" s="63">
        <f>HPS!$R69*0.1</f>
        <v>5.625</v>
      </c>
      <c r="T69" s="63" t="str">
        <f>IF(HPS!$S69&gt;=4,"Cleared","NC")</f>
        <v>Cleared</v>
      </c>
      <c r="U69" s="67">
        <f>HPS!$I69+HPS!$M69+HPS!$P69+HPS!$S69</f>
        <v>53.625</v>
      </c>
      <c r="V69" s="63">
        <f>Persona!AB70</f>
        <v>18.064285714285713</v>
      </c>
      <c r="W69" s="63">
        <f>Persona!AC70</f>
        <v>0</v>
      </c>
      <c r="X69" s="63">
        <f>HPS!$V69+HPS!$W69</f>
        <v>18.064285714285713</v>
      </c>
      <c r="Y69" s="63">
        <f t="shared" ref="Y69:Y132" si="27">X69*0.5</f>
        <v>9.0321428571428566</v>
      </c>
      <c r="Z69" s="67" t="str">
        <f>IF(HPS!$X69&gt;=40,"Cleared","NC")</f>
        <v>NC</v>
      </c>
      <c r="AA69" s="63" t="str">
        <f>Wellness!AE70</f>
        <v>NC</v>
      </c>
      <c r="AB69" s="63">
        <f>Wellness!AM70</f>
        <v>0</v>
      </c>
      <c r="AC69" s="63">
        <f t="shared" si="24"/>
        <v>0</v>
      </c>
      <c r="AD69" s="76" t="str">
        <f t="shared" ref="AD69:AD132" si="28">IF(AC69&gt;=9,"Cleared","NC")</f>
        <v>NC</v>
      </c>
      <c r="AE69" s="63">
        <f>Behavior!Q70</f>
        <v>3.2475000000000001</v>
      </c>
      <c r="AF69" s="63">
        <f>Behavior!R70</f>
        <v>6.4950000000000001</v>
      </c>
      <c r="AG69" s="63" t="str">
        <f>IF(HPS!$AF69&gt;=6,"Cleared","NC")</f>
        <v>Cleared</v>
      </c>
      <c r="AH69" s="63">
        <f>Discipline!AA70</f>
        <v>40.51428571428572</v>
      </c>
      <c r="AI69" s="63">
        <f t="shared" ref="AI69:AI132" si="29">AH69*0.1</f>
        <v>4.0514285714285725</v>
      </c>
      <c r="AJ69" s="63" t="str">
        <f t="shared" ref="AJ69:AJ132" si="30">IF(AI69&gt;=4,"Cleared","NC")</f>
        <v>Cleared</v>
      </c>
      <c r="AK69" s="63">
        <f t="shared" ref="AK69:AK132" si="31">Y69+AC69+AF69+AI69</f>
        <v>19.578571428571429</v>
      </c>
      <c r="AL69" s="63">
        <f>Persona!AO70</f>
        <v>6.200000000000002</v>
      </c>
      <c r="AM69" s="63">
        <f>Persona!AP70</f>
        <v>0</v>
      </c>
      <c r="AN69" s="63">
        <f t="shared" ref="AN69:AN132" si="32">AL69+AM69</f>
        <v>6.200000000000002</v>
      </c>
      <c r="AO69" s="63">
        <f t="shared" ref="AO69:AO132" si="33">AN69*0.5</f>
        <v>3.100000000000001</v>
      </c>
      <c r="AP69" s="67" t="str">
        <f>IF(HPS!$AN69&gt;=40,"Cleared","NC")</f>
        <v>NC</v>
      </c>
      <c r="AQ69" s="63" t="str">
        <f>Wellness!AY70</f>
        <v>NC</v>
      </c>
      <c r="AR69" s="63">
        <f>Wellness!BG70</f>
        <v>0</v>
      </c>
      <c r="AS69" s="62">
        <f t="shared" ref="AS69:AS132" si="34">AR69*0.3</f>
        <v>0</v>
      </c>
      <c r="AT69" s="76" t="str">
        <f t="shared" ref="AT69:AT132" si="35">IF(AS69&gt;=9,"Cleared","NC")</f>
        <v>NC</v>
      </c>
      <c r="AU69" s="63" t="str">
        <f>Behavior!AG70</f>
        <v>0</v>
      </c>
      <c r="AV69" s="63">
        <f>Behavior!AH70</f>
        <v>0</v>
      </c>
      <c r="AW69" s="63" t="str">
        <f t="shared" ref="AW69:AW132" si="36">IF(AV69&gt;=6,"Cleared","NC")</f>
        <v>NC</v>
      </c>
      <c r="AX69" s="63">
        <f>Discipline!AN70</f>
        <v>16.5</v>
      </c>
      <c r="AY69" s="63">
        <f t="shared" ref="AY69:AY132" si="37">AX69*0.1</f>
        <v>1.6500000000000001</v>
      </c>
      <c r="AZ69" s="63" t="str">
        <f t="shared" ref="AZ69:AZ132" si="38">IF(AY69&gt;=4,"Cleared","NC")</f>
        <v>NC</v>
      </c>
      <c r="BA69" s="63">
        <f t="shared" ref="BA69:BA132" si="39">AO69+AS69+AV69+AY69</f>
        <v>4.7500000000000009</v>
      </c>
      <c r="BB69" s="63">
        <f>Persona!BB70</f>
        <v>0</v>
      </c>
      <c r="BC69" s="63">
        <f>Persona!BC70</f>
        <v>0</v>
      </c>
      <c r="BD69" s="63">
        <f t="shared" ref="BD69:BD132" si="40">BB69+BC69</f>
        <v>0</v>
      </c>
      <c r="BE69" s="63">
        <f t="shared" ref="BE69:BE132" si="41">BD69*0.5</f>
        <v>0</v>
      </c>
      <c r="BF69" s="63" t="str">
        <f t="shared" ref="BF69:BF132" si="42">IF(BD69&gt;=40,"Cleared","NC")</f>
        <v>NC</v>
      </c>
      <c r="BG69" s="63" t="str">
        <f>Wellness!BS70</f>
        <v>NC</v>
      </c>
      <c r="BH69" s="63">
        <f>Wellness!CA70</f>
        <v>0</v>
      </c>
      <c r="BI69" s="62">
        <f t="shared" ref="BI69:BI132" si="43">BH69*0.3</f>
        <v>0</v>
      </c>
      <c r="BJ69" s="76" t="str">
        <f t="shared" ref="BJ69:BJ132" si="44">IF(BI69&gt;=9,"Cleared","NC")</f>
        <v>NC</v>
      </c>
      <c r="BK69" s="63" t="str">
        <f>Behavior!AG70</f>
        <v>0</v>
      </c>
      <c r="BL69" s="63">
        <f>Behavior!AH70</f>
        <v>0</v>
      </c>
      <c r="BM69" s="63" t="str">
        <f t="shared" ref="BM69:BM132" si="45">IF(BL69&gt;=6,"Cleared","NC")</f>
        <v>NC</v>
      </c>
      <c r="BN69" s="63">
        <f>Discipline!BA70</f>
        <v>28.000000000000004</v>
      </c>
      <c r="BO69" s="63">
        <f t="shared" ref="BO69:BO132" si="46">BN69*0.1</f>
        <v>2.8000000000000007</v>
      </c>
      <c r="BP69" s="63" t="str">
        <f>IF(HPS!BO69&gt;=6,"Cleared","NC")</f>
        <v>NC</v>
      </c>
      <c r="BQ69" s="63">
        <f t="shared" ref="BQ69:BQ132" si="47">BE69+BI69+BL69+BO69</f>
        <v>2.8000000000000007</v>
      </c>
    </row>
    <row r="70" spans="1:69" x14ac:dyDescent="0.3">
      <c r="A70" s="71">
        <v>67</v>
      </c>
      <c r="B70" s="60" t="s">
        <v>27</v>
      </c>
      <c r="C70" s="60" t="s">
        <v>47</v>
      </c>
      <c r="D70" s="60" t="s">
        <v>159</v>
      </c>
      <c r="E70" s="61" t="s">
        <v>160</v>
      </c>
      <c r="F70" s="63">
        <f>Persona!O71</f>
        <v>0</v>
      </c>
      <c r="G70" s="63">
        <f>Persona!P71</f>
        <v>57.777777777777786</v>
      </c>
      <c r="H70" s="63">
        <f>HPS!$G70+HPS!$F70</f>
        <v>57.777777777777786</v>
      </c>
      <c r="I70" s="63">
        <f>HPS!$H70*0.5</f>
        <v>28.888888888888893</v>
      </c>
      <c r="J70" s="63" t="str">
        <f>IF(HPS!$G70&gt;=50,"Cleared","NC")</f>
        <v>Cleared</v>
      </c>
      <c r="K70" s="63" t="str">
        <f>Wellness!K71</f>
        <v>Cleared</v>
      </c>
      <c r="L70" s="63">
        <f>Wellness!S71</f>
        <v>50</v>
      </c>
      <c r="M70" s="62">
        <f t="shared" si="25"/>
        <v>15</v>
      </c>
      <c r="N70" s="76" t="str">
        <f t="shared" si="26"/>
        <v>Cleared</v>
      </c>
      <c r="O70" s="62">
        <f>Behavior!I71</f>
        <v>3</v>
      </c>
      <c r="P70" s="62">
        <f>HPS!$O70*2</f>
        <v>6</v>
      </c>
      <c r="Q70" s="63" t="str">
        <f>IF(HPS!$P70&gt;=6,"Cleared","NC")</f>
        <v>Cleared</v>
      </c>
      <c r="R70" s="63">
        <f>Discipline!N71</f>
        <v>53.125</v>
      </c>
      <c r="S70" s="63">
        <f>HPS!$R70*0.1</f>
        <v>5.3125</v>
      </c>
      <c r="T70" s="63" t="str">
        <f>IF(HPS!$S70&gt;=4,"Cleared","NC")</f>
        <v>Cleared</v>
      </c>
      <c r="U70" s="63">
        <f>HPS!$I70+HPS!$M70+HPS!$P70+HPS!$S70</f>
        <v>55.201388888888893</v>
      </c>
      <c r="V70" s="63">
        <f>Persona!AB71</f>
        <v>18.173809523809524</v>
      </c>
      <c r="W70" s="63">
        <f>Persona!AC71</f>
        <v>39.999999999999993</v>
      </c>
      <c r="X70" s="63">
        <f>HPS!$V70+HPS!$W70</f>
        <v>58.173809523809517</v>
      </c>
      <c r="Y70" s="63">
        <f t="shared" si="27"/>
        <v>29.086904761904758</v>
      </c>
      <c r="Z70" s="63" t="str">
        <f>IF(HPS!$X70&gt;=40,"Cleared","NC")</f>
        <v>Cleared</v>
      </c>
      <c r="AA70" s="63" t="str">
        <f>Wellness!AE71</f>
        <v>Cleared</v>
      </c>
      <c r="AB70" s="63">
        <f>Wellness!AM71</f>
        <v>43.333333333333336</v>
      </c>
      <c r="AC70" s="63">
        <f t="shared" ref="AC70:AC133" si="48">AB70*0.3</f>
        <v>13</v>
      </c>
      <c r="AD70" s="76" t="str">
        <f t="shared" si="28"/>
        <v>Cleared</v>
      </c>
      <c r="AE70" s="63">
        <f>Behavior!Q71</f>
        <v>3.631875</v>
      </c>
      <c r="AF70" s="63">
        <f>Behavior!R71</f>
        <v>7.2637499999999999</v>
      </c>
      <c r="AG70" s="63" t="str">
        <f>IF(HPS!$AF70&gt;=6,"Cleared","NC")</f>
        <v>Cleared</v>
      </c>
      <c r="AH70" s="63">
        <f>Discipline!AA71</f>
        <v>52.628571428571433</v>
      </c>
      <c r="AI70" s="63">
        <f t="shared" si="29"/>
        <v>5.2628571428571433</v>
      </c>
      <c r="AJ70" s="63" t="str">
        <f t="shared" si="30"/>
        <v>Cleared</v>
      </c>
      <c r="AK70" s="63">
        <f t="shared" si="31"/>
        <v>54.613511904761907</v>
      </c>
      <c r="AL70" s="63">
        <f>Persona!AO71</f>
        <v>13.306666666666667</v>
      </c>
      <c r="AM70" s="63">
        <f>Persona!AP71</f>
        <v>43.999999999999993</v>
      </c>
      <c r="AN70" s="63">
        <f t="shared" si="32"/>
        <v>57.306666666666658</v>
      </c>
      <c r="AO70" s="63">
        <f t="shared" si="33"/>
        <v>28.653333333333329</v>
      </c>
      <c r="AP70" s="63" t="str">
        <f>IF(HPS!$AN70&gt;=40,"Cleared","NC")</f>
        <v>Cleared</v>
      </c>
      <c r="AQ70" s="63" t="str">
        <f>Wellness!AY71</f>
        <v>Cleared</v>
      </c>
      <c r="AR70" s="63">
        <f>Wellness!BG71</f>
        <v>23.333333333333332</v>
      </c>
      <c r="AS70" s="62">
        <f t="shared" si="34"/>
        <v>6.9999999999999991</v>
      </c>
      <c r="AT70" s="76" t="str">
        <f t="shared" si="35"/>
        <v>NC</v>
      </c>
      <c r="AU70" s="63">
        <f>Behavior!AG71</f>
        <v>4.5999999999999996</v>
      </c>
      <c r="AV70" s="63">
        <f>Behavior!AH71</f>
        <v>9.1999999999999993</v>
      </c>
      <c r="AW70" s="63" t="str">
        <f t="shared" si="36"/>
        <v>Cleared</v>
      </c>
      <c r="AX70" s="63">
        <f>Discipline!AN71</f>
        <v>50.555555555555557</v>
      </c>
      <c r="AY70" s="63">
        <f t="shared" si="37"/>
        <v>5.0555555555555562</v>
      </c>
      <c r="AZ70" s="63" t="str">
        <f t="shared" si="38"/>
        <v>Cleared</v>
      </c>
      <c r="BA70" s="63">
        <f t="shared" si="39"/>
        <v>49.908888888888882</v>
      </c>
      <c r="BB70" s="63">
        <f>Persona!BB71</f>
        <v>25.146296296296299</v>
      </c>
      <c r="BC70" s="63">
        <f>Persona!BC71</f>
        <v>45</v>
      </c>
      <c r="BD70" s="63">
        <f t="shared" si="40"/>
        <v>70.146296296296299</v>
      </c>
      <c r="BE70" s="63">
        <f t="shared" si="41"/>
        <v>35.07314814814815</v>
      </c>
      <c r="BF70" s="63" t="str">
        <f t="shared" si="42"/>
        <v>Cleared</v>
      </c>
      <c r="BG70" s="63" t="str">
        <f>Wellness!BS71</f>
        <v>Cleared</v>
      </c>
      <c r="BH70" s="63">
        <f>Wellness!CA71</f>
        <v>23.333333333333332</v>
      </c>
      <c r="BI70" s="62">
        <f t="shared" si="43"/>
        <v>6.9999999999999991</v>
      </c>
      <c r="BJ70" s="76" t="str">
        <f t="shared" si="44"/>
        <v>NC</v>
      </c>
      <c r="BK70" s="63">
        <f>Behavior!AG71</f>
        <v>4.5999999999999996</v>
      </c>
      <c r="BL70" s="63">
        <f>Behavior!AH71</f>
        <v>9.1999999999999993</v>
      </c>
      <c r="BM70" s="63" t="str">
        <f t="shared" si="45"/>
        <v>Cleared</v>
      </c>
      <c r="BN70" s="63">
        <f>Discipline!BA71</f>
        <v>57.666666666666664</v>
      </c>
      <c r="BO70" s="63">
        <f t="shared" si="46"/>
        <v>5.7666666666666666</v>
      </c>
      <c r="BP70" s="63" t="str">
        <f>IF(HPS!BO70&gt;=6,"Cleared","NC")</f>
        <v>NC</v>
      </c>
      <c r="BQ70" s="63">
        <f t="shared" si="47"/>
        <v>57.039814814814818</v>
      </c>
    </row>
    <row r="71" spans="1:69" x14ac:dyDescent="0.3">
      <c r="A71" s="72">
        <v>68</v>
      </c>
      <c r="B71" s="64" t="s">
        <v>27</v>
      </c>
      <c r="C71" s="64" t="s">
        <v>47</v>
      </c>
      <c r="D71" s="64" t="s">
        <v>161</v>
      </c>
      <c r="E71" s="65" t="s">
        <v>162</v>
      </c>
      <c r="F71" s="63">
        <f>Persona!O72</f>
        <v>0</v>
      </c>
      <c r="G71" s="63">
        <f>Persona!P72</f>
        <v>50</v>
      </c>
      <c r="H71" s="63">
        <f>HPS!$G71+HPS!$F71</f>
        <v>50</v>
      </c>
      <c r="I71" s="63">
        <f>HPS!$H71*0.5</f>
        <v>25</v>
      </c>
      <c r="J71" s="63" t="str">
        <f>IF(HPS!$G71&gt;=50,"Cleared","NC")</f>
        <v>Cleared</v>
      </c>
      <c r="K71" s="63" t="str">
        <f>Wellness!K72</f>
        <v>Cleared</v>
      </c>
      <c r="L71" s="63">
        <f>Wellness!S72</f>
        <v>36.666666666666664</v>
      </c>
      <c r="M71" s="62">
        <f t="shared" si="25"/>
        <v>10.999999999999998</v>
      </c>
      <c r="N71" s="76" t="str">
        <f t="shared" si="26"/>
        <v>Cleared</v>
      </c>
      <c r="O71" s="66">
        <f>Behavior!I72</f>
        <v>3</v>
      </c>
      <c r="P71" s="66">
        <f>HPS!$O71*2</f>
        <v>6</v>
      </c>
      <c r="Q71" s="67" t="str">
        <f>IF(HPS!$P71&gt;=6,"Cleared","NC")</f>
        <v>Cleared</v>
      </c>
      <c r="R71" s="63">
        <f>Discipline!N72</f>
        <v>45.625</v>
      </c>
      <c r="S71" s="63">
        <f>HPS!$R71*0.1</f>
        <v>4.5625</v>
      </c>
      <c r="T71" s="63" t="str">
        <f>IF(HPS!$S71&gt;=4,"Cleared","NC")</f>
        <v>Cleared</v>
      </c>
      <c r="U71" s="67">
        <f>HPS!$I71+HPS!$M71+HPS!$P71+HPS!$S71</f>
        <v>46.5625</v>
      </c>
      <c r="V71" s="63">
        <f>Persona!AB72</f>
        <v>18.064285714285713</v>
      </c>
      <c r="W71" s="63">
        <f>Persona!AC72</f>
        <v>47.2</v>
      </c>
      <c r="X71" s="63">
        <f>HPS!$V71+HPS!$W71</f>
        <v>65.26428571428572</v>
      </c>
      <c r="Y71" s="63">
        <f t="shared" si="27"/>
        <v>32.63214285714286</v>
      </c>
      <c r="Z71" s="67" t="str">
        <f>IF(HPS!$X71&gt;=40,"Cleared","NC")</f>
        <v>Cleared</v>
      </c>
      <c r="AA71" s="63" t="str">
        <f>Wellness!AE72</f>
        <v>NC</v>
      </c>
      <c r="AB71" s="63">
        <f>Wellness!AM72</f>
        <v>20</v>
      </c>
      <c r="AC71" s="63">
        <f t="shared" si="48"/>
        <v>6</v>
      </c>
      <c r="AD71" s="76" t="str">
        <f t="shared" si="28"/>
        <v>NC</v>
      </c>
      <c r="AE71" s="63">
        <f>Behavior!Q72</f>
        <v>3.3479687499999997</v>
      </c>
      <c r="AF71" s="63">
        <f>Behavior!R72</f>
        <v>6.6959374999999994</v>
      </c>
      <c r="AG71" s="63" t="str">
        <f>IF(HPS!$AF71&gt;=6,"Cleared","NC")</f>
        <v>Cleared</v>
      </c>
      <c r="AH71" s="63">
        <f>Discipline!AA72</f>
        <v>35.371428571428567</v>
      </c>
      <c r="AI71" s="63">
        <f t="shared" si="29"/>
        <v>3.5371428571428569</v>
      </c>
      <c r="AJ71" s="63" t="str">
        <f t="shared" si="30"/>
        <v>NC</v>
      </c>
      <c r="AK71" s="63">
        <f t="shared" si="31"/>
        <v>48.865223214285713</v>
      </c>
      <c r="AL71" s="63">
        <f>Persona!AO72</f>
        <v>13.946666666666667</v>
      </c>
      <c r="AM71" s="63">
        <f>Persona!AP72</f>
        <v>31.333333333333336</v>
      </c>
      <c r="AN71" s="63">
        <f t="shared" si="32"/>
        <v>45.28</v>
      </c>
      <c r="AO71" s="63">
        <f t="shared" si="33"/>
        <v>22.64</v>
      </c>
      <c r="AP71" s="67" t="str">
        <f>IF(HPS!$AN71&gt;=40,"Cleared","NC")</f>
        <v>Cleared</v>
      </c>
      <c r="AQ71" s="63" t="str">
        <f>Wellness!AY72</f>
        <v>NC</v>
      </c>
      <c r="AR71" s="63">
        <f>Wellness!BG72</f>
        <v>26.666666666666668</v>
      </c>
      <c r="AS71" s="62">
        <f t="shared" si="34"/>
        <v>8</v>
      </c>
      <c r="AT71" s="76" t="str">
        <f t="shared" si="35"/>
        <v>NC</v>
      </c>
      <c r="AU71" s="63">
        <f>Behavior!AG72</f>
        <v>3.75</v>
      </c>
      <c r="AV71" s="63">
        <f>Behavior!AH72</f>
        <v>7.5</v>
      </c>
      <c r="AW71" s="63" t="str">
        <f t="shared" si="36"/>
        <v>Cleared</v>
      </c>
      <c r="AX71" s="63">
        <f>Discipline!AN72</f>
        <v>32.611111111111114</v>
      </c>
      <c r="AY71" s="63">
        <f t="shared" si="37"/>
        <v>3.2611111111111115</v>
      </c>
      <c r="AZ71" s="63" t="str">
        <f t="shared" si="38"/>
        <v>NC</v>
      </c>
      <c r="BA71" s="63">
        <f t="shared" si="39"/>
        <v>41.401111111111113</v>
      </c>
      <c r="BB71" s="63">
        <f>Persona!BB72</f>
        <v>21.581481481481482</v>
      </c>
      <c r="BC71" s="63">
        <f>Persona!BC72</f>
        <v>60</v>
      </c>
      <c r="BD71" s="63">
        <f t="shared" si="40"/>
        <v>81.581481481481489</v>
      </c>
      <c r="BE71" s="63">
        <f t="shared" si="41"/>
        <v>40.790740740740745</v>
      </c>
      <c r="BF71" s="63" t="str">
        <f t="shared" si="42"/>
        <v>Cleared</v>
      </c>
      <c r="BG71" s="63" t="str">
        <f>Wellness!BS72</f>
        <v>NC</v>
      </c>
      <c r="BH71" s="63">
        <f>Wellness!CA72</f>
        <v>36.666666666666664</v>
      </c>
      <c r="BI71" s="62">
        <f t="shared" si="43"/>
        <v>10.999999999999998</v>
      </c>
      <c r="BJ71" s="76" t="str">
        <f t="shared" si="44"/>
        <v>Cleared</v>
      </c>
      <c r="BK71" s="63">
        <f>Behavior!AG72</f>
        <v>3.75</v>
      </c>
      <c r="BL71" s="63">
        <f>Behavior!AH72</f>
        <v>7.5</v>
      </c>
      <c r="BM71" s="63" t="str">
        <f t="shared" si="45"/>
        <v>Cleared</v>
      </c>
      <c r="BN71" s="63">
        <f>Discipline!BA72</f>
        <v>47.666666666666664</v>
      </c>
      <c r="BO71" s="63">
        <f t="shared" si="46"/>
        <v>4.7666666666666666</v>
      </c>
      <c r="BP71" s="63" t="str">
        <f>IF(HPS!BO71&gt;=6,"Cleared","NC")</f>
        <v>NC</v>
      </c>
      <c r="BQ71" s="63">
        <f t="shared" si="47"/>
        <v>64.05740740740741</v>
      </c>
    </row>
    <row r="72" spans="1:69" x14ac:dyDescent="0.3">
      <c r="A72" s="71">
        <v>69</v>
      </c>
      <c r="B72" s="60" t="s">
        <v>23</v>
      </c>
      <c r="C72" s="60" t="s">
        <v>24</v>
      </c>
      <c r="D72" s="60" t="s">
        <v>163</v>
      </c>
      <c r="E72" s="61" t="s">
        <v>164</v>
      </c>
      <c r="F72" s="63">
        <f>Persona!O73</f>
        <v>0</v>
      </c>
      <c r="G72" s="63">
        <f>Persona!P73</f>
        <v>52.222222222222229</v>
      </c>
      <c r="H72" s="63">
        <f>HPS!$G72+HPS!$F72</f>
        <v>52.222222222222229</v>
      </c>
      <c r="I72" s="63">
        <f>HPS!$H72*0.5</f>
        <v>26.111111111111114</v>
      </c>
      <c r="J72" s="63" t="str">
        <f>IF(HPS!$G72&gt;=50,"Cleared","NC")</f>
        <v>Cleared</v>
      </c>
      <c r="K72" s="63" t="str">
        <f>Wellness!K73</f>
        <v>Cleared</v>
      </c>
      <c r="L72" s="63">
        <f>Wellness!S73</f>
        <v>0</v>
      </c>
      <c r="M72" s="62">
        <f t="shared" si="25"/>
        <v>0</v>
      </c>
      <c r="N72" s="76" t="str">
        <f t="shared" si="26"/>
        <v>NC</v>
      </c>
      <c r="O72" s="62">
        <f>Behavior!I73</f>
        <v>3</v>
      </c>
      <c r="P72" s="62">
        <f>HPS!$O72*2</f>
        <v>6</v>
      </c>
      <c r="Q72" s="63" t="str">
        <f>IF(HPS!$P72&gt;=6,"Cleared","NC")</f>
        <v>Cleared</v>
      </c>
      <c r="R72" s="63">
        <f>Discipline!N73</f>
        <v>55.000000000000007</v>
      </c>
      <c r="S72" s="63">
        <f>HPS!$R72*0.1</f>
        <v>5.5000000000000009</v>
      </c>
      <c r="T72" s="63" t="str">
        <f>IF(HPS!$S72&gt;=4,"Cleared","NC")</f>
        <v>Cleared</v>
      </c>
      <c r="U72" s="63">
        <f>HPS!$I72+HPS!$M72+HPS!$P72+HPS!$S72</f>
        <v>37.611111111111114</v>
      </c>
      <c r="V72" s="63">
        <f>Persona!AB73</f>
        <v>10.576190476190478</v>
      </c>
      <c r="W72" s="63">
        <f>Persona!AC73</f>
        <v>24</v>
      </c>
      <c r="X72" s="63">
        <f>HPS!$V72+HPS!$W72</f>
        <v>34.576190476190476</v>
      </c>
      <c r="Y72" s="63">
        <f t="shared" si="27"/>
        <v>17.288095238095238</v>
      </c>
      <c r="Z72" s="63" t="str">
        <f>IF(HPS!$X72&gt;=40,"Cleared","NC")</f>
        <v>NC</v>
      </c>
      <c r="AA72" s="63" t="str">
        <f>Wellness!AE73</f>
        <v>NC</v>
      </c>
      <c r="AB72" s="63">
        <f>Wellness!AM73</f>
        <v>6.666666666666667</v>
      </c>
      <c r="AC72" s="63">
        <f t="shared" si="48"/>
        <v>2</v>
      </c>
      <c r="AD72" s="76" t="str">
        <f t="shared" si="28"/>
        <v>NC</v>
      </c>
      <c r="AE72" s="63">
        <f>Behavior!Q73</f>
        <v>3.75</v>
      </c>
      <c r="AF72" s="63">
        <f>Behavior!R73</f>
        <v>7.5</v>
      </c>
      <c r="AG72" s="63" t="str">
        <f>IF(HPS!$AF72&gt;=6,"Cleared","NC")</f>
        <v>Cleared</v>
      </c>
      <c r="AH72" s="63">
        <f>Discipline!AA73</f>
        <v>30.74285714285714</v>
      </c>
      <c r="AI72" s="63">
        <f t="shared" si="29"/>
        <v>3.0742857142857143</v>
      </c>
      <c r="AJ72" s="63" t="str">
        <f t="shared" si="30"/>
        <v>NC</v>
      </c>
      <c r="AK72" s="63">
        <f t="shared" si="31"/>
        <v>29.862380952380953</v>
      </c>
      <c r="AL72" s="63">
        <f>Persona!AO73</f>
        <v>3.8133333333333335</v>
      </c>
      <c r="AM72" s="63">
        <f>Persona!AP73</f>
        <v>39.999999999999993</v>
      </c>
      <c r="AN72" s="63">
        <f t="shared" si="32"/>
        <v>43.813333333333325</v>
      </c>
      <c r="AO72" s="63">
        <f t="shared" si="33"/>
        <v>21.906666666666663</v>
      </c>
      <c r="AP72" s="63" t="str">
        <f>IF(HPS!$AN72&gt;=40,"Cleared","NC")</f>
        <v>Cleared</v>
      </c>
      <c r="AQ72" s="63" t="str">
        <f>Wellness!AY73</f>
        <v>NC</v>
      </c>
      <c r="AR72" s="63">
        <f>Wellness!BG73</f>
        <v>6.666666666666667</v>
      </c>
      <c r="AS72" s="62">
        <f t="shared" si="34"/>
        <v>2</v>
      </c>
      <c r="AT72" s="76" t="str">
        <f t="shared" si="35"/>
        <v>NC</v>
      </c>
      <c r="AU72" s="63">
        <f>Behavior!AG73</f>
        <v>2.6</v>
      </c>
      <c r="AV72" s="63">
        <f>Behavior!AH73</f>
        <v>5.2</v>
      </c>
      <c r="AW72" s="63" t="str">
        <f t="shared" si="36"/>
        <v>NC</v>
      </c>
      <c r="AX72" s="63">
        <f>Discipline!AN73</f>
        <v>19.722222222222221</v>
      </c>
      <c r="AY72" s="63">
        <f t="shared" si="37"/>
        <v>1.9722222222222223</v>
      </c>
      <c r="AZ72" s="63" t="str">
        <f t="shared" si="38"/>
        <v>NC</v>
      </c>
      <c r="BA72" s="63">
        <f t="shared" si="39"/>
        <v>31.078888888888883</v>
      </c>
      <c r="BB72" s="63">
        <f>Persona!BB73</f>
        <v>22.561111111111117</v>
      </c>
      <c r="BC72" s="63">
        <f>Persona!BC73</f>
        <v>36</v>
      </c>
      <c r="BD72" s="63">
        <f t="shared" si="40"/>
        <v>58.561111111111117</v>
      </c>
      <c r="BE72" s="63">
        <f t="shared" si="41"/>
        <v>29.280555555555559</v>
      </c>
      <c r="BF72" s="63" t="str">
        <f t="shared" si="42"/>
        <v>Cleared</v>
      </c>
      <c r="BG72" s="63" t="str">
        <f>Wellness!BS73</f>
        <v>NC</v>
      </c>
      <c r="BH72" s="63">
        <f>Wellness!CA73</f>
        <v>20</v>
      </c>
      <c r="BI72" s="62">
        <f t="shared" si="43"/>
        <v>6</v>
      </c>
      <c r="BJ72" s="76" t="str">
        <f t="shared" si="44"/>
        <v>NC</v>
      </c>
      <c r="BK72" s="63">
        <f>Behavior!AG73</f>
        <v>2.6</v>
      </c>
      <c r="BL72" s="63">
        <f>Behavior!AH73</f>
        <v>5.2</v>
      </c>
      <c r="BM72" s="63" t="str">
        <f t="shared" si="45"/>
        <v>NC</v>
      </c>
      <c r="BN72" s="63">
        <f>Discipline!BA73</f>
        <v>45.833333333333336</v>
      </c>
      <c r="BO72" s="63">
        <f t="shared" si="46"/>
        <v>4.5833333333333339</v>
      </c>
      <c r="BP72" s="63" t="str">
        <f>IF(HPS!BO72&gt;=6,"Cleared","NC")</f>
        <v>NC</v>
      </c>
      <c r="BQ72" s="63">
        <f t="shared" si="47"/>
        <v>45.063888888888897</v>
      </c>
    </row>
    <row r="73" spans="1:69" x14ac:dyDescent="0.3">
      <c r="A73" s="72">
        <v>70</v>
      </c>
      <c r="B73" s="64" t="s">
        <v>23</v>
      </c>
      <c r="C73" s="64" t="s">
        <v>15</v>
      </c>
      <c r="D73" s="64" t="s">
        <v>165</v>
      </c>
      <c r="E73" s="65" t="s">
        <v>166</v>
      </c>
      <c r="F73" s="63">
        <f>Persona!O74</f>
        <v>0</v>
      </c>
      <c r="G73" s="63">
        <f>Persona!P74</f>
        <v>66.666666666666657</v>
      </c>
      <c r="H73" s="63">
        <f>HPS!$G73+HPS!$F73</f>
        <v>66.666666666666657</v>
      </c>
      <c r="I73" s="63">
        <f>HPS!$H73*0.5</f>
        <v>33.333333333333329</v>
      </c>
      <c r="J73" s="63" t="str">
        <f>IF(HPS!$G73&gt;=50,"Cleared","NC")</f>
        <v>Cleared</v>
      </c>
      <c r="K73" s="63" t="str">
        <f>Wellness!K74</f>
        <v>Cleared</v>
      </c>
      <c r="L73" s="63">
        <f>Wellness!S74</f>
        <v>40</v>
      </c>
      <c r="M73" s="62">
        <f t="shared" si="25"/>
        <v>12</v>
      </c>
      <c r="N73" s="76" t="str">
        <f t="shared" si="26"/>
        <v>Cleared</v>
      </c>
      <c r="O73" s="66">
        <f>Behavior!I74</f>
        <v>3</v>
      </c>
      <c r="P73" s="66">
        <f>HPS!$O73*2</f>
        <v>6</v>
      </c>
      <c r="Q73" s="67" t="str">
        <f>IF(HPS!$P73&gt;=6,"Cleared","NC")</f>
        <v>Cleared</v>
      </c>
      <c r="R73" s="63">
        <f>Discipline!N74</f>
        <v>55.000000000000007</v>
      </c>
      <c r="S73" s="63">
        <f>HPS!$R73*0.1</f>
        <v>5.5000000000000009</v>
      </c>
      <c r="T73" s="63" t="str">
        <f>IF(HPS!$S73&gt;=4,"Cleared","NC")</f>
        <v>Cleared</v>
      </c>
      <c r="U73" s="67">
        <f>HPS!$I73+HPS!$M73+HPS!$P73+HPS!$S73</f>
        <v>56.833333333333329</v>
      </c>
      <c r="V73" s="63">
        <f>Persona!AB74</f>
        <v>17.897619047619045</v>
      </c>
      <c r="W73" s="63">
        <f>Persona!AC74</f>
        <v>28.799999999999997</v>
      </c>
      <c r="X73" s="63">
        <f>HPS!$V73+HPS!$W73</f>
        <v>46.697619047619042</v>
      </c>
      <c r="Y73" s="63">
        <f t="shared" si="27"/>
        <v>23.348809523809521</v>
      </c>
      <c r="Z73" s="67" t="str">
        <f>IF(HPS!$X73&gt;=40,"Cleared","NC")</f>
        <v>Cleared</v>
      </c>
      <c r="AA73" s="63" t="str">
        <f>Wellness!AE74</f>
        <v>Cleared</v>
      </c>
      <c r="AB73" s="63">
        <f>Wellness!AM74</f>
        <v>43.333333333333336</v>
      </c>
      <c r="AC73" s="63">
        <f t="shared" si="48"/>
        <v>13</v>
      </c>
      <c r="AD73" s="76" t="str">
        <f t="shared" si="28"/>
        <v>Cleared</v>
      </c>
      <c r="AE73" s="63">
        <f>Behavior!Q74</f>
        <v>3.5</v>
      </c>
      <c r="AF73" s="63">
        <f>Behavior!R74</f>
        <v>7</v>
      </c>
      <c r="AG73" s="63" t="str">
        <f>IF(HPS!$AF73&gt;=6,"Cleared","NC")</f>
        <v>Cleared</v>
      </c>
      <c r="AH73" s="63">
        <f>Discipline!AA74</f>
        <v>61.371428571428567</v>
      </c>
      <c r="AI73" s="63">
        <f t="shared" si="29"/>
        <v>6.137142857142857</v>
      </c>
      <c r="AJ73" s="63" t="str">
        <f t="shared" si="30"/>
        <v>Cleared</v>
      </c>
      <c r="AK73" s="63">
        <f t="shared" si="31"/>
        <v>49.485952380952376</v>
      </c>
      <c r="AL73" s="63">
        <f>Persona!AO74</f>
        <v>14.346666666666668</v>
      </c>
      <c r="AM73" s="63">
        <f>Persona!AP74</f>
        <v>54.666666666666664</v>
      </c>
      <c r="AN73" s="63">
        <f t="shared" si="32"/>
        <v>69.013333333333335</v>
      </c>
      <c r="AO73" s="63">
        <f t="shared" si="33"/>
        <v>34.506666666666668</v>
      </c>
      <c r="AP73" s="67" t="str">
        <f>IF(HPS!$AN73&gt;=40,"Cleared","NC")</f>
        <v>Cleared</v>
      </c>
      <c r="AQ73" s="63" t="str">
        <f>Wellness!AY74</f>
        <v>Cleared</v>
      </c>
      <c r="AR73" s="63">
        <f>Wellness!BG74</f>
        <v>33.333333333333329</v>
      </c>
      <c r="AS73" s="62">
        <f t="shared" si="34"/>
        <v>9.9999999999999982</v>
      </c>
      <c r="AT73" s="76" t="str">
        <f t="shared" si="35"/>
        <v>Cleared</v>
      </c>
      <c r="AU73" s="63">
        <f>Behavior!AG74</f>
        <v>3.85</v>
      </c>
      <c r="AV73" s="63">
        <f>Behavior!AH74</f>
        <v>7.7</v>
      </c>
      <c r="AW73" s="63" t="str">
        <f t="shared" si="36"/>
        <v>Cleared</v>
      </c>
      <c r="AX73" s="63">
        <f>Discipline!AN74</f>
        <v>54.944444444444443</v>
      </c>
      <c r="AY73" s="63">
        <f t="shared" si="37"/>
        <v>5.4944444444444445</v>
      </c>
      <c r="AZ73" s="63" t="str">
        <f t="shared" si="38"/>
        <v>Cleared</v>
      </c>
      <c r="BA73" s="63">
        <f t="shared" si="39"/>
        <v>57.701111111111118</v>
      </c>
      <c r="BB73" s="63">
        <f>Persona!BB74</f>
        <v>22.155555555555559</v>
      </c>
      <c r="BC73" s="63">
        <f>Persona!BC74</f>
        <v>34.666666666666664</v>
      </c>
      <c r="BD73" s="63">
        <f t="shared" si="40"/>
        <v>56.822222222222223</v>
      </c>
      <c r="BE73" s="63">
        <f t="shared" si="41"/>
        <v>28.411111111111111</v>
      </c>
      <c r="BF73" s="63" t="str">
        <f t="shared" si="42"/>
        <v>Cleared</v>
      </c>
      <c r="BG73" s="63" t="str">
        <f>Wellness!BS74</f>
        <v>Cleared</v>
      </c>
      <c r="BH73" s="63">
        <f>Wellness!CA74</f>
        <v>46.666666666666664</v>
      </c>
      <c r="BI73" s="62">
        <f t="shared" si="43"/>
        <v>13.999999999999998</v>
      </c>
      <c r="BJ73" s="76" t="str">
        <f t="shared" si="44"/>
        <v>Cleared</v>
      </c>
      <c r="BK73" s="63">
        <f>Behavior!AG74</f>
        <v>3.85</v>
      </c>
      <c r="BL73" s="63">
        <f>Behavior!AH74</f>
        <v>7.7</v>
      </c>
      <c r="BM73" s="63" t="str">
        <f t="shared" si="45"/>
        <v>Cleared</v>
      </c>
      <c r="BN73" s="63">
        <f>Discipline!BA74</f>
        <v>56.666666666666664</v>
      </c>
      <c r="BO73" s="63">
        <f t="shared" si="46"/>
        <v>5.666666666666667</v>
      </c>
      <c r="BP73" s="63" t="str">
        <f>IF(HPS!BO73&gt;=6,"Cleared","NC")</f>
        <v>NC</v>
      </c>
      <c r="BQ73" s="63">
        <f t="shared" si="47"/>
        <v>55.777777777777779</v>
      </c>
    </row>
    <row r="74" spans="1:69" x14ac:dyDescent="0.3">
      <c r="A74" s="71">
        <v>71</v>
      </c>
      <c r="B74" s="60" t="s">
        <v>23</v>
      </c>
      <c r="C74" s="60" t="s">
        <v>24</v>
      </c>
      <c r="D74" s="60" t="s">
        <v>167</v>
      </c>
      <c r="E74" s="61" t="s">
        <v>168</v>
      </c>
      <c r="F74" s="63">
        <f>Persona!O75</f>
        <v>0</v>
      </c>
      <c r="G74" s="63">
        <f>Persona!P75</f>
        <v>60</v>
      </c>
      <c r="H74" s="63">
        <f>HPS!$G74+HPS!$F74</f>
        <v>60</v>
      </c>
      <c r="I74" s="63">
        <f>HPS!$H74*0.5</f>
        <v>30</v>
      </c>
      <c r="J74" s="63" t="str">
        <f>IF(HPS!$G74&gt;=50,"Cleared","NC")</f>
        <v>Cleared</v>
      </c>
      <c r="K74" s="63" t="str">
        <f>Wellness!K75</f>
        <v>Cleared</v>
      </c>
      <c r="L74" s="63">
        <f>Wellness!S75</f>
        <v>66.666666666666657</v>
      </c>
      <c r="M74" s="62">
        <f t="shared" si="25"/>
        <v>19.999999999999996</v>
      </c>
      <c r="N74" s="76" t="str">
        <f t="shared" si="26"/>
        <v>Cleared</v>
      </c>
      <c r="O74" s="62">
        <f>Behavior!I75</f>
        <v>3</v>
      </c>
      <c r="P74" s="62">
        <f>HPS!$O74*2</f>
        <v>6</v>
      </c>
      <c r="Q74" s="63" t="str">
        <f>IF(HPS!$P74&gt;=6,"Cleared","NC")</f>
        <v>Cleared</v>
      </c>
      <c r="R74" s="63">
        <f>Discipline!N75</f>
        <v>66.205357142857153</v>
      </c>
      <c r="S74" s="63">
        <f>HPS!$R74*0.1</f>
        <v>6.6205357142857153</v>
      </c>
      <c r="T74" s="63" t="str">
        <f>IF(HPS!$S74&gt;=4,"Cleared","NC")</f>
        <v>Cleared</v>
      </c>
      <c r="U74" s="63">
        <f>HPS!$I74+HPS!$M74+HPS!$P74+HPS!$S74</f>
        <v>62.620535714285715</v>
      </c>
      <c r="V74" s="63">
        <f>Persona!AB75</f>
        <v>15.919047619047621</v>
      </c>
      <c r="W74" s="63">
        <f>Persona!AC75</f>
        <v>33.6</v>
      </c>
      <c r="X74" s="63">
        <f>HPS!$V74+HPS!$W74</f>
        <v>49.519047619047626</v>
      </c>
      <c r="Y74" s="63">
        <f t="shared" si="27"/>
        <v>24.759523809523813</v>
      </c>
      <c r="Z74" s="63" t="str">
        <f>IF(HPS!$X74&gt;=40,"Cleared","NC")</f>
        <v>Cleared</v>
      </c>
      <c r="AA74" s="63" t="str">
        <f>Wellness!AE75</f>
        <v>Cleared</v>
      </c>
      <c r="AB74" s="63">
        <f>Wellness!AM75</f>
        <v>66.666666666666657</v>
      </c>
      <c r="AC74" s="63">
        <f t="shared" si="48"/>
        <v>19.999999999999996</v>
      </c>
      <c r="AD74" s="76" t="str">
        <f t="shared" si="28"/>
        <v>Cleared</v>
      </c>
      <c r="AE74" s="63">
        <f>Behavior!Q75</f>
        <v>3.75</v>
      </c>
      <c r="AF74" s="63">
        <f>Behavior!R75</f>
        <v>7.5</v>
      </c>
      <c r="AG74" s="63" t="str">
        <f>IF(HPS!$AF74&gt;=6,"Cleared","NC")</f>
        <v>Cleared</v>
      </c>
      <c r="AH74" s="63">
        <f>Discipline!AA75</f>
        <v>60</v>
      </c>
      <c r="AI74" s="63">
        <f t="shared" si="29"/>
        <v>6</v>
      </c>
      <c r="AJ74" s="63" t="str">
        <f t="shared" si="30"/>
        <v>Cleared</v>
      </c>
      <c r="AK74" s="63">
        <f t="shared" si="31"/>
        <v>58.259523809523813</v>
      </c>
      <c r="AL74" s="63">
        <f>Persona!AO75</f>
        <v>15.546666666666667</v>
      </c>
      <c r="AM74" s="63">
        <f>Persona!AP75</f>
        <v>42</v>
      </c>
      <c r="AN74" s="63">
        <f t="shared" si="32"/>
        <v>57.546666666666667</v>
      </c>
      <c r="AO74" s="63">
        <f t="shared" si="33"/>
        <v>28.773333333333333</v>
      </c>
      <c r="AP74" s="63" t="str">
        <f>IF(HPS!$AN74&gt;=40,"Cleared","NC")</f>
        <v>Cleared</v>
      </c>
      <c r="AQ74" s="63" t="str">
        <f>Wellness!AY75</f>
        <v>NC</v>
      </c>
      <c r="AR74" s="63">
        <f>Wellness!BG75</f>
        <v>66.666666666666657</v>
      </c>
      <c r="AS74" s="62">
        <f t="shared" si="34"/>
        <v>19.999999999999996</v>
      </c>
      <c r="AT74" s="76" t="str">
        <f t="shared" si="35"/>
        <v>Cleared</v>
      </c>
      <c r="AU74" s="63">
        <f>Behavior!AG75</f>
        <v>1.8</v>
      </c>
      <c r="AV74" s="63">
        <f>Behavior!AH75</f>
        <v>3.6</v>
      </c>
      <c r="AW74" s="63" t="str">
        <f t="shared" si="36"/>
        <v>NC</v>
      </c>
      <c r="AX74" s="63">
        <f>Discipline!AN75</f>
        <v>49.222222222222221</v>
      </c>
      <c r="AY74" s="63">
        <f t="shared" si="37"/>
        <v>4.9222222222222225</v>
      </c>
      <c r="AZ74" s="63" t="str">
        <f t="shared" si="38"/>
        <v>Cleared</v>
      </c>
      <c r="BA74" s="63">
        <f t="shared" si="39"/>
        <v>57.295555555555552</v>
      </c>
      <c r="BB74" s="63">
        <f>Persona!BB75</f>
        <v>0</v>
      </c>
      <c r="BC74" s="63">
        <f>Persona!BC75</f>
        <v>0</v>
      </c>
      <c r="BD74" s="63">
        <f t="shared" si="40"/>
        <v>0</v>
      </c>
      <c r="BE74" s="63">
        <f t="shared" si="41"/>
        <v>0</v>
      </c>
      <c r="BF74" s="63" t="str">
        <f t="shared" si="42"/>
        <v>NC</v>
      </c>
      <c r="BG74" s="63" t="str">
        <f>Wellness!BS75</f>
        <v>NC</v>
      </c>
      <c r="BH74" s="63">
        <f>Wellness!CA75</f>
        <v>63.333333333333329</v>
      </c>
      <c r="BI74" s="62">
        <f t="shared" si="43"/>
        <v>18.999999999999996</v>
      </c>
      <c r="BJ74" s="76" t="str">
        <f t="shared" si="44"/>
        <v>Cleared</v>
      </c>
      <c r="BK74" s="63">
        <f>Behavior!AG75</f>
        <v>1.8</v>
      </c>
      <c r="BL74" s="63">
        <f>Behavior!AH75</f>
        <v>3.6</v>
      </c>
      <c r="BM74" s="63" t="str">
        <f t="shared" si="45"/>
        <v>NC</v>
      </c>
      <c r="BN74" s="63">
        <f>Discipline!BA75</f>
        <v>46.666666666666664</v>
      </c>
      <c r="BO74" s="63">
        <f t="shared" si="46"/>
        <v>4.666666666666667</v>
      </c>
      <c r="BP74" s="63" t="str">
        <f>IF(HPS!BO74&gt;=6,"Cleared","NC")</f>
        <v>NC</v>
      </c>
      <c r="BQ74" s="63">
        <f t="shared" si="47"/>
        <v>27.266666666666666</v>
      </c>
    </row>
    <row r="75" spans="1:69" x14ac:dyDescent="0.3">
      <c r="A75" s="72">
        <v>72</v>
      </c>
      <c r="B75" s="64" t="s">
        <v>23</v>
      </c>
      <c r="C75" s="64" t="s">
        <v>47</v>
      </c>
      <c r="D75" s="64" t="s">
        <v>169</v>
      </c>
      <c r="E75" s="65" t="s">
        <v>170</v>
      </c>
      <c r="F75" s="63">
        <f>Persona!O76</f>
        <v>0</v>
      </c>
      <c r="G75" s="63">
        <f>Persona!P76</f>
        <v>30.555555555555557</v>
      </c>
      <c r="H75" s="63">
        <f>HPS!$G75+HPS!$F75</f>
        <v>30.555555555555557</v>
      </c>
      <c r="I75" s="63">
        <f>HPS!$H75*0.5</f>
        <v>15.277777777777779</v>
      </c>
      <c r="J75" s="63" t="str">
        <f>IF(HPS!$G75&gt;=50,"Cleared","NC")</f>
        <v>NC</v>
      </c>
      <c r="K75" s="63" t="str">
        <f>Wellness!K76</f>
        <v>Cleared</v>
      </c>
      <c r="L75" s="63">
        <f>Wellness!S76</f>
        <v>46.666666666666664</v>
      </c>
      <c r="M75" s="62">
        <f t="shared" si="25"/>
        <v>13.999999999999998</v>
      </c>
      <c r="N75" s="76" t="str">
        <f t="shared" si="26"/>
        <v>Cleared</v>
      </c>
      <c r="O75" s="66">
        <f>Behavior!I76</f>
        <v>3</v>
      </c>
      <c r="P75" s="66">
        <f>HPS!$O75*2</f>
        <v>6</v>
      </c>
      <c r="Q75" s="67" t="str">
        <f>IF(HPS!$P75&gt;=6,"Cleared","NC")</f>
        <v>Cleared</v>
      </c>
      <c r="R75" s="63">
        <f>Discipline!N76</f>
        <v>56.25</v>
      </c>
      <c r="S75" s="63">
        <f>HPS!$R75*0.1</f>
        <v>5.625</v>
      </c>
      <c r="T75" s="63" t="str">
        <f>IF(HPS!$S75&gt;=4,"Cleared","NC")</f>
        <v>Cleared</v>
      </c>
      <c r="U75" s="67">
        <f>HPS!$I75+HPS!$M75+HPS!$P75+HPS!$S75</f>
        <v>40.902777777777779</v>
      </c>
      <c r="V75" s="63">
        <f>Persona!AB76</f>
        <v>10.354761904761904</v>
      </c>
      <c r="W75" s="63">
        <f>Persona!AC76</f>
        <v>24.8</v>
      </c>
      <c r="X75" s="63">
        <f>HPS!$V75+HPS!$W75</f>
        <v>35.154761904761905</v>
      </c>
      <c r="Y75" s="63">
        <f t="shared" si="27"/>
        <v>17.577380952380953</v>
      </c>
      <c r="Z75" s="67" t="str">
        <f>IF(HPS!$X75&gt;=40,"Cleared","NC")</f>
        <v>NC</v>
      </c>
      <c r="AA75" s="63" t="str">
        <f>Wellness!AE76</f>
        <v>Cleared</v>
      </c>
      <c r="AB75" s="63">
        <f>Wellness!AM76</f>
        <v>40</v>
      </c>
      <c r="AC75" s="63">
        <f t="shared" si="48"/>
        <v>12</v>
      </c>
      <c r="AD75" s="76" t="str">
        <f t="shared" si="28"/>
        <v>Cleared</v>
      </c>
      <c r="AE75" s="63">
        <f>Behavior!Q76</f>
        <v>3.4075000000000002</v>
      </c>
      <c r="AF75" s="63">
        <f>Behavior!R76</f>
        <v>6.8150000000000004</v>
      </c>
      <c r="AG75" s="63" t="str">
        <f>IF(HPS!$AF75&gt;=6,"Cleared","NC")</f>
        <v>Cleared</v>
      </c>
      <c r="AH75" s="63">
        <f>Discipline!AA76</f>
        <v>41.2</v>
      </c>
      <c r="AI75" s="63">
        <f t="shared" si="29"/>
        <v>4.12</v>
      </c>
      <c r="AJ75" s="63" t="str">
        <f t="shared" si="30"/>
        <v>Cleared</v>
      </c>
      <c r="AK75" s="63">
        <f t="shared" si="31"/>
        <v>40.512380952380951</v>
      </c>
      <c r="AL75" s="63">
        <f>Persona!AO76</f>
        <v>17.84</v>
      </c>
      <c r="AM75" s="63">
        <f>Persona!AP76</f>
        <v>36</v>
      </c>
      <c r="AN75" s="63">
        <f t="shared" si="32"/>
        <v>53.84</v>
      </c>
      <c r="AO75" s="63">
        <f t="shared" si="33"/>
        <v>26.92</v>
      </c>
      <c r="AP75" s="67" t="str">
        <f>IF(HPS!$AN75&gt;=40,"Cleared","NC")</f>
        <v>Cleared</v>
      </c>
      <c r="AQ75" s="63" t="str">
        <f>Wellness!AY76</f>
        <v>Cleared</v>
      </c>
      <c r="AR75" s="63">
        <f>Wellness!BG76</f>
        <v>40</v>
      </c>
      <c r="AS75" s="62">
        <f t="shared" si="34"/>
        <v>12</v>
      </c>
      <c r="AT75" s="76" t="str">
        <f t="shared" si="35"/>
        <v>Cleared</v>
      </c>
      <c r="AU75" s="63">
        <f>Behavior!AG76</f>
        <v>2.2000000000000002</v>
      </c>
      <c r="AV75" s="63">
        <f>Behavior!AH76</f>
        <v>4.4000000000000004</v>
      </c>
      <c r="AW75" s="63" t="str">
        <f t="shared" si="36"/>
        <v>NC</v>
      </c>
      <c r="AX75" s="63">
        <f>Discipline!AN76</f>
        <v>45.777777777777779</v>
      </c>
      <c r="AY75" s="63">
        <f t="shared" si="37"/>
        <v>4.5777777777777784</v>
      </c>
      <c r="AZ75" s="63" t="str">
        <f t="shared" si="38"/>
        <v>Cleared</v>
      </c>
      <c r="BA75" s="63">
        <f t="shared" si="39"/>
        <v>47.897777777777776</v>
      </c>
      <c r="BB75" s="63">
        <f>Persona!BB76</f>
        <v>18.13240740740741</v>
      </c>
      <c r="BC75" s="63">
        <f>Persona!BC76</f>
        <v>37.999999999999993</v>
      </c>
      <c r="BD75" s="63">
        <f t="shared" si="40"/>
        <v>56.132407407407399</v>
      </c>
      <c r="BE75" s="63">
        <f t="shared" si="41"/>
        <v>28.0662037037037</v>
      </c>
      <c r="BF75" s="63" t="str">
        <f t="shared" si="42"/>
        <v>Cleared</v>
      </c>
      <c r="BG75" s="63" t="str">
        <f>Wellness!BS76</f>
        <v>Cleared</v>
      </c>
      <c r="BH75" s="63">
        <f>Wellness!CA76</f>
        <v>46.666666666666664</v>
      </c>
      <c r="BI75" s="62">
        <f t="shared" si="43"/>
        <v>13.999999999999998</v>
      </c>
      <c r="BJ75" s="76" t="str">
        <f t="shared" si="44"/>
        <v>Cleared</v>
      </c>
      <c r="BK75" s="63">
        <f>Behavior!AG76</f>
        <v>2.2000000000000002</v>
      </c>
      <c r="BL75" s="63">
        <f>Behavior!AH76</f>
        <v>4.4000000000000004</v>
      </c>
      <c r="BM75" s="63" t="str">
        <f t="shared" si="45"/>
        <v>NC</v>
      </c>
      <c r="BN75" s="63">
        <f>Discipline!BA76</f>
        <v>41.833333333333336</v>
      </c>
      <c r="BO75" s="63">
        <f t="shared" si="46"/>
        <v>4.1833333333333336</v>
      </c>
      <c r="BP75" s="63" t="str">
        <f>IF(HPS!BO75&gt;=6,"Cleared","NC")</f>
        <v>NC</v>
      </c>
      <c r="BQ75" s="63">
        <f t="shared" si="47"/>
        <v>50.649537037037035</v>
      </c>
    </row>
    <row r="76" spans="1:69" x14ac:dyDescent="0.3">
      <c r="A76" s="71">
        <v>73</v>
      </c>
      <c r="B76" s="60" t="s">
        <v>27</v>
      </c>
      <c r="C76" s="60" t="s">
        <v>47</v>
      </c>
      <c r="D76" s="60" t="s">
        <v>171</v>
      </c>
      <c r="E76" s="61" t="s">
        <v>172</v>
      </c>
      <c r="F76" s="63">
        <f>Persona!O77</f>
        <v>0</v>
      </c>
      <c r="G76" s="63">
        <f>Persona!P77</f>
        <v>50.555555555555557</v>
      </c>
      <c r="H76" s="63">
        <f>HPS!$G76+HPS!$F76</f>
        <v>50.555555555555557</v>
      </c>
      <c r="I76" s="63">
        <f>HPS!$H76*0.5</f>
        <v>25.277777777777779</v>
      </c>
      <c r="J76" s="63" t="str">
        <f>IF(HPS!$G76&gt;=50,"Cleared","NC")</f>
        <v>Cleared</v>
      </c>
      <c r="K76" s="63" t="str">
        <f>Wellness!K77</f>
        <v>Cleared</v>
      </c>
      <c r="L76" s="63">
        <f>Wellness!S77</f>
        <v>36.666666666666664</v>
      </c>
      <c r="M76" s="62">
        <f t="shared" si="25"/>
        <v>10.999999999999998</v>
      </c>
      <c r="N76" s="76" t="str">
        <f t="shared" si="26"/>
        <v>Cleared</v>
      </c>
      <c r="O76" s="62">
        <f>Behavior!I77</f>
        <v>3</v>
      </c>
      <c r="P76" s="62">
        <f>HPS!$O76*2</f>
        <v>6</v>
      </c>
      <c r="Q76" s="63" t="str">
        <f>IF(HPS!$P76&gt;=6,"Cleared","NC")</f>
        <v>Cleared</v>
      </c>
      <c r="R76" s="63">
        <f>Discipline!N77</f>
        <v>45.625</v>
      </c>
      <c r="S76" s="63">
        <f>HPS!$R76*0.1</f>
        <v>4.5625</v>
      </c>
      <c r="T76" s="63" t="str">
        <f>IF(HPS!$S76&gt;=4,"Cleared","NC")</f>
        <v>Cleared</v>
      </c>
      <c r="U76" s="63">
        <f>HPS!$I76+HPS!$M76+HPS!$P76+HPS!$S76</f>
        <v>46.840277777777779</v>
      </c>
      <c r="V76" s="63">
        <f>Persona!AB77</f>
        <v>25.773809523809518</v>
      </c>
      <c r="W76" s="63">
        <f>Persona!AC77</f>
        <v>38.4</v>
      </c>
      <c r="X76" s="63">
        <f>HPS!$V76+HPS!$W76</f>
        <v>64.173809523809524</v>
      </c>
      <c r="Y76" s="63">
        <f t="shared" si="27"/>
        <v>32.086904761904762</v>
      </c>
      <c r="Z76" s="63" t="str">
        <f>IF(HPS!$X76&gt;=40,"Cleared","NC")</f>
        <v>Cleared</v>
      </c>
      <c r="AA76" s="63" t="str">
        <f>Wellness!AE77</f>
        <v>Cleared</v>
      </c>
      <c r="AB76" s="63">
        <f>Wellness!AM77</f>
        <v>46.666666666666664</v>
      </c>
      <c r="AC76" s="63">
        <f t="shared" si="48"/>
        <v>13.999999999999998</v>
      </c>
      <c r="AD76" s="76" t="str">
        <f t="shared" si="28"/>
        <v>Cleared</v>
      </c>
      <c r="AE76" s="63">
        <f>Behavior!Q77</f>
        <v>3.3118749999999997</v>
      </c>
      <c r="AF76" s="63">
        <f>Behavior!R77</f>
        <v>6.6237499999999994</v>
      </c>
      <c r="AG76" s="63" t="str">
        <f>IF(HPS!$AF76&gt;=6,"Cleared","NC")</f>
        <v>Cleared</v>
      </c>
      <c r="AH76" s="63">
        <f>Discipline!AA77</f>
        <v>55.25714285714286</v>
      </c>
      <c r="AI76" s="63">
        <f t="shared" si="29"/>
        <v>5.5257142857142867</v>
      </c>
      <c r="AJ76" s="63" t="str">
        <f t="shared" si="30"/>
        <v>Cleared</v>
      </c>
      <c r="AK76" s="63">
        <f t="shared" si="31"/>
        <v>58.23636904761905</v>
      </c>
      <c r="AL76" s="63">
        <f>Persona!AO77</f>
        <v>16.466666666666665</v>
      </c>
      <c r="AM76" s="63">
        <f>Persona!AP77</f>
        <v>35.666666666666671</v>
      </c>
      <c r="AN76" s="63">
        <f t="shared" si="32"/>
        <v>52.13333333333334</v>
      </c>
      <c r="AO76" s="63">
        <f t="shared" si="33"/>
        <v>26.06666666666667</v>
      </c>
      <c r="AP76" s="63" t="str">
        <f>IF(HPS!$AN76&gt;=40,"Cleared","NC")</f>
        <v>Cleared</v>
      </c>
      <c r="AQ76" s="63" t="str">
        <f>Wellness!AY77</f>
        <v>Cleared</v>
      </c>
      <c r="AR76" s="63">
        <f>Wellness!BG77</f>
        <v>60</v>
      </c>
      <c r="AS76" s="62">
        <f t="shared" si="34"/>
        <v>18</v>
      </c>
      <c r="AT76" s="76" t="str">
        <f t="shared" si="35"/>
        <v>Cleared</v>
      </c>
      <c r="AU76" s="63">
        <f>Behavior!AG77</f>
        <v>3</v>
      </c>
      <c r="AV76" s="63">
        <f>Behavior!AH77</f>
        <v>6</v>
      </c>
      <c r="AW76" s="63" t="str">
        <f t="shared" si="36"/>
        <v>Cleared</v>
      </c>
      <c r="AX76" s="63">
        <f>Discipline!AN77</f>
        <v>40.444444444444443</v>
      </c>
      <c r="AY76" s="63">
        <f t="shared" si="37"/>
        <v>4.0444444444444443</v>
      </c>
      <c r="AZ76" s="63" t="str">
        <f t="shared" si="38"/>
        <v>Cleared</v>
      </c>
      <c r="BA76" s="63">
        <f t="shared" si="39"/>
        <v>54.111111111111114</v>
      </c>
      <c r="BB76" s="63">
        <f>Persona!BB77</f>
        <v>26.105555555555554</v>
      </c>
      <c r="BC76" s="63">
        <f>Persona!BC77</f>
        <v>36.333333333333336</v>
      </c>
      <c r="BD76" s="63">
        <f t="shared" si="40"/>
        <v>62.43888888888889</v>
      </c>
      <c r="BE76" s="63">
        <f t="shared" si="41"/>
        <v>31.219444444444445</v>
      </c>
      <c r="BF76" s="63" t="str">
        <f t="shared" si="42"/>
        <v>Cleared</v>
      </c>
      <c r="BG76" s="63" t="str">
        <f>Wellness!BS77</f>
        <v>Cleared</v>
      </c>
      <c r="BH76" s="63">
        <f>Wellness!CA77</f>
        <v>10</v>
      </c>
      <c r="BI76" s="62">
        <f t="shared" si="43"/>
        <v>3</v>
      </c>
      <c r="BJ76" s="76" t="str">
        <f t="shared" si="44"/>
        <v>NC</v>
      </c>
      <c r="BK76" s="63">
        <f>Behavior!AG77</f>
        <v>3</v>
      </c>
      <c r="BL76" s="63">
        <f>Behavior!AH77</f>
        <v>6</v>
      </c>
      <c r="BM76" s="63" t="str">
        <f t="shared" si="45"/>
        <v>Cleared</v>
      </c>
      <c r="BN76" s="63">
        <f>Discipline!BA77</f>
        <v>50.333333333333343</v>
      </c>
      <c r="BO76" s="63">
        <f t="shared" si="46"/>
        <v>5.033333333333335</v>
      </c>
      <c r="BP76" s="63" t="str">
        <f>IF(HPS!BO76&gt;=6,"Cleared","NC")</f>
        <v>NC</v>
      </c>
      <c r="BQ76" s="63">
        <f t="shared" si="47"/>
        <v>45.25277777777778</v>
      </c>
    </row>
    <row r="77" spans="1:69" x14ac:dyDescent="0.3">
      <c r="A77" s="72">
        <v>74</v>
      </c>
      <c r="B77" s="64" t="s">
        <v>27</v>
      </c>
      <c r="C77" s="64" t="s">
        <v>15</v>
      </c>
      <c r="D77" s="64" t="s">
        <v>173</v>
      </c>
      <c r="E77" s="65" t="s">
        <v>174</v>
      </c>
      <c r="F77" s="63">
        <f>Persona!O78</f>
        <v>0</v>
      </c>
      <c r="G77" s="63">
        <f>Persona!P78</f>
        <v>64.444444444444443</v>
      </c>
      <c r="H77" s="63">
        <f>HPS!$G77+HPS!$F77</f>
        <v>64.444444444444443</v>
      </c>
      <c r="I77" s="63">
        <f>HPS!$H77*0.5</f>
        <v>32.222222222222221</v>
      </c>
      <c r="J77" s="63" t="str">
        <f>IF(HPS!$G77&gt;=50,"Cleared","NC")</f>
        <v>Cleared</v>
      </c>
      <c r="K77" s="63" t="str">
        <f>Wellness!K78</f>
        <v>Cleared</v>
      </c>
      <c r="L77" s="63">
        <f>Wellness!S78</f>
        <v>53.333333333333336</v>
      </c>
      <c r="M77" s="62">
        <f t="shared" si="25"/>
        <v>16</v>
      </c>
      <c r="N77" s="76" t="str">
        <f t="shared" si="26"/>
        <v>Cleared</v>
      </c>
      <c r="O77" s="66">
        <f>Behavior!I78</f>
        <v>3</v>
      </c>
      <c r="P77" s="66">
        <f>HPS!$O77*2</f>
        <v>6</v>
      </c>
      <c r="Q77" s="67" t="str">
        <f>IF(HPS!$P77&gt;=6,"Cleared","NC")</f>
        <v>Cleared</v>
      </c>
      <c r="R77" s="63">
        <f>Discipline!N78</f>
        <v>81.875</v>
      </c>
      <c r="S77" s="63">
        <f>HPS!$R77*0.1</f>
        <v>8.1875</v>
      </c>
      <c r="T77" s="63" t="str">
        <f>IF(HPS!$S77&gt;=4,"Cleared","NC")</f>
        <v>Cleared</v>
      </c>
      <c r="U77" s="67">
        <f>HPS!$I77+HPS!$M77+HPS!$P77+HPS!$S77</f>
        <v>62.409722222222221</v>
      </c>
      <c r="V77" s="63">
        <f>Persona!AB78</f>
        <v>21.890476190476193</v>
      </c>
      <c r="W77" s="63">
        <f>Persona!AC78</f>
        <v>32</v>
      </c>
      <c r="X77" s="63">
        <f>HPS!$V77+HPS!$W77</f>
        <v>53.890476190476193</v>
      </c>
      <c r="Y77" s="63">
        <f t="shared" si="27"/>
        <v>26.945238095238096</v>
      </c>
      <c r="Z77" s="67" t="str">
        <f>IF(HPS!$X77&gt;=40,"Cleared","NC")</f>
        <v>Cleared</v>
      </c>
      <c r="AA77" s="63" t="str">
        <f>Wellness!AE78</f>
        <v>Cleared</v>
      </c>
      <c r="AB77" s="63">
        <f>Wellness!AM78</f>
        <v>40</v>
      </c>
      <c r="AC77" s="63">
        <f t="shared" si="48"/>
        <v>12</v>
      </c>
      <c r="AD77" s="76" t="str">
        <f t="shared" si="28"/>
        <v>Cleared</v>
      </c>
      <c r="AE77" s="63">
        <f>Behavior!Q78</f>
        <v>4.5999999999999996</v>
      </c>
      <c r="AF77" s="63">
        <f>Behavior!R78</f>
        <v>9.1999999999999993</v>
      </c>
      <c r="AG77" s="63" t="str">
        <f>IF(HPS!$AF77&gt;=6,"Cleared","NC")</f>
        <v>Cleared</v>
      </c>
      <c r="AH77" s="63">
        <f>Discipline!AA78</f>
        <v>61.371428571428567</v>
      </c>
      <c r="AI77" s="63">
        <f t="shared" si="29"/>
        <v>6.137142857142857</v>
      </c>
      <c r="AJ77" s="63" t="str">
        <f t="shared" si="30"/>
        <v>Cleared</v>
      </c>
      <c r="AK77" s="63">
        <f t="shared" si="31"/>
        <v>54.282380952380954</v>
      </c>
      <c r="AL77" s="63">
        <f>Persona!AO78</f>
        <v>16.919999999999998</v>
      </c>
      <c r="AM77" s="63">
        <f>Persona!AP78</f>
        <v>48</v>
      </c>
      <c r="AN77" s="63">
        <f t="shared" si="32"/>
        <v>64.92</v>
      </c>
      <c r="AO77" s="63">
        <f t="shared" si="33"/>
        <v>32.46</v>
      </c>
      <c r="AP77" s="67" t="str">
        <f>IF(HPS!$AN77&gt;=40,"Cleared","NC")</f>
        <v>Cleared</v>
      </c>
      <c r="AQ77" s="63" t="str">
        <f>Wellness!AY78</f>
        <v>Cleared</v>
      </c>
      <c r="AR77" s="63">
        <f>Wellness!BG78</f>
        <v>50</v>
      </c>
      <c r="AS77" s="62">
        <f t="shared" si="34"/>
        <v>15</v>
      </c>
      <c r="AT77" s="76" t="str">
        <f t="shared" si="35"/>
        <v>Cleared</v>
      </c>
      <c r="AU77" s="63">
        <f>Behavior!AG78</f>
        <v>4.5</v>
      </c>
      <c r="AV77" s="63">
        <f>Behavior!AH78</f>
        <v>9</v>
      </c>
      <c r="AW77" s="63" t="str">
        <f t="shared" si="36"/>
        <v>Cleared</v>
      </c>
      <c r="AX77" s="63">
        <f>Discipline!AN78</f>
        <v>61.388888888888879</v>
      </c>
      <c r="AY77" s="63">
        <f t="shared" si="37"/>
        <v>6.1388888888888884</v>
      </c>
      <c r="AZ77" s="63" t="str">
        <f t="shared" si="38"/>
        <v>Cleared</v>
      </c>
      <c r="BA77" s="63">
        <f t="shared" si="39"/>
        <v>62.598888888888887</v>
      </c>
      <c r="BB77" s="63">
        <f>Persona!BB78</f>
        <v>19.375925925925927</v>
      </c>
      <c r="BC77" s="63">
        <f>Persona!BC78</f>
        <v>50.333333333333329</v>
      </c>
      <c r="BD77" s="63">
        <f t="shared" si="40"/>
        <v>69.709259259259255</v>
      </c>
      <c r="BE77" s="63">
        <f t="shared" si="41"/>
        <v>34.854629629629628</v>
      </c>
      <c r="BF77" s="63" t="str">
        <f t="shared" si="42"/>
        <v>Cleared</v>
      </c>
      <c r="BG77" s="63" t="str">
        <f>Wellness!BS78</f>
        <v>Cleared</v>
      </c>
      <c r="BH77" s="63">
        <f>Wellness!CA78</f>
        <v>50</v>
      </c>
      <c r="BI77" s="62">
        <f t="shared" si="43"/>
        <v>15</v>
      </c>
      <c r="BJ77" s="76" t="str">
        <f t="shared" si="44"/>
        <v>Cleared</v>
      </c>
      <c r="BK77" s="63">
        <f>Behavior!AG78</f>
        <v>4.5</v>
      </c>
      <c r="BL77" s="63">
        <f>Behavior!AH78</f>
        <v>9</v>
      </c>
      <c r="BM77" s="63" t="str">
        <f t="shared" si="45"/>
        <v>Cleared</v>
      </c>
      <c r="BN77" s="63">
        <f>Discipline!BA78</f>
        <v>67</v>
      </c>
      <c r="BO77" s="63">
        <f t="shared" si="46"/>
        <v>6.7</v>
      </c>
      <c r="BP77" s="63" t="str">
        <f>IF(HPS!BO77&gt;=6,"Cleared","NC")</f>
        <v>Cleared</v>
      </c>
      <c r="BQ77" s="63">
        <f t="shared" si="47"/>
        <v>65.55462962962963</v>
      </c>
    </row>
    <row r="78" spans="1:69" x14ac:dyDescent="0.3">
      <c r="A78" s="71">
        <v>75</v>
      </c>
      <c r="B78" s="60" t="s">
        <v>23</v>
      </c>
      <c r="C78" s="60" t="s">
        <v>15</v>
      </c>
      <c r="D78" s="60" t="s">
        <v>175</v>
      </c>
      <c r="E78" s="61" t="s">
        <v>176</v>
      </c>
      <c r="F78" s="63">
        <f>Persona!O79</f>
        <v>0</v>
      </c>
      <c r="G78" s="63">
        <f>Persona!P79</f>
        <v>66.666666666666657</v>
      </c>
      <c r="H78" s="63">
        <f>HPS!$G78+HPS!$F78</f>
        <v>66.666666666666657</v>
      </c>
      <c r="I78" s="63">
        <f>HPS!$H78*0.5</f>
        <v>33.333333333333329</v>
      </c>
      <c r="J78" s="63" t="str">
        <f>IF(HPS!$G78&gt;=50,"Cleared","NC")</f>
        <v>Cleared</v>
      </c>
      <c r="K78" s="63" t="str">
        <f>Wellness!K79</f>
        <v>Cleared</v>
      </c>
      <c r="L78" s="63">
        <f>Wellness!S79</f>
        <v>30</v>
      </c>
      <c r="M78" s="62">
        <f t="shared" si="25"/>
        <v>9</v>
      </c>
      <c r="N78" s="76" t="str">
        <f t="shared" si="26"/>
        <v>Cleared</v>
      </c>
      <c r="O78" s="62">
        <f>Behavior!I79</f>
        <v>3</v>
      </c>
      <c r="P78" s="62">
        <f>HPS!$O78*2</f>
        <v>6</v>
      </c>
      <c r="Q78" s="63" t="str">
        <f>IF(HPS!$P78&gt;=6,"Cleared","NC")</f>
        <v>Cleared</v>
      </c>
      <c r="R78" s="63">
        <f>Discipline!N79</f>
        <v>54.107142857142854</v>
      </c>
      <c r="S78" s="63">
        <f>HPS!$R78*0.1</f>
        <v>5.4107142857142856</v>
      </c>
      <c r="T78" s="63" t="str">
        <f>IF(HPS!$S78&gt;=4,"Cleared","NC")</f>
        <v>Cleared</v>
      </c>
      <c r="U78" s="63">
        <f>HPS!$I78+HPS!$M78+HPS!$P78+HPS!$S78</f>
        <v>53.744047619047613</v>
      </c>
      <c r="V78" s="63">
        <f>Persona!AB79</f>
        <v>25.56904761904762</v>
      </c>
      <c r="W78" s="63">
        <f>Persona!AC79</f>
        <v>26.4</v>
      </c>
      <c r="X78" s="63">
        <f>HPS!$V78+HPS!$W78</f>
        <v>51.969047619047615</v>
      </c>
      <c r="Y78" s="63">
        <f t="shared" si="27"/>
        <v>25.984523809523807</v>
      </c>
      <c r="Z78" s="63" t="str">
        <f>IF(HPS!$X78&gt;=40,"Cleared","NC")</f>
        <v>Cleared</v>
      </c>
      <c r="AA78" s="63" t="str">
        <f>Wellness!AE79</f>
        <v>Cleared</v>
      </c>
      <c r="AB78" s="63">
        <f>Wellness!AM79</f>
        <v>16.666666666666664</v>
      </c>
      <c r="AC78" s="63">
        <f t="shared" si="48"/>
        <v>4.9999999999999991</v>
      </c>
      <c r="AD78" s="76" t="str">
        <f t="shared" si="28"/>
        <v>NC</v>
      </c>
      <c r="AE78" s="63">
        <f>Behavior!Q79</f>
        <v>3.3</v>
      </c>
      <c r="AF78" s="63">
        <f>Behavior!R79</f>
        <v>6.6</v>
      </c>
      <c r="AG78" s="63" t="str">
        <f>IF(HPS!$AF78&gt;=6,"Cleared","NC")</f>
        <v>Cleared</v>
      </c>
      <c r="AH78" s="63">
        <f>Discipline!AA79</f>
        <v>56.228571428571428</v>
      </c>
      <c r="AI78" s="63">
        <f t="shared" si="29"/>
        <v>5.6228571428571428</v>
      </c>
      <c r="AJ78" s="63" t="str">
        <f t="shared" si="30"/>
        <v>Cleared</v>
      </c>
      <c r="AK78" s="63">
        <f t="shared" si="31"/>
        <v>43.207380952380952</v>
      </c>
      <c r="AL78" s="63">
        <f>Persona!AO79</f>
        <v>12.520000000000001</v>
      </c>
      <c r="AM78" s="63">
        <f>Persona!AP79</f>
        <v>39.333333333333321</v>
      </c>
      <c r="AN78" s="63">
        <f t="shared" si="32"/>
        <v>51.853333333333325</v>
      </c>
      <c r="AO78" s="63">
        <f t="shared" si="33"/>
        <v>25.926666666666662</v>
      </c>
      <c r="AP78" s="63" t="str">
        <f>IF(HPS!$AN78&gt;=40,"Cleared","NC")</f>
        <v>Cleared</v>
      </c>
      <c r="AQ78" s="63" t="str">
        <f>Wellness!AY79</f>
        <v>Cleared</v>
      </c>
      <c r="AR78" s="63">
        <f>Wellness!BG79</f>
        <v>50</v>
      </c>
      <c r="AS78" s="62">
        <f t="shared" si="34"/>
        <v>15</v>
      </c>
      <c r="AT78" s="76" t="str">
        <f t="shared" si="35"/>
        <v>Cleared</v>
      </c>
      <c r="AU78" s="63">
        <f>Behavior!AG79</f>
        <v>3.2</v>
      </c>
      <c r="AV78" s="63">
        <f>Behavior!AH79</f>
        <v>6.4</v>
      </c>
      <c r="AW78" s="63" t="str">
        <f t="shared" si="36"/>
        <v>Cleared</v>
      </c>
      <c r="AX78" s="63">
        <f>Discipline!AN79</f>
        <v>50.777777777777779</v>
      </c>
      <c r="AY78" s="63">
        <f t="shared" si="37"/>
        <v>5.0777777777777784</v>
      </c>
      <c r="AZ78" s="63" t="str">
        <f t="shared" si="38"/>
        <v>Cleared</v>
      </c>
      <c r="BA78" s="63">
        <f t="shared" si="39"/>
        <v>52.404444444444437</v>
      </c>
      <c r="BB78" s="63">
        <f>Persona!BB79</f>
        <v>17.262962962962963</v>
      </c>
      <c r="BC78" s="63">
        <f>Persona!BC79</f>
        <v>45.333333333333321</v>
      </c>
      <c r="BD78" s="63">
        <f t="shared" si="40"/>
        <v>62.596296296296288</v>
      </c>
      <c r="BE78" s="63">
        <f t="shared" si="41"/>
        <v>31.298148148148144</v>
      </c>
      <c r="BF78" s="63" t="str">
        <f t="shared" si="42"/>
        <v>Cleared</v>
      </c>
      <c r="BG78" s="63" t="str">
        <f>Wellness!BS79</f>
        <v>Cleared</v>
      </c>
      <c r="BH78" s="63">
        <f>Wellness!CA79</f>
        <v>33.333333333333329</v>
      </c>
      <c r="BI78" s="62">
        <f t="shared" si="43"/>
        <v>9.9999999999999982</v>
      </c>
      <c r="BJ78" s="76" t="str">
        <f t="shared" si="44"/>
        <v>Cleared</v>
      </c>
      <c r="BK78" s="63">
        <f>Behavior!AG79</f>
        <v>3.2</v>
      </c>
      <c r="BL78" s="63">
        <f>Behavior!AH79</f>
        <v>6.4</v>
      </c>
      <c r="BM78" s="63" t="str">
        <f t="shared" si="45"/>
        <v>Cleared</v>
      </c>
      <c r="BN78" s="63">
        <f>Discipline!BA79</f>
        <v>41.666666666666664</v>
      </c>
      <c r="BO78" s="63">
        <f t="shared" si="46"/>
        <v>4.166666666666667</v>
      </c>
      <c r="BP78" s="63" t="str">
        <f>IF(HPS!BO78&gt;=6,"Cleared","NC")</f>
        <v>NC</v>
      </c>
      <c r="BQ78" s="63">
        <f t="shared" si="47"/>
        <v>51.864814814814807</v>
      </c>
    </row>
    <row r="79" spans="1:69" x14ac:dyDescent="0.3">
      <c r="A79" s="72">
        <v>76</v>
      </c>
      <c r="B79" s="64" t="s">
        <v>27</v>
      </c>
      <c r="C79" s="64" t="s">
        <v>15</v>
      </c>
      <c r="D79" s="64" t="s">
        <v>177</v>
      </c>
      <c r="E79" s="65" t="s">
        <v>178</v>
      </c>
      <c r="F79" s="63">
        <f>Persona!O80</f>
        <v>0</v>
      </c>
      <c r="G79" s="63">
        <f>Persona!P80</f>
        <v>76.666666666666671</v>
      </c>
      <c r="H79" s="63">
        <f>HPS!$G79+HPS!$F79</f>
        <v>76.666666666666671</v>
      </c>
      <c r="I79" s="63">
        <f>HPS!$H79*0.5</f>
        <v>38.333333333333336</v>
      </c>
      <c r="J79" s="63" t="str">
        <f>IF(HPS!$G79&gt;=50,"Cleared","NC")</f>
        <v>Cleared</v>
      </c>
      <c r="K79" s="63" t="str">
        <f>Wellness!K80</f>
        <v>Cleared</v>
      </c>
      <c r="L79" s="63">
        <f>Wellness!S80</f>
        <v>53.333333333333336</v>
      </c>
      <c r="M79" s="62">
        <f t="shared" si="25"/>
        <v>16</v>
      </c>
      <c r="N79" s="76" t="str">
        <f t="shared" si="26"/>
        <v>Cleared</v>
      </c>
      <c r="O79" s="66">
        <f>Behavior!I80</f>
        <v>3</v>
      </c>
      <c r="P79" s="66">
        <f>HPS!$O79*2</f>
        <v>6</v>
      </c>
      <c r="Q79" s="67" t="str">
        <f>IF(HPS!$P79&gt;=6,"Cleared","NC")</f>
        <v>Cleared</v>
      </c>
      <c r="R79" s="63">
        <f>Discipline!N80</f>
        <v>54.330357142857146</v>
      </c>
      <c r="S79" s="63">
        <f>HPS!$R79*0.1</f>
        <v>5.4330357142857153</v>
      </c>
      <c r="T79" s="63" t="str">
        <f>IF(HPS!$S79&gt;=4,"Cleared","NC")</f>
        <v>Cleared</v>
      </c>
      <c r="U79" s="67">
        <f>HPS!$I79+HPS!$M79+HPS!$P79+HPS!$S79</f>
        <v>65.766369047619051</v>
      </c>
      <c r="V79" s="63">
        <f>Persona!AB80</f>
        <v>19.723809523809525</v>
      </c>
      <c r="W79" s="63">
        <f>Persona!AC80</f>
        <v>56.800000000000004</v>
      </c>
      <c r="X79" s="63">
        <f>HPS!$V79+HPS!$W79</f>
        <v>76.523809523809533</v>
      </c>
      <c r="Y79" s="63">
        <f t="shared" si="27"/>
        <v>38.261904761904766</v>
      </c>
      <c r="Z79" s="67" t="str">
        <f>IF(HPS!$X79&gt;=40,"Cleared","NC")</f>
        <v>Cleared</v>
      </c>
      <c r="AA79" s="63" t="str">
        <f>Wellness!AE80</f>
        <v>Cleared</v>
      </c>
      <c r="AB79" s="63">
        <f>Wellness!AM80</f>
        <v>20</v>
      </c>
      <c r="AC79" s="63">
        <f t="shared" si="48"/>
        <v>6</v>
      </c>
      <c r="AD79" s="76" t="str">
        <f t="shared" si="28"/>
        <v>NC</v>
      </c>
      <c r="AE79" s="63">
        <f>Behavior!Q80</f>
        <v>3.9</v>
      </c>
      <c r="AF79" s="63">
        <f>Behavior!R80</f>
        <v>7.8</v>
      </c>
      <c r="AG79" s="63" t="str">
        <f>IF(HPS!$AF79&gt;=6,"Cleared","NC")</f>
        <v>Cleared</v>
      </c>
      <c r="AH79" s="63">
        <f>Discipline!AA80</f>
        <v>58.628571428571433</v>
      </c>
      <c r="AI79" s="63">
        <f t="shared" si="29"/>
        <v>5.8628571428571439</v>
      </c>
      <c r="AJ79" s="63" t="str">
        <f t="shared" si="30"/>
        <v>Cleared</v>
      </c>
      <c r="AK79" s="63">
        <f t="shared" si="31"/>
        <v>57.924761904761908</v>
      </c>
      <c r="AL79" s="63">
        <f>Persona!AO80</f>
        <v>16.986666666666668</v>
      </c>
      <c r="AM79" s="63">
        <f>Persona!AP80</f>
        <v>46</v>
      </c>
      <c r="AN79" s="63">
        <f t="shared" si="32"/>
        <v>62.986666666666665</v>
      </c>
      <c r="AO79" s="63">
        <f t="shared" si="33"/>
        <v>31.493333333333332</v>
      </c>
      <c r="AP79" s="67" t="str">
        <f>IF(HPS!$AN79&gt;=40,"Cleared","NC")</f>
        <v>Cleared</v>
      </c>
      <c r="AQ79" s="63" t="str">
        <f>Wellness!AY80</f>
        <v>Cleared</v>
      </c>
      <c r="AR79" s="63">
        <f>Wellness!BG80</f>
        <v>46.666666666666664</v>
      </c>
      <c r="AS79" s="62">
        <f t="shared" si="34"/>
        <v>13.999999999999998</v>
      </c>
      <c r="AT79" s="76" t="str">
        <f t="shared" si="35"/>
        <v>Cleared</v>
      </c>
      <c r="AU79" s="63" t="str">
        <f>Behavior!AG80</f>
        <v>0</v>
      </c>
      <c r="AV79" s="63">
        <f>Behavior!AH80</f>
        <v>0</v>
      </c>
      <c r="AW79" s="63" t="str">
        <f t="shared" si="36"/>
        <v>NC</v>
      </c>
      <c r="AX79" s="63">
        <f>Discipline!AN80</f>
        <v>43.611111111111114</v>
      </c>
      <c r="AY79" s="63">
        <f t="shared" si="37"/>
        <v>4.3611111111111116</v>
      </c>
      <c r="AZ79" s="63" t="str">
        <f t="shared" si="38"/>
        <v>Cleared</v>
      </c>
      <c r="BA79" s="63">
        <f t="shared" si="39"/>
        <v>49.854444444444447</v>
      </c>
      <c r="BB79" s="63">
        <f>Persona!BB80</f>
        <v>29.688888888888886</v>
      </c>
      <c r="BC79" s="63">
        <f>Persona!BC80</f>
        <v>54.333333333333321</v>
      </c>
      <c r="BD79" s="63">
        <f t="shared" si="40"/>
        <v>84.022222222222211</v>
      </c>
      <c r="BE79" s="63">
        <f t="shared" si="41"/>
        <v>42.011111111111106</v>
      </c>
      <c r="BF79" s="63" t="str">
        <f t="shared" si="42"/>
        <v>Cleared</v>
      </c>
      <c r="BG79" s="63" t="str">
        <f>Wellness!BS80</f>
        <v>Cleared</v>
      </c>
      <c r="BH79" s="63">
        <f>Wellness!CA80</f>
        <v>33.333333333333329</v>
      </c>
      <c r="BI79" s="62">
        <f t="shared" si="43"/>
        <v>9.9999999999999982</v>
      </c>
      <c r="BJ79" s="76" t="str">
        <f t="shared" si="44"/>
        <v>Cleared</v>
      </c>
      <c r="BK79" s="63" t="str">
        <f>Behavior!AG80</f>
        <v>0</v>
      </c>
      <c r="BL79" s="63">
        <f>Behavior!AH80</f>
        <v>0</v>
      </c>
      <c r="BM79" s="63" t="str">
        <f t="shared" si="45"/>
        <v>NC</v>
      </c>
      <c r="BN79" s="63">
        <f>Discipline!BA80</f>
        <v>48.333333333333336</v>
      </c>
      <c r="BO79" s="63">
        <f t="shared" si="46"/>
        <v>4.8333333333333339</v>
      </c>
      <c r="BP79" s="63" t="str">
        <f>IF(HPS!BO79&gt;=6,"Cleared","NC")</f>
        <v>NC</v>
      </c>
      <c r="BQ79" s="63">
        <f t="shared" si="47"/>
        <v>56.844444444444441</v>
      </c>
    </row>
    <row r="80" spans="1:69" x14ac:dyDescent="0.3">
      <c r="A80" s="71">
        <v>77</v>
      </c>
      <c r="B80" s="60" t="s">
        <v>27</v>
      </c>
      <c r="C80" s="60" t="s">
        <v>15</v>
      </c>
      <c r="D80" s="60" t="s">
        <v>179</v>
      </c>
      <c r="E80" s="61" t="s">
        <v>180</v>
      </c>
      <c r="F80" s="63">
        <f>Persona!O81</f>
        <v>0</v>
      </c>
      <c r="G80" s="63">
        <f>Persona!P81</f>
        <v>64.444444444444443</v>
      </c>
      <c r="H80" s="63">
        <f>HPS!$G80+HPS!$F80</f>
        <v>64.444444444444443</v>
      </c>
      <c r="I80" s="63">
        <f>HPS!$H80*0.5</f>
        <v>32.222222222222221</v>
      </c>
      <c r="J80" s="63" t="str">
        <f>IF(HPS!$G80&gt;=50,"Cleared","NC")</f>
        <v>Cleared</v>
      </c>
      <c r="K80" s="63" t="str">
        <f>Wellness!K81</f>
        <v>Cleared</v>
      </c>
      <c r="L80" s="63">
        <f>Wellness!S81</f>
        <v>63.333333333333329</v>
      </c>
      <c r="M80" s="62">
        <f t="shared" si="25"/>
        <v>18.999999999999996</v>
      </c>
      <c r="N80" s="76" t="str">
        <f t="shared" si="26"/>
        <v>Cleared</v>
      </c>
      <c r="O80" s="62">
        <f>Behavior!I81</f>
        <v>3</v>
      </c>
      <c r="P80" s="62">
        <f>HPS!$O80*2</f>
        <v>6</v>
      </c>
      <c r="Q80" s="63" t="str">
        <f>IF(HPS!$P80&gt;=6,"Cleared","NC")</f>
        <v>Cleared</v>
      </c>
      <c r="R80" s="63">
        <f>Discipline!N81</f>
        <v>59.732142857142854</v>
      </c>
      <c r="S80" s="63">
        <f>HPS!$R80*0.1</f>
        <v>5.9732142857142856</v>
      </c>
      <c r="T80" s="63" t="str">
        <f>IF(HPS!$S80&gt;=4,"Cleared","NC")</f>
        <v>Cleared</v>
      </c>
      <c r="U80" s="63">
        <f>HPS!$I80+HPS!$M80+HPS!$P80+HPS!$S80</f>
        <v>63.195436507936499</v>
      </c>
      <c r="V80" s="63">
        <f>Persona!AB81</f>
        <v>17.519047619047619</v>
      </c>
      <c r="W80" s="63">
        <f>Persona!AC81</f>
        <v>32.799999999999997</v>
      </c>
      <c r="X80" s="63">
        <f>HPS!$V80+HPS!$W80</f>
        <v>50.319047619047616</v>
      </c>
      <c r="Y80" s="63">
        <f t="shared" si="27"/>
        <v>25.159523809523808</v>
      </c>
      <c r="Z80" s="63" t="str">
        <f>IF(HPS!$X80&gt;=40,"Cleared","NC")</f>
        <v>Cleared</v>
      </c>
      <c r="AA80" s="63" t="str">
        <f>Wellness!AE81</f>
        <v>Cleared</v>
      </c>
      <c r="AB80" s="63">
        <f>Wellness!AM81</f>
        <v>20</v>
      </c>
      <c r="AC80" s="63">
        <f t="shared" si="48"/>
        <v>6</v>
      </c>
      <c r="AD80" s="76" t="str">
        <f t="shared" si="28"/>
        <v>NC</v>
      </c>
      <c r="AE80" s="63">
        <f>Behavior!Q81</f>
        <v>2.7</v>
      </c>
      <c r="AF80" s="63">
        <f>Behavior!R81</f>
        <v>5.4</v>
      </c>
      <c r="AG80" s="63" t="str">
        <f>IF(HPS!$AF80&gt;=6,"Cleared","NC")</f>
        <v>NC</v>
      </c>
      <c r="AH80" s="63">
        <f>Discipline!AA81</f>
        <v>56.685714285714283</v>
      </c>
      <c r="AI80" s="63">
        <f t="shared" si="29"/>
        <v>5.668571428571429</v>
      </c>
      <c r="AJ80" s="63" t="str">
        <f t="shared" si="30"/>
        <v>Cleared</v>
      </c>
      <c r="AK80" s="63">
        <f t="shared" si="31"/>
        <v>42.228095238095236</v>
      </c>
      <c r="AL80" s="63">
        <f>Persona!AO81</f>
        <v>21</v>
      </c>
      <c r="AM80" s="63">
        <f>Persona!AP81</f>
        <v>30.666666666666671</v>
      </c>
      <c r="AN80" s="63">
        <f t="shared" si="32"/>
        <v>51.666666666666671</v>
      </c>
      <c r="AO80" s="63">
        <f t="shared" si="33"/>
        <v>25.833333333333336</v>
      </c>
      <c r="AP80" s="63" t="str">
        <f>IF(HPS!$AN80&gt;=40,"Cleared","NC")</f>
        <v>Cleared</v>
      </c>
      <c r="AQ80" s="63" t="str">
        <f>Wellness!AY81</f>
        <v>Cleared</v>
      </c>
      <c r="AR80" s="63">
        <f>Wellness!BG81</f>
        <v>46.666666666666664</v>
      </c>
      <c r="AS80" s="62">
        <f t="shared" si="34"/>
        <v>13.999999999999998</v>
      </c>
      <c r="AT80" s="76" t="str">
        <f t="shared" si="35"/>
        <v>Cleared</v>
      </c>
      <c r="AU80" s="63">
        <f>Behavior!AG81</f>
        <v>2.6</v>
      </c>
      <c r="AV80" s="63">
        <f>Behavior!AH81</f>
        <v>5.2</v>
      </c>
      <c r="AW80" s="63" t="str">
        <f t="shared" si="36"/>
        <v>NC</v>
      </c>
      <c r="AX80" s="63">
        <f>Discipline!AN81</f>
        <v>49.888888888888886</v>
      </c>
      <c r="AY80" s="63">
        <f t="shared" si="37"/>
        <v>4.9888888888888889</v>
      </c>
      <c r="AZ80" s="63" t="str">
        <f t="shared" si="38"/>
        <v>Cleared</v>
      </c>
      <c r="BA80" s="63">
        <f t="shared" si="39"/>
        <v>50.022222222222226</v>
      </c>
      <c r="BB80" s="63">
        <f>Persona!BB81</f>
        <v>22.027777777777782</v>
      </c>
      <c r="BC80" s="63">
        <f>Persona!BC81</f>
        <v>25.333333333333336</v>
      </c>
      <c r="BD80" s="63">
        <f t="shared" si="40"/>
        <v>47.361111111111114</v>
      </c>
      <c r="BE80" s="63">
        <f t="shared" si="41"/>
        <v>23.680555555555557</v>
      </c>
      <c r="BF80" s="63" t="str">
        <f t="shared" si="42"/>
        <v>Cleared</v>
      </c>
      <c r="BG80" s="63" t="str">
        <f>Wellness!BS81</f>
        <v>Cleared</v>
      </c>
      <c r="BH80" s="63">
        <f>Wellness!CA81</f>
        <v>30</v>
      </c>
      <c r="BI80" s="62">
        <f t="shared" si="43"/>
        <v>9</v>
      </c>
      <c r="BJ80" s="76" t="str">
        <f t="shared" si="44"/>
        <v>Cleared</v>
      </c>
      <c r="BK80" s="63">
        <f>Behavior!AG81</f>
        <v>2.6</v>
      </c>
      <c r="BL80" s="63">
        <f>Behavior!AH81</f>
        <v>5.2</v>
      </c>
      <c r="BM80" s="63" t="str">
        <f t="shared" si="45"/>
        <v>NC</v>
      </c>
      <c r="BN80" s="63">
        <f>Discipline!BA81</f>
        <v>47</v>
      </c>
      <c r="BO80" s="63">
        <f t="shared" si="46"/>
        <v>4.7</v>
      </c>
      <c r="BP80" s="63" t="str">
        <f>IF(HPS!BO80&gt;=6,"Cleared","NC")</f>
        <v>NC</v>
      </c>
      <c r="BQ80" s="63">
        <f t="shared" si="47"/>
        <v>42.580555555555563</v>
      </c>
    </row>
    <row r="81" spans="1:69" x14ac:dyDescent="0.3">
      <c r="A81" s="72">
        <v>78</v>
      </c>
      <c r="B81" s="64" t="s">
        <v>27</v>
      </c>
      <c r="C81" s="64" t="s">
        <v>15</v>
      </c>
      <c r="D81" s="64" t="s">
        <v>181</v>
      </c>
      <c r="E81" s="65" t="s">
        <v>182</v>
      </c>
      <c r="F81" s="63">
        <f>Persona!O82</f>
        <v>0</v>
      </c>
      <c r="G81" s="63">
        <f>Persona!P82</f>
        <v>63.333333333333329</v>
      </c>
      <c r="H81" s="63">
        <f>HPS!$G81+HPS!$F81</f>
        <v>63.333333333333329</v>
      </c>
      <c r="I81" s="63">
        <f>HPS!$H81*0.5</f>
        <v>31.666666666666664</v>
      </c>
      <c r="J81" s="63" t="str">
        <f>IF(HPS!$G81&gt;=50,"Cleared","NC")</f>
        <v>Cleared</v>
      </c>
      <c r="K81" s="63" t="str">
        <f>Wellness!K82</f>
        <v>Cleared</v>
      </c>
      <c r="L81" s="63">
        <f>Wellness!S82</f>
        <v>33.333333333333329</v>
      </c>
      <c r="M81" s="62">
        <f t="shared" si="25"/>
        <v>9.9999999999999982</v>
      </c>
      <c r="N81" s="76" t="str">
        <f t="shared" si="26"/>
        <v>Cleared</v>
      </c>
      <c r="O81" s="66">
        <f>Behavior!I82</f>
        <v>3</v>
      </c>
      <c r="P81" s="66">
        <f>HPS!$O81*2</f>
        <v>6</v>
      </c>
      <c r="Q81" s="67" t="str">
        <f>IF(HPS!$P81&gt;=6,"Cleared","NC")</f>
        <v>Cleared</v>
      </c>
      <c r="R81" s="63">
        <f>Discipline!N82</f>
        <v>56.785714285714285</v>
      </c>
      <c r="S81" s="63">
        <f>HPS!$R81*0.1</f>
        <v>5.6785714285714288</v>
      </c>
      <c r="T81" s="63" t="str">
        <f>IF(HPS!$S81&gt;=4,"Cleared","NC")</f>
        <v>Cleared</v>
      </c>
      <c r="U81" s="67">
        <f>HPS!$I81+HPS!$M81+HPS!$P81+HPS!$S81</f>
        <v>53.345238095238095</v>
      </c>
      <c r="V81" s="63">
        <f>Persona!AB82</f>
        <v>19.709523809523812</v>
      </c>
      <c r="W81" s="63">
        <f>Persona!AC82</f>
        <v>28.799999999999997</v>
      </c>
      <c r="X81" s="63">
        <f>HPS!$V81+HPS!$W81</f>
        <v>48.509523809523813</v>
      </c>
      <c r="Y81" s="63">
        <f t="shared" si="27"/>
        <v>24.254761904761907</v>
      </c>
      <c r="Z81" s="67" t="str">
        <f>IF(HPS!$X81&gt;=40,"Cleared","NC")</f>
        <v>Cleared</v>
      </c>
      <c r="AA81" s="63" t="str">
        <f>Wellness!AE82</f>
        <v>Cleared</v>
      </c>
      <c r="AB81" s="63">
        <f>Wellness!AM82</f>
        <v>0</v>
      </c>
      <c r="AC81" s="63">
        <f t="shared" si="48"/>
        <v>0</v>
      </c>
      <c r="AD81" s="76" t="str">
        <f t="shared" si="28"/>
        <v>NC</v>
      </c>
      <c r="AE81" s="63">
        <f>Behavior!Q82</f>
        <v>3.3</v>
      </c>
      <c r="AF81" s="63">
        <f>Behavior!R82</f>
        <v>6.6</v>
      </c>
      <c r="AG81" s="63" t="str">
        <f>IF(HPS!$AF81&gt;=6,"Cleared","NC")</f>
        <v>Cleared</v>
      </c>
      <c r="AH81" s="63">
        <f>Discipline!AA82</f>
        <v>49.142857142857139</v>
      </c>
      <c r="AI81" s="63">
        <f t="shared" si="29"/>
        <v>4.9142857142857146</v>
      </c>
      <c r="AJ81" s="63" t="str">
        <f t="shared" si="30"/>
        <v>Cleared</v>
      </c>
      <c r="AK81" s="63">
        <f t="shared" si="31"/>
        <v>35.769047619047626</v>
      </c>
      <c r="AL81" s="63">
        <f>Persona!AO82</f>
        <v>12.96</v>
      </c>
      <c r="AM81" s="63">
        <f>Persona!AP82</f>
        <v>40.666666666666671</v>
      </c>
      <c r="AN81" s="63">
        <f t="shared" si="32"/>
        <v>53.626666666666672</v>
      </c>
      <c r="AO81" s="63">
        <f t="shared" si="33"/>
        <v>26.813333333333336</v>
      </c>
      <c r="AP81" s="67" t="str">
        <f>IF(HPS!$AN81&gt;=40,"Cleared","NC")</f>
        <v>Cleared</v>
      </c>
      <c r="AQ81" s="63" t="str">
        <f>Wellness!AY82</f>
        <v>NC</v>
      </c>
      <c r="AR81" s="63">
        <f>Wellness!BG82</f>
        <v>0</v>
      </c>
      <c r="AS81" s="62">
        <f t="shared" si="34"/>
        <v>0</v>
      </c>
      <c r="AT81" s="76" t="str">
        <f t="shared" si="35"/>
        <v>NC</v>
      </c>
      <c r="AU81" s="63">
        <f>Behavior!AG82</f>
        <v>2.8</v>
      </c>
      <c r="AV81" s="63">
        <f>Behavior!AH82</f>
        <v>5.6</v>
      </c>
      <c r="AW81" s="63" t="str">
        <f t="shared" si="36"/>
        <v>NC</v>
      </c>
      <c r="AX81" s="63">
        <f>Discipline!AN82</f>
        <v>32.944444444444443</v>
      </c>
      <c r="AY81" s="63">
        <f t="shared" si="37"/>
        <v>3.2944444444444443</v>
      </c>
      <c r="AZ81" s="63" t="str">
        <f t="shared" si="38"/>
        <v>NC</v>
      </c>
      <c r="BA81" s="63">
        <f t="shared" si="39"/>
        <v>35.707777777777778</v>
      </c>
      <c r="BB81" s="63">
        <f>Persona!BB82</f>
        <v>22.788888888888895</v>
      </c>
      <c r="BC81" s="63">
        <f>Persona!BC82</f>
        <v>39.999999999999993</v>
      </c>
      <c r="BD81" s="63">
        <f t="shared" si="40"/>
        <v>62.788888888888891</v>
      </c>
      <c r="BE81" s="63">
        <f t="shared" si="41"/>
        <v>31.394444444444446</v>
      </c>
      <c r="BF81" s="63" t="str">
        <f t="shared" si="42"/>
        <v>Cleared</v>
      </c>
      <c r="BG81" s="63" t="str">
        <f>Wellness!BS82</f>
        <v>NC</v>
      </c>
      <c r="BH81" s="63">
        <f>Wellness!CA82</f>
        <v>0</v>
      </c>
      <c r="BI81" s="62">
        <f t="shared" si="43"/>
        <v>0</v>
      </c>
      <c r="BJ81" s="76" t="str">
        <f t="shared" si="44"/>
        <v>NC</v>
      </c>
      <c r="BK81" s="63">
        <f>Behavior!AG82</f>
        <v>2.8</v>
      </c>
      <c r="BL81" s="63">
        <f>Behavior!AH82</f>
        <v>5.6</v>
      </c>
      <c r="BM81" s="63" t="str">
        <f t="shared" si="45"/>
        <v>NC</v>
      </c>
      <c r="BN81" s="63">
        <f>Discipline!BA82</f>
        <v>42</v>
      </c>
      <c r="BO81" s="63">
        <f t="shared" si="46"/>
        <v>4.2</v>
      </c>
      <c r="BP81" s="63" t="str">
        <f>IF(HPS!BO81&gt;=6,"Cleared","NC")</f>
        <v>NC</v>
      </c>
      <c r="BQ81" s="63">
        <f t="shared" si="47"/>
        <v>41.19444444444445</v>
      </c>
    </row>
    <row r="82" spans="1:69" x14ac:dyDescent="0.3">
      <c r="A82" s="71">
        <v>79</v>
      </c>
      <c r="B82" s="60" t="s">
        <v>27</v>
      </c>
      <c r="C82" s="60" t="s">
        <v>47</v>
      </c>
      <c r="D82" s="60" t="s">
        <v>183</v>
      </c>
      <c r="E82" s="61" t="s">
        <v>184</v>
      </c>
      <c r="F82" s="63">
        <f>Persona!O83</f>
        <v>0</v>
      </c>
      <c r="G82" s="63">
        <f>Persona!P83</f>
        <v>34.444444444444436</v>
      </c>
      <c r="H82" s="63">
        <f>HPS!$G82+HPS!$F82</f>
        <v>34.444444444444436</v>
      </c>
      <c r="I82" s="63">
        <f>HPS!$H82*0.5</f>
        <v>17.222222222222218</v>
      </c>
      <c r="J82" s="63" t="str">
        <f>IF(HPS!$G82&gt;=50,"Cleared","NC")</f>
        <v>NC</v>
      </c>
      <c r="K82" s="63" t="str">
        <f>Wellness!K83</f>
        <v>Cleared</v>
      </c>
      <c r="L82" s="63">
        <f>Wellness!S83</f>
        <v>46.666666666666664</v>
      </c>
      <c r="M82" s="62">
        <f t="shared" si="25"/>
        <v>13.999999999999998</v>
      </c>
      <c r="N82" s="76" t="str">
        <f t="shared" si="26"/>
        <v>Cleared</v>
      </c>
      <c r="O82" s="62">
        <f>Behavior!I83</f>
        <v>3</v>
      </c>
      <c r="P82" s="62">
        <f>HPS!$O82*2</f>
        <v>6</v>
      </c>
      <c r="Q82" s="63" t="str">
        <f>IF(HPS!$P82&gt;=6,"Cleared","NC")</f>
        <v>Cleared</v>
      </c>
      <c r="R82" s="63">
        <f>Discipline!N83</f>
        <v>43.75</v>
      </c>
      <c r="S82" s="63">
        <f>HPS!$R82*0.1</f>
        <v>4.375</v>
      </c>
      <c r="T82" s="63" t="str">
        <f>IF(HPS!$S82&gt;=4,"Cleared","NC")</f>
        <v>Cleared</v>
      </c>
      <c r="U82" s="63">
        <f>HPS!$I82+HPS!$M82+HPS!$P82+HPS!$S82</f>
        <v>41.597222222222214</v>
      </c>
      <c r="V82" s="63">
        <f>Persona!AB83</f>
        <v>18.064285714285713</v>
      </c>
      <c r="W82" s="63">
        <f>Persona!AC83</f>
        <v>34.4</v>
      </c>
      <c r="X82" s="63">
        <f>HPS!$V82+HPS!$W82</f>
        <v>52.464285714285708</v>
      </c>
      <c r="Y82" s="63">
        <f t="shared" si="27"/>
        <v>26.232142857142854</v>
      </c>
      <c r="Z82" s="63" t="str">
        <f>IF(HPS!$X82&gt;=40,"Cleared","NC")</f>
        <v>Cleared</v>
      </c>
      <c r="AA82" s="63" t="str">
        <f>Wellness!AE83</f>
        <v>NC</v>
      </c>
      <c r="AB82" s="63">
        <f>Wellness!AM83</f>
        <v>36.666666666666664</v>
      </c>
      <c r="AC82" s="63">
        <f t="shared" si="48"/>
        <v>10.999999999999998</v>
      </c>
      <c r="AD82" s="76" t="str">
        <f t="shared" si="28"/>
        <v>Cleared</v>
      </c>
      <c r="AE82" s="63">
        <f>Behavior!Q83</f>
        <v>3.2350000000000003</v>
      </c>
      <c r="AF82" s="63">
        <f>Behavior!R83</f>
        <v>6.4700000000000006</v>
      </c>
      <c r="AG82" s="63" t="str">
        <f>IF(HPS!$AF82&gt;=6,"Cleared","NC")</f>
        <v>Cleared</v>
      </c>
      <c r="AH82" s="63">
        <f>Discipline!AA83</f>
        <v>36.628571428571433</v>
      </c>
      <c r="AI82" s="63">
        <f t="shared" si="29"/>
        <v>3.6628571428571437</v>
      </c>
      <c r="AJ82" s="63" t="str">
        <f t="shared" si="30"/>
        <v>NC</v>
      </c>
      <c r="AK82" s="63">
        <f t="shared" si="31"/>
        <v>47.364999999999995</v>
      </c>
      <c r="AL82" s="63">
        <f>Persona!AO83</f>
        <v>14.426666666666669</v>
      </c>
      <c r="AM82" s="63">
        <f>Persona!AP83</f>
        <v>54</v>
      </c>
      <c r="AN82" s="63">
        <f t="shared" si="32"/>
        <v>68.426666666666677</v>
      </c>
      <c r="AO82" s="63">
        <f t="shared" si="33"/>
        <v>34.213333333333338</v>
      </c>
      <c r="AP82" s="63" t="str">
        <f>IF(HPS!$AN82&gt;=40,"Cleared","NC")</f>
        <v>Cleared</v>
      </c>
      <c r="AQ82" s="63" t="str">
        <f>Wellness!AY83</f>
        <v>NC</v>
      </c>
      <c r="AR82" s="63">
        <f>Wellness!BG83</f>
        <v>16.666666666666664</v>
      </c>
      <c r="AS82" s="62">
        <f t="shared" si="34"/>
        <v>4.9999999999999991</v>
      </c>
      <c r="AT82" s="76" t="str">
        <f t="shared" si="35"/>
        <v>NC</v>
      </c>
      <c r="AU82" s="63">
        <f>Behavior!AG83</f>
        <v>3.75</v>
      </c>
      <c r="AV82" s="63">
        <f>Behavior!AH83</f>
        <v>7.5</v>
      </c>
      <c r="AW82" s="63" t="str">
        <f t="shared" si="36"/>
        <v>Cleared</v>
      </c>
      <c r="AX82" s="63">
        <f>Discipline!AN83</f>
        <v>23.5</v>
      </c>
      <c r="AY82" s="63">
        <f t="shared" si="37"/>
        <v>2.35</v>
      </c>
      <c r="AZ82" s="63" t="str">
        <f t="shared" si="38"/>
        <v>NC</v>
      </c>
      <c r="BA82" s="63">
        <f t="shared" si="39"/>
        <v>49.06333333333334</v>
      </c>
      <c r="BB82" s="63">
        <f>Persona!BB83</f>
        <v>18.63703703703704</v>
      </c>
      <c r="BC82" s="63">
        <f>Persona!BC83</f>
        <v>40.666666666666664</v>
      </c>
      <c r="BD82" s="63">
        <f t="shared" si="40"/>
        <v>59.303703703703704</v>
      </c>
      <c r="BE82" s="63">
        <f t="shared" si="41"/>
        <v>29.651851851851852</v>
      </c>
      <c r="BF82" s="63" t="str">
        <f t="shared" si="42"/>
        <v>Cleared</v>
      </c>
      <c r="BG82" s="63" t="str">
        <f>Wellness!BS83</f>
        <v>NC</v>
      </c>
      <c r="BH82" s="63">
        <f>Wellness!CA83</f>
        <v>40</v>
      </c>
      <c r="BI82" s="62">
        <f t="shared" si="43"/>
        <v>12</v>
      </c>
      <c r="BJ82" s="76" t="str">
        <f t="shared" si="44"/>
        <v>Cleared</v>
      </c>
      <c r="BK82" s="63">
        <f>Behavior!AG83</f>
        <v>3.75</v>
      </c>
      <c r="BL82" s="63">
        <f>Behavior!AH83</f>
        <v>7.5</v>
      </c>
      <c r="BM82" s="63" t="str">
        <f t="shared" si="45"/>
        <v>Cleared</v>
      </c>
      <c r="BN82" s="63">
        <f>Discipline!BA83</f>
        <v>44</v>
      </c>
      <c r="BO82" s="63">
        <f t="shared" si="46"/>
        <v>4.4000000000000004</v>
      </c>
      <c r="BP82" s="63" t="str">
        <f>IF(HPS!BO82&gt;=6,"Cleared","NC")</f>
        <v>NC</v>
      </c>
      <c r="BQ82" s="63">
        <f t="shared" si="47"/>
        <v>53.55185185185185</v>
      </c>
    </row>
    <row r="83" spans="1:69" x14ac:dyDescent="0.3">
      <c r="A83" s="72">
        <v>80</v>
      </c>
      <c r="B83" s="64" t="s">
        <v>27</v>
      </c>
      <c r="C83" s="64" t="s">
        <v>15</v>
      </c>
      <c r="D83" s="64" t="s">
        <v>185</v>
      </c>
      <c r="E83" s="65" t="s">
        <v>186</v>
      </c>
      <c r="F83" s="63">
        <f>Persona!O84</f>
        <v>0</v>
      </c>
      <c r="G83" s="63">
        <f>Persona!P84</f>
        <v>66.666666666666657</v>
      </c>
      <c r="H83" s="63">
        <f>HPS!$G83+HPS!$F83</f>
        <v>66.666666666666657</v>
      </c>
      <c r="I83" s="63">
        <f>HPS!$H83*0.5</f>
        <v>33.333333333333329</v>
      </c>
      <c r="J83" s="63" t="str">
        <f>IF(HPS!$G83&gt;=50,"Cleared","NC")</f>
        <v>Cleared</v>
      </c>
      <c r="K83" s="63" t="str">
        <f>Wellness!K84</f>
        <v>Cleared</v>
      </c>
      <c r="L83" s="63">
        <f>Wellness!S84</f>
        <v>46.666666666666664</v>
      </c>
      <c r="M83" s="62">
        <f t="shared" si="25"/>
        <v>13.999999999999998</v>
      </c>
      <c r="N83" s="76" t="str">
        <f t="shared" si="26"/>
        <v>Cleared</v>
      </c>
      <c r="O83" s="66">
        <f>Behavior!I84</f>
        <v>3</v>
      </c>
      <c r="P83" s="66">
        <f>HPS!$O83*2</f>
        <v>6</v>
      </c>
      <c r="Q83" s="67" t="str">
        <f>IF(HPS!$P83&gt;=6,"Cleared","NC")</f>
        <v>Cleared</v>
      </c>
      <c r="R83" s="63">
        <f>Discipline!N84</f>
        <v>62.5</v>
      </c>
      <c r="S83" s="63">
        <f>HPS!$R83*0.1</f>
        <v>6.25</v>
      </c>
      <c r="T83" s="63" t="str">
        <f>IF(HPS!$S83&gt;=4,"Cleared","NC")</f>
        <v>Cleared</v>
      </c>
      <c r="U83" s="67">
        <f>HPS!$I83+HPS!$M83+HPS!$P83+HPS!$S83</f>
        <v>59.583333333333329</v>
      </c>
      <c r="V83" s="63">
        <f>Persona!AB84</f>
        <v>18.228571428571428</v>
      </c>
      <c r="W83" s="63">
        <f>Persona!AC84</f>
        <v>28.799999999999997</v>
      </c>
      <c r="X83" s="63">
        <f>HPS!$V83+HPS!$W83</f>
        <v>47.028571428571425</v>
      </c>
      <c r="Y83" s="63">
        <f t="shared" si="27"/>
        <v>23.514285714285712</v>
      </c>
      <c r="Z83" s="67" t="str">
        <f>IF(HPS!$X83&gt;=40,"Cleared","NC")</f>
        <v>Cleared</v>
      </c>
      <c r="AA83" s="63" t="str">
        <f>Wellness!AE84</f>
        <v>Cleared</v>
      </c>
      <c r="AB83" s="63">
        <f>Wellness!AM84</f>
        <v>40</v>
      </c>
      <c r="AC83" s="63">
        <f t="shared" si="48"/>
        <v>12</v>
      </c>
      <c r="AD83" s="76" t="str">
        <f t="shared" si="28"/>
        <v>Cleared</v>
      </c>
      <c r="AE83" s="63">
        <f>Behavior!Q84</f>
        <v>3.9</v>
      </c>
      <c r="AF83" s="63">
        <f>Behavior!R84</f>
        <v>7.8</v>
      </c>
      <c r="AG83" s="63" t="str">
        <f>IF(HPS!$AF83&gt;=6,"Cleared","NC")</f>
        <v>Cleared</v>
      </c>
      <c r="AH83" s="63">
        <f>Discipline!AA84</f>
        <v>58.74285714285714</v>
      </c>
      <c r="AI83" s="63">
        <f t="shared" si="29"/>
        <v>5.8742857142857146</v>
      </c>
      <c r="AJ83" s="63" t="str">
        <f t="shared" si="30"/>
        <v>Cleared</v>
      </c>
      <c r="AK83" s="63">
        <f t="shared" si="31"/>
        <v>49.188571428571422</v>
      </c>
      <c r="AL83" s="63">
        <f>Persona!AO84</f>
        <v>10.946666666666667</v>
      </c>
      <c r="AM83" s="63">
        <f>Persona!AP84</f>
        <v>33.333333333333329</v>
      </c>
      <c r="AN83" s="63">
        <f t="shared" si="32"/>
        <v>44.279999999999994</v>
      </c>
      <c r="AO83" s="63">
        <f t="shared" si="33"/>
        <v>22.139999999999997</v>
      </c>
      <c r="AP83" s="67" t="str">
        <f>IF(HPS!$AN83&gt;=40,"Cleared","NC")</f>
        <v>Cleared</v>
      </c>
      <c r="AQ83" s="63" t="str">
        <f>Wellness!AY84</f>
        <v>Cleared</v>
      </c>
      <c r="AR83" s="63">
        <f>Wellness!BG84</f>
        <v>50</v>
      </c>
      <c r="AS83" s="62">
        <f t="shared" si="34"/>
        <v>15</v>
      </c>
      <c r="AT83" s="76" t="str">
        <f t="shared" si="35"/>
        <v>Cleared</v>
      </c>
      <c r="AU83" s="63">
        <f>Behavior!AG84</f>
        <v>4.0999999999999996</v>
      </c>
      <c r="AV83" s="63">
        <f>Behavior!AH84</f>
        <v>8.1999999999999993</v>
      </c>
      <c r="AW83" s="63" t="str">
        <f t="shared" si="36"/>
        <v>Cleared</v>
      </c>
      <c r="AX83" s="63">
        <f>Discipline!AN84</f>
        <v>54.611111111111107</v>
      </c>
      <c r="AY83" s="63">
        <f t="shared" si="37"/>
        <v>5.4611111111111112</v>
      </c>
      <c r="AZ83" s="63" t="str">
        <f t="shared" si="38"/>
        <v>Cleared</v>
      </c>
      <c r="BA83" s="63">
        <f t="shared" si="39"/>
        <v>50.801111111111112</v>
      </c>
      <c r="BB83" s="63">
        <f>Persona!BB84</f>
        <v>21.824074074074076</v>
      </c>
      <c r="BC83" s="63">
        <f>Persona!BC84</f>
        <v>43.666666666666664</v>
      </c>
      <c r="BD83" s="63">
        <f t="shared" si="40"/>
        <v>65.490740740740733</v>
      </c>
      <c r="BE83" s="63">
        <f t="shared" si="41"/>
        <v>32.745370370370367</v>
      </c>
      <c r="BF83" s="63" t="str">
        <f t="shared" si="42"/>
        <v>Cleared</v>
      </c>
      <c r="BG83" s="63" t="str">
        <f>Wellness!BS84</f>
        <v>Cleared</v>
      </c>
      <c r="BH83" s="63">
        <f>Wellness!CA84</f>
        <v>46.666666666666664</v>
      </c>
      <c r="BI83" s="62">
        <f t="shared" si="43"/>
        <v>13.999999999999998</v>
      </c>
      <c r="BJ83" s="76" t="str">
        <f t="shared" si="44"/>
        <v>Cleared</v>
      </c>
      <c r="BK83" s="63">
        <f>Behavior!AG84</f>
        <v>4.0999999999999996</v>
      </c>
      <c r="BL83" s="63">
        <f>Behavior!AH84</f>
        <v>8.1999999999999993</v>
      </c>
      <c r="BM83" s="63" t="str">
        <f t="shared" si="45"/>
        <v>Cleared</v>
      </c>
      <c r="BN83" s="63">
        <f>Discipline!BA84</f>
        <v>56.999999999999993</v>
      </c>
      <c r="BO83" s="63">
        <f t="shared" si="46"/>
        <v>5.6999999999999993</v>
      </c>
      <c r="BP83" s="63" t="str">
        <f>IF(HPS!BO83&gt;=6,"Cleared","NC")</f>
        <v>NC</v>
      </c>
      <c r="BQ83" s="63">
        <f t="shared" si="47"/>
        <v>60.645370370370372</v>
      </c>
    </row>
    <row r="84" spans="1:69" x14ac:dyDescent="0.3">
      <c r="A84" s="71">
        <v>81</v>
      </c>
      <c r="B84" s="60" t="s">
        <v>23</v>
      </c>
      <c r="C84" s="60" t="s">
        <v>15</v>
      </c>
      <c r="D84" s="60" t="s">
        <v>187</v>
      </c>
      <c r="E84" s="61" t="s">
        <v>188</v>
      </c>
      <c r="F84" s="63">
        <f>Persona!O85</f>
        <v>0</v>
      </c>
      <c r="G84" s="63">
        <f>Persona!P85</f>
        <v>68.888888888888872</v>
      </c>
      <c r="H84" s="63">
        <f>HPS!$G84+HPS!$F84</f>
        <v>68.888888888888872</v>
      </c>
      <c r="I84" s="63">
        <f>HPS!$H84*0.5</f>
        <v>34.444444444444436</v>
      </c>
      <c r="J84" s="63" t="str">
        <f>IF(HPS!$G84&gt;=50,"Cleared","NC")</f>
        <v>Cleared</v>
      </c>
      <c r="K84" s="63" t="str">
        <f>Wellness!K85</f>
        <v>NC</v>
      </c>
      <c r="L84" s="63">
        <f>Wellness!S85</f>
        <v>43.333333333333336</v>
      </c>
      <c r="M84" s="62">
        <f t="shared" si="25"/>
        <v>13</v>
      </c>
      <c r="N84" s="76" t="str">
        <f t="shared" si="26"/>
        <v>Cleared</v>
      </c>
      <c r="O84" s="62">
        <f>Behavior!I85</f>
        <v>3</v>
      </c>
      <c r="P84" s="62">
        <f>HPS!$O84*2</f>
        <v>6</v>
      </c>
      <c r="Q84" s="63" t="str">
        <f>IF(HPS!$P84&gt;=6,"Cleared","NC")</f>
        <v>Cleared</v>
      </c>
      <c r="R84" s="63">
        <f>Discipline!N85</f>
        <v>26.428571428571431</v>
      </c>
      <c r="S84" s="63">
        <f>HPS!$R84*0.1</f>
        <v>2.6428571428571432</v>
      </c>
      <c r="T84" s="63" t="str">
        <f>IF(HPS!$S84&gt;=4,"Cleared","NC")</f>
        <v>NC</v>
      </c>
      <c r="U84" s="63">
        <f>HPS!$I84+HPS!$M84+HPS!$P84+HPS!$S84</f>
        <v>56.087301587301582</v>
      </c>
      <c r="V84" s="63">
        <f>Persona!AB85</f>
        <v>21.970238095238102</v>
      </c>
      <c r="W84" s="63">
        <f>Persona!AC85</f>
        <v>32</v>
      </c>
      <c r="X84" s="63">
        <f>HPS!$V84+HPS!$W84</f>
        <v>53.970238095238102</v>
      </c>
      <c r="Y84" s="63">
        <f t="shared" si="27"/>
        <v>26.985119047619051</v>
      </c>
      <c r="Z84" s="63" t="str">
        <f>IF(HPS!$X84&gt;=40,"Cleared","NC")</f>
        <v>Cleared</v>
      </c>
      <c r="AA84" s="63" t="str">
        <f>Wellness!AE85</f>
        <v>NC</v>
      </c>
      <c r="AB84" s="63">
        <f>Wellness!AM85</f>
        <v>0</v>
      </c>
      <c r="AC84" s="63">
        <f t="shared" si="48"/>
        <v>0</v>
      </c>
      <c r="AD84" s="76" t="str">
        <f t="shared" si="28"/>
        <v>NC</v>
      </c>
      <c r="AE84" s="63">
        <f>Behavior!Q85</f>
        <v>3.2</v>
      </c>
      <c r="AF84" s="63">
        <f>Behavior!R85</f>
        <v>6.4</v>
      </c>
      <c r="AG84" s="63" t="str">
        <f>IF(HPS!$AF84&gt;=6,"Cleared","NC")</f>
        <v>Cleared</v>
      </c>
      <c r="AH84" s="63">
        <f>Discipline!AA85</f>
        <v>37.48571428571428</v>
      </c>
      <c r="AI84" s="63">
        <f t="shared" si="29"/>
        <v>3.7485714285714282</v>
      </c>
      <c r="AJ84" s="63" t="str">
        <f t="shared" si="30"/>
        <v>NC</v>
      </c>
      <c r="AK84" s="63">
        <f t="shared" si="31"/>
        <v>37.13369047619048</v>
      </c>
      <c r="AL84" s="63">
        <f>Persona!AO85</f>
        <v>20.080000000000002</v>
      </c>
      <c r="AM84" s="63">
        <f>Persona!AP85</f>
        <v>45.666666666666664</v>
      </c>
      <c r="AN84" s="63">
        <f t="shared" si="32"/>
        <v>65.74666666666667</v>
      </c>
      <c r="AO84" s="63">
        <f t="shared" si="33"/>
        <v>32.873333333333335</v>
      </c>
      <c r="AP84" s="63" t="str">
        <f>IF(HPS!$AN84&gt;=40,"Cleared","NC")</f>
        <v>Cleared</v>
      </c>
      <c r="AQ84" s="63" t="str">
        <f>Wellness!AY85</f>
        <v>NC</v>
      </c>
      <c r="AR84" s="63">
        <f>Wellness!BG85</f>
        <v>0</v>
      </c>
      <c r="AS84" s="62">
        <f t="shared" si="34"/>
        <v>0</v>
      </c>
      <c r="AT84" s="76" t="str">
        <f t="shared" si="35"/>
        <v>NC</v>
      </c>
      <c r="AU84" s="63">
        <f>Behavior!AG85</f>
        <v>3</v>
      </c>
      <c r="AV84" s="63">
        <f>Behavior!AH85</f>
        <v>6</v>
      </c>
      <c r="AW84" s="63" t="str">
        <f t="shared" si="36"/>
        <v>Cleared</v>
      </c>
      <c r="AX84" s="63">
        <f>Discipline!AN85</f>
        <v>41.333333333333336</v>
      </c>
      <c r="AY84" s="63">
        <f t="shared" si="37"/>
        <v>4.1333333333333337</v>
      </c>
      <c r="AZ84" s="63" t="str">
        <f t="shared" si="38"/>
        <v>Cleared</v>
      </c>
      <c r="BA84" s="63">
        <f t="shared" si="39"/>
        <v>43.006666666666668</v>
      </c>
      <c r="BB84" s="63">
        <f>Persona!BB85</f>
        <v>20.485185185185188</v>
      </c>
      <c r="BC84" s="63">
        <f>Persona!BC85</f>
        <v>25.000000000000004</v>
      </c>
      <c r="BD84" s="63">
        <f t="shared" si="40"/>
        <v>45.485185185185188</v>
      </c>
      <c r="BE84" s="63">
        <f t="shared" si="41"/>
        <v>22.742592592592594</v>
      </c>
      <c r="BF84" s="63" t="str">
        <f t="shared" si="42"/>
        <v>Cleared</v>
      </c>
      <c r="BG84" s="63" t="str">
        <f>Wellness!BS85</f>
        <v>NC</v>
      </c>
      <c r="BH84" s="63">
        <f>Wellness!CA85</f>
        <v>0</v>
      </c>
      <c r="BI84" s="62">
        <f t="shared" si="43"/>
        <v>0</v>
      </c>
      <c r="BJ84" s="76" t="str">
        <f t="shared" si="44"/>
        <v>NC</v>
      </c>
      <c r="BK84" s="63">
        <f>Behavior!AG85</f>
        <v>3</v>
      </c>
      <c r="BL84" s="63">
        <f>Behavior!AH85</f>
        <v>6</v>
      </c>
      <c r="BM84" s="63" t="str">
        <f t="shared" si="45"/>
        <v>Cleared</v>
      </c>
      <c r="BN84" s="63">
        <f>Discipline!BA85</f>
        <v>23.333333333333336</v>
      </c>
      <c r="BO84" s="63">
        <f t="shared" si="46"/>
        <v>2.3333333333333335</v>
      </c>
      <c r="BP84" s="63" t="str">
        <f>IF(HPS!BO84&gt;=6,"Cleared","NC")</f>
        <v>NC</v>
      </c>
      <c r="BQ84" s="63">
        <f t="shared" si="47"/>
        <v>31.075925925925926</v>
      </c>
    </row>
    <row r="85" spans="1:69" x14ac:dyDescent="0.3">
      <c r="A85" s="72">
        <v>82</v>
      </c>
      <c r="B85" s="64" t="s">
        <v>23</v>
      </c>
      <c r="C85" s="64" t="s">
        <v>24</v>
      </c>
      <c r="D85" s="64" t="s">
        <v>189</v>
      </c>
      <c r="E85" s="65" t="s">
        <v>190</v>
      </c>
      <c r="F85" s="63">
        <f>Persona!O86</f>
        <v>0</v>
      </c>
      <c r="G85" s="63">
        <f>Persona!P86</f>
        <v>68.888888888888872</v>
      </c>
      <c r="H85" s="63">
        <f>HPS!$G85+HPS!$F85</f>
        <v>68.888888888888872</v>
      </c>
      <c r="I85" s="63">
        <f>HPS!$H85*0.5</f>
        <v>34.444444444444436</v>
      </c>
      <c r="J85" s="63" t="str">
        <f>IF(HPS!$G85&gt;=50,"Cleared","NC")</f>
        <v>Cleared</v>
      </c>
      <c r="K85" s="63" t="str">
        <f>Wellness!K86</f>
        <v>NC</v>
      </c>
      <c r="L85" s="63">
        <f>Wellness!S86</f>
        <v>43.333333333333336</v>
      </c>
      <c r="M85" s="62">
        <f t="shared" si="25"/>
        <v>13</v>
      </c>
      <c r="N85" s="76" t="str">
        <f t="shared" si="26"/>
        <v>Cleared</v>
      </c>
      <c r="O85" s="66">
        <f>Behavior!I86</f>
        <v>3</v>
      </c>
      <c r="P85" s="66">
        <f>HPS!$O85*2</f>
        <v>6</v>
      </c>
      <c r="Q85" s="67" t="str">
        <f>IF(HPS!$P85&gt;=6,"Cleared","NC")</f>
        <v>Cleared</v>
      </c>
      <c r="R85" s="63">
        <f>Discipline!N86</f>
        <v>48.973214285714292</v>
      </c>
      <c r="S85" s="63">
        <f>HPS!$R85*0.1</f>
        <v>4.8973214285714297</v>
      </c>
      <c r="T85" s="63" t="str">
        <f>IF(HPS!$S85&gt;=4,"Cleared","NC")</f>
        <v>Cleared</v>
      </c>
      <c r="U85" s="67">
        <f>HPS!$I85+HPS!$M85+HPS!$P85+HPS!$S85</f>
        <v>58.341765873015866</v>
      </c>
      <c r="V85" s="63">
        <f>Persona!AB86</f>
        <v>30.750000000000007</v>
      </c>
      <c r="W85" s="63">
        <f>Persona!AC86</f>
        <v>48</v>
      </c>
      <c r="X85" s="63">
        <f>HPS!$V85+HPS!$W85</f>
        <v>78.75</v>
      </c>
      <c r="Y85" s="63">
        <f t="shared" si="27"/>
        <v>39.375</v>
      </c>
      <c r="Z85" s="67" t="str">
        <f>IF(HPS!$X85&gt;=40,"Cleared","NC")</f>
        <v>Cleared</v>
      </c>
      <c r="AA85" s="63" t="str">
        <f>Wellness!AE86</f>
        <v>NC</v>
      </c>
      <c r="AB85" s="63">
        <f>Wellness!AM86</f>
        <v>0</v>
      </c>
      <c r="AC85" s="63">
        <f t="shared" si="48"/>
        <v>0</v>
      </c>
      <c r="AD85" s="76" t="str">
        <f t="shared" si="28"/>
        <v>NC</v>
      </c>
      <c r="AE85" s="63">
        <f>Behavior!Q86</f>
        <v>3.75</v>
      </c>
      <c r="AF85" s="63">
        <f>Behavior!R86</f>
        <v>7.5</v>
      </c>
      <c r="AG85" s="63" t="str">
        <f>IF(HPS!$AF85&gt;=6,"Cleared","NC")</f>
        <v>Cleared</v>
      </c>
      <c r="AH85" s="63">
        <f>Discipline!AA86</f>
        <v>39.866666666666667</v>
      </c>
      <c r="AI85" s="63">
        <f t="shared" si="29"/>
        <v>3.9866666666666668</v>
      </c>
      <c r="AJ85" s="63" t="str">
        <f t="shared" si="30"/>
        <v>NC</v>
      </c>
      <c r="AK85" s="63">
        <f t="shared" si="31"/>
        <v>50.861666666666665</v>
      </c>
      <c r="AL85" s="63">
        <f>Persona!AO86</f>
        <v>10.973333333333336</v>
      </c>
      <c r="AM85" s="63">
        <f>Persona!AP86</f>
        <v>60</v>
      </c>
      <c r="AN85" s="63">
        <f t="shared" si="32"/>
        <v>70.973333333333329</v>
      </c>
      <c r="AO85" s="63">
        <f t="shared" si="33"/>
        <v>35.486666666666665</v>
      </c>
      <c r="AP85" s="67" t="str">
        <f>IF(HPS!$AN85&gt;=40,"Cleared","NC")</f>
        <v>Cleared</v>
      </c>
      <c r="AQ85" s="63" t="str">
        <f>Wellness!AY86</f>
        <v>NC</v>
      </c>
      <c r="AR85" s="63">
        <f>Wellness!BG86</f>
        <v>13.333333333333334</v>
      </c>
      <c r="AS85" s="62">
        <f t="shared" si="34"/>
        <v>4</v>
      </c>
      <c r="AT85" s="76" t="str">
        <f t="shared" si="35"/>
        <v>NC</v>
      </c>
      <c r="AU85" s="63">
        <f>Behavior!AG86</f>
        <v>4.3</v>
      </c>
      <c r="AV85" s="63">
        <f>Behavior!AH86</f>
        <v>8.6</v>
      </c>
      <c r="AW85" s="63" t="str">
        <f t="shared" si="36"/>
        <v>Cleared</v>
      </c>
      <c r="AX85" s="63">
        <f>Discipline!AN86</f>
        <v>26.944444444444443</v>
      </c>
      <c r="AY85" s="63">
        <f t="shared" si="37"/>
        <v>2.6944444444444446</v>
      </c>
      <c r="AZ85" s="63" t="str">
        <f t="shared" si="38"/>
        <v>NC</v>
      </c>
      <c r="BA85" s="63">
        <f t="shared" si="39"/>
        <v>50.781111111111109</v>
      </c>
      <c r="BB85" s="63">
        <f>Persona!BB86</f>
        <v>28.840740740740735</v>
      </c>
      <c r="BC85" s="63">
        <f>Persona!BC86</f>
        <v>53.333333333333329</v>
      </c>
      <c r="BD85" s="63">
        <f t="shared" si="40"/>
        <v>82.17407407407407</v>
      </c>
      <c r="BE85" s="63">
        <f t="shared" si="41"/>
        <v>41.087037037037035</v>
      </c>
      <c r="BF85" s="63" t="str">
        <f t="shared" si="42"/>
        <v>Cleared</v>
      </c>
      <c r="BG85" s="63" t="str">
        <f>Wellness!BS86</f>
        <v>NC</v>
      </c>
      <c r="BH85" s="63">
        <f>Wellness!CA86</f>
        <v>13.333333333333334</v>
      </c>
      <c r="BI85" s="62">
        <f t="shared" si="43"/>
        <v>4</v>
      </c>
      <c r="BJ85" s="76" t="str">
        <f t="shared" si="44"/>
        <v>NC</v>
      </c>
      <c r="BK85" s="63">
        <f>Behavior!AG86</f>
        <v>4.3</v>
      </c>
      <c r="BL85" s="63">
        <f>Behavior!AH86</f>
        <v>8.6</v>
      </c>
      <c r="BM85" s="63" t="str">
        <f t="shared" si="45"/>
        <v>Cleared</v>
      </c>
      <c r="BN85" s="63">
        <f>Discipline!BA86</f>
        <v>50.333333333333343</v>
      </c>
      <c r="BO85" s="63">
        <f t="shared" si="46"/>
        <v>5.033333333333335</v>
      </c>
      <c r="BP85" s="63" t="str">
        <f>IF(HPS!BO85&gt;=6,"Cleared","NC")</f>
        <v>NC</v>
      </c>
      <c r="BQ85" s="63">
        <f t="shared" si="47"/>
        <v>58.720370370370375</v>
      </c>
    </row>
    <row r="86" spans="1:69" x14ac:dyDescent="0.3">
      <c r="A86" s="71">
        <v>83</v>
      </c>
      <c r="B86" s="60" t="s">
        <v>27</v>
      </c>
      <c r="C86" s="60" t="s">
        <v>24</v>
      </c>
      <c r="D86" s="60" t="s">
        <v>191</v>
      </c>
      <c r="E86" s="61" t="s">
        <v>192</v>
      </c>
      <c r="F86" s="63">
        <f>Persona!O87</f>
        <v>0</v>
      </c>
      <c r="G86" s="63">
        <f>Persona!P87</f>
        <v>32.777777777777771</v>
      </c>
      <c r="H86" s="63">
        <f>HPS!$G86+HPS!$F86</f>
        <v>32.777777777777771</v>
      </c>
      <c r="I86" s="63">
        <f>HPS!$H86*0.5</f>
        <v>16.388888888888886</v>
      </c>
      <c r="J86" s="63" t="str">
        <f>IF(HPS!$G86&gt;=50,"Cleared","NC")</f>
        <v>NC</v>
      </c>
      <c r="K86" s="63" t="str">
        <f>Wellness!K87</f>
        <v>Cleared</v>
      </c>
      <c r="L86" s="63">
        <f>Wellness!S87</f>
        <v>50</v>
      </c>
      <c r="M86" s="62">
        <f t="shared" si="25"/>
        <v>15</v>
      </c>
      <c r="N86" s="76" t="str">
        <f t="shared" si="26"/>
        <v>Cleared</v>
      </c>
      <c r="O86" s="62">
        <f>Behavior!I87</f>
        <v>3</v>
      </c>
      <c r="P86" s="62">
        <f>HPS!$O86*2</f>
        <v>6</v>
      </c>
      <c r="Q86" s="63" t="str">
        <f>IF(HPS!$P86&gt;=6,"Cleared","NC")</f>
        <v>Cleared</v>
      </c>
      <c r="R86" s="63">
        <f>Discipline!N87</f>
        <v>72.5</v>
      </c>
      <c r="S86" s="63">
        <f>HPS!$R86*0.1</f>
        <v>7.25</v>
      </c>
      <c r="T86" s="63" t="str">
        <f>IF(HPS!$S86&gt;=4,"Cleared","NC")</f>
        <v>Cleared</v>
      </c>
      <c r="U86" s="63">
        <f>HPS!$I86+HPS!$M86+HPS!$P86+HPS!$S86</f>
        <v>44.638888888888886</v>
      </c>
      <c r="V86" s="63">
        <f>Persona!AB87</f>
        <v>12.880952380952383</v>
      </c>
      <c r="W86" s="63">
        <f>Persona!AC87</f>
        <v>32.799999999999997</v>
      </c>
      <c r="X86" s="63">
        <f>HPS!$V86+HPS!$W86</f>
        <v>45.680952380952377</v>
      </c>
      <c r="Y86" s="63">
        <f t="shared" si="27"/>
        <v>22.840476190476188</v>
      </c>
      <c r="Z86" s="63" t="str">
        <f>IF(HPS!$X86&gt;=40,"Cleared","NC")</f>
        <v>Cleared</v>
      </c>
      <c r="AA86" s="63" t="str">
        <f>Wellness!AE87</f>
        <v>Cleared</v>
      </c>
      <c r="AB86" s="63">
        <f>Wellness!AM87</f>
        <v>16.666666666666664</v>
      </c>
      <c r="AC86" s="63">
        <f t="shared" si="48"/>
        <v>4.9999999999999991</v>
      </c>
      <c r="AD86" s="76" t="str">
        <f t="shared" si="28"/>
        <v>NC</v>
      </c>
      <c r="AE86" s="63">
        <f>Behavior!Q87</f>
        <v>3.75</v>
      </c>
      <c r="AF86" s="63">
        <f>Behavior!R87</f>
        <v>7.5</v>
      </c>
      <c r="AG86" s="63" t="str">
        <f>IF(HPS!$AF86&gt;=6,"Cleared","NC")</f>
        <v>Cleared</v>
      </c>
      <c r="AH86" s="63">
        <f>Discipline!AA87</f>
        <v>37.714285714285715</v>
      </c>
      <c r="AI86" s="63">
        <f t="shared" si="29"/>
        <v>3.7714285714285718</v>
      </c>
      <c r="AJ86" s="63" t="str">
        <f t="shared" si="30"/>
        <v>NC</v>
      </c>
      <c r="AK86" s="63">
        <f t="shared" si="31"/>
        <v>39.111904761904761</v>
      </c>
      <c r="AL86" s="63">
        <f>Persona!AO87</f>
        <v>8.32</v>
      </c>
      <c r="AM86" s="63">
        <f>Persona!AP87</f>
        <v>42</v>
      </c>
      <c r="AN86" s="63">
        <f t="shared" si="32"/>
        <v>50.32</v>
      </c>
      <c r="AO86" s="63">
        <f t="shared" si="33"/>
        <v>25.16</v>
      </c>
      <c r="AP86" s="63" t="str">
        <f>IF(HPS!$AN86&gt;=40,"Cleared","NC")</f>
        <v>Cleared</v>
      </c>
      <c r="AQ86" s="63" t="str">
        <f>Wellness!AY87</f>
        <v>NC</v>
      </c>
      <c r="AR86" s="63">
        <f>Wellness!BG87</f>
        <v>0</v>
      </c>
      <c r="AS86" s="62">
        <f t="shared" si="34"/>
        <v>0</v>
      </c>
      <c r="AT86" s="76" t="str">
        <f t="shared" si="35"/>
        <v>NC</v>
      </c>
      <c r="AU86" s="63">
        <f>Behavior!AG87</f>
        <v>3.6</v>
      </c>
      <c r="AV86" s="63">
        <f>Behavior!AH87</f>
        <v>7.2</v>
      </c>
      <c r="AW86" s="63" t="str">
        <f t="shared" si="36"/>
        <v>Cleared</v>
      </c>
      <c r="AX86" s="63">
        <f>Discipline!AN87</f>
        <v>26</v>
      </c>
      <c r="AY86" s="63">
        <f t="shared" si="37"/>
        <v>2.6</v>
      </c>
      <c r="AZ86" s="63" t="str">
        <f t="shared" si="38"/>
        <v>NC</v>
      </c>
      <c r="BA86" s="63">
        <f t="shared" si="39"/>
        <v>34.96</v>
      </c>
      <c r="BB86" s="63">
        <f>Persona!BB87</f>
        <v>20.285185185185185</v>
      </c>
      <c r="BC86" s="63">
        <f>Persona!BC87</f>
        <v>35</v>
      </c>
      <c r="BD86" s="63">
        <f t="shared" si="40"/>
        <v>55.285185185185185</v>
      </c>
      <c r="BE86" s="63">
        <f t="shared" si="41"/>
        <v>27.642592592592592</v>
      </c>
      <c r="BF86" s="63" t="str">
        <f t="shared" si="42"/>
        <v>Cleared</v>
      </c>
      <c r="BG86" s="63" t="str">
        <f>Wellness!BS87</f>
        <v>NC</v>
      </c>
      <c r="BH86" s="63">
        <f>Wellness!CA87</f>
        <v>13.333333333333334</v>
      </c>
      <c r="BI86" s="62">
        <f t="shared" si="43"/>
        <v>4</v>
      </c>
      <c r="BJ86" s="76" t="str">
        <f t="shared" si="44"/>
        <v>NC</v>
      </c>
      <c r="BK86" s="63">
        <f>Behavior!AG87</f>
        <v>3.6</v>
      </c>
      <c r="BL86" s="63">
        <f>Behavior!AH87</f>
        <v>7.2</v>
      </c>
      <c r="BM86" s="63" t="str">
        <f t="shared" si="45"/>
        <v>Cleared</v>
      </c>
      <c r="BN86" s="63">
        <f>Discipline!BA87</f>
        <v>52.833333333333329</v>
      </c>
      <c r="BO86" s="63">
        <f t="shared" si="46"/>
        <v>5.2833333333333332</v>
      </c>
      <c r="BP86" s="63" t="str">
        <f>IF(HPS!BO86&gt;=6,"Cleared","NC")</f>
        <v>NC</v>
      </c>
      <c r="BQ86" s="63">
        <f t="shared" si="47"/>
        <v>44.125925925925927</v>
      </c>
    </row>
    <row r="87" spans="1:69" x14ac:dyDescent="0.3">
      <c r="A87" s="72">
        <v>84</v>
      </c>
      <c r="B87" s="64" t="s">
        <v>27</v>
      </c>
      <c r="C87" s="64" t="s">
        <v>15</v>
      </c>
      <c r="D87" s="64" t="s">
        <v>193</v>
      </c>
      <c r="E87" s="65" t="s">
        <v>194</v>
      </c>
      <c r="F87" s="63">
        <f>Persona!O88</f>
        <v>0</v>
      </c>
      <c r="G87" s="63">
        <f>Persona!P88</f>
        <v>73.333333333333329</v>
      </c>
      <c r="H87" s="63">
        <f>HPS!$G87+HPS!$F87</f>
        <v>73.333333333333329</v>
      </c>
      <c r="I87" s="63">
        <f>HPS!$H87*0.5</f>
        <v>36.666666666666664</v>
      </c>
      <c r="J87" s="63" t="str">
        <f>IF(HPS!$G87&gt;=50,"Cleared","NC")</f>
        <v>Cleared</v>
      </c>
      <c r="K87" s="63" t="str">
        <f>Wellness!K88</f>
        <v>Cleared</v>
      </c>
      <c r="L87" s="63">
        <f>Wellness!S88</f>
        <v>43.333333333333336</v>
      </c>
      <c r="M87" s="62">
        <f t="shared" si="25"/>
        <v>13</v>
      </c>
      <c r="N87" s="76" t="str">
        <f t="shared" si="26"/>
        <v>Cleared</v>
      </c>
      <c r="O87" s="66">
        <f>Behavior!I88</f>
        <v>3</v>
      </c>
      <c r="P87" s="66">
        <f>HPS!$O87*2</f>
        <v>6</v>
      </c>
      <c r="Q87" s="67" t="str">
        <f>IF(HPS!$P87&gt;=6,"Cleared","NC")</f>
        <v>Cleared</v>
      </c>
      <c r="R87" s="63">
        <f>Discipline!N88</f>
        <v>70</v>
      </c>
      <c r="S87" s="63">
        <f>HPS!$R87*0.1</f>
        <v>7</v>
      </c>
      <c r="T87" s="63" t="str">
        <f>IF(HPS!$S87&gt;=4,"Cleared","NC")</f>
        <v>Cleared</v>
      </c>
      <c r="U87" s="67">
        <f>HPS!$I87+HPS!$M87+HPS!$P87+HPS!$S87</f>
        <v>62.666666666666664</v>
      </c>
      <c r="V87" s="63">
        <f>Persona!AB88</f>
        <v>21.690476190476193</v>
      </c>
      <c r="W87" s="63">
        <f>Persona!AC88</f>
        <v>40.799999999999997</v>
      </c>
      <c r="X87" s="63">
        <f>HPS!$V87+HPS!$W87</f>
        <v>62.490476190476187</v>
      </c>
      <c r="Y87" s="63">
        <f t="shared" si="27"/>
        <v>31.245238095238093</v>
      </c>
      <c r="Z87" s="67" t="str">
        <f>IF(HPS!$X87&gt;=40,"Cleared","NC")</f>
        <v>Cleared</v>
      </c>
      <c r="AA87" s="63" t="str">
        <f>Wellness!AE88</f>
        <v>Cleared</v>
      </c>
      <c r="AB87" s="63">
        <f>Wellness!AM88</f>
        <v>33.333333333333329</v>
      </c>
      <c r="AC87" s="63">
        <f t="shared" si="48"/>
        <v>9.9999999999999982</v>
      </c>
      <c r="AD87" s="76" t="str">
        <f t="shared" si="28"/>
        <v>Cleared</v>
      </c>
      <c r="AE87" s="63">
        <f>Behavior!Q88</f>
        <v>3.3</v>
      </c>
      <c r="AF87" s="63">
        <f>Behavior!R88</f>
        <v>6.6</v>
      </c>
      <c r="AG87" s="63" t="str">
        <f>IF(HPS!$AF87&gt;=6,"Cleared","NC")</f>
        <v>Cleared</v>
      </c>
      <c r="AH87" s="63">
        <f>Discipline!AA88</f>
        <v>53.714285714285715</v>
      </c>
      <c r="AI87" s="63">
        <f t="shared" si="29"/>
        <v>5.3714285714285719</v>
      </c>
      <c r="AJ87" s="63" t="str">
        <f t="shared" si="30"/>
        <v>Cleared</v>
      </c>
      <c r="AK87" s="63">
        <f t="shared" si="31"/>
        <v>53.216666666666669</v>
      </c>
      <c r="AL87" s="63">
        <f>Persona!AO88</f>
        <v>16.413333333333334</v>
      </c>
      <c r="AM87" s="63">
        <f>Persona!AP88</f>
        <v>46.666666666666671</v>
      </c>
      <c r="AN87" s="63">
        <f t="shared" si="32"/>
        <v>63.080000000000005</v>
      </c>
      <c r="AO87" s="63">
        <f t="shared" si="33"/>
        <v>31.540000000000003</v>
      </c>
      <c r="AP87" s="67" t="str">
        <f>IF(HPS!$AN87&gt;=40,"Cleared","NC")</f>
        <v>Cleared</v>
      </c>
      <c r="AQ87" s="63" t="str">
        <f>Wellness!AY88</f>
        <v>Cleared</v>
      </c>
      <c r="AR87" s="63">
        <f>Wellness!BG88</f>
        <v>36.666666666666664</v>
      </c>
      <c r="AS87" s="62">
        <f t="shared" si="34"/>
        <v>10.999999999999998</v>
      </c>
      <c r="AT87" s="76" t="str">
        <f t="shared" si="35"/>
        <v>Cleared</v>
      </c>
      <c r="AU87" s="63">
        <f>Behavior!AG88</f>
        <v>3.2</v>
      </c>
      <c r="AV87" s="63">
        <f>Behavior!AH88</f>
        <v>6.4</v>
      </c>
      <c r="AW87" s="63" t="str">
        <f t="shared" si="36"/>
        <v>Cleared</v>
      </c>
      <c r="AX87" s="63">
        <f>Discipline!AN88</f>
        <v>59.222222222222221</v>
      </c>
      <c r="AY87" s="63">
        <f t="shared" si="37"/>
        <v>5.9222222222222225</v>
      </c>
      <c r="AZ87" s="63" t="str">
        <f t="shared" si="38"/>
        <v>Cleared</v>
      </c>
      <c r="BA87" s="63">
        <f t="shared" si="39"/>
        <v>54.862222222222222</v>
      </c>
      <c r="BB87" s="63">
        <f>Persona!BB88</f>
        <v>24</v>
      </c>
      <c r="BC87" s="63">
        <f>Persona!BC88</f>
        <v>49.5</v>
      </c>
      <c r="BD87" s="63">
        <f t="shared" si="40"/>
        <v>73.5</v>
      </c>
      <c r="BE87" s="63">
        <f t="shared" si="41"/>
        <v>36.75</v>
      </c>
      <c r="BF87" s="63" t="str">
        <f t="shared" si="42"/>
        <v>Cleared</v>
      </c>
      <c r="BG87" s="63" t="str">
        <f>Wellness!BS88</f>
        <v>Cleared</v>
      </c>
      <c r="BH87" s="63">
        <f>Wellness!CA88</f>
        <v>30</v>
      </c>
      <c r="BI87" s="62">
        <f t="shared" si="43"/>
        <v>9</v>
      </c>
      <c r="BJ87" s="76" t="str">
        <f t="shared" si="44"/>
        <v>Cleared</v>
      </c>
      <c r="BK87" s="63">
        <f>Behavior!AG88</f>
        <v>3.2</v>
      </c>
      <c r="BL87" s="63">
        <f>Behavior!AH88</f>
        <v>6.4</v>
      </c>
      <c r="BM87" s="63" t="str">
        <f t="shared" si="45"/>
        <v>Cleared</v>
      </c>
      <c r="BN87" s="63">
        <f>Discipline!BA88</f>
        <v>48.5</v>
      </c>
      <c r="BO87" s="63">
        <f t="shared" si="46"/>
        <v>4.8500000000000005</v>
      </c>
      <c r="BP87" s="63" t="str">
        <f>IF(HPS!BO87&gt;=6,"Cleared","NC")</f>
        <v>NC</v>
      </c>
      <c r="BQ87" s="63">
        <f t="shared" si="47"/>
        <v>57</v>
      </c>
    </row>
    <row r="88" spans="1:69" x14ac:dyDescent="0.3">
      <c r="A88" s="71">
        <v>85</v>
      </c>
      <c r="B88" s="60" t="s">
        <v>27</v>
      </c>
      <c r="C88" s="60" t="s">
        <v>24</v>
      </c>
      <c r="D88" s="60" t="s">
        <v>195</v>
      </c>
      <c r="E88" s="61" t="s">
        <v>196</v>
      </c>
      <c r="F88" s="63">
        <f>Persona!O89</f>
        <v>0</v>
      </c>
      <c r="G88" s="63">
        <f>Persona!P89</f>
        <v>36.111111111111107</v>
      </c>
      <c r="H88" s="63">
        <f>HPS!$G88+HPS!$F88</f>
        <v>36.111111111111107</v>
      </c>
      <c r="I88" s="63">
        <f>HPS!$H88*0.5</f>
        <v>18.055555555555554</v>
      </c>
      <c r="J88" s="63" t="str">
        <f>IF(HPS!$G88&gt;=50,"Cleared","NC")</f>
        <v>NC</v>
      </c>
      <c r="K88" s="63" t="str">
        <f>Wellness!K89</f>
        <v>Cleared</v>
      </c>
      <c r="L88" s="63">
        <f>Wellness!S89</f>
        <v>66.666666666666657</v>
      </c>
      <c r="M88" s="62">
        <f t="shared" si="25"/>
        <v>19.999999999999996</v>
      </c>
      <c r="N88" s="76" t="str">
        <f t="shared" si="26"/>
        <v>Cleared</v>
      </c>
      <c r="O88" s="62">
        <f>Behavior!I89</f>
        <v>3</v>
      </c>
      <c r="P88" s="62">
        <f>HPS!$O88*2</f>
        <v>6</v>
      </c>
      <c r="Q88" s="63" t="str">
        <f>IF(HPS!$P88&gt;=6,"Cleared","NC")</f>
        <v>Cleared</v>
      </c>
      <c r="R88" s="63">
        <f>Discipline!N89</f>
        <v>67.857142857142861</v>
      </c>
      <c r="S88" s="63">
        <f>HPS!$R88*0.1</f>
        <v>6.7857142857142865</v>
      </c>
      <c r="T88" s="63" t="str">
        <f>IF(HPS!$S88&gt;=4,"Cleared","NC")</f>
        <v>Cleared</v>
      </c>
      <c r="U88" s="63">
        <f>HPS!$I88+HPS!$M88+HPS!$P88+HPS!$S88</f>
        <v>50.841269841269835</v>
      </c>
      <c r="V88" s="63">
        <f>Persona!AB89</f>
        <v>16.995238095238097</v>
      </c>
      <c r="W88" s="63">
        <f>Persona!AC89</f>
        <v>38.4</v>
      </c>
      <c r="X88" s="63">
        <f>HPS!$V88+HPS!$W88</f>
        <v>55.395238095238099</v>
      </c>
      <c r="Y88" s="63">
        <f t="shared" si="27"/>
        <v>27.69761904761905</v>
      </c>
      <c r="Z88" s="63" t="str">
        <f>IF(HPS!$X88&gt;=40,"Cleared","NC")</f>
        <v>Cleared</v>
      </c>
      <c r="AA88" s="63" t="str">
        <f>Wellness!AE89</f>
        <v>Cleared</v>
      </c>
      <c r="AB88" s="63">
        <f>Wellness!AM89</f>
        <v>56.666666666666664</v>
      </c>
      <c r="AC88" s="63">
        <f t="shared" si="48"/>
        <v>17</v>
      </c>
      <c r="AD88" s="76" t="str">
        <f t="shared" si="28"/>
        <v>Cleared</v>
      </c>
      <c r="AE88" s="63">
        <f>Behavior!Q89</f>
        <v>3.75</v>
      </c>
      <c r="AF88" s="63">
        <f>Behavior!R89</f>
        <v>7.5</v>
      </c>
      <c r="AG88" s="63" t="str">
        <f>IF(HPS!$AF88&gt;=6,"Cleared","NC")</f>
        <v>Cleared</v>
      </c>
      <c r="AH88" s="63">
        <f>Discipline!AA89</f>
        <v>52.13333333333334</v>
      </c>
      <c r="AI88" s="63">
        <f t="shared" si="29"/>
        <v>5.2133333333333347</v>
      </c>
      <c r="AJ88" s="63" t="str">
        <f t="shared" si="30"/>
        <v>Cleared</v>
      </c>
      <c r="AK88" s="63">
        <f t="shared" si="31"/>
        <v>57.410952380952381</v>
      </c>
      <c r="AL88" s="63">
        <f>Persona!AO89</f>
        <v>6.6266666666666669</v>
      </c>
      <c r="AM88" s="63">
        <f>Persona!AP89</f>
        <v>49.333333333333336</v>
      </c>
      <c r="AN88" s="63">
        <f t="shared" si="32"/>
        <v>55.96</v>
      </c>
      <c r="AO88" s="63">
        <f t="shared" si="33"/>
        <v>27.98</v>
      </c>
      <c r="AP88" s="63" t="str">
        <f>IF(HPS!$AN88&gt;=40,"Cleared","NC")</f>
        <v>Cleared</v>
      </c>
      <c r="AQ88" s="63" t="str">
        <f>Wellness!AY89</f>
        <v>Cleared</v>
      </c>
      <c r="AR88" s="63">
        <f>Wellness!BG89</f>
        <v>30</v>
      </c>
      <c r="AS88" s="62">
        <f t="shared" si="34"/>
        <v>9</v>
      </c>
      <c r="AT88" s="76" t="str">
        <f t="shared" si="35"/>
        <v>Cleared</v>
      </c>
      <c r="AU88" s="63" t="str">
        <f>Behavior!AG89</f>
        <v>0</v>
      </c>
      <c r="AV88" s="63">
        <f>Behavior!AH89</f>
        <v>0</v>
      </c>
      <c r="AW88" s="63" t="str">
        <f t="shared" si="36"/>
        <v>NC</v>
      </c>
      <c r="AX88" s="63">
        <f>Discipline!AN89</f>
        <v>30.611111111111111</v>
      </c>
      <c r="AY88" s="63">
        <f t="shared" si="37"/>
        <v>3.0611111111111113</v>
      </c>
      <c r="AZ88" s="63" t="str">
        <f t="shared" si="38"/>
        <v>NC</v>
      </c>
      <c r="BA88" s="63">
        <f t="shared" si="39"/>
        <v>40.041111111111114</v>
      </c>
      <c r="BB88" s="63">
        <f>Persona!BB89</f>
        <v>31.555555555555561</v>
      </c>
      <c r="BC88" s="63">
        <f>Persona!BC89</f>
        <v>36</v>
      </c>
      <c r="BD88" s="63">
        <f t="shared" si="40"/>
        <v>67.555555555555557</v>
      </c>
      <c r="BE88" s="63">
        <f t="shared" si="41"/>
        <v>33.777777777777779</v>
      </c>
      <c r="BF88" s="63" t="str">
        <f t="shared" si="42"/>
        <v>Cleared</v>
      </c>
      <c r="BG88" s="63" t="str">
        <f>Wellness!BS89</f>
        <v>Cleared</v>
      </c>
      <c r="BH88" s="63">
        <f>Wellness!CA89</f>
        <v>50</v>
      </c>
      <c r="BI88" s="62">
        <f t="shared" si="43"/>
        <v>15</v>
      </c>
      <c r="BJ88" s="76" t="str">
        <f t="shared" si="44"/>
        <v>Cleared</v>
      </c>
      <c r="BK88" s="63" t="str">
        <f>Behavior!AG89</f>
        <v>0</v>
      </c>
      <c r="BL88" s="63">
        <f>Behavior!AH89</f>
        <v>0</v>
      </c>
      <c r="BM88" s="63" t="str">
        <f t="shared" si="45"/>
        <v>NC</v>
      </c>
      <c r="BN88" s="63">
        <f>Discipline!BA89</f>
        <v>58.833333333333336</v>
      </c>
      <c r="BO88" s="63">
        <f t="shared" si="46"/>
        <v>5.8833333333333337</v>
      </c>
      <c r="BP88" s="63" t="str">
        <f>IF(HPS!BO88&gt;=6,"Cleared","NC")</f>
        <v>NC</v>
      </c>
      <c r="BQ88" s="63">
        <f t="shared" si="47"/>
        <v>54.661111111111111</v>
      </c>
    </row>
    <row r="89" spans="1:69" x14ac:dyDescent="0.3">
      <c r="A89" s="72">
        <v>86</v>
      </c>
      <c r="B89" s="64" t="s">
        <v>27</v>
      </c>
      <c r="C89" s="64" t="s">
        <v>47</v>
      </c>
      <c r="D89" s="64" t="s">
        <v>197</v>
      </c>
      <c r="E89" s="65" t="s">
        <v>198</v>
      </c>
      <c r="F89" s="63">
        <f>Persona!O90</f>
        <v>0</v>
      </c>
      <c r="G89" s="63">
        <f>Persona!P90</f>
        <v>52.777777777777779</v>
      </c>
      <c r="H89" s="63">
        <f>HPS!$G89+HPS!$F89</f>
        <v>52.777777777777779</v>
      </c>
      <c r="I89" s="63">
        <f>HPS!$H89*0.5</f>
        <v>26.388888888888889</v>
      </c>
      <c r="J89" s="63" t="str">
        <f>IF(HPS!$G89&gt;=50,"Cleared","NC")</f>
        <v>Cleared</v>
      </c>
      <c r="K89" s="63" t="str">
        <f>Wellness!K90</f>
        <v>Cleared</v>
      </c>
      <c r="L89" s="63">
        <f>Wellness!S90</f>
        <v>36.666666666666664</v>
      </c>
      <c r="M89" s="62">
        <f t="shared" si="25"/>
        <v>10.999999999999998</v>
      </c>
      <c r="N89" s="76" t="str">
        <f t="shared" si="26"/>
        <v>Cleared</v>
      </c>
      <c r="O89" s="66">
        <f>Behavior!I90</f>
        <v>3</v>
      </c>
      <c r="P89" s="66">
        <f>HPS!$O89*2</f>
        <v>6</v>
      </c>
      <c r="Q89" s="67" t="str">
        <f>IF(HPS!$P89&gt;=6,"Cleared","NC")</f>
        <v>Cleared</v>
      </c>
      <c r="R89" s="63">
        <f>Discipline!N90</f>
        <v>38.75</v>
      </c>
      <c r="S89" s="63">
        <f>HPS!$R89*0.1</f>
        <v>3.875</v>
      </c>
      <c r="T89" s="63" t="str">
        <f>IF(HPS!$S89&gt;=4,"Cleared","NC")</f>
        <v>NC</v>
      </c>
      <c r="U89" s="67">
        <f>HPS!$I89+HPS!$M89+HPS!$P89+HPS!$S89</f>
        <v>47.263888888888886</v>
      </c>
      <c r="V89" s="63">
        <f>Persona!AB90</f>
        <v>25.773809523809518</v>
      </c>
      <c r="W89" s="63">
        <f>Persona!AC90</f>
        <v>28.799999999999997</v>
      </c>
      <c r="X89" s="63">
        <f>HPS!$V89+HPS!$W89</f>
        <v>54.573809523809516</v>
      </c>
      <c r="Y89" s="63">
        <f t="shared" si="27"/>
        <v>27.286904761904758</v>
      </c>
      <c r="Z89" s="67" t="str">
        <f>IF(HPS!$X89&gt;=40,"Cleared","NC")</f>
        <v>Cleared</v>
      </c>
      <c r="AA89" s="63" t="str">
        <f>Wellness!AE90</f>
        <v>NC</v>
      </c>
      <c r="AB89" s="63">
        <f>Wellness!AM90</f>
        <v>6.666666666666667</v>
      </c>
      <c r="AC89" s="63">
        <f t="shared" si="48"/>
        <v>2</v>
      </c>
      <c r="AD89" s="76" t="str">
        <f t="shared" si="28"/>
        <v>NC</v>
      </c>
      <c r="AE89" s="63">
        <f>Behavior!Q90</f>
        <v>3.8975</v>
      </c>
      <c r="AF89" s="63">
        <f>Behavior!R90</f>
        <v>7.7949999999999999</v>
      </c>
      <c r="AG89" s="63" t="str">
        <f>IF(HPS!$AF89&gt;=6,"Cleared","NC")</f>
        <v>Cleared</v>
      </c>
      <c r="AH89" s="63">
        <f>Discipline!AA90</f>
        <v>45.885714285714286</v>
      </c>
      <c r="AI89" s="63">
        <f t="shared" si="29"/>
        <v>4.588571428571429</v>
      </c>
      <c r="AJ89" s="63" t="str">
        <f t="shared" si="30"/>
        <v>Cleared</v>
      </c>
      <c r="AK89" s="63">
        <f t="shared" si="31"/>
        <v>41.670476190476187</v>
      </c>
      <c r="AL89" s="63">
        <f>Persona!AO90</f>
        <v>21.413333333333334</v>
      </c>
      <c r="AM89" s="63">
        <f>Persona!AP90</f>
        <v>35.333333333333329</v>
      </c>
      <c r="AN89" s="63">
        <f t="shared" si="32"/>
        <v>56.746666666666663</v>
      </c>
      <c r="AO89" s="63">
        <f t="shared" si="33"/>
        <v>28.373333333333331</v>
      </c>
      <c r="AP89" s="67" t="str">
        <f>IF(HPS!$AN89&gt;=40,"Cleared","NC")</f>
        <v>Cleared</v>
      </c>
      <c r="AQ89" s="63" t="str">
        <f>Wellness!AY90</f>
        <v>Cleared</v>
      </c>
      <c r="AR89" s="63">
        <f>Wellness!BG90</f>
        <v>10</v>
      </c>
      <c r="AS89" s="62">
        <f t="shared" si="34"/>
        <v>3</v>
      </c>
      <c r="AT89" s="76" t="str">
        <f t="shared" si="35"/>
        <v>NC</v>
      </c>
      <c r="AU89" s="63">
        <f>Behavior!AG90</f>
        <v>4.6500000000000004</v>
      </c>
      <c r="AV89" s="63">
        <f>Behavior!AH90</f>
        <v>9.3000000000000007</v>
      </c>
      <c r="AW89" s="63" t="str">
        <f t="shared" si="36"/>
        <v>Cleared</v>
      </c>
      <c r="AX89" s="63">
        <f>Discipline!AN90</f>
        <v>41.833333333333329</v>
      </c>
      <c r="AY89" s="63">
        <f t="shared" si="37"/>
        <v>4.1833333333333327</v>
      </c>
      <c r="AZ89" s="63" t="str">
        <f t="shared" si="38"/>
        <v>Cleared</v>
      </c>
      <c r="BA89" s="63">
        <f t="shared" si="39"/>
        <v>44.856666666666662</v>
      </c>
      <c r="BB89" s="63">
        <f>Persona!BB90</f>
        <v>22.107407407407408</v>
      </c>
      <c r="BC89" s="63">
        <f>Persona!BC90</f>
        <v>45.333333333333343</v>
      </c>
      <c r="BD89" s="63">
        <f t="shared" si="40"/>
        <v>67.44074074074075</v>
      </c>
      <c r="BE89" s="63">
        <f t="shared" si="41"/>
        <v>33.720370370370375</v>
      </c>
      <c r="BF89" s="63" t="str">
        <f t="shared" si="42"/>
        <v>Cleared</v>
      </c>
      <c r="BG89" s="63" t="str">
        <f>Wellness!BS90</f>
        <v>Cleared</v>
      </c>
      <c r="BH89" s="63">
        <f>Wellness!CA90</f>
        <v>26.666666666666668</v>
      </c>
      <c r="BI89" s="62">
        <f t="shared" si="43"/>
        <v>8</v>
      </c>
      <c r="BJ89" s="76" t="str">
        <f t="shared" si="44"/>
        <v>NC</v>
      </c>
      <c r="BK89" s="63">
        <f>Behavior!AG90</f>
        <v>4.6500000000000004</v>
      </c>
      <c r="BL89" s="63">
        <f>Behavior!AH90</f>
        <v>9.3000000000000007</v>
      </c>
      <c r="BM89" s="63" t="str">
        <f t="shared" si="45"/>
        <v>Cleared</v>
      </c>
      <c r="BN89" s="63">
        <f>Discipline!BA90</f>
        <v>46</v>
      </c>
      <c r="BO89" s="63">
        <f t="shared" si="46"/>
        <v>4.6000000000000005</v>
      </c>
      <c r="BP89" s="63" t="str">
        <f>IF(HPS!BO89&gt;=6,"Cleared","NC")</f>
        <v>NC</v>
      </c>
      <c r="BQ89" s="63">
        <f t="shared" si="47"/>
        <v>55.620370370370374</v>
      </c>
    </row>
    <row r="90" spans="1:69" x14ac:dyDescent="0.3">
      <c r="A90" s="71">
        <v>87</v>
      </c>
      <c r="B90" s="60" t="s">
        <v>23</v>
      </c>
      <c r="C90" s="60" t="s">
        <v>15</v>
      </c>
      <c r="D90" s="60" t="s">
        <v>199</v>
      </c>
      <c r="E90" s="61" t="s">
        <v>200</v>
      </c>
      <c r="F90" s="63">
        <f>Persona!O91</f>
        <v>0</v>
      </c>
      <c r="G90" s="63">
        <f>Persona!P91</f>
        <v>62.222222222222214</v>
      </c>
      <c r="H90" s="63">
        <f>HPS!$G90+HPS!$F90</f>
        <v>62.222222222222214</v>
      </c>
      <c r="I90" s="63">
        <f>HPS!$H90*0.5</f>
        <v>31.111111111111107</v>
      </c>
      <c r="J90" s="63" t="str">
        <f>IF(HPS!$G90&gt;=50,"Cleared","NC")</f>
        <v>Cleared</v>
      </c>
      <c r="K90" s="63" t="str">
        <f>Wellness!K91</f>
        <v>Cleared</v>
      </c>
      <c r="L90" s="63">
        <f>Wellness!S91</f>
        <v>43.333333333333336</v>
      </c>
      <c r="M90" s="62">
        <f t="shared" si="25"/>
        <v>13</v>
      </c>
      <c r="N90" s="76" t="str">
        <f t="shared" si="26"/>
        <v>Cleared</v>
      </c>
      <c r="O90" s="62">
        <f>Behavior!I91</f>
        <v>3</v>
      </c>
      <c r="P90" s="62">
        <f>HPS!$O90*2</f>
        <v>6</v>
      </c>
      <c r="Q90" s="63" t="str">
        <f>IF(HPS!$P90&gt;=6,"Cleared","NC")</f>
        <v>Cleared</v>
      </c>
      <c r="R90" s="63">
        <f>Discipline!N91</f>
        <v>68.125</v>
      </c>
      <c r="S90" s="63">
        <f>HPS!$R90*0.1</f>
        <v>6.8125</v>
      </c>
      <c r="T90" s="63" t="str">
        <f>IF(HPS!$S90&gt;=4,"Cleared","NC")</f>
        <v>Cleared</v>
      </c>
      <c r="U90" s="63">
        <f>HPS!$I90+HPS!$M90+HPS!$P90+HPS!$S90</f>
        <v>56.923611111111107</v>
      </c>
      <c r="V90" s="63">
        <f>Persona!AB91</f>
        <v>10.519047619047619</v>
      </c>
      <c r="W90" s="63">
        <f>Persona!AC91</f>
        <v>36.800000000000004</v>
      </c>
      <c r="X90" s="63">
        <f>HPS!$V90+HPS!$W90</f>
        <v>47.319047619047623</v>
      </c>
      <c r="Y90" s="63">
        <f t="shared" si="27"/>
        <v>23.659523809523812</v>
      </c>
      <c r="Z90" s="63" t="str">
        <f>IF(HPS!$X90&gt;=40,"Cleared","NC")</f>
        <v>Cleared</v>
      </c>
      <c r="AA90" s="63" t="str">
        <f>Wellness!AE91</f>
        <v>Cleared</v>
      </c>
      <c r="AB90" s="63">
        <f>Wellness!AM91</f>
        <v>40</v>
      </c>
      <c r="AC90" s="63">
        <f t="shared" si="48"/>
        <v>12</v>
      </c>
      <c r="AD90" s="76" t="str">
        <f t="shared" si="28"/>
        <v>Cleared</v>
      </c>
      <c r="AE90" s="63">
        <f>Behavior!Q91</f>
        <v>3.8</v>
      </c>
      <c r="AF90" s="63">
        <f>Behavior!R91</f>
        <v>7.6</v>
      </c>
      <c r="AG90" s="63" t="str">
        <f>IF(HPS!$AF90&gt;=6,"Cleared","NC")</f>
        <v>Cleared</v>
      </c>
      <c r="AH90" s="63">
        <f>Discipline!AA91</f>
        <v>54.628571428571441</v>
      </c>
      <c r="AI90" s="63">
        <f t="shared" si="29"/>
        <v>5.4628571428571444</v>
      </c>
      <c r="AJ90" s="63" t="str">
        <f t="shared" si="30"/>
        <v>Cleared</v>
      </c>
      <c r="AK90" s="63">
        <f t="shared" si="31"/>
        <v>48.722380952380959</v>
      </c>
      <c r="AL90" s="63">
        <f>Persona!AO91</f>
        <v>20.773333333333341</v>
      </c>
      <c r="AM90" s="63">
        <f>Persona!AP91</f>
        <v>42.666666666666664</v>
      </c>
      <c r="AN90" s="63">
        <f t="shared" si="32"/>
        <v>63.440000000000005</v>
      </c>
      <c r="AO90" s="63">
        <f t="shared" si="33"/>
        <v>31.720000000000002</v>
      </c>
      <c r="AP90" s="63" t="str">
        <f>IF(HPS!$AN90&gt;=40,"Cleared","NC")</f>
        <v>Cleared</v>
      </c>
      <c r="AQ90" s="63" t="str">
        <f>Wellness!AY91</f>
        <v>Cleared</v>
      </c>
      <c r="AR90" s="63">
        <f>Wellness!BG91</f>
        <v>6.666666666666667</v>
      </c>
      <c r="AS90" s="62">
        <f t="shared" si="34"/>
        <v>2</v>
      </c>
      <c r="AT90" s="76" t="str">
        <f t="shared" si="35"/>
        <v>NC</v>
      </c>
      <c r="AU90" s="63">
        <f>Behavior!AG91</f>
        <v>3</v>
      </c>
      <c r="AV90" s="63">
        <f>Behavior!AH91</f>
        <v>6</v>
      </c>
      <c r="AW90" s="63" t="str">
        <f t="shared" si="36"/>
        <v>Cleared</v>
      </c>
      <c r="AX90" s="63">
        <f>Discipline!AN91</f>
        <v>63.166666666666657</v>
      </c>
      <c r="AY90" s="63">
        <f t="shared" si="37"/>
        <v>6.3166666666666664</v>
      </c>
      <c r="AZ90" s="63" t="str">
        <f t="shared" si="38"/>
        <v>Cleared</v>
      </c>
      <c r="BA90" s="63">
        <f t="shared" si="39"/>
        <v>46.036666666666662</v>
      </c>
      <c r="BB90" s="63">
        <f>Persona!BB91</f>
        <v>28.598148148148148</v>
      </c>
      <c r="BC90" s="63">
        <f>Persona!BC91</f>
        <v>48</v>
      </c>
      <c r="BD90" s="63">
        <f t="shared" si="40"/>
        <v>76.598148148148141</v>
      </c>
      <c r="BE90" s="63">
        <f t="shared" si="41"/>
        <v>38.29907407407407</v>
      </c>
      <c r="BF90" s="63" t="str">
        <f t="shared" si="42"/>
        <v>Cleared</v>
      </c>
      <c r="BG90" s="63" t="str">
        <f>Wellness!BS91</f>
        <v>Cleared</v>
      </c>
      <c r="BH90" s="63">
        <f>Wellness!CA91</f>
        <v>36.666666666666664</v>
      </c>
      <c r="BI90" s="62">
        <f t="shared" si="43"/>
        <v>10.999999999999998</v>
      </c>
      <c r="BJ90" s="76" t="str">
        <f t="shared" si="44"/>
        <v>Cleared</v>
      </c>
      <c r="BK90" s="63">
        <f>Behavior!AG91</f>
        <v>3</v>
      </c>
      <c r="BL90" s="63">
        <f>Behavior!AH91</f>
        <v>6</v>
      </c>
      <c r="BM90" s="63" t="str">
        <f t="shared" si="45"/>
        <v>Cleared</v>
      </c>
      <c r="BN90" s="63">
        <f>Discipline!BA91</f>
        <v>55.666666666666664</v>
      </c>
      <c r="BO90" s="63">
        <f t="shared" si="46"/>
        <v>5.5666666666666664</v>
      </c>
      <c r="BP90" s="63" t="str">
        <f>IF(HPS!BO90&gt;=6,"Cleared","NC")</f>
        <v>NC</v>
      </c>
      <c r="BQ90" s="63">
        <f t="shared" si="47"/>
        <v>60.865740740740733</v>
      </c>
    </row>
    <row r="91" spans="1:69" x14ac:dyDescent="0.3">
      <c r="A91" s="72">
        <v>88</v>
      </c>
      <c r="B91" s="64" t="s">
        <v>23</v>
      </c>
      <c r="C91" s="64" t="s">
        <v>24</v>
      </c>
      <c r="D91" s="64" t="s">
        <v>201</v>
      </c>
      <c r="E91" s="65" t="s">
        <v>202</v>
      </c>
      <c r="F91" s="63">
        <f>Persona!O92</f>
        <v>0</v>
      </c>
      <c r="G91" s="63">
        <f>Persona!P92</f>
        <v>34.444444444444436</v>
      </c>
      <c r="H91" s="63">
        <f>HPS!$G91+HPS!$F91</f>
        <v>34.444444444444436</v>
      </c>
      <c r="I91" s="63">
        <f>HPS!$H91*0.5</f>
        <v>17.222222222222218</v>
      </c>
      <c r="J91" s="63" t="str">
        <f>IF(HPS!$G91&gt;=50,"Cleared","NC")</f>
        <v>NC</v>
      </c>
      <c r="K91" s="63" t="str">
        <f>Wellness!K92</f>
        <v>Cleared</v>
      </c>
      <c r="L91" s="63">
        <f>Wellness!S92</f>
        <v>40</v>
      </c>
      <c r="M91" s="62">
        <f t="shared" si="25"/>
        <v>12</v>
      </c>
      <c r="N91" s="76" t="str">
        <f t="shared" si="26"/>
        <v>Cleared</v>
      </c>
      <c r="O91" s="66">
        <f>Behavior!I92</f>
        <v>3</v>
      </c>
      <c r="P91" s="66">
        <f>HPS!$O91*2</f>
        <v>6</v>
      </c>
      <c r="Q91" s="67" t="str">
        <f>IF(HPS!$P91&gt;=6,"Cleared","NC")</f>
        <v>Cleared</v>
      </c>
      <c r="R91" s="63">
        <f>Discipline!N92</f>
        <v>74.151785714285708</v>
      </c>
      <c r="S91" s="63">
        <f>HPS!$R91*0.1</f>
        <v>7.4151785714285712</v>
      </c>
      <c r="T91" s="63" t="str">
        <f>IF(HPS!$S91&gt;=4,"Cleared","NC")</f>
        <v>Cleared</v>
      </c>
      <c r="U91" s="67">
        <f>HPS!$I91+HPS!$M91+HPS!$P91+HPS!$S91</f>
        <v>42.637400793650784</v>
      </c>
      <c r="V91" s="63">
        <f>Persona!AB92</f>
        <v>13.616666666666667</v>
      </c>
      <c r="W91" s="63">
        <f>Persona!AC92</f>
        <v>39.999999999999993</v>
      </c>
      <c r="X91" s="63">
        <f>HPS!$V91+HPS!$W91</f>
        <v>53.61666666666666</v>
      </c>
      <c r="Y91" s="63">
        <f t="shared" si="27"/>
        <v>26.80833333333333</v>
      </c>
      <c r="Z91" s="67" t="str">
        <f>IF(HPS!$X91&gt;=40,"Cleared","NC")</f>
        <v>Cleared</v>
      </c>
      <c r="AA91" s="63" t="str">
        <f>Wellness!AE92</f>
        <v>Cleared</v>
      </c>
      <c r="AB91" s="63">
        <f>Wellness!AM92</f>
        <v>3.3333333333333335</v>
      </c>
      <c r="AC91" s="63">
        <f t="shared" si="48"/>
        <v>1</v>
      </c>
      <c r="AD91" s="76" t="str">
        <f t="shared" si="28"/>
        <v>NC</v>
      </c>
      <c r="AE91" s="63">
        <f>Behavior!Q92</f>
        <v>2.4</v>
      </c>
      <c r="AF91" s="63">
        <f>Behavior!R92</f>
        <v>4.8</v>
      </c>
      <c r="AG91" s="63" t="str">
        <f>IF(HPS!$AF91&gt;=6,"Cleared","NC")</f>
        <v>NC</v>
      </c>
      <c r="AH91" s="63">
        <f>Discipline!AA92</f>
        <v>62.857142857142854</v>
      </c>
      <c r="AI91" s="63">
        <f t="shared" si="29"/>
        <v>6.2857142857142856</v>
      </c>
      <c r="AJ91" s="63" t="str">
        <f t="shared" si="30"/>
        <v>Cleared</v>
      </c>
      <c r="AK91" s="63">
        <f t="shared" si="31"/>
        <v>38.894047619047612</v>
      </c>
      <c r="AL91" s="63">
        <f>Persona!AO92</f>
        <v>5.88</v>
      </c>
      <c r="AM91" s="63">
        <f>Persona!AP92</f>
        <v>55.999999999999993</v>
      </c>
      <c r="AN91" s="63">
        <f t="shared" si="32"/>
        <v>61.879999999999995</v>
      </c>
      <c r="AO91" s="63">
        <f t="shared" si="33"/>
        <v>30.939999999999998</v>
      </c>
      <c r="AP91" s="67" t="str">
        <f>IF(HPS!$AN91&gt;=40,"Cleared","NC")</f>
        <v>Cleared</v>
      </c>
      <c r="AQ91" s="63" t="str">
        <f>Wellness!AY92</f>
        <v>Cleared</v>
      </c>
      <c r="AR91" s="63">
        <f>Wellness!BG92</f>
        <v>33.333333333333329</v>
      </c>
      <c r="AS91" s="62">
        <f t="shared" si="34"/>
        <v>9.9999999999999982</v>
      </c>
      <c r="AT91" s="76" t="str">
        <f t="shared" si="35"/>
        <v>Cleared</v>
      </c>
      <c r="AU91" s="63">
        <f>Behavior!AG92</f>
        <v>4</v>
      </c>
      <c r="AV91" s="63">
        <f>Behavior!AH92</f>
        <v>8</v>
      </c>
      <c r="AW91" s="63" t="str">
        <f t="shared" si="36"/>
        <v>Cleared</v>
      </c>
      <c r="AX91" s="63">
        <f>Discipline!AN92</f>
        <v>41.666666666666671</v>
      </c>
      <c r="AY91" s="63">
        <f t="shared" si="37"/>
        <v>4.166666666666667</v>
      </c>
      <c r="AZ91" s="63" t="str">
        <f t="shared" si="38"/>
        <v>Cleared</v>
      </c>
      <c r="BA91" s="63">
        <f t="shared" si="39"/>
        <v>53.106666666666662</v>
      </c>
      <c r="BB91" s="63">
        <f>Persona!BB92</f>
        <v>26.340740740740735</v>
      </c>
      <c r="BC91" s="63">
        <f>Persona!BC92</f>
        <v>58.666666666666671</v>
      </c>
      <c r="BD91" s="63">
        <f t="shared" si="40"/>
        <v>85.007407407407413</v>
      </c>
      <c r="BE91" s="63">
        <f t="shared" si="41"/>
        <v>42.503703703703707</v>
      </c>
      <c r="BF91" s="63" t="str">
        <f t="shared" si="42"/>
        <v>Cleared</v>
      </c>
      <c r="BG91" s="63" t="str">
        <f>Wellness!BS92</f>
        <v>Cleared</v>
      </c>
      <c r="BH91" s="63">
        <f>Wellness!CA92</f>
        <v>36.666666666666664</v>
      </c>
      <c r="BI91" s="62">
        <f t="shared" si="43"/>
        <v>10.999999999999998</v>
      </c>
      <c r="BJ91" s="76" t="str">
        <f t="shared" si="44"/>
        <v>Cleared</v>
      </c>
      <c r="BK91" s="63">
        <f>Behavior!AG92</f>
        <v>4</v>
      </c>
      <c r="BL91" s="63">
        <f>Behavior!AH92</f>
        <v>8</v>
      </c>
      <c r="BM91" s="63" t="str">
        <f t="shared" si="45"/>
        <v>Cleared</v>
      </c>
      <c r="BN91" s="63">
        <f>Discipline!BA92</f>
        <v>61.333333333333343</v>
      </c>
      <c r="BO91" s="63">
        <f t="shared" si="46"/>
        <v>6.1333333333333346</v>
      </c>
      <c r="BP91" s="63" t="str">
        <f>IF(HPS!BO91&gt;=6,"Cleared","NC")</f>
        <v>Cleared</v>
      </c>
      <c r="BQ91" s="63">
        <f t="shared" si="47"/>
        <v>67.637037037037047</v>
      </c>
    </row>
    <row r="92" spans="1:69" x14ac:dyDescent="0.3">
      <c r="A92" s="71">
        <v>89</v>
      </c>
      <c r="B92" s="60" t="s">
        <v>23</v>
      </c>
      <c r="C92" s="60" t="s">
        <v>24</v>
      </c>
      <c r="D92" s="60" t="s">
        <v>203</v>
      </c>
      <c r="E92" s="61" t="s">
        <v>204</v>
      </c>
      <c r="F92" s="63">
        <f>Persona!O93</f>
        <v>0</v>
      </c>
      <c r="G92" s="63">
        <f>Persona!P93</f>
        <v>35</v>
      </c>
      <c r="H92" s="63">
        <f>HPS!$G92+HPS!$F92</f>
        <v>35</v>
      </c>
      <c r="I92" s="63">
        <f>HPS!$H92*0.5</f>
        <v>17.5</v>
      </c>
      <c r="J92" s="63" t="str">
        <f>IF(HPS!$G92&gt;=50,"Cleared","NC")</f>
        <v>NC</v>
      </c>
      <c r="K92" s="63" t="str">
        <f>Wellness!K93</f>
        <v>Cleared</v>
      </c>
      <c r="L92" s="63">
        <f>Wellness!S93</f>
        <v>26.666666666666668</v>
      </c>
      <c r="M92" s="62">
        <f t="shared" si="25"/>
        <v>8</v>
      </c>
      <c r="N92" s="76" t="str">
        <f t="shared" si="26"/>
        <v>NC</v>
      </c>
      <c r="O92" s="62">
        <f>Behavior!I93</f>
        <v>3</v>
      </c>
      <c r="P92" s="62">
        <f>HPS!$O92*2</f>
        <v>6</v>
      </c>
      <c r="Q92" s="63" t="str">
        <f>IF(HPS!$P92&gt;=6,"Cleared","NC")</f>
        <v>Cleared</v>
      </c>
      <c r="R92" s="63">
        <f>Discipline!N93</f>
        <v>51.249999999999993</v>
      </c>
      <c r="S92" s="63">
        <f>HPS!$R92*0.1</f>
        <v>5.125</v>
      </c>
      <c r="T92" s="63" t="str">
        <f>IF(HPS!$S92&gt;=4,"Cleared","NC")</f>
        <v>Cleared</v>
      </c>
      <c r="U92" s="63">
        <f>HPS!$I92+HPS!$M92+HPS!$P92+HPS!$S92</f>
        <v>36.625</v>
      </c>
      <c r="V92" s="63">
        <f>Persona!AB93</f>
        <v>15.138095238095241</v>
      </c>
      <c r="W92" s="63">
        <f>Persona!AC93</f>
        <v>30.399999999999991</v>
      </c>
      <c r="X92" s="63">
        <f>HPS!$V92+HPS!$W92</f>
        <v>45.538095238095231</v>
      </c>
      <c r="Y92" s="63">
        <f t="shared" si="27"/>
        <v>22.769047619047615</v>
      </c>
      <c r="Z92" s="63" t="str">
        <f>IF(HPS!$X92&gt;=40,"Cleared","NC")</f>
        <v>Cleared</v>
      </c>
      <c r="AA92" s="63" t="str">
        <f>Wellness!AE93</f>
        <v>NC</v>
      </c>
      <c r="AB92" s="63">
        <f>Wellness!AM93</f>
        <v>0</v>
      </c>
      <c r="AC92" s="63">
        <f t="shared" si="48"/>
        <v>0</v>
      </c>
      <c r="AD92" s="76" t="str">
        <f t="shared" si="28"/>
        <v>NC</v>
      </c>
      <c r="AE92" s="63">
        <f>Behavior!Q93</f>
        <v>3.65</v>
      </c>
      <c r="AF92" s="63">
        <f>Behavior!R93</f>
        <v>7.3</v>
      </c>
      <c r="AG92" s="63" t="str">
        <f>IF(HPS!$AF92&gt;=6,"Cleared","NC")</f>
        <v>Cleared</v>
      </c>
      <c r="AH92" s="63">
        <f>Discipline!AA93</f>
        <v>48</v>
      </c>
      <c r="AI92" s="63">
        <f t="shared" si="29"/>
        <v>4.8000000000000007</v>
      </c>
      <c r="AJ92" s="63" t="str">
        <f t="shared" si="30"/>
        <v>Cleared</v>
      </c>
      <c r="AK92" s="63">
        <f t="shared" si="31"/>
        <v>34.86904761904762</v>
      </c>
      <c r="AL92" s="63">
        <f>Persona!AO93</f>
        <v>11.399999999999999</v>
      </c>
      <c r="AM92" s="63">
        <f>Persona!AP93</f>
        <v>46</v>
      </c>
      <c r="AN92" s="63">
        <f t="shared" si="32"/>
        <v>57.4</v>
      </c>
      <c r="AO92" s="63">
        <f t="shared" si="33"/>
        <v>28.7</v>
      </c>
      <c r="AP92" s="63" t="str">
        <f>IF(HPS!$AN92&gt;=40,"Cleared","NC")</f>
        <v>Cleared</v>
      </c>
      <c r="AQ92" s="63" t="str">
        <f>Wellness!AY93</f>
        <v>NC</v>
      </c>
      <c r="AR92" s="63">
        <f>Wellness!BG93</f>
        <v>0</v>
      </c>
      <c r="AS92" s="62">
        <f t="shared" si="34"/>
        <v>0</v>
      </c>
      <c r="AT92" s="76" t="str">
        <f t="shared" si="35"/>
        <v>NC</v>
      </c>
      <c r="AU92" s="63">
        <f>Behavior!AG93</f>
        <v>3.6</v>
      </c>
      <c r="AV92" s="63">
        <f>Behavior!AH93</f>
        <v>7.2</v>
      </c>
      <c r="AW92" s="63" t="str">
        <f t="shared" si="36"/>
        <v>Cleared</v>
      </c>
      <c r="AX92" s="63">
        <f>Discipline!AN93</f>
        <v>24.166666666666664</v>
      </c>
      <c r="AY92" s="63">
        <f t="shared" si="37"/>
        <v>2.4166666666666665</v>
      </c>
      <c r="AZ92" s="63" t="str">
        <f t="shared" si="38"/>
        <v>NC</v>
      </c>
      <c r="BA92" s="63">
        <f t="shared" si="39"/>
        <v>38.316666666666663</v>
      </c>
      <c r="BB92" s="63">
        <f>Persona!BB93</f>
        <v>31</v>
      </c>
      <c r="BC92" s="63">
        <f>Persona!BC93</f>
        <v>42.666666666666657</v>
      </c>
      <c r="BD92" s="63">
        <f t="shared" si="40"/>
        <v>73.666666666666657</v>
      </c>
      <c r="BE92" s="63">
        <f t="shared" si="41"/>
        <v>36.833333333333329</v>
      </c>
      <c r="BF92" s="63" t="str">
        <f t="shared" si="42"/>
        <v>Cleared</v>
      </c>
      <c r="BG92" s="63" t="str">
        <f>Wellness!BS93</f>
        <v>NC</v>
      </c>
      <c r="BH92" s="63">
        <f>Wellness!CA93</f>
        <v>0</v>
      </c>
      <c r="BI92" s="62">
        <f t="shared" si="43"/>
        <v>0</v>
      </c>
      <c r="BJ92" s="76" t="str">
        <f t="shared" si="44"/>
        <v>NC</v>
      </c>
      <c r="BK92" s="63">
        <f>Behavior!AG93</f>
        <v>3.6</v>
      </c>
      <c r="BL92" s="63">
        <f>Behavior!AH93</f>
        <v>7.2</v>
      </c>
      <c r="BM92" s="63" t="str">
        <f t="shared" si="45"/>
        <v>Cleared</v>
      </c>
      <c r="BN92" s="63">
        <f>Discipline!BA93</f>
        <v>46.333333333333336</v>
      </c>
      <c r="BO92" s="63">
        <f t="shared" si="46"/>
        <v>4.6333333333333337</v>
      </c>
      <c r="BP92" s="63" t="str">
        <f>IF(HPS!BO92&gt;=6,"Cleared","NC")</f>
        <v>NC</v>
      </c>
      <c r="BQ92" s="63">
        <f t="shared" si="47"/>
        <v>48.666666666666664</v>
      </c>
    </row>
    <row r="93" spans="1:69" x14ac:dyDescent="0.3">
      <c r="A93" s="72">
        <v>90</v>
      </c>
      <c r="B93" s="64" t="s">
        <v>207</v>
      </c>
      <c r="C93" s="64" t="s">
        <v>24</v>
      </c>
      <c r="D93" s="64" t="s">
        <v>205</v>
      </c>
      <c r="E93" s="65" t="s">
        <v>206</v>
      </c>
      <c r="F93" s="63">
        <f>Persona!O94</f>
        <v>0</v>
      </c>
      <c r="G93" s="63">
        <f>Persona!P94</f>
        <v>25.555555555555561</v>
      </c>
      <c r="H93" s="63">
        <f>HPS!$G93+HPS!$F93</f>
        <v>25.555555555555561</v>
      </c>
      <c r="I93" s="63">
        <f>HPS!$H93*0.5</f>
        <v>12.77777777777778</v>
      </c>
      <c r="J93" s="63" t="str">
        <f>IF(HPS!$G93&gt;=50,"Cleared","NC")</f>
        <v>NC</v>
      </c>
      <c r="K93" s="63" t="str">
        <f>Wellness!K94</f>
        <v>Cleared</v>
      </c>
      <c r="L93" s="63">
        <f>Wellness!S94</f>
        <v>46.666666666666664</v>
      </c>
      <c r="M93" s="62">
        <f t="shared" si="25"/>
        <v>13.999999999999998</v>
      </c>
      <c r="N93" s="76" t="str">
        <f t="shared" si="26"/>
        <v>Cleared</v>
      </c>
      <c r="O93" s="66">
        <f>Behavior!I94</f>
        <v>3</v>
      </c>
      <c r="P93" s="66">
        <f>HPS!$O93*2</f>
        <v>6</v>
      </c>
      <c r="Q93" s="67" t="str">
        <f>IF(HPS!$P93&gt;=6,"Cleared","NC")</f>
        <v>Cleared</v>
      </c>
      <c r="R93" s="63">
        <f>Discipline!N94</f>
        <v>62.5</v>
      </c>
      <c r="S93" s="63">
        <f>HPS!$R93*0.1</f>
        <v>6.25</v>
      </c>
      <c r="T93" s="63" t="str">
        <f>IF(HPS!$S93&gt;=4,"Cleared","NC")</f>
        <v>Cleared</v>
      </c>
      <c r="U93" s="67">
        <f>HPS!$I93+HPS!$M93+HPS!$P93+HPS!$S93</f>
        <v>39.027777777777779</v>
      </c>
      <c r="V93" s="63">
        <f>Persona!AB94</f>
        <v>13.954761904761908</v>
      </c>
      <c r="W93" s="63">
        <f>Persona!AC94</f>
        <v>37.599999999999994</v>
      </c>
      <c r="X93" s="63">
        <f>HPS!$V93+HPS!$W93</f>
        <v>51.554761904761904</v>
      </c>
      <c r="Y93" s="63">
        <f t="shared" si="27"/>
        <v>25.777380952380952</v>
      </c>
      <c r="Z93" s="67" t="str">
        <f>IF(HPS!$X93&gt;=40,"Cleared","NC")</f>
        <v>Cleared</v>
      </c>
      <c r="AA93" s="63" t="str">
        <f>Wellness!AE94</f>
        <v>NC</v>
      </c>
      <c r="AB93" s="63">
        <f>Wellness!AM94</f>
        <v>16.666666666666664</v>
      </c>
      <c r="AC93" s="63">
        <f t="shared" si="48"/>
        <v>4.9999999999999991</v>
      </c>
      <c r="AD93" s="76" t="str">
        <f t="shared" si="28"/>
        <v>NC</v>
      </c>
      <c r="AE93" s="63">
        <f>Behavior!Q94</f>
        <v>2.85</v>
      </c>
      <c r="AF93" s="63">
        <f>Behavior!R94</f>
        <v>5.7</v>
      </c>
      <c r="AG93" s="63" t="str">
        <f>IF(HPS!$AF93&gt;=6,"Cleared","NC")</f>
        <v>NC</v>
      </c>
      <c r="AH93" s="63">
        <f>Discipline!AA94</f>
        <v>33.25714285714286</v>
      </c>
      <c r="AI93" s="63">
        <f t="shared" si="29"/>
        <v>3.3257142857142861</v>
      </c>
      <c r="AJ93" s="63" t="str">
        <f t="shared" si="30"/>
        <v>NC</v>
      </c>
      <c r="AK93" s="63">
        <f t="shared" si="31"/>
        <v>39.803095238095239</v>
      </c>
      <c r="AL93" s="63">
        <f>Persona!AO94</f>
        <v>11.48</v>
      </c>
      <c r="AM93" s="63">
        <f>Persona!AP94</f>
        <v>41.333333333333321</v>
      </c>
      <c r="AN93" s="63">
        <f t="shared" si="32"/>
        <v>52.813333333333318</v>
      </c>
      <c r="AO93" s="63">
        <f t="shared" si="33"/>
        <v>26.406666666666659</v>
      </c>
      <c r="AP93" s="67" t="str">
        <f>IF(HPS!$AN93&gt;=40,"Cleared","NC")</f>
        <v>Cleared</v>
      </c>
      <c r="AQ93" s="63" t="str">
        <f>Wellness!AY94</f>
        <v>NC</v>
      </c>
      <c r="AR93" s="63">
        <f>Wellness!BG94</f>
        <v>16.666666666666664</v>
      </c>
      <c r="AS93" s="62">
        <f t="shared" si="34"/>
        <v>4.9999999999999991</v>
      </c>
      <c r="AT93" s="76" t="str">
        <f t="shared" si="35"/>
        <v>NC</v>
      </c>
      <c r="AU93" s="63">
        <f>Behavior!AG94</f>
        <v>3.8</v>
      </c>
      <c r="AV93" s="63">
        <f>Behavior!AH94</f>
        <v>7.6</v>
      </c>
      <c r="AW93" s="63" t="str">
        <f t="shared" si="36"/>
        <v>Cleared</v>
      </c>
      <c r="AX93" s="63">
        <f>Discipline!AN94</f>
        <v>18.888888888888889</v>
      </c>
      <c r="AY93" s="63">
        <f t="shared" si="37"/>
        <v>1.8888888888888891</v>
      </c>
      <c r="AZ93" s="63" t="str">
        <f t="shared" si="38"/>
        <v>NC</v>
      </c>
      <c r="BA93" s="63">
        <f t="shared" si="39"/>
        <v>40.895555555555546</v>
      </c>
      <c r="BB93" s="63">
        <f>Persona!BB94</f>
        <v>22.392592592592592</v>
      </c>
      <c r="BC93" s="63">
        <f>Persona!BC94</f>
        <v>42</v>
      </c>
      <c r="BD93" s="63">
        <f t="shared" si="40"/>
        <v>64.392592592592592</v>
      </c>
      <c r="BE93" s="63">
        <f t="shared" si="41"/>
        <v>32.196296296296296</v>
      </c>
      <c r="BF93" s="63" t="str">
        <f t="shared" si="42"/>
        <v>Cleared</v>
      </c>
      <c r="BG93" s="63" t="str">
        <f>Wellness!BS94</f>
        <v>Cleared</v>
      </c>
      <c r="BH93" s="63">
        <f>Wellness!CA94</f>
        <v>13.333333333333334</v>
      </c>
      <c r="BI93" s="62">
        <f t="shared" si="43"/>
        <v>4</v>
      </c>
      <c r="BJ93" s="76" t="str">
        <f t="shared" si="44"/>
        <v>NC</v>
      </c>
      <c r="BK93" s="63">
        <f>Behavior!AG94</f>
        <v>3.8</v>
      </c>
      <c r="BL93" s="63">
        <f>Behavior!AH94</f>
        <v>7.6</v>
      </c>
      <c r="BM93" s="63" t="str">
        <f t="shared" si="45"/>
        <v>Cleared</v>
      </c>
      <c r="BN93" s="63">
        <f>Discipline!BA94</f>
        <v>52.333333333333329</v>
      </c>
      <c r="BO93" s="63">
        <f t="shared" si="46"/>
        <v>5.2333333333333334</v>
      </c>
      <c r="BP93" s="63" t="str">
        <f>IF(HPS!BO93&gt;=6,"Cleared","NC")</f>
        <v>NC</v>
      </c>
      <c r="BQ93" s="63">
        <f t="shared" si="47"/>
        <v>49.029629629629632</v>
      </c>
    </row>
    <row r="94" spans="1:69" x14ac:dyDescent="0.3">
      <c r="A94" s="71">
        <v>91</v>
      </c>
      <c r="B94" s="60" t="s">
        <v>27</v>
      </c>
      <c r="C94" s="60" t="s">
        <v>24</v>
      </c>
      <c r="D94" s="60" t="s">
        <v>208</v>
      </c>
      <c r="E94" s="61" t="s">
        <v>209</v>
      </c>
      <c r="F94" s="63">
        <f>Persona!O95</f>
        <v>0</v>
      </c>
      <c r="G94" s="63">
        <f>Persona!P95</f>
        <v>24.444444444444443</v>
      </c>
      <c r="H94" s="63">
        <f>HPS!$G94+HPS!$F94</f>
        <v>24.444444444444443</v>
      </c>
      <c r="I94" s="63">
        <f>HPS!$H94*0.5</f>
        <v>12.222222222222221</v>
      </c>
      <c r="J94" s="63" t="str">
        <f>IF(HPS!$G94&gt;=50,"Cleared","NC")</f>
        <v>NC</v>
      </c>
      <c r="K94" s="63" t="str">
        <f>Wellness!K95</f>
        <v>NC</v>
      </c>
      <c r="L94" s="63">
        <f>Wellness!S95</f>
        <v>0</v>
      </c>
      <c r="M94" s="62">
        <f t="shared" si="25"/>
        <v>0</v>
      </c>
      <c r="N94" s="76" t="str">
        <f t="shared" si="26"/>
        <v>NC</v>
      </c>
      <c r="O94" s="62">
        <f>Behavior!I95</f>
        <v>3</v>
      </c>
      <c r="P94" s="62">
        <f>HPS!$O94*2</f>
        <v>6</v>
      </c>
      <c r="Q94" s="63" t="str">
        <f>IF(HPS!$P94&gt;=6,"Cleared","NC")</f>
        <v>Cleared</v>
      </c>
      <c r="R94" s="63">
        <f>Discipline!N95</f>
        <v>20</v>
      </c>
      <c r="S94" s="63">
        <f>HPS!$R94*0.1</f>
        <v>2</v>
      </c>
      <c r="T94" s="63" t="str">
        <f>IF(HPS!$S94&gt;=4,"Cleared","NC")</f>
        <v>NC</v>
      </c>
      <c r="U94" s="63">
        <f>HPS!$I94+HPS!$M94+HPS!$P94+HPS!$S94</f>
        <v>20.222222222222221</v>
      </c>
      <c r="V94" s="63">
        <f>Persona!AB95</f>
        <v>7.7666666666666657</v>
      </c>
      <c r="W94" s="63">
        <f>Persona!AC95</f>
        <v>27.2</v>
      </c>
      <c r="X94" s="63">
        <f>HPS!$V94+HPS!$W94</f>
        <v>34.966666666666669</v>
      </c>
      <c r="Y94" s="63">
        <f t="shared" si="27"/>
        <v>17.483333333333334</v>
      </c>
      <c r="Z94" s="63" t="str">
        <f>IF(HPS!$X94&gt;=40,"Cleared","NC")</f>
        <v>NC</v>
      </c>
      <c r="AA94" s="63" t="str">
        <f>Wellness!AE95</f>
        <v>NC</v>
      </c>
      <c r="AB94" s="63">
        <f>Wellness!AM95</f>
        <v>0</v>
      </c>
      <c r="AC94" s="63">
        <f t="shared" si="48"/>
        <v>0</v>
      </c>
      <c r="AD94" s="76" t="str">
        <f t="shared" si="28"/>
        <v>NC</v>
      </c>
      <c r="AE94" s="63">
        <f>Behavior!Q95</f>
        <v>2.5</v>
      </c>
      <c r="AF94" s="63">
        <f>Behavior!R95</f>
        <v>5</v>
      </c>
      <c r="AG94" s="63" t="str">
        <f>IF(HPS!$AF94&gt;=6,"Cleared","NC")</f>
        <v>NC</v>
      </c>
      <c r="AH94" s="63">
        <f>Discipline!AA95</f>
        <v>27.200000000000003</v>
      </c>
      <c r="AI94" s="63">
        <f t="shared" si="29"/>
        <v>2.7200000000000006</v>
      </c>
      <c r="AJ94" s="63" t="str">
        <f t="shared" si="30"/>
        <v>NC</v>
      </c>
      <c r="AK94" s="63">
        <f t="shared" si="31"/>
        <v>25.203333333333333</v>
      </c>
      <c r="AL94" s="63">
        <f>Persona!AO95</f>
        <v>12.520000000000001</v>
      </c>
      <c r="AM94" s="63">
        <f>Persona!AP95</f>
        <v>60</v>
      </c>
      <c r="AN94" s="63">
        <f t="shared" si="32"/>
        <v>72.52</v>
      </c>
      <c r="AO94" s="63">
        <f t="shared" si="33"/>
        <v>36.26</v>
      </c>
      <c r="AP94" s="63" t="str">
        <f>IF(HPS!$AN94&gt;=40,"Cleared","NC")</f>
        <v>Cleared</v>
      </c>
      <c r="AQ94" s="63" t="str">
        <f>Wellness!AY95</f>
        <v>NC</v>
      </c>
      <c r="AR94" s="63">
        <f>Wellness!BG95</f>
        <v>0</v>
      </c>
      <c r="AS94" s="62">
        <f t="shared" si="34"/>
        <v>0</v>
      </c>
      <c r="AT94" s="76" t="str">
        <f t="shared" si="35"/>
        <v>NC</v>
      </c>
      <c r="AU94" s="63">
        <f>Behavior!AG95</f>
        <v>3.4</v>
      </c>
      <c r="AV94" s="63">
        <f>Behavior!AH95</f>
        <v>6.8</v>
      </c>
      <c r="AW94" s="63" t="str">
        <f t="shared" si="36"/>
        <v>Cleared</v>
      </c>
      <c r="AX94" s="63">
        <f>Discipline!AN95</f>
        <v>17.777777777777779</v>
      </c>
      <c r="AY94" s="63">
        <f t="shared" si="37"/>
        <v>1.7777777777777779</v>
      </c>
      <c r="AZ94" s="63" t="str">
        <f t="shared" si="38"/>
        <v>NC</v>
      </c>
      <c r="BA94" s="63">
        <f t="shared" si="39"/>
        <v>44.837777777777774</v>
      </c>
      <c r="BB94" s="63">
        <f>Persona!BB95</f>
        <v>10.833333333333334</v>
      </c>
      <c r="BC94" s="63">
        <f>Persona!BC95</f>
        <v>23.666666666666668</v>
      </c>
      <c r="BD94" s="63">
        <f t="shared" si="40"/>
        <v>34.5</v>
      </c>
      <c r="BE94" s="63">
        <f t="shared" si="41"/>
        <v>17.25</v>
      </c>
      <c r="BF94" s="63" t="str">
        <f t="shared" si="42"/>
        <v>NC</v>
      </c>
      <c r="BG94" s="63" t="str">
        <f>Wellness!BS95</f>
        <v>NC</v>
      </c>
      <c r="BH94" s="63">
        <f>Wellness!CA95</f>
        <v>0</v>
      </c>
      <c r="BI94" s="62">
        <f t="shared" si="43"/>
        <v>0</v>
      </c>
      <c r="BJ94" s="76" t="str">
        <f t="shared" si="44"/>
        <v>NC</v>
      </c>
      <c r="BK94" s="63">
        <f>Behavior!AG95</f>
        <v>3.4</v>
      </c>
      <c r="BL94" s="63">
        <f>Behavior!AH95</f>
        <v>6.8</v>
      </c>
      <c r="BM94" s="63" t="str">
        <f t="shared" si="45"/>
        <v>Cleared</v>
      </c>
      <c r="BN94" s="63">
        <f>Discipline!BA95</f>
        <v>10.333333333333332</v>
      </c>
      <c r="BO94" s="63">
        <f t="shared" si="46"/>
        <v>1.0333333333333332</v>
      </c>
      <c r="BP94" s="63" t="str">
        <f>IF(HPS!BO94&gt;=6,"Cleared","NC")</f>
        <v>NC</v>
      </c>
      <c r="BQ94" s="63">
        <f t="shared" si="47"/>
        <v>25.083333333333336</v>
      </c>
    </row>
    <row r="95" spans="1:69" x14ac:dyDescent="0.3">
      <c r="A95" s="72">
        <v>92</v>
      </c>
      <c r="B95" s="64" t="s">
        <v>27</v>
      </c>
      <c r="C95" s="64" t="s">
        <v>47</v>
      </c>
      <c r="D95" s="64" t="s">
        <v>210</v>
      </c>
      <c r="E95" s="65" t="s">
        <v>211</v>
      </c>
      <c r="F95" s="63">
        <f>Persona!O96</f>
        <v>0</v>
      </c>
      <c r="G95" s="63">
        <f>Persona!P96</f>
        <v>49.444444444444443</v>
      </c>
      <c r="H95" s="63">
        <f>HPS!$G95+HPS!$F95</f>
        <v>49.444444444444443</v>
      </c>
      <c r="I95" s="63">
        <f>HPS!$H95*0.5</f>
        <v>24.722222222222221</v>
      </c>
      <c r="J95" s="63" t="str">
        <f>IF(HPS!$G95&gt;=50,"Cleared","NC")</f>
        <v>NC</v>
      </c>
      <c r="K95" s="63" t="str">
        <f>Wellness!K96</f>
        <v>Cleared</v>
      </c>
      <c r="L95" s="63">
        <f>Wellness!S96</f>
        <v>33.333333333333329</v>
      </c>
      <c r="M95" s="62">
        <f t="shared" si="25"/>
        <v>9.9999999999999982</v>
      </c>
      <c r="N95" s="76" t="str">
        <f t="shared" si="26"/>
        <v>Cleared</v>
      </c>
      <c r="O95" s="66">
        <f>Behavior!I96</f>
        <v>3</v>
      </c>
      <c r="P95" s="66">
        <f>HPS!$O95*2</f>
        <v>6</v>
      </c>
      <c r="Q95" s="67" t="str">
        <f>IF(HPS!$P95&gt;=6,"Cleared","NC")</f>
        <v>Cleared</v>
      </c>
      <c r="R95" s="63">
        <f>Discipline!N96</f>
        <v>45</v>
      </c>
      <c r="S95" s="63">
        <f>HPS!$R95*0.1</f>
        <v>4.5</v>
      </c>
      <c r="T95" s="63" t="str">
        <f>IF(HPS!$S95&gt;=4,"Cleared","NC")</f>
        <v>Cleared</v>
      </c>
      <c r="U95" s="67">
        <f>HPS!$I95+HPS!$M95+HPS!$P95+HPS!$S95</f>
        <v>45.222222222222221</v>
      </c>
      <c r="V95" s="63">
        <f>Persona!AB96</f>
        <v>22.361904761904761</v>
      </c>
      <c r="W95" s="63">
        <f>Persona!AC96</f>
        <v>38.4</v>
      </c>
      <c r="X95" s="63">
        <f>HPS!$V95+HPS!$W95</f>
        <v>60.761904761904759</v>
      </c>
      <c r="Y95" s="63">
        <f t="shared" si="27"/>
        <v>30.38095238095238</v>
      </c>
      <c r="Z95" s="67" t="str">
        <f>IF(HPS!$X95&gt;=40,"Cleared","NC")</f>
        <v>Cleared</v>
      </c>
      <c r="AA95" s="63" t="str">
        <f>Wellness!AE96</f>
        <v>Cleared</v>
      </c>
      <c r="AB95" s="63">
        <f>Wellness!AM96</f>
        <v>16.666666666666664</v>
      </c>
      <c r="AC95" s="63">
        <f t="shared" si="48"/>
        <v>4.9999999999999991</v>
      </c>
      <c r="AD95" s="76" t="str">
        <f t="shared" si="28"/>
        <v>NC</v>
      </c>
      <c r="AE95" s="63">
        <f>Behavior!Q96</f>
        <v>3</v>
      </c>
      <c r="AF95" s="63">
        <f>Behavior!R96</f>
        <v>6</v>
      </c>
      <c r="AG95" s="63" t="str">
        <f>IF(HPS!$AF95&gt;=6,"Cleared","NC")</f>
        <v>Cleared</v>
      </c>
      <c r="AH95" s="63">
        <f>Discipline!AA96</f>
        <v>54.171428571428571</v>
      </c>
      <c r="AI95" s="63">
        <f t="shared" si="29"/>
        <v>5.4171428571428573</v>
      </c>
      <c r="AJ95" s="63" t="str">
        <f t="shared" si="30"/>
        <v>Cleared</v>
      </c>
      <c r="AK95" s="63">
        <f t="shared" si="31"/>
        <v>46.798095238095236</v>
      </c>
      <c r="AL95" s="63">
        <f>Persona!AO96</f>
        <v>23.266666666666666</v>
      </c>
      <c r="AM95" s="63">
        <f>Persona!AP96</f>
        <v>27.999999999999996</v>
      </c>
      <c r="AN95" s="63">
        <f t="shared" si="32"/>
        <v>51.266666666666666</v>
      </c>
      <c r="AO95" s="63">
        <f t="shared" si="33"/>
        <v>25.633333333333333</v>
      </c>
      <c r="AP95" s="67" t="str">
        <f>IF(HPS!$AN95&gt;=40,"Cleared","NC")</f>
        <v>Cleared</v>
      </c>
      <c r="AQ95" s="63" t="str">
        <f>Wellness!AY96</f>
        <v>Cleared</v>
      </c>
      <c r="AR95" s="63">
        <f>Wellness!BG96</f>
        <v>53.333333333333336</v>
      </c>
      <c r="AS95" s="62">
        <f t="shared" si="34"/>
        <v>16</v>
      </c>
      <c r="AT95" s="76" t="str">
        <f t="shared" si="35"/>
        <v>Cleared</v>
      </c>
      <c r="AU95" s="63">
        <f>Behavior!AG96</f>
        <v>3.6333333333333329</v>
      </c>
      <c r="AV95" s="63">
        <f>Behavior!AH96</f>
        <v>7.2666666666666657</v>
      </c>
      <c r="AW95" s="63" t="str">
        <f t="shared" si="36"/>
        <v>Cleared</v>
      </c>
      <c r="AX95" s="63">
        <f>Discipline!AN96</f>
        <v>49.333333333333329</v>
      </c>
      <c r="AY95" s="63">
        <f t="shared" si="37"/>
        <v>4.9333333333333336</v>
      </c>
      <c r="AZ95" s="63" t="str">
        <f t="shared" si="38"/>
        <v>Cleared</v>
      </c>
      <c r="BA95" s="63">
        <f t="shared" si="39"/>
        <v>53.833333333333329</v>
      </c>
      <c r="BB95" s="63">
        <f>Persona!BB96</f>
        <v>25.183333333333337</v>
      </c>
      <c r="BC95" s="63">
        <f>Persona!BC96</f>
        <v>28.333333333333336</v>
      </c>
      <c r="BD95" s="63">
        <f t="shared" si="40"/>
        <v>53.516666666666673</v>
      </c>
      <c r="BE95" s="63">
        <f t="shared" si="41"/>
        <v>26.758333333333336</v>
      </c>
      <c r="BF95" s="63" t="str">
        <f t="shared" si="42"/>
        <v>Cleared</v>
      </c>
      <c r="BG95" s="63" t="str">
        <f>Wellness!BS96</f>
        <v>Cleared</v>
      </c>
      <c r="BH95" s="63">
        <f>Wellness!CA96</f>
        <v>50</v>
      </c>
      <c r="BI95" s="62">
        <f t="shared" si="43"/>
        <v>15</v>
      </c>
      <c r="BJ95" s="76" t="str">
        <f t="shared" si="44"/>
        <v>Cleared</v>
      </c>
      <c r="BK95" s="63">
        <f>Behavior!AG96</f>
        <v>3.6333333333333329</v>
      </c>
      <c r="BL95" s="63">
        <f>Behavior!AH96</f>
        <v>7.2666666666666657</v>
      </c>
      <c r="BM95" s="63" t="str">
        <f t="shared" si="45"/>
        <v>Cleared</v>
      </c>
      <c r="BN95" s="63">
        <f>Discipline!BA96</f>
        <v>59.666666666666671</v>
      </c>
      <c r="BO95" s="63">
        <f t="shared" si="46"/>
        <v>5.9666666666666677</v>
      </c>
      <c r="BP95" s="63" t="str">
        <f>IF(HPS!BO95&gt;=6,"Cleared","NC")</f>
        <v>NC</v>
      </c>
      <c r="BQ95" s="63">
        <f t="shared" si="47"/>
        <v>54.991666666666674</v>
      </c>
    </row>
    <row r="96" spans="1:69" x14ac:dyDescent="0.3">
      <c r="A96" s="71">
        <v>93</v>
      </c>
      <c r="B96" s="60" t="s">
        <v>23</v>
      </c>
      <c r="C96" s="60" t="s">
        <v>15</v>
      </c>
      <c r="D96" s="60" t="s">
        <v>212</v>
      </c>
      <c r="E96" s="61" t="s">
        <v>213</v>
      </c>
      <c r="F96" s="63">
        <f>Persona!O97</f>
        <v>0</v>
      </c>
      <c r="G96" s="63">
        <f>Persona!P97</f>
        <v>0</v>
      </c>
      <c r="H96" s="63">
        <f>HPS!$G96+HPS!$F96</f>
        <v>0</v>
      </c>
      <c r="I96" s="63">
        <f>HPS!$H96*0.5</f>
        <v>0</v>
      </c>
      <c r="J96" s="63" t="str">
        <f>IF(HPS!$G96&gt;=50,"Cleared","NC")</f>
        <v>NC</v>
      </c>
      <c r="K96" s="63" t="str">
        <f>Wellness!K97</f>
        <v>NC</v>
      </c>
      <c r="L96" s="63">
        <f>Wellness!S97</f>
        <v>40</v>
      </c>
      <c r="M96" s="62">
        <f t="shared" si="25"/>
        <v>12</v>
      </c>
      <c r="N96" s="76" t="str">
        <f t="shared" si="26"/>
        <v>Cleared</v>
      </c>
      <c r="O96" s="62">
        <f>Behavior!I97</f>
        <v>3</v>
      </c>
      <c r="P96" s="62">
        <f>HPS!$O96*2</f>
        <v>6</v>
      </c>
      <c r="Q96" s="63" t="str">
        <f>IF(HPS!$P96&gt;=6,"Cleared","NC")</f>
        <v>Cleared</v>
      </c>
      <c r="R96" s="63">
        <f>Discipline!N97</f>
        <v>46.25</v>
      </c>
      <c r="S96" s="63">
        <f>HPS!$R96*0.1</f>
        <v>4.625</v>
      </c>
      <c r="T96" s="63" t="str">
        <f>IF(HPS!$S96&gt;=4,"Cleared","NC")</f>
        <v>Cleared</v>
      </c>
      <c r="U96" s="63">
        <f>HPS!$I96+HPS!$M96+HPS!$P96+HPS!$S96</f>
        <v>22.625</v>
      </c>
      <c r="V96" s="63">
        <f>Persona!AB97</f>
        <v>17.952380952380953</v>
      </c>
      <c r="W96" s="63">
        <f>Persona!AC97</f>
        <v>26.4</v>
      </c>
      <c r="X96" s="63">
        <f>HPS!$V96+HPS!$W96</f>
        <v>44.352380952380955</v>
      </c>
      <c r="Y96" s="63">
        <f t="shared" si="27"/>
        <v>22.176190476190477</v>
      </c>
      <c r="Z96" s="63" t="str">
        <f>IF(HPS!$X96&gt;=40,"Cleared","NC")</f>
        <v>Cleared</v>
      </c>
      <c r="AA96" s="63" t="str">
        <f>Wellness!AE97</f>
        <v>NC</v>
      </c>
      <c r="AB96" s="63">
        <f>Wellness!AM97</f>
        <v>0</v>
      </c>
      <c r="AC96" s="63">
        <f t="shared" si="48"/>
        <v>0</v>
      </c>
      <c r="AD96" s="76" t="str">
        <f t="shared" si="28"/>
        <v>NC</v>
      </c>
      <c r="AE96" s="63">
        <f>Behavior!Q97</f>
        <v>2.7</v>
      </c>
      <c r="AF96" s="63">
        <f>Behavior!R97</f>
        <v>5.4</v>
      </c>
      <c r="AG96" s="63" t="str">
        <f>IF(HPS!$AF96&gt;=6,"Cleared","NC")</f>
        <v>NC</v>
      </c>
      <c r="AH96" s="63">
        <f>Discipline!AA97</f>
        <v>36.571428571428569</v>
      </c>
      <c r="AI96" s="63">
        <f t="shared" si="29"/>
        <v>3.657142857142857</v>
      </c>
      <c r="AJ96" s="63" t="str">
        <f t="shared" si="30"/>
        <v>NC</v>
      </c>
      <c r="AK96" s="63">
        <f t="shared" si="31"/>
        <v>31.233333333333334</v>
      </c>
      <c r="AL96" s="63">
        <f>Persona!AO97</f>
        <v>16.386666666666667</v>
      </c>
      <c r="AM96" s="63">
        <f>Persona!AP97</f>
        <v>39.999999999999993</v>
      </c>
      <c r="AN96" s="63">
        <f t="shared" si="32"/>
        <v>56.386666666666656</v>
      </c>
      <c r="AO96" s="63">
        <f t="shared" si="33"/>
        <v>28.193333333333328</v>
      </c>
      <c r="AP96" s="63" t="str">
        <f>IF(HPS!$AN96&gt;=40,"Cleared","NC")</f>
        <v>Cleared</v>
      </c>
      <c r="AQ96" s="63" t="str">
        <f>Wellness!AY97</f>
        <v>NC</v>
      </c>
      <c r="AR96" s="63">
        <f>Wellness!BG97</f>
        <v>10</v>
      </c>
      <c r="AS96" s="62">
        <f t="shared" si="34"/>
        <v>3</v>
      </c>
      <c r="AT96" s="76" t="str">
        <f t="shared" si="35"/>
        <v>NC</v>
      </c>
      <c r="AU96" s="63" t="str">
        <f>Behavior!AG97</f>
        <v>0</v>
      </c>
      <c r="AV96" s="63">
        <f>Behavior!AH97</f>
        <v>0</v>
      </c>
      <c r="AW96" s="63" t="str">
        <f t="shared" si="36"/>
        <v>NC</v>
      </c>
      <c r="AX96" s="63">
        <f>Discipline!AN97</f>
        <v>38.722222222222221</v>
      </c>
      <c r="AY96" s="63">
        <f t="shared" si="37"/>
        <v>3.8722222222222222</v>
      </c>
      <c r="AZ96" s="63" t="str">
        <f t="shared" si="38"/>
        <v>NC</v>
      </c>
      <c r="BA96" s="63">
        <f t="shared" si="39"/>
        <v>35.065555555555548</v>
      </c>
      <c r="BB96" s="63">
        <f>Persona!BB97</f>
        <v>17.594444444444445</v>
      </c>
      <c r="BC96" s="63">
        <f>Persona!BC97</f>
        <v>39</v>
      </c>
      <c r="BD96" s="63">
        <f t="shared" si="40"/>
        <v>56.594444444444449</v>
      </c>
      <c r="BE96" s="63">
        <f t="shared" si="41"/>
        <v>28.297222222222224</v>
      </c>
      <c r="BF96" s="63" t="str">
        <f t="shared" si="42"/>
        <v>Cleared</v>
      </c>
      <c r="BG96" s="63" t="str">
        <f>Wellness!BS97</f>
        <v>NC</v>
      </c>
      <c r="BH96" s="63">
        <f>Wellness!CA97</f>
        <v>26.666666666666668</v>
      </c>
      <c r="BI96" s="62">
        <f t="shared" si="43"/>
        <v>8</v>
      </c>
      <c r="BJ96" s="76" t="str">
        <f t="shared" si="44"/>
        <v>NC</v>
      </c>
      <c r="BK96" s="63" t="str">
        <f>Behavior!AG97</f>
        <v>0</v>
      </c>
      <c r="BL96" s="63">
        <f>Behavior!AH97</f>
        <v>0</v>
      </c>
      <c r="BM96" s="63" t="str">
        <f t="shared" si="45"/>
        <v>NC</v>
      </c>
      <c r="BN96" s="63">
        <f>Discipline!BA97</f>
        <v>23.666666666666668</v>
      </c>
      <c r="BO96" s="63">
        <f t="shared" si="46"/>
        <v>2.3666666666666667</v>
      </c>
      <c r="BP96" s="63" t="str">
        <f>IF(HPS!BO96&gt;=6,"Cleared","NC")</f>
        <v>NC</v>
      </c>
      <c r="BQ96" s="63">
        <f t="shared" si="47"/>
        <v>38.663888888888891</v>
      </c>
    </row>
    <row r="97" spans="1:69" x14ac:dyDescent="0.3">
      <c r="A97" s="72">
        <v>94</v>
      </c>
      <c r="B97" s="64" t="s">
        <v>27</v>
      </c>
      <c r="C97" s="64" t="s">
        <v>24</v>
      </c>
      <c r="D97" s="64" t="s">
        <v>214</v>
      </c>
      <c r="E97" s="65" t="s">
        <v>215</v>
      </c>
      <c r="F97" s="63">
        <f>Persona!O98</f>
        <v>0</v>
      </c>
      <c r="G97" s="63">
        <f>Persona!P98</f>
        <v>30</v>
      </c>
      <c r="H97" s="63">
        <f>HPS!$G97+HPS!$F97</f>
        <v>30</v>
      </c>
      <c r="I97" s="63">
        <f>HPS!$H97*0.5</f>
        <v>15</v>
      </c>
      <c r="J97" s="63" t="str">
        <f>IF(HPS!$G97&gt;=50,"Cleared","NC")</f>
        <v>NC</v>
      </c>
      <c r="K97" s="63" t="str">
        <f>Wellness!K98</f>
        <v>Cleared</v>
      </c>
      <c r="L97" s="63">
        <f>Wellness!S98</f>
        <v>73.333333333333329</v>
      </c>
      <c r="M97" s="62">
        <f t="shared" si="25"/>
        <v>21.999999999999996</v>
      </c>
      <c r="N97" s="76" t="str">
        <f t="shared" si="26"/>
        <v>Cleared</v>
      </c>
      <c r="O97" s="66">
        <f>Behavior!I98</f>
        <v>3</v>
      </c>
      <c r="P97" s="66">
        <f>HPS!$O97*2</f>
        <v>6</v>
      </c>
      <c r="Q97" s="67" t="str">
        <f>IF(HPS!$P97&gt;=6,"Cleared","NC")</f>
        <v>Cleared</v>
      </c>
      <c r="R97" s="63">
        <f>Discipline!N98</f>
        <v>66.651785714285722</v>
      </c>
      <c r="S97" s="63">
        <f>HPS!$R97*0.1</f>
        <v>6.665178571428573</v>
      </c>
      <c r="T97" s="63" t="str">
        <f>IF(HPS!$S97&gt;=4,"Cleared","NC")</f>
        <v>Cleared</v>
      </c>
      <c r="U97" s="67">
        <f>HPS!$I97+HPS!$M97+HPS!$P97+HPS!$S97</f>
        <v>49.665178571428569</v>
      </c>
      <c r="V97" s="63">
        <f>Persona!AB98</f>
        <v>12.607142857142858</v>
      </c>
      <c r="W97" s="63">
        <f>Persona!AC98</f>
        <v>26.4</v>
      </c>
      <c r="X97" s="63">
        <f>HPS!$V97+HPS!$W97</f>
        <v>39.007142857142853</v>
      </c>
      <c r="Y97" s="63">
        <f t="shared" si="27"/>
        <v>19.503571428571426</v>
      </c>
      <c r="Z97" s="67" t="str">
        <f>IF(HPS!$X97&gt;=40,"Cleared","NC")</f>
        <v>NC</v>
      </c>
      <c r="AA97" s="63" t="str">
        <f>Wellness!AE98</f>
        <v>Cleared</v>
      </c>
      <c r="AB97" s="63">
        <f>Wellness!AM98</f>
        <v>63.333333333333329</v>
      </c>
      <c r="AC97" s="63">
        <f t="shared" si="48"/>
        <v>18.999999999999996</v>
      </c>
      <c r="AD97" s="76" t="str">
        <f t="shared" si="28"/>
        <v>Cleared</v>
      </c>
      <c r="AE97" s="63">
        <f>Behavior!Q98</f>
        <v>3.45</v>
      </c>
      <c r="AF97" s="63">
        <f>Behavior!R98</f>
        <v>6.9</v>
      </c>
      <c r="AG97" s="63" t="str">
        <f>IF(HPS!$AF97&gt;=6,"Cleared","NC")</f>
        <v>Cleared</v>
      </c>
      <c r="AH97" s="63">
        <f>Discipline!AA98</f>
        <v>45.828571428571429</v>
      </c>
      <c r="AI97" s="63">
        <f t="shared" si="29"/>
        <v>4.5828571428571427</v>
      </c>
      <c r="AJ97" s="63" t="str">
        <f t="shared" si="30"/>
        <v>Cleared</v>
      </c>
      <c r="AK97" s="63">
        <f t="shared" si="31"/>
        <v>49.986428571428561</v>
      </c>
      <c r="AL97" s="63">
        <f>Persona!AO98</f>
        <v>17.733333333333331</v>
      </c>
      <c r="AM97" s="63">
        <f>Persona!AP98</f>
        <v>46.666666666666671</v>
      </c>
      <c r="AN97" s="63">
        <f t="shared" si="32"/>
        <v>64.400000000000006</v>
      </c>
      <c r="AO97" s="63">
        <f t="shared" si="33"/>
        <v>32.200000000000003</v>
      </c>
      <c r="AP97" s="67" t="str">
        <f>IF(HPS!$AN97&gt;=40,"Cleared","NC")</f>
        <v>Cleared</v>
      </c>
      <c r="AQ97" s="63" t="str">
        <f>Wellness!AY98</f>
        <v>Cleared</v>
      </c>
      <c r="AR97" s="63">
        <f>Wellness!BG98</f>
        <v>66.666666666666657</v>
      </c>
      <c r="AS97" s="62">
        <f t="shared" si="34"/>
        <v>19.999999999999996</v>
      </c>
      <c r="AT97" s="76" t="str">
        <f t="shared" si="35"/>
        <v>Cleared</v>
      </c>
      <c r="AU97" s="63">
        <f>Behavior!AG98</f>
        <v>3</v>
      </c>
      <c r="AV97" s="63">
        <f>Behavior!AH98</f>
        <v>6</v>
      </c>
      <c r="AW97" s="63" t="str">
        <f t="shared" si="36"/>
        <v>Cleared</v>
      </c>
      <c r="AX97" s="63">
        <f>Discipline!AN98</f>
        <v>60.055555555555564</v>
      </c>
      <c r="AY97" s="63">
        <f t="shared" si="37"/>
        <v>6.0055555555555564</v>
      </c>
      <c r="AZ97" s="63" t="str">
        <f t="shared" si="38"/>
        <v>Cleared</v>
      </c>
      <c r="BA97" s="63">
        <f t="shared" si="39"/>
        <v>64.205555555555563</v>
      </c>
      <c r="BB97" s="63">
        <f>Persona!BB98</f>
        <v>23.542592592592598</v>
      </c>
      <c r="BC97" s="63">
        <f>Persona!BC98</f>
        <v>16</v>
      </c>
      <c r="BD97" s="63">
        <f t="shared" si="40"/>
        <v>39.542592592592598</v>
      </c>
      <c r="BE97" s="63">
        <f t="shared" si="41"/>
        <v>19.771296296296299</v>
      </c>
      <c r="BF97" s="63" t="str">
        <f t="shared" si="42"/>
        <v>NC</v>
      </c>
      <c r="BG97" s="63" t="str">
        <f>Wellness!BS98</f>
        <v>Cleared</v>
      </c>
      <c r="BH97" s="63">
        <f>Wellness!CA98</f>
        <v>63.333333333333329</v>
      </c>
      <c r="BI97" s="62">
        <f t="shared" si="43"/>
        <v>18.999999999999996</v>
      </c>
      <c r="BJ97" s="76" t="str">
        <f t="shared" si="44"/>
        <v>Cleared</v>
      </c>
      <c r="BK97" s="63">
        <f>Behavior!AG98</f>
        <v>3</v>
      </c>
      <c r="BL97" s="63">
        <f>Behavior!AH98</f>
        <v>6</v>
      </c>
      <c r="BM97" s="63" t="str">
        <f t="shared" si="45"/>
        <v>Cleared</v>
      </c>
      <c r="BN97" s="63">
        <f>Discipline!BA98</f>
        <v>63.666666666666671</v>
      </c>
      <c r="BO97" s="63">
        <f t="shared" si="46"/>
        <v>6.3666666666666671</v>
      </c>
      <c r="BP97" s="63" t="str">
        <f>IF(HPS!BO97&gt;=6,"Cleared","NC")</f>
        <v>Cleared</v>
      </c>
      <c r="BQ97" s="63">
        <f t="shared" si="47"/>
        <v>51.137962962962966</v>
      </c>
    </row>
    <row r="98" spans="1:69" x14ac:dyDescent="0.3">
      <c r="A98" s="71">
        <v>95</v>
      </c>
      <c r="B98" s="60" t="s">
        <v>27</v>
      </c>
      <c r="C98" s="60" t="s">
        <v>47</v>
      </c>
      <c r="D98" s="60" t="s">
        <v>216</v>
      </c>
      <c r="E98" s="61" t="s">
        <v>217</v>
      </c>
      <c r="F98" s="63">
        <f>Persona!O99</f>
        <v>0</v>
      </c>
      <c r="G98" s="63">
        <f>Persona!P99</f>
        <v>49.444444444444443</v>
      </c>
      <c r="H98" s="63">
        <f>HPS!$G98+HPS!$F98</f>
        <v>49.444444444444443</v>
      </c>
      <c r="I98" s="63">
        <f>HPS!$H98*0.5</f>
        <v>24.722222222222221</v>
      </c>
      <c r="J98" s="63" t="str">
        <f>IF(HPS!$G98&gt;=50,"Cleared","NC")</f>
        <v>NC</v>
      </c>
      <c r="K98" s="63" t="str">
        <f>Wellness!K99</f>
        <v>Cleared</v>
      </c>
      <c r="L98" s="63">
        <f>Wellness!S99</f>
        <v>50</v>
      </c>
      <c r="M98" s="62">
        <f t="shared" si="25"/>
        <v>15</v>
      </c>
      <c r="N98" s="76" t="str">
        <f t="shared" si="26"/>
        <v>Cleared</v>
      </c>
      <c r="O98" s="62">
        <f>Behavior!I99</f>
        <v>3</v>
      </c>
      <c r="P98" s="62">
        <f>HPS!$O98*2</f>
        <v>6</v>
      </c>
      <c r="Q98" s="63" t="str">
        <f>IF(HPS!$P98&gt;=6,"Cleared","NC")</f>
        <v>Cleared</v>
      </c>
      <c r="R98" s="63">
        <f>Discipline!N99</f>
        <v>61.250000000000007</v>
      </c>
      <c r="S98" s="63">
        <f>HPS!$R98*0.1</f>
        <v>6.1250000000000009</v>
      </c>
      <c r="T98" s="63" t="str">
        <f>IF(HPS!$S98&gt;=4,"Cleared","NC")</f>
        <v>Cleared</v>
      </c>
      <c r="U98" s="63">
        <f>HPS!$I98+HPS!$M98+HPS!$P98+HPS!$S98</f>
        <v>51.847222222222221</v>
      </c>
      <c r="V98" s="63">
        <f>Persona!AB99</f>
        <v>25.773809523809518</v>
      </c>
      <c r="W98" s="63">
        <f>Persona!AC99</f>
        <v>30.399999999999991</v>
      </c>
      <c r="X98" s="63">
        <f>HPS!$V98+HPS!$W98</f>
        <v>56.17380952380951</v>
      </c>
      <c r="Y98" s="63">
        <f t="shared" si="27"/>
        <v>28.086904761904755</v>
      </c>
      <c r="Z98" s="63" t="str">
        <f>IF(HPS!$X98&gt;=40,"Cleared","NC")</f>
        <v>Cleared</v>
      </c>
      <c r="AA98" s="63" t="str">
        <f>Wellness!AE99</f>
        <v>Cleared</v>
      </c>
      <c r="AB98" s="63">
        <f>Wellness!AM99</f>
        <v>53.333333333333336</v>
      </c>
      <c r="AC98" s="63">
        <f t="shared" si="48"/>
        <v>16</v>
      </c>
      <c r="AD98" s="76" t="str">
        <f t="shared" si="28"/>
        <v>Cleared</v>
      </c>
      <c r="AE98" s="63">
        <f>Behavior!Q99</f>
        <v>3.6524999999999999</v>
      </c>
      <c r="AF98" s="63">
        <f>Behavior!R99</f>
        <v>7.3049999999999997</v>
      </c>
      <c r="AG98" s="63" t="str">
        <f>IF(HPS!$AF98&gt;=6,"Cleared","NC")</f>
        <v>Cleared</v>
      </c>
      <c r="AH98" s="63">
        <f>Discipline!AA99</f>
        <v>75.828571428571436</v>
      </c>
      <c r="AI98" s="63">
        <f t="shared" si="29"/>
        <v>7.5828571428571436</v>
      </c>
      <c r="AJ98" s="63" t="str">
        <f t="shared" si="30"/>
        <v>Cleared</v>
      </c>
      <c r="AK98" s="63">
        <f t="shared" si="31"/>
        <v>58.974761904761898</v>
      </c>
      <c r="AL98" s="63">
        <f>Persona!AO99</f>
        <v>24.773333333333337</v>
      </c>
      <c r="AM98" s="63">
        <f>Persona!AP99</f>
        <v>43.999999999999993</v>
      </c>
      <c r="AN98" s="63">
        <f t="shared" si="32"/>
        <v>68.773333333333326</v>
      </c>
      <c r="AO98" s="63">
        <f t="shared" si="33"/>
        <v>34.386666666666663</v>
      </c>
      <c r="AP98" s="63" t="str">
        <f>IF(HPS!$AN98&gt;=40,"Cleared","NC")</f>
        <v>Cleared</v>
      </c>
      <c r="AQ98" s="63" t="str">
        <f>Wellness!AY99</f>
        <v>Cleared</v>
      </c>
      <c r="AR98" s="63">
        <f>Wellness!BG99</f>
        <v>56.666666666666664</v>
      </c>
      <c r="AS98" s="62">
        <f t="shared" si="34"/>
        <v>17</v>
      </c>
      <c r="AT98" s="76" t="str">
        <f t="shared" si="35"/>
        <v>Cleared</v>
      </c>
      <c r="AU98" s="63">
        <f>Behavior!AG99</f>
        <v>3.2</v>
      </c>
      <c r="AV98" s="63">
        <f>Behavior!AH99</f>
        <v>6.4</v>
      </c>
      <c r="AW98" s="63" t="str">
        <f t="shared" si="36"/>
        <v>Cleared</v>
      </c>
      <c r="AX98" s="63">
        <f>Discipline!AN99</f>
        <v>66.555555555555557</v>
      </c>
      <c r="AY98" s="63">
        <f t="shared" si="37"/>
        <v>6.6555555555555559</v>
      </c>
      <c r="AZ98" s="63" t="str">
        <f t="shared" si="38"/>
        <v>Cleared</v>
      </c>
      <c r="BA98" s="63">
        <f t="shared" si="39"/>
        <v>64.442222222222213</v>
      </c>
      <c r="BB98" s="63">
        <f>Persona!BB99</f>
        <v>22.455555555555563</v>
      </c>
      <c r="BC98" s="63">
        <f>Persona!BC99</f>
        <v>42.666666666666657</v>
      </c>
      <c r="BD98" s="63">
        <f t="shared" si="40"/>
        <v>65.12222222222222</v>
      </c>
      <c r="BE98" s="63">
        <f t="shared" si="41"/>
        <v>32.56111111111111</v>
      </c>
      <c r="BF98" s="63" t="str">
        <f t="shared" si="42"/>
        <v>Cleared</v>
      </c>
      <c r="BG98" s="63" t="str">
        <f>Wellness!BS99</f>
        <v>Cleared</v>
      </c>
      <c r="BH98" s="63">
        <f>Wellness!CA99</f>
        <v>53.333333333333336</v>
      </c>
      <c r="BI98" s="62">
        <f t="shared" si="43"/>
        <v>16</v>
      </c>
      <c r="BJ98" s="76" t="str">
        <f t="shared" si="44"/>
        <v>Cleared</v>
      </c>
      <c r="BK98" s="63">
        <f>Behavior!AG99</f>
        <v>3.2</v>
      </c>
      <c r="BL98" s="63">
        <f>Behavior!AH99</f>
        <v>6.4</v>
      </c>
      <c r="BM98" s="63" t="str">
        <f t="shared" si="45"/>
        <v>Cleared</v>
      </c>
      <c r="BN98" s="63">
        <f>Discipline!BA99</f>
        <v>60</v>
      </c>
      <c r="BO98" s="63">
        <f t="shared" si="46"/>
        <v>6</v>
      </c>
      <c r="BP98" s="63" t="str">
        <f>IF(HPS!BO98&gt;=6,"Cleared","NC")</f>
        <v>Cleared</v>
      </c>
      <c r="BQ98" s="63">
        <f t="shared" si="47"/>
        <v>60.961111111111109</v>
      </c>
    </row>
    <row r="99" spans="1:69" x14ac:dyDescent="0.3">
      <c r="A99" s="72">
        <v>96</v>
      </c>
      <c r="B99" s="64" t="s">
        <v>27</v>
      </c>
      <c r="C99" s="64" t="s">
        <v>15</v>
      </c>
      <c r="D99" s="64" t="s">
        <v>218</v>
      </c>
      <c r="E99" s="65" t="s">
        <v>219</v>
      </c>
      <c r="F99" s="63">
        <f>Persona!O100</f>
        <v>0</v>
      </c>
      <c r="G99" s="63">
        <f>Persona!P100</f>
        <v>75.555555555555543</v>
      </c>
      <c r="H99" s="63">
        <f>HPS!$G99+HPS!$F99</f>
        <v>75.555555555555543</v>
      </c>
      <c r="I99" s="63">
        <f>HPS!$H99*0.5</f>
        <v>37.777777777777771</v>
      </c>
      <c r="J99" s="63" t="str">
        <f>IF(HPS!$G99&gt;=50,"Cleared","NC")</f>
        <v>Cleared</v>
      </c>
      <c r="K99" s="63" t="str">
        <f>Wellness!K100</f>
        <v>Cleared</v>
      </c>
      <c r="L99" s="63">
        <f>Wellness!S100</f>
        <v>46.666666666666664</v>
      </c>
      <c r="M99" s="62">
        <f t="shared" si="25"/>
        <v>13.999999999999998</v>
      </c>
      <c r="N99" s="76" t="str">
        <f t="shared" si="26"/>
        <v>Cleared</v>
      </c>
      <c r="O99" s="66">
        <f>Behavior!I100</f>
        <v>3</v>
      </c>
      <c r="P99" s="66">
        <f>HPS!$O99*2</f>
        <v>6</v>
      </c>
      <c r="Q99" s="67" t="str">
        <f>IF(HPS!$P99&gt;=6,"Cleared","NC")</f>
        <v>Cleared</v>
      </c>
      <c r="R99" s="63">
        <f>Discipline!N100</f>
        <v>57.499999999999993</v>
      </c>
      <c r="S99" s="63">
        <f>HPS!$R99*0.1</f>
        <v>5.75</v>
      </c>
      <c r="T99" s="63" t="str">
        <f>IF(HPS!$S99&gt;=4,"Cleared","NC")</f>
        <v>Cleared</v>
      </c>
      <c r="U99" s="67">
        <f>HPS!$I99+HPS!$M99+HPS!$P99+HPS!$S99</f>
        <v>63.527777777777771</v>
      </c>
      <c r="V99" s="63">
        <f>Persona!AB100</f>
        <v>16.585714285714285</v>
      </c>
      <c r="W99" s="63">
        <f>Persona!AC100</f>
        <v>28.799999999999997</v>
      </c>
      <c r="X99" s="63">
        <f>HPS!$V99+HPS!$W99</f>
        <v>45.385714285714286</v>
      </c>
      <c r="Y99" s="63">
        <f t="shared" si="27"/>
        <v>22.692857142857143</v>
      </c>
      <c r="Z99" s="67" t="str">
        <f>IF(HPS!$X99&gt;=40,"Cleared","NC")</f>
        <v>Cleared</v>
      </c>
      <c r="AA99" s="63" t="str">
        <f>Wellness!AE100</f>
        <v>Cleared</v>
      </c>
      <c r="AB99" s="63">
        <f>Wellness!AM100</f>
        <v>46.666666666666664</v>
      </c>
      <c r="AC99" s="63">
        <f t="shared" si="48"/>
        <v>13.999999999999998</v>
      </c>
      <c r="AD99" s="76" t="str">
        <f t="shared" si="28"/>
        <v>Cleared</v>
      </c>
      <c r="AE99" s="63">
        <f>Behavior!Q100</f>
        <v>3.4</v>
      </c>
      <c r="AF99" s="63">
        <f>Behavior!R100</f>
        <v>6.8</v>
      </c>
      <c r="AG99" s="63" t="str">
        <f>IF(HPS!$AF99&gt;=6,"Cleared","NC")</f>
        <v>Cleared</v>
      </c>
      <c r="AH99" s="63">
        <f>Discipline!AA100</f>
        <v>56.685714285714283</v>
      </c>
      <c r="AI99" s="63">
        <f t="shared" si="29"/>
        <v>5.668571428571429</v>
      </c>
      <c r="AJ99" s="63" t="str">
        <f t="shared" si="30"/>
        <v>Cleared</v>
      </c>
      <c r="AK99" s="63">
        <f t="shared" si="31"/>
        <v>49.161428571428573</v>
      </c>
      <c r="AL99" s="63">
        <f>Persona!AO100</f>
        <v>12.213333333333331</v>
      </c>
      <c r="AM99" s="63">
        <f>Persona!AP100</f>
        <v>37.999999999999993</v>
      </c>
      <c r="AN99" s="63">
        <f t="shared" si="32"/>
        <v>50.213333333333324</v>
      </c>
      <c r="AO99" s="63">
        <f t="shared" si="33"/>
        <v>25.106666666666662</v>
      </c>
      <c r="AP99" s="67" t="str">
        <f>IF(HPS!$AN99&gt;=40,"Cleared","NC")</f>
        <v>Cleared</v>
      </c>
      <c r="AQ99" s="63" t="str">
        <f>Wellness!AY100</f>
        <v>Cleared</v>
      </c>
      <c r="AR99" s="63">
        <f>Wellness!BG100</f>
        <v>36.666666666666664</v>
      </c>
      <c r="AS99" s="62">
        <f t="shared" si="34"/>
        <v>10.999999999999998</v>
      </c>
      <c r="AT99" s="76" t="str">
        <f t="shared" si="35"/>
        <v>Cleared</v>
      </c>
      <c r="AU99" s="63">
        <f>Behavior!AG100</f>
        <v>3.6</v>
      </c>
      <c r="AV99" s="63">
        <f>Behavior!AH100</f>
        <v>7.2</v>
      </c>
      <c r="AW99" s="63" t="str">
        <f t="shared" si="36"/>
        <v>Cleared</v>
      </c>
      <c r="AX99" s="63">
        <f>Discipline!AN100</f>
        <v>52.5</v>
      </c>
      <c r="AY99" s="63">
        <f t="shared" si="37"/>
        <v>5.25</v>
      </c>
      <c r="AZ99" s="63" t="str">
        <f t="shared" si="38"/>
        <v>Cleared</v>
      </c>
      <c r="BA99" s="63">
        <f t="shared" si="39"/>
        <v>48.556666666666665</v>
      </c>
      <c r="BB99" s="63">
        <f>Persona!BB100</f>
        <v>20.092592592592595</v>
      </c>
      <c r="BC99" s="63">
        <f>Persona!BC100</f>
        <v>39.666666666666664</v>
      </c>
      <c r="BD99" s="63">
        <f t="shared" si="40"/>
        <v>59.75925925925926</v>
      </c>
      <c r="BE99" s="63">
        <f t="shared" si="41"/>
        <v>29.87962962962963</v>
      </c>
      <c r="BF99" s="63" t="str">
        <f t="shared" si="42"/>
        <v>Cleared</v>
      </c>
      <c r="BG99" s="63" t="str">
        <f>Wellness!BS100</f>
        <v>Cleared</v>
      </c>
      <c r="BH99" s="63">
        <f>Wellness!CA100</f>
        <v>53.333333333333336</v>
      </c>
      <c r="BI99" s="62">
        <f t="shared" si="43"/>
        <v>16</v>
      </c>
      <c r="BJ99" s="76" t="str">
        <f t="shared" si="44"/>
        <v>Cleared</v>
      </c>
      <c r="BK99" s="63">
        <f>Behavior!AG100</f>
        <v>3.6</v>
      </c>
      <c r="BL99" s="63">
        <f>Behavior!AH100</f>
        <v>7.2</v>
      </c>
      <c r="BM99" s="63" t="str">
        <f t="shared" si="45"/>
        <v>Cleared</v>
      </c>
      <c r="BN99" s="63">
        <f>Discipline!BA100</f>
        <v>46.666666666666664</v>
      </c>
      <c r="BO99" s="63">
        <f t="shared" si="46"/>
        <v>4.666666666666667</v>
      </c>
      <c r="BP99" s="63" t="str">
        <f>IF(HPS!BO99&gt;=6,"Cleared","NC")</f>
        <v>NC</v>
      </c>
      <c r="BQ99" s="63">
        <f t="shared" si="47"/>
        <v>57.7462962962963</v>
      </c>
    </row>
    <row r="100" spans="1:69" x14ac:dyDescent="0.3">
      <c r="A100" s="71">
        <v>97</v>
      </c>
      <c r="B100" s="60" t="s">
        <v>23</v>
      </c>
      <c r="C100" s="60" t="s">
        <v>47</v>
      </c>
      <c r="D100" s="60" t="s">
        <v>220</v>
      </c>
      <c r="E100" s="61" t="s">
        <v>221</v>
      </c>
      <c r="F100" s="63">
        <f>Persona!O101</f>
        <v>0</v>
      </c>
      <c r="G100" s="63">
        <f>Persona!P101</f>
        <v>57.222222222222221</v>
      </c>
      <c r="H100" s="63">
        <f>HPS!$G100+HPS!$F100</f>
        <v>57.222222222222221</v>
      </c>
      <c r="I100" s="63">
        <f>HPS!$H100*0.5</f>
        <v>28.611111111111111</v>
      </c>
      <c r="J100" s="63" t="str">
        <f>IF(HPS!$G100&gt;=50,"Cleared","NC")</f>
        <v>Cleared</v>
      </c>
      <c r="K100" s="63" t="str">
        <f>Wellness!K101</f>
        <v>Cleared</v>
      </c>
      <c r="L100" s="63">
        <f>Wellness!S101</f>
        <v>40</v>
      </c>
      <c r="M100" s="62">
        <f t="shared" si="25"/>
        <v>12</v>
      </c>
      <c r="N100" s="76" t="str">
        <f t="shared" si="26"/>
        <v>Cleared</v>
      </c>
      <c r="O100" s="62">
        <f>Behavior!I101</f>
        <v>3</v>
      </c>
      <c r="P100" s="62">
        <f>HPS!$O100*2</f>
        <v>6</v>
      </c>
      <c r="Q100" s="63" t="str">
        <f>IF(HPS!$P100&gt;=6,"Cleared","NC")</f>
        <v>Cleared</v>
      </c>
      <c r="R100" s="63">
        <f>Discipline!N101</f>
        <v>67.053571428571431</v>
      </c>
      <c r="S100" s="63">
        <f>HPS!$R100*0.1</f>
        <v>6.7053571428571432</v>
      </c>
      <c r="T100" s="63" t="str">
        <f>IF(HPS!$S100&gt;=4,"Cleared","NC")</f>
        <v>Cleared</v>
      </c>
      <c r="U100" s="63">
        <f>HPS!$I100+HPS!$M100+HPS!$P100+HPS!$S100</f>
        <v>53.31646825396826</v>
      </c>
      <c r="V100" s="63">
        <f>Persona!AB101</f>
        <v>22.266666666666666</v>
      </c>
      <c r="W100" s="63">
        <f>Persona!AC101</f>
        <v>33.6</v>
      </c>
      <c r="X100" s="63">
        <f>HPS!$V100+HPS!$W100</f>
        <v>55.866666666666667</v>
      </c>
      <c r="Y100" s="63">
        <f t="shared" si="27"/>
        <v>27.933333333333334</v>
      </c>
      <c r="Z100" s="63" t="str">
        <f>IF(HPS!$X100&gt;=40,"Cleared","NC")</f>
        <v>Cleared</v>
      </c>
      <c r="AA100" s="63" t="str">
        <f>Wellness!AE101</f>
        <v>Cleared</v>
      </c>
      <c r="AB100" s="63">
        <f>Wellness!AM101</f>
        <v>30</v>
      </c>
      <c r="AC100" s="63">
        <f t="shared" si="48"/>
        <v>9</v>
      </c>
      <c r="AD100" s="76" t="str">
        <f t="shared" si="28"/>
        <v>Cleared</v>
      </c>
      <c r="AE100" s="63">
        <f>Behavior!Q101</f>
        <v>3.8200000000000003</v>
      </c>
      <c r="AF100" s="63">
        <f>Behavior!R101</f>
        <v>7.6400000000000006</v>
      </c>
      <c r="AG100" s="63" t="str">
        <f>IF(HPS!$AF100&gt;=6,"Cleared","NC")</f>
        <v>Cleared</v>
      </c>
      <c r="AH100" s="63">
        <f>Discipline!AA101</f>
        <v>64</v>
      </c>
      <c r="AI100" s="63">
        <f t="shared" si="29"/>
        <v>6.4</v>
      </c>
      <c r="AJ100" s="63" t="str">
        <f t="shared" si="30"/>
        <v>Cleared</v>
      </c>
      <c r="AK100" s="63">
        <f t="shared" si="31"/>
        <v>50.973333333333336</v>
      </c>
      <c r="AL100" s="63">
        <f>Persona!AO101</f>
        <v>26.12</v>
      </c>
      <c r="AM100" s="63">
        <f>Persona!AP101</f>
        <v>39.666666666666664</v>
      </c>
      <c r="AN100" s="63">
        <f t="shared" si="32"/>
        <v>65.786666666666662</v>
      </c>
      <c r="AO100" s="63">
        <f t="shared" si="33"/>
        <v>32.893333333333331</v>
      </c>
      <c r="AP100" s="63" t="str">
        <f>IF(HPS!$AN100&gt;=40,"Cleared","NC")</f>
        <v>Cleared</v>
      </c>
      <c r="AQ100" s="63" t="str">
        <f>Wellness!AY101</f>
        <v>Cleared</v>
      </c>
      <c r="AR100" s="63">
        <f>Wellness!BG101</f>
        <v>33.333333333333329</v>
      </c>
      <c r="AS100" s="62">
        <f t="shared" si="34"/>
        <v>9.9999999999999982</v>
      </c>
      <c r="AT100" s="76" t="str">
        <f t="shared" si="35"/>
        <v>Cleared</v>
      </c>
      <c r="AU100" s="63">
        <f>Behavior!AG101</f>
        <v>4</v>
      </c>
      <c r="AV100" s="63">
        <f>Behavior!AH101</f>
        <v>8</v>
      </c>
      <c r="AW100" s="63" t="str">
        <f t="shared" si="36"/>
        <v>Cleared</v>
      </c>
      <c r="AX100" s="63">
        <f>Discipline!AN101</f>
        <v>48.055555555555557</v>
      </c>
      <c r="AY100" s="63">
        <f t="shared" si="37"/>
        <v>4.8055555555555562</v>
      </c>
      <c r="AZ100" s="63" t="str">
        <f t="shared" si="38"/>
        <v>Cleared</v>
      </c>
      <c r="BA100" s="63">
        <f t="shared" si="39"/>
        <v>55.698888888888888</v>
      </c>
      <c r="BB100" s="63">
        <f>Persona!BB101</f>
        <v>25.540740740740741</v>
      </c>
      <c r="BC100" s="63">
        <f>Persona!BC101</f>
        <v>49.333333333333329</v>
      </c>
      <c r="BD100" s="63">
        <f t="shared" si="40"/>
        <v>74.874074074074073</v>
      </c>
      <c r="BE100" s="63">
        <f t="shared" si="41"/>
        <v>37.437037037037037</v>
      </c>
      <c r="BF100" s="63" t="str">
        <f t="shared" si="42"/>
        <v>Cleared</v>
      </c>
      <c r="BG100" s="63" t="str">
        <f>Wellness!BS101</f>
        <v>Cleared</v>
      </c>
      <c r="BH100" s="63">
        <f>Wellness!CA101</f>
        <v>30</v>
      </c>
      <c r="BI100" s="62">
        <f t="shared" si="43"/>
        <v>9</v>
      </c>
      <c r="BJ100" s="76" t="str">
        <f t="shared" si="44"/>
        <v>Cleared</v>
      </c>
      <c r="BK100" s="63">
        <f>Behavior!AG101</f>
        <v>4</v>
      </c>
      <c r="BL100" s="63">
        <f>Behavior!AH101</f>
        <v>8</v>
      </c>
      <c r="BM100" s="63" t="str">
        <f t="shared" si="45"/>
        <v>Cleared</v>
      </c>
      <c r="BN100" s="63">
        <f>Discipline!BA101</f>
        <v>57.666666666666664</v>
      </c>
      <c r="BO100" s="63">
        <f t="shared" si="46"/>
        <v>5.7666666666666666</v>
      </c>
      <c r="BP100" s="63" t="str">
        <f>IF(HPS!BO100&gt;=6,"Cleared","NC")</f>
        <v>NC</v>
      </c>
      <c r="BQ100" s="63">
        <f t="shared" si="47"/>
        <v>60.203703703703702</v>
      </c>
    </row>
    <row r="101" spans="1:69" x14ac:dyDescent="0.3">
      <c r="A101" s="72">
        <v>98</v>
      </c>
      <c r="B101" s="64" t="s">
        <v>23</v>
      </c>
      <c r="C101" s="64" t="s">
        <v>15</v>
      </c>
      <c r="D101" s="64" t="s">
        <v>222</v>
      </c>
      <c r="E101" s="65" t="s">
        <v>223</v>
      </c>
      <c r="F101" s="63">
        <f>Persona!O102</f>
        <v>0</v>
      </c>
      <c r="G101" s="63">
        <f>Persona!P102</f>
        <v>67.777777777777786</v>
      </c>
      <c r="H101" s="63">
        <f>HPS!$G101+HPS!$F101</f>
        <v>67.777777777777786</v>
      </c>
      <c r="I101" s="63">
        <f>HPS!$H101*0.5</f>
        <v>33.888888888888893</v>
      </c>
      <c r="J101" s="63" t="str">
        <f>IF(HPS!$G101&gt;=50,"Cleared","NC")</f>
        <v>Cleared</v>
      </c>
      <c r="K101" s="63" t="str">
        <f>Wellness!K102</f>
        <v>Cleared</v>
      </c>
      <c r="L101" s="63">
        <f>Wellness!S102</f>
        <v>50</v>
      </c>
      <c r="M101" s="62">
        <f t="shared" si="25"/>
        <v>15</v>
      </c>
      <c r="N101" s="76" t="str">
        <f t="shared" si="26"/>
        <v>Cleared</v>
      </c>
      <c r="O101" s="66">
        <f>Behavior!I102</f>
        <v>3</v>
      </c>
      <c r="P101" s="66">
        <f>HPS!$O101*2</f>
        <v>6</v>
      </c>
      <c r="Q101" s="67" t="str">
        <f>IF(HPS!$P101&gt;=6,"Cleared","NC")</f>
        <v>Cleared</v>
      </c>
      <c r="R101" s="63">
        <f>Discipline!N102</f>
        <v>58.125000000000007</v>
      </c>
      <c r="S101" s="63">
        <f>HPS!$R101*0.1</f>
        <v>5.8125000000000009</v>
      </c>
      <c r="T101" s="63" t="str">
        <f>IF(HPS!$S101&gt;=4,"Cleared","NC")</f>
        <v>Cleared</v>
      </c>
      <c r="U101" s="67">
        <f>HPS!$I101+HPS!$M101+HPS!$P101+HPS!$S101</f>
        <v>60.701388888888893</v>
      </c>
      <c r="V101" s="63">
        <f>Persona!AB102</f>
        <v>19.304761904761904</v>
      </c>
      <c r="W101" s="63">
        <f>Persona!AC102</f>
        <v>36</v>
      </c>
      <c r="X101" s="63">
        <f>HPS!$V101+HPS!$W101</f>
        <v>55.304761904761904</v>
      </c>
      <c r="Y101" s="63">
        <f t="shared" si="27"/>
        <v>27.652380952380952</v>
      </c>
      <c r="Z101" s="67" t="str">
        <f>IF(HPS!$X101&gt;=40,"Cleared","NC")</f>
        <v>Cleared</v>
      </c>
      <c r="AA101" s="63" t="str">
        <f>Wellness!AE102</f>
        <v>Cleared</v>
      </c>
      <c r="AB101" s="63">
        <f>Wellness!AM102</f>
        <v>43.333333333333336</v>
      </c>
      <c r="AC101" s="63">
        <f t="shared" si="48"/>
        <v>13</v>
      </c>
      <c r="AD101" s="76" t="str">
        <f t="shared" si="28"/>
        <v>Cleared</v>
      </c>
      <c r="AE101" s="63">
        <f>Behavior!Q102</f>
        <v>3.4</v>
      </c>
      <c r="AF101" s="63">
        <f>Behavior!R102</f>
        <v>6.8</v>
      </c>
      <c r="AG101" s="63" t="str">
        <f>IF(HPS!$AF101&gt;=6,"Cleared","NC")</f>
        <v>Cleared</v>
      </c>
      <c r="AH101" s="63">
        <f>Discipline!AA102</f>
        <v>60.342857142857142</v>
      </c>
      <c r="AI101" s="63">
        <f t="shared" si="29"/>
        <v>6.0342857142857147</v>
      </c>
      <c r="AJ101" s="63" t="str">
        <f t="shared" si="30"/>
        <v>Cleared</v>
      </c>
      <c r="AK101" s="63">
        <f t="shared" si="31"/>
        <v>53.486666666666665</v>
      </c>
      <c r="AL101" s="63">
        <f>Persona!AO102</f>
        <v>15.813333333333333</v>
      </c>
      <c r="AM101" s="63">
        <f>Persona!AP102</f>
        <v>48.666666666666664</v>
      </c>
      <c r="AN101" s="63">
        <f t="shared" si="32"/>
        <v>64.47999999999999</v>
      </c>
      <c r="AO101" s="63">
        <f t="shared" si="33"/>
        <v>32.239999999999995</v>
      </c>
      <c r="AP101" s="67" t="str">
        <f>IF(HPS!$AN101&gt;=40,"Cleared","NC")</f>
        <v>Cleared</v>
      </c>
      <c r="AQ101" s="63" t="str">
        <f>Wellness!AY102</f>
        <v>Cleared</v>
      </c>
      <c r="AR101" s="63">
        <f>Wellness!BG102</f>
        <v>40</v>
      </c>
      <c r="AS101" s="62">
        <f t="shared" si="34"/>
        <v>12</v>
      </c>
      <c r="AT101" s="76" t="str">
        <f t="shared" si="35"/>
        <v>Cleared</v>
      </c>
      <c r="AU101" s="63">
        <f>Behavior!AG102</f>
        <v>3.8</v>
      </c>
      <c r="AV101" s="63">
        <f>Behavior!AH102</f>
        <v>7.6</v>
      </c>
      <c r="AW101" s="63" t="str">
        <f t="shared" si="36"/>
        <v>Cleared</v>
      </c>
      <c r="AX101" s="63">
        <f>Discipline!AN102</f>
        <v>48.5</v>
      </c>
      <c r="AY101" s="63">
        <f t="shared" si="37"/>
        <v>4.8500000000000005</v>
      </c>
      <c r="AZ101" s="63" t="str">
        <f t="shared" si="38"/>
        <v>Cleared</v>
      </c>
      <c r="BA101" s="63">
        <f t="shared" si="39"/>
        <v>56.69</v>
      </c>
      <c r="BB101" s="63">
        <f>Persona!BB102</f>
        <v>21.831481481481482</v>
      </c>
      <c r="BC101" s="63">
        <f>Persona!BC102</f>
        <v>47.666666666666664</v>
      </c>
      <c r="BD101" s="63">
        <f t="shared" si="40"/>
        <v>69.498148148148147</v>
      </c>
      <c r="BE101" s="63">
        <f t="shared" si="41"/>
        <v>34.749074074074073</v>
      </c>
      <c r="BF101" s="63" t="str">
        <f t="shared" si="42"/>
        <v>Cleared</v>
      </c>
      <c r="BG101" s="63" t="str">
        <f>Wellness!BS102</f>
        <v>Cleared</v>
      </c>
      <c r="BH101" s="63">
        <f>Wellness!CA102</f>
        <v>50</v>
      </c>
      <c r="BI101" s="62">
        <f t="shared" si="43"/>
        <v>15</v>
      </c>
      <c r="BJ101" s="76" t="str">
        <f t="shared" si="44"/>
        <v>Cleared</v>
      </c>
      <c r="BK101" s="63">
        <f>Behavior!AG102</f>
        <v>3.8</v>
      </c>
      <c r="BL101" s="63">
        <f>Behavior!AH102</f>
        <v>7.6</v>
      </c>
      <c r="BM101" s="63" t="str">
        <f t="shared" si="45"/>
        <v>Cleared</v>
      </c>
      <c r="BN101" s="63">
        <f>Discipline!BA102</f>
        <v>54.666666666666664</v>
      </c>
      <c r="BO101" s="63">
        <f t="shared" si="46"/>
        <v>5.4666666666666668</v>
      </c>
      <c r="BP101" s="63" t="str">
        <f>IF(HPS!BO101&gt;=6,"Cleared","NC")</f>
        <v>NC</v>
      </c>
      <c r="BQ101" s="63">
        <f t="shared" si="47"/>
        <v>62.815740740740743</v>
      </c>
    </row>
    <row r="102" spans="1:69" x14ac:dyDescent="0.3">
      <c r="A102" s="71">
        <v>99</v>
      </c>
      <c r="B102" s="60" t="s">
        <v>27</v>
      </c>
      <c r="C102" s="60" t="s">
        <v>47</v>
      </c>
      <c r="D102" s="60" t="s">
        <v>224</v>
      </c>
      <c r="E102" s="61" t="s">
        <v>225</v>
      </c>
      <c r="F102" s="63">
        <f>Persona!O103</f>
        <v>0</v>
      </c>
      <c r="G102" s="63">
        <f>Persona!P103</f>
        <v>47.222222222222221</v>
      </c>
      <c r="H102" s="63">
        <f>HPS!$G102+HPS!$F102</f>
        <v>47.222222222222221</v>
      </c>
      <c r="I102" s="63">
        <f>HPS!$H102*0.5</f>
        <v>23.611111111111111</v>
      </c>
      <c r="J102" s="63" t="str">
        <f>IF(HPS!$G102&gt;=50,"Cleared","NC")</f>
        <v>NC</v>
      </c>
      <c r="K102" s="63" t="str">
        <f>Wellness!K103</f>
        <v>Cleared</v>
      </c>
      <c r="L102" s="63">
        <f>Wellness!S103</f>
        <v>50</v>
      </c>
      <c r="M102" s="62">
        <f t="shared" si="25"/>
        <v>15</v>
      </c>
      <c r="N102" s="76" t="str">
        <f t="shared" si="26"/>
        <v>Cleared</v>
      </c>
      <c r="O102" s="62">
        <f>Behavior!I103</f>
        <v>3</v>
      </c>
      <c r="P102" s="62">
        <f>HPS!$O102*2</f>
        <v>6</v>
      </c>
      <c r="Q102" s="63" t="str">
        <f>IF(HPS!$P102&gt;=6,"Cleared","NC")</f>
        <v>Cleared</v>
      </c>
      <c r="R102" s="63">
        <f>Discipline!N103</f>
        <v>67.678571428571431</v>
      </c>
      <c r="S102" s="63">
        <f>HPS!$R102*0.1</f>
        <v>6.7678571428571432</v>
      </c>
      <c r="T102" s="63" t="str">
        <f>IF(HPS!$S102&gt;=4,"Cleared","NC")</f>
        <v>Cleared</v>
      </c>
      <c r="U102" s="63">
        <f>HPS!$I102+HPS!$M102+HPS!$P102+HPS!$S102</f>
        <v>51.37896825396826</v>
      </c>
      <c r="V102" s="63">
        <f>Persona!AB103</f>
        <v>14.557142857142857</v>
      </c>
      <c r="W102" s="63">
        <f>Persona!AC103</f>
        <v>24</v>
      </c>
      <c r="X102" s="63">
        <f>HPS!$V102+HPS!$W102</f>
        <v>38.557142857142857</v>
      </c>
      <c r="Y102" s="63">
        <f t="shared" si="27"/>
        <v>19.278571428571428</v>
      </c>
      <c r="Z102" s="63" t="str">
        <f>IF(HPS!$X102&gt;=40,"Cleared","NC")</f>
        <v>NC</v>
      </c>
      <c r="AA102" s="63" t="str">
        <f>Wellness!AE103</f>
        <v>Cleared</v>
      </c>
      <c r="AB102" s="63">
        <f>Wellness!AM103</f>
        <v>0</v>
      </c>
      <c r="AC102" s="63">
        <f t="shared" si="48"/>
        <v>0</v>
      </c>
      <c r="AD102" s="76" t="str">
        <f t="shared" si="28"/>
        <v>NC</v>
      </c>
      <c r="AE102" s="63">
        <f>Behavior!Q103</f>
        <v>3.7</v>
      </c>
      <c r="AF102" s="63">
        <f>Behavior!R103</f>
        <v>7.4</v>
      </c>
      <c r="AG102" s="63" t="str">
        <f>IF(HPS!$AF102&gt;=6,"Cleared","NC")</f>
        <v>Cleared</v>
      </c>
      <c r="AH102" s="63">
        <f>Discipline!AA103</f>
        <v>49.371428571428567</v>
      </c>
      <c r="AI102" s="63">
        <f t="shared" si="29"/>
        <v>4.9371428571428568</v>
      </c>
      <c r="AJ102" s="63" t="str">
        <f t="shared" si="30"/>
        <v>Cleared</v>
      </c>
      <c r="AK102" s="63">
        <f t="shared" si="31"/>
        <v>31.615714285714287</v>
      </c>
      <c r="AL102" s="63">
        <f>Persona!AO103</f>
        <v>12.066666666666666</v>
      </c>
      <c r="AM102" s="63">
        <f>Persona!AP103</f>
        <v>26</v>
      </c>
      <c r="AN102" s="63">
        <f t="shared" si="32"/>
        <v>38.066666666666663</v>
      </c>
      <c r="AO102" s="63">
        <f t="shared" si="33"/>
        <v>19.033333333333331</v>
      </c>
      <c r="AP102" s="63" t="str">
        <f>IF(HPS!$AN102&gt;=40,"Cleared","NC")</f>
        <v>NC</v>
      </c>
      <c r="AQ102" s="63" t="str">
        <f>Wellness!AY103</f>
        <v>Cleared</v>
      </c>
      <c r="AR102" s="63">
        <f>Wellness!BG103</f>
        <v>36.666666666666664</v>
      </c>
      <c r="AS102" s="62">
        <f t="shared" si="34"/>
        <v>10.999999999999998</v>
      </c>
      <c r="AT102" s="76" t="str">
        <f t="shared" si="35"/>
        <v>Cleared</v>
      </c>
      <c r="AU102" s="63">
        <f>Behavior!AG103</f>
        <v>3.25</v>
      </c>
      <c r="AV102" s="63">
        <f>Behavior!AH103</f>
        <v>6.5</v>
      </c>
      <c r="AW102" s="63" t="str">
        <f t="shared" si="36"/>
        <v>Cleared</v>
      </c>
      <c r="AX102" s="63">
        <f>Discipline!AN103</f>
        <v>48.611111111111114</v>
      </c>
      <c r="AY102" s="63">
        <f t="shared" si="37"/>
        <v>4.8611111111111116</v>
      </c>
      <c r="AZ102" s="63" t="str">
        <f t="shared" si="38"/>
        <v>Cleared</v>
      </c>
      <c r="BA102" s="63">
        <f t="shared" si="39"/>
        <v>41.394444444444446</v>
      </c>
      <c r="BB102" s="63">
        <f>Persona!BB103</f>
        <v>8.3333333333333339</v>
      </c>
      <c r="BC102" s="63">
        <f>Persona!BC103</f>
        <v>31.333333333333336</v>
      </c>
      <c r="BD102" s="63">
        <f t="shared" si="40"/>
        <v>39.666666666666671</v>
      </c>
      <c r="BE102" s="63">
        <f t="shared" si="41"/>
        <v>19.833333333333336</v>
      </c>
      <c r="BF102" s="63" t="str">
        <f t="shared" si="42"/>
        <v>NC</v>
      </c>
      <c r="BG102" s="63" t="str">
        <f>Wellness!BS103</f>
        <v>Cleared</v>
      </c>
      <c r="BH102" s="63">
        <f>Wellness!CA103</f>
        <v>0</v>
      </c>
      <c r="BI102" s="62">
        <f t="shared" si="43"/>
        <v>0</v>
      </c>
      <c r="BJ102" s="76" t="str">
        <f t="shared" si="44"/>
        <v>NC</v>
      </c>
      <c r="BK102" s="63">
        <f>Behavior!AG103</f>
        <v>3.25</v>
      </c>
      <c r="BL102" s="63">
        <f>Behavior!AH103</f>
        <v>6.5</v>
      </c>
      <c r="BM102" s="63" t="str">
        <f t="shared" si="45"/>
        <v>Cleared</v>
      </c>
      <c r="BN102" s="63">
        <f>Discipline!BA103</f>
        <v>35.666666666666664</v>
      </c>
      <c r="BO102" s="63">
        <f t="shared" si="46"/>
        <v>3.5666666666666664</v>
      </c>
      <c r="BP102" s="63" t="str">
        <f>IF(HPS!BO102&gt;=6,"Cleared","NC")</f>
        <v>NC</v>
      </c>
      <c r="BQ102" s="63">
        <f t="shared" si="47"/>
        <v>29.900000000000002</v>
      </c>
    </row>
    <row r="103" spans="1:69" x14ac:dyDescent="0.3">
      <c r="A103" s="72">
        <v>100</v>
      </c>
      <c r="B103" s="64" t="s">
        <v>27</v>
      </c>
      <c r="C103" s="64" t="s">
        <v>24</v>
      </c>
      <c r="D103" s="64" t="s">
        <v>226</v>
      </c>
      <c r="E103" s="65" t="s">
        <v>227</v>
      </c>
      <c r="F103" s="63">
        <f>Persona!O104</f>
        <v>0</v>
      </c>
      <c r="G103" s="63">
        <f>Persona!P104</f>
        <v>36.111111111111107</v>
      </c>
      <c r="H103" s="63">
        <f>HPS!$G103+HPS!$F103</f>
        <v>36.111111111111107</v>
      </c>
      <c r="I103" s="63">
        <f>HPS!$H103*0.5</f>
        <v>18.055555555555554</v>
      </c>
      <c r="J103" s="63" t="str">
        <f>IF(HPS!$G103&gt;=50,"Cleared","NC")</f>
        <v>NC</v>
      </c>
      <c r="K103" s="63" t="str">
        <f>Wellness!K104</f>
        <v>Cleared</v>
      </c>
      <c r="L103" s="63">
        <f>Wellness!S104</f>
        <v>30</v>
      </c>
      <c r="M103" s="62">
        <f t="shared" si="25"/>
        <v>9</v>
      </c>
      <c r="N103" s="76" t="str">
        <f t="shared" si="26"/>
        <v>Cleared</v>
      </c>
      <c r="O103" s="66">
        <f>Behavior!I104</f>
        <v>3</v>
      </c>
      <c r="P103" s="66">
        <f>HPS!$O103*2</f>
        <v>6</v>
      </c>
      <c r="Q103" s="67" t="str">
        <f>IF(HPS!$P103&gt;=6,"Cleared","NC")</f>
        <v>Cleared</v>
      </c>
      <c r="R103" s="63">
        <f>Discipline!N104</f>
        <v>52.5</v>
      </c>
      <c r="S103" s="63">
        <f>HPS!$R103*0.1</f>
        <v>5.25</v>
      </c>
      <c r="T103" s="63" t="str">
        <f>IF(HPS!$S103&gt;=4,"Cleared","NC")</f>
        <v>Cleared</v>
      </c>
      <c r="U103" s="67">
        <f>HPS!$I103+HPS!$M103+HPS!$P103+HPS!$S103</f>
        <v>38.305555555555557</v>
      </c>
      <c r="V103" s="63">
        <f>Persona!AB104</f>
        <v>12.342857142857142</v>
      </c>
      <c r="W103" s="63">
        <f>Persona!AC104</f>
        <v>27.2</v>
      </c>
      <c r="X103" s="63">
        <f>HPS!$V103+HPS!$W103</f>
        <v>39.542857142857144</v>
      </c>
      <c r="Y103" s="63">
        <f t="shared" si="27"/>
        <v>19.771428571428572</v>
      </c>
      <c r="Z103" s="67" t="str">
        <f>IF(HPS!$X103&gt;=40,"Cleared","NC")</f>
        <v>NC</v>
      </c>
      <c r="AA103" s="63" t="str">
        <f>Wellness!AE104</f>
        <v>Cleared</v>
      </c>
      <c r="AB103" s="63">
        <f>Wellness!AM104</f>
        <v>20</v>
      </c>
      <c r="AC103" s="63">
        <f t="shared" si="48"/>
        <v>6</v>
      </c>
      <c r="AD103" s="76" t="str">
        <f t="shared" si="28"/>
        <v>NC</v>
      </c>
      <c r="AE103" s="63">
        <f>Behavior!Q104</f>
        <v>2.4</v>
      </c>
      <c r="AF103" s="63">
        <f>Behavior!R104</f>
        <v>4.8</v>
      </c>
      <c r="AG103" s="63" t="str">
        <f>IF(HPS!$AF103&gt;=6,"Cleared","NC")</f>
        <v>NC</v>
      </c>
      <c r="AH103" s="63">
        <f>Discipline!AA104</f>
        <v>44.914285714285718</v>
      </c>
      <c r="AI103" s="63">
        <f t="shared" si="29"/>
        <v>4.491428571428572</v>
      </c>
      <c r="AJ103" s="63" t="str">
        <f t="shared" si="30"/>
        <v>Cleared</v>
      </c>
      <c r="AK103" s="63">
        <f t="shared" si="31"/>
        <v>35.062857142857148</v>
      </c>
      <c r="AL103" s="63">
        <f>Persona!AO104</f>
        <v>10.586666666666666</v>
      </c>
      <c r="AM103" s="63">
        <f>Persona!AP104</f>
        <v>42.666666666666657</v>
      </c>
      <c r="AN103" s="63">
        <f t="shared" si="32"/>
        <v>53.253333333333323</v>
      </c>
      <c r="AO103" s="63">
        <f t="shared" si="33"/>
        <v>26.626666666666662</v>
      </c>
      <c r="AP103" s="67" t="str">
        <f>IF(HPS!$AN103&gt;=40,"Cleared","NC")</f>
        <v>Cleared</v>
      </c>
      <c r="AQ103" s="63" t="str">
        <f>Wellness!AY104</f>
        <v>Cleared</v>
      </c>
      <c r="AR103" s="63">
        <f>Wellness!BG104</f>
        <v>13.333333333333334</v>
      </c>
      <c r="AS103" s="62">
        <f t="shared" si="34"/>
        <v>4</v>
      </c>
      <c r="AT103" s="76" t="str">
        <f t="shared" si="35"/>
        <v>NC</v>
      </c>
      <c r="AU103" s="63">
        <f>Behavior!AG104</f>
        <v>3.04</v>
      </c>
      <c r="AV103" s="63">
        <f>Behavior!AH104</f>
        <v>6.08</v>
      </c>
      <c r="AW103" s="63" t="str">
        <f t="shared" si="36"/>
        <v>Cleared</v>
      </c>
      <c r="AX103" s="63">
        <f>Discipline!AN104</f>
        <v>35.777777777777779</v>
      </c>
      <c r="AY103" s="63">
        <f t="shared" si="37"/>
        <v>3.5777777777777779</v>
      </c>
      <c r="AZ103" s="63" t="str">
        <f t="shared" si="38"/>
        <v>NC</v>
      </c>
      <c r="BA103" s="63">
        <f t="shared" si="39"/>
        <v>40.284444444444439</v>
      </c>
      <c r="BB103" s="63">
        <f>Persona!BB104</f>
        <v>8.4296296296296287</v>
      </c>
      <c r="BC103" s="63">
        <f>Persona!BC104</f>
        <v>36.666666666666664</v>
      </c>
      <c r="BD103" s="63">
        <f t="shared" si="40"/>
        <v>45.096296296296295</v>
      </c>
      <c r="BE103" s="63">
        <f t="shared" si="41"/>
        <v>22.548148148148147</v>
      </c>
      <c r="BF103" s="63" t="str">
        <f t="shared" si="42"/>
        <v>Cleared</v>
      </c>
      <c r="BG103" s="63" t="str">
        <f>Wellness!BS104</f>
        <v>Cleared</v>
      </c>
      <c r="BH103" s="63">
        <f>Wellness!CA104</f>
        <v>13.333333333333334</v>
      </c>
      <c r="BI103" s="62">
        <f t="shared" si="43"/>
        <v>4</v>
      </c>
      <c r="BJ103" s="76" t="str">
        <f t="shared" si="44"/>
        <v>NC</v>
      </c>
      <c r="BK103" s="63">
        <f>Behavior!AG104</f>
        <v>3.04</v>
      </c>
      <c r="BL103" s="63">
        <f>Behavior!AH104</f>
        <v>6.08</v>
      </c>
      <c r="BM103" s="63" t="str">
        <f t="shared" si="45"/>
        <v>Cleared</v>
      </c>
      <c r="BN103" s="63">
        <f>Discipline!BA104</f>
        <v>35.666666666666664</v>
      </c>
      <c r="BO103" s="63">
        <f t="shared" si="46"/>
        <v>3.5666666666666664</v>
      </c>
      <c r="BP103" s="63" t="str">
        <f>IF(HPS!BO103&gt;=6,"Cleared","NC")</f>
        <v>NC</v>
      </c>
      <c r="BQ103" s="63">
        <f t="shared" si="47"/>
        <v>36.194814814814819</v>
      </c>
    </row>
    <row r="104" spans="1:69" x14ac:dyDescent="0.3">
      <c r="A104" s="71">
        <v>101</v>
      </c>
      <c r="B104" s="60" t="s">
        <v>27</v>
      </c>
      <c r="C104" s="60" t="s">
        <v>15</v>
      </c>
      <c r="D104" s="60" t="s">
        <v>228</v>
      </c>
      <c r="E104" s="61" t="s">
        <v>229</v>
      </c>
      <c r="F104" s="63">
        <f>Persona!O105</f>
        <v>0</v>
      </c>
      <c r="G104" s="63">
        <f>Persona!P105</f>
        <v>75.555555555555543</v>
      </c>
      <c r="H104" s="63">
        <f>HPS!$G104+HPS!$F104</f>
        <v>75.555555555555543</v>
      </c>
      <c r="I104" s="63">
        <f>HPS!$H104*0.5</f>
        <v>37.777777777777771</v>
      </c>
      <c r="J104" s="63" t="str">
        <f>IF(HPS!$G104&gt;=50,"Cleared","NC")</f>
        <v>Cleared</v>
      </c>
      <c r="K104" s="63" t="str">
        <f>Wellness!K105</f>
        <v>Cleared</v>
      </c>
      <c r="L104" s="63">
        <f>Wellness!S105</f>
        <v>33.333333333333329</v>
      </c>
      <c r="M104" s="62">
        <f t="shared" si="25"/>
        <v>9.9999999999999982</v>
      </c>
      <c r="N104" s="76" t="str">
        <f t="shared" si="26"/>
        <v>Cleared</v>
      </c>
      <c r="O104" s="62">
        <f>Behavior!I105</f>
        <v>3</v>
      </c>
      <c r="P104" s="62">
        <f>HPS!$O104*2</f>
        <v>6</v>
      </c>
      <c r="Q104" s="63" t="str">
        <f>IF(HPS!$P104&gt;=6,"Cleared","NC")</f>
        <v>Cleared</v>
      </c>
      <c r="R104" s="63">
        <f>Discipline!N105</f>
        <v>45</v>
      </c>
      <c r="S104" s="63">
        <f>HPS!$R104*0.1</f>
        <v>4.5</v>
      </c>
      <c r="T104" s="63" t="str">
        <f>IF(HPS!$S104&gt;=4,"Cleared","NC")</f>
        <v>Cleared</v>
      </c>
      <c r="U104" s="63">
        <f>HPS!$I104+HPS!$M104+HPS!$P104+HPS!$S104</f>
        <v>58.277777777777771</v>
      </c>
      <c r="V104" s="63">
        <f>Persona!AB105</f>
        <v>21.871428571428574</v>
      </c>
      <c r="W104" s="63">
        <f>Persona!AC105</f>
        <v>37.6</v>
      </c>
      <c r="X104" s="63">
        <f>HPS!$V104+HPS!$W104</f>
        <v>59.471428571428575</v>
      </c>
      <c r="Y104" s="63">
        <f t="shared" si="27"/>
        <v>29.735714285714288</v>
      </c>
      <c r="Z104" s="63" t="str">
        <f>IF(HPS!$X104&gt;=40,"Cleared","NC")</f>
        <v>Cleared</v>
      </c>
      <c r="AA104" s="63" t="str">
        <f>Wellness!AE105</f>
        <v>NC</v>
      </c>
      <c r="AB104" s="63">
        <f>Wellness!AM105</f>
        <v>16.666666666666664</v>
      </c>
      <c r="AC104" s="63">
        <f t="shared" si="48"/>
        <v>4.9999999999999991</v>
      </c>
      <c r="AD104" s="76" t="str">
        <f t="shared" si="28"/>
        <v>NC</v>
      </c>
      <c r="AE104" s="63">
        <f>Behavior!Q105</f>
        <v>3.5</v>
      </c>
      <c r="AF104" s="63">
        <f>Behavior!R105</f>
        <v>7</v>
      </c>
      <c r="AG104" s="63" t="str">
        <f>IF(HPS!$AF104&gt;=6,"Cleared","NC")</f>
        <v>Cleared</v>
      </c>
      <c r="AH104" s="63">
        <f>Discipline!AA105</f>
        <v>42.857142857142861</v>
      </c>
      <c r="AI104" s="63">
        <f t="shared" si="29"/>
        <v>4.2857142857142865</v>
      </c>
      <c r="AJ104" s="63" t="str">
        <f t="shared" si="30"/>
        <v>Cleared</v>
      </c>
      <c r="AK104" s="63">
        <f t="shared" si="31"/>
        <v>46.021428571428572</v>
      </c>
      <c r="AL104" s="63">
        <f>Persona!AO105</f>
        <v>20.840000000000007</v>
      </c>
      <c r="AM104" s="63">
        <f>Persona!AP105</f>
        <v>43.999999999999993</v>
      </c>
      <c r="AN104" s="63">
        <f t="shared" si="32"/>
        <v>64.84</v>
      </c>
      <c r="AO104" s="63">
        <f t="shared" si="33"/>
        <v>32.42</v>
      </c>
      <c r="AP104" s="63" t="str">
        <f>IF(HPS!$AN104&gt;=40,"Cleared","NC")</f>
        <v>Cleared</v>
      </c>
      <c r="AQ104" s="63" t="str">
        <f>Wellness!AY105</f>
        <v>NC</v>
      </c>
      <c r="AR104" s="63">
        <f>Wellness!BG105</f>
        <v>40</v>
      </c>
      <c r="AS104" s="62">
        <f t="shared" si="34"/>
        <v>12</v>
      </c>
      <c r="AT104" s="76" t="str">
        <f t="shared" si="35"/>
        <v>Cleared</v>
      </c>
      <c r="AU104" s="63">
        <f>Behavior!AG105</f>
        <v>3</v>
      </c>
      <c r="AV104" s="63">
        <f>Behavior!AH105</f>
        <v>6</v>
      </c>
      <c r="AW104" s="63" t="str">
        <f t="shared" si="36"/>
        <v>Cleared</v>
      </c>
      <c r="AX104" s="63">
        <f>Discipline!AN105</f>
        <v>47.611111111111114</v>
      </c>
      <c r="AY104" s="63">
        <f t="shared" si="37"/>
        <v>4.761111111111112</v>
      </c>
      <c r="AZ104" s="63" t="str">
        <f t="shared" si="38"/>
        <v>Cleared</v>
      </c>
      <c r="BA104" s="63">
        <f t="shared" si="39"/>
        <v>55.181111111111115</v>
      </c>
      <c r="BB104" s="63">
        <f>Persona!BB105</f>
        <v>26.292592592592587</v>
      </c>
      <c r="BC104" s="63">
        <f>Persona!BC105</f>
        <v>36</v>
      </c>
      <c r="BD104" s="63">
        <f t="shared" si="40"/>
        <v>62.292592592592584</v>
      </c>
      <c r="BE104" s="63">
        <f t="shared" si="41"/>
        <v>31.146296296296292</v>
      </c>
      <c r="BF104" s="63" t="str">
        <f t="shared" si="42"/>
        <v>Cleared</v>
      </c>
      <c r="BG104" s="63" t="str">
        <f>Wellness!BS105</f>
        <v>Cleared</v>
      </c>
      <c r="BH104" s="63">
        <f>Wellness!CA105</f>
        <v>30</v>
      </c>
      <c r="BI104" s="62">
        <f t="shared" si="43"/>
        <v>9</v>
      </c>
      <c r="BJ104" s="76" t="str">
        <f t="shared" si="44"/>
        <v>Cleared</v>
      </c>
      <c r="BK104" s="63">
        <f>Behavior!AG105</f>
        <v>3</v>
      </c>
      <c r="BL104" s="63">
        <f>Behavior!AH105</f>
        <v>6</v>
      </c>
      <c r="BM104" s="63" t="str">
        <f t="shared" si="45"/>
        <v>Cleared</v>
      </c>
      <c r="BN104" s="63">
        <f>Discipline!BA105</f>
        <v>46.333333333333336</v>
      </c>
      <c r="BO104" s="63">
        <f t="shared" si="46"/>
        <v>4.6333333333333337</v>
      </c>
      <c r="BP104" s="63" t="str">
        <f>IF(HPS!BO104&gt;=6,"Cleared","NC")</f>
        <v>NC</v>
      </c>
      <c r="BQ104" s="63">
        <f t="shared" si="47"/>
        <v>50.779629629629625</v>
      </c>
    </row>
    <row r="105" spans="1:69" x14ac:dyDescent="0.3">
      <c r="A105" s="72">
        <v>102</v>
      </c>
      <c r="B105" s="64" t="s">
        <v>23</v>
      </c>
      <c r="C105" s="64" t="s">
        <v>15</v>
      </c>
      <c r="D105" s="64" t="s">
        <v>230</v>
      </c>
      <c r="E105" s="65" t="s">
        <v>231</v>
      </c>
      <c r="F105" s="63">
        <f>Persona!O106</f>
        <v>0</v>
      </c>
      <c r="G105" s="63">
        <f>Persona!P106</f>
        <v>67.777777777777786</v>
      </c>
      <c r="H105" s="63">
        <f>HPS!$G105+HPS!$F105</f>
        <v>67.777777777777786</v>
      </c>
      <c r="I105" s="63">
        <f>HPS!$H105*0.5</f>
        <v>33.888888888888893</v>
      </c>
      <c r="J105" s="63" t="str">
        <f>IF(HPS!$G105&gt;=50,"Cleared","NC")</f>
        <v>Cleared</v>
      </c>
      <c r="K105" s="63" t="str">
        <f>Wellness!K106</f>
        <v>Cleared</v>
      </c>
      <c r="L105" s="63">
        <f>Wellness!S106</f>
        <v>43.333333333333336</v>
      </c>
      <c r="M105" s="62">
        <f t="shared" si="25"/>
        <v>13</v>
      </c>
      <c r="N105" s="76" t="str">
        <f t="shared" si="26"/>
        <v>Cleared</v>
      </c>
      <c r="O105" s="66">
        <f>Behavior!I106</f>
        <v>3</v>
      </c>
      <c r="P105" s="66">
        <f>HPS!$O105*2</f>
        <v>6</v>
      </c>
      <c r="Q105" s="67" t="str">
        <f>IF(HPS!$P105&gt;=6,"Cleared","NC")</f>
        <v>Cleared</v>
      </c>
      <c r="R105" s="63">
        <f>Discipline!N106</f>
        <v>63.169642857142861</v>
      </c>
      <c r="S105" s="63">
        <f>HPS!$R105*0.1</f>
        <v>6.3169642857142865</v>
      </c>
      <c r="T105" s="63" t="str">
        <f>IF(HPS!$S105&gt;=4,"Cleared","NC")</f>
        <v>Cleared</v>
      </c>
      <c r="U105" s="67">
        <f>HPS!$I105+HPS!$M105+HPS!$P105+HPS!$S105</f>
        <v>59.205853174603178</v>
      </c>
      <c r="V105" s="63">
        <f>Persona!AB106</f>
        <v>23.614285714285714</v>
      </c>
      <c r="W105" s="63">
        <f>Persona!AC106</f>
        <v>36</v>
      </c>
      <c r="X105" s="63">
        <f>HPS!$V105+HPS!$W105</f>
        <v>59.614285714285714</v>
      </c>
      <c r="Y105" s="63">
        <f t="shared" si="27"/>
        <v>29.807142857142857</v>
      </c>
      <c r="Z105" s="67" t="str">
        <f>IF(HPS!$X105&gt;=40,"Cleared","NC")</f>
        <v>Cleared</v>
      </c>
      <c r="AA105" s="63" t="str">
        <f>Wellness!AE106</f>
        <v>Cleared</v>
      </c>
      <c r="AB105" s="63">
        <f>Wellness!AM106</f>
        <v>33.333333333333329</v>
      </c>
      <c r="AC105" s="63">
        <f t="shared" si="48"/>
        <v>9.9999999999999982</v>
      </c>
      <c r="AD105" s="76" t="str">
        <f t="shared" si="28"/>
        <v>Cleared</v>
      </c>
      <c r="AE105" s="63">
        <f>Behavior!Q106</f>
        <v>3.7</v>
      </c>
      <c r="AF105" s="63">
        <f>Behavior!R106</f>
        <v>7.4</v>
      </c>
      <c r="AG105" s="63" t="str">
        <f>IF(HPS!$AF105&gt;=6,"Cleared","NC")</f>
        <v>Cleared</v>
      </c>
      <c r="AH105" s="63">
        <f>Discipline!AA106</f>
        <v>70.171428571428578</v>
      </c>
      <c r="AI105" s="63">
        <f t="shared" si="29"/>
        <v>7.0171428571428578</v>
      </c>
      <c r="AJ105" s="63" t="str">
        <f t="shared" si="30"/>
        <v>Cleared</v>
      </c>
      <c r="AK105" s="63">
        <f t="shared" si="31"/>
        <v>54.224285714285713</v>
      </c>
      <c r="AL105" s="63">
        <f>Persona!AO106</f>
        <v>17.36</v>
      </c>
      <c r="AM105" s="63">
        <f>Persona!AP106</f>
        <v>0</v>
      </c>
      <c r="AN105" s="63">
        <f t="shared" si="32"/>
        <v>17.36</v>
      </c>
      <c r="AO105" s="63">
        <f t="shared" si="33"/>
        <v>8.68</v>
      </c>
      <c r="AP105" s="67" t="str">
        <f>IF(HPS!$AN105&gt;=40,"Cleared","NC")</f>
        <v>NC</v>
      </c>
      <c r="AQ105" s="63" t="str">
        <f>Wellness!AY106</f>
        <v>Cleared</v>
      </c>
      <c r="AR105" s="63">
        <f>Wellness!BG106</f>
        <v>40</v>
      </c>
      <c r="AS105" s="62">
        <f t="shared" si="34"/>
        <v>12</v>
      </c>
      <c r="AT105" s="76" t="str">
        <f t="shared" si="35"/>
        <v>Cleared</v>
      </c>
      <c r="AU105" s="63">
        <f>Behavior!AG106</f>
        <v>3.84</v>
      </c>
      <c r="AV105" s="63">
        <f>Behavior!AH106</f>
        <v>7.68</v>
      </c>
      <c r="AW105" s="63" t="str">
        <f t="shared" si="36"/>
        <v>Cleared</v>
      </c>
      <c r="AX105" s="63">
        <f>Discipline!AN106</f>
        <v>59.5</v>
      </c>
      <c r="AY105" s="63">
        <f t="shared" si="37"/>
        <v>5.95</v>
      </c>
      <c r="AZ105" s="63" t="str">
        <f t="shared" si="38"/>
        <v>Cleared</v>
      </c>
      <c r="BA105" s="63">
        <f t="shared" si="39"/>
        <v>34.31</v>
      </c>
      <c r="BB105" s="63">
        <f>Persona!BB106</f>
        <v>24.012962962962963</v>
      </c>
      <c r="BC105" s="63">
        <f>Persona!BC106</f>
        <v>49</v>
      </c>
      <c r="BD105" s="63">
        <f t="shared" si="40"/>
        <v>73.012962962962959</v>
      </c>
      <c r="BE105" s="63">
        <f t="shared" si="41"/>
        <v>36.50648148148148</v>
      </c>
      <c r="BF105" s="63" t="str">
        <f t="shared" si="42"/>
        <v>Cleared</v>
      </c>
      <c r="BG105" s="63" t="str">
        <f>Wellness!BS106</f>
        <v>Cleared</v>
      </c>
      <c r="BH105" s="63">
        <f>Wellness!CA106</f>
        <v>43.333333333333336</v>
      </c>
      <c r="BI105" s="62">
        <f t="shared" si="43"/>
        <v>13</v>
      </c>
      <c r="BJ105" s="76" t="str">
        <f t="shared" si="44"/>
        <v>Cleared</v>
      </c>
      <c r="BK105" s="63">
        <f>Behavior!AG106</f>
        <v>3.84</v>
      </c>
      <c r="BL105" s="63">
        <f>Behavior!AH106</f>
        <v>7.68</v>
      </c>
      <c r="BM105" s="63" t="str">
        <f t="shared" si="45"/>
        <v>Cleared</v>
      </c>
      <c r="BN105" s="63">
        <f>Discipline!BA106</f>
        <v>59</v>
      </c>
      <c r="BO105" s="63">
        <f t="shared" si="46"/>
        <v>5.9</v>
      </c>
      <c r="BP105" s="63" t="str">
        <f>IF(HPS!BO105&gt;=6,"Cleared","NC")</f>
        <v>NC</v>
      </c>
      <c r="BQ105" s="63">
        <f t="shared" si="47"/>
        <v>63.086481481481478</v>
      </c>
    </row>
    <row r="106" spans="1:69" x14ac:dyDescent="0.3">
      <c r="A106" s="71">
        <v>103</v>
      </c>
      <c r="B106" s="60" t="s">
        <v>23</v>
      </c>
      <c r="C106" s="60" t="s">
        <v>24</v>
      </c>
      <c r="D106" s="60" t="s">
        <v>232</v>
      </c>
      <c r="E106" s="61" t="s">
        <v>233</v>
      </c>
      <c r="F106" s="63">
        <f>Persona!O107</f>
        <v>0</v>
      </c>
      <c r="G106" s="63">
        <f>Persona!P107</f>
        <v>27.777777777777775</v>
      </c>
      <c r="H106" s="63">
        <f>HPS!$G106+HPS!$F106</f>
        <v>27.777777777777775</v>
      </c>
      <c r="I106" s="63">
        <f>HPS!$H106*0.5</f>
        <v>13.888888888888888</v>
      </c>
      <c r="J106" s="63" t="str">
        <f>IF(HPS!$G106&gt;=50,"Cleared","NC")</f>
        <v>NC</v>
      </c>
      <c r="K106" s="63" t="str">
        <f>Wellness!K107</f>
        <v>Cleared</v>
      </c>
      <c r="L106" s="63">
        <f>Wellness!S107</f>
        <v>43.333333333333336</v>
      </c>
      <c r="M106" s="62">
        <f t="shared" si="25"/>
        <v>13</v>
      </c>
      <c r="N106" s="76" t="str">
        <f t="shared" si="26"/>
        <v>Cleared</v>
      </c>
      <c r="O106" s="62">
        <f>Behavior!I107</f>
        <v>3</v>
      </c>
      <c r="P106" s="62">
        <f>HPS!$O106*2</f>
        <v>6</v>
      </c>
      <c r="Q106" s="63" t="str">
        <f>IF(HPS!$P106&gt;=6,"Cleared","NC")</f>
        <v>Cleared</v>
      </c>
      <c r="R106" s="63">
        <f>Discipline!N107</f>
        <v>51.116071428571416</v>
      </c>
      <c r="S106" s="63">
        <f>HPS!$R106*0.1</f>
        <v>5.1116071428571423</v>
      </c>
      <c r="T106" s="63" t="str">
        <f>IF(HPS!$S106&gt;=4,"Cleared","NC")</f>
        <v>Cleared</v>
      </c>
      <c r="U106" s="63">
        <f>HPS!$I106+HPS!$M106+HPS!$P106+HPS!$S106</f>
        <v>38.000496031746025</v>
      </c>
      <c r="V106" s="63">
        <f>Persona!AB107</f>
        <v>10.809523809523812</v>
      </c>
      <c r="W106" s="63">
        <f>Persona!AC107</f>
        <v>20</v>
      </c>
      <c r="X106" s="63">
        <f>HPS!$V106+HPS!$W106</f>
        <v>30.80952380952381</v>
      </c>
      <c r="Y106" s="63">
        <f t="shared" si="27"/>
        <v>15.404761904761905</v>
      </c>
      <c r="Z106" s="63" t="str">
        <f>IF(HPS!$X106&gt;=40,"Cleared","NC")</f>
        <v>NC</v>
      </c>
      <c r="AA106" s="63" t="str">
        <f>Wellness!AE107</f>
        <v>Cleared</v>
      </c>
      <c r="AB106" s="63">
        <f>Wellness!AM107</f>
        <v>3.3333333333333335</v>
      </c>
      <c r="AC106" s="63">
        <f t="shared" si="48"/>
        <v>1</v>
      </c>
      <c r="AD106" s="76" t="str">
        <f t="shared" si="28"/>
        <v>NC</v>
      </c>
      <c r="AE106" s="63">
        <f>Behavior!Q107</f>
        <v>2.5</v>
      </c>
      <c r="AF106" s="63">
        <f>Behavior!R107</f>
        <v>5</v>
      </c>
      <c r="AG106" s="63" t="str">
        <f>IF(HPS!$AF106&gt;=6,"Cleared","NC")</f>
        <v>NC</v>
      </c>
      <c r="AH106" s="63">
        <f>Discipline!AA107</f>
        <v>41.6</v>
      </c>
      <c r="AI106" s="63">
        <f t="shared" si="29"/>
        <v>4.16</v>
      </c>
      <c r="AJ106" s="63" t="str">
        <f t="shared" si="30"/>
        <v>Cleared</v>
      </c>
      <c r="AK106" s="63">
        <f t="shared" si="31"/>
        <v>25.564761904761905</v>
      </c>
      <c r="AL106" s="63">
        <f>Persona!AO107</f>
        <v>11.266666666666666</v>
      </c>
      <c r="AM106" s="63">
        <f>Persona!AP107</f>
        <v>55.999999999999993</v>
      </c>
      <c r="AN106" s="63">
        <f t="shared" si="32"/>
        <v>67.266666666666652</v>
      </c>
      <c r="AO106" s="63">
        <f t="shared" si="33"/>
        <v>33.633333333333326</v>
      </c>
      <c r="AP106" s="63" t="str">
        <f>IF(HPS!$AN106&gt;=40,"Cleared","NC")</f>
        <v>Cleared</v>
      </c>
      <c r="AQ106" s="63" t="str">
        <f>Wellness!AY107</f>
        <v>Cleared</v>
      </c>
      <c r="AR106" s="63">
        <f>Wellness!BG107</f>
        <v>26.666666666666668</v>
      </c>
      <c r="AS106" s="62">
        <f t="shared" si="34"/>
        <v>8</v>
      </c>
      <c r="AT106" s="76" t="str">
        <f t="shared" si="35"/>
        <v>NC</v>
      </c>
      <c r="AU106" s="63">
        <f>Behavior!AG107</f>
        <v>3.56</v>
      </c>
      <c r="AV106" s="63">
        <f>Behavior!AH107</f>
        <v>7.12</v>
      </c>
      <c r="AW106" s="63" t="str">
        <f t="shared" si="36"/>
        <v>Cleared</v>
      </c>
      <c r="AX106" s="63">
        <f>Discipline!AN107</f>
        <v>37.333333333333329</v>
      </c>
      <c r="AY106" s="63">
        <f t="shared" si="37"/>
        <v>3.7333333333333329</v>
      </c>
      <c r="AZ106" s="63" t="str">
        <f t="shared" si="38"/>
        <v>NC</v>
      </c>
      <c r="BA106" s="63">
        <f t="shared" si="39"/>
        <v>52.486666666666657</v>
      </c>
      <c r="BB106" s="63">
        <f>Persona!BB107</f>
        <v>19.764814814814816</v>
      </c>
      <c r="BC106" s="63">
        <f>Persona!BC107</f>
        <v>30</v>
      </c>
      <c r="BD106" s="63">
        <f t="shared" si="40"/>
        <v>49.764814814814812</v>
      </c>
      <c r="BE106" s="63">
        <f t="shared" si="41"/>
        <v>24.882407407407406</v>
      </c>
      <c r="BF106" s="63" t="str">
        <f t="shared" si="42"/>
        <v>Cleared</v>
      </c>
      <c r="BG106" s="63" t="str">
        <f>Wellness!BS107</f>
        <v>Cleared</v>
      </c>
      <c r="BH106" s="63">
        <f>Wellness!CA107</f>
        <v>36.666666666666664</v>
      </c>
      <c r="BI106" s="62">
        <f t="shared" si="43"/>
        <v>10.999999999999998</v>
      </c>
      <c r="BJ106" s="76" t="str">
        <f t="shared" si="44"/>
        <v>Cleared</v>
      </c>
      <c r="BK106" s="63">
        <f>Behavior!AG107</f>
        <v>3.56</v>
      </c>
      <c r="BL106" s="63">
        <f>Behavior!AH107</f>
        <v>7.12</v>
      </c>
      <c r="BM106" s="63" t="str">
        <f t="shared" si="45"/>
        <v>Cleared</v>
      </c>
      <c r="BN106" s="63">
        <f>Discipline!BA107</f>
        <v>42.333333333333336</v>
      </c>
      <c r="BO106" s="63">
        <f t="shared" si="46"/>
        <v>4.2333333333333334</v>
      </c>
      <c r="BP106" s="63" t="str">
        <f>IF(HPS!BO106&gt;=6,"Cleared","NC")</f>
        <v>NC</v>
      </c>
      <c r="BQ106" s="63">
        <f t="shared" si="47"/>
        <v>47.235740740740738</v>
      </c>
    </row>
    <row r="107" spans="1:69" x14ac:dyDescent="0.3">
      <c r="A107" s="72">
        <v>104</v>
      </c>
      <c r="B107" s="64" t="s">
        <v>27</v>
      </c>
      <c r="C107" s="64" t="s">
        <v>24</v>
      </c>
      <c r="D107" s="64" t="s">
        <v>234</v>
      </c>
      <c r="E107" s="65" t="s">
        <v>235</v>
      </c>
      <c r="F107" s="63">
        <f>Persona!O108</f>
        <v>0</v>
      </c>
      <c r="G107" s="63">
        <f>Persona!P108</f>
        <v>53.333333333333336</v>
      </c>
      <c r="H107" s="63">
        <f>HPS!$G107+HPS!$F107</f>
        <v>53.333333333333336</v>
      </c>
      <c r="I107" s="63">
        <f>HPS!$H107*0.5</f>
        <v>26.666666666666668</v>
      </c>
      <c r="J107" s="63" t="str">
        <f>IF(HPS!$G107&gt;=50,"Cleared","NC")</f>
        <v>Cleared</v>
      </c>
      <c r="K107" s="63" t="str">
        <f>Wellness!K108</f>
        <v>Cleared</v>
      </c>
      <c r="L107" s="63">
        <f>Wellness!S108</f>
        <v>0</v>
      </c>
      <c r="M107" s="62">
        <f t="shared" si="25"/>
        <v>0</v>
      </c>
      <c r="N107" s="76" t="str">
        <f t="shared" si="26"/>
        <v>NC</v>
      </c>
      <c r="O107" s="66">
        <f>Behavior!I108</f>
        <v>3</v>
      </c>
      <c r="P107" s="66">
        <f>HPS!$O107*2</f>
        <v>6</v>
      </c>
      <c r="Q107" s="67" t="str">
        <f>IF(HPS!$P107&gt;=6,"Cleared","NC")</f>
        <v>Cleared</v>
      </c>
      <c r="R107" s="63">
        <f>Discipline!N108</f>
        <v>67.5</v>
      </c>
      <c r="S107" s="63">
        <f>HPS!$R107*0.1</f>
        <v>6.75</v>
      </c>
      <c r="T107" s="63" t="str">
        <f>IF(HPS!$S107&gt;=4,"Cleared","NC")</f>
        <v>Cleared</v>
      </c>
      <c r="U107" s="67">
        <f>HPS!$I107+HPS!$M107+HPS!$P107+HPS!$S107</f>
        <v>39.416666666666671</v>
      </c>
      <c r="V107" s="63">
        <f>Persona!AB108</f>
        <v>23.44047619047619</v>
      </c>
      <c r="W107" s="63">
        <f>Persona!AC108</f>
        <v>52.8</v>
      </c>
      <c r="X107" s="63">
        <f>HPS!$V107+HPS!$W107</f>
        <v>76.240476190476187</v>
      </c>
      <c r="Y107" s="63">
        <f t="shared" si="27"/>
        <v>38.120238095238093</v>
      </c>
      <c r="Z107" s="67" t="str">
        <f>IF(HPS!$X107&gt;=40,"Cleared","NC")</f>
        <v>Cleared</v>
      </c>
      <c r="AA107" s="63" t="str">
        <f>Wellness!AE108</f>
        <v>Cleared</v>
      </c>
      <c r="AB107" s="63">
        <f>Wellness!AM108</f>
        <v>13.333333333333334</v>
      </c>
      <c r="AC107" s="63">
        <f t="shared" si="48"/>
        <v>4</v>
      </c>
      <c r="AD107" s="76" t="str">
        <f t="shared" si="28"/>
        <v>NC</v>
      </c>
      <c r="AE107" s="63">
        <f>Behavior!Q108</f>
        <v>4.05</v>
      </c>
      <c r="AF107" s="63">
        <f>Behavior!R108</f>
        <v>8.1</v>
      </c>
      <c r="AG107" s="63" t="str">
        <f>IF(HPS!$AF107&gt;=6,"Cleared","NC")</f>
        <v>Cleared</v>
      </c>
      <c r="AH107" s="63">
        <f>Discipline!AA108</f>
        <v>52.685714285714283</v>
      </c>
      <c r="AI107" s="63">
        <f t="shared" si="29"/>
        <v>5.2685714285714287</v>
      </c>
      <c r="AJ107" s="63" t="str">
        <f t="shared" si="30"/>
        <v>Cleared</v>
      </c>
      <c r="AK107" s="63">
        <f t="shared" si="31"/>
        <v>55.488809523809522</v>
      </c>
      <c r="AL107" s="63">
        <f>Persona!AO108</f>
        <v>9.1333333333333329</v>
      </c>
      <c r="AM107" s="63">
        <f>Persona!AP108</f>
        <v>39.333333333333321</v>
      </c>
      <c r="AN107" s="63">
        <f t="shared" si="32"/>
        <v>48.466666666666654</v>
      </c>
      <c r="AO107" s="63">
        <f t="shared" si="33"/>
        <v>24.233333333333327</v>
      </c>
      <c r="AP107" s="67" t="str">
        <f>IF(HPS!$AN107&gt;=40,"Cleared","NC")</f>
        <v>Cleared</v>
      </c>
      <c r="AQ107" s="63" t="str">
        <f>Wellness!AY108</f>
        <v>Cleared</v>
      </c>
      <c r="AR107" s="63">
        <f>Wellness!BG108</f>
        <v>30</v>
      </c>
      <c r="AS107" s="62">
        <f t="shared" si="34"/>
        <v>9</v>
      </c>
      <c r="AT107" s="76" t="str">
        <f t="shared" si="35"/>
        <v>Cleared</v>
      </c>
      <c r="AU107" s="63">
        <f>Behavior!AG108</f>
        <v>4.16</v>
      </c>
      <c r="AV107" s="63">
        <f>Behavior!AH108</f>
        <v>8.32</v>
      </c>
      <c r="AW107" s="63" t="str">
        <f t="shared" si="36"/>
        <v>Cleared</v>
      </c>
      <c r="AX107" s="63">
        <f>Discipline!AN108</f>
        <v>45.611111111111114</v>
      </c>
      <c r="AY107" s="63">
        <f t="shared" si="37"/>
        <v>4.5611111111111118</v>
      </c>
      <c r="AZ107" s="63" t="str">
        <f t="shared" si="38"/>
        <v>Cleared</v>
      </c>
      <c r="BA107" s="63">
        <f t="shared" si="39"/>
        <v>46.114444444444437</v>
      </c>
      <c r="BB107" s="63">
        <f>Persona!BB108</f>
        <v>28.829629629629633</v>
      </c>
      <c r="BC107" s="63">
        <f>Persona!BC108</f>
        <v>33.666666666666664</v>
      </c>
      <c r="BD107" s="63">
        <f t="shared" si="40"/>
        <v>62.496296296296293</v>
      </c>
      <c r="BE107" s="63">
        <f t="shared" si="41"/>
        <v>31.248148148148147</v>
      </c>
      <c r="BF107" s="63" t="str">
        <f t="shared" si="42"/>
        <v>Cleared</v>
      </c>
      <c r="BG107" s="63" t="str">
        <f>Wellness!BS108</f>
        <v>Cleared</v>
      </c>
      <c r="BH107" s="63">
        <f>Wellness!CA108</f>
        <v>46.666666666666664</v>
      </c>
      <c r="BI107" s="62">
        <f t="shared" si="43"/>
        <v>13.999999999999998</v>
      </c>
      <c r="BJ107" s="76" t="str">
        <f t="shared" si="44"/>
        <v>Cleared</v>
      </c>
      <c r="BK107" s="63">
        <f>Behavior!AG108</f>
        <v>4.16</v>
      </c>
      <c r="BL107" s="63">
        <f>Behavior!AH108</f>
        <v>8.32</v>
      </c>
      <c r="BM107" s="63" t="str">
        <f t="shared" si="45"/>
        <v>Cleared</v>
      </c>
      <c r="BN107" s="63">
        <f>Discipline!BA108</f>
        <v>62</v>
      </c>
      <c r="BO107" s="63">
        <f t="shared" si="46"/>
        <v>6.2</v>
      </c>
      <c r="BP107" s="63" t="str">
        <f>IF(HPS!BO107&gt;=6,"Cleared","NC")</f>
        <v>Cleared</v>
      </c>
      <c r="BQ107" s="63">
        <f t="shared" si="47"/>
        <v>59.76814814814815</v>
      </c>
    </row>
    <row r="108" spans="1:69" x14ac:dyDescent="0.3">
      <c r="A108" s="71">
        <v>105</v>
      </c>
      <c r="B108" s="60" t="s">
        <v>23</v>
      </c>
      <c r="C108" s="60" t="s">
        <v>24</v>
      </c>
      <c r="D108" s="60" t="s">
        <v>236</v>
      </c>
      <c r="E108" s="61" t="s">
        <v>237</v>
      </c>
      <c r="F108" s="63">
        <f>Persona!O109</f>
        <v>0</v>
      </c>
      <c r="G108" s="63">
        <f>Persona!P109</f>
        <v>56.666666666666664</v>
      </c>
      <c r="H108" s="63">
        <f>HPS!$G108+HPS!$F108</f>
        <v>56.666666666666664</v>
      </c>
      <c r="I108" s="63">
        <f>HPS!$H108*0.5</f>
        <v>28.333333333333332</v>
      </c>
      <c r="J108" s="63" t="str">
        <f>IF(HPS!$G108&gt;=50,"Cleared","NC")</f>
        <v>Cleared</v>
      </c>
      <c r="K108" s="63" t="str">
        <f>Wellness!K109</f>
        <v>Cleared</v>
      </c>
      <c r="L108" s="63">
        <f>Wellness!S109</f>
        <v>36.666666666666664</v>
      </c>
      <c r="M108" s="62">
        <f t="shared" si="25"/>
        <v>10.999999999999998</v>
      </c>
      <c r="N108" s="76" t="str">
        <f t="shared" si="26"/>
        <v>Cleared</v>
      </c>
      <c r="O108" s="62">
        <f>Behavior!I109</f>
        <v>3</v>
      </c>
      <c r="P108" s="62">
        <f>HPS!$O108*2</f>
        <v>6</v>
      </c>
      <c r="Q108" s="63" t="str">
        <f>IF(HPS!$P108&gt;=6,"Cleared","NC")</f>
        <v>Cleared</v>
      </c>
      <c r="R108" s="63">
        <f>Discipline!N109</f>
        <v>62.5</v>
      </c>
      <c r="S108" s="63">
        <f>HPS!$R108*0.1</f>
        <v>6.25</v>
      </c>
      <c r="T108" s="63" t="str">
        <f>IF(HPS!$S108&gt;=4,"Cleared","NC")</f>
        <v>Cleared</v>
      </c>
      <c r="U108" s="63">
        <f>HPS!$I108+HPS!$M108+HPS!$P108+HPS!$S108</f>
        <v>51.583333333333329</v>
      </c>
      <c r="V108" s="63">
        <f>Persona!AB109</f>
        <v>23.054761904761904</v>
      </c>
      <c r="W108" s="63">
        <f>Persona!AC109</f>
        <v>39.999999999999993</v>
      </c>
      <c r="X108" s="63">
        <f>HPS!$V108+HPS!$W108</f>
        <v>63.054761904761897</v>
      </c>
      <c r="Y108" s="63">
        <f t="shared" si="27"/>
        <v>31.527380952380948</v>
      </c>
      <c r="Z108" s="63" t="str">
        <f>IF(HPS!$X108&gt;=40,"Cleared","NC")</f>
        <v>Cleared</v>
      </c>
      <c r="AA108" s="63" t="str">
        <f>Wellness!AE109</f>
        <v>Cleared</v>
      </c>
      <c r="AB108" s="63">
        <f>Wellness!AM109</f>
        <v>23.333333333333332</v>
      </c>
      <c r="AC108" s="63">
        <f t="shared" si="48"/>
        <v>6.9999999999999991</v>
      </c>
      <c r="AD108" s="76" t="str">
        <f t="shared" si="28"/>
        <v>NC</v>
      </c>
      <c r="AE108" s="63">
        <f>Behavior!Q109</f>
        <v>3.75</v>
      </c>
      <c r="AF108" s="63">
        <f>Behavior!R109</f>
        <v>7.5</v>
      </c>
      <c r="AG108" s="63" t="str">
        <f>IF(HPS!$AF108&gt;=6,"Cleared","NC")</f>
        <v>Cleared</v>
      </c>
      <c r="AH108" s="63">
        <f>Discipline!AA109</f>
        <v>49.028571428571432</v>
      </c>
      <c r="AI108" s="63">
        <f t="shared" si="29"/>
        <v>4.9028571428571439</v>
      </c>
      <c r="AJ108" s="63" t="str">
        <f t="shared" si="30"/>
        <v>Cleared</v>
      </c>
      <c r="AK108" s="63">
        <f t="shared" si="31"/>
        <v>50.930238095238089</v>
      </c>
      <c r="AL108" s="63">
        <f>Persona!AO109</f>
        <v>16.706666666666667</v>
      </c>
      <c r="AM108" s="63">
        <f>Persona!AP109</f>
        <v>50.000000000000007</v>
      </c>
      <c r="AN108" s="63">
        <f t="shared" si="32"/>
        <v>66.706666666666678</v>
      </c>
      <c r="AO108" s="63">
        <f t="shared" si="33"/>
        <v>33.353333333333339</v>
      </c>
      <c r="AP108" s="63" t="str">
        <f>IF(HPS!$AN108&gt;=40,"Cleared","NC")</f>
        <v>Cleared</v>
      </c>
      <c r="AQ108" s="63" t="str">
        <f>Wellness!AY109</f>
        <v>Cleared</v>
      </c>
      <c r="AR108" s="63">
        <f>Wellness!BG109</f>
        <v>20</v>
      </c>
      <c r="AS108" s="62">
        <f t="shared" si="34"/>
        <v>6</v>
      </c>
      <c r="AT108" s="76" t="str">
        <f t="shared" si="35"/>
        <v>NC</v>
      </c>
      <c r="AU108" s="63">
        <f>Behavior!AG109</f>
        <v>3.8</v>
      </c>
      <c r="AV108" s="63">
        <f>Behavior!AH109</f>
        <v>7.6</v>
      </c>
      <c r="AW108" s="63" t="str">
        <f t="shared" si="36"/>
        <v>Cleared</v>
      </c>
      <c r="AX108" s="63">
        <f>Discipline!AN109</f>
        <v>50.277777777777779</v>
      </c>
      <c r="AY108" s="63">
        <f t="shared" si="37"/>
        <v>5.0277777777777786</v>
      </c>
      <c r="AZ108" s="63" t="str">
        <f t="shared" si="38"/>
        <v>Cleared</v>
      </c>
      <c r="BA108" s="63">
        <f t="shared" si="39"/>
        <v>51.981111111111119</v>
      </c>
      <c r="BB108" s="63">
        <f>Persona!BB109</f>
        <v>27.101851851851855</v>
      </c>
      <c r="BC108" s="63">
        <f>Persona!BC109</f>
        <v>51</v>
      </c>
      <c r="BD108" s="63">
        <f t="shared" si="40"/>
        <v>78.101851851851848</v>
      </c>
      <c r="BE108" s="63">
        <f t="shared" si="41"/>
        <v>39.050925925925924</v>
      </c>
      <c r="BF108" s="63" t="str">
        <f t="shared" si="42"/>
        <v>Cleared</v>
      </c>
      <c r="BG108" s="63" t="str">
        <f>Wellness!BS109</f>
        <v>NC</v>
      </c>
      <c r="BH108" s="63">
        <f>Wellness!CA109</f>
        <v>20</v>
      </c>
      <c r="BI108" s="62">
        <f t="shared" si="43"/>
        <v>6</v>
      </c>
      <c r="BJ108" s="76" t="str">
        <f t="shared" si="44"/>
        <v>NC</v>
      </c>
      <c r="BK108" s="63">
        <f>Behavior!AG109</f>
        <v>3.8</v>
      </c>
      <c r="BL108" s="63">
        <f>Behavior!AH109</f>
        <v>7.6</v>
      </c>
      <c r="BM108" s="63" t="str">
        <f t="shared" si="45"/>
        <v>Cleared</v>
      </c>
      <c r="BN108" s="63">
        <f>Discipline!BA109</f>
        <v>56.000000000000007</v>
      </c>
      <c r="BO108" s="63">
        <f t="shared" si="46"/>
        <v>5.6000000000000014</v>
      </c>
      <c r="BP108" s="63" t="str">
        <f>IF(HPS!BO108&gt;=6,"Cleared","NC")</f>
        <v>NC</v>
      </c>
      <c r="BQ108" s="63">
        <f t="shared" si="47"/>
        <v>58.250925925925927</v>
      </c>
    </row>
    <row r="109" spans="1:69" x14ac:dyDescent="0.3">
      <c r="A109" s="72">
        <v>106</v>
      </c>
      <c r="B109" s="64" t="s">
        <v>27</v>
      </c>
      <c r="C109" s="64" t="s">
        <v>15</v>
      </c>
      <c r="D109" s="64" t="s">
        <v>238</v>
      </c>
      <c r="E109" s="65" t="s">
        <v>239</v>
      </c>
      <c r="F109" s="63">
        <f>Persona!O110</f>
        <v>0</v>
      </c>
      <c r="G109" s="63">
        <f>Persona!P110</f>
        <v>67.777777777777786</v>
      </c>
      <c r="H109" s="63">
        <f>HPS!$G109+HPS!$F109</f>
        <v>67.777777777777786</v>
      </c>
      <c r="I109" s="63">
        <f>HPS!$H109*0.5</f>
        <v>33.888888888888893</v>
      </c>
      <c r="J109" s="63" t="str">
        <f>IF(HPS!$G109&gt;=50,"Cleared","NC")</f>
        <v>Cleared</v>
      </c>
      <c r="K109" s="63" t="str">
        <f>Wellness!K110</f>
        <v>Cleared</v>
      </c>
      <c r="L109" s="63">
        <f>Wellness!S110</f>
        <v>60</v>
      </c>
      <c r="M109" s="62">
        <f t="shared" si="25"/>
        <v>18</v>
      </c>
      <c r="N109" s="76" t="str">
        <f t="shared" si="26"/>
        <v>Cleared</v>
      </c>
      <c r="O109" s="66">
        <f>Behavior!I110</f>
        <v>3</v>
      </c>
      <c r="P109" s="66">
        <f>HPS!$O109*2</f>
        <v>6</v>
      </c>
      <c r="Q109" s="67" t="str">
        <f>IF(HPS!$P109&gt;=6,"Cleared","NC")</f>
        <v>Cleared</v>
      </c>
      <c r="R109" s="63">
        <f>Discipline!N110</f>
        <v>61.250000000000007</v>
      </c>
      <c r="S109" s="63">
        <f>HPS!$R109*0.1</f>
        <v>6.1250000000000009</v>
      </c>
      <c r="T109" s="63" t="str">
        <f>IF(HPS!$S109&gt;=4,"Cleared","NC")</f>
        <v>Cleared</v>
      </c>
      <c r="U109" s="67">
        <f>HPS!$I109+HPS!$M109+HPS!$P109+HPS!$S109</f>
        <v>64.0138888888889</v>
      </c>
      <c r="V109" s="63">
        <f>Persona!AB110</f>
        <v>14.719047619047618</v>
      </c>
      <c r="W109" s="63">
        <f>Persona!AC110</f>
        <v>56.800000000000004</v>
      </c>
      <c r="X109" s="63">
        <f>HPS!$V109+HPS!$W109</f>
        <v>71.519047619047626</v>
      </c>
      <c r="Y109" s="63">
        <f t="shared" si="27"/>
        <v>35.759523809523813</v>
      </c>
      <c r="Z109" s="67" t="str">
        <f>IF(HPS!$X109&gt;=40,"Cleared","NC")</f>
        <v>Cleared</v>
      </c>
      <c r="AA109" s="63" t="str">
        <f>Wellness!AE110</f>
        <v>Cleared</v>
      </c>
      <c r="AB109" s="63">
        <f>Wellness!AM110</f>
        <v>50</v>
      </c>
      <c r="AC109" s="63">
        <f t="shared" si="48"/>
        <v>15</v>
      </c>
      <c r="AD109" s="76" t="str">
        <f t="shared" si="28"/>
        <v>Cleared</v>
      </c>
      <c r="AE109" s="63">
        <f>Behavior!Q110</f>
        <v>3.9</v>
      </c>
      <c r="AF109" s="63">
        <f>Behavior!R110</f>
        <v>7.8</v>
      </c>
      <c r="AG109" s="63" t="str">
        <f>IF(HPS!$AF109&gt;=6,"Cleared","NC")</f>
        <v>Cleared</v>
      </c>
      <c r="AH109" s="63">
        <f>Discipline!AA110</f>
        <v>54.171428571428571</v>
      </c>
      <c r="AI109" s="63">
        <f t="shared" si="29"/>
        <v>5.4171428571428573</v>
      </c>
      <c r="AJ109" s="63" t="str">
        <f t="shared" si="30"/>
        <v>Cleared</v>
      </c>
      <c r="AK109" s="63">
        <f t="shared" si="31"/>
        <v>63.976666666666667</v>
      </c>
      <c r="AL109" s="63">
        <f>Persona!AO110</f>
        <v>21.186666666666671</v>
      </c>
      <c r="AM109" s="63">
        <f>Persona!AP110</f>
        <v>32.666666666666671</v>
      </c>
      <c r="AN109" s="63">
        <f t="shared" si="32"/>
        <v>53.853333333333339</v>
      </c>
      <c r="AO109" s="63">
        <f t="shared" si="33"/>
        <v>26.926666666666669</v>
      </c>
      <c r="AP109" s="67" t="str">
        <f>IF(HPS!$AN109&gt;=40,"Cleared","NC")</f>
        <v>Cleared</v>
      </c>
      <c r="AQ109" s="63" t="str">
        <f>Wellness!AY110</f>
        <v>Cleared</v>
      </c>
      <c r="AR109" s="63">
        <f>Wellness!BG110</f>
        <v>43.333333333333336</v>
      </c>
      <c r="AS109" s="62">
        <f t="shared" si="34"/>
        <v>13</v>
      </c>
      <c r="AT109" s="76" t="str">
        <f t="shared" si="35"/>
        <v>Cleared</v>
      </c>
      <c r="AU109" s="63">
        <f>Behavior!AG110</f>
        <v>4</v>
      </c>
      <c r="AV109" s="63">
        <f>Behavior!AH110</f>
        <v>8</v>
      </c>
      <c r="AW109" s="63" t="str">
        <f t="shared" si="36"/>
        <v>Cleared</v>
      </c>
      <c r="AX109" s="63">
        <f>Discipline!AN110</f>
        <v>48.5</v>
      </c>
      <c r="AY109" s="63">
        <f t="shared" si="37"/>
        <v>4.8500000000000005</v>
      </c>
      <c r="AZ109" s="63" t="str">
        <f t="shared" si="38"/>
        <v>Cleared</v>
      </c>
      <c r="BA109" s="63">
        <f t="shared" si="39"/>
        <v>52.776666666666671</v>
      </c>
      <c r="BB109" s="63">
        <f>Persona!BB110</f>
        <v>23.900000000000002</v>
      </c>
      <c r="BC109" s="63">
        <f>Persona!BC110</f>
        <v>27.166666666666661</v>
      </c>
      <c r="BD109" s="63">
        <f t="shared" si="40"/>
        <v>51.066666666666663</v>
      </c>
      <c r="BE109" s="63">
        <f t="shared" si="41"/>
        <v>25.533333333333331</v>
      </c>
      <c r="BF109" s="63" t="str">
        <f t="shared" si="42"/>
        <v>Cleared</v>
      </c>
      <c r="BG109" s="63" t="str">
        <f>Wellness!BS110</f>
        <v>Cleared</v>
      </c>
      <c r="BH109" s="63">
        <f>Wellness!CA110</f>
        <v>50</v>
      </c>
      <c r="BI109" s="62">
        <f t="shared" si="43"/>
        <v>15</v>
      </c>
      <c r="BJ109" s="76" t="str">
        <f t="shared" si="44"/>
        <v>Cleared</v>
      </c>
      <c r="BK109" s="63">
        <f>Behavior!AG110</f>
        <v>4</v>
      </c>
      <c r="BL109" s="63">
        <f>Behavior!AH110</f>
        <v>8</v>
      </c>
      <c r="BM109" s="63" t="str">
        <f t="shared" si="45"/>
        <v>Cleared</v>
      </c>
      <c r="BN109" s="63">
        <f>Discipline!BA110</f>
        <v>48.166666666666664</v>
      </c>
      <c r="BO109" s="63">
        <f t="shared" si="46"/>
        <v>4.8166666666666664</v>
      </c>
      <c r="BP109" s="63" t="str">
        <f>IF(HPS!BO109&gt;=6,"Cleared","NC")</f>
        <v>NC</v>
      </c>
      <c r="BQ109" s="63">
        <f t="shared" si="47"/>
        <v>53.349999999999994</v>
      </c>
    </row>
    <row r="110" spans="1:69" x14ac:dyDescent="0.3">
      <c r="A110" s="71">
        <v>107</v>
      </c>
      <c r="B110" s="60" t="s">
        <v>23</v>
      </c>
      <c r="C110" s="60" t="s">
        <v>15</v>
      </c>
      <c r="D110" s="60" t="s">
        <v>240</v>
      </c>
      <c r="E110" s="61" t="s">
        <v>241</v>
      </c>
      <c r="F110" s="63">
        <f>Persona!O111</f>
        <v>0</v>
      </c>
      <c r="G110" s="63">
        <f>Persona!P111</f>
        <v>82.222222222222214</v>
      </c>
      <c r="H110" s="63">
        <f>HPS!$G110+HPS!$F110</f>
        <v>82.222222222222214</v>
      </c>
      <c r="I110" s="63">
        <f>HPS!$H110*0.5</f>
        <v>41.111111111111107</v>
      </c>
      <c r="J110" s="63" t="str">
        <f>IF(HPS!$G110&gt;=50,"Cleared","NC")</f>
        <v>Cleared</v>
      </c>
      <c r="K110" s="63" t="str">
        <f>Wellness!K111</f>
        <v>Cleared</v>
      </c>
      <c r="L110" s="63">
        <f>Wellness!S111</f>
        <v>40</v>
      </c>
      <c r="M110" s="62">
        <f t="shared" si="25"/>
        <v>12</v>
      </c>
      <c r="N110" s="76" t="str">
        <f t="shared" si="26"/>
        <v>Cleared</v>
      </c>
      <c r="O110" s="62">
        <f>Behavior!I111</f>
        <v>3</v>
      </c>
      <c r="P110" s="62">
        <f>HPS!$O110*2</f>
        <v>6</v>
      </c>
      <c r="Q110" s="63" t="str">
        <f>IF(HPS!$P110&gt;=6,"Cleared","NC")</f>
        <v>Cleared</v>
      </c>
      <c r="R110" s="63">
        <f>Discipline!N111</f>
        <v>55.223214285714285</v>
      </c>
      <c r="S110" s="63">
        <f>HPS!$R110*0.1</f>
        <v>5.5223214285714288</v>
      </c>
      <c r="T110" s="63" t="str">
        <f>IF(HPS!$S110&gt;=4,"Cleared","NC")</f>
        <v>Cleared</v>
      </c>
      <c r="U110" s="63">
        <f>HPS!$I110+HPS!$M110+HPS!$P110+HPS!$S110</f>
        <v>64.633432539682531</v>
      </c>
      <c r="V110" s="63">
        <f>Persona!AB111</f>
        <v>13.933333333333335</v>
      </c>
      <c r="W110" s="63">
        <f>Persona!AC111</f>
        <v>35.199999999999996</v>
      </c>
      <c r="X110" s="63">
        <f>HPS!$V110+HPS!$W110</f>
        <v>49.133333333333333</v>
      </c>
      <c r="Y110" s="63">
        <f t="shared" si="27"/>
        <v>24.566666666666666</v>
      </c>
      <c r="Z110" s="63" t="str">
        <f>IF(HPS!$X110&gt;=40,"Cleared","NC")</f>
        <v>Cleared</v>
      </c>
      <c r="AA110" s="63" t="str">
        <f>Wellness!AE111</f>
        <v>Cleared</v>
      </c>
      <c r="AB110" s="63">
        <f>Wellness!AM111</f>
        <v>13.333333333333334</v>
      </c>
      <c r="AC110" s="63">
        <f t="shared" si="48"/>
        <v>4</v>
      </c>
      <c r="AD110" s="76" t="str">
        <f t="shared" si="28"/>
        <v>NC</v>
      </c>
      <c r="AE110" s="63">
        <f>Behavior!Q111</f>
        <v>4</v>
      </c>
      <c r="AF110" s="63">
        <f>Behavior!R111</f>
        <v>8</v>
      </c>
      <c r="AG110" s="63" t="str">
        <f>IF(HPS!$AF110&gt;=6,"Cleared","NC")</f>
        <v>Cleared</v>
      </c>
      <c r="AH110" s="63">
        <f>Discipline!AA111</f>
        <v>49.942857142857136</v>
      </c>
      <c r="AI110" s="63">
        <f t="shared" si="29"/>
        <v>4.9942857142857138</v>
      </c>
      <c r="AJ110" s="63" t="str">
        <f t="shared" si="30"/>
        <v>Cleared</v>
      </c>
      <c r="AK110" s="63">
        <f t="shared" si="31"/>
        <v>41.560952380952379</v>
      </c>
      <c r="AL110" s="63">
        <f>Persona!AO111</f>
        <v>19.013333333333332</v>
      </c>
      <c r="AM110" s="63">
        <f>Persona!AP111</f>
        <v>55.999999999999993</v>
      </c>
      <c r="AN110" s="63">
        <f t="shared" si="32"/>
        <v>75.013333333333321</v>
      </c>
      <c r="AO110" s="63">
        <f t="shared" si="33"/>
        <v>37.506666666666661</v>
      </c>
      <c r="AP110" s="63" t="str">
        <f>IF(HPS!$AN110&gt;=40,"Cleared","NC")</f>
        <v>Cleared</v>
      </c>
      <c r="AQ110" s="63" t="str">
        <f>Wellness!AY111</f>
        <v>Cleared</v>
      </c>
      <c r="AR110" s="63">
        <f>Wellness!BG111</f>
        <v>30</v>
      </c>
      <c r="AS110" s="62">
        <f t="shared" si="34"/>
        <v>9</v>
      </c>
      <c r="AT110" s="76" t="str">
        <f t="shared" si="35"/>
        <v>Cleared</v>
      </c>
      <c r="AU110" s="63">
        <f>Behavior!AG111</f>
        <v>4.1500000000000004</v>
      </c>
      <c r="AV110" s="63">
        <f>Behavior!AH111</f>
        <v>8.3000000000000007</v>
      </c>
      <c r="AW110" s="63" t="str">
        <f t="shared" si="36"/>
        <v>Cleared</v>
      </c>
      <c r="AX110" s="63">
        <f>Discipline!AN111</f>
        <v>59.277777777777771</v>
      </c>
      <c r="AY110" s="63">
        <f t="shared" si="37"/>
        <v>5.9277777777777771</v>
      </c>
      <c r="AZ110" s="63" t="str">
        <f t="shared" si="38"/>
        <v>Cleared</v>
      </c>
      <c r="BA110" s="63">
        <f t="shared" si="39"/>
        <v>60.734444444444435</v>
      </c>
      <c r="BB110" s="63">
        <f>Persona!BB111</f>
        <v>23.225925925925925</v>
      </c>
      <c r="BC110" s="63">
        <f>Persona!BC111</f>
        <v>52.333333333333329</v>
      </c>
      <c r="BD110" s="63">
        <f t="shared" si="40"/>
        <v>75.55925925925925</v>
      </c>
      <c r="BE110" s="63">
        <f t="shared" si="41"/>
        <v>37.779629629629625</v>
      </c>
      <c r="BF110" s="63" t="str">
        <f t="shared" si="42"/>
        <v>Cleared</v>
      </c>
      <c r="BG110" s="63" t="str">
        <f>Wellness!BS111</f>
        <v>Cleared</v>
      </c>
      <c r="BH110" s="63">
        <f>Wellness!CA111</f>
        <v>36.666666666666664</v>
      </c>
      <c r="BI110" s="62">
        <f t="shared" si="43"/>
        <v>10.999999999999998</v>
      </c>
      <c r="BJ110" s="76" t="str">
        <f t="shared" si="44"/>
        <v>Cleared</v>
      </c>
      <c r="BK110" s="63">
        <f>Behavior!AG111</f>
        <v>4.1500000000000004</v>
      </c>
      <c r="BL110" s="63">
        <f>Behavior!AH111</f>
        <v>8.3000000000000007</v>
      </c>
      <c r="BM110" s="63" t="str">
        <f t="shared" si="45"/>
        <v>Cleared</v>
      </c>
      <c r="BN110" s="63">
        <f>Discipline!BA111</f>
        <v>54.333333333333336</v>
      </c>
      <c r="BO110" s="63">
        <f t="shared" si="46"/>
        <v>5.4333333333333336</v>
      </c>
      <c r="BP110" s="63" t="str">
        <f>IF(HPS!BO110&gt;=6,"Cleared","NC")</f>
        <v>NC</v>
      </c>
      <c r="BQ110" s="63">
        <f t="shared" si="47"/>
        <v>62.512962962962959</v>
      </c>
    </row>
    <row r="111" spans="1:69" x14ac:dyDescent="0.3">
      <c r="A111" s="72">
        <v>108</v>
      </c>
      <c r="B111" s="64" t="s">
        <v>27</v>
      </c>
      <c r="C111" s="64" t="s">
        <v>47</v>
      </c>
      <c r="D111" s="64" t="s">
        <v>242</v>
      </c>
      <c r="E111" s="65" t="s">
        <v>243</v>
      </c>
      <c r="F111" s="63">
        <f>Persona!O112</f>
        <v>0</v>
      </c>
      <c r="G111" s="63">
        <f>Persona!P112</f>
        <v>47.222222222222221</v>
      </c>
      <c r="H111" s="63">
        <f>HPS!$G111+HPS!$F111</f>
        <v>47.222222222222221</v>
      </c>
      <c r="I111" s="63">
        <f>HPS!$H111*0.5</f>
        <v>23.611111111111111</v>
      </c>
      <c r="J111" s="63" t="str">
        <f>IF(HPS!$G111&gt;=50,"Cleared","NC")</f>
        <v>NC</v>
      </c>
      <c r="K111" s="63" t="str">
        <f>Wellness!K112</f>
        <v>Cleared</v>
      </c>
      <c r="L111" s="63">
        <f>Wellness!S112</f>
        <v>36.666666666666664</v>
      </c>
      <c r="M111" s="62">
        <f t="shared" si="25"/>
        <v>10.999999999999998</v>
      </c>
      <c r="N111" s="76" t="str">
        <f t="shared" si="26"/>
        <v>Cleared</v>
      </c>
      <c r="O111" s="66">
        <f>Behavior!I112</f>
        <v>3</v>
      </c>
      <c r="P111" s="66">
        <f>HPS!$O111*2</f>
        <v>6</v>
      </c>
      <c r="Q111" s="67" t="str">
        <f>IF(HPS!$P111&gt;=6,"Cleared","NC")</f>
        <v>Cleared</v>
      </c>
      <c r="R111" s="63">
        <f>Discipline!N112</f>
        <v>62.991071428571431</v>
      </c>
      <c r="S111" s="63">
        <f>HPS!$R111*0.1</f>
        <v>6.2991071428571432</v>
      </c>
      <c r="T111" s="63" t="str">
        <f>IF(HPS!$S111&gt;=4,"Cleared","NC")</f>
        <v>Cleared</v>
      </c>
      <c r="U111" s="67">
        <f>HPS!$I111+HPS!$M111+HPS!$P111+HPS!$S111</f>
        <v>46.910218253968253</v>
      </c>
      <c r="V111" s="63">
        <f>Persona!AB112</f>
        <v>14.404761904761907</v>
      </c>
      <c r="W111" s="63">
        <f>Persona!AC112</f>
        <v>24</v>
      </c>
      <c r="X111" s="63">
        <f>HPS!$V111+HPS!$W111</f>
        <v>38.404761904761905</v>
      </c>
      <c r="Y111" s="63">
        <f t="shared" si="27"/>
        <v>19.202380952380953</v>
      </c>
      <c r="Z111" s="67" t="str">
        <f>IF(HPS!$X111&gt;=40,"Cleared","NC")</f>
        <v>NC</v>
      </c>
      <c r="AA111" s="63" t="str">
        <f>Wellness!AE112</f>
        <v>Cleared</v>
      </c>
      <c r="AB111" s="63">
        <f>Wellness!AM112</f>
        <v>40</v>
      </c>
      <c r="AC111" s="63">
        <f t="shared" si="48"/>
        <v>12</v>
      </c>
      <c r="AD111" s="76" t="str">
        <f t="shared" si="28"/>
        <v>Cleared</v>
      </c>
      <c r="AE111" s="63">
        <f>Behavior!Q112</f>
        <v>3.85</v>
      </c>
      <c r="AF111" s="63">
        <f>Behavior!R112</f>
        <v>7.7</v>
      </c>
      <c r="AG111" s="63" t="str">
        <f>IF(HPS!$AF111&gt;=6,"Cleared","NC")</f>
        <v>Cleared</v>
      </c>
      <c r="AH111" s="63">
        <f>Discipline!AA112</f>
        <v>45.371428571428567</v>
      </c>
      <c r="AI111" s="63">
        <f t="shared" si="29"/>
        <v>4.5371428571428565</v>
      </c>
      <c r="AJ111" s="63" t="str">
        <f t="shared" si="30"/>
        <v>Cleared</v>
      </c>
      <c r="AK111" s="63">
        <f t="shared" si="31"/>
        <v>43.439523809523806</v>
      </c>
      <c r="AL111" s="63">
        <f>Persona!AO112</f>
        <v>16.28</v>
      </c>
      <c r="AM111" s="63">
        <f>Persona!AP112</f>
        <v>35.666666666666671</v>
      </c>
      <c r="AN111" s="63">
        <f t="shared" si="32"/>
        <v>51.946666666666673</v>
      </c>
      <c r="AO111" s="63">
        <f t="shared" si="33"/>
        <v>25.973333333333336</v>
      </c>
      <c r="AP111" s="67" t="str">
        <f>IF(HPS!$AN111&gt;=40,"Cleared","NC")</f>
        <v>Cleared</v>
      </c>
      <c r="AQ111" s="63" t="str">
        <f>Wellness!AY112</f>
        <v>Cleared</v>
      </c>
      <c r="AR111" s="63">
        <f>Wellness!BG112</f>
        <v>46.666666666666664</v>
      </c>
      <c r="AS111" s="62">
        <f t="shared" si="34"/>
        <v>13.999999999999998</v>
      </c>
      <c r="AT111" s="76" t="str">
        <f t="shared" si="35"/>
        <v>Cleared</v>
      </c>
      <c r="AU111" s="63">
        <f>Behavior!AG112</f>
        <v>3.8</v>
      </c>
      <c r="AV111" s="63">
        <f>Behavior!AH112</f>
        <v>7.6</v>
      </c>
      <c r="AW111" s="63" t="str">
        <f t="shared" si="36"/>
        <v>Cleared</v>
      </c>
      <c r="AX111" s="63">
        <f>Discipline!AN112</f>
        <v>50.888888888888886</v>
      </c>
      <c r="AY111" s="63">
        <f t="shared" si="37"/>
        <v>5.0888888888888886</v>
      </c>
      <c r="AZ111" s="63" t="str">
        <f t="shared" si="38"/>
        <v>Cleared</v>
      </c>
      <c r="BA111" s="63">
        <f t="shared" si="39"/>
        <v>52.662222222222226</v>
      </c>
      <c r="BB111" s="63">
        <f>Persona!BB112</f>
        <v>18.851851851851855</v>
      </c>
      <c r="BC111" s="63">
        <f>Persona!BC112</f>
        <v>48</v>
      </c>
      <c r="BD111" s="63">
        <f t="shared" si="40"/>
        <v>66.851851851851848</v>
      </c>
      <c r="BE111" s="63">
        <f t="shared" si="41"/>
        <v>33.425925925925924</v>
      </c>
      <c r="BF111" s="63" t="str">
        <f t="shared" si="42"/>
        <v>Cleared</v>
      </c>
      <c r="BG111" s="63" t="str">
        <f>Wellness!BS112</f>
        <v>Cleared</v>
      </c>
      <c r="BH111" s="63">
        <f>Wellness!CA112</f>
        <v>46.666666666666664</v>
      </c>
      <c r="BI111" s="62">
        <f t="shared" si="43"/>
        <v>13.999999999999998</v>
      </c>
      <c r="BJ111" s="76" t="str">
        <f t="shared" si="44"/>
        <v>Cleared</v>
      </c>
      <c r="BK111" s="63">
        <f>Behavior!AG112</f>
        <v>3.8</v>
      </c>
      <c r="BL111" s="63">
        <f>Behavior!AH112</f>
        <v>7.6</v>
      </c>
      <c r="BM111" s="63" t="str">
        <f t="shared" si="45"/>
        <v>Cleared</v>
      </c>
      <c r="BN111" s="63">
        <f>Discipline!BA112</f>
        <v>50.666666666666657</v>
      </c>
      <c r="BO111" s="63">
        <f t="shared" si="46"/>
        <v>5.0666666666666664</v>
      </c>
      <c r="BP111" s="63" t="str">
        <f>IF(HPS!BO111&gt;=6,"Cleared","NC")</f>
        <v>NC</v>
      </c>
      <c r="BQ111" s="63">
        <f t="shared" si="47"/>
        <v>60.092592592592595</v>
      </c>
    </row>
    <row r="112" spans="1:69" x14ac:dyDescent="0.3">
      <c r="A112" s="71">
        <v>109</v>
      </c>
      <c r="B112" s="60" t="s">
        <v>27</v>
      </c>
      <c r="C112" s="60" t="s">
        <v>47</v>
      </c>
      <c r="D112" s="60" t="s">
        <v>244</v>
      </c>
      <c r="E112" s="61" t="s">
        <v>245</v>
      </c>
      <c r="F112" s="63">
        <f>Persona!O113</f>
        <v>0</v>
      </c>
      <c r="G112" s="63">
        <f>Persona!P113</f>
        <v>67.777777777777786</v>
      </c>
      <c r="H112" s="63">
        <f>HPS!$G112+HPS!$F112</f>
        <v>67.777777777777786</v>
      </c>
      <c r="I112" s="63">
        <f>HPS!$H112*0.5</f>
        <v>33.888888888888893</v>
      </c>
      <c r="J112" s="63" t="str">
        <f>IF(HPS!$G112&gt;=50,"Cleared","NC")</f>
        <v>Cleared</v>
      </c>
      <c r="K112" s="63" t="str">
        <f>Wellness!K113</f>
        <v>NC</v>
      </c>
      <c r="L112" s="63">
        <f>Wellness!S113</f>
        <v>0</v>
      </c>
      <c r="M112" s="62">
        <f t="shared" si="25"/>
        <v>0</v>
      </c>
      <c r="N112" s="76" t="str">
        <f t="shared" si="26"/>
        <v>NC</v>
      </c>
      <c r="O112" s="62">
        <f>Behavior!I113</f>
        <v>3</v>
      </c>
      <c r="P112" s="62">
        <f>HPS!$O112*2</f>
        <v>6</v>
      </c>
      <c r="Q112" s="63" t="str">
        <f>IF(HPS!$P112&gt;=6,"Cleared","NC")</f>
        <v>Cleared</v>
      </c>
      <c r="R112" s="63">
        <f>Discipline!N113</f>
        <v>23.75</v>
      </c>
      <c r="S112" s="63">
        <f>HPS!$R112*0.1</f>
        <v>2.375</v>
      </c>
      <c r="T112" s="63" t="str">
        <f>IF(HPS!$S112&gt;=4,"Cleared","NC")</f>
        <v>NC</v>
      </c>
      <c r="U112" s="63">
        <f>HPS!$I112+HPS!$M112+HPS!$P112+HPS!$S112</f>
        <v>42.263888888888893</v>
      </c>
      <c r="V112" s="63">
        <f>Persona!AB113</f>
        <v>22.061904761904763</v>
      </c>
      <c r="W112" s="63">
        <f>Persona!AC113</f>
        <v>38.4</v>
      </c>
      <c r="X112" s="63">
        <f>HPS!$V112+HPS!$W112</f>
        <v>60.461904761904762</v>
      </c>
      <c r="Y112" s="63">
        <f t="shared" si="27"/>
        <v>30.230952380952381</v>
      </c>
      <c r="Z112" s="63" t="str">
        <f>IF(HPS!$X112&gt;=40,"Cleared","NC")</f>
        <v>Cleared</v>
      </c>
      <c r="AA112" s="63" t="str">
        <f>Wellness!AE113</f>
        <v>NC</v>
      </c>
      <c r="AB112" s="63">
        <f>Wellness!AM113</f>
        <v>0</v>
      </c>
      <c r="AC112" s="63">
        <f t="shared" si="48"/>
        <v>0</v>
      </c>
      <c r="AD112" s="76" t="str">
        <f t="shared" si="28"/>
        <v>NC</v>
      </c>
      <c r="AE112" s="63">
        <f>Behavior!Q113</f>
        <v>3.7725</v>
      </c>
      <c r="AF112" s="63">
        <f>Behavior!R113</f>
        <v>7.5449999999999999</v>
      </c>
      <c r="AG112" s="63" t="str">
        <f>IF(HPS!$AF112&gt;=6,"Cleared","NC")</f>
        <v>Cleared</v>
      </c>
      <c r="AH112" s="63">
        <f>Discipline!AA113</f>
        <v>36.571428571428569</v>
      </c>
      <c r="AI112" s="63">
        <f t="shared" si="29"/>
        <v>3.657142857142857</v>
      </c>
      <c r="AJ112" s="63" t="str">
        <f t="shared" si="30"/>
        <v>NC</v>
      </c>
      <c r="AK112" s="63">
        <f t="shared" si="31"/>
        <v>41.433095238095241</v>
      </c>
      <c r="AL112" s="63">
        <f>Persona!AO113</f>
        <v>19.093333333333337</v>
      </c>
      <c r="AM112" s="63">
        <f>Persona!AP113</f>
        <v>50.000000000000007</v>
      </c>
      <c r="AN112" s="63">
        <f t="shared" si="32"/>
        <v>69.093333333333348</v>
      </c>
      <c r="AO112" s="63">
        <f t="shared" si="33"/>
        <v>34.546666666666674</v>
      </c>
      <c r="AP112" s="63" t="str">
        <f>IF(HPS!$AN112&gt;=40,"Cleared","NC")</f>
        <v>Cleared</v>
      </c>
      <c r="AQ112" s="63" t="str">
        <f>Wellness!AY113</f>
        <v>NC</v>
      </c>
      <c r="AR112" s="63">
        <f>Wellness!BG113</f>
        <v>0</v>
      </c>
      <c r="AS112" s="62">
        <f t="shared" si="34"/>
        <v>0</v>
      </c>
      <c r="AT112" s="76" t="str">
        <f t="shared" si="35"/>
        <v>NC</v>
      </c>
      <c r="AU112" s="63">
        <f>Behavior!AG113</f>
        <v>3</v>
      </c>
      <c r="AV112" s="63">
        <f>Behavior!AH113</f>
        <v>6</v>
      </c>
      <c r="AW112" s="63" t="str">
        <f t="shared" si="36"/>
        <v>Cleared</v>
      </c>
      <c r="AX112" s="63">
        <f>Discipline!AN113</f>
        <v>25.888888888888889</v>
      </c>
      <c r="AY112" s="63">
        <f t="shared" si="37"/>
        <v>2.588888888888889</v>
      </c>
      <c r="AZ112" s="63" t="str">
        <f t="shared" si="38"/>
        <v>NC</v>
      </c>
      <c r="BA112" s="63">
        <f t="shared" si="39"/>
        <v>43.135555555555563</v>
      </c>
      <c r="BB112" s="63">
        <f>Persona!BB113</f>
        <v>22.225925925925925</v>
      </c>
      <c r="BC112" s="63">
        <f>Persona!BC113</f>
        <v>48.666666666666664</v>
      </c>
      <c r="BD112" s="63">
        <f t="shared" si="40"/>
        <v>70.892592592592592</v>
      </c>
      <c r="BE112" s="63">
        <f t="shared" si="41"/>
        <v>35.446296296296296</v>
      </c>
      <c r="BF112" s="63" t="str">
        <f t="shared" si="42"/>
        <v>Cleared</v>
      </c>
      <c r="BG112" s="63" t="str">
        <f>Wellness!BS113</f>
        <v>NC</v>
      </c>
      <c r="BH112" s="63">
        <f>Wellness!CA113</f>
        <v>0</v>
      </c>
      <c r="BI112" s="62">
        <f t="shared" si="43"/>
        <v>0</v>
      </c>
      <c r="BJ112" s="76" t="str">
        <f t="shared" si="44"/>
        <v>NC</v>
      </c>
      <c r="BK112" s="63">
        <f>Behavior!AG113</f>
        <v>3</v>
      </c>
      <c r="BL112" s="63">
        <f>Behavior!AH113</f>
        <v>6</v>
      </c>
      <c r="BM112" s="63" t="str">
        <f t="shared" si="45"/>
        <v>Cleared</v>
      </c>
      <c r="BN112" s="63">
        <f>Discipline!BA113</f>
        <v>24.333333333333336</v>
      </c>
      <c r="BO112" s="63">
        <f t="shared" si="46"/>
        <v>2.4333333333333336</v>
      </c>
      <c r="BP112" s="63" t="str">
        <f>IF(HPS!BO112&gt;=6,"Cleared","NC")</f>
        <v>NC</v>
      </c>
      <c r="BQ112" s="63">
        <f t="shared" si="47"/>
        <v>43.879629629629633</v>
      </c>
    </row>
    <row r="113" spans="1:69" x14ac:dyDescent="0.3">
      <c r="A113" s="72">
        <v>110</v>
      </c>
      <c r="B113" s="64" t="s">
        <v>27</v>
      </c>
      <c r="C113" s="64" t="s">
        <v>47</v>
      </c>
      <c r="D113" s="64" t="s">
        <v>246</v>
      </c>
      <c r="E113" s="65" t="s">
        <v>247</v>
      </c>
      <c r="F113" s="63">
        <f>Persona!O114</f>
        <v>0</v>
      </c>
      <c r="G113" s="63">
        <f>Persona!P114</f>
        <v>63.333333333333329</v>
      </c>
      <c r="H113" s="63">
        <f>HPS!$G113+HPS!$F113</f>
        <v>63.333333333333329</v>
      </c>
      <c r="I113" s="63">
        <f>HPS!$H113*0.5</f>
        <v>31.666666666666664</v>
      </c>
      <c r="J113" s="63" t="str">
        <f>IF(HPS!$G113&gt;=50,"Cleared","NC")</f>
        <v>Cleared</v>
      </c>
      <c r="K113" s="63" t="str">
        <f>Wellness!K114</f>
        <v>Cleared</v>
      </c>
      <c r="L113" s="63">
        <f>Wellness!S114</f>
        <v>46.666666666666664</v>
      </c>
      <c r="M113" s="62">
        <f t="shared" si="25"/>
        <v>13.999999999999998</v>
      </c>
      <c r="N113" s="76" t="str">
        <f t="shared" si="26"/>
        <v>Cleared</v>
      </c>
      <c r="O113" s="66">
        <f>Behavior!I114</f>
        <v>3</v>
      </c>
      <c r="P113" s="66">
        <f>HPS!$O113*2</f>
        <v>6</v>
      </c>
      <c r="Q113" s="67" t="str">
        <f>IF(HPS!$P113&gt;=6,"Cleared","NC")</f>
        <v>Cleared</v>
      </c>
      <c r="R113" s="63">
        <f>Discipline!N114</f>
        <v>74.375</v>
      </c>
      <c r="S113" s="63">
        <f>HPS!$R113*0.1</f>
        <v>7.4375</v>
      </c>
      <c r="T113" s="63" t="str">
        <f>IF(HPS!$S113&gt;=4,"Cleared","NC")</f>
        <v>Cleared</v>
      </c>
      <c r="U113" s="67">
        <f>HPS!$I113+HPS!$M113+HPS!$P113+HPS!$S113</f>
        <v>59.104166666666664</v>
      </c>
      <c r="V113" s="63">
        <f>Persona!AB114</f>
        <v>25.773809523809518</v>
      </c>
      <c r="W113" s="63">
        <f>Persona!AC114</f>
        <v>54.4</v>
      </c>
      <c r="X113" s="63">
        <f>HPS!$V113+HPS!$W113</f>
        <v>80.173809523809524</v>
      </c>
      <c r="Y113" s="63">
        <f t="shared" si="27"/>
        <v>40.086904761904762</v>
      </c>
      <c r="Z113" s="67" t="str">
        <f>IF(HPS!$X113&gt;=40,"Cleared","NC")</f>
        <v>Cleared</v>
      </c>
      <c r="AA113" s="63" t="str">
        <f>Wellness!AE114</f>
        <v>Cleared</v>
      </c>
      <c r="AB113" s="63">
        <f>Wellness!AM114</f>
        <v>16.666666666666664</v>
      </c>
      <c r="AC113" s="63">
        <f t="shared" si="48"/>
        <v>4.9999999999999991</v>
      </c>
      <c r="AD113" s="76" t="str">
        <f t="shared" si="28"/>
        <v>NC</v>
      </c>
      <c r="AE113" s="63">
        <f>Behavior!Q114</f>
        <v>3.6831249999999995</v>
      </c>
      <c r="AF113" s="63">
        <f>Behavior!R114</f>
        <v>7.3662499999999991</v>
      </c>
      <c r="AG113" s="63" t="str">
        <f>IF(HPS!$AF113&gt;=6,"Cleared","NC")</f>
        <v>Cleared</v>
      </c>
      <c r="AH113" s="63">
        <f>Discipline!AA114</f>
        <v>61.428571428571431</v>
      </c>
      <c r="AI113" s="63">
        <f t="shared" si="29"/>
        <v>6.1428571428571432</v>
      </c>
      <c r="AJ113" s="63" t="str">
        <f t="shared" si="30"/>
        <v>Cleared</v>
      </c>
      <c r="AK113" s="63">
        <f t="shared" si="31"/>
        <v>58.596011904761909</v>
      </c>
      <c r="AL113" s="63">
        <f>Persona!AO114</f>
        <v>14.266666666666669</v>
      </c>
      <c r="AM113" s="63">
        <f>Persona!AP114</f>
        <v>55.999999999999993</v>
      </c>
      <c r="AN113" s="63">
        <f t="shared" si="32"/>
        <v>70.266666666666666</v>
      </c>
      <c r="AO113" s="63">
        <f t="shared" si="33"/>
        <v>35.133333333333333</v>
      </c>
      <c r="AP113" s="67" t="str">
        <f>IF(HPS!$AN113&gt;=40,"Cleared","NC")</f>
        <v>Cleared</v>
      </c>
      <c r="AQ113" s="63" t="str">
        <f>Wellness!AY114</f>
        <v>Cleared</v>
      </c>
      <c r="AR113" s="63">
        <f>Wellness!BG114</f>
        <v>16.666666666666664</v>
      </c>
      <c r="AS113" s="62">
        <f t="shared" si="34"/>
        <v>4.9999999999999991</v>
      </c>
      <c r="AT113" s="76" t="str">
        <f t="shared" si="35"/>
        <v>NC</v>
      </c>
      <c r="AU113" s="63" t="str">
        <f>Behavior!AG114</f>
        <v>0</v>
      </c>
      <c r="AV113" s="63">
        <f>Behavior!AH114</f>
        <v>0</v>
      </c>
      <c r="AW113" s="63" t="str">
        <f t="shared" si="36"/>
        <v>NC</v>
      </c>
      <c r="AX113" s="63">
        <f>Discipline!AN114</f>
        <v>43.888888888888886</v>
      </c>
      <c r="AY113" s="63">
        <f t="shared" si="37"/>
        <v>4.3888888888888884</v>
      </c>
      <c r="AZ113" s="63" t="str">
        <f t="shared" si="38"/>
        <v>Cleared</v>
      </c>
      <c r="BA113" s="63">
        <f t="shared" si="39"/>
        <v>44.522222222222219</v>
      </c>
      <c r="BB113" s="63">
        <f>Persona!BB114</f>
        <v>16.620370370370367</v>
      </c>
      <c r="BC113" s="63">
        <f>Persona!BC114</f>
        <v>0</v>
      </c>
      <c r="BD113" s="63">
        <f t="shared" si="40"/>
        <v>16.620370370370367</v>
      </c>
      <c r="BE113" s="63">
        <f t="shared" si="41"/>
        <v>8.3101851851851833</v>
      </c>
      <c r="BF113" s="63" t="str">
        <f t="shared" si="42"/>
        <v>NC</v>
      </c>
      <c r="BG113" s="63" t="str">
        <f>Wellness!BS114</f>
        <v>Cleared</v>
      </c>
      <c r="BH113" s="63">
        <f>Wellness!CA114</f>
        <v>40</v>
      </c>
      <c r="BI113" s="62">
        <f t="shared" si="43"/>
        <v>12</v>
      </c>
      <c r="BJ113" s="76" t="str">
        <f t="shared" si="44"/>
        <v>Cleared</v>
      </c>
      <c r="BK113" s="63" t="str">
        <f>Behavior!AG114</f>
        <v>0</v>
      </c>
      <c r="BL113" s="63">
        <f>Behavior!AH114</f>
        <v>0</v>
      </c>
      <c r="BM113" s="63" t="str">
        <f t="shared" si="45"/>
        <v>NC</v>
      </c>
      <c r="BN113" s="63">
        <f>Discipline!BA114</f>
        <v>49.333333333333336</v>
      </c>
      <c r="BO113" s="63">
        <f t="shared" si="46"/>
        <v>4.9333333333333336</v>
      </c>
      <c r="BP113" s="63" t="str">
        <f>IF(HPS!BO113&gt;=6,"Cleared","NC")</f>
        <v>NC</v>
      </c>
      <c r="BQ113" s="63">
        <f t="shared" si="47"/>
        <v>25.243518518518517</v>
      </c>
    </row>
    <row r="114" spans="1:69" x14ac:dyDescent="0.3">
      <c r="A114" s="71">
        <v>111</v>
      </c>
      <c r="B114" s="60" t="s">
        <v>27</v>
      </c>
      <c r="C114" s="60" t="s">
        <v>47</v>
      </c>
      <c r="D114" s="60" t="s">
        <v>248</v>
      </c>
      <c r="E114" s="61" t="s">
        <v>249</v>
      </c>
      <c r="F114" s="63">
        <f>Persona!O115</f>
        <v>0</v>
      </c>
      <c r="G114" s="63">
        <f>Persona!P115</f>
        <v>43.333333333333336</v>
      </c>
      <c r="H114" s="63">
        <f>HPS!$G114+HPS!$F114</f>
        <v>43.333333333333336</v>
      </c>
      <c r="I114" s="63">
        <f>HPS!$H114*0.5</f>
        <v>21.666666666666668</v>
      </c>
      <c r="J114" s="63" t="str">
        <f>IF(HPS!$G114&gt;=50,"Cleared","NC")</f>
        <v>NC</v>
      </c>
      <c r="K114" s="63" t="str">
        <f>Wellness!K115</f>
        <v>Cleared</v>
      </c>
      <c r="L114" s="63">
        <f>Wellness!S115</f>
        <v>40</v>
      </c>
      <c r="M114" s="62">
        <f t="shared" si="25"/>
        <v>12</v>
      </c>
      <c r="N114" s="76" t="str">
        <f t="shared" si="26"/>
        <v>Cleared</v>
      </c>
      <c r="O114" s="62">
        <f>Behavior!I115</f>
        <v>3</v>
      </c>
      <c r="P114" s="62">
        <f>HPS!$O114*2</f>
        <v>6</v>
      </c>
      <c r="Q114" s="63" t="str">
        <f>IF(HPS!$P114&gt;=6,"Cleared","NC")</f>
        <v>Cleared</v>
      </c>
      <c r="R114" s="63">
        <f>Discipline!N115</f>
        <v>70</v>
      </c>
      <c r="S114" s="63">
        <f>HPS!$R114*0.1</f>
        <v>7</v>
      </c>
      <c r="T114" s="63" t="str">
        <f>IF(HPS!$S114&gt;=4,"Cleared","NC")</f>
        <v>Cleared</v>
      </c>
      <c r="U114" s="63">
        <f>HPS!$I114+HPS!$M114+HPS!$P114+HPS!$S114</f>
        <v>46.666666666666671</v>
      </c>
      <c r="V114" s="63">
        <f>Persona!AB115</f>
        <v>14.652380952380952</v>
      </c>
      <c r="W114" s="63">
        <f>Persona!AC115</f>
        <v>0</v>
      </c>
      <c r="X114" s="63">
        <f>HPS!$V114+HPS!$W114</f>
        <v>14.652380952380952</v>
      </c>
      <c r="Y114" s="63">
        <f t="shared" si="27"/>
        <v>7.3261904761904759</v>
      </c>
      <c r="Z114" s="63" t="str">
        <f>IF(HPS!$X114&gt;=40,"Cleared","NC")</f>
        <v>NC</v>
      </c>
      <c r="AA114" s="63" t="str">
        <f>Wellness!AE115</f>
        <v>Cleared</v>
      </c>
      <c r="AB114" s="63">
        <f>Wellness!AM115</f>
        <v>23.333333333333332</v>
      </c>
      <c r="AC114" s="63">
        <f t="shared" si="48"/>
        <v>6.9999999999999991</v>
      </c>
      <c r="AD114" s="76" t="str">
        <f t="shared" si="28"/>
        <v>NC</v>
      </c>
      <c r="AE114" s="63">
        <f>Behavior!Q115</f>
        <v>3.0607812500000002</v>
      </c>
      <c r="AF114" s="63">
        <f>Behavior!R115</f>
        <v>6.1215625000000005</v>
      </c>
      <c r="AG114" s="63" t="str">
        <f>IF(HPS!$AF114&gt;=6,"Cleared","NC")</f>
        <v>Cleared</v>
      </c>
      <c r="AH114" s="63">
        <f>Discipline!AA115</f>
        <v>38.057142857142857</v>
      </c>
      <c r="AI114" s="63">
        <f t="shared" si="29"/>
        <v>3.805714285714286</v>
      </c>
      <c r="AJ114" s="63" t="str">
        <f t="shared" si="30"/>
        <v>NC</v>
      </c>
      <c r="AK114" s="63">
        <f t="shared" si="31"/>
        <v>24.25346726190476</v>
      </c>
      <c r="AL114" s="63">
        <f>Persona!AO115</f>
        <v>11.493333333333334</v>
      </c>
      <c r="AM114" s="63">
        <f>Persona!AP115</f>
        <v>9.9999999999999982</v>
      </c>
      <c r="AN114" s="63">
        <f t="shared" si="32"/>
        <v>21.493333333333332</v>
      </c>
      <c r="AO114" s="63">
        <f t="shared" si="33"/>
        <v>10.746666666666666</v>
      </c>
      <c r="AP114" s="63" t="str">
        <f>IF(HPS!$AN114&gt;=40,"Cleared","NC")</f>
        <v>NC</v>
      </c>
      <c r="AQ114" s="63" t="str">
        <f>Wellness!AY115</f>
        <v>Cleared</v>
      </c>
      <c r="AR114" s="63">
        <f>Wellness!BG115</f>
        <v>26.666666666666668</v>
      </c>
      <c r="AS114" s="62">
        <f t="shared" si="34"/>
        <v>8</v>
      </c>
      <c r="AT114" s="76" t="str">
        <f t="shared" si="35"/>
        <v>NC</v>
      </c>
      <c r="AU114" s="63">
        <f>Behavior!AG115</f>
        <v>2.4</v>
      </c>
      <c r="AV114" s="63">
        <f>Behavior!AH115</f>
        <v>4.8</v>
      </c>
      <c r="AW114" s="63" t="str">
        <f t="shared" si="36"/>
        <v>NC</v>
      </c>
      <c r="AX114" s="63">
        <f>Discipline!AN115</f>
        <v>40.166666666666671</v>
      </c>
      <c r="AY114" s="63">
        <f t="shared" si="37"/>
        <v>4.0166666666666675</v>
      </c>
      <c r="AZ114" s="63" t="str">
        <f t="shared" si="38"/>
        <v>Cleared</v>
      </c>
      <c r="BA114" s="63">
        <f t="shared" si="39"/>
        <v>27.563333333333333</v>
      </c>
      <c r="BB114" s="63">
        <f>Persona!BB115</f>
        <v>17.675925925925924</v>
      </c>
      <c r="BC114" s="63">
        <f>Persona!BC115</f>
        <v>48</v>
      </c>
      <c r="BD114" s="63">
        <f t="shared" si="40"/>
        <v>65.675925925925924</v>
      </c>
      <c r="BE114" s="63">
        <f t="shared" si="41"/>
        <v>32.837962962962962</v>
      </c>
      <c r="BF114" s="63" t="str">
        <f t="shared" si="42"/>
        <v>Cleared</v>
      </c>
      <c r="BG114" s="63" t="str">
        <f>Wellness!BS115</f>
        <v>Cleared</v>
      </c>
      <c r="BH114" s="63">
        <f>Wellness!CA115</f>
        <v>30</v>
      </c>
      <c r="BI114" s="62">
        <f t="shared" si="43"/>
        <v>9</v>
      </c>
      <c r="BJ114" s="76" t="str">
        <f t="shared" si="44"/>
        <v>Cleared</v>
      </c>
      <c r="BK114" s="63">
        <f>Behavior!AG115</f>
        <v>2.4</v>
      </c>
      <c r="BL114" s="63">
        <f>Behavior!AH115</f>
        <v>4.8</v>
      </c>
      <c r="BM114" s="63" t="str">
        <f t="shared" si="45"/>
        <v>NC</v>
      </c>
      <c r="BN114" s="63">
        <f>Discipline!BA115</f>
        <v>42.333333333333336</v>
      </c>
      <c r="BO114" s="63">
        <f t="shared" si="46"/>
        <v>4.2333333333333334</v>
      </c>
      <c r="BP114" s="63" t="str">
        <f>IF(HPS!BO114&gt;=6,"Cleared","NC")</f>
        <v>NC</v>
      </c>
      <c r="BQ114" s="63">
        <f t="shared" si="47"/>
        <v>50.871296296296293</v>
      </c>
    </row>
    <row r="115" spans="1:69" x14ac:dyDescent="0.3">
      <c r="A115" s="72">
        <v>112</v>
      </c>
      <c r="B115" s="64" t="s">
        <v>27</v>
      </c>
      <c r="C115" s="64" t="s">
        <v>24</v>
      </c>
      <c r="D115" s="64" t="s">
        <v>250</v>
      </c>
      <c r="E115" s="65" t="s">
        <v>251</v>
      </c>
      <c r="F115" s="63">
        <f>Persona!O116</f>
        <v>0</v>
      </c>
      <c r="G115" s="63">
        <f>Persona!P116</f>
        <v>20</v>
      </c>
      <c r="H115" s="63">
        <f>HPS!$G115+HPS!$F115</f>
        <v>20</v>
      </c>
      <c r="I115" s="63">
        <f>HPS!$H115*0.5</f>
        <v>10</v>
      </c>
      <c r="J115" s="63" t="str">
        <f>IF(HPS!$G115&gt;=50,"Cleared","NC")</f>
        <v>NC</v>
      </c>
      <c r="K115" s="63" t="str">
        <f>Wellness!K116</f>
        <v>Cleared</v>
      </c>
      <c r="L115" s="63">
        <f>Wellness!S116</f>
        <v>50</v>
      </c>
      <c r="M115" s="62">
        <f t="shared" si="25"/>
        <v>15</v>
      </c>
      <c r="N115" s="76" t="str">
        <f t="shared" si="26"/>
        <v>Cleared</v>
      </c>
      <c r="O115" s="66">
        <f>Behavior!I116</f>
        <v>3</v>
      </c>
      <c r="P115" s="66">
        <f>HPS!$O115*2</f>
        <v>6</v>
      </c>
      <c r="Q115" s="67" t="str">
        <f>IF(HPS!$P115&gt;=6,"Cleared","NC")</f>
        <v>Cleared</v>
      </c>
      <c r="R115" s="63">
        <f>Discipline!N116</f>
        <v>62.5</v>
      </c>
      <c r="S115" s="63">
        <f>HPS!$R115*0.1</f>
        <v>6.25</v>
      </c>
      <c r="T115" s="63" t="str">
        <f>IF(HPS!$S115&gt;=4,"Cleared","NC")</f>
        <v>Cleared</v>
      </c>
      <c r="U115" s="67">
        <f>HPS!$I115+HPS!$M115+HPS!$P115+HPS!$S115</f>
        <v>37.25</v>
      </c>
      <c r="V115" s="63">
        <f>Persona!AB116</f>
        <v>10.561904761904763</v>
      </c>
      <c r="W115" s="63">
        <f>Persona!AC116</f>
        <v>34.4</v>
      </c>
      <c r="X115" s="63">
        <f>HPS!$V115+HPS!$W115</f>
        <v>44.961904761904762</v>
      </c>
      <c r="Y115" s="63">
        <f t="shared" si="27"/>
        <v>22.480952380952381</v>
      </c>
      <c r="Z115" s="67" t="str">
        <f>IF(HPS!$X115&gt;=40,"Cleared","NC")</f>
        <v>Cleared</v>
      </c>
      <c r="AA115" s="63" t="str">
        <f>Wellness!AE116</f>
        <v>Cleared</v>
      </c>
      <c r="AB115" s="63">
        <f>Wellness!AM116</f>
        <v>53.333333333333336</v>
      </c>
      <c r="AC115" s="63">
        <f t="shared" si="48"/>
        <v>16</v>
      </c>
      <c r="AD115" s="76" t="str">
        <f t="shared" si="28"/>
        <v>Cleared</v>
      </c>
      <c r="AE115" s="63">
        <f>Behavior!Q116</f>
        <v>3.35</v>
      </c>
      <c r="AF115" s="63">
        <f>Behavior!R116</f>
        <v>6.7</v>
      </c>
      <c r="AG115" s="63" t="str">
        <f>IF(HPS!$AF115&gt;=6,"Cleared","NC")</f>
        <v>Cleared</v>
      </c>
      <c r="AH115" s="63">
        <f>Discipline!AA116</f>
        <v>60.457142857142863</v>
      </c>
      <c r="AI115" s="63">
        <f t="shared" si="29"/>
        <v>6.0457142857142863</v>
      </c>
      <c r="AJ115" s="63" t="str">
        <f t="shared" si="30"/>
        <v>Cleared</v>
      </c>
      <c r="AK115" s="63">
        <f t="shared" si="31"/>
        <v>51.226666666666674</v>
      </c>
      <c r="AL115" s="63">
        <f>Persona!AO116</f>
        <v>13.120000000000003</v>
      </c>
      <c r="AM115" s="63">
        <f>Persona!AP116</f>
        <v>38.666666666666664</v>
      </c>
      <c r="AN115" s="63">
        <f t="shared" si="32"/>
        <v>51.786666666666669</v>
      </c>
      <c r="AO115" s="63">
        <f t="shared" si="33"/>
        <v>25.893333333333334</v>
      </c>
      <c r="AP115" s="67" t="str">
        <f>IF(HPS!$AN115&gt;=40,"Cleared","NC")</f>
        <v>Cleared</v>
      </c>
      <c r="AQ115" s="63" t="str">
        <f>Wellness!AY116</f>
        <v>Cleared</v>
      </c>
      <c r="AR115" s="63">
        <f>Wellness!BG116</f>
        <v>26.666666666666668</v>
      </c>
      <c r="AS115" s="62">
        <f t="shared" si="34"/>
        <v>8</v>
      </c>
      <c r="AT115" s="76" t="str">
        <f t="shared" si="35"/>
        <v>NC</v>
      </c>
      <c r="AU115" s="63">
        <f>Behavior!AG116</f>
        <v>3.85</v>
      </c>
      <c r="AV115" s="63">
        <f>Behavior!AH116</f>
        <v>7.7</v>
      </c>
      <c r="AW115" s="63" t="str">
        <f t="shared" si="36"/>
        <v>Cleared</v>
      </c>
      <c r="AX115" s="63">
        <f>Discipline!AN116</f>
        <v>54.388888888888886</v>
      </c>
      <c r="AY115" s="63">
        <f t="shared" si="37"/>
        <v>5.4388888888888891</v>
      </c>
      <c r="AZ115" s="63" t="str">
        <f t="shared" si="38"/>
        <v>Cleared</v>
      </c>
      <c r="BA115" s="63">
        <f t="shared" si="39"/>
        <v>47.032222222222224</v>
      </c>
      <c r="BB115" s="63">
        <f>Persona!BB116</f>
        <v>18.883333333333336</v>
      </c>
      <c r="BC115" s="63">
        <f>Persona!BC116</f>
        <v>56.333333333333321</v>
      </c>
      <c r="BD115" s="63">
        <f t="shared" si="40"/>
        <v>75.216666666666654</v>
      </c>
      <c r="BE115" s="63">
        <f t="shared" si="41"/>
        <v>37.608333333333327</v>
      </c>
      <c r="BF115" s="63" t="str">
        <f t="shared" si="42"/>
        <v>Cleared</v>
      </c>
      <c r="BG115" s="63" t="str">
        <f>Wellness!BS116</f>
        <v>Cleared</v>
      </c>
      <c r="BH115" s="63">
        <f>Wellness!CA116</f>
        <v>46.666666666666664</v>
      </c>
      <c r="BI115" s="62">
        <f t="shared" si="43"/>
        <v>13.999999999999998</v>
      </c>
      <c r="BJ115" s="76" t="str">
        <f t="shared" si="44"/>
        <v>Cleared</v>
      </c>
      <c r="BK115" s="63">
        <f>Behavior!AG116</f>
        <v>3.85</v>
      </c>
      <c r="BL115" s="63">
        <f>Behavior!AH116</f>
        <v>7.7</v>
      </c>
      <c r="BM115" s="63" t="str">
        <f t="shared" si="45"/>
        <v>Cleared</v>
      </c>
      <c r="BN115" s="63">
        <f>Discipline!BA116</f>
        <v>58.666666666666664</v>
      </c>
      <c r="BO115" s="63">
        <f t="shared" si="46"/>
        <v>5.8666666666666671</v>
      </c>
      <c r="BP115" s="63" t="str">
        <f>IF(HPS!BO115&gt;=6,"Cleared","NC")</f>
        <v>NC</v>
      </c>
      <c r="BQ115" s="63">
        <f t="shared" si="47"/>
        <v>65.174999999999997</v>
      </c>
    </row>
    <row r="116" spans="1:69" x14ac:dyDescent="0.3">
      <c r="A116" s="71">
        <v>113</v>
      </c>
      <c r="B116" s="60" t="s">
        <v>27</v>
      </c>
      <c r="C116" s="60" t="s">
        <v>47</v>
      </c>
      <c r="D116" s="60" t="s">
        <v>252</v>
      </c>
      <c r="E116" s="61" t="s">
        <v>253</v>
      </c>
      <c r="F116" s="63">
        <f>Persona!O117</f>
        <v>0</v>
      </c>
      <c r="G116" s="63">
        <f>Persona!P117</f>
        <v>73.333333333333329</v>
      </c>
      <c r="H116" s="63">
        <f>HPS!$G116+HPS!$F116</f>
        <v>73.333333333333329</v>
      </c>
      <c r="I116" s="63">
        <f>HPS!$H116*0.5</f>
        <v>36.666666666666664</v>
      </c>
      <c r="J116" s="63" t="str">
        <f>IF(HPS!$G116&gt;=50,"Cleared","NC")</f>
        <v>Cleared</v>
      </c>
      <c r="K116" s="63" t="str">
        <f>Wellness!K117</f>
        <v>Cleared</v>
      </c>
      <c r="L116" s="63">
        <f>Wellness!S117</f>
        <v>43.333333333333336</v>
      </c>
      <c r="M116" s="62">
        <f t="shared" si="25"/>
        <v>13</v>
      </c>
      <c r="N116" s="76" t="str">
        <f t="shared" si="26"/>
        <v>Cleared</v>
      </c>
      <c r="O116" s="62">
        <f>Behavior!I117</f>
        <v>3</v>
      </c>
      <c r="P116" s="62">
        <f>HPS!$O116*2</f>
        <v>6</v>
      </c>
      <c r="Q116" s="63" t="str">
        <f>IF(HPS!$P116&gt;=6,"Cleared","NC")</f>
        <v>Cleared</v>
      </c>
      <c r="R116" s="63">
        <f>Discipline!N117</f>
        <v>63.749999999999993</v>
      </c>
      <c r="S116" s="63">
        <f>HPS!$R116*0.1</f>
        <v>6.375</v>
      </c>
      <c r="T116" s="63" t="str">
        <f>IF(HPS!$S116&gt;=4,"Cleared","NC")</f>
        <v>Cleared</v>
      </c>
      <c r="U116" s="63">
        <f>HPS!$I116+HPS!$M116+HPS!$P116+HPS!$S116</f>
        <v>62.041666666666664</v>
      </c>
      <c r="V116" s="63">
        <f>Persona!AB117</f>
        <v>25.773809523809518</v>
      </c>
      <c r="W116" s="63">
        <f>Persona!AC117</f>
        <v>36</v>
      </c>
      <c r="X116" s="63">
        <f>HPS!$V116+HPS!$W116</f>
        <v>61.773809523809518</v>
      </c>
      <c r="Y116" s="63">
        <f t="shared" si="27"/>
        <v>30.886904761904759</v>
      </c>
      <c r="Z116" s="63" t="str">
        <f>IF(HPS!$X116&gt;=40,"Cleared","NC")</f>
        <v>Cleared</v>
      </c>
      <c r="AA116" s="63" t="str">
        <f>Wellness!AE117</f>
        <v>Cleared</v>
      </c>
      <c r="AB116" s="63">
        <f>Wellness!AM117</f>
        <v>40</v>
      </c>
      <c r="AC116" s="63">
        <f t="shared" si="48"/>
        <v>12</v>
      </c>
      <c r="AD116" s="76" t="str">
        <f t="shared" si="28"/>
        <v>Cleared</v>
      </c>
      <c r="AE116" s="63">
        <f>Behavior!Q117</f>
        <v>3.6075000000000004</v>
      </c>
      <c r="AF116" s="63">
        <f>Behavior!R117</f>
        <v>7.2150000000000007</v>
      </c>
      <c r="AG116" s="63" t="str">
        <f>IF(HPS!$AF116&gt;=6,"Cleared","NC")</f>
        <v>Cleared</v>
      </c>
      <c r="AH116" s="63">
        <f>Discipline!AA117</f>
        <v>63.828571428571436</v>
      </c>
      <c r="AI116" s="63">
        <f t="shared" si="29"/>
        <v>6.3828571428571443</v>
      </c>
      <c r="AJ116" s="63" t="str">
        <f t="shared" si="30"/>
        <v>Cleared</v>
      </c>
      <c r="AK116" s="63">
        <f t="shared" si="31"/>
        <v>56.484761904761911</v>
      </c>
      <c r="AL116" s="63">
        <f>Persona!AO117</f>
        <v>14.853333333333333</v>
      </c>
      <c r="AM116" s="63">
        <f>Persona!AP117</f>
        <v>46.666666666666671</v>
      </c>
      <c r="AN116" s="63">
        <f t="shared" si="32"/>
        <v>61.52</v>
      </c>
      <c r="AO116" s="63">
        <f t="shared" si="33"/>
        <v>30.76</v>
      </c>
      <c r="AP116" s="63" t="str">
        <f>IF(HPS!$AN116&gt;=40,"Cleared","NC")</f>
        <v>Cleared</v>
      </c>
      <c r="AQ116" s="63" t="str">
        <f>Wellness!AY117</f>
        <v>Cleared</v>
      </c>
      <c r="AR116" s="63">
        <f>Wellness!BG117</f>
        <v>40</v>
      </c>
      <c r="AS116" s="62">
        <f t="shared" si="34"/>
        <v>12</v>
      </c>
      <c r="AT116" s="76" t="str">
        <f t="shared" si="35"/>
        <v>Cleared</v>
      </c>
      <c r="AU116" s="63">
        <f>Behavior!AG117</f>
        <v>4.75</v>
      </c>
      <c r="AV116" s="63">
        <f>Behavior!AH117</f>
        <v>9.5</v>
      </c>
      <c r="AW116" s="63" t="str">
        <f t="shared" si="36"/>
        <v>Cleared</v>
      </c>
      <c r="AX116" s="63">
        <f>Discipline!AN117</f>
        <v>40.5</v>
      </c>
      <c r="AY116" s="63">
        <f t="shared" si="37"/>
        <v>4.05</v>
      </c>
      <c r="AZ116" s="63" t="str">
        <f t="shared" si="38"/>
        <v>Cleared</v>
      </c>
      <c r="BA116" s="63">
        <f t="shared" si="39"/>
        <v>56.31</v>
      </c>
      <c r="BB116" s="63">
        <f>Persona!BB117</f>
        <v>23.766666666666666</v>
      </c>
      <c r="BC116" s="63">
        <f>Persona!BC117</f>
        <v>36.666666666666664</v>
      </c>
      <c r="BD116" s="63">
        <f t="shared" si="40"/>
        <v>60.43333333333333</v>
      </c>
      <c r="BE116" s="63">
        <f t="shared" si="41"/>
        <v>30.216666666666665</v>
      </c>
      <c r="BF116" s="63" t="str">
        <f t="shared" si="42"/>
        <v>Cleared</v>
      </c>
      <c r="BG116" s="63" t="str">
        <f>Wellness!BS117</f>
        <v>NC</v>
      </c>
      <c r="BH116" s="63">
        <f>Wellness!CA117</f>
        <v>26.666666666666668</v>
      </c>
      <c r="BI116" s="62">
        <f t="shared" si="43"/>
        <v>8</v>
      </c>
      <c r="BJ116" s="76" t="str">
        <f t="shared" si="44"/>
        <v>NC</v>
      </c>
      <c r="BK116" s="63">
        <f>Behavior!AG117</f>
        <v>4.75</v>
      </c>
      <c r="BL116" s="63">
        <f>Behavior!AH117</f>
        <v>9.5</v>
      </c>
      <c r="BM116" s="63" t="str">
        <f t="shared" si="45"/>
        <v>Cleared</v>
      </c>
      <c r="BN116" s="63">
        <f>Discipline!BA117</f>
        <v>59.333333333333336</v>
      </c>
      <c r="BO116" s="63">
        <f t="shared" si="46"/>
        <v>5.9333333333333336</v>
      </c>
      <c r="BP116" s="63" t="str">
        <f>IF(HPS!BO116&gt;=6,"Cleared","NC")</f>
        <v>NC</v>
      </c>
      <c r="BQ116" s="63">
        <f t="shared" si="47"/>
        <v>53.650000000000006</v>
      </c>
    </row>
    <row r="117" spans="1:69" x14ac:dyDescent="0.3">
      <c r="A117" s="72">
        <v>114</v>
      </c>
      <c r="B117" s="64" t="s">
        <v>27</v>
      </c>
      <c r="C117" s="64" t="s">
        <v>47</v>
      </c>
      <c r="D117" s="64" t="s">
        <v>254</v>
      </c>
      <c r="E117" s="65" t="s">
        <v>255</v>
      </c>
      <c r="F117" s="63">
        <f>Persona!O118</f>
        <v>0</v>
      </c>
      <c r="G117" s="63">
        <f>Persona!P118</f>
        <v>71.111111111111114</v>
      </c>
      <c r="H117" s="63">
        <f>HPS!$G117+HPS!$F117</f>
        <v>71.111111111111114</v>
      </c>
      <c r="I117" s="63">
        <f>HPS!$H117*0.5</f>
        <v>35.555555555555557</v>
      </c>
      <c r="J117" s="63" t="str">
        <f>IF(HPS!$G117&gt;=50,"Cleared","NC")</f>
        <v>Cleared</v>
      </c>
      <c r="K117" s="63" t="str">
        <f>Wellness!K118</f>
        <v>Cleared</v>
      </c>
      <c r="L117" s="63">
        <f>Wellness!S118</f>
        <v>40</v>
      </c>
      <c r="M117" s="62">
        <f t="shared" si="25"/>
        <v>12</v>
      </c>
      <c r="N117" s="76" t="str">
        <f t="shared" si="26"/>
        <v>Cleared</v>
      </c>
      <c r="O117" s="66">
        <f>Behavior!I118</f>
        <v>3</v>
      </c>
      <c r="P117" s="66">
        <f>HPS!$O117*2</f>
        <v>6</v>
      </c>
      <c r="Q117" s="67" t="str">
        <f>IF(HPS!$P117&gt;=6,"Cleared","NC")</f>
        <v>Cleared</v>
      </c>
      <c r="R117" s="63">
        <f>Discipline!N118</f>
        <v>58.125000000000007</v>
      </c>
      <c r="S117" s="63">
        <f>HPS!$R117*0.1</f>
        <v>5.8125000000000009</v>
      </c>
      <c r="T117" s="63" t="str">
        <f>IF(HPS!$S117&gt;=4,"Cleared","NC")</f>
        <v>Cleared</v>
      </c>
      <c r="U117" s="67">
        <f>HPS!$I117+HPS!$M117+HPS!$P117+HPS!$S117</f>
        <v>59.368055555555557</v>
      </c>
      <c r="V117" s="63">
        <f>Persona!AB118</f>
        <v>11.211904761904764</v>
      </c>
      <c r="W117" s="63">
        <f>Persona!AC118</f>
        <v>31.2</v>
      </c>
      <c r="X117" s="63">
        <f>HPS!$V117+HPS!$W117</f>
        <v>42.411904761904765</v>
      </c>
      <c r="Y117" s="63">
        <f t="shared" si="27"/>
        <v>21.205952380952382</v>
      </c>
      <c r="Z117" s="67" t="str">
        <f>IF(HPS!$X117&gt;=40,"Cleared","NC")</f>
        <v>Cleared</v>
      </c>
      <c r="AA117" s="63" t="str">
        <f>Wellness!AE118</f>
        <v>Cleared</v>
      </c>
      <c r="AB117" s="63">
        <f>Wellness!AM118</f>
        <v>3.3333333333333335</v>
      </c>
      <c r="AC117" s="63">
        <f t="shared" si="48"/>
        <v>1</v>
      </c>
      <c r="AD117" s="76" t="str">
        <f t="shared" si="28"/>
        <v>NC</v>
      </c>
      <c r="AE117" s="63">
        <f>Behavior!Q118</f>
        <v>3.5418750000000001</v>
      </c>
      <c r="AF117" s="63">
        <f>Behavior!R118</f>
        <v>7.0837500000000002</v>
      </c>
      <c r="AG117" s="63" t="str">
        <f>IF(HPS!$AF117&gt;=6,"Cleared","NC")</f>
        <v>Cleared</v>
      </c>
      <c r="AH117" s="63">
        <f>Discipline!AA118</f>
        <v>35.142857142857139</v>
      </c>
      <c r="AI117" s="63">
        <f t="shared" si="29"/>
        <v>3.5142857142857142</v>
      </c>
      <c r="AJ117" s="63" t="str">
        <f t="shared" si="30"/>
        <v>NC</v>
      </c>
      <c r="AK117" s="63">
        <f t="shared" si="31"/>
        <v>32.803988095238097</v>
      </c>
      <c r="AL117" s="63">
        <f>Persona!AO118</f>
        <v>14.293333333333335</v>
      </c>
      <c r="AM117" s="63">
        <f>Persona!AP118</f>
        <v>42.666666666666664</v>
      </c>
      <c r="AN117" s="63">
        <f t="shared" si="32"/>
        <v>56.96</v>
      </c>
      <c r="AO117" s="63">
        <f t="shared" si="33"/>
        <v>28.48</v>
      </c>
      <c r="AP117" s="67" t="str">
        <f>IF(HPS!$AN117&gt;=40,"Cleared","NC")</f>
        <v>Cleared</v>
      </c>
      <c r="AQ117" s="63" t="str">
        <f>Wellness!AY118</f>
        <v>Cleared</v>
      </c>
      <c r="AR117" s="63">
        <f>Wellness!BG118</f>
        <v>16.666666666666664</v>
      </c>
      <c r="AS117" s="62">
        <f t="shared" si="34"/>
        <v>4.9999999999999991</v>
      </c>
      <c r="AT117" s="76" t="str">
        <f t="shared" si="35"/>
        <v>NC</v>
      </c>
      <c r="AU117" s="63">
        <f>Behavior!AG118</f>
        <v>2.4</v>
      </c>
      <c r="AV117" s="63">
        <f>Behavior!AH118</f>
        <v>4.8</v>
      </c>
      <c r="AW117" s="63" t="str">
        <f t="shared" si="36"/>
        <v>NC</v>
      </c>
      <c r="AX117" s="63">
        <f>Discipline!AN118</f>
        <v>35.388888888888886</v>
      </c>
      <c r="AY117" s="63">
        <f t="shared" si="37"/>
        <v>3.5388888888888888</v>
      </c>
      <c r="AZ117" s="63" t="str">
        <f t="shared" si="38"/>
        <v>NC</v>
      </c>
      <c r="BA117" s="63">
        <f t="shared" si="39"/>
        <v>41.818888888888885</v>
      </c>
      <c r="BB117" s="63">
        <f>Persona!BB118</f>
        <v>15.933333333333335</v>
      </c>
      <c r="BC117" s="63">
        <f>Persona!BC118</f>
        <v>24</v>
      </c>
      <c r="BD117" s="63">
        <f t="shared" si="40"/>
        <v>39.933333333333337</v>
      </c>
      <c r="BE117" s="63">
        <f t="shared" si="41"/>
        <v>19.966666666666669</v>
      </c>
      <c r="BF117" s="63" t="str">
        <f t="shared" si="42"/>
        <v>NC</v>
      </c>
      <c r="BG117" s="63" t="str">
        <f>Wellness!BS118</f>
        <v>Cleared</v>
      </c>
      <c r="BH117" s="63">
        <f>Wellness!CA118</f>
        <v>20</v>
      </c>
      <c r="BI117" s="62">
        <f t="shared" si="43"/>
        <v>6</v>
      </c>
      <c r="BJ117" s="76" t="str">
        <f t="shared" si="44"/>
        <v>NC</v>
      </c>
      <c r="BK117" s="63">
        <f>Behavior!AG118</f>
        <v>2.4</v>
      </c>
      <c r="BL117" s="63">
        <f>Behavior!AH118</f>
        <v>4.8</v>
      </c>
      <c r="BM117" s="63" t="str">
        <f t="shared" si="45"/>
        <v>NC</v>
      </c>
      <c r="BN117" s="63">
        <f>Discipline!BA118</f>
        <v>50</v>
      </c>
      <c r="BO117" s="63">
        <f t="shared" si="46"/>
        <v>5</v>
      </c>
      <c r="BP117" s="63" t="str">
        <f>IF(HPS!BO117&gt;=6,"Cleared","NC")</f>
        <v>NC</v>
      </c>
      <c r="BQ117" s="63">
        <f t="shared" si="47"/>
        <v>35.766666666666666</v>
      </c>
    </row>
    <row r="118" spans="1:69" x14ac:dyDescent="0.3">
      <c r="A118" s="71">
        <v>115</v>
      </c>
      <c r="B118" s="60" t="s">
        <v>27</v>
      </c>
      <c r="C118" s="60" t="s">
        <v>47</v>
      </c>
      <c r="D118" s="60" t="s">
        <v>256</v>
      </c>
      <c r="E118" s="61" t="s">
        <v>257</v>
      </c>
      <c r="F118" s="63">
        <f>Persona!O119</f>
        <v>0</v>
      </c>
      <c r="G118" s="63">
        <f>Persona!P119</f>
        <v>60</v>
      </c>
      <c r="H118" s="63">
        <f>HPS!$G118+HPS!$F118</f>
        <v>60</v>
      </c>
      <c r="I118" s="63">
        <f>HPS!$H118*0.5</f>
        <v>30</v>
      </c>
      <c r="J118" s="63" t="str">
        <f>IF(HPS!$G118&gt;=50,"Cleared","NC")</f>
        <v>Cleared</v>
      </c>
      <c r="K118" s="63" t="str">
        <f>Wellness!K119</f>
        <v>Cleared</v>
      </c>
      <c r="L118" s="63">
        <f>Wellness!S119</f>
        <v>53.333333333333336</v>
      </c>
      <c r="M118" s="62">
        <f t="shared" si="25"/>
        <v>16</v>
      </c>
      <c r="N118" s="76" t="str">
        <f t="shared" si="26"/>
        <v>Cleared</v>
      </c>
      <c r="O118" s="62">
        <f>Behavior!I119</f>
        <v>3</v>
      </c>
      <c r="P118" s="62">
        <f>HPS!$O118*2</f>
        <v>6</v>
      </c>
      <c r="Q118" s="63" t="str">
        <f>IF(HPS!$P118&gt;=6,"Cleared","NC")</f>
        <v>Cleared</v>
      </c>
      <c r="R118" s="63">
        <f>Discipline!N119</f>
        <v>54.374999999999993</v>
      </c>
      <c r="S118" s="63">
        <f>HPS!$R118*0.1</f>
        <v>5.4375</v>
      </c>
      <c r="T118" s="63" t="str">
        <f>IF(HPS!$S118&gt;=4,"Cleared","NC")</f>
        <v>Cleared</v>
      </c>
      <c r="U118" s="63">
        <f>HPS!$I118+HPS!$M118+HPS!$P118+HPS!$S118</f>
        <v>57.4375</v>
      </c>
      <c r="V118" s="63">
        <f>Persona!AB119</f>
        <v>18.311904761904763</v>
      </c>
      <c r="W118" s="63">
        <f>Persona!AC119</f>
        <v>33.6</v>
      </c>
      <c r="X118" s="63">
        <f>HPS!$V118+HPS!$W118</f>
        <v>51.911904761904765</v>
      </c>
      <c r="Y118" s="63">
        <f t="shared" si="27"/>
        <v>25.955952380952382</v>
      </c>
      <c r="Z118" s="63" t="str">
        <f>IF(HPS!$X118&gt;=40,"Cleared","NC")</f>
        <v>Cleared</v>
      </c>
      <c r="AA118" s="63" t="str">
        <f>Wellness!AE119</f>
        <v>NC</v>
      </c>
      <c r="AB118" s="63">
        <f>Wellness!AM119</f>
        <v>13.333333333333334</v>
      </c>
      <c r="AC118" s="63">
        <f t="shared" si="48"/>
        <v>4</v>
      </c>
      <c r="AD118" s="76" t="str">
        <f t="shared" si="28"/>
        <v>NC</v>
      </c>
      <c r="AE118" s="63">
        <f>Behavior!Q119</f>
        <v>3.5154687500000001</v>
      </c>
      <c r="AF118" s="63">
        <f>Behavior!R119</f>
        <v>7.0309375000000003</v>
      </c>
      <c r="AG118" s="63" t="str">
        <f>IF(HPS!$AF118&gt;=6,"Cleared","NC")</f>
        <v>Cleared</v>
      </c>
      <c r="AH118" s="63">
        <f>Discipline!AA119</f>
        <v>34</v>
      </c>
      <c r="AI118" s="63">
        <f t="shared" si="29"/>
        <v>3.4000000000000004</v>
      </c>
      <c r="AJ118" s="63" t="str">
        <f t="shared" si="30"/>
        <v>NC</v>
      </c>
      <c r="AK118" s="63">
        <f t="shared" si="31"/>
        <v>40.386889880952381</v>
      </c>
      <c r="AL118" s="63">
        <f>Persona!AO119</f>
        <v>9.8000000000000007</v>
      </c>
      <c r="AM118" s="63">
        <f>Persona!AP119</f>
        <v>37.999999999999993</v>
      </c>
      <c r="AN118" s="63">
        <f t="shared" si="32"/>
        <v>47.8</v>
      </c>
      <c r="AO118" s="63">
        <f t="shared" si="33"/>
        <v>23.9</v>
      </c>
      <c r="AP118" s="63" t="str">
        <f>IF(HPS!$AN118&gt;=40,"Cleared","NC")</f>
        <v>Cleared</v>
      </c>
      <c r="AQ118" s="63" t="str">
        <f>Wellness!AY119</f>
        <v>NC</v>
      </c>
      <c r="AR118" s="63">
        <f>Wellness!BG119</f>
        <v>26.666666666666668</v>
      </c>
      <c r="AS118" s="62">
        <f t="shared" si="34"/>
        <v>8</v>
      </c>
      <c r="AT118" s="76" t="str">
        <f t="shared" si="35"/>
        <v>NC</v>
      </c>
      <c r="AU118" s="63">
        <f>Behavior!AG119</f>
        <v>2.5</v>
      </c>
      <c r="AV118" s="63">
        <f>Behavior!AH119</f>
        <v>5</v>
      </c>
      <c r="AW118" s="63" t="str">
        <f t="shared" si="36"/>
        <v>NC</v>
      </c>
      <c r="AX118" s="63">
        <f>Discipline!AN119</f>
        <v>29.611111111111111</v>
      </c>
      <c r="AY118" s="63">
        <f t="shared" si="37"/>
        <v>2.9611111111111112</v>
      </c>
      <c r="AZ118" s="63" t="str">
        <f t="shared" si="38"/>
        <v>NC</v>
      </c>
      <c r="BA118" s="63">
        <f t="shared" si="39"/>
        <v>39.861111111111107</v>
      </c>
      <c r="BB118" s="63">
        <f>Persona!BB119</f>
        <v>20</v>
      </c>
      <c r="BC118" s="63">
        <f>Persona!BC119</f>
        <v>39</v>
      </c>
      <c r="BD118" s="63">
        <f t="shared" si="40"/>
        <v>59</v>
      </c>
      <c r="BE118" s="63">
        <f t="shared" si="41"/>
        <v>29.5</v>
      </c>
      <c r="BF118" s="63" t="str">
        <f t="shared" si="42"/>
        <v>Cleared</v>
      </c>
      <c r="BG118" s="63" t="str">
        <f>Wellness!BS119</f>
        <v>NC</v>
      </c>
      <c r="BH118" s="63">
        <f>Wellness!CA119</f>
        <v>20</v>
      </c>
      <c r="BI118" s="62">
        <f t="shared" si="43"/>
        <v>6</v>
      </c>
      <c r="BJ118" s="76" t="str">
        <f t="shared" si="44"/>
        <v>NC</v>
      </c>
      <c r="BK118" s="63">
        <f>Behavior!AG119</f>
        <v>2.5</v>
      </c>
      <c r="BL118" s="63">
        <f>Behavior!AH119</f>
        <v>5</v>
      </c>
      <c r="BM118" s="63" t="str">
        <f t="shared" si="45"/>
        <v>NC</v>
      </c>
      <c r="BN118" s="63">
        <f>Discipline!BA119</f>
        <v>48</v>
      </c>
      <c r="BO118" s="63">
        <f t="shared" si="46"/>
        <v>4.8000000000000007</v>
      </c>
      <c r="BP118" s="63" t="str">
        <f>IF(HPS!BO118&gt;=6,"Cleared","NC")</f>
        <v>NC</v>
      </c>
      <c r="BQ118" s="63">
        <f t="shared" si="47"/>
        <v>45.3</v>
      </c>
    </row>
    <row r="119" spans="1:69" x14ac:dyDescent="0.3">
      <c r="A119" s="72">
        <v>116</v>
      </c>
      <c r="B119" s="64" t="s">
        <v>207</v>
      </c>
      <c r="C119" s="64" t="s">
        <v>15</v>
      </c>
      <c r="D119" s="64" t="s">
        <v>258</v>
      </c>
      <c r="E119" s="65" t="s">
        <v>259</v>
      </c>
      <c r="F119" s="63">
        <f>Persona!O120</f>
        <v>0</v>
      </c>
      <c r="G119" s="63">
        <f>Persona!P120</f>
        <v>83.333333333333343</v>
      </c>
      <c r="H119" s="63">
        <f>HPS!$G119+HPS!$F119</f>
        <v>83.333333333333343</v>
      </c>
      <c r="I119" s="63">
        <f>HPS!$H119*0.5</f>
        <v>41.666666666666671</v>
      </c>
      <c r="J119" s="63" t="str">
        <f>IF(HPS!$G119&gt;=50,"Cleared","NC")</f>
        <v>Cleared</v>
      </c>
      <c r="K119" s="63" t="str">
        <f>Wellness!K120</f>
        <v>Cleared</v>
      </c>
      <c r="L119" s="63">
        <f>Wellness!S120</f>
        <v>36.666666666666664</v>
      </c>
      <c r="M119" s="62">
        <f t="shared" si="25"/>
        <v>10.999999999999998</v>
      </c>
      <c r="N119" s="76" t="str">
        <f t="shared" si="26"/>
        <v>Cleared</v>
      </c>
      <c r="O119" s="66">
        <f>Behavior!I120</f>
        <v>3</v>
      </c>
      <c r="P119" s="66">
        <f>HPS!$O119*2</f>
        <v>6</v>
      </c>
      <c r="Q119" s="67" t="str">
        <f>IF(HPS!$P119&gt;=6,"Cleared","NC")</f>
        <v>Cleared</v>
      </c>
      <c r="R119" s="63">
        <f>Discipline!N120</f>
        <v>48.75</v>
      </c>
      <c r="S119" s="63">
        <f>HPS!$R119*0.1</f>
        <v>4.875</v>
      </c>
      <c r="T119" s="63" t="str">
        <f>IF(HPS!$S119&gt;=4,"Cleared","NC")</f>
        <v>Cleared</v>
      </c>
      <c r="U119" s="67">
        <f>HPS!$I119+HPS!$M119+HPS!$P119+HPS!$S119</f>
        <v>63.541666666666671</v>
      </c>
      <c r="V119" s="63">
        <f>Persona!AB120</f>
        <v>21.804761904761904</v>
      </c>
      <c r="W119" s="63">
        <f>Persona!AC120</f>
        <v>40.799999999999997</v>
      </c>
      <c r="X119" s="63">
        <f>HPS!$V119+HPS!$W119</f>
        <v>62.604761904761901</v>
      </c>
      <c r="Y119" s="63">
        <f t="shared" si="27"/>
        <v>31.30238095238095</v>
      </c>
      <c r="Z119" s="67" t="str">
        <f>IF(HPS!$X119&gt;=40,"Cleared","NC")</f>
        <v>Cleared</v>
      </c>
      <c r="AA119" s="63" t="str">
        <f>Wellness!AE120</f>
        <v>Cleared</v>
      </c>
      <c r="AB119" s="63">
        <f>Wellness!AM120</f>
        <v>36.666666666666664</v>
      </c>
      <c r="AC119" s="63">
        <f t="shared" si="48"/>
        <v>10.999999999999998</v>
      </c>
      <c r="AD119" s="76" t="str">
        <f t="shared" si="28"/>
        <v>Cleared</v>
      </c>
      <c r="AE119" s="63">
        <f>Behavior!Q120</f>
        <v>3.5</v>
      </c>
      <c r="AF119" s="63">
        <f>Behavior!R120</f>
        <v>7</v>
      </c>
      <c r="AG119" s="63" t="str">
        <f>IF(HPS!$AF119&gt;=6,"Cleared","NC")</f>
        <v>Cleared</v>
      </c>
      <c r="AH119" s="63">
        <f>Discipline!AA120</f>
        <v>54.285714285714285</v>
      </c>
      <c r="AI119" s="63">
        <f t="shared" si="29"/>
        <v>5.4285714285714288</v>
      </c>
      <c r="AJ119" s="63" t="str">
        <f t="shared" si="30"/>
        <v>Cleared</v>
      </c>
      <c r="AK119" s="63">
        <f t="shared" si="31"/>
        <v>54.730952380952381</v>
      </c>
      <c r="AL119" s="63">
        <f>Persona!AO120</f>
        <v>14.52</v>
      </c>
      <c r="AM119" s="63">
        <f>Persona!AP120</f>
        <v>55.999999999999993</v>
      </c>
      <c r="AN119" s="63">
        <f t="shared" si="32"/>
        <v>70.52</v>
      </c>
      <c r="AO119" s="63">
        <f t="shared" si="33"/>
        <v>35.26</v>
      </c>
      <c r="AP119" s="67" t="str">
        <f>IF(HPS!$AN119&gt;=40,"Cleared","NC")</f>
        <v>Cleared</v>
      </c>
      <c r="AQ119" s="63" t="str">
        <f>Wellness!AY120</f>
        <v>Cleared</v>
      </c>
      <c r="AR119" s="63">
        <f>Wellness!BG120</f>
        <v>36.666666666666664</v>
      </c>
      <c r="AS119" s="62">
        <f t="shared" si="34"/>
        <v>10.999999999999998</v>
      </c>
      <c r="AT119" s="76" t="str">
        <f t="shared" si="35"/>
        <v>Cleared</v>
      </c>
      <c r="AU119" s="63">
        <f>Behavior!AG120</f>
        <v>4.2</v>
      </c>
      <c r="AV119" s="63">
        <f>Behavior!AH120</f>
        <v>8.4</v>
      </c>
      <c r="AW119" s="63" t="str">
        <f t="shared" si="36"/>
        <v>Cleared</v>
      </c>
      <c r="AX119" s="63">
        <f>Discipline!AN120</f>
        <v>48.444444444444443</v>
      </c>
      <c r="AY119" s="63">
        <f t="shared" si="37"/>
        <v>4.844444444444445</v>
      </c>
      <c r="AZ119" s="63" t="str">
        <f t="shared" si="38"/>
        <v>Cleared</v>
      </c>
      <c r="BA119" s="63">
        <f t="shared" si="39"/>
        <v>59.504444444444445</v>
      </c>
      <c r="BB119" s="63">
        <f>Persona!BB120</f>
        <v>29.488888888888887</v>
      </c>
      <c r="BC119" s="63">
        <f>Persona!BC120</f>
        <v>45.333333333333343</v>
      </c>
      <c r="BD119" s="63">
        <f t="shared" si="40"/>
        <v>74.822222222222223</v>
      </c>
      <c r="BE119" s="63">
        <f t="shared" si="41"/>
        <v>37.411111111111111</v>
      </c>
      <c r="BF119" s="63" t="str">
        <f t="shared" si="42"/>
        <v>Cleared</v>
      </c>
      <c r="BG119" s="63" t="str">
        <f>Wellness!BS120</f>
        <v>Cleared</v>
      </c>
      <c r="BH119" s="63">
        <f>Wellness!CA120</f>
        <v>40</v>
      </c>
      <c r="BI119" s="62">
        <f t="shared" si="43"/>
        <v>12</v>
      </c>
      <c r="BJ119" s="76" t="str">
        <f t="shared" si="44"/>
        <v>Cleared</v>
      </c>
      <c r="BK119" s="63">
        <f>Behavior!AG120</f>
        <v>4.2</v>
      </c>
      <c r="BL119" s="63">
        <f>Behavior!AH120</f>
        <v>8.4</v>
      </c>
      <c r="BM119" s="63" t="str">
        <f t="shared" si="45"/>
        <v>Cleared</v>
      </c>
      <c r="BN119" s="63">
        <f>Discipline!BA120</f>
        <v>56.000000000000007</v>
      </c>
      <c r="BO119" s="63">
        <f t="shared" si="46"/>
        <v>5.6000000000000014</v>
      </c>
      <c r="BP119" s="63" t="str">
        <f>IF(HPS!BO119&gt;=6,"Cleared","NC")</f>
        <v>NC</v>
      </c>
      <c r="BQ119" s="63">
        <f t="shared" si="47"/>
        <v>63.411111111111111</v>
      </c>
    </row>
    <row r="120" spans="1:69" x14ac:dyDescent="0.3">
      <c r="A120" s="71">
        <v>117</v>
      </c>
      <c r="B120" s="60" t="s">
        <v>23</v>
      </c>
      <c r="C120" s="60" t="s">
        <v>47</v>
      </c>
      <c r="D120" s="60" t="s">
        <v>260</v>
      </c>
      <c r="E120" s="61" t="s">
        <v>261</v>
      </c>
      <c r="F120" s="63">
        <f>Persona!O121</f>
        <v>0</v>
      </c>
      <c r="G120" s="63">
        <f>Persona!P121</f>
        <v>86.666666666666671</v>
      </c>
      <c r="H120" s="63">
        <f>HPS!$G120+HPS!$F120</f>
        <v>86.666666666666671</v>
      </c>
      <c r="I120" s="63">
        <f>HPS!$H120*0.5</f>
        <v>43.333333333333336</v>
      </c>
      <c r="J120" s="63" t="str">
        <f>IF(HPS!$G120&gt;=50,"Cleared","NC")</f>
        <v>Cleared</v>
      </c>
      <c r="K120" s="63" t="str">
        <f>Wellness!K121</f>
        <v>Cleared</v>
      </c>
      <c r="L120" s="63">
        <f>Wellness!S121</f>
        <v>76.666666666666671</v>
      </c>
      <c r="M120" s="62">
        <f t="shared" si="25"/>
        <v>23</v>
      </c>
      <c r="N120" s="76" t="str">
        <f t="shared" si="26"/>
        <v>Cleared</v>
      </c>
      <c r="O120" s="62">
        <f>Behavior!I121</f>
        <v>3</v>
      </c>
      <c r="P120" s="62">
        <f>HPS!$O120*2</f>
        <v>6</v>
      </c>
      <c r="Q120" s="63" t="str">
        <f>IF(HPS!$P120&gt;=6,"Cleared","NC")</f>
        <v>Cleared</v>
      </c>
      <c r="R120" s="63">
        <f>Discipline!N121</f>
        <v>61.517857142857146</v>
      </c>
      <c r="S120" s="63">
        <f>HPS!$R120*0.1</f>
        <v>6.1517857142857153</v>
      </c>
      <c r="T120" s="63" t="str">
        <f>IF(HPS!$S120&gt;=4,"Cleared","NC")</f>
        <v>Cleared</v>
      </c>
      <c r="U120" s="63">
        <f>HPS!$I120+HPS!$M120+HPS!$P120+HPS!$S120</f>
        <v>78.485119047619065</v>
      </c>
      <c r="V120" s="63">
        <f>Persona!AB121</f>
        <v>25.164285714285711</v>
      </c>
      <c r="W120" s="63">
        <f>Persona!AC121</f>
        <v>43.999999999999993</v>
      </c>
      <c r="X120" s="63">
        <f>HPS!$V120+HPS!$W120</f>
        <v>69.164285714285711</v>
      </c>
      <c r="Y120" s="63">
        <f t="shared" si="27"/>
        <v>34.582142857142856</v>
      </c>
      <c r="Z120" s="63" t="str">
        <f>IF(HPS!$X120&gt;=40,"Cleared","NC")</f>
        <v>Cleared</v>
      </c>
      <c r="AA120" s="63" t="str">
        <f>Wellness!AE121</f>
        <v>Cleared</v>
      </c>
      <c r="AB120" s="63">
        <f>Wellness!AM121</f>
        <v>53.333333333333336</v>
      </c>
      <c r="AC120" s="63">
        <f t="shared" si="48"/>
        <v>16</v>
      </c>
      <c r="AD120" s="76" t="str">
        <f t="shared" si="28"/>
        <v>Cleared</v>
      </c>
      <c r="AE120" s="63">
        <f>Behavior!Q121</f>
        <v>2.4</v>
      </c>
      <c r="AF120" s="63">
        <f>Behavior!R121</f>
        <v>4.8</v>
      </c>
      <c r="AG120" s="63" t="str">
        <f>IF(HPS!$AF120&gt;=6,"Cleared","NC")</f>
        <v>NC</v>
      </c>
      <c r="AH120" s="63">
        <f>Discipline!AA121</f>
        <v>67.257142857142867</v>
      </c>
      <c r="AI120" s="63">
        <f t="shared" si="29"/>
        <v>6.7257142857142869</v>
      </c>
      <c r="AJ120" s="63" t="str">
        <f t="shared" si="30"/>
        <v>Cleared</v>
      </c>
      <c r="AK120" s="63">
        <f t="shared" si="31"/>
        <v>62.107857142857142</v>
      </c>
      <c r="AL120" s="63">
        <f>Persona!AO121</f>
        <v>18.880000000000003</v>
      </c>
      <c r="AM120" s="63">
        <f>Persona!AP121</f>
        <v>43.333333333333329</v>
      </c>
      <c r="AN120" s="63">
        <f t="shared" si="32"/>
        <v>62.213333333333331</v>
      </c>
      <c r="AO120" s="63">
        <f t="shared" si="33"/>
        <v>31.106666666666666</v>
      </c>
      <c r="AP120" s="63" t="str">
        <f>IF(HPS!$AN120&gt;=40,"Cleared","NC")</f>
        <v>Cleared</v>
      </c>
      <c r="AQ120" s="63" t="str">
        <f>Wellness!AY121</f>
        <v>Cleared</v>
      </c>
      <c r="AR120" s="63">
        <f>Wellness!BG121</f>
        <v>60</v>
      </c>
      <c r="AS120" s="62">
        <f t="shared" si="34"/>
        <v>18</v>
      </c>
      <c r="AT120" s="76" t="str">
        <f t="shared" si="35"/>
        <v>Cleared</v>
      </c>
      <c r="AU120" s="63">
        <f>Behavior!AG121</f>
        <v>4.7200000000000006</v>
      </c>
      <c r="AV120" s="63">
        <f>Behavior!AH121</f>
        <v>9.4400000000000013</v>
      </c>
      <c r="AW120" s="63" t="str">
        <f t="shared" si="36"/>
        <v>Cleared</v>
      </c>
      <c r="AX120" s="63">
        <f>Discipline!AN121</f>
        <v>44.333333333333336</v>
      </c>
      <c r="AY120" s="63">
        <f t="shared" si="37"/>
        <v>4.4333333333333336</v>
      </c>
      <c r="AZ120" s="63" t="str">
        <f t="shared" si="38"/>
        <v>Cleared</v>
      </c>
      <c r="BA120" s="63">
        <f t="shared" si="39"/>
        <v>62.980000000000004</v>
      </c>
      <c r="BB120" s="63">
        <f>Persona!BB121</f>
        <v>29.279629629629632</v>
      </c>
      <c r="BC120" s="63">
        <f>Persona!BC121</f>
        <v>50.333333333333329</v>
      </c>
      <c r="BD120" s="63">
        <f t="shared" si="40"/>
        <v>79.612962962962968</v>
      </c>
      <c r="BE120" s="63">
        <f t="shared" si="41"/>
        <v>39.806481481481484</v>
      </c>
      <c r="BF120" s="63" t="str">
        <f t="shared" si="42"/>
        <v>Cleared</v>
      </c>
      <c r="BG120" s="63" t="str">
        <f>Wellness!BS121</f>
        <v>Cleared</v>
      </c>
      <c r="BH120" s="63">
        <f>Wellness!CA121</f>
        <v>53.333333333333336</v>
      </c>
      <c r="BI120" s="62">
        <f t="shared" si="43"/>
        <v>16</v>
      </c>
      <c r="BJ120" s="76" t="str">
        <f t="shared" si="44"/>
        <v>Cleared</v>
      </c>
      <c r="BK120" s="63">
        <f>Behavior!AG121</f>
        <v>4.7200000000000006</v>
      </c>
      <c r="BL120" s="63">
        <f>Behavior!AH121</f>
        <v>9.4400000000000013</v>
      </c>
      <c r="BM120" s="63" t="str">
        <f t="shared" si="45"/>
        <v>Cleared</v>
      </c>
      <c r="BN120" s="63">
        <f>Discipline!BA121</f>
        <v>65</v>
      </c>
      <c r="BO120" s="63">
        <f t="shared" si="46"/>
        <v>6.5</v>
      </c>
      <c r="BP120" s="63" t="str">
        <f>IF(HPS!BO120&gt;=6,"Cleared","NC")</f>
        <v>Cleared</v>
      </c>
      <c r="BQ120" s="63">
        <f t="shared" si="47"/>
        <v>71.746481481481482</v>
      </c>
    </row>
    <row r="121" spans="1:69" x14ac:dyDescent="0.3">
      <c r="A121" s="72">
        <v>118</v>
      </c>
      <c r="B121" s="64" t="s">
        <v>23</v>
      </c>
      <c r="C121" s="64" t="s">
        <v>15</v>
      </c>
      <c r="D121" s="64" t="s">
        <v>262</v>
      </c>
      <c r="E121" s="65" t="s">
        <v>263</v>
      </c>
      <c r="F121" s="63">
        <f>Persona!O122</f>
        <v>0</v>
      </c>
      <c r="G121" s="63">
        <f>Persona!P122</f>
        <v>63.333333333333329</v>
      </c>
      <c r="H121" s="63">
        <f>HPS!$G121+HPS!$F121</f>
        <v>63.333333333333329</v>
      </c>
      <c r="I121" s="63">
        <f>HPS!$H121*0.5</f>
        <v>31.666666666666664</v>
      </c>
      <c r="J121" s="63" t="str">
        <f>IF(HPS!$G121&gt;=50,"Cleared","NC")</f>
        <v>Cleared</v>
      </c>
      <c r="K121" s="63" t="str">
        <f>Wellness!K122</f>
        <v>Cleared</v>
      </c>
      <c r="L121" s="63">
        <f>Wellness!S122</f>
        <v>40</v>
      </c>
      <c r="M121" s="62">
        <f t="shared" si="25"/>
        <v>12</v>
      </c>
      <c r="N121" s="76" t="str">
        <f t="shared" si="26"/>
        <v>Cleared</v>
      </c>
      <c r="O121" s="66">
        <f>Behavior!I122</f>
        <v>3</v>
      </c>
      <c r="P121" s="66">
        <f>HPS!$O121*2</f>
        <v>6</v>
      </c>
      <c r="Q121" s="67" t="str">
        <f>IF(HPS!$P121&gt;=6,"Cleared","NC")</f>
        <v>Cleared</v>
      </c>
      <c r="R121" s="63">
        <f>Discipline!N122</f>
        <v>67.5</v>
      </c>
      <c r="S121" s="63">
        <f>HPS!$R121*0.1</f>
        <v>6.75</v>
      </c>
      <c r="T121" s="63" t="str">
        <f>IF(HPS!$S121&gt;=4,"Cleared","NC")</f>
        <v>Cleared</v>
      </c>
      <c r="U121" s="67">
        <f>HPS!$I121+HPS!$M121+HPS!$P121+HPS!$S121</f>
        <v>56.416666666666664</v>
      </c>
      <c r="V121" s="63">
        <f>Persona!AB122</f>
        <v>24.323809523809523</v>
      </c>
      <c r="W121" s="63">
        <f>Persona!AC122</f>
        <v>24.8</v>
      </c>
      <c r="X121" s="63">
        <f>HPS!$V121+HPS!$W121</f>
        <v>49.123809523809527</v>
      </c>
      <c r="Y121" s="63">
        <f t="shared" si="27"/>
        <v>24.561904761904763</v>
      </c>
      <c r="Z121" s="67" t="str">
        <f>IF(HPS!$X121&gt;=40,"Cleared","NC")</f>
        <v>Cleared</v>
      </c>
      <c r="AA121" s="63" t="str">
        <f>Wellness!AE122</f>
        <v>NC</v>
      </c>
      <c r="AB121" s="63">
        <f>Wellness!AM122</f>
        <v>13.333333333333334</v>
      </c>
      <c r="AC121" s="63">
        <f t="shared" si="48"/>
        <v>4</v>
      </c>
      <c r="AD121" s="76" t="str">
        <f t="shared" si="28"/>
        <v>NC</v>
      </c>
      <c r="AE121" s="63">
        <f>Behavior!Q122</f>
        <v>3.5</v>
      </c>
      <c r="AF121" s="63">
        <f>Behavior!R122</f>
        <v>7</v>
      </c>
      <c r="AG121" s="63" t="str">
        <f>IF(HPS!$AF121&gt;=6,"Cleared","NC")</f>
        <v>Cleared</v>
      </c>
      <c r="AH121" s="63">
        <f>Discipline!AA122</f>
        <v>42.857142857142861</v>
      </c>
      <c r="AI121" s="63">
        <f t="shared" si="29"/>
        <v>4.2857142857142865</v>
      </c>
      <c r="AJ121" s="63" t="str">
        <f t="shared" si="30"/>
        <v>Cleared</v>
      </c>
      <c r="AK121" s="63">
        <f t="shared" si="31"/>
        <v>39.847619047619048</v>
      </c>
      <c r="AL121" s="63">
        <f>Persona!AO122</f>
        <v>17.786666666666669</v>
      </c>
      <c r="AM121" s="63">
        <f>Persona!AP122</f>
        <v>26</v>
      </c>
      <c r="AN121" s="63">
        <f t="shared" si="32"/>
        <v>43.786666666666669</v>
      </c>
      <c r="AO121" s="63">
        <f t="shared" si="33"/>
        <v>21.893333333333334</v>
      </c>
      <c r="AP121" s="67" t="str">
        <f>IF(HPS!$AN121&gt;=40,"Cleared","NC")</f>
        <v>Cleared</v>
      </c>
      <c r="AQ121" s="63" t="str">
        <f>Wellness!AY122</f>
        <v>NC</v>
      </c>
      <c r="AR121" s="63">
        <f>Wellness!BG122</f>
        <v>16.666666666666664</v>
      </c>
      <c r="AS121" s="62">
        <f t="shared" si="34"/>
        <v>4.9999999999999991</v>
      </c>
      <c r="AT121" s="76" t="str">
        <f t="shared" si="35"/>
        <v>NC</v>
      </c>
      <c r="AU121" s="63">
        <f>Behavior!AG122</f>
        <v>3</v>
      </c>
      <c r="AV121" s="63">
        <f>Behavior!AH122</f>
        <v>6</v>
      </c>
      <c r="AW121" s="63" t="str">
        <f t="shared" si="36"/>
        <v>Cleared</v>
      </c>
      <c r="AX121" s="63">
        <f>Discipline!AN122</f>
        <v>39.388888888888886</v>
      </c>
      <c r="AY121" s="63">
        <f t="shared" si="37"/>
        <v>3.9388888888888887</v>
      </c>
      <c r="AZ121" s="63" t="str">
        <f t="shared" si="38"/>
        <v>NC</v>
      </c>
      <c r="BA121" s="63">
        <f t="shared" si="39"/>
        <v>36.832222222222221</v>
      </c>
      <c r="BB121" s="63">
        <f>Persona!BB122</f>
        <v>20.607407407407408</v>
      </c>
      <c r="BC121" s="63">
        <f>Persona!BC122</f>
        <v>36</v>
      </c>
      <c r="BD121" s="63">
        <f t="shared" si="40"/>
        <v>56.607407407407408</v>
      </c>
      <c r="BE121" s="63">
        <f t="shared" si="41"/>
        <v>28.303703703703704</v>
      </c>
      <c r="BF121" s="63" t="str">
        <f t="shared" si="42"/>
        <v>Cleared</v>
      </c>
      <c r="BG121" s="63" t="str">
        <f>Wellness!BS122</f>
        <v>NC</v>
      </c>
      <c r="BH121" s="63">
        <f>Wellness!CA122</f>
        <v>20</v>
      </c>
      <c r="BI121" s="62">
        <f t="shared" si="43"/>
        <v>6</v>
      </c>
      <c r="BJ121" s="76" t="str">
        <f t="shared" si="44"/>
        <v>NC</v>
      </c>
      <c r="BK121" s="63">
        <f>Behavior!AG122</f>
        <v>3</v>
      </c>
      <c r="BL121" s="63">
        <f>Behavior!AH122</f>
        <v>6</v>
      </c>
      <c r="BM121" s="63" t="str">
        <f t="shared" si="45"/>
        <v>Cleared</v>
      </c>
      <c r="BN121" s="63">
        <f>Discipline!BA122</f>
        <v>47.333333333333336</v>
      </c>
      <c r="BO121" s="63">
        <f t="shared" si="46"/>
        <v>4.7333333333333334</v>
      </c>
      <c r="BP121" s="63" t="str">
        <f>IF(HPS!BO121&gt;=6,"Cleared","NC")</f>
        <v>NC</v>
      </c>
      <c r="BQ121" s="63">
        <f t="shared" si="47"/>
        <v>45.037037037037038</v>
      </c>
    </row>
    <row r="122" spans="1:69" x14ac:dyDescent="0.3">
      <c r="A122" s="71">
        <v>119</v>
      </c>
      <c r="B122" s="60" t="s">
        <v>23</v>
      </c>
      <c r="C122" s="60" t="s">
        <v>15</v>
      </c>
      <c r="D122" s="60" t="s">
        <v>264</v>
      </c>
      <c r="E122" s="61" t="s">
        <v>265</v>
      </c>
      <c r="F122" s="63">
        <f>Persona!O123</f>
        <v>0</v>
      </c>
      <c r="G122" s="63">
        <f>Persona!P123</f>
        <v>68.888888888888872</v>
      </c>
      <c r="H122" s="63">
        <f>HPS!$G122+HPS!$F122</f>
        <v>68.888888888888872</v>
      </c>
      <c r="I122" s="63">
        <f>HPS!$H122*0.5</f>
        <v>34.444444444444436</v>
      </c>
      <c r="J122" s="63" t="str">
        <f>IF(HPS!$G122&gt;=50,"Cleared","NC")</f>
        <v>Cleared</v>
      </c>
      <c r="K122" s="63" t="str">
        <f>Wellness!K123</f>
        <v>NC</v>
      </c>
      <c r="L122" s="63">
        <f>Wellness!S123</f>
        <v>26.666666666666668</v>
      </c>
      <c r="M122" s="62">
        <f t="shared" si="25"/>
        <v>8</v>
      </c>
      <c r="N122" s="76" t="str">
        <f t="shared" si="26"/>
        <v>NC</v>
      </c>
      <c r="O122" s="62">
        <f>Behavior!I123</f>
        <v>3</v>
      </c>
      <c r="P122" s="62">
        <f>HPS!$O122*2</f>
        <v>6</v>
      </c>
      <c r="Q122" s="63" t="str">
        <f>IF(HPS!$P122&gt;=6,"Cleared","NC")</f>
        <v>Cleared</v>
      </c>
      <c r="R122" s="63">
        <f>Discipline!N123</f>
        <v>49.732142857142861</v>
      </c>
      <c r="S122" s="63">
        <f>HPS!$R122*0.1</f>
        <v>4.9732142857142865</v>
      </c>
      <c r="T122" s="63" t="str">
        <f>IF(HPS!$S122&gt;=4,"Cleared","NC")</f>
        <v>Cleared</v>
      </c>
      <c r="U122" s="63">
        <f>HPS!$I122+HPS!$M122+HPS!$P122+HPS!$S122</f>
        <v>53.41765873015872</v>
      </c>
      <c r="V122" s="63">
        <f>Persona!AB123</f>
        <v>18.523809523809522</v>
      </c>
      <c r="W122" s="63">
        <f>Persona!AC123</f>
        <v>48.8</v>
      </c>
      <c r="X122" s="63">
        <f>HPS!$V122+HPS!$W122</f>
        <v>67.323809523809516</v>
      </c>
      <c r="Y122" s="63">
        <f t="shared" si="27"/>
        <v>33.661904761904758</v>
      </c>
      <c r="Z122" s="63" t="str">
        <f>IF(HPS!$X122&gt;=40,"Cleared","NC")</f>
        <v>Cleared</v>
      </c>
      <c r="AA122" s="63" t="str">
        <f>Wellness!AE123</f>
        <v>NC</v>
      </c>
      <c r="AB122" s="63">
        <f>Wellness!AM123</f>
        <v>0</v>
      </c>
      <c r="AC122" s="63">
        <f t="shared" si="48"/>
        <v>0</v>
      </c>
      <c r="AD122" s="76" t="str">
        <f t="shared" si="28"/>
        <v>NC</v>
      </c>
      <c r="AE122" s="63">
        <f>Behavior!Q123</f>
        <v>3.6</v>
      </c>
      <c r="AF122" s="63">
        <f>Behavior!R123</f>
        <v>7.2</v>
      </c>
      <c r="AG122" s="63" t="str">
        <f>IF(HPS!$AF122&gt;=6,"Cleared","NC")</f>
        <v>Cleared</v>
      </c>
      <c r="AH122" s="63">
        <f>Discipline!AA123</f>
        <v>39.771428571428572</v>
      </c>
      <c r="AI122" s="63">
        <f t="shared" si="29"/>
        <v>3.9771428571428573</v>
      </c>
      <c r="AJ122" s="63" t="str">
        <f t="shared" si="30"/>
        <v>NC</v>
      </c>
      <c r="AK122" s="63">
        <f t="shared" si="31"/>
        <v>44.839047619047619</v>
      </c>
      <c r="AL122" s="63">
        <f>Persona!AO123</f>
        <v>17.533333333333335</v>
      </c>
      <c r="AM122" s="63">
        <f>Persona!AP123</f>
        <v>35.333333333333329</v>
      </c>
      <c r="AN122" s="63">
        <f t="shared" si="32"/>
        <v>52.86666666666666</v>
      </c>
      <c r="AO122" s="63">
        <f t="shared" si="33"/>
        <v>26.43333333333333</v>
      </c>
      <c r="AP122" s="63" t="str">
        <f>IF(HPS!$AN122&gt;=40,"Cleared","NC")</f>
        <v>Cleared</v>
      </c>
      <c r="AQ122" s="63" t="str">
        <f>Wellness!AY123</f>
        <v>NC</v>
      </c>
      <c r="AR122" s="63">
        <f>Wellness!BG123</f>
        <v>3.3333333333333335</v>
      </c>
      <c r="AS122" s="62">
        <f t="shared" si="34"/>
        <v>1</v>
      </c>
      <c r="AT122" s="76" t="str">
        <f t="shared" si="35"/>
        <v>NC</v>
      </c>
      <c r="AU122" s="63">
        <f>Behavior!AG123</f>
        <v>3.65</v>
      </c>
      <c r="AV122" s="63">
        <f>Behavior!AH123</f>
        <v>7.3</v>
      </c>
      <c r="AW122" s="63" t="str">
        <f t="shared" si="36"/>
        <v>Cleared</v>
      </c>
      <c r="AX122" s="63">
        <f>Discipline!AN123</f>
        <v>34.666666666666664</v>
      </c>
      <c r="AY122" s="63">
        <f t="shared" si="37"/>
        <v>3.4666666666666668</v>
      </c>
      <c r="AZ122" s="63" t="str">
        <f t="shared" si="38"/>
        <v>NC</v>
      </c>
      <c r="BA122" s="63">
        <f t="shared" si="39"/>
        <v>38.199999999999996</v>
      </c>
      <c r="BB122" s="63">
        <f>Persona!BB123</f>
        <v>29.540740740740745</v>
      </c>
      <c r="BC122" s="63">
        <f>Persona!BC123</f>
        <v>46.999999999999993</v>
      </c>
      <c r="BD122" s="63">
        <f t="shared" si="40"/>
        <v>76.540740740740745</v>
      </c>
      <c r="BE122" s="63">
        <f t="shared" si="41"/>
        <v>38.270370370370372</v>
      </c>
      <c r="BF122" s="63" t="str">
        <f t="shared" si="42"/>
        <v>Cleared</v>
      </c>
      <c r="BG122" s="63" t="str">
        <f>Wellness!BS123</f>
        <v>NC</v>
      </c>
      <c r="BH122" s="63">
        <f>Wellness!CA123</f>
        <v>16.666666666666664</v>
      </c>
      <c r="BI122" s="62">
        <f t="shared" si="43"/>
        <v>4.9999999999999991</v>
      </c>
      <c r="BJ122" s="76" t="str">
        <f t="shared" si="44"/>
        <v>NC</v>
      </c>
      <c r="BK122" s="63">
        <f>Behavior!AG123</f>
        <v>3.65</v>
      </c>
      <c r="BL122" s="63">
        <f>Behavior!AH123</f>
        <v>7.3</v>
      </c>
      <c r="BM122" s="63" t="str">
        <f t="shared" si="45"/>
        <v>Cleared</v>
      </c>
      <c r="BN122" s="63">
        <f>Discipline!BA123</f>
        <v>45.666666666666664</v>
      </c>
      <c r="BO122" s="63">
        <f t="shared" si="46"/>
        <v>4.5666666666666664</v>
      </c>
      <c r="BP122" s="63" t="str">
        <f>IF(HPS!BO122&gt;=6,"Cleared","NC")</f>
        <v>NC</v>
      </c>
      <c r="BQ122" s="63">
        <f t="shared" si="47"/>
        <v>55.137037037037032</v>
      </c>
    </row>
    <row r="123" spans="1:69" x14ac:dyDescent="0.3">
      <c r="A123" s="72">
        <v>120</v>
      </c>
      <c r="B123" s="64" t="s">
        <v>27</v>
      </c>
      <c r="C123" s="64" t="s">
        <v>24</v>
      </c>
      <c r="D123" s="64" t="s">
        <v>266</v>
      </c>
      <c r="E123" s="65" t="s">
        <v>267</v>
      </c>
      <c r="F123" s="63">
        <f>Persona!O124</f>
        <v>0</v>
      </c>
      <c r="G123" s="63">
        <f>Persona!P124</f>
        <v>38.888888888888893</v>
      </c>
      <c r="H123" s="63">
        <f>HPS!$G123+HPS!$F123</f>
        <v>38.888888888888893</v>
      </c>
      <c r="I123" s="63">
        <f>HPS!$H123*0.5</f>
        <v>19.444444444444446</v>
      </c>
      <c r="J123" s="63" t="str">
        <f>IF(HPS!$G123&gt;=50,"Cleared","NC")</f>
        <v>NC</v>
      </c>
      <c r="K123" s="63" t="str">
        <f>Wellness!K124</f>
        <v>Cleared</v>
      </c>
      <c r="L123" s="63">
        <f>Wellness!S124</f>
        <v>66.666666666666657</v>
      </c>
      <c r="M123" s="62">
        <f t="shared" si="25"/>
        <v>19.999999999999996</v>
      </c>
      <c r="N123" s="76" t="str">
        <f t="shared" si="26"/>
        <v>Cleared</v>
      </c>
      <c r="O123" s="66">
        <f>Behavior!I124</f>
        <v>3</v>
      </c>
      <c r="P123" s="66">
        <f>HPS!$O123*2</f>
        <v>6</v>
      </c>
      <c r="Q123" s="67" t="str">
        <f>IF(HPS!$P123&gt;=6,"Cleared","NC")</f>
        <v>Cleared</v>
      </c>
      <c r="R123" s="63">
        <f>Discipline!N124</f>
        <v>69.598214285714292</v>
      </c>
      <c r="S123" s="63">
        <f>HPS!$R123*0.1</f>
        <v>6.9598214285714297</v>
      </c>
      <c r="T123" s="63" t="str">
        <f>IF(HPS!$S123&gt;=4,"Cleared","NC")</f>
        <v>Cleared</v>
      </c>
      <c r="U123" s="67">
        <f>HPS!$I123+HPS!$M123+HPS!$P123+HPS!$S123</f>
        <v>52.404265873015873</v>
      </c>
      <c r="V123" s="63">
        <f>Persona!AB124</f>
        <v>0</v>
      </c>
      <c r="W123" s="63">
        <f>Persona!AC124</f>
        <v>41.6</v>
      </c>
      <c r="X123" s="63">
        <f>HPS!$V123+HPS!$W123</f>
        <v>41.6</v>
      </c>
      <c r="Y123" s="63">
        <f t="shared" si="27"/>
        <v>20.8</v>
      </c>
      <c r="Z123" s="67" t="str">
        <f>IF(HPS!$X123&gt;=40,"Cleared","NC")</f>
        <v>Cleared</v>
      </c>
      <c r="AA123" s="63" t="str">
        <f>Wellness!AE124</f>
        <v>Cleared</v>
      </c>
      <c r="AB123" s="63">
        <f>Wellness!AM124</f>
        <v>26.666666666666668</v>
      </c>
      <c r="AC123" s="63">
        <f t="shared" si="48"/>
        <v>8</v>
      </c>
      <c r="AD123" s="76" t="str">
        <f t="shared" si="28"/>
        <v>NC</v>
      </c>
      <c r="AE123" s="63">
        <f>Behavior!Q124</f>
        <v>2.95</v>
      </c>
      <c r="AF123" s="63">
        <f>Behavior!R124</f>
        <v>5.9</v>
      </c>
      <c r="AG123" s="63" t="str">
        <f>IF(HPS!$AF123&gt;=6,"Cleared","NC")</f>
        <v>NC</v>
      </c>
      <c r="AH123" s="63">
        <f>Discipline!AA124</f>
        <v>48.685714285714283</v>
      </c>
      <c r="AI123" s="63">
        <f t="shared" si="29"/>
        <v>4.8685714285714283</v>
      </c>
      <c r="AJ123" s="63" t="str">
        <f t="shared" si="30"/>
        <v>Cleared</v>
      </c>
      <c r="AK123" s="63">
        <f t="shared" si="31"/>
        <v>39.568571428571431</v>
      </c>
      <c r="AL123" s="63">
        <f>Persona!AO124</f>
        <v>6.8133333333333326</v>
      </c>
      <c r="AM123" s="63">
        <f>Persona!AP124</f>
        <v>43.999999999999993</v>
      </c>
      <c r="AN123" s="63">
        <f t="shared" si="32"/>
        <v>50.813333333333325</v>
      </c>
      <c r="AO123" s="63">
        <f t="shared" si="33"/>
        <v>25.406666666666663</v>
      </c>
      <c r="AP123" s="67" t="str">
        <f>IF(HPS!$AN123&gt;=40,"Cleared","NC")</f>
        <v>Cleared</v>
      </c>
      <c r="AQ123" s="63" t="str">
        <f>Wellness!AY124</f>
        <v>Cleared</v>
      </c>
      <c r="AR123" s="63">
        <f>Wellness!BG124</f>
        <v>6.666666666666667</v>
      </c>
      <c r="AS123" s="62">
        <f t="shared" si="34"/>
        <v>2</v>
      </c>
      <c r="AT123" s="76" t="str">
        <f t="shared" si="35"/>
        <v>NC</v>
      </c>
      <c r="AU123" s="63">
        <f>Behavior!AG124</f>
        <v>3.3200000000000003</v>
      </c>
      <c r="AV123" s="63">
        <f>Behavior!AH124</f>
        <v>6.6400000000000006</v>
      </c>
      <c r="AW123" s="63" t="str">
        <f t="shared" si="36"/>
        <v>Cleared</v>
      </c>
      <c r="AX123" s="63">
        <f>Discipline!AN124</f>
        <v>29.166666666666668</v>
      </c>
      <c r="AY123" s="63">
        <f t="shared" si="37"/>
        <v>2.916666666666667</v>
      </c>
      <c r="AZ123" s="63" t="str">
        <f t="shared" si="38"/>
        <v>NC</v>
      </c>
      <c r="BA123" s="63">
        <f t="shared" si="39"/>
        <v>36.963333333333331</v>
      </c>
      <c r="BB123" s="63">
        <f>Persona!BB124</f>
        <v>18.033333333333335</v>
      </c>
      <c r="BC123" s="63">
        <f>Persona!BC124</f>
        <v>32.333333333333336</v>
      </c>
      <c r="BD123" s="63">
        <f t="shared" si="40"/>
        <v>50.366666666666674</v>
      </c>
      <c r="BE123" s="63">
        <f t="shared" si="41"/>
        <v>25.183333333333337</v>
      </c>
      <c r="BF123" s="63" t="str">
        <f t="shared" si="42"/>
        <v>Cleared</v>
      </c>
      <c r="BG123" s="63" t="str">
        <f>Wellness!BS124</f>
        <v>Cleared</v>
      </c>
      <c r="BH123" s="63">
        <f>Wellness!CA124</f>
        <v>0</v>
      </c>
      <c r="BI123" s="62">
        <f t="shared" si="43"/>
        <v>0</v>
      </c>
      <c r="BJ123" s="76" t="str">
        <f t="shared" si="44"/>
        <v>NC</v>
      </c>
      <c r="BK123" s="63">
        <f>Behavior!AG124</f>
        <v>3.3200000000000003</v>
      </c>
      <c r="BL123" s="63">
        <f>Behavior!AH124</f>
        <v>6.6400000000000006</v>
      </c>
      <c r="BM123" s="63" t="str">
        <f t="shared" si="45"/>
        <v>Cleared</v>
      </c>
      <c r="BN123" s="63">
        <f>Discipline!BA124</f>
        <v>47.666666666666664</v>
      </c>
      <c r="BO123" s="63">
        <f t="shared" si="46"/>
        <v>4.7666666666666666</v>
      </c>
      <c r="BP123" s="63" t="str">
        <f>IF(HPS!BO123&gt;=6,"Cleared","NC")</f>
        <v>NC</v>
      </c>
      <c r="BQ123" s="63">
        <f t="shared" si="47"/>
        <v>36.590000000000003</v>
      </c>
    </row>
    <row r="124" spans="1:69" x14ac:dyDescent="0.3">
      <c r="A124" s="71">
        <v>121</v>
      </c>
      <c r="B124" s="60" t="s">
        <v>27</v>
      </c>
      <c r="C124" s="60" t="s">
        <v>15</v>
      </c>
      <c r="D124" s="60" t="s">
        <v>268</v>
      </c>
      <c r="E124" s="61" t="s">
        <v>269</v>
      </c>
      <c r="F124" s="63">
        <f>Persona!O125</f>
        <v>0</v>
      </c>
      <c r="G124" s="63">
        <f>Persona!P125</f>
        <v>74.444444444444429</v>
      </c>
      <c r="H124" s="63">
        <f>HPS!$G124+HPS!$F124</f>
        <v>74.444444444444429</v>
      </c>
      <c r="I124" s="63">
        <f>HPS!$H124*0.5</f>
        <v>37.222222222222214</v>
      </c>
      <c r="J124" s="63" t="str">
        <f>IF(HPS!$G124&gt;=50,"Cleared","NC")</f>
        <v>Cleared</v>
      </c>
      <c r="K124" s="63" t="str">
        <f>Wellness!K125</f>
        <v>Cleared</v>
      </c>
      <c r="L124" s="63">
        <f>Wellness!S125</f>
        <v>50</v>
      </c>
      <c r="M124" s="62">
        <f t="shared" si="25"/>
        <v>15</v>
      </c>
      <c r="N124" s="76" t="str">
        <f t="shared" si="26"/>
        <v>Cleared</v>
      </c>
      <c r="O124" s="62">
        <f>Behavior!I125</f>
        <v>3</v>
      </c>
      <c r="P124" s="62">
        <f>HPS!$O124*2</f>
        <v>6</v>
      </c>
      <c r="Q124" s="63" t="str">
        <f>IF(HPS!$P124&gt;=6,"Cleared","NC")</f>
        <v>Cleared</v>
      </c>
      <c r="R124" s="63">
        <f>Discipline!N125</f>
        <v>71.25</v>
      </c>
      <c r="S124" s="63">
        <f>HPS!$R124*0.1</f>
        <v>7.125</v>
      </c>
      <c r="T124" s="63" t="str">
        <f>IF(HPS!$S124&gt;=4,"Cleared","NC")</f>
        <v>Cleared</v>
      </c>
      <c r="U124" s="63">
        <f>HPS!$I124+HPS!$M124+HPS!$P124+HPS!$S124</f>
        <v>65.347222222222214</v>
      </c>
      <c r="V124" s="63">
        <f>Persona!AB125</f>
        <v>19.207142857142856</v>
      </c>
      <c r="W124" s="63">
        <f>Persona!AC125</f>
        <v>23.2</v>
      </c>
      <c r="X124" s="63">
        <f>HPS!$V124+HPS!$W124</f>
        <v>42.407142857142858</v>
      </c>
      <c r="Y124" s="63">
        <f t="shared" si="27"/>
        <v>21.203571428571429</v>
      </c>
      <c r="Z124" s="63" t="str">
        <f>IF(HPS!$X124&gt;=40,"Cleared","NC")</f>
        <v>Cleared</v>
      </c>
      <c r="AA124" s="63" t="str">
        <f>Wellness!AE125</f>
        <v>Cleared</v>
      </c>
      <c r="AB124" s="63">
        <f>Wellness!AM125</f>
        <v>16.666666666666664</v>
      </c>
      <c r="AC124" s="63">
        <f t="shared" si="48"/>
        <v>4.9999999999999991</v>
      </c>
      <c r="AD124" s="76" t="str">
        <f t="shared" si="28"/>
        <v>NC</v>
      </c>
      <c r="AE124" s="63">
        <f>Behavior!Q125</f>
        <v>3.3</v>
      </c>
      <c r="AF124" s="63">
        <f>Behavior!R125</f>
        <v>6.6</v>
      </c>
      <c r="AG124" s="63" t="str">
        <f>IF(HPS!$AF124&gt;=6,"Cleared","NC")</f>
        <v>Cleared</v>
      </c>
      <c r="AH124" s="63">
        <f>Discipline!AA125</f>
        <v>49.142857142857139</v>
      </c>
      <c r="AI124" s="63">
        <f t="shared" si="29"/>
        <v>4.9142857142857146</v>
      </c>
      <c r="AJ124" s="63" t="str">
        <f t="shared" si="30"/>
        <v>Cleared</v>
      </c>
      <c r="AK124" s="63">
        <f t="shared" si="31"/>
        <v>37.717857142857142</v>
      </c>
      <c r="AL124" s="63">
        <f>Persona!AO125</f>
        <v>16.413333333333334</v>
      </c>
      <c r="AM124" s="63">
        <f>Persona!AP125</f>
        <v>42.666666666666664</v>
      </c>
      <c r="AN124" s="63">
        <f t="shared" si="32"/>
        <v>59.08</v>
      </c>
      <c r="AO124" s="63">
        <f t="shared" si="33"/>
        <v>29.54</v>
      </c>
      <c r="AP124" s="63" t="str">
        <f>IF(HPS!$AN124&gt;=40,"Cleared","NC")</f>
        <v>Cleared</v>
      </c>
      <c r="AQ124" s="63" t="str">
        <f>Wellness!AY125</f>
        <v>Cleared</v>
      </c>
      <c r="AR124" s="63">
        <f>Wellness!BG125</f>
        <v>36.666666666666664</v>
      </c>
      <c r="AS124" s="62">
        <f t="shared" si="34"/>
        <v>10.999999999999998</v>
      </c>
      <c r="AT124" s="76" t="str">
        <f t="shared" si="35"/>
        <v>Cleared</v>
      </c>
      <c r="AU124" s="63">
        <f>Behavior!AG125</f>
        <v>2.6</v>
      </c>
      <c r="AV124" s="63">
        <f>Behavior!AH125</f>
        <v>5.2</v>
      </c>
      <c r="AW124" s="63" t="str">
        <f t="shared" si="36"/>
        <v>NC</v>
      </c>
      <c r="AX124" s="63">
        <f>Discipline!AN125</f>
        <v>50.722222222222221</v>
      </c>
      <c r="AY124" s="63">
        <f t="shared" si="37"/>
        <v>5.0722222222222229</v>
      </c>
      <c r="AZ124" s="63" t="str">
        <f t="shared" si="38"/>
        <v>Cleared</v>
      </c>
      <c r="BA124" s="63">
        <f t="shared" si="39"/>
        <v>50.812222222222225</v>
      </c>
      <c r="BB124" s="63">
        <f>Persona!BB125</f>
        <v>15.135185185185183</v>
      </c>
      <c r="BC124" s="63">
        <f>Persona!BC125</f>
        <v>27</v>
      </c>
      <c r="BD124" s="63">
        <f t="shared" si="40"/>
        <v>42.135185185185179</v>
      </c>
      <c r="BE124" s="63">
        <f t="shared" si="41"/>
        <v>21.06759259259259</v>
      </c>
      <c r="BF124" s="63" t="str">
        <f t="shared" si="42"/>
        <v>Cleared</v>
      </c>
      <c r="BG124" s="63" t="str">
        <f>Wellness!BS125</f>
        <v>Cleared</v>
      </c>
      <c r="BH124" s="63">
        <f>Wellness!CA125</f>
        <v>53.333333333333336</v>
      </c>
      <c r="BI124" s="62">
        <f t="shared" si="43"/>
        <v>16</v>
      </c>
      <c r="BJ124" s="76" t="str">
        <f t="shared" si="44"/>
        <v>Cleared</v>
      </c>
      <c r="BK124" s="63">
        <f>Behavior!AG125</f>
        <v>2.6</v>
      </c>
      <c r="BL124" s="63">
        <f>Behavior!AH125</f>
        <v>5.2</v>
      </c>
      <c r="BM124" s="63" t="str">
        <f t="shared" si="45"/>
        <v>NC</v>
      </c>
      <c r="BN124" s="63">
        <f>Discipline!BA125</f>
        <v>46</v>
      </c>
      <c r="BO124" s="63">
        <f t="shared" si="46"/>
        <v>4.6000000000000005</v>
      </c>
      <c r="BP124" s="63" t="str">
        <f>IF(HPS!BO124&gt;=6,"Cleared","NC")</f>
        <v>NC</v>
      </c>
      <c r="BQ124" s="63">
        <f t="shared" si="47"/>
        <v>46.867592592592594</v>
      </c>
    </row>
    <row r="125" spans="1:69" x14ac:dyDescent="0.3">
      <c r="A125" s="72">
        <v>122</v>
      </c>
      <c r="B125" s="64" t="s">
        <v>27</v>
      </c>
      <c r="C125" s="64" t="s">
        <v>15</v>
      </c>
      <c r="D125" s="64" t="s">
        <v>270</v>
      </c>
      <c r="E125" s="65" t="s">
        <v>271</v>
      </c>
      <c r="F125" s="63">
        <f>Persona!O126</f>
        <v>0</v>
      </c>
      <c r="G125" s="63">
        <f>Persona!P126</f>
        <v>72.222222222222214</v>
      </c>
      <c r="H125" s="63">
        <f>HPS!$G125+HPS!$F125</f>
        <v>72.222222222222214</v>
      </c>
      <c r="I125" s="63">
        <f>HPS!$H125*0.5</f>
        <v>36.111111111111107</v>
      </c>
      <c r="J125" s="63" t="str">
        <f>IF(HPS!$G125&gt;=50,"Cleared","NC")</f>
        <v>Cleared</v>
      </c>
      <c r="K125" s="63" t="str">
        <f>Wellness!K126</f>
        <v>Cleared</v>
      </c>
      <c r="L125" s="63">
        <f>Wellness!S126</f>
        <v>56.666666666666664</v>
      </c>
      <c r="M125" s="62">
        <f t="shared" si="25"/>
        <v>17</v>
      </c>
      <c r="N125" s="76" t="str">
        <f t="shared" si="26"/>
        <v>Cleared</v>
      </c>
      <c r="O125" s="66">
        <f>Behavior!I126</f>
        <v>3</v>
      </c>
      <c r="P125" s="66">
        <f>HPS!$O125*2</f>
        <v>6</v>
      </c>
      <c r="Q125" s="67" t="str">
        <f>IF(HPS!$P125&gt;=6,"Cleared","NC")</f>
        <v>Cleared</v>
      </c>
      <c r="R125" s="63">
        <f>Discipline!N126</f>
        <v>66.339285714285708</v>
      </c>
      <c r="S125" s="63">
        <f>HPS!$R125*0.1</f>
        <v>6.6339285714285712</v>
      </c>
      <c r="T125" s="63" t="str">
        <f>IF(HPS!$S125&gt;=4,"Cleared","NC")</f>
        <v>Cleared</v>
      </c>
      <c r="U125" s="67">
        <f>HPS!$I125+HPS!$M125+HPS!$P125+HPS!$S125</f>
        <v>65.745039682539684</v>
      </c>
      <c r="V125" s="63">
        <f>Persona!AB126</f>
        <v>0</v>
      </c>
      <c r="W125" s="63">
        <f>Persona!AC126</f>
        <v>36.799999999999997</v>
      </c>
      <c r="X125" s="63">
        <f>HPS!$V125+HPS!$W125</f>
        <v>36.799999999999997</v>
      </c>
      <c r="Y125" s="63">
        <f t="shared" si="27"/>
        <v>18.399999999999999</v>
      </c>
      <c r="Z125" s="67" t="str">
        <f>IF(HPS!$X125&gt;=40,"Cleared","NC")</f>
        <v>NC</v>
      </c>
      <c r="AA125" s="63" t="str">
        <f>Wellness!AE126</f>
        <v>NC</v>
      </c>
      <c r="AB125" s="63">
        <f>Wellness!AM126</f>
        <v>53.333333333333336</v>
      </c>
      <c r="AC125" s="63">
        <f t="shared" si="48"/>
        <v>16</v>
      </c>
      <c r="AD125" s="76" t="str">
        <f t="shared" si="28"/>
        <v>Cleared</v>
      </c>
      <c r="AE125" s="63">
        <f>Behavior!Q126</f>
        <v>3.6</v>
      </c>
      <c r="AF125" s="63">
        <f>Behavior!R126</f>
        <v>7.2</v>
      </c>
      <c r="AG125" s="63" t="str">
        <f>IF(HPS!$AF125&gt;=6,"Cleared","NC")</f>
        <v>Cleared</v>
      </c>
      <c r="AH125" s="63">
        <f>Discipline!AA126</f>
        <v>48.228571428571428</v>
      </c>
      <c r="AI125" s="63">
        <f t="shared" si="29"/>
        <v>4.822857142857143</v>
      </c>
      <c r="AJ125" s="63" t="str">
        <f t="shared" si="30"/>
        <v>Cleared</v>
      </c>
      <c r="AK125" s="63">
        <f t="shared" si="31"/>
        <v>46.422857142857147</v>
      </c>
      <c r="AL125" s="63">
        <f>Persona!AO126</f>
        <v>18.213333333333335</v>
      </c>
      <c r="AM125" s="63">
        <f>Persona!AP126</f>
        <v>36</v>
      </c>
      <c r="AN125" s="63">
        <f t="shared" si="32"/>
        <v>54.213333333333338</v>
      </c>
      <c r="AO125" s="63">
        <f t="shared" si="33"/>
        <v>27.106666666666669</v>
      </c>
      <c r="AP125" s="67" t="str">
        <f>IF(HPS!$AN125&gt;=40,"Cleared","NC")</f>
        <v>Cleared</v>
      </c>
      <c r="AQ125" s="63" t="str">
        <f>Wellness!AY126</f>
        <v>NC</v>
      </c>
      <c r="AR125" s="63">
        <f>Wellness!BG126</f>
        <v>43.333333333333336</v>
      </c>
      <c r="AS125" s="62">
        <f t="shared" si="34"/>
        <v>13</v>
      </c>
      <c r="AT125" s="76" t="str">
        <f t="shared" si="35"/>
        <v>Cleared</v>
      </c>
      <c r="AU125" s="63" t="str">
        <f>Behavior!AG126</f>
        <v>0</v>
      </c>
      <c r="AV125" s="63">
        <f>Behavior!AH126</f>
        <v>0</v>
      </c>
      <c r="AW125" s="63" t="str">
        <f t="shared" si="36"/>
        <v>NC</v>
      </c>
      <c r="AX125" s="63">
        <f>Discipline!AN126</f>
        <v>40.166666666666664</v>
      </c>
      <c r="AY125" s="63">
        <f t="shared" si="37"/>
        <v>4.0166666666666666</v>
      </c>
      <c r="AZ125" s="63" t="str">
        <f t="shared" si="38"/>
        <v>Cleared</v>
      </c>
      <c r="BA125" s="63">
        <f t="shared" si="39"/>
        <v>44.123333333333335</v>
      </c>
      <c r="BB125" s="63">
        <f>Persona!BB126</f>
        <v>28.077777777777779</v>
      </c>
      <c r="BC125" s="63">
        <f>Persona!BC126</f>
        <v>37.666666666666664</v>
      </c>
      <c r="BD125" s="63">
        <f t="shared" si="40"/>
        <v>65.74444444444444</v>
      </c>
      <c r="BE125" s="63">
        <f t="shared" si="41"/>
        <v>32.87222222222222</v>
      </c>
      <c r="BF125" s="63" t="str">
        <f t="shared" si="42"/>
        <v>Cleared</v>
      </c>
      <c r="BG125" s="63" t="str">
        <f>Wellness!BS126</f>
        <v>NC</v>
      </c>
      <c r="BH125" s="63">
        <f>Wellness!CA126</f>
        <v>53.333333333333336</v>
      </c>
      <c r="BI125" s="62">
        <f t="shared" si="43"/>
        <v>16</v>
      </c>
      <c r="BJ125" s="76" t="str">
        <f t="shared" si="44"/>
        <v>Cleared</v>
      </c>
      <c r="BK125" s="63" t="str">
        <f>Behavior!AG126</f>
        <v>0</v>
      </c>
      <c r="BL125" s="63">
        <f>Behavior!AH126</f>
        <v>0</v>
      </c>
      <c r="BM125" s="63" t="str">
        <f t="shared" si="45"/>
        <v>NC</v>
      </c>
      <c r="BN125" s="63">
        <f>Discipline!BA126</f>
        <v>59.833333333333329</v>
      </c>
      <c r="BO125" s="63">
        <f t="shared" si="46"/>
        <v>5.9833333333333334</v>
      </c>
      <c r="BP125" s="63" t="str">
        <f>IF(HPS!BO125&gt;=6,"Cleared","NC")</f>
        <v>NC</v>
      </c>
      <c r="BQ125" s="63">
        <f t="shared" si="47"/>
        <v>54.855555555555554</v>
      </c>
    </row>
    <row r="126" spans="1:69" x14ac:dyDescent="0.3">
      <c r="A126" s="71">
        <v>123</v>
      </c>
      <c r="B126" s="60" t="s">
        <v>27</v>
      </c>
      <c r="C126" s="60" t="s">
        <v>15</v>
      </c>
      <c r="D126" s="60" t="s">
        <v>272</v>
      </c>
      <c r="E126" s="61" t="s">
        <v>273</v>
      </c>
      <c r="F126" s="63">
        <f>Persona!O127</f>
        <v>0</v>
      </c>
      <c r="G126" s="63">
        <f>Persona!P127</f>
        <v>65.555555555555543</v>
      </c>
      <c r="H126" s="63">
        <f>HPS!$G126+HPS!$F126</f>
        <v>65.555555555555543</v>
      </c>
      <c r="I126" s="63">
        <f>HPS!$H126*0.5</f>
        <v>32.777777777777771</v>
      </c>
      <c r="J126" s="63" t="str">
        <f>IF(HPS!$G126&gt;=50,"Cleared","NC")</f>
        <v>Cleared</v>
      </c>
      <c r="K126" s="63" t="str">
        <f>Wellness!K127</f>
        <v>Cleared</v>
      </c>
      <c r="L126" s="63">
        <f>Wellness!S127</f>
        <v>70</v>
      </c>
      <c r="M126" s="62">
        <f t="shared" si="25"/>
        <v>21</v>
      </c>
      <c r="N126" s="76" t="str">
        <f t="shared" si="26"/>
        <v>Cleared</v>
      </c>
      <c r="O126" s="62">
        <f>Behavior!I127</f>
        <v>3</v>
      </c>
      <c r="P126" s="62">
        <f>HPS!$O126*2</f>
        <v>6</v>
      </c>
      <c r="Q126" s="63" t="str">
        <f>IF(HPS!$P126&gt;=6,"Cleared","NC")</f>
        <v>Cleared</v>
      </c>
      <c r="R126" s="63">
        <f>Discipline!N127</f>
        <v>61.116071428571431</v>
      </c>
      <c r="S126" s="63">
        <f>HPS!$R126*0.1</f>
        <v>6.1116071428571432</v>
      </c>
      <c r="T126" s="63" t="str">
        <f>IF(HPS!$S126&gt;=4,"Cleared","NC")</f>
        <v>Cleared</v>
      </c>
      <c r="U126" s="63">
        <f>HPS!$I126+HPS!$M126+HPS!$P126+HPS!$S126</f>
        <v>65.88938492063491</v>
      </c>
      <c r="V126" s="63">
        <f>Persona!AB127</f>
        <v>22.699999999999996</v>
      </c>
      <c r="W126" s="63">
        <f>Persona!AC127</f>
        <v>39.999999999999993</v>
      </c>
      <c r="X126" s="63">
        <f>HPS!$V126+HPS!$W126</f>
        <v>62.699999999999989</v>
      </c>
      <c r="Y126" s="63">
        <f t="shared" si="27"/>
        <v>31.349999999999994</v>
      </c>
      <c r="Z126" s="63" t="str">
        <f>IF(HPS!$X126&gt;=40,"Cleared","NC")</f>
        <v>Cleared</v>
      </c>
      <c r="AA126" s="63" t="str">
        <f>Wellness!AE127</f>
        <v>Cleared</v>
      </c>
      <c r="AB126" s="63">
        <f>Wellness!AM127</f>
        <v>53.333333333333336</v>
      </c>
      <c r="AC126" s="63">
        <f t="shared" si="48"/>
        <v>16</v>
      </c>
      <c r="AD126" s="76" t="str">
        <f t="shared" si="28"/>
        <v>Cleared</v>
      </c>
      <c r="AE126" s="63">
        <f>Behavior!Q127</f>
        <v>4.8</v>
      </c>
      <c r="AF126" s="63">
        <f>Behavior!R127</f>
        <v>9.6</v>
      </c>
      <c r="AG126" s="63" t="str">
        <f>IF(HPS!$AF126&gt;=6,"Cleared","NC")</f>
        <v>Cleared</v>
      </c>
      <c r="AH126" s="63">
        <f>Discipline!AA127</f>
        <v>67.885714285714286</v>
      </c>
      <c r="AI126" s="63">
        <f t="shared" si="29"/>
        <v>6.7885714285714291</v>
      </c>
      <c r="AJ126" s="63" t="str">
        <f t="shared" si="30"/>
        <v>Cleared</v>
      </c>
      <c r="AK126" s="63">
        <f t="shared" si="31"/>
        <v>63.738571428571426</v>
      </c>
      <c r="AL126" s="63">
        <f>Persona!AO127</f>
        <v>18.053333333333335</v>
      </c>
      <c r="AM126" s="63">
        <f>Persona!AP127</f>
        <v>52.666666666666664</v>
      </c>
      <c r="AN126" s="63">
        <f t="shared" si="32"/>
        <v>70.72</v>
      </c>
      <c r="AO126" s="63">
        <f t="shared" si="33"/>
        <v>35.36</v>
      </c>
      <c r="AP126" s="63" t="str">
        <f>IF(HPS!$AN126&gt;=40,"Cleared","NC")</f>
        <v>Cleared</v>
      </c>
      <c r="AQ126" s="63" t="str">
        <f>Wellness!AY127</f>
        <v>Cleared</v>
      </c>
      <c r="AR126" s="63">
        <f>Wellness!BG127</f>
        <v>43.333333333333336</v>
      </c>
      <c r="AS126" s="62">
        <f t="shared" si="34"/>
        <v>13</v>
      </c>
      <c r="AT126" s="76" t="str">
        <f t="shared" si="35"/>
        <v>Cleared</v>
      </c>
      <c r="AU126" s="63">
        <f>Behavior!AG127</f>
        <v>4.8499999999999996</v>
      </c>
      <c r="AV126" s="63">
        <f>Behavior!AH127</f>
        <v>9.6999999999999993</v>
      </c>
      <c r="AW126" s="63" t="str">
        <f t="shared" si="36"/>
        <v>Cleared</v>
      </c>
      <c r="AX126" s="63">
        <f>Discipline!AN127</f>
        <v>58.888888888888893</v>
      </c>
      <c r="AY126" s="63">
        <f t="shared" si="37"/>
        <v>5.8888888888888893</v>
      </c>
      <c r="AZ126" s="63" t="str">
        <f t="shared" si="38"/>
        <v>Cleared</v>
      </c>
      <c r="BA126" s="63">
        <f t="shared" si="39"/>
        <v>63.948888888888888</v>
      </c>
      <c r="BB126" s="63">
        <f>Persona!BB127</f>
        <v>27.803703703703707</v>
      </c>
      <c r="BC126" s="63">
        <f>Persona!BC127</f>
        <v>52</v>
      </c>
      <c r="BD126" s="63">
        <f t="shared" si="40"/>
        <v>79.803703703703704</v>
      </c>
      <c r="BE126" s="63">
        <f t="shared" si="41"/>
        <v>39.901851851851852</v>
      </c>
      <c r="BF126" s="63" t="str">
        <f t="shared" si="42"/>
        <v>Cleared</v>
      </c>
      <c r="BG126" s="63" t="str">
        <f>Wellness!BS127</f>
        <v>Cleared</v>
      </c>
      <c r="BH126" s="63">
        <f>Wellness!CA127</f>
        <v>50</v>
      </c>
      <c r="BI126" s="62">
        <f t="shared" si="43"/>
        <v>15</v>
      </c>
      <c r="BJ126" s="76" t="str">
        <f t="shared" si="44"/>
        <v>Cleared</v>
      </c>
      <c r="BK126" s="63">
        <f>Behavior!AG127</f>
        <v>4.8499999999999996</v>
      </c>
      <c r="BL126" s="63">
        <f>Behavior!AH127</f>
        <v>9.6999999999999993</v>
      </c>
      <c r="BM126" s="63" t="str">
        <f t="shared" si="45"/>
        <v>Cleared</v>
      </c>
      <c r="BN126" s="63">
        <f>Discipline!BA127</f>
        <v>57.999999999999993</v>
      </c>
      <c r="BO126" s="63">
        <f t="shared" si="46"/>
        <v>5.8</v>
      </c>
      <c r="BP126" s="63" t="str">
        <f>IF(HPS!BO126&gt;=6,"Cleared","NC")</f>
        <v>NC</v>
      </c>
      <c r="BQ126" s="63">
        <f t="shared" si="47"/>
        <v>70.401851851851845</v>
      </c>
    </row>
    <row r="127" spans="1:69" x14ac:dyDescent="0.3">
      <c r="A127" s="72">
        <v>124</v>
      </c>
      <c r="B127" s="64" t="s">
        <v>27</v>
      </c>
      <c r="C127" s="64" t="s">
        <v>24</v>
      </c>
      <c r="D127" s="64" t="s">
        <v>274</v>
      </c>
      <c r="E127" s="65" t="s">
        <v>275</v>
      </c>
      <c r="F127" s="63">
        <f>Persona!O128</f>
        <v>0</v>
      </c>
      <c r="G127" s="63">
        <f>Persona!P128</f>
        <v>31.111111111111107</v>
      </c>
      <c r="H127" s="63">
        <f>HPS!$G127+HPS!$F127</f>
        <v>31.111111111111107</v>
      </c>
      <c r="I127" s="63">
        <f>HPS!$H127*0.5</f>
        <v>15.555555555555554</v>
      </c>
      <c r="J127" s="63" t="str">
        <f>IF(HPS!$G127&gt;=50,"Cleared","NC")</f>
        <v>NC</v>
      </c>
      <c r="K127" s="63" t="str">
        <f>Wellness!K128</f>
        <v>Cleared</v>
      </c>
      <c r="L127" s="63">
        <f>Wellness!S128</f>
        <v>40</v>
      </c>
      <c r="M127" s="62">
        <f t="shared" si="25"/>
        <v>12</v>
      </c>
      <c r="N127" s="76" t="str">
        <f t="shared" si="26"/>
        <v>Cleared</v>
      </c>
      <c r="O127" s="66">
        <f>Behavior!I128</f>
        <v>3</v>
      </c>
      <c r="P127" s="66">
        <f>HPS!$O127*2</f>
        <v>6</v>
      </c>
      <c r="Q127" s="67" t="str">
        <f>IF(HPS!$P127&gt;=6,"Cleared","NC")</f>
        <v>Cleared</v>
      </c>
      <c r="R127" s="63">
        <f>Discipline!N128</f>
        <v>58.258928571428569</v>
      </c>
      <c r="S127" s="63">
        <f>HPS!$R127*0.1</f>
        <v>5.8258928571428577</v>
      </c>
      <c r="T127" s="63" t="str">
        <f>IF(HPS!$S127&gt;=4,"Cleared","NC")</f>
        <v>Cleared</v>
      </c>
      <c r="U127" s="67">
        <f>HPS!$I127+HPS!$M127+HPS!$P127+HPS!$S127</f>
        <v>39.381448412698418</v>
      </c>
      <c r="V127" s="63">
        <f>Persona!AB128</f>
        <v>14.061904761904763</v>
      </c>
      <c r="W127" s="63">
        <f>Persona!AC128</f>
        <v>56.800000000000004</v>
      </c>
      <c r="X127" s="63">
        <f>HPS!$V127+HPS!$W127</f>
        <v>70.861904761904768</v>
      </c>
      <c r="Y127" s="63">
        <f t="shared" si="27"/>
        <v>35.430952380952384</v>
      </c>
      <c r="Z127" s="67" t="str">
        <f>IF(HPS!$X127&gt;=40,"Cleared","NC")</f>
        <v>Cleared</v>
      </c>
      <c r="AA127" s="63" t="str">
        <f>Wellness!AE128</f>
        <v>NC</v>
      </c>
      <c r="AB127" s="63">
        <f>Wellness!AM128</f>
        <v>0</v>
      </c>
      <c r="AC127" s="63">
        <f t="shared" si="48"/>
        <v>0</v>
      </c>
      <c r="AD127" s="76" t="str">
        <f t="shared" si="28"/>
        <v>NC</v>
      </c>
      <c r="AE127" s="63">
        <f>Behavior!Q128</f>
        <v>3.15</v>
      </c>
      <c r="AF127" s="63">
        <f>Behavior!R128</f>
        <v>6.3</v>
      </c>
      <c r="AG127" s="63" t="str">
        <f>IF(HPS!$AF127&gt;=6,"Cleared","NC")</f>
        <v>Cleared</v>
      </c>
      <c r="AH127" s="63">
        <f>Discipline!AA128</f>
        <v>33.371428571428567</v>
      </c>
      <c r="AI127" s="63">
        <f t="shared" si="29"/>
        <v>3.3371428571428567</v>
      </c>
      <c r="AJ127" s="63" t="str">
        <f t="shared" si="30"/>
        <v>NC</v>
      </c>
      <c r="AK127" s="63">
        <f t="shared" si="31"/>
        <v>45.068095238095239</v>
      </c>
      <c r="AL127" s="63">
        <f>Persona!AO128</f>
        <v>14.253333333333334</v>
      </c>
      <c r="AM127" s="63">
        <f>Persona!AP128</f>
        <v>43.999999999999993</v>
      </c>
      <c r="AN127" s="63">
        <f t="shared" si="32"/>
        <v>58.25333333333333</v>
      </c>
      <c r="AO127" s="63">
        <f t="shared" si="33"/>
        <v>29.126666666666665</v>
      </c>
      <c r="AP127" s="67" t="str">
        <f>IF(HPS!$AN127&gt;=40,"Cleared","NC")</f>
        <v>Cleared</v>
      </c>
      <c r="AQ127" s="63" t="str">
        <f>Wellness!AY128</f>
        <v>Cleared</v>
      </c>
      <c r="AR127" s="63">
        <f>Wellness!BG128</f>
        <v>3.3333333333333335</v>
      </c>
      <c r="AS127" s="62">
        <f t="shared" si="34"/>
        <v>1</v>
      </c>
      <c r="AT127" s="76" t="str">
        <f t="shared" si="35"/>
        <v>NC</v>
      </c>
      <c r="AU127" s="63">
        <f>Behavior!AG128</f>
        <v>3.3</v>
      </c>
      <c r="AV127" s="63">
        <f>Behavior!AH128</f>
        <v>6.6</v>
      </c>
      <c r="AW127" s="63" t="str">
        <f t="shared" si="36"/>
        <v>Cleared</v>
      </c>
      <c r="AX127" s="63">
        <f>Discipline!AN128</f>
        <v>40.333333333333329</v>
      </c>
      <c r="AY127" s="63">
        <f t="shared" si="37"/>
        <v>4.0333333333333332</v>
      </c>
      <c r="AZ127" s="63" t="str">
        <f t="shared" si="38"/>
        <v>Cleared</v>
      </c>
      <c r="BA127" s="63">
        <f t="shared" si="39"/>
        <v>40.76</v>
      </c>
      <c r="BB127" s="63">
        <f>Persona!BB128</f>
        <v>26.384259259259256</v>
      </c>
      <c r="BC127" s="63">
        <f>Persona!BC128</f>
        <v>43</v>
      </c>
      <c r="BD127" s="63">
        <f t="shared" si="40"/>
        <v>69.384259259259252</v>
      </c>
      <c r="BE127" s="63">
        <f t="shared" si="41"/>
        <v>34.692129629629626</v>
      </c>
      <c r="BF127" s="63" t="str">
        <f t="shared" si="42"/>
        <v>Cleared</v>
      </c>
      <c r="BG127" s="63" t="str">
        <f>Wellness!BS128</f>
        <v>Cleared</v>
      </c>
      <c r="BH127" s="63">
        <f>Wellness!CA128</f>
        <v>23.333333333333332</v>
      </c>
      <c r="BI127" s="62">
        <f t="shared" si="43"/>
        <v>6.9999999999999991</v>
      </c>
      <c r="BJ127" s="76" t="str">
        <f t="shared" si="44"/>
        <v>NC</v>
      </c>
      <c r="BK127" s="63">
        <f>Behavior!AG128</f>
        <v>3.3</v>
      </c>
      <c r="BL127" s="63">
        <f>Behavior!AH128</f>
        <v>6.6</v>
      </c>
      <c r="BM127" s="63" t="str">
        <f t="shared" si="45"/>
        <v>Cleared</v>
      </c>
      <c r="BN127" s="63">
        <f>Discipline!BA128</f>
        <v>49.833333333333336</v>
      </c>
      <c r="BO127" s="63">
        <f t="shared" si="46"/>
        <v>4.9833333333333343</v>
      </c>
      <c r="BP127" s="63" t="str">
        <f>IF(HPS!BO127&gt;=6,"Cleared","NC")</f>
        <v>NC</v>
      </c>
      <c r="BQ127" s="63">
        <f t="shared" si="47"/>
        <v>53.275462962962962</v>
      </c>
    </row>
    <row r="128" spans="1:69" x14ac:dyDescent="0.3">
      <c r="A128" s="71">
        <v>125</v>
      </c>
      <c r="B128" s="60" t="s">
        <v>23</v>
      </c>
      <c r="C128" s="60" t="s">
        <v>47</v>
      </c>
      <c r="D128" s="60" t="s">
        <v>276</v>
      </c>
      <c r="E128" s="61" t="s">
        <v>277</v>
      </c>
      <c r="F128" s="63">
        <f>Persona!O129</f>
        <v>0</v>
      </c>
      <c r="G128" s="63">
        <f>Persona!P129</f>
        <v>75.555555555555543</v>
      </c>
      <c r="H128" s="63">
        <f>HPS!$G128+HPS!$F128</f>
        <v>75.555555555555543</v>
      </c>
      <c r="I128" s="63">
        <f>HPS!$H128*0.5</f>
        <v>37.777777777777771</v>
      </c>
      <c r="J128" s="63" t="str">
        <f>IF(HPS!$G128&gt;=50,"Cleared","NC")</f>
        <v>Cleared</v>
      </c>
      <c r="K128" s="63" t="str">
        <f>Wellness!K129</f>
        <v>Cleared</v>
      </c>
      <c r="L128" s="63">
        <f>Wellness!S129</f>
        <v>43.333333333333336</v>
      </c>
      <c r="M128" s="62">
        <f t="shared" si="25"/>
        <v>13</v>
      </c>
      <c r="N128" s="76" t="str">
        <f t="shared" si="26"/>
        <v>Cleared</v>
      </c>
      <c r="O128" s="62">
        <f>Behavior!I129</f>
        <v>3</v>
      </c>
      <c r="P128" s="62">
        <f>HPS!$O128*2</f>
        <v>6</v>
      </c>
      <c r="Q128" s="63" t="str">
        <f>IF(HPS!$P128&gt;=6,"Cleared","NC")</f>
        <v>Cleared</v>
      </c>
      <c r="R128" s="63">
        <f>Discipline!N129</f>
        <v>57.499999999999993</v>
      </c>
      <c r="S128" s="63">
        <f>HPS!$R128*0.1</f>
        <v>5.75</v>
      </c>
      <c r="T128" s="63" t="str">
        <f>IF(HPS!$S128&gt;=4,"Cleared","NC")</f>
        <v>Cleared</v>
      </c>
      <c r="U128" s="63">
        <f>HPS!$I128+HPS!$M128+HPS!$P128+HPS!$S128</f>
        <v>62.527777777777771</v>
      </c>
      <c r="V128" s="63">
        <f>Persona!AB129</f>
        <v>25.85</v>
      </c>
      <c r="W128" s="63">
        <f>Persona!AC129</f>
        <v>52.8</v>
      </c>
      <c r="X128" s="63">
        <f>HPS!$V128+HPS!$W128</f>
        <v>78.650000000000006</v>
      </c>
      <c r="Y128" s="63">
        <f t="shared" si="27"/>
        <v>39.325000000000003</v>
      </c>
      <c r="Z128" s="63" t="str">
        <f>IF(HPS!$X128&gt;=40,"Cleared","NC")</f>
        <v>Cleared</v>
      </c>
      <c r="AA128" s="63" t="str">
        <f>Wellness!AE129</f>
        <v>Cleared</v>
      </c>
      <c r="AB128" s="63">
        <f>Wellness!AM129</f>
        <v>40</v>
      </c>
      <c r="AC128" s="63">
        <f t="shared" si="48"/>
        <v>12</v>
      </c>
      <c r="AD128" s="76" t="str">
        <f t="shared" si="28"/>
        <v>Cleared</v>
      </c>
      <c r="AE128" s="63">
        <f>Behavior!Q129</f>
        <v>3.56</v>
      </c>
      <c r="AF128" s="63">
        <f>Behavior!R129</f>
        <v>7.12</v>
      </c>
      <c r="AG128" s="63" t="str">
        <f>IF(HPS!$AF128&gt;=6,"Cleared","NC")</f>
        <v>Cleared</v>
      </c>
      <c r="AH128" s="63">
        <f>Discipline!AA129</f>
        <v>70</v>
      </c>
      <c r="AI128" s="63">
        <f t="shared" si="29"/>
        <v>7</v>
      </c>
      <c r="AJ128" s="63" t="str">
        <f t="shared" si="30"/>
        <v>Cleared</v>
      </c>
      <c r="AK128" s="63">
        <f t="shared" si="31"/>
        <v>65.444999999999993</v>
      </c>
      <c r="AL128" s="63">
        <f>Persona!AO129</f>
        <v>20.92</v>
      </c>
      <c r="AM128" s="63">
        <f>Persona!AP129</f>
        <v>40.333333333333336</v>
      </c>
      <c r="AN128" s="63">
        <f t="shared" si="32"/>
        <v>61.253333333333337</v>
      </c>
      <c r="AO128" s="63">
        <f t="shared" si="33"/>
        <v>30.626666666666669</v>
      </c>
      <c r="AP128" s="63" t="str">
        <f>IF(HPS!$AN128&gt;=40,"Cleared","NC")</f>
        <v>Cleared</v>
      </c>
      <c r="AQ128" s="63" t="str">
        <f>Wellness!AY129</f>
        <v>Cleared</v>
      </c>
      <c r="AR128" s="63">
        <f>Wellness!BG129</f>
        <v>50</v>
      </c>
      <c r="AS128" s="62">
        <f t="shared" si="34"/>
        <v>15</v>
      </c>
      <c r="AT128" s="76" t="str">
        <f t="shared" si="35"/>
        <v>Cleared</v>
      </c>
      <c r="AU128" s="63">
        <f>Behavior!AG129</f>
        <v>4.25</v>
      </c>
      <c r="AV128" s="63">
        <f>Behavior!AH129</f>
        <v>8.5</v>
      </c>
      <c r="AW128" s="63" t="str">
        <f t="shared" si="36"/>
        <v>Cleared</v>
      </c>
      <c r="AX128" s="63">
        <f>Discipline!AN129</f>
        <v>50.277777777777779</v>
      </c>
      <c r="AY128" s="63">
        <f t="shared" si="37"/>
        <v>5.0277777777777786</v>
      </c>
      <c r="AZ128" s="63" t="str">
        <f t="shared" si="38"/>
        <v>Cleared</v>
      </c>
      <c r="BA128" s="63">
        <f t="shared" si="39"/>
        <v>59.154444444444444</v>
      </c>
      <c r="BB128" s="63">
        <f>Persona!BB129</f>
        <v>27.313888888888894</v>
      </c>
      <c r="BC128" s="63">
        <f>Persona!BC129</f>
        <v>46</v>
      </c>
      <c r="BD128" s="63">
        <f t="shared" si="40"/>
        <v>73.313888888888897</v>
      </c>
      <c r="BE128" s="63">
        <f t="shared" si="41"/>
        <v>36.656944444444449</v>
      </c>
      <c r="BF128" s="63" t="str">
        <f t="shared" si="42"/>
        <v>Cleared</v>
      </c>
      <c r="BG128" s="63" t="str">
        <f>Wellness!BS129</f>
        <v>Cleared</v>
      </c>
      <c r="BH128" s="63">
        <f>Wellness!CA129</f>
        <v>53.333333333333336</v>
      </c>
      <c r="BI128" s="62">
        <f t="shared" si="43"/>
        <v>16</v>
      </c>
      <c r="BJ128" s="76" t="str">
        <f t="shared" si="44"/>
        <v>Cleared</v>
      </c>
      <c r="BK128" s="63">
        <f>Behavior!AG129</f>
        <v>4.25</v>
      </c>
      <c r="BL128" s="63">
        <f>Behavior!AH129</f>
        <v>8.5</v>
      </c>
      <c r="BM128" s="63" t="str">
        <f t="shared" si="45"/>
        <v>Cleared</v>
      </c>
      <c r="BN128" s="63">
        <f>Discipline!BA129</f>
        <v>58.333333333333336</v>
      </c>
      <c r="BO128" s="63">
        <f t="shared" si="46"/>
        <v>5.8333333333333339</v>
      </c>
      <c r="BP128" s="63" t="str">
        <f>IF(HPS!BO128&gt;=6,"Cleared","NC")</f>
        <v>NC</v>
      </c>
      <c r="BQ128" s="63">
        <f t="shared" si="47"/>
        <v>66.990277777777777</v>
      </c>
    </row>
    <row r="129" spans="1:69" x14ac:dyDescent="0.3">
      <c r="A129" s="72">
        <v>126</v>
      </c>
      <c r="B129" s="64" t="s">
        <v>23</v>
      </c>
      <c r="C129" s="64" t="s">
        <v>47</v>
      </c>
      <c r="D129" s="64" t="s">
        <v>278</v>
      </c>
      <c r="E129" s="65" t="s">
        <v>279</v>
      </c>
      <c r="F129" s="63">
        <f>Persona!O130</f>
        <v>0</v>
      </c>
      <c r="G129" s="63">
        <f>Persona!P130</f>
        <v>65.555555555555543</v>
      </c>
      <c r="H129" s="63">
        <f>HPS!$G129+HPS!$F129</f>
        <v>65.555555555555543</v>
      </c>
      <c r="I129" s="63">
        <f>HPS!$H129*0.5</f>
        <v>32.777777777777771</v>
      </c>
      <c r="J129" s="63" t="str">
        <f>IF(HPS!$G129&gt;=50,"Cleared","NC")</f>
        <v>Cleared</v>
      </c>
      <c r="K129" s="63" t="str">
        <f>Wellness!K130</f>
        <v>Cleared</v>
      </c>
      <c r="L129" s="63">
        <f>Wellness!S130</f>
        <v>40</v>
      </c>
      <c r="M129" s="62">
        <f t="shared" si="25"/>
        <v>12</v>
      </c>
      <c r="N129" s="76" t="str">
        <f t="shared" si="26"/>
        <v>Cleared</v>
      </c>
      <c r="O129" s="66">
        <f>Behavior!I130</f>
        <v>3</v>
      </c>
      <c r="P129" s="66">
        <f>HPS!$O129*2</f>
        <v>6</v>
      </c>
      <c r="Q129" s="67" t="str">
        <f>IF(HPS!$P129&gt;=6,"Cleared","NC")</f>
        <v>Cleared</v>
      </c>
      <c r="R129" s="63">
        <f>Discipline!N130</f>
        <v>50</v>
      </c>
      <c r="S129" s="63">
        <f>HPS!$R129*0.1</f>
        <v>5</v>
      </c>
      <c r="T129" s="63" t="str">
        <f>IF(HPS!$S129&gt;=4,"Cleared","NC")</f>
        <v>Cleared</v>
      </c>
      <c r="U129" s="67">
        <f>HPS!$I129+HPS!$M129+HPS!$P129+HPS!$S129</f>
        <v>55.777777777777771</v>
      </c>
      <c r="V129" s="63">
        <f>Persona!AB130</f>
        <v>18.021428571428572</v>
      </c>
      <c r="W129" s="63">
        <f>Persona!AC130</f>
        <v>28.799999999999997</v>
      </c>
      <c r="X129" s="63">
        <f>HPS!$V129+HPS!$W129</f>
        <v>46.821428571428569</v>
      </c>
      <c r="Y129" s="63">
        <f t="shared" si="27"/>
        <v>23.410714285714285</v>
      </c>
      <c r="Z129" s="67" t="str">
        <f>IF(HPS!$X129&gt;=40,"Cleared","NC")</f>
        <v>Cleared</v>
      </c>
      <c r="AA129" s="63" t="str">
        <f>Wellness!AE130</f>
        <v>NC</v>
      </c>
      <c r="AB129" s="63">
        <f>Wellness!AM130</f>
        <v>10</v>
      </c>
      <c r="AC129" s="63">
        <f t="shared" si="48"/>
        <v>3</v>
      </c>
      <c r="AD129" s="76" t="str">
        <f t="shared" si="28"/>
        <v>NC</v>
      </c>
      <c r="AE129" s="63">
        <f>Behavior!Q130</f>
        <v>3.12</v>
      </c>
      <c r="AF129" s="63">
        <f>Behavior!R130</f>
        <v>6.24</v>
      </c>
      <c r="AG129" s="63" t="str">
        <f>IF(HPS!$AF129&gt;=6,"Cleared","NC")</f>
        <v>Cleared</v>
      </c>
      <c r="AH129" s="63">
        <f>Discipline!AA130</f>
        <v>32.628571428571433</v>
      </c>
      <c r="AI129" s="63">
        <f t="shared" si="29"/>
        <v>3.2628571428571433</v>
      </c>
      <c r="AJ129" s="63" t="str">
        <f t="shared" si="30"/>
        <v>NC</v>
      </c>
      <c r="AK129" s="63">
        <f t="shared" si="31"/>
        <v>35.91357142857143</v>
      </c>
      <c r="AL129" s="63">
        <f>Persona!AO130</f>
        <v>18.159999999999997</v>
      </c>
      <c r="AM129" s="63">
        <f>Persona!AP130</f>
        <v>35.333333333333329</v>
      </c>
      <c r="AN129" s="63">
        <f t="shared" si="32"/>
        <v>53.493333333333325</v>
      </c>
      <c r="AO129" s="63">
        <f t="shared" si="33"/>
        <v>26.746666666666663</v>
      </c>
      <c r="AP129" s="67" t="str">
        <f>IF(HPS!$AN129&gt;=40,"Cleared","NC")</f>
        <v>Cleared</v>
      </c>
      <c r="AQ129" s="63" t="str">
        <f>Wellness!AY130</f>
        <v>NC</v>
      </c>
      <c r="AR129" s="63">
        <f>Wellness!BG130</f>
        <v>16.666666666666664</v>
      </c>
      <c r="AS129" s="62">
        <f t="shared" si="34"/>
        <v>4.9999999999999991</v>
      </c>
      <c r="AT129" s="76" t="str">
        <f t="shared" si="35"/>
        <v>NC</v>
      </c>
      <c r="AU129" s="63" t="str">
        <f>Behavior!AG130</f>
        <v>0</v>
      </c>
      <c r="AV129" s="63">
        <f>Behavior!AH130</f>
        <v>0</v>
      </c>
      <c r="AW129" s="63" t="str">
        <f t="shared" si="36"/>
        <v>NC</v>
      </c>
      <c r="AX129" s="63">
        <f>Discipline!AN130</f>
        <v>28.333333333333332</v>
      </c>
      <c r="AY129" s="63">
        <f t="shared" si="37"/>
        <v>2.8333333333333335</v>
      </c>
      <c r="AZ129" s="63" t="str">
        <f t="shared" si="38"/>
        <v>NC</v>
      </c>
      <c r="BA129" s="63">
        <f t="shared" si="39"/>
        <v>34.58</v>
      </c>
      <c r="BB129" s="63">
        <f>Persona!BB130</f>
        <v>16.444444444444446</v>
      </c>
      <c r="BC129" s="63">
        <f>Persona!BC130</f>
        <v>0</v>
      </c>
      <c r="BD129" s="63">
        <f t="shared" si="40"/>
        <v>16.444444444444446</v>
      </c>
      <c r="BE129" s="63">
        <f t="shared" si="41"/>
        <v>8.2222222222222232</v>
      </c>
      <c r="BF129" s="63" t="str">
        <f t="shared" si="42"/>
        <v>NC</v>
      </c>
      <c r="BG129" s="63" t="str">
        <f>Wellness!BS130</f>
        <v>NC</v>
      </c>
      <c r="BH129" s="63">
        <f>Wellness!CA130</f>
        <v>13.333333333333334</v>
      </c>
      <c r="BI129" s="62">
        <f t="shared" si="43"/>
        <v>4</v>
      </c>
      <c r="BJ129" s="76" t="str">
        <f t="shared" si="44"/>
        <v>NC</v>
      </c>
      <c r="BK129" s="63" t="str">
        <f>Behavior!AG130</f>
        <v>0</v>
      </c>
      <c r="BL129" s="63">
        <f>Behavior!AH130</f>
        <v>0</v>
      </c>
      <c r="BM129" s="63" t="str">
        <f t="shared" si="45"/>
        <v>NC</v>
      </c>
      <c r="BN129" s="63">
        <f>Discipline!BA130</f>
        <v>37.333333333333329</v>
      </c>
      <c r="BO129" s="63">
        <f t="shared" si="46"/>
        <v>3.7333333333333329</v>
      </c>
      <c r="BP129" s="63" t="str">
        <f>IF(HPS!BO129&gt;=6,"Cleared","NC")</f>
        <v>NC</v>
      </c>
      <c r="BQ129" s="63">
        <f t="shared" si="47"/>
        <v>15.955555555555556</v>
      </c>
    </row>
    <row r="130" spans="1:69" x14ac:dyDescent="0.3">
      <c r="A130" s="71">
        <v>127</v>
      </c>
      <c r="B130" s="60" t="s">
        <v>23</v>
      </c>
      <c r="C130" s="60" t="s">
        <v>15</v>
      </c>
      <c r="D130" s="60" t="s">
        <v>280</v>
      </c>
      <c r="E130" s="61" t="s">
        <v>281</v>
      </c>
      <c r="F130" s="63">
        <f>Persona!O131</f>
        <v>0</v>
      </c>
      <c r="G130" s="63">
        <f>Persona!P131</f>
        <v>57.777777777777786</v>
      </c>
      <c r="H130" s="63">
        <f>HPS!$G130+HPS!$F130</f>
        <v>57.777777777777786</v>
      </c>
      <c r="I130" s="63">
        <f>HPS!$H130*0.5</f>
        <v>28.888888888888893</v>
      </c>
      <c r="J130" s="63" t="str">
        <f>IF(HPS!$G130&gt;=50,"Cleared","NC")</f>
        <v>Cleared</v>
      </c>
      <c r="K130" s="63" t="str">
        <f>Wellness!K131</f>
        <v>Cleared</v>
      </c>
      <c r="L130" s="63">
        <f>Wellness!S131</f>
        <v>43.333333333333336</v>
      </c>
      <c r="M130" s="62">
        <f t="shared" si="25"/>
        <v>13</v>
      </c>
      <c r="N130" s="76" t="str">
        <f t="shared" si="26"/>
        <v>Cleared</v>
      </c>
      <c r="O130" s="62">
        <f>Behavior!I131</f>
        <v>3</v>
      </c>
      <c r="P130" s="62">
        <f>HPS!$O130*2</f>
        <v>6</v>
      </c>
      <c r="Q130" s="63" t="str">
        <f>IF(HPS!$P130&gt;=6,"Cleared","NC")</f>
        <v>Cleared</v>
      </c>
      <c r="R130" s="63">
        <f>Discipline!N131</f>
        <v>57.499999999999993</v>
      </c>
      <c r="S130" s="63">
        <f>HPS!$R130*0.1</f>
        <v>5.75</v>
      </c>
      <c r="T130" s="63" t="str">
        <f>IF(HPS!$S130&gt;=4,"Cleared","NC")</f>
        <v>Cleared</v>
      </c>
      <c r="U130" s="63">
        <f>HPS!$I130+HPS!$M130+HPS!$P130+HPS!$S130</f>
        <v>53.638888888888893</v>
      </c>
      <c r="V130" s="63">
        <f>Persona!AB131</f>
        <v>15.680952380952384</v>
      </c>
      <c r="W130" s="63">
        <f>Persona!AC131</f>
        <v>48.8</v>
      </c>
      <c r="X130" s="63">
        <f>HPS!$V130+HPS!$W130</f>
        <v>64.480952380952374</v>
      </c>
      <c r="Y130" s="63">
        <f t="shared" si="27"/>
        <v>32.240476190476187</v>
      </c>
      <c r="Z130" s="63" t="str">
        <f>IF(HPS!$X130&gt;=40,"Cleared","NC")</f>
        <v>Cleared</v>
      </c>
      <c r="AA130" s="63" t="str">
        <f>Wellness!AE131</f>
        <v>Cleared</v>
      </c>
      <c r="AB130" s="63">
        <f>Wellness!AM131</f>
        <v>23.333333333333332</v>
      </c>
      <c r="AC130" s="63">
        <f t="shared" si="48"/>
        <v>6.9999999999999991</v>
      </c>
      <c r="AD130" s="76" t="str">
        <f t="shared" si="28"/>
        <v>NC</v>
      </c>
      <c r="AE130" s="63">
        <f>Behavior!Q131</f>
        <v>3.4</v>
      </c>
      <c r="AF130" s="63">
        <f>Behavior!R131</f>
        <v>6.8</v>
      </c>
      <c r="AG130" s="63" t="str">
        <f>IF(HPS!$AF130&gt;=6,"Cleared","NC")</f>
        <v>Cleared</v>
      </c>
      <c r="AH130" s="63">
        <f>Discipline!AA131</f>
        <v>50.971428571428568</v>
      </c>
      <c r="AI130" s="63">
        <f t="shared" si="29"/>
        <v>5.097142857142857</v>
      </c>
      <c r="AJ130" s="63" t="str">
        <f t="shared" si="30"/>
        <v>Cleared</v>
      </c>
      <c r="AK130" s="63">
        <f t="shared" si="31"/>
        <v>51.13761904761904</v>
      </c>
      <c r="AL130" s="63">
        <f>Persona!AO131</f>
        <v>16.666666666666668</v>
      </c>
      <c r="AM130" s="63">
        <f>Persona!AP131</f>
        <v>52.666666666666664</v>
      </c>
      <c r="AN130" s="63">
        <f t="shared" si="32"/>
        <v>69.333333333333329</v>
      </c>
      <c r="AO130" s="63">
        <f t="shared" si="33"/>
        <v>34.666666666666664</v>
      </c>
      <c r="AP130" s="63" t="str">
        <f>IF(HPS!$AN130&gt;=40,"Cleared","NC")</f>
        <v>Cleared</v>
      </c>
      <c r="AQ130" s="63" t="str">
        <f>Wellness!AY131</f>
        <v>Cleared</v>
      </c>
      <c r="AR130" s="63">
        <f>Wellness!BG131</f>
        <v>30</v>
      </c>
      <c r="AS130" s="62">
        <f t="shared" si="34"/>
        <v>9</v>
      </c>
      <c r="AT130" s="76" t="str">
        <f t="shared" si="35"/>
        <v>Cleared</v>
      </c>
      <c r="AU130" s="63">
        <f>Behavior!AG131</f>
        <v>2.2000000000000002</v>
      </c>
      <c r="AV130" s="63">
        <f>Behavior!AH131</f>
        <v>4.4000000000000004</v>
      </c>
      <c r="AW130" s="63" t="str">
        <f t="shared" si="36"/>
        <v>NC</v>
      </c>
      <c r="AX130" s="63">
        <f>Discipline!AN131</f>
        <v>52.666666666666664</v>
      </c>
      <c r="AY130" s="63">
        <f t="shared" si="37"/>
        <v>5.2666666666666666</v>
      </c>
      <c r="AZ130" s="63" t="str">
        <f t="shared" si="38"/>
        <v>Cleared</v>
      </c>
      <c r="BA130" s="63">
        <f t="shared" si="39"/>
        <v>53.333333333333329</v>
      </c>
      <c r="BB130" s="63">
        <f>Persona!BB131</f>
        <v>17.61574074074074</v>
      </c>
      <c r="BC130" s="63">
        <f>Persona!BC131</f>
        <v>35.333333333333336</v>
      </c>
      <c r="BD130" s="63">
        <f t="shared" si="40"/>
        <v>52.949074074074076</v>
      </c>
      <c r="BE130" s="63">
        <f t="shared" si="41"/>
        <v>26.474537037037038</v>
      </c>
      <c r="BF130" s="63" t="str">
        <f t="shared" si="42"/>
        <v>Cleared</v>
      </c>
      <c r="BG130" s="63" t="str">
        <f>Wellness!BS131</f>
        <v>Cleared</v>
      </c>
      <c r="BH130" s="63">
        <f>Wellness!CA131</f>
        <v>33.333333333333329</v>
      </c>
      <c r="BI130" s="62">
        <f t="shared" si="43"/>
        <v>9.9999999999999982</v>
      </c>
      <c r="BJ130" s="76" t="str">
        <f t="shared" si="44"/>
        <v>Cleared</v>
      </c>
      <c r="BK130" s="63">
        <f>Behavior!AG131</f>
        <v>2.2000000000000002</v>
      </c>
      <c r="BL130" s="63">
        <f>Behavior!AH131</f>
        <v>4.4000000000000004</v>
      </c>
      <c r="BM130" s="63" t="str">
        <f t="shared" si="45"/>
        <v>NC</v>
      </c>
      <c r="BN130" s="63">
        <f>Discipline!BA131</f>
        <v>46.166666666666664</v>
      </c>
      <c r="BO130" s="63">
        <f t="shared" si="46"/>
        <v>4.6166666666666663</v>
      </c>
      <c r="BP130" s="63" t="str">
        <f>IF(HPS!BO130&gt;=6,"Cleared","NC")</f>
        <v>NC</v>
      </c>
      <c r="BQ130" s="63">
        <f t="shared" si="47"/>
        <v>45.491203703703704</v>
      </c>
    </row>
    <row r="131" spans="1:69" x14ac:dyDescent="0.3">
      <c r="A131" s="72">
        <v>128</v>
      </c>
      <c r="B131" s="64" t="s">
        <v>27</v>
      </c>
      <c r="C131" s="64" t="s">
        <v>15</v>
      </c>
      <c r="D131" s="64" t="s">
        <v>282</v>
      </c>
      <c r="E131" s="65" t="s">
        <v>283</v>
      </c>
      <c r="F131" s="63">
        <f>Persona!O132</f>
        <v>0</v>
      </c>
      <c r="G131" s="63">
        <f>Persona!P132</f>
        <v>57.777777777777786</v>
      </c>
      <c r="H131" s="63">
        <f>HPS!$G131+HPS!$F131</f>
        <v>57.777777777777786</v>
      </c>
      <c r="I131" s="63">
        <f>HPS!$H131*0.5</f>
        <v>28.888888888888893</v>
      </c>
      <c r="J131" s="63" t="str">
        <f>IF(HPS!$G131&gt;=50,"Cleared","NC")</f>
        <v>Cleared</v>
      </c>
      <c r="K131" s="63" t="str">
        <f>Wellness!K132</f>
        <v>Cleared</v>
      </c>
      <c r="L131" s="63">
        <f>Wellness!S132</f>
        <v>50</v>
      </c>
      <c r="M131" s="62">
        <f t="shared" si="25"/>
        <v>15</v>
      </c>
      <c r="N131" s="76" t="str">
        <f t="shared" si="26"/>
        <v>Cleared</v>
      </c>
      <c r="O131" s="66">
        <f>Behavior!I132</f>
        <v>3</v>
      </c>
      <c r="P131" s="66">
        <f>HPS!$O131*2</f>
        <v>6</v>
      </c>
      <c r="Q131" s="67" t="str">
        <f>IF(HPS!$P131&gt;=6,"Cleared","NC")</f>
        <v>Cleared</v>
      </c>
      <c r="R131" s="63">
        <f>Discipline!N132</f>
        <v>60.357142857142854</v>
      </c>
      <c r="S131" s="63">
        <f>HPS!$R131*0.1</f>
        <v>6.0357142857142856</v>
      </c>
      <c r="T131" s="63" t="str">
        <f>IF(HPS!$S131&gt;=4,"Cleared","NC")</f>
        <v>Cleared</v>
      </c>
      <c r="U131" s="67">
        <f>HPS!$I131+HPS!$M131+HPS!$P131+HPS!$S131</f>
        <v>55.924603174603178</v>
      </c>
      <c r="V131" s="63">
        <f>Persona!AB132</f>
        <v>17.416666666666668</v>
      </c>
      <c r="W131" s="63">
        <f>Persona!AC132</f>
        <v>28.799999999999997</v>
      </c>
      <c r="X131" s="63">
        <f>HPS!$V131+HPS!$W131</f>
        <v>46.216666666666669</v>
      </c>
      <c r="Y131" s="63">
        <f t="shared" si="27"/>
        <v>23.108333333333334</v>
      </c>
      <c r="Z131" s="67" t="str">
        <f>IF(HPS!$X131&gt;=40,"Cleared","NC")</f>
        <v>Cleared</v>
      </c>
      <c r="AA131" s="63" t="str">
        <f>Wellness!AE132</f>
        <v>Cleared</v>
      </c>
      <c r="AB131" s="63">
        <f>Wellness!AM132</f>
        <v>0</v>
      </c>
      <c r="AC131" s="63">
        <f t="shared" si="48"/>
        <v>0</v>
      </c>
      <c r="AD131" s="76" t="str">
        <f t="shared" si="28"/>
        <v>NC</v>
      </c>
      <c r="AE131" s="63">
        <f>Behavior!Q132</f>
        <v>3.1</v>
      </c>
      <c r="AF131" s="63">
        <f>Behavior!R132</f>
        <v>6.2</v>
      </c>
      <c r="AG131" s="63" t="str">
        <f>IF(HPS!$AF131&gt;=6,"Cleared","NC")</f>
        <v>Cleared</v>
      </c>
      <c r="AH131" s="63">
        <f>Discipline!AA132</f>
        <v>45.942857142857136</v>
      </c>
      <c r="AI131" s="63">
        <f t="shared" si="29"/>
        <v>4.5942857142857134</v>
      </c>
      <c r="AJ131" s="63" t="str">
        <f t="shared" si="30"/>
        <v>Cleared</v>
      </c>
      <c r="AK131" s="63">
        <f t="shared" si="31"/>
        <v>33.902619047619048</v>
      </c>
      <c r="AL131" s="63">
        <f>Persona!AO132</f>
        <v>15.893333333333334</v>
      </c>
      <c r="AM131" s="63">
        <f>Persona!AP132</f>
        <v>36</v>
      </c>
      <c r="AN131" s="63">
        <f t="shared" si="32"/>
        <v>51.893333333333331</v>
      </c>
      <c r="AO131" s="63">
        <f t="shared" si="33"/>
        <v>25.946666666666665</v>
      </c>
      <c r="AP131" s="67" t="str">
        <f>IF(HPS!$AN131&gt;=40,"Cleared","NC")</f>
        <v>Cleared</v>
      </c>
      <c r="AQ131" s="63" t="str">
        <f>Wellness!AY132</f>
        <v>NC</v>
      </c>
      <c r="AR131" s="63">
        <f>Wellness!BG132</f>
        <v>40</v>
      </c>
      <c r="AS131" s="62">
        <f t="shared" si="34"/>
        <v>12</v>
      </c>
      <c r="AT131" s="76" t="str">
        <f t="shared" si="35"/>
        <v>Cleared</v>
      </c>
      <c r="AU131" s="63">
        <f>Behavior!AG132</f>
        <v>3.7</v>
      </c>
      <c r="AV131" s="63">
        <f>Behavior!AH132</f>
        <v>7.4</v>
      </c>
      <c r="AW131" s="63" t="str">
        <f t="shared" si="36"/>
        <v>Cleared</v>
      </c>
      <c r="AX131" s="63">
        <f>Discipline!AN132</f>
        <v>35.777777777777779</v>
      </c>
      <c r="AY131" s="63">
        <f t="shared" si="37"/>
        <v>3.5777777777777779</v>
      </c>
      <c r="AZ131" s="63" t="str">
        <f t="shared" si="38"/>
        <v>NC</v>
      </c>
      <c r="BA131" s="63">
        <f t="shared" si="39"/>
        <v>48.92444444444444</v>
      </c>
      <c r="BB131" s="63">
        <f>Persona!BB132</f>
        <v>23.262962962962963</v>
      </c>
      <c r="BC131" s="63">
        <f>Persona!BC132</f>
        <v>27.999999999999996</v>
      </c>
      <c r="BD131" s="63">
        <f t="shared" si="40"/>
        <v>51.262962962962959</v>
      </c>
      <c r="BE131" s="63">
        <f t="shared" si="41"/>
        <v>25.63148148148148</v>
      </c>
      <c r="BF131" s="63" t="str">
        <f t="shared" si="42"/>
        <v>Cleared</v>
      </c>
      <c r="BG131" s="63" t="str">
        <f>Wellness!BS132</f>
        <v>NC</v>
      </c>
      <c r="BH131" s="63">
        <f>Wellness!CA132</f>
        <v>16.666666666666664</v>
      </c>
      <c r="BI131" s="62">
        <f t="shared" si="43"/>
        <v>4.9999999999999991</v>
      </c>
      <c r="BJ131" s="76" t="str">
        <f t="shared" si="44"/>
        <v>NC</v>
      </c>
      <c r="BK131" s="63">
        <f>Behavior!AG132</f>
        <v>3.7</v>
      </c>
      <c r="BL131" s="63">
        <f>Behavior!AH132</f>
        <v>7.4</v>
      </c>
      <c r="BM131" s="63" t="str">
        <f t="shared" si="45"/>
        <v>Cleared</v>
      </c>
      <c r="BN131" s="63">
        <f>Discipline!BA132</f>
        <v>55.000000000000007</v>
      </c>
      <c r="BO131" s="63">
        <f t="shared" si="46"/>
        <v>5.5000000000000009</v>
      </c>
      <c r="BP131" s="63" t="str">
        <f>IF(HPS!BO131&gt;=6,"Cleared","NC")</f>
        <v>NC</v>
      </c>
      <c r="BQ131" s="63">
        <f t="shared" si="47"/>
        <v>43.531481481481478</v>
      </c>
    </row>
    <row r="132" spans="1:69" x14ac:dyDescent="0.3">
      <c r="A132" s="71">
        <v>129</v>
      </c>
      <c r="B132" s="60" t="s">
        <v>23</v>
      </c>
      <c r="C132" s="60" t="s">
        <v>47</v>
      </c>
      <c r="D132" s="60" t="s">
        <v>284</v>
      </c>
      <c r="E132" s="61" t="s">
        <v>285</v>
      </c>
      <c r="F132" s="63">
        <f>Persona!O133</f>
        <v>0</v>
      </c>
      <c r="G132" s="63">
        <f>Persona!P133</f>
        <v>70</v>
      </c>
      <c r="H132" s="63">
        <f>HPS!$G132+HPS!$F132</f>
        <v>70</v>
      </c>
      <c r="I132" s="63">
        <f>HPS!$H132*0.5</f>
        <v>35</v>
      </c>
      <c r="J132" s="63" t="str">
        <f>IF(HPS!$G132&gt;=50,"Cleared","NC")</f>
        <v>Cleared</v>
      </c>
      <c r="K132" s="63" t="str">
        <f>Wellness!K133</f>
        <v>Cleared</v>
      </c>
      <c r="L132" s="63">
        <f>Wellness!S133</f>
        <v>40</v>
      </c>
      <c r="M132" s="62">
        <f t="shared" si="25"/>
        <v>12</v>
      </c>
      <c r="N132" s="76" t="str">
        <f t="shared" si="26"/>
        <v>Cleared</v>
      </c>
      <c r="O132" s="62">
        <f>Behavior!I133</f>
        <v>3</v>
      </c>
      <c r="P132" s="62">
        <f>HPS!$O132*2</f>
        <v>6</v>
      </c>
      <c r="Q132" s="63" t="str">
        <f>IF(HPS!$P132&gt;=6,"Cleared","NC")</f>
        <v>Cleared</v>
      </c>
      <c r="R132" s="63">
        <f>Discipline!N133</f>
        <v>64.776785714285708</v>
      </c>
      <c r="S132" s="63">
        <f>HPS!$R132*0.1</f>
        <v>6.4776785714285712</v>
      </c>
      <c r="T132" s="63" t="str">
        <f>IF(HPS!$S132&gt;=4,"Cleared","NC")</f>
        <v>Cleared</v>
      </c>
      <c r="U132" s="63">
        <f>HPS!$I132+HPS!$M132+HPS!$P132+HPS!$S132</f>
        <v>59.477678571428569</v>
      </c>
      <c r="V132" s="63">
        <f>Persona!AB133</f>
        <v>14.557142857142857</v>
      </c>
      <c r="W132" s="63">
        <f>Persona!AC133</f>
        <v>58.399999999999991</v>
      </c>
      <c r="X132" s="63">
        <f>HPS!$V132+HPS!$W132</f>
        <v>72.957142857142856</v>
      </c>
      <c r="Y132" s="63">
        <f t="shared" si="27"/>
        <v>36.478571428571428</v>
      </c>
      <c r="Z132" s="63" t="str">
        <f>IF(HPS!$X132&gt;=40,"Cleared","NC")</f>
        <v>Cleared</v>
      </c>
      <c r="AA132" s="63" t="str">
        <f>Wellness!AE133</f>
        <v>Cleared</v>
      </c>
      <c r="AB132" s="63">
        <f>Wellness!AM133</f>
        <v>30</v>
      </c>
      <c r="AC132" s="63">
        <f t="shared" si="48"/>
        <v>9</v>
      </c>
      <c r="AD132" s="76" t="str">
        <f t="shared" si="28"/>
        <v>Cleared</v>
      </c>
      <c r="AE132" s="63">
        <f>Behavior!Q133</f>
        <v>3.8133333333333326</v>
      </c>
      <c r="AF132" s="63">
        <f>Behavior!R133</f>
        <v>7.6266666666666652</v>
      </c>
      <c r="AG132" s="63" t="str">
        <f>IF(HPS!$AF132&gt;=6,"Cleared","NC")</f>
        <v>Cleared</v>
      </c>
      <c r="AH132" s="63">
        <f>Discipline!AA133</f>
        <v>48.114285714285714</v>
      </c>
      <c r="AI132" s="63">
        <f t="shared" si="29"/>
        <v>4.8114285714285714</v>
      </c>
      <c r="AJ132" s="63" t="str">
        <f t="shared" si="30"/>
        <v>Cleared</v>
      </c>
      <c r="AK132" s="63">
        <f t="shared" si="31"/>
        <v>57.916666666666664</v>
      </c>
      <c r="AL132" s="63">
        <f>Persona!AO133</f>
        <v>12.613333333333335</v>
      </c>
      <c r="AM132" s="63">
        <f>Persona!AP133</f>
        <v>33.333333333333329</v>
      </c>
      <c r="AN132" s="63">
        <f t="shared" si="32"/>
        <v>45.946666666666665</v>
      </c>
      <c r="AO132" s="63">
        <f t="shared" si="33"/>
        <v>22.973333333333333</v>
      </c>
      <c r="AP132" s="63" t="str">
        <f>IF(HPS!$AN132&gt;=40,"Cleared","NC")</f>
        <v>Cleared</v>
      </c>
      <c r="AQ132" s="63" t="str">
        <f>Wellness!AY133</f>
        <v>Cleared</v>
      </c>
      <c r="AR132" s="63">
        <f>Wellness!BG133</f>
        <v>43.333333333333336</v>
      </c>
      <c r="AS132" s="62">
        <f t="shared" si="34"/>
        <v>13</v>
      </c>
      <c r="AT132" s="76" t="str">
        <f t="shared" si="35"/>
        <v>Cleared</v>
      </c>
      <c r="AU132" s="63">
        <f>Behavior!AG133</f>
        <v>3.7</v>
      </c>
      <c r="AV132" s="63">
        <f>Behavior!AH133</f>
        <v>7.4</v>
      </c>
      <c r="AW132" s="63" t="str">
        <f t="shared" si="36"/>
        <v>Cleared</v>
      </c>
      <c r="AX132" s="63">
        <f>Discipline!AN133</f>
        <v>36.055555555555557</v>
      </c>
      <c r="AY132" s="63">
        <f t="shared" si="37"/>
        <v>3.6055555555555561</v>
      </c>
      <c r="AZ132" s="63" t="str">
        <f t="shared" si="38"/>
        <v>NC</v>
      </c>
      <c r="BA132" s="63">
        <f t="shared" si="39"/>
        <v>46.978888888888882</v>
      </c>
      <c r="BB132" s="63">
        <f>Persona!BB133</f>
        <v>22.348148148148152</v>
      </c>
      <c r="BC132" s="63">
        <f>Persona!BC133</f>
        <v>50.000000000000007</v>
      </c>
      <c r="BD132" s="63">
        <f t="shared" si="40"/>
        <v>72.348148148148155</v>
      </c>
      <c r="BE132" s="63">
        <f t="shared" si="41"/>
        <v>36.174074074074078</v>
      </c>
      <c r="BF132" s="63" t="str">
        <f t="shared" si="42"/>
        <v>Cleared</v>
      </c>
      <c r="BG132" s="63" t="str">
        <f>Wellness!BS133</f>
        <v>Cleared</v>
      </c>
      <c r="BH132" s="63">
        <f>Wellness!CA133</f>
        <v>40</v>
      </c>
      <c r="BI132" s="62">
        <f t="shared" si="43"/>
        <v>12</v>
      </c>
      <c r="BJ132" s="76" t="str">
        <f t="shared" si="44"/>
        <v>Cleared</v>
      </c>
      <c r="BK132" s="63">
        <f>Behavior!AG133</f>
        <v>3.7</v>
      </c>
      <c r="BL132" s="63">
        <f>Behavior!AH133</f>
        <v>7.4</v>
      </c>
      <c r="BM132" s="63" t="str">
        <f t="shared" si="45"/>
        <v>Cleared</v>
      </c>
      <c r="BN132" s="63">
        <f>Discipline!BA133</f>
        <v>61.666666666666671</v>
      </c>
      <c r="BO132" s="63">
        <f t="shared" si="46"/>
        <v>6.1666666666666679</v>
      </c>
      <c r="BP132" s="63" t="str">
        <f>IF(HPS!BO132&gt;=6,"Cleared","NC")</f>
        <v>Cleared</v>
      </c>
      <c r="BQ132" s="63">
        <f t="shared" si="47"/>
        <v>61.740740740740748</v>
      </c>
    </row>
    <row r="133" spans="1:69" x14ac:dyDescent="0.3">
      <c r="A133" s="72">
        <v>130</v>
      </c>
      <c r="B133" s="64" t="s">
        <v>27</v>
      </c>
      <c r="C133" s="64" t="s">
        <v>24</v>
      </c>
      <c r="D133" s="64" t="s">
        <v>286</v>
      </c>
      <c r="E133" s="65" t="s">
        <v>287</v>
      </c>
      <c r="F133" s="63">
        <f>Persona!O134</f>
        <v>0</v>
      </c>
      <c r="G133" s="63">
        <f>Persona!P134</f>
        <v>36.666666666666664</v>
      </c>
      <c r="H133" s="63">
        <f>HPS!$G133+HPS!$F133</f>
        <v>36.666666666666664</v>
      </c>
      <c r="I133" s="63">
        <f>HPS!$H133*0.5</f>
        <v>18.333333333333332</v>
      </c>
      <c r="J133" s="63" t="str">
        <f>IF(HPS!$G133&gt;=50,"Cleared","NC")</f>
        <v>NC</v>
      </c>
      <c r="K133" s="63" t="str">
        <f>Wellness!K134</f>
        <v>Cleared</v>
      </c>
      <c r="L133" s="63">
        <f>Wellness!S134</f>
        <v>36.666666666666664</v>
      </c>
      <c r="M133" s="62">
        <f t="shared" ref="M133:M196" si="49">$L133*0.3</f>
        <v>10.999999999999998</v>
      </c>
      <c r="N133" s="76" t="str">
        <f t="shared" ref="N133:N196" si="50">IF(M133&gt;=9,"Cleared","NC")</f>
        <v>Cleared</v>
      </c>
      <c r="O133" s="66">
        <f>Behavior!I134</f>
        <v>3</v>
      </c>
      <c r="P133" s="66">
        <f>HPS!$O133*2</f>
        <v>6</v>
      </c>
      <c r="Q133" s="67" t="str">
        <f>IF(HPS!$P133&gt;=6,"Cleared","NC")</f>
        <v>Cleared</v>
      </c>
      <c r="R133" s="63">
        <f>Discipline!N134</f>
        <v>58.75</v>
      </c>
      <c r="S133" s="63">
        <f>HPS!$R133*0.1</f>
        <v>5.875</v>
      </c>
      <c r="T133" s="63" t="str">
        <f>IF(HPS!$S133&gt;=4,"Cleared","NC")</f>
        <v>Cleared</v>
      </c>
      <c r="U133" s="67">
        <f>HPS!$I133+HPS!$M133+HPS!$P133+HPS!$S133</f>
        <v>41.208333333333329</v>
      </c>
      <c r="V133" s="63">
        <f>Persona!AB134</f>
        <v>19.423809523809524</v>
      </c>
      <c r="W133" s="63">
        <f>Persona!AC134</f>
        <v>48.800000000000004</v>
      </c>
      <c r="X133" s="63">
        <f>HPS!$V133+HPS!$W133</f>
        <v>68.223809523809535</v>
      </c>
      <c r="Y133" s="63">
        <f t="shared" ref="Y133:Y196" si="51">X133*0.5</f>
        <v>34.111904761904768</v>
      </c>
      <c r="Z133" s="67" t="str">
        <f>IF(HPS!$X133&gt;=40,"Cleared","NC")</f>
        <v>Cleared</v>
      </c>
      <c r="AA133" s="63" t="str">
        <f>Wellness!AE134</f>
        <v>Cleared</v>
      </c>
      <c r="AB133" s="63">
        <f>Wellness!AM134</f>
        <v>33.333333333333329</v>
      </c>
      <c r="AC133" s="63">
        <f t="shared" si="48"/>
        <v>9.9999999999999982</v>
      </c>
      <c r="AD133" s="76" t="str">
        <f t="shared" ref="AD133:AD196" si="52">IF(AC133&gt;=9,"Cleared","NC")</f>
        <v>Cleared</v>
      </c>
      <c r="AE133" s="63">
        <f>Behavior!Q134</f>
        <v>3.7</v>
      </c>
      <c r="AF133" s="63">
        <f>Behavior!R134</f>
        <v>7.4</v>
      </c>
      <c r="AG133" s="63" t="str">
        <f>IF(HPS!$AF133&gt;=6,"Cleared","NC")</f>
        <v>Cleared</v>
      </c>
      <c r="AH133" s="63">
        <f>Discipline!AA134</f>
        <v>54.133333333333347</v>
      </c>
      <c r="AI133" s="63">
        <f t="shared" ref="AI133:AI196" si="53">AH133*0.1</f>
        <v>5.4133333333333349</v>
      </c>
      <c r="AJ133" s="63" t="str">
        <f t="shared" ref="AJ133:AJ196" si="54">IF(AI133&gt;=4,"Cleared","NC")</f>
        <v>Cleared</v>
      </c>
      <c r="AK133" s="63">
        <f t="shared" ref="AK133:AK196" si="55">Y133+AC133+AF133+AI133</f>
        <v>56.9252380952381</v>
      </c>
      <c r="AL133" s="63">
        <f>Persona!AO134</f>
        <v>4.7600000000000007</v>
      </c>
      <c r="AM133" s="63">
        <f>Persona!AP134</f>
        <v>47.333333333333329</v>
      </c>
      <c r="AN133" s="63">
        <f t="shared" ref="AN133:AN196" si="56">AL133+AM133</f>
        <v>52.093333333333327</v>
      </c>
      <c r="AO133" s="63">
        <f t="shared" ref="AO133:AO196" si="57">AN133*0.5</f>
        <v>26.046666666666663</v>
      </c>
      <c r="AP133" s="67" t="str">
        <f>IF(HPS!$AN133&gt;=40,"Cleared","NC")</f>
        <v>Cleared</v>
      </c>
      <c r="AQ133" s="63" t="str">
        <f>Wellness!AY134</f>
        <v>Cleared</v>
      </c>
      <c r="AR133" s="63">
        <f>Wellness!BG134</f>
        <v>20</v>
      </c>
      <c r="AS133" s="62">
        <f t="shared" ref="AS133:AS196" si="58">AR133*0.3</f>
        <v>6</v>
      </c>
      <c r="AT133" s="76" t="str">
        <f t="shared" ref="AT133:AT196" si="59">IF(AS133&gt;=9,"Cleared","NC")</f>
        <v>NC</v>
      </c>
      <c r="AU133" s="63">
        <f>Behavior!AG134</f>
        <v>3.4</v>
      </c>
      <c r="AV133" s="63">
        <f>Behavior!AH134</f>
        <v>6.8</v>
      </c>
      <c r="AW133" s="63" t="str">
        <f t="shared" ref="AW133:AW196" si="60">IF(AV133&gt;=6,"Cleared","NC")</f>
        <v>Cleared</v>
      </c>
      <c r="AX133" s="63">
        <f>Discipline!AN134</f>
        <v>31.722222222222225</v>
      </c>
      <c r="AY133" s="63">
        <f t="shared" ref="AY133:AY196" si="61">AX133*0.1</f>
        <v>3.1722222222222225</v>
      </c>
      <c r="AZ133" s="63" t="str">
        <f t="shared" ref="AZ133:AZ196" si="62">IF(AY133&gt;=4,"Cleared","NC")</f>
        <v>NC</v>
      </c>
      <c r="BA133" s="63">
        <f t="shared" ref="BA133:BA196" si="63">AO133+AS133+AV133+AY133</f>
        <v>42.018888888888888</v>
      </c>
      <c r="BB133" s="63">
        <f>Persona!BB134</f>
        <v>27.339814814814815</v>
      </c>
      <c r="BC133" s="63">
        <f>Persona!BC134</f>
        <v>41.333333333333329</v>
      </c>
      <c r="BD133" s="63">
        <f t="shared" ref="BD133:BD196" si="64">BB133+BC133</f>
        <v>68.673148148148144</v>
      </c>
      <c r="BE133" s="63">
        <f t="shared" ref="BE133:BE196" si="65">BD133*0.5</f>
        <v>34.336574074074072</v>
      </c>
      <c r="BF133" s="63" t="str">
        <f t="shared" ref="BF133:BF196" si="66">IF(BD133&gt;=40,"Cleared","NC")</f>
        <v>Cleared</v>
      </c>
      <c r="BG133" s="63" t="str">
        <f>Wellness!BS134</f>
        <v>Cleared</v>
      </c>
      <c r="BH133" s="63">
        <f>Wellness!CA134</f>
        <v>50</v>
      </c>
      <c r="BI133" s="62">
        <f t="shared" ref="BI133:BI196" si="67">BH133*0.3</f>
        <v>15</v>
      </c>
      <c r="BJ133" s="76" t="str">
        <f t="shared" ref="BJ133:BJ196" si="68">IF(BI133&gt;=9,"Cleared","NC")</f>
        <v>Cleared</v>
      </c>
      <c r="BK133" s="63">
        <f>Behavior!AG134</f>
        <v>3.4</v>
      </c>
      <c r="BL133" s="63">
        <f>Behavior!AH134</f>
        <v>6.8</v>
      </c>
      <c r="BM133" s="63" t="str">
        <f t="shared" ref="BM133:BM196" si="69">IF(BL133&gt;=6,"Cleared","NC")</f>
        <v>Cleared</v>
      </c>
      <c r="BN133" s="63">
        <f>Discipline!BA134</f>
        <v>52</v>
      </c>
      <c r="BO133" s="63">
        <f t="shared" ref="BO133:BO196" si="70">BN133*0.1</f>
        <v>5.2</v>
      </c>
      <c r="BP133" s="63" t="str">
        <f>IF(HPS!BO133&gt;=6,"Cleared","NC")</f>
        <v>NC</v>
      </c>
      <c r="BQ133" s="63">
        <f t="shared" ref="BQ133:BQ196" si="71">BE133+BI133+BL133+BO133</f>
        <v>61.336574074074072</v>
      </c>
    </row>
    <row r="134" spans="1:69" x14ac:dyDescent="0.3">
      <c r="A134" s="71">
        <v>131</v>
      </c>
      <c r="B134" s="60" t="s">
        <v>23</v>
      </c>
      <c r="C134" s="60" t="s">
        <v>47</v>
      </c>
      <c r="D134" s="60" t="s">
        <v>288</v>
      </c>
      <c r="E134" s="61" t="s">
        <v>289</v>
      </c>
      <c r="F134" s="63">
        <f>Persona!O135</f>
        <v>0</v>
      </c>
      <c r="G134" s="63">
        <f>Persona!P135</f>
        <v>93.333333333333329</v>
      </c>
      <c r="H134" s="63">
        <f>HPS!$G134+HPS!$F134</f>
        <v>93.333333333333329</v>
      </c>
      <c r="I134" s="63">
        <f>HPS!$H134*0.5</f>
        <v>46.666666666666664</v>
      </c>
      <c r="J134" s="63" t="str">
        <f>IF(HPS!$G134&gt;=50,"Cleared","NC")</f>
        <v>Cleared</v>
      </c>
      <c r="K134" s="63" t="str">
        <f>Wellness!K135</f>
        <v>Cleared</v>
      </c>
      <c r="L134" s="63">
        <f>Wellness!S135</f>
        <v>26.666666666666668</v>
      </c>
      <c r="M134" s="62">
        <f t="shared" si="49"/>
        <v>8</v>
      </c>
      <c r="N134" s="76" t="str">
        <f t="shared" si="50"/>
        <v>NC</v>
      </c>
      <c r="O134" s="62">
        <f>Behavior!I135</f>
        <v>3</v>
      </c>
      <c r="P134" s="62">
        <f>HPS!$O134*2</f>
        <v>6</v>
      </c>
      <c r="Q134" s="63" t="str">
        <f>IF(HPS!$P134&gt;=6,"Cleared","NC")</f>
        <v>Cleared</v>
      </c>
      <c r="R134" s="63">
        <f>Discipline!N135</f>
        <v>51.249999999999993</v>
      </c>
      <c r="S134" s="63">
        <f>HPS!$R134*0.1</f>
        <v>5.125</v>
      </c>
      <c r="T134" s="63" t="str">
        <f>IF(HPS!$S134&gt;=4,"Cleared","NC")</f>
        <v>Cleared</v>
      </c>
      <c r="U134" s="63">
        <f>HPS!$I134+HPS!$M134+HPS!$P134+HPS!$S134</f>
        <v>65.791666666666657</v>
      </c>
      <c r="V134" s="63">
        <f>Persona!AB135</f>
        <v>28.857142857142858</v>
      </c>
      <c r="W134" s="63">
        <f>Persona!AC135</f>
        <v>59.2</v>
      </c>
      <c r="X134" s="63">
        <f>HPS!$V134+HPS!$W134</f>
        <v>88.057142857142864</v>
      </c>
      <c r="Y134" s="63">
        <f t="shared" si="51"/>
        <v>44.028571428571432</v>
      </c>
      <c r="Z134" s="63" t="str">
        <f>IF(HPS!$X134&gt;=40,"Cleared","NC")</f>
        <v>Cleared</v>
      </c>
      <c r="AA134" s="63" t="str">
        <f>Wellness!AE135</f>
        <v>Cleared</v>
      </c>
      <c r="AB134" s="63">
        <f>Wellness!AM135</f>
        <v>3.3333333333333335</v>
      </c>
      <c r="AC134" s="63">
        <f t="shared" ref="AC134:AC197" si="72">AB134*0.3</f>
        <v>1</v>
      </c>
      <c r="AD134" s="76" t="str">
        <f t="shared" si="52"/>
        <v>NC</v>
      </c>
      <c r="AE134" s="63">
        <f>Behavior!Q135</f>
        <v>3.9333333333333327</v>
      </c>
      <c r="AF134" s="63">
        <f>Behavior!R135</f>
        <v>7.8666666666666654</v>
      </c>
      <c r="AG134" s="63" t="str">
        <f>IF(HPS!$AF134&gt;=6,"Cleared","NC")</f>
        <v>Cleared</v>
      </c>
      <c r="AH134" s="63">
        <f>Discipline!AA135</f>
        <v>64</v>
      </c>
      <c r="AI134" s="63">
        <f t="shared" si="53"/>
        <v>6.4</v>
      </c>
      <c r="AJ134" s="63" t="str">
        <f t="shared" si="54"/>
        <v>Cleared</v>
      </c>
      <c r="AK134" s="63">
        <f t="shared" si="55"/>
        <v>59.295238095238098</v>
      </c>
      <c r="AL134" s="63">
        <f>Persona!AO135</f>
        <v>27.253333333333337</v>
      </c>
      <c r="AM134" s="63">
        <f>Persona!AP135</f>
        <v>39</v>
      </c>
      <c r="AN134" s="63">
        <f t="shared" si="56"/>
        <v>66.25333333333333</v>
      </c>
      <c r="AO134" s="63">
        <f t="shared" si="57"/>
        <v>33.126666666666665</v>
      </c>
      <c r="AP134" s="63" t="str">
        <f>IF(HPS!$AN134&gt;=40,"Cleared","NC")</f>
        <v>Cleared</v>
      </c>
      <c r="AQ134" s="63" t="str">
        <f>Wellness!AY135</f>
        <v>NC</v>
      </c>
      <c r="AR134" s="63">
        <f>Wellness!BG135</f>
        <v>40</v>
      </c>
      <c r="AS134" s="62">
        <f t="shared" si="58"/>
        <v>12</v>
      </c>
      <c r="AT134" s="76" t="str">
        <f t="shared" si="59"/>
        <v>Cleared</v>
      </c>
      <c r="AU134" s="63" t="str">
        <f>Behavior!AG135</f>
        <v>0</v>
      </c>
      <c r="AV134" s="63">
        <f>Behavior!AH135</f>
        <v>0</v>
      </c>
      <c r="AW134" s="63" t="str">
        <f t="shared" si="60"/>
        <v>NC</v>
      </c>
      <c r="AX134" s="63">
        <f>Discipline!AN135</f>
        <v>27.555555555555557</v>
      </c>
      <c r="AY134" s="63">
        <f t="shared" si="61"/>
        <v>2.755555555555556</v>
      </c>
      <c r="AZ134" s="63" t="str">
        <f t="shared" si="62"/>
        <v>NC</v>
      </c>
      <c r="BA134" s="63">
        <f t="shared" si="63"/>
        <v>47.882222222222218</v>
      </c>
      <c r="BB134" s="63">
        <f>Persona!BB135</f>
        <v>30.088888888888889</v>
      </c>
      <c r="BC134" s="63">
        <f>Persona!BC135</f>
        <v>42</v>
      </c>
      <c r="BD134" s="63">
        <f t="shared" si="64"/>
        <v>72.088888888888889</v>
      </c>
      <c r="BE134" s="63">
        <f t="shared" si="65"/>
        <v>36.044444444444444</v>
      </c>
      <c r="BF134" s="63" t="str">
        <f t="shared" si="66"/>
        <v>Cleared</v>
      </c>
      <c r="BG134" s="63" t="str">
        <f>Wellness!BS135</f>
        <v>Cleared</v>
      </c>
      <c r="BH134" s="63">
        <f>Wellness!CA135</f>
        <v>16.666666666666664</v>
      </c>
      <c r="BI134" s="62">
        <f t="shared" si="67"/>
        <v>4.9999999999999991</v>
      </c>
      <c r="BJ134" s="76" t="str">
        <f t="shared" si="68"/>
        <v>NC</v>
      </c>
      <c r="BK134" s="63" t="str">
        <f>Behavior!AG135</f>
        <v>0</v>
      </c>
      <c r="BL134" s="63">
        <f>Behavior!AH135</f>
        <v>0</v>
      </c>
      <c r="BM134" s="63" t="str">
        <f t="shared" si="69"/>
        <v>NC</v>
      </c>
      <c r="BN134" s="63">
        <f>Discipline!BA135</f>
        <v>42.333333333333336</v>
      </c>
      <c r="BO134" s="63">
        <f t="shared" si="70"/>
        <v>4.2333333333333334</v>
      </c>
      <c r="BP134" s="63" t="str">
        <f>IF(HPS!BO134&gt;=6,"Cleared","NC")</f>
        <v>NC</v>
      </c>
      <c r="BQ134" s="63">
        <f t="shared" si="71"/>
        <v>45.277777777777779</v>
      </c>
    </row>
    <row r="135" spans="1:69" x14ac:dyDescent="0.3">
      <c r="A135" s="72">
        <v>132</v>
      </c>
      <c r="B135" s="64" t="s">
        <v>23</v>
      </c>
      <c r="C135" s="64" t="s">
        <v>24</v>
      </c>
      <c r="D135" s="64" t="s">
        <v>290</v>
      </c>
      <c r="E135" s="65" t="s">
        <v>291</v>
      </c>
      <c r="F135" s="63">
        <f>Persona!O136</f>
        <v>0</v>
      </c>
      <c r="G135" s="63">
        <f>Persona!P136</f>
        <v>38.333333333333336</v>
      </c>
      <c r="H135" s="63">
        <f>HPS!$G135+HPS!$F135</f>
        <v>38.333333333333336</v>
      </c>
      <c r="I135" s="63">
        <f>HPS!$H135*0.5</f>
        <v>19.166666666666668</v>
      </c>
      <c r="J135" s="63" t="str">
        <f>IF(HPS!$G135&gt;=50,"Cleared","NC")</f>
        <v>NC</v>
      </c>
      <c r="K135" s="63" t="str">
        <f>Wellness!K136</f>
        <v>Cleared</v>
      </c>
      <c r="L135" s="63">
        <f>Wellness!S136</f>
        <v>40</v>
      </c>
      <c r="M135" s="62">
        <f t="shared" si="49"/>
        <v>12</v>
      </c>
      <c r="N135" s="76" t="str">
        <f t="shared" si="50"/>
        <v>Cleared</v>
      </c>
      <c r="O135" s="66">
        <f>Behavior!I136</f>
        <v>3</v>
      </c>
      <c r="P135" s="66">
        <f>HPS!$O135*2</f>
        <v>6</v>
      </c>
      <c r="Q135" s="67" t="str">
        <f>IF(HPS!$P135&gt;=6,"Cleared","NC")</f>
        <v>Cleared</v>
      </c>
      <c r="R135" s="63">
        <f>Discipline!N136</f>
        <v>62.5</v>
      </c>
      <c r="S135" s="63">
        <f>HPS!$R135*0.1</f>
        <v>6.25</v>
      </c>
      <c r="T135" s="63" t="str">
        <f>IF(HPS!$S135&gt;=4,"Cleared","NC")</f>
        <v>Cleared</v>
      </c>
      <c r="U135" s="67">
        <f>HPS!$I135+HPS!$M135+HPS!$P135+HPS!$S135</f>
        <v>43.416666666666671</v>
      </c>
      <c r="V135" s="63">
        <f>Persona!AB136</f>
        <v>16.985714285714288</v>
      </c>
      <c r="W135" s="63">
        <f>Persona!AC136</f>
        <v>36.800000000000004</v>
      </c>
      <c r="X135" s="63">
        <f>HPS!$V135+HPS!$W135</f>
        <v>53.785714285714292</v>
      </c>
      <c r="Y135" s="63">
        <f t="shared" si="51"/>
        <v>26.892857142857146</v>
      </c>
      <c r="Z135" s="67" t="str">
        <f>IF(HPS!$X135&gt;=40,"Cleared","NC")</f>
        <v>Cleared</v>
      </c>
      <c r="AA135" s="63" t="str">
        <f>Wellness!AE136</f>
        <v>NC</v>
      </c>
      <c r="AB135" s="63">
        <f>Wellness!AM136</f>
        <v>13.333333333333334</v>
      </c>
      <c r="AC135" s="63">
        <f t="shared" si="72"/>
        <v>4</v>
      </c>
      <c r="AD135" s="76" t="str">
        <f t="shared" si="52"/>
        <v>NC</v>
      </c>
      <c r="AE135" s="63">
        <f>Behavior!Q136</f>
        <v>2.5499999999999998</v>
      </c>
      <c r="AF135" s="63">
        <f>Behavior!R136</f>
        <v>5.0999999999999996</v>
      </c>
      <c r="AG135" s="63" t="str">
        <f>IF(HPS!$AF135&gt;=6,"Cleared","NC")</f>
        <v>NC</v>
      </c>
      <c r="AH135" s="63">
        <f>Discipline!AA136</f>
        <v>38.171428571428571</v>
      </c>
      <c r="AI135" s="63">
        <f t="shared" si="53"/>
        <v>3.8171428571428572</v>
      </c>
      <c r="AJ135" s="63" t="str">
        <f t="shared" si="54"/>
        <v>NC</v>
      </c>
      <c r="AK135" s="63">
        <f t="shared" si="55"/>
        <v>39.81</v>
      </c>
      <c r="AL135" s="63">
        <f>Persona!AO136</f>
        <v>10.466666666666667</v>
      </c>
      <c r="AM135" s="63">
        <f>Persona!AP136</f>
        <v>36</v>
      </c>
      <c r="AN135" s="63">
        <f t="shared" si="56"/>
        <v>46.466666666666669</v>
      </c>
      <c r="AO135" s="63">
        <f t="shared" si="57"/>
        <v>23.233333333333334</v>
      </c>
      <c r="AP135" s="67" t="str">
        <f>IF(HPS!$AN135&gt;=40,"Cleared","NC")</f>
        <v>Cleared</v>
      </c>
      <c r="AQ135" s="63" t="str">
        <f>Wellness!AY136</f>
        <v>NC</v>
      </c>
      <c r="AR135" s="63">
        <f>Wellness!BG136</f>
        <v>16.666666666666664</v>
      </c>
      <c r="AS135" s="62">
        <f t="shared" si="58"/>
        <v>4.9999999999999991</v>
      </c>
      <c r="AT135" s="76" t="str">
        <f t="shared" si="59"/>
        <v>NC</v>
      </c>
      <c r="AU135" s="63">
        <f>Behavior!AG136</f>
        <v>3.45</v>
      </c>
      <c r="AV135" s="63">
        <f>Behavior!AH136</f>
        <v>6.9</v>
      </c>
      <c r="AW135" s="63" t="str">
        <f t="shared" si="60"/>
        <v>Cleared</v>
      </c>
      <c r="AX135" s="63">
        <f>Discipline!AN136</f>
        <v>29.666666666666664</v>
      </c>
      <c r="AY135" s="63">
        <f t="shared" si="61"/>
        <v>2.9666666666666668</v>
      </c>
      <c r="AZ135" s="63" t="str">
        <f t="shared" si="62"/>
        <v>NC</v>
      </c>
      <c r="BA135" s="63">
        <f t="shared" si="63"/>
        <v>38.1</v>
      </c>
      <c r="BB135" s="63">
        <f>Persona!BB136</f>
        <v>15.998148148148147</v>
      </c>
      <c r="BC135" s="63">
        <f>Persona!BC136</f>
        <v>25.666666666666668</v>
      </c>
      <c r="BD135" s="63">
        <f t="shared" si="64"/>
        <v>41.664814814814818</v>
      </c>
      <c r="BE135" s="63">
        <f t="shared" si="65"/>
        <v>20.832407407407409</v>
      </c>
      <c r="BF135" s="63" t="str">
        <f t="shared" si="66"/>
        <v>Cleared</v>
      </c>
      <c r="BG135" s="63" t="str">
        <f>Wellness!BS136</f>
        <v>Cleared</v>
      </c>
      <c r="BH135" s="63">
        <f>Wellness!CA136</f>
        <v>40</v>
      </c>
      <c r="BI135" s="62">
        <f t="shared" si="67"/>
        <v>12</v>
      </c>
      <c r="BJ135" s="76" t="str">
        <f t="shared" si="68"/>
        <v>Cleared</v>
      </c>
      <c r="BK135" s="63">
        <f>Behavior!AG136</f>
        <v>3.45</v>
      </c>
      <c r="BL135" s="63">
        <f>Behavior!AH136</f>
        <v>6.9</v>
      </c>
      <c r="BM135" s="63" t="str">
        <f t="shared" si="69"/>
        <v>Cleared</v>
      </c>
      <c r="BN135" s="63">
        <f>Discipline!BA136</f>
        <v>37</v>
      </c>
      <c r="BO135" s="63">
        <f t="shared" si="70"/>
        <v>3.7</v>
      </c>
      <c r="BP135" s="63" t="str">
        <f>IF(HPS!BO135&gt;=6,"Cleared","NC")</f>
        <v>NC</v>
      </c>
      <c r="BQ135" s="63">
        <f t="shared" si="71"/>
        <v>43.43240740740741</v>
      </c>
    </row>
    <row r="136" spans="1:69" x14ac:dyDescent="0.3">
      <c r="A136" s="71">
        <v>133</v>
      </c>
      <c r="B136" s="60" t="s">
        <v>27</v>
      </c>
      <c r="C136" s="60" t="s">
        <v>24</v>
      </c>
      <c r="D136" s="60" t="s">
        <v>292</v>
      </c>
      <c r="E136" s="61" t="s">
        <v>293</v>
      </c>
      <c r="F136" s="63">
        <f>Persona!O137</f>
        <v>0</v>
      </c>
      <c r="G136" s="63">
        <f>Persona!P137</f>
        <v>25.555555555555561</v>
      </c>
      <c r="H136" s="63">
        <f>HPS!$G136+HPS!$F136</f>
        <v>25.555555555555561</v>
      </c>
      <c r="I136" s="63">
        <f>HPS!$H136*0.5</f>
        <v>12.77777777777778</v>
      </c>
      <c r="J136" s="63" t="str">
        <f>IF(HPS!$G136&gt;=50,"Cleared","NC")</f>
        <v>NC</v>
      </c>
      <c r="K136" s="63" t="str">
        <f>Wellness!K137</f>
        <v>Cleared</v>
      </c>
      <c r="L136" s="63">
        <f>Wellness!S137</f>
        <v>40</v>
      </c>
      <c r="M136" s="62">
        <f t="shared" si="49"/>
        <v>12</v>
      </c>
      <c r="N136" s="76" t="str">
        <f t="shared" si="50"/>
        <v>Cleared</v>
      </c>
      <c r="O136" s="62">
        <f>Behavior!I137</f>
        <v>3</v>
      </c>
      <c r="P136" s="62">
        <f>HPS!$O136*2</f>
        <v>6</v>
      </c>
      <c r="Q136" s="63" t="str">
        <f>IF(HPS!$P136&gt;=6,"Cleared","NC")</f>
        <v>Cleared</v>
      </c>
      <c r="R136" s="63">
        <f>Discipline!N137</f>
        <v>70</v>
      </c>
      <c r="S136" s="63">
        <f>HPS!$R136*0.1</f>
        <v>7</v>
      </c>
      <c r="T136" s="63" t="str">
        <f>IF(HPS!$S136&gt;=4,"Cleared","NC")</f>
        <v>Cleared</v>
      </c>
      <c r="U136" s="63">
        <f>HPS!$I136+HPS!$M136+HPS!$P136+HPS!$S136</f>
        <v>37.777777777777779</v>
      </c>
      <c r="V136" s="63">
        <f>Persona!AB137</f>
        <v>12.3</v>
      </c>
      <c r="W136" s="63">
        <f>Persona!AC137</f>
        <v>32</v>
      </c>
      <c r="X136" s="63">
        <f>HPS!$V136+HPS!$W136</f>
        <v>44.3</v>
      </c>
      <c r="Y136" s="63">
        <f t="shared" si="51"/>
        <v>22.15</v>
      </c>
      <c r="Z136" s="63" t="str">
        <f>IF(HPS!$X136&gt;=40,"Cleared","NC")</f>
        <v>Cleared</v>
      </c>
      <c r="AA136" s="63" t="str">
        <f>Wellness!AE137</f>
        <v>Cleared</v>
      </c>
      <c r="AB136" s="63">
        <f>Wellness!AM137</f>
        <v>36.666666666666664</v>
      </c>
      <c r="AC136" s="63">
        <f t="shared" si="72"/>
        <v>10.999999999999998</v>
      </c>
      <c r="AD136" s="76" t="str">
        <f t="shared" si="52"/>
        <v>Cleared</v>
      </c>
      <c r="AE136" s="63">
        <f>Behavior!Q137</f>
        <v>3.4</v>
      </c>
      <c r="AF136" s="63">
        <f>Behavior!R137</f>
        <v>6.8</v>
      </c>
      <c r="AG136" s="63" t="str">
        <f>IF(HPS!$AF136&gt;=6,"Cleared","NC")</f>
        <v>Cleared</v>
      </c>
      <c r="AH136" s="63">
        <f>Discipline!AA137</f>
        <v>50.628571428571433</v>
      </c>
      <c r="AI136" s="63">
        <f t="shared" si="53"/>
        <v>5.0628571428571441</v>
      </c>
      <c r="AJ136" s="63" t="str">
        <f t="shared" si="54"/>
        <v>Cleared</v>
      </c>
      <c r="AK136" s="63">
        <f t="shared" si="55"/>
        <v>45.012857142857143</v>
      </c>
      <c r="AL136" s="63">
        <f>Persona!AO137</f>
        <v>8.413333333333334</v>
      </c>
      <c r="AM136" s="63">
        <f>Persona!AP137</f>
        <v>36</v>
      </c>
      <c r="AN136" s="63">
        <f t="shared" si="56"/>
        <v>44.413333333333334</v>
      </c>
      <c r="AO136" s="63">
        <f t="shared" si="57"/>
        <v>22.206666666666667</v>
      </c>
      <c r="AP136" s="63" t="str">
        <f>IF(HPS!$AN136&gt;=40,"Cleared","NC")</f>
        <v>Cleared</v>
      </c>
      <c r="AQ136" s="63" t="str">
        <f>Wellness!AY137</f>
        <v>Cleared</v>
      </c>
      <c r="AR136" s="63">
        <f>Wellness!BG137</f>
        <v>13.333333333333334</v>
      </c>
      <c r="AS136" s="62">
        <f t="shared" si="58"/>
        <v>4</v>
      </c>
      <c r="AT136" s="76" t="str">
        <f t="shared" si="59"/>
        <v>NC</v>
      </c>
      <c r="AU136" s="63">
        <f>Behavior!AG137</f>
        <v>2.2000000000000002</v>
      </c>
      <c r="AV136" s="63">
        <f>Behavior!AH137</f>
        <v>4.4000000000000004</v>
      </c>
      <c r="AW136" s="63" t="str">
        <f t="shared" si="60"/>
        <v>NC</v>
      </c>
      <c r="AX136" s="63">
        <f>Discipline!AN137</f>
        <v>39.166666666666671</v>
      </c>
      <c r="AY136" s="63">
        <f t="shared" si="61"/>
        <v>3.9166666666666674</v>
      </c>
      <c r="AZ136" s="63" t="str">
        <f t="shared" si="62"/>
        <v>NC</v>
      </c>
      <c r="BA136" s="63">
        <f t="shared" si="63"/>
        <v>34.523333333333333</v>
      </c>
      <c r="BB136" s="63">
        <f>Persona!BB137</f>
        <v>12.454629629629629</v>
      </c>
      <c r="BC136" s="63">
        <f>Persona!BC137</f>
        <v>34</v>
      </c>
      <c r="BD136" s="63">
        <f t="shared" si="64"/>
        <v>46.454629629629629</v>
      </c>
      <c r="BE136" s="63">
        <f t="shared" si="65"/>
        <v>23.227314814814815</v>
      </c>
      <c r="BF136" s="63" t="str">
        <f t="shared" si="66"/>
        <v>Cleared</v>
      </c>
      <c r="BG136" s="63" t="str">
        <f>Wellness!BS137</f>
        <v>Cleared</v>
      </c>
      <c r="BH136" s="63">
        <f>Wellness!CA137</f>
        <v>6.666666666666667</v>
      </c>
      <c r="BI136" s="62">
        <f t="shared" si="67"/>
        <v>2</v>
      </c>
      <c r="BJ136" s="76" t="str">
        <f t="shared" si="68"/>
        <v>NC</v>
      </c>
      <c r="BK136" s="63">
        <f>Behavior!AG137</f>
        <v>2.2000000000000002</v>
      </c>
      <c r="BL136" s="63">
        <f>Behavior!AH137</f>
        <v>4.4000000000000004</v>
      </c>
      <c r="BM136" s="63" t="str">
        <f t="shared" si="69"/>
        <v>NC</v>
      </c>
      <c r="BN136" s="63">
        <f>Discipline!BA137</f>
        <v>45</v>
      </c>
      <c r="BO136" s="63">
        <f t="shared" si="70"/>
        <v>4.5</v>
      </c>
      <c r="BP136" s="63" t="str">
        <f>IF(HPS!BO136&gt;=6,"Cleared","NC")</f>
        <v>NC</v>
      </c>
      <c r="BQ136" s="63">
        <f t="shared" si="71"/>
        <v>34.127314814814817</v>
      </c>
    </row>
    <row r="137" spans="1:69" x14ac:dyDescent="0.3">
      <c r="A137" s="72">
        <v>134</v>
      </c>
      <c r="B137" s="64" t="s">
        <v>27</v>
      </c>
      <c r="C137" s="64" t="s">
        <v>47</v>
      </c>
      <c r="D137" s="64" t="s">
        <v>294</v>
      </c>
      <c r="E137" s="65" t="s">
        <v>295</v>
      </c>
      <c r="F137" s="63">
        <f>Persona!O138</f>
        <v>0</v>
      </c>
      <c r="G137" s="63">
        <f>Persona!P138</f>
        <v>50</v>
      </c>
      <c r="H137" s="63">
        <f>HPS!$G137+HPS!$F137</f>
        <v>50</v>
      </c>
      <c r="I137" s="63">
        <f>HPS!$H137*0.5</f>
        <v>25</v>
      </c>
      <c r="J137" s="63" t="str">
        <f>IF(HPS!$G137&gt;=50,"Cleared","NC")</f>
        <v>Cleared</v>
      </c>
      <c r="K137" s="63" t="str">
        <f>Wellness!K138</f>
        <v>NC</v>
      </c>
      <c r="L137" s="63">
        <f>Wellness!S138</f>
        <v>43.333333333333336</v>
      </c>
      <c r="M137" s="62">
        <f t="shared" si="49"/>
        <v>13</v>
      </c>
      <c r="N137" s="76" t="str">
        <f t="shared" si="50"/>
        <v>Cleared</v>
      </c>
      <c r="O137" s="66">
        <f>Behavior!I138</f>
        <v>3</v>
      </c>
      <c r="P137" s="66">
        <f>HPS!$O137*2</f>
        <v>6</v>
      </c>
      <c r="Q137" s="67" t="str">
        <f>IF(HPS!$P137&gt;=6,"Cleared","NC")</f>
        <v>Cleared</v>
      </c>
      <c r="R137" s="63">
        <f>Discipline!N138</f>
        <v>38.75</v>
      </c>
      <c r="S137" s="63">
        <f>HPS!$R137*0.1</f>
        <v>3.875</v>
      </c>
      <c r="T137" s="63" t="str">
        <f>IF(HPS!$S137&gt;=4,"Cleared","NC")</f>
        <v>NC</v>
      </c>
      <c r="U137" s="67">
        <f>HPS!$I137+HPS!$M137+HPS!$P137+HPS!$S137</f>
        <v>47.875</v>
      </c>
      <c r="V137" s="63">
        <f>Persona!AB138</f>
        <v>7.8380952380952387</v>
      </c>
      <c r="W137" s="63">
        <f>Persona!AC138</f>
        <v>22.400000000000002</v>
      </c>
      <c r="X137" s="63">
        <f>HPS!$V137+HPS!$W137</f>
        <v>30.238095238095241</v>
      </c>
      <c r="Y137" s="63">
        <f t="shared" si="51"/>
        <v>15.11904761904762</v>
      </c>
      <c r="Z137" s="67" t="str">
        <f>IF(HPS!$X137&gt;=40,"Cleared","NC")</f>
        <v>NC</v>
      </c>
      <c r="AA137" s="63" t="str">
        <f>Wellness!AE138</f>
        <v>NC</v>
      </c>
      <c r="AB137" s="63">
        <f>Wellness!AM138</f>
        <v>16.666666666666664</v>
      </c>
      <c r="AC137" s="63">
        <f t="shared" si="72"/>
        <v>4.9999999999999991</v>
      </c>
      <c r="AD137" s="76" t="str">
        <f t="shared" si="52"/>
        <v>NC</v>
      </c>
      <c r="AE137" s="63">
        <f>Behavior!Q138</f>
        <v>3.2933333333333339</v>
      </c>
      <c r="AF137" s="63">
        <f>Behavior!R138</f>
        <v>6.5866666666666678</v>
      </c>
      <c r="AG137" s="63" t="str">
        <f>IF(HPS!$AF137&gt;=6,"Cleared","NC")</f>
        <v>Cleared</v>
      </c>
      <c r="AH137" s="63">
        <f>Discipline!AA138</f>
        <v>16.571428571428569</v>
      </c>
      <c r="AI137" s="63">
        <f t="shared" si="53"/>
        <v>1.657142857142857</v>
      </c>
      <c r="AJ137" s="63" t="str">
        <f t="shared" si="54"/>
        <v>NC</v>
      </c>
      <c r="AK137" s="63">
        <f t="shared" si="55"/>
        <v>28.362857142857145</v>
      </c>
      <c r="AL137" s="63">
        <f>Persona!AO138</f>
        <v>11.440000000000001</v>
      </c>
      <c r="AM137" s="63">
        <f>Persona!AP138</f>
        <v>29.333333333333329</v>
      </c>
      <c r="AN137" s="63">
        <f t="shared" si="56"/>
        <v>40.773333333333326</v>
      </c>
      <c r="AO137" s="63">
        <f t="shared" si="57"/>
        <v>20.386666666666663</v>
      </c>
      <c r="AP137" s="67" t="str">
        <f>IF(HPS!$AN137&gt;=40,"Cleared","NC")</f>
        <v>Cleared</v>
      </c>
      <c r="AQ137" s="63" t="str">
        <f>Wellness!AY138</f>
        <v>NC</v>
      </c>
      <c r="AR137" s="63">
        <f>Wellness!BG138</f>
        <v>0</v>
      </c>
      <c r="AS137" s="62">
        <f t="shared" si="58"/>
        <v>0</v>
      </c>
      <c r="AT137" s="76" t="str">
        <f t="shared" si="59"/>
        <v>NC</v>
      </c>
      <c r="AU137" s="63">
        <f>Behavior!AG138</f>
        <v>3.4</v>
      </c>
      <c r="AV137" s="63">
        <f>Behavior!AH138</f>
        <v>6.8</v>
      </c>
      <c r="AW137" s="63" t="str">
        <f t="shared" si="60"/>
        <v>Cleared</v>
      </c>
      <c r="AX137" s="63">
        <f>Discipline!AN138</f>
        <v>19.555555555555557</v>
      </c>
      <c r="AY137" s="63">
        <f t="shared" si="61"/>
        <v>1.9555555555555557</v>
      </c>
      <c r="AZ137" s="63" t="str">
        <f t="shared" si="62"/>
        <v>NC</v>
      </c>
      <c r="BA137" s="63">
        <f t="shared" si="63"/>
        <v>29.14222222222222</v>
      </c>
      <c r="BB137" s="63">
        <f>Persona!BB138</f>
        <v>18.916666666666668</v>
      </c>
      <c r="BC137" s="63">
        <f>Persona!BC138</f>
        <v>46.999999999999993</v>
      </c>
      <c r="BD137" s="63">
        <f t="shared" si="64"/>
        <v>65.916666666666657</v>
      </c>
      <c r="BE137" s="63">
        <f t="shared" si="65"/>
        <v>32.958333333333329</v>
      </c>
      <c r="BF137" s="63" t="str">
        <f t="shared" si="66"/>
        <v>Cleared</v>
      </c>
      <c r="BG137" s="63" t="str">
        <f>Wellness!BS138</f>
        <v>NC</v>
      </c>
      <c r="BH137" s="63">
        <f>Wellness!CA138</f>
        <v>0</v>
      </c>
      <c r="BI137" s="62">
        <f t="shared" si="67"/>
        <v>0</v>
      </c>
      <c r="BJ137" s="76" t="str">
        <f t="shared" si="68"/>
        <v>NC</v>
      </c>
      <c r="BK137" s="63">
        <f>Behavior!AG138</f>
        <v>3.4</v>
      </c>
      <c r="BL137" s="63">
        <f>Behavior!AH138</f>
        <v>6.8</v>
      </c>
      <c r="BM137" s="63" t="str">
        <f t="shared" si="69"/>
        <v>Cleared</v>
      </c>
      <c r="BN137" s="63">
        <f>Discipline!BA138</f>
        <v>24.666666666666668</v>
      </c>
      <c r="BO137" s="63">
        <f t="shared" si="70"/>
        <v>2.4666666666666668</v>
      </c>
      <c r="BP137" s="63" t="str">
        <f>IF(HPS!BO137&gt;=6,"Cleared","NC")</f>
        <v>NC</v>
      </c>
      <c r="BQ137" s="63">
        <f t="shared" si="71"/>
        <v>42.224999999999994</v>
      </c>
    </row>
    <row r="138" spans="1:69" x14ac:dyDescent="0.3">
      <c r="A138" s="71">
        <v>135</v>
      </c>
      <c r="B138" s="60" t="s">
        <v>27</v>
      </c>
      <c r="C138" s="60" t="s">
        <v>15</v>
      </c>
      <c r="D138" s="60" t="s">
        <v>296</v>
      </c>
      <c r="E138" s="61" t="s">
        <v>297</v>
      </c>
      <c r="F138" s="63">
        <f>Persona!O139</f>
        <v>0</v>
      </c>
      <c r="G138" s="63">
        <f>Persona!P139</f>
        <v>58.888888888888879</v>
      </c>
      <c r="H138" s="63">
        <f>HPS!$G138+HPS!$F138</f>
        <v>58.888888888888879</v>
      </c>
      <c r="I138" s="63">
        <f>HPS!$H138*0.5</f>
        <v>29.444444444444439</v>
      </c>
      <c r="J138" s="63" t="str">
        <f>IF(HPS!$G138&gt;=50,"Cleared","NC")</f>
        <v>Cleared</v>
      </c>
      <c r="K138" s="63" t="str">
        <f>Wellness!K139</f>
        <v>Cleared</v>
      </c>
      <c r="L138" s="63">
        <f>Wellness!S139</f>
        <v>40</v>
      </c>
      <c r="M138" s="62">
        <f t="shared" si="49"/>
        <v>12</v>
      </c>
      <c r="N138" s="76" t="str">
        <f t="shared" si="50"/>
        <v>Cleared</v>
      </c>
      <c r="O138" s="62">
        <f>Behavior!I139</f>
        <v>3</v>
      </c>
      <c r="P138" s="62">
        <f>HPS!$O138*2</f>
        <v>6</v>
      </c>
      <c r="Q138" s="63" t="str">
        <f>IF(HPS!$P138&gt;=6,"Cleared","NC")</f>
        <v>Cleared</v>
      </c>
      <c r="R138" s="63">
        <f>Discipline!N139</f>
        <v>36.875</v>
      </c>
      <c r="S138" s="63">
        <f>HPS!$R138*0.1</f>
        <v>3.6875</v>
      </c>
      <c r="T138" s="63" t="str">
        <f>IF(HPS!$S138&gt;=4,"Cleared","NC")</f>
        <v>NC</v>
      </c>
      <c r="U138" s="63">
        <f>HPS!$I138+HPS!$M138+HPS!$P138+HPS!$S138</f>
        <v>51.131944444444443</v>
      </c>
      <c r="V138" s="63">
        <f>Persona!AB139</f>
        <v>17.561904761904763</v>
      </c>
      <c r="W138" s="63">
        <f>Persona!AC139</f>
        <v>37.599999999999994</v>
      </c>
      <c r="X138" s="63">
        <f>HPS!$V138+HPS!$W138</f>
        <v>55.161904761904758</v>
      </c>
      <c r="Y138" s="63">
        <f t="shared" si="51"/>
        <v>27.580952380952379</v>
      </c>
      <c r="Z138" s="63" t="str">
        <f>IF(HPS!$X138&gt;=40,"Cleared","NC")</f>
        <v>Cleared</v>
      </c>
      <c r="AA138" s="63" t="str">
        <f>Wellness!AE139</f>
        <v>Cleared</v>
      </c>
      <c r="AB138" s="63">
        <f>Wellness!AM139</f>
        <v>16.666666666666664</v>
      </c>
      <c r="AC138" s="63">
        <f t="shared" si="72"/>
        <v>4.9999999999999991</v>
      </c>
      <c r="AD138" s="76" t="str">
        <f t="shared" si="52"/>
        <v>NC</v>
      </c>
      <c r="AE138" s="63">
        <f>Behavior!Q139</f>
        <v>3.2</v>
      </c>
      <c r="AF138" s="63">
        <f>Behavior!R139</f>
        <v>6.4</v>
      </c>
      <c r="AG138" s="63" t="str">
        <f>IF(HPS!$AF138&gt;=6,"Cleared","NC")</f>
        <v>Cleared</v>
      </c>
      <c r="AH138" s="63">
        <f>Discipline!AA139</f>
        <v>50.057142857142864</v>
      </c>
      <c r="AI138" s="63">
        <f t="shared" si="53"/>
        <v>5.0057142857142871</v>
      </c>
      <c r="AJ138" s="63" t="str">
        <f t="shared" si="54"/>
        <v>Cleared</v>
      </c>
      <c r="AK138" s="63">
        <f t="shared" si="55"/>
        <v>43.986666666666665</v>
      </c>
      <c r="AL138" s="63">
        <f>Persona!AO139</f>
        <v>17.559999999999999</v>
      </c>
      <c r="AM138" s="63">
        <f>Persona!AP139</f>
        <v>37.999999999999993</v>
      </c>
      <c r="AN138" s="63">
        <f t="shared" si="56"/>
        <v>55.559999999999988</v>
      </c>
      <c r="AO138" s="63">
        <f t="shared" si="57"/>
        <v>27.779999999999994</v>
      </c>
      <c r="AP138" s="63" t="str">
        <f>IF(HPS!$AN138&gt;=40,"Cleared","NC")</f>
        <v>Cleared</v>
      </c>
      <c r="AQ138" s="63" t="str">
        <f>Wellness!AY139</f>
        <v>NC</v>
      </c>
      <c r="AR138" s="63">
        <f>Wellness!BG139</f>
        <v>13.333333333333334</v>
      </c>
      <c r="AS138" s="62">
        <f t="shared" si="58"/>
        <v>4</v>
      </c>
      <c r="AT138" s="76" t="str">
        <f t="shared" si="59"/>
        <v>NC</v>
      </c>
      <c r="AU138" s="63">
        <f>Behavior!AG139</f>
        <v>2</v>
      </c>
      <c r="AV138" s="63">
        <f>Behavior!AH139</f>
        <v>4</v>
      </c>
      <c r="AW138" s="63" t="str">
        <f t="shared" si="60"/>
        <v>NC</v>
      </c>
      <c r="AX138" s="63">
        <f>Discipline!AN139</f>
        <v>45.833333333333336</v>
      </c>
      <c r="AY138" s="63">
        <f t="shared" si="61"/>
        <v>4.5833333333333339</v>
      </c>
      <c r="AZ138" s="63" t="str">
        <f t="shared" si="62"/>
        <v>Cleared</v>
      </c>
      <c r="BA138" s="63">
        <f t="shared" si="63"/>
        <v>40.36333333333333</v>
      </c>
      <c r="BB138" s="63">
        <f>Persona!BB139</f>
        <v>18.029629629629625</v>
      </c>
      <c r="BC138" s="63">
        <f>Persona!BC139</f>
        <v>36</v>
      </c>
      <c r="BD138" s="63">
        <f t="shared" si="64"/>
        <v>54.029629629629625</v>
      </c>
      <c r="BE138" s="63">
        <f t="shared" si="65"/>
        <v>27.014814814814812</v>
      </c>
      <c r="BF138" s="63" t="str">
        <f t="shared" si="66"/>
        <v>Cleared</v>
      </c>
      <c r="BG138" s="63" t="str">
        <f>Wellness!BS139</f>
        <v>Cleared</v>
      </c>
      <c r="BH138" s="63">
        <f>Wellness!CA139</f>
        <v>20</v>
      </c>
      <c r="BI138" s="62">
        <f t="shared" si="67"/>
        <v>6</v>
      </c>
      <c r="BJ138" s="76" t="str">
        <f t="shared" si="68"/>
        <v>NC</v>
      </c>
      <c r="BK138" s="63">
        <f>Behavior!AG139</f>
        <v>2</v>
      </c>
      <c r="BL138" s="63">
        <f>Behavior!AH139</f>
        <v>4</v>
      </c>
      <c r="BM138" s="63" t="str">
        <f t="shared" si="69"/>
        <v>NC</v>
      </c>
      <c r="BN138" s="63">
        <f>Discipline!BA139</f>
        <v>38</v>
      </c>
      <c r="BO138" s="63">
        <f t="shared" si="70"/>
        <v>3.8000000000000003</v>
      </c>
      <c r="BP138" s="63" t="str">
        <f>IF(HPS!BO138&gt;=6,"Cleared","NC")</f>
        <v>NC</v>
      </c>
      <c r="BQ138" s="63">
        <f t="shared" si="71"/>
        <v>40.81481481481481</v>
      </c>
    </row>
    <row r="139" spans="1:69" x14ac:dyDescent="0.3">
      <c r="A139" s="72">
        <v>136</v>
      </c>
      <c r="B139" s="64" t="s">
        <v>23</v>
      </c>
      <c r="C139" s="64" t="s">
        <v>15</v>
      </c>
      <c r="D139" s="64" t="s">
        <v>298</v>
      </c>
      <c r="E139" s="65" t="s">
        <v>299</v>
      </c>
      <c r="F139" s="63">
        <f>Persona!O140</f>
        <v>0</v>
      </c>
      <c r="G139" s="63">
        <f>Persona!P140</f>
        <v>40</v>
      </c>
      <c r="H139" s="63">
        <f>HPS!$G139+HPS!$F139</f>
        <v>40</v>
      </c>
      <c r="I139" s="63">
        <f>HPS!$H139*0.5</f>
        <v>20</v>
      </c>
      <c r="J139" s="63" t="str">
        <f>IF(HPS!$G139&gt;=50,"Cleared","NC")</f>
        <v>NC</v>
      </c>
      <c r="K139" s="63" t="str">
        <f>Wellness!K140</f>
        <v>Cleared</v>
      </c>
      <c r="L139" s="63">
        <f>Wellness!S140</f>
        <v>40</v>
      </c>
      <c r="M139" s="62">
        <f t="shared" si="49"/>
        <v>12</v>
      </c>
      <c r="N139" s="76" t="str">
        <f t="shared" si="50"/>
        <v>Cleared</v>
      </c>
      <c r="O139" s="66">
        <f>Behavior!I140</f>
        <v>3</v>
      </c>
      <c r="P139" s="66">
        <f>HPS!$O139*2</f>
        <v>6</v>
      </c>
      <c r="Q139" s="67" t="str">
        <f>IF(HPS!$P139&gt;=6,"Cleared","NC")</f>
        <v>Cleared</v>
      </c>
      <c r="R139" s="63">
        <f>Discipline!N140</f>
        <v>59.330357142857146</v>
      </c>
      <c r="S139" s="63">
        <f>HPS!$R139*0.1</f>
        <v>5.9330357142857153</v>
      </c>
      <c r="T139" s="63" t="str">
        <f>IF(HPS!$S139&gt;=4,"Cleared","NC")</f>
        <v>Cleared</v>
      </c>
      <c r="U139" s="67">
        <f>HPS!$I139+HPS!$M139+HPS!$P139+HPS!$S139</f>
        <v>43.933035714285715</v>
      </c>
      <c r="V139" s="63">
        <f>Persona!AB140</f>
        <v>26.811904761904767</v>
      </c>
      <c r="W139" s="63">
        <f>Persona!AC140</f>
        <v>40.799999999999997</v>
      </c>
      <c r="X139" s="63">
        <f>HPS!$V139+HPS!$W139</f>
        <v>67.611904761904768</v>
      </c>
      <c r="Y139" s="63">
        <f t="shared" si="51"/>
        <v>33.805952380952384</v>
      </c>
      <c r="Z139" s="67" t="str">
        <f>IF(HPS!$X139&gt;=40,"Cleared","NC")</f>
        <v>Cleared</v>
      </c>
      <c r="AA139" s="63" t="str">
        <f>Wellness!AE140</f>
        <v>Cleared</v>
      </c>
      <c r="AB139" s="63">
        <f>Wellness!AM140</f>
        <v>3.3333333333333335</v>
      </c>
      <c r="AC139" s="63">
        <f t="shared" si="72"/>
        <v>1</v>
      </c>
      <c r="AD139" s="76" t="str">
        <f t="shared" si="52"/>
        <v>NC</v>
      </c>
      <c r="AE139" s="63">
        <f>Behavior!Q140</f>
        <v>3.2</v>
      </c>
      <c r="AF139" s="63">
        <f>Behavior!R140</f>
        <v>6.4</v>
      </c>
      <c r="AG139" s="63" t="str">
        <f>IF(HPS!$AF139&gt;=6,"Cleared","NC")</f>
        <v>Cleared</v>
      </c>
      <c r="AH139" s="63">
        <f>Discipline!AA140</f>
        <v>63.2</v>
      </c>
      <c r="AI139" s="63">
        <f t="shared" si="53"/>
        <v>6.32</v>
      </c>
      <c r="AJ139" s="63" t="str">
        <f t="shared" si="54"/>
        <v>Cleared</v>
      </c>
      <c r="AK139" s="63">
        <f t="shared" si="55"/>
        <v>47.525952380952383</v>
      </c>
      <c r="AL139" s="63">
        <f>Persona!AO140</f>
        <v>16.053333333333335</v>
      </c>
      <c r="AM139" s="63">
        <f>Persona!AP140</f>
        <v>47.333333333333336</v>
      </c>
      <c r="AN139" s="63">
        <f t="shared" si="56"/>
        <v>63.38666666666667</v>
      </c>
      <c r="AO139" s="63">
        <f t="shared" si="57"/>
        <v>31.693333333333335</v>
      </c>
      <c r="AP139" s="67" t="str">
        <f>IF(HPS!$AN139&gt;=40,"Cleared","NC")</f>
        <v>Cleared</v>
      </c>
      <c r="AQ139" s="63" t="str">
        <f>Wellness!AY140</f>
        <v>Cleared</v>
      </c>
      <c r="AR139" s="63">
        <f>Wellness!BG140</f>
        <v>36.666666666666664</v>
      </c>
      <c r="AS139" s="62">
        <f t="shared" si="58"/>
        <v>10.999999999999998</v>
      </c>
      <c r="AT139" s="76" t="str">
        <f t="shared" si="59"/>
        <v>Cleared</v>
      </c>
      <c r="AU139" s="63">
        <f>Behavior!AG140</f>
        <v>3.6</v>
      </c>
      <c r="AV139" s="63">
        <f>Behavior!AH140</f>
        <v>7.2</v>
      </c>
      <c r="AW139" s="63" t="str">
        <f t="shared" si="60"/>
        <v>Cleared</v>
      </c>
      <c r="AX139" s="63">
        <f>Discipline!AN140</f>
        <v>49.944444444444443</v>
      </c>
      <c r="AY139" s="63">
        <f t="shared" si="61"/>
        <v>4.9944444444444445</v>
      </c>
      <c r="AZ139" s="63" t="str">
        <f t="shared" si="62"/>
        <v>Cleared</v>
      </c>
      <c r="BA139" s="63">
        <f t="shared" si="63"/>
        <v>54.887777777777785</v>
      </c>
      <c r="BB139" s="63">
        <f>Persona!BB140</f>
        <v>20.114814814814817</v>
      </c>
      <c r="BC139" s="63">
        <f>Persona!BC140</f>
        <v>23.666666666666668</v>
      </c>
      <c r="BD139" s="63">
        <f t="shared" si="64"/>
        <v>43.781481481481485</v>
      </c>
      <c r="BE139" s="63">
        <f t="shared" si="65"/>
        <v>21.890740740740743</v>
      </c>
      <c r="BF139" s="63" t="str">
        <f t="shared" si="66"/>
        <v>Cleared</v>
      </c>
      <c r="BG139" s="63" t="str">
        <f>Wellness!BS140</f>
        <v>Cleared</v>
      </c>
      <c r="BH139" s="63">
        <f>Wellness!CA140</f>
        <v>33.333333333333329</v>
      </c>
      <c r="BI139" s="62">
        <f t="shared" si="67"/>
        <v>9.9999999999999982</v>
      </c>
      <c r="BJ139" s="76" t="str">
        <f t="shared" si="68"/>
        <v>Cleared</v>
      </c>
      <c r="BK139" s="63">
        <f>Behavior!AG140</f>
        <v>3.6</v>
      </c>
      <c r="BL139" s="63">
        <f>Behavior!AH140</f>
        <v>7.2</v>
      </c>
      <c r="BM139" s="63" t="str">
        <f t="shared" si="69"/>
        <v>Cleared</v>
      </c>
      <c r="BN139" s="63">
        <f>Discipline!BA140</f>
        <v>48</v>
      </c>
      <c r="BO139" s="63">
        <f t="shared" si="70"/>
        <v>4.8000000000000007</v>
      </c>
      <c r="BP139" s="63" t="str">
        <f>IF(HPS!BO139&gt;=6,"Cleared","NC")</f>
        <v>NC</v>
      </c>
      <c r="BQ139" s="63">
        <f t="shared" si="71"/>
        <v>43.890740740740739</v>
      </c>
    </row>
    <row r="140" spans="1:69" x14ac:dyDescent="0.3">
      <c r="A140" s="71">
        <v>137</v>
      </c>
      <c r="B140" s="60" t="s">
        <v>23</v>
      </c>
      <c r="C140" s="60" t="s">
        <v>47</v>
      </c>
      <c r="D140" s="60" t="s">
        <v>300</v>
      </c>
      <c r="E140" s="61" t="s">
        <v>301</v>
      </c>
      <c r="F140" s="63">
        <f>Persona!O141</f>
        <v>0</v>
      </c>
      <c r="G140" s="63">
        <f>Persona!P141</f>
        <v>61.111111111111114</v>
      </c>
      <c r="H140" s="63">
        <f>HPS!$G140+HPS!$F140</f>
        <v>61.111111111111114</v>
      </c>
      <c r="I140" s="63">
        <f>HPS!$H140*0.5</f>
        <v>30.555555555555557</v>
      </c>
      <c r="J140" s="63" t="str">
        <f>IF(HPS!$G140&gt;=50,"Cleared","NC")</f>
        <v>Cleared</v>
      </c>
      <c r="K140" s="63" t="str">
        <f>Wellness!K141</f>
        <v>NC</v>
      </c>
      <c r="L140" s="63">
        <f>Wellness!S141</f>
        <v>36.666666666666664</v>
      </c>
      <c r="M140" s="62">
        <f t="shared" si="49"/>
        <v>10.999999999999998</v>
      </c>
      <c r="N140" s="76" t="str">
        <f t="shared" si="50"/>
        <v>Cleared</v>
      </c>
      <c r="O140" s="62">
        <f>Behavior!I141</f>
        <v>3</v>
      </c>
      <c r="P140" s="62">
        <f>HPS!$O140*2</f>
        <v>6</v>
      </c>
      <c r="Q140" s="63" t="str">
        <f>IF(HPS!$P140&gt;=6,"Cleared","NC")</f>
        <v>Cleared</v>
      </c>
      <c r="R140" s="63">
        <f>Discipline!N141</f>
        <v>42.901785714285708</v>
      </c>
      <c r="S140" s="63">
        <f>HPS!$R140*0.1</f>
        <v>4.2901785714285712</v>
      </c>
      <c r="T140" s="63" t="str">
        <f>IF(HPS!$S140&gt;=4,"Cleared","NC")</f>
        <v>Cleared</v>
      </c>
      <c r="U140" s="63">
        <f>HPS!$I140+HPS!$M140+HPS!$P140+HPS!$S140</f>
        <v>51.845734126984127</v>
      </c>
      <c r="V140" s="63">
        <f>Persona!AB141</f>
        <v>18.021428571428572</v>
      </c>
      <c r="W140" s="63">
        <f>Persona!AC141</f>
        <v>34.4</v>
      </c>
      <c r="X140" s="63">
        <f>HPS!$V140+HPS!$W140</f>
        <v>52.421428571428571</v>
      </c>
      <c r="Y140" s="63">
        <f t="shared" si="51"/>
        <v>26.210714285714285</v>
      </c>
      <c r="Z140" s="63" t="str">
        <f>IF(HPS!$X140&gt;=40,"Cleared","NC")</f>
        <v>Cleared</v>
      </c>
      <c r="AA140" s="63" t="str">
        <f>Wellness!AE141</f>
        <v>NC</v>
      </c>
      <c r="AB140" s="63">
        <f>Wellness!AM141</f>
        <v>0</v>
      </c>
      <c r="AC140" s="63">
        <f t="shared" si="72"/>
        <v>0</v>
      </c>
      <c r="AD140" s="76" t="str">
        <f t="shared" si="52"/>
        <v>NC</v>
      </c>
      <c r="AE140" s="63">
        <f>Behavior!Q141</f>
        <v>3.546666666666666</v>
      </c>
      <c r="AF140" s="63">
        <f>Behavior!R141</f>
        <v>7.0933333333333319</v>
      </c>
      <c r="AG140" s="63" t="str">
        <f>IF(HPS!$AF140&gt;=6,"Cleared","NC")</f>
        <v>Cleared</v>
      </c>
      <c r="AH140" s="63">
        <f>Discipline!AA141</f>
        <v>32.628571428571433</v>
      </c>
      <c r="AI140" s="63">
        <f t="shared" si="53"/>
        <v>3.2628571428571433</v>
      </c>
      <c r="AJ140" s="63" t="str">
        <f t="shared" si="54"/>
        <v>NC</v>
      </c>
      <c r="AK140" s="63">
        <f t="shared" si="55"/>
        <v>36.566904761904759</v>
      </c>
      <c r="AL140" s="63">
        <f>Persona!AO141</f>
        <v>18.986666666666668</v>
      </c>
      <c r="AM140" s="63">
        <f>Persona!AP141</f>
        <v>39.999999999999993</v>
      </c>
      <c r="AN140" s="63">
        <f t="shared" si="56"/>
        <v>58.986666666666665</v>
      </c>
      <c r="AO140" s="63">
        <f t="shared" si="57"/>
        <v>29.493333333333332</v>
      </c>
      <c r="AP140" s="63" t="str">
        <f>IF(HPS!$AN140&gt;=40,"Cleared","NC")</f>
        <v>Cleared</v>
      </c>
      <c r="AQ140" s="63" t="str">
        <f>Wellness!AY141</f>
        <v>NC</v>
      </c>
      <c r="AR140" s="63">
        <f>Wellness!BG141</f>
        <v>0</v>
      </c>
      <c r="AS140" s="62">
        <f t="shared" si="58"/>
        <v>0</v>
      </c>
      <c r="AT140" s="76" t="str">
        <f t="shared" si="59"/>
        <v>NC</v>
      </c>
      <c r="AU140" s="63">
        <f>Behavior!AG141</f>
        <v>3.12</v>
      </c>
      <c r="AV140" s="63">
        <f>Behavior!AH141</f>
        <v>6.24</v>
      </c>
      <c r="AW140" s="63" t="str">
        <f t="shared" si="60"/>
        <v>Cleared</v>
      </c>
      <c r="AX140" s="63">
        <f>Discipline!AN141</f>
        <v>36.277777777777779</v>
      </c>
      <c r="AY140" s="63">
        <f t="shared" si="61"/>
        <v>3.6277777777777782</v>
      </c>
      <c r="AZ140" s="63" t="str">
        <f t="shared" si="62"/>
        <v>NC</v>
      </c>
      <c r="BA140" s="63">
        <f t="shared" si="63"/>
        <v>39.361111111111114</v>
      </c>
      <c r="BB140" s="63">
        <f>Persona!BB141</f>
        <v>14.142592592592596</v>
      </c>
      <c r="BC140" s="63">
        <f>Persona!BC141</f>
        <v>46.999999999999993</v>
      </c>
      <c r="BD140" s="63">
        <f t="shared" si="64"/>
        <v>61.142592592592592</v>
      </c>
      <c r="BE140" s="63">
        <f t="shared" si="65"/>
        <v>30.571296296296296</v>
      </c>
      <c r="BF140" s="63" t="str">
        <f t="shared" si="66"/>
        <v>Cleared</v>
      </c>
      <c r="BG140" s="63" t="str">
        <f>Wellness!BS141</f>
        <v>NC</v>
      </c>
      <c r="BH140" s="63">
        <f>Wellness!CA141</f>
        <v>6.666666666666667</v>
      </c>
      <c r="BI140" s="62">
        <f t="shared" si="67"/>
        <v>2</v>
      </c>
      <c r="BJ140" s="76" t="str">
        <f t="shared" si="68"/>
        <v>NC</v>
      </c>
      <c r="BK140" s="63">
        <f>Behavior!AG141</f>
        <v>3.12</v>
      </c>
      <c r="BL140" s="63">
        <f>Behavior!AH141</f>
        <v>6.24</v>
      </c>
      <c r="BM140" s="63" t="str">
        <f t="shared" si="69"/>
        <v>Cleared</v>
      </c>
      <c r="BN140" s="63">
        <f>Discipline!BA141</f>
        <v>31.666666666666664</v>
      </c>
      <c r="BO140" s="63">
        <f t="shared" si="70"/>
        <v>3.1666666666666665</v>
      </c>
      <c r="BP140" s="63" t="str">
        <f>IF(HPS!BO140&gt;=6,"Cleared","NC")</f>
        <v>NC</v>
      </c>
      <c r="BQ140" s="63">
        <f t="shared" si="71"/>
        <v>41.977962962962962</v>
      </c>
    </row>
    <row r="141" spans="1:69" x14ac:dyDescent="0.3">
      <c r="A141" s="72">
        <v>138</v>
      </c>
      <c r="B141" s="64" t="s">
        <v>23</v>
      </c>
      <c r="C141" s="64" t="s">
        <v>47</v>
      </c>
      <c r="D141" s="64" t="s">
        <v>302</v>
      </c>
      <c r="E141" s="65" t="s">
        <v>303</v>
      </c>
      <c r="F141" s="63">
        <f>Persona!O142</f>
        <v>0</v>
      </c>
      <c r="G141" s="63">
        <f>Persona!P142</f>
        <v>58.888888888888879</v>
      </c>
      <c r="H141" s="63">
        <f>HPS!$G141+HPS!$F141</f>
        <v>58.888888888888879</v>
      </c>
      <c r="I141" s="63">
        <f>HPS!$H141*0.5</f>
        <v>29.444444444444439</v>
      </c>
      <c r="J141" s="63" t="str">
        <f>IF(HPS!$G141&gt;=50,"Cleared","NC")</f>
        <v>Cleared</v>
      </c>
      <c r="K141" s="63" t="str">
        <f>Wellness!K142</f>
        <v>Cleared</v>
      </c>
      <c r="L141" s="63">
        <f>Wellness!S142</f>
        <v>36.666666666666664</v>
      </c>
      <c r="M141" s="62">
        <f t="shared" si="49"/>
        <v>10.999999999999998</v>
      </c>
      <c r="N141" s="76" t="str">
        <f t="shared" si="50"/>
        <v>Cleared</v>
      </c>
      <c r="O141" s="66">
        <f>Behavior!I142</f>
        <v>3</v>
      </c>
      <c r="P141" s="66">
        <f>HPS!$O141*2</f>
        <v>6</v>
      </c>
      <c r="Q141" s="67" t="str">
        <f>IF(HPS!$P141&gt;=6,"Cleared","NC")</f>
        <v>Cleared</v>
      </c>
      <c r="R141" s="63">
        <f>Discipline!N142</f>
        <v>62.5</v>
      </c>
      <c r="S141" s="63">
        <f>HPS!$R141*0.1</f>
        <v>6.25</v>
      </c>
      <c r="T141" s="63" t="str">
        <f>IF(HPS!$S141&gt;=4,"Cleared","NC")</f>
        <v>Cleared</v>
      </c>
      <c r="U141" s="67">
        <f>HPS!$I141+HPS!$M141+HPS!$P141+HPS!$S141</f>
        <v>52.694444444444436</v>
      </c>
      <c r="V141" s="63">
        <f>Persona!AB142</f>
        <v>22.114285714285714</v>
      </c>
      <c r="W141" s="63">
        <f>Persona!AC142</f>
        <v>25.6</v>
      </c>
      <c r="X141" s="63">
        <f>HPS!$V141+HPS!$W141</f>
        <v>47.714285714285715</v>
      </c>
      <c r="Y141" s="63">
        <f t="shared" si="51"/>
        <v>23.857142857142858</v>
      </c>
      <c r="Z141" s="67" t="str">
        <f>IF(HPS!$X141&gt;=40,"Cleared","NC")</f>
        <v>Cleared</v>
      </c>
      <c r="AA141" s="63" t="str">
        <f>Wellness!AE142</f>
        <v>Cleared</v>
      </c>
      <c r="AB141" s="63">
        <f>Wellness!AM142</f>
        <v>30</v>
      </c>
      <c r="AC141" s="63">
        <f t="shared" si="72"/>
        <v>9</v>
      </c>
      <c r="AD141" s="76" t="str">
        <f t="shared" si="52"/>
        <v>Cleared</v>
      </c>
      <c r="AE141" s="63">
        <f>Behavior!Q142</f>
        <v>3.6</v>
      </c>
      <c r="AF141" s="63">
        <f>Behavior!R142</f>
        <v>7.2</v>
      </c>
      <c r="AG141" s="63" t="str">
        <f>IF(HPS!$AF141&gt;=6,"Cleared","NC")</f>
        <v>Cleared</v>
      </c>
      <c r="AH141" s="63">
        <f>Discipline!AA142</f>
        <v>63.2</v>
      </c>
      <c r="AI141" s="63">
        <f t="shared" si="53"/>
        <v>6.32</v>
      </c>
      <c r="AJ141" s="63" t="str">
        <f t="shared" si="54"/>
        <v>Cleared</v>
      </c>
      <c r="AK141" s="63">
        <f t="shared" si="55"/>
        <v>46.377142857142864</v>
      </c>
      <c r="AL141" s="63">
        <f>Persona!AO142</f>
        <v>17.2</v>
      </c>
      <c r="AM141" s="63">
        <f>Persona!AP142</f>
        <v>36</v>
      </c>
      <c r="AN141" s="63">
        <f t="shared" si="56"/>
        <v>53.2</v>
      </c>
      <c r="AO141" s="63">
        <f t="shared" si="57"/>
        <v>26.6</v>
      </c>
      <c r="AP141" s="67" t="str">
        <f>IF(HPS!$AN141&gt;=40,"Cleared","NC")</f>
        <v>Cleared</v>
      </c>
      <c r="AQ141" s="63" t="str">
        <f>Wellness!AY142</f>
        <v>Cleared</v>
      </c>
      <c r="AR141" s="63">
        <f>Wellness!BG142</f>
        <v>6.666666666666667</v>
      </c>
      <c r="AS141" s="62">
        <f t="shared" si="58"/>
        <v>2</v>
      </c>
      <c r="AT141" s="76" t="str">
        <f t="shared" si="59"/>
        <v>NC</v>
      </c>
      <c r="AU141" s="63">
        <f>Behavior!AG142</f>
        <v>3.3599999999999994</v>
      </c>
      <c r="AV141" s="63">
        <f>Behavior!AH142</f>
        <v>6.7199999999999989</v>
      </c>
      <c r="AW141" s="63" t="str">
        <f t="shared" si="60"/>
        <v>Cleared</v>
      </c>
      <c r="AX141" s="63">
        <f>Discipline!AN142</f>
        <v>48.444444444444443</v>
      </c>
      <c r="AY141" s="63">
        <f t="shared" si="61"/>
        <v>4.844444444444445</v>
      </c>
      <c r="AZ141" s="63" t="str">
        <f t="shared" si="62"/>
        <v>Cleared</v>
      </c>
      <c r="BA141" s="63">
        <f t="shared" si="63"/>
        <v>40.164444444444442</v>
      </c>
      <c r="BB141" s="63">
        <f>Persona!BB142</f>
        <v>23.227777777777781</v>
      </c>
      <c r="BC141" s="63">
        <f>Persona!BC142</f>
        <v>30</v>
      </c>
      <c r="BD141" s="63">
        <f t="shared" si="64"/>
        <v>53.227777777777781</v>
      </c>
      <c r="BE141" s="63">
        <f t="shared" si="65"/>
        <v>26.613888888888891</v>
      </c>
      <c r="BF141" s="63" t="str">
        <f t="shared" si="66"/>
        <v>Cleared</v>
      </c>
      <c r="BG141" s="63" t="str">
        <f>Wellness!BS142</f>
        <v>Cleared</v>
      </c>
      <c r="BH141" s="63">
        <f>Wellness!CA142</f>
        <v>33.333333333333329</v>
      </c>
      <c r="BI141" s="62">
        <f t="shared" si="67"/>
        <v>9.9999999999999982</v>
      </c>
      <c r="BJ141" s="76" t="str">
        <f t="shared" si="68"/>
        <v>Cleared</v>
      </c>
      <c r="BK141" s="63">
        <f>Behavior!AG142</f>
        <v>3.3599999999999994</v>
      </c>
      <c r="BL141" s="63">
        <f>Behavior!AH142</f>
        <v>6.7199999999999989</v>
      </c>
      <c r="BM141" s="63" t="str">
        <f t="shared" si="69"/>
        <v>Cleared</v>
      </c>
      <c r="BN141" s="63">
        <f>Discipline!BA142</f>
        <v>54.333333333333336</v>
      </c>
      <c r="BO141" s="63">
        <f t="shared" si="70"/>
        <v>5.4333333333333336</v>
      </c>
      <c r="BP141" s="63" t="str">
        <f>IF(HPS!BO141&gt;=6,"Cleared","NC")</f>
        <v>NC</v>
      </c>
      <c r="BQ141" s="63">
        <f t="shared" si="71"/>
        <v>48.767222222222216</v>
      </c>
    </row>
    <row r="142" spans="1:69" x14ac:dyDescent="0.3">
      <c r="A142" s="71">
        <v>139</v>
      </c>
      <c r="B142" s="60" t="s">
        <v>27</v>
      </c>
      <c r="C142" s="60" t="s">
        <v>24</v>
      </c>
      <c r="D142" s="60" t="s">
        <v>304</v>
      </c>
      <c r="E142" s="61" t="s">
        <v>305</v>
      </c>
      <c r="F142" s="63">
        <f>Persona!O143</f>
        <v>0</v>
      </c>
      <c r="G142" s="63">
        <f>Persona!P143</f>
        <v>40</v>
      </c>
      <c r="H142" s="63">
        <f>HPS!$G142+HPS!$F142</f>
        <v>40</v>
      </c>
      <c r="I142" s="63">
        <f>HPS!$H142*0.5</f>
        <v>20</v>
      </c>
      <c r="J142" s="63" t="str">
        <f>IF(HPS!$G142&gt;=50,"Cleared","NC")</f>
        <v>NC</v>
      </c>
      <c r="K142" s="63" t="str">
        <f>Wellness!K143</f>
        <v>Cleared</v>
      </c>
      <c r="L142" s="63">
        <f>Wellness!S143</f>
        <v>56.666666666666664</v>
      </c>
      <c r="M142" s="62">
        <f t="shared" si="49"/>
        <v>17</v>
      </c>
      <c r="N142" s="76" t="str">
        <f t="shared" si="50"/>
        <v>Cleared</v>
      </c>
      <c r="O142" s="62">
        <f>Behavior!I143</f>
        <v>3</v>
      </c>
      <c r="P142" s="62">
        <f>HPS!$O142*2</f>
        <v>6</v>
      </c>
      <c r="Q142" s="63" t="str">
        <f>IF(HPS!$P142&gt;=6,"Cleared","NC")</f>
        <v>Cleared</v>
      </c>
      <c r="R142" s="63">
        <f>Discipline!N143</f>
        <v>57.499999999999993</v>
      </c>
      <c r="S142" s="63">
        <f>HPS!$R142*0.1</f>
        <v>5.75</v>
      </c>
      <c r="T142" s="63" t="str">
        <f>IF(HPS!$S142&gt;=4,"Cleared","NC")</f>
        <v>Cleared</v>
      </c>
      <c r="U142" s="63">
        <f>HPS!$I142+HPS!$M142+HPS!$P142+HPS!$S142</f>
        <v>48.75</v>
      </c>
      <c r="V142" s="63">
        <f>Persona!AB143</f>
        <v>8.8738095238095251</v>
      </c>
      <c r="W142" s="63">
        <f>Persona!AC143</f>
        <v>36.800000000000004</v>
      </c>
      <c r="X142" s="63">
        <f>HPS!$V142+HPS!$W142</f>
        <v>45.673809523809531</v>
      </c>
      <c r="Y142" s="63">
        <f t="shared" si="51"/>
        <v>22.836904761904766</v>
      </c>
      <c r="Z142" s="63" t="str">
        <f>IF(HPS!$X142&gt;=40,"Cleared","NC")</f>
        <v>Cleared</v>
      </c>
      <c r="AA142" s="63" t="str">
        <f>Wellness!AE143</f>
        <v>NC</v>
      </c>
      <c r="AB142" s="63">
        <f>Wellness!AM143</f>
        <v>6.666666666666667</v>
      </c>
      <c r="AC142" s="63">
        <f t="shared" si="72"/>
        <v>2</v>
      </c>
      <c r="AD142" s="76" t="str">
        <f t="shared" si="52"/>
        <v>NC</v>
      </c>
      <c r="AE142" s="63">
        <f>Behavior!Q143</f>
        <v>2.75</v>
      </c>
      <c r="AF142" s="63">
        <f>Behavior!R143</f>
        <v>5.5</v>
      </c>
      <c r="AG142" s="63" t="str">
        <f>IF(HPS!$AF142&gt;=6,"Cleared","NC")</f>
        <v>NC</v>
      </c>
      <c r="AH142" s="63">
        <f>Discipline!AA143</f>
        <v>31.085714285714282</v>
      </c>
      <c r="AI142" s="63">
        <f t="shared" si="53"/>
        <v>3.1085714285714285</v>
      </c>
      <c r="AJ142" s="63" t="str">
        <f t="shared" si="54"/>
        <v>NC</v>
      </c>
      <c r="AK142" s="63">
        <f t="shared" si="55"/>
        <v>33.445476190476192</v>
      </c>
      <c r="AL142" s="63">
        <f>Persona!AO143</f>
        <v>5.3466666666666676</v>
      </c>
      <c r="AM142" s="63">
        <f>Persona!AP143</f>
        <v>48</v>
      </c>
      <c r="AN142" s="63">
        <f t="shared" si="56"/>
        <v>53.346666666666664</v>
      </c>
      <c r="AO142" s="63">
        <f t="shared" si="57"/>
        <v>26.673333333333332</v>
      </c>
      <c r="AP142" s="63" t="str">
        <f>IF(HPS!$AN142&gt;=40,"Cleared","NC")</f>
        <v>Cleared</v>
      </c>
      <c r="AQ142" s="63" t="str">
        <f>Wellness!AY143</f>
        <v>Cleared</v>
      </c>
      <c r="AR142" s="63">
        <f>Wellness!BG143</f>
        <v>0</v>
      </c>
      <c r="AS142" s="62">
        <f t="shared" si="58"/>
        <v>0</v>
      </c>
      <c r="AT142" s="76" t="str">
        <f t="shared" si="59"/>
        <v>NC</v>
      </c>
      <c r="AU142" s="63">
        <f>Behavior!AG143</f>
        <v>3.4</v>
      </c>
      <c r="AV142" s="63">
        <f>Behavior!AH143</f>
        <v>6.8</v>
      </c>
      <c r="AW142" s="63" t="str">
        <f t="shared" si="60"/>
        <v>Cleared</v>
      </c>
      <c r="AX142" s="63">
        <f>Discipline!AN143</f>
        <v>31.111111111111111</v>
      </c>
      <c r="AY142" s="63">
        <f t="shared" si="61"/>
        <v>3.1111111111111112</v>
      </c>
      <c r="AZ142" s="63" t="str">
        <f t="shared" si="62"/>
        <v>NC</v>
      </c>
      <c r="BA142" s="63">
        <f t="shared" si="63"/>
        <v>36.584444444444443</v>
      </c>
      <c r="BB142" s="63">
        <f>Persona!BB143</f>
        <v>19.725925925925928</v>
      </c>
      <c r="BC142" s="63">
        <f>Persona!BC143</f>
        <v>37</v>
      </c>
      <c r="BD142" s="63">
        <f t="shared" si="64"/>
        <v>56.725925925925928</v>
      </c>
      <c r="BE142" s="63">
        <f t="shared" si="65"/>
        <v>28.362962962962964</v>
      </c>
      <c r="BF142" s="63" t="str">
        <f t="shared" si="66"/>
        <v>Cleared</v>
      </c>
      <c r="BG142" s="63" t="str">
        <f>Wellness!BS143</f>
        <v>Cleared</v>
      </c>
      <c r="BH142" s="63">
        <f>Wellness!CA143</f>
        <v>10</v>
      </c>
      <c r="BI142" s="62">
        <f t="shared" si="67"/>
        <v>3</v>
      </c>
      <c r="BJ142" s="76" t="str">
        <f t="shared" si="68"/>
        <v>NC</v>
      </c>
      <c r="BK142" s="63">
        <f>Behavior!AG143</f>
        <v>3.4</v>
      </c>
      <c r="BL142" s="63">
        <f>Behavior!AH143</f>
        <v>6.8</v>
      </c>
      <c r="BM142" s="63" t="str">
        <f t="shared" si="69"/>
        <v>Cleared</v>
      </c>
      <c r="BN142" s="63">
        <f>Discipline!BA143</f>
        <v>56.166666666666664</v>
      </c>
      <c r="BO142" s="63">
        <f t="shared" si="70"/>
        <v>5.6166666666666671</v>
      </c>
      <c r="BP142" s="63" t="str">
        <f>IF(HPS!BO142&gt;=6,"Cleared","NC")</f>
        <v>NC</v>
      </c>
      <c r="BQ142" s="63">
        <f t="shared" si="71"/>
        <v>43.779629629629632</v>
      </c>
    </row>
    <row r="143" spans="1:69" x14ac:dyDescent="0.3">
      <c r="A143" s="72">
        <v>140</v>
      </c>
      <c r="B143" s="64" t="s">
        <v>27</v>
      </c>
      <c r="C143" s="64" t="s">
        <v>15</v>
      </c>
      <c r="D143" s="64" t="s">
        <v>306</v>
      </c>
      <c r="E143" s="65" t="s">
        <v>307</v>
      </c>
      <c r="F143" s="63">
        <f>Persona!O144</f>
        <v>0</v>
      </c>
      <c r="G143" s="63">
        <f>Persona!P144</f>
        <v>40</v>
      </c>
      <c r="H143" s="63">
        <f>HPS!$G143+HPS!$F143</f>
        <v>40</v>
      </c>
      <c r="I143" s="63">
        <f>HPS!$H143*0.5</f>
        <v>20</v>
      </c>
      <c r="J143" s="63" t="str">
        <f>IF(HPS!$G143&gt;=50,"Cleared","NC")</f>
        <v>NC</v>
      </c>
      <c r="K143" s="63" t="str">
        <f>Wellness!K144</f>
        <v>Cleared</v>
      </c>
      <c r="L143" s="63">
        <f>Wellness!S144</f>
        <v>50</v>
      </c>
      <c r="M143" s="62">
        <f t="shared" si="49"/>
        <v>15</v>
      </c>
      <c r="N143" s="76" t="str">
        <f t="shared" si="50"/>
        <v>Cleared</v>
      </c>
      <c r="O143" s="66">
        <f>Behavior!I144</f>
        <v>3</v>
      </c>
      <c r="P143" s="66">
        <f>HPS!$O143*2</f>
        <v>6</v>
      </c>
      <c r="Q143" s="67" t="str">
        <f>IF(HPS!$P143&gt;=6,"Cleared","NC")</f>
        <v>Cleared</v>
      </c>
      <c r="R143" s="63">
        <f>Discipline!N144</f>
        <v>63.749999999999993</v>
      </c>
      <c r="S143" s="63">
        <f>HPS!$R143*0.1</f>
        <v>6.375</v>
      </c>
      <c r="T143" s="63" t="str">
        <f>IF(HPS!$S143&gt;=4,"Cleared","NC")</f>
        <v>Cleared</v>
      </c>
      <c r="U143" s="67">
        <f>HPS!$I143+HPS!$M143+HPS!$P143+HPS!$S143</f>
        <v>47.375</v>
      </c>
      <c r="V143" s="63">
        <f>Persona!AB144</f>
        <v>21.44047619047619</v>
      </c>
      <c r="W143" s="63">
        <f>Persona!AC144</f>
        <v>36</v>
      </c>
      <c r="X143" s="63">
        <f>HPS!$V143+HPS!$W143</f>
        <v>57.44047619047619</v>
      </c>
      <c r="Y143" s="63">
        <f t="shared" si="51"/>
        <v>28.720238095238095</v>
      </c>
      <c r="Z143" s="67" t="str">
        <f>IF(HPS!$X143&gt;=40,"Cleared","NC")</f>
        <v>Cleared</v>
      </c>
      <c r="AA143" s="63" t="str">
        <f>Wellness!AE144</f>
        <v>Cleared</v>
      </c>
      <c r="AB143" s="63">
        <f>Wellness!AM144</f>
        <v>0</v>
      </c>
      <c r="AC143" s="63">
        <f t="shared" si="72"/>
        <v>0</v>
      </c>
      <c r="AD143" s="76" t="str">
        <f t="shared" si="52"/>
        <v>NC</v>
      </c>
      <c r="AE143" s="63">
        <f>Behavior!Q144</f>
        <v>3.3</v>
      </c>
      <c r="AF143" s="63">
        <f>Behavior!R144</f>
        <v>6.6</v>
      </c>
      <c r="AG143" s="63" t="str">
        <f>IF(HPS!$AF143&gt;=6,"Cleared","NC")</f>
        <v>Cleared</v>
      </c>
      <c r="AH143" s="63">
        <f>Discipline!AA144</f>
        <v>51.542857142857137</v>
      </c>
      <c r="AI143" s="63">
        <f t="shared" si="53"/>
        <v>5.1542857142857139</v>
      </c>
      <c r="AJ143" s="63" t="str">
        <f t="shared" si="54"/>
        <v>Cleared</v>
      </c>
      <c r="AK143" s="63">
        <f t="shared" si="55"/>
        <v>40.474523809523809</v>
      </c>
      <c r="AL143" s="63">
        <f>Persona!AO144</f>
        <v>16.573333333333334</v>
      </c>
      <c r="AM143" s="63">
        <f>Persona!AP144</f>
        <v>36</v>
      </c>
      <c r="AN143" s="63">
        <f t="shared" si="56"/>
        <v>52.573333333333338</v>
      </c>
      <c r="AO143" s="63">
        <f t="shared" si="57"/>
        <v>26.286666666666669</v>
      </c>
      <c r="AP143" s="67" t="str">
        <f>IF(HPS!$AN143&gt;=40,"Cleared","NC")</f>
        <v>Cleared</v>
      </c>
      <c r="AQ143" s="63" t="str">
        <f>Wellness!AY144</f>
        <v>NC</v>
      </c>
      <c r="AR143" s="63">
        <f>Wellness!BG144</f>
        <v>33.333333333333329</v>
      </c>
      <c r="AS143" s="62">
        <f t="shared" si="58"/>
        <v>9.9999999999999982</v>
      </c>
      <c r="AT143" s="76" t="str">
        <f t="shared" si="59"/>
        <v>Cleared</v>
      </c>
      <c r="AU143" s="63">
        <f>Behavior!AG144</f>
        <v>3.7</v>
      </c>
      <c r="AV143" s="63">
        <f>Behavior!AH144</f>
        <v>7.4</v>
      </c>
      <c r="AW143" s="63" t="str">
        <f t="shared" si="60"/>
        <v>Cleared</v>
      </c>
      <c r="AX143" s="63">
        <f>Discipline!AN144</f>
        <v>30.444444444444439</v>
      </c>
      <c r="AY143" s="63">
        <f t="shared" si="61"/>
        <v>3.0444444444444443</v>
      </c>
      <c r="AZ143" s="63" t="str">
        <f t="shared" si="62"/>
        <v>NC</v>
      </c>
      <c r="BA143" s="63">
        <f t="shared" si="63"/>
        <v>46.731111111111112</v>
      </c>
      <c r="BB143" s="63">
        <f>Persona!BB144</f>
        <v>16.785185185185185</v>
      </c>
      <c r="BC143" s="63">
        <f>Persona!BC144</f>
        <v>35.333333333333336</v>
      </c>
      <c r="BD143" s="63">
        <f t="shared" si="64"/>
        <v>52.11851851851852</v>
      </c>
      <c r="BE143" s="63">
        <f t="shared" si="65"/>
        <v>26.05925925925926</v>
      </c>
      <c r="BF143" s="63" t="str">
        <f t="shared" si="66"/>
        <v>Cleared</v>
      </c>
      <c r="BG143" s="63" t="str">
        <f>Wellness!BS144</f>
        <v>NC</v>
      </c>
      <c r="BH143" s="63">
        <f>Wellness!CA144</f>
        <v>23.333333333333332</v>
      </c>
      <c r="BI143" s="62">
        <f t="shared" si="67"/>
        <v>6.9999999999999991</v>
      </c>
      <c r="BJ143" s="76" t="str">
        <f t="shared" si="68"/>
        <v>NC</v>
      </c>
      <c r="BK143" s="63">
        <f>Behavior!AG144</f>
        <v>3.7</v>
      </c>
      <c r="BL143" s="63">
        <f>Behavior!AH144</f>
        <v>7.4</v>
      </c>
      <c r="BM143" s="63" t="str">
        <f t="shared" si="69"/>
        <v>Cleared</v>
      </c>
      <c r="BN143" s="63">
        <f>Discipline!BA144</f>
        <v>46.333333333333336</v>
      </c>
      <c r="BO143" s="63">
        <f t="shared" si="70"/>
        <v>4.6333333333333337</v>
      </c>
      <c r="BP143" s="63" t="str">
        <f>IF(HPS!BO143&gt;=6,"Cleared","NC")</f>
        <v>NC</v>
      </c>
      <c r="BQ143" s="63">
        <f t="shared" si="71"/>
        <v>45.092592592592588</v>
      </c>
    </row>
    <row r="144" spans="1:69" x14ac:dyDescent="0.3">
      <c r="A144" s="71">
        <v>141</v>
      </c>
      <c r="B144" s="60" t="s">
        <v>27</v>
      </c>
      <c r="C144" s="60" t="s">
        <v>47</v>
      </c>
      <c r="D144" s="60" t="s">
        <v>308</v>
      </c>
      <c r="E144" s="61" t="s">
        <v>309</v>
      </c>
      <c r="F144" s="63">
        <f>Persona!O145</f>
        <v>0</v>
      </c>
      <c r="G144" s="63">
        <f>Persona!P145</f>
        <v>77.777777777777786</v>
      </c>
      <c r="H144" s="63">
        <f>HPS!$G144+HPS!$F144</f>
        <v>77.777777777777786</v>
      </c>
      <c r="I144" s="63">
        <f>HPS!$H144*0.5</f>
        <v>38.888888888888893</v>
      </c>
      <c r="J144" s="63" t="str">
        <f>IF(HPS!$G144&gt;=50,"Cleared","NC")</f>
        <v>Cleared</v>
      </c>
      <c r="K144" s="63" t="str">
        <f>Wellness!K145</f>
        <v>Cleared</v>
      </c>
      <c r="L144" s="63">
        <f>Wellness!S145</f>
        <v>50</v>
      </c>
      <c r="M144" s="62">
        <f t="shared" si="49"/>
        <v>15</v>
      </c>
      <c r="N144" s="76" t="str">
        <f t="shared" si="50"/>
        <v>Cleared</v>
      </c>
      <c r="O144" s="62">
        <f>Behavior!I145</f>
        <v>3</v>
      </c>
      <c r="P144" s="62">
        <f>HPS!$O144*2</f>
        <v>6</v>
      </c>
      <c r="Q144" s="63" t="str">
        <f>IF(HPS!$P144&gt;=6,"Cleared","NC")</f>
        <v>Cleared</v>
      </c>
      <c r="R144" s="63">
        <f>Discipline!N145</f>
        <v>59.419642857142854</v>
      </c>
      <c r="S144" s="63">
        <f>HPS!$R144*0.1</f>
        <v>5.9419642857142856</v>
      </c>
      <c r="T144" s="63" t="str">
        <f>IF(HPS!$S144&gt;=4,"Cleared","NC")</f>
        <v>Cleared</v>
      </c>
      <c r="U144" s="63">
        <f>HPS!$I144+HPS!$M144+HPS!$P144+HPS!$S144</f>
        <v>65.830853174603178</v>
      </c>
      <c r="V144" s="63">
        <f>Persona!AB145</f>
        <v>22.419047619047618</v>
      </c>
      <c r="W144" s="63">
        <f>Persona!AC145</f>
        <v>52</v>
      </c>
      <c r="X144" s="63">
        <f>HPS!$V144+HPS!$W144</f>
        <v>74.419047619047618</v>
      </c>
      <c r="Y144" s="63">
        <f t="shared" si="51"/>
        <v>37.209523809523809</v>
      </c>
      <c r="Z144" s="63" t="str">
        <f>IF(HPS!$X144&gt;=40,"Cleared","NC")</f>
        <v>Cleared</v>
      </c>
      <c r="AA144" s="63" t="str">
        <f>Wellness!AE145</f>
        <v>Cleared</v>
      </c>
      <c r="AB144" s="63">
        <f>Wellness!AM145</f>
        <v>16.666666666666664</v>
      </c>
      <c r="AC144" s="63">
        <f t="shared" si="72"/>
        <v>4.9999999999999991</v>
      </c>
      <c r="AD144" s="76" t="str">
        <f t="shared" si="52"/>
        <v>NC</v>
      </c>
      <c r="AE144" s="63">
        <f>Behavior!Q145</f>
        <v>3.3733333333333335</v>
      </c>
      <c r="AF144" s="63">
        <f>Behavior!R145</f>
        <v>6.746666666666667</v>
      </c>
      <c r="AG144" s="63" t="str">
        <f>IF(HPS!$AF144&gt;=6,"Cleared","NC")</f>
        <v>Cleared</v>
      </c>
      <c r="AH144" s="63">
        <f>Discipline!AA145</f>
        <v>62.171428571428564</v>
      </c>
      <c r="AI144" s="63">
        <f t="shared" si="53"/>
        <v>6.2171428571428571</v>
      </c>
      <c r="AJ144" s="63" t="str">
        <f t="shared" si="54"/>
        <v>Cleared</v>
      </c>
      <c r="AK144" s="63">
        <f t="shared" si="55"/>
        <v>55.173333333333332</v>
      </c>
      <c r="AL144" s="63">
        <f>Persona!AO145</f>
        <v>18.493333333333336</v>
      </c>
      <c r="AM144" s="63">
        <f>Persona!AP145</f>
        <v>39</v>
      </c>
      <c r="AN144" s="63">
        <f t="shared" si="56"/>
        <v>57.493333333333339</v>
      </c>
      <c r="AO144" s="63">
        <f t="shared" si="57"/>
        <v>28.74666666666667</v>
      </c>
      <c r="AP144" s="63" t="str">
        <f>IF(HPS!$AN144&gt;=40,"Cleared","NC")</f>
        <v>Cleared</v>
      </c>
      <c r="AQ144" s="63" t="str">
        <f>Wellness!AY145</f>
        <v>Cleared</v>
      </c>
      <c r="AR144" s="63">
        <f>Wellness!BG145</f>
        <v>23.333333333333332</v>
      </c>
      <c r="AS144" s="62">
        <f t="shared" si="58"/>
        <v>6.9999999999999991</v>
      </c>
      <c r="AT144" s="76" t="str">
        <f t="shared" si="59"/>
        <v>NC</v>
      </c>
      <c r="AU144" s="63">
        <f>Behavior!AG145</f>
        <v>3.95</v>
      </c>
      <c r="AV144" s="63">
        <f>Behavior!AH145</f>
        <v>7.9</v>
      </c>
      <c r="AW144" s="63" t="str">
        <f t="shared" si="60"/>
        <v>Cleared</v>
      </c>
      <c r="AX144" s="63">
        <f>Discipline!AN145</f>
        <v>47.444444444444443</v>
      </c>
      <c r="AY144" s="63">
        <f t="shared" si="61"/>
        <v>4.7444444444444445</v>
      </c>
      <c r="AZ144" s="63" t="str">
        <f t="shared" si="62"/>
        <v>Cleared</v>
      </c>
      <c r="BA144" s="63">
        <f t="shared" si="63"/>
        <v>48.391111111111115</v>
      </c>
      <c r="BB144" s="63">
        <f>Persona!BB145</f>
        <v>23.191666666666666</v>
      </c>
      <c r="BC144" s="63">
        <f>Persona!BC145</f>
        <v>45</v>
      </c>
      <c r="BD144" s="63">
        <f t="shared" si="64"/>
        <v>68.191666666666663</v>
      </c>
      <c r="BE144" s="63">
        <f t="shared" si="65"/>
        <v>34.095833333333331</v>
      </c>
      <c r="BF144" s="63" t="str">
        <f t="shared" si="66"/>
        <v>Cleared</v>
      </c>
      <c r="BG144" s="63" t="str">
        <f>Wellness!BS145</f>
        <v>Cleared</v>
      </c>
      <c r="BH144" s="63">
        <f>Wellness!CA145</f>
        <v>46.666666666666664</v>
      </c>
      <c r="BI144" s="62">
        <f t="shared" si="67"/>
        <v>13.999999999999998</v>
      </c>
      <c r="BJ144" s="76" t="str">
        <f t="shared" si="68"/>
        <v>Cleared</v>
      </c>
      <c r="BK144" s="63">
        <f>Behavior!AG145</f>
        <v>3.95</v>
      </c>
      <c r="BL144" s="63">
        <f>Behavior!AH145</f>
        <v>7.9</v>
      </c>
      <c r="BM144" s="63" t="str">
        <f t="shared" si="69"/>
        <v>Cleared</v>
      </c>
      <c r="BN144" s="63">
        <f>Discipline!BA145</f>
        <v>55.333333333333336</v>
      </c>
      <c r="BO144" s="63">
        <f t="shared" si="70"/>
        <v>5.5333333333333341</v>
      </c>
      <c r="BP144" s="63" t="str">
        <f>IF(HPS!BO144&gt;=6,"Cleared","NC")</f>
        <v>NC</v>
      </c>
      <c r="BQ144" s="63">
        <f t="shared" si="71"/>
        <v>61.529166666666661</v>
      </c>
    </row>
    <row r="145" spans="1:69" x14ac:dyDescent="0.3">
      <c r="A145" s="72">
        <v>142</v>
      </c>
      <c r="B145" s="64" t="s">
        <v>23</v>
      </c>
      <c r="C145" s="64" t="s">
        <v>47</v>
      </c>
      <c r="D145" s="64" t="s">
        <v>310</v>
      </c>
      <c r="E145" s="65" t="s">
        <v>311</v>
      </c>
      <c r="F145" s="63">
        <f>Persona!O146</f>
        <v>0</v>
      </c>
      <c r="G145" s="63">
        <f>Persona!P146</f>
        <v>62.222222222222214</v>
      </c>
      <c r="H145" s="63">
        <f>HPS!$G145+HPS!$F145</f>
        <v>62.222222222222214</v>
      </c>
      <c r="I145" s="63">
        <f>HPS!$H145*0.5</f>
        <v>31.111111111111107</v>
      </c>
      <c r="J145" s="63" t="str">
        <f>IF(HPS!$G145&gt;=50,"Cleared","NC")</f>
        <v>Cleared</v>
      </c>
      <c r="K145" s="63" t="str">
        <f>Wellness!K146</f>
        <v>Cleared</v>
      </c>
      <c r="L145" s="63">
        <f>Wellness!S146</f>
        <v>40</v>
      </c>
      <c r="M145" s="62">
        <f t="shared" si="49"/>
        <v>12</v>
      </c>
      <c r="N145" s="76" t="str">
        <f t="shared" si="50"/>
        <v>Cleared</v>
      </c>
      <c r="O145" s="66">
        <f>Behavior!I146</f>
        <v>3</v>
      </c>
      <c r="P145" s="66">
        <f>HPS!$O145*2</f>
        <v>6</v>
      </c>
      <c r="Q145" s="67" t="str">
        <f>IF(HPS!$P145&gt;=6,"Cleared","NC")</f>
        <v>Cleared</v>
      </c>
      <c r="R145" s="63">
        <f>Discipline!N146</f>
        <v>71.875</v>
      </c>
      <c r="S145" s="63">
        <f>HPS!$R145*0.1</f>
        <v>7.1875</v>
      </c>
      <c r="T145" s="63" t="str">
        <f>IF(HPS!$S145&gt;=4,"Cleared","NC")</f>
        <v>Cleared</v>
      </c>
      <c r="U145" s="67">
        <f>HPS!$I145+HPS!$M145+HPS!$P145+HPS!$S145</f>
        <v>56.298611111111107</v>
      </c>
      <c r="V145" s="63">
        <f>Persona!AB146</f>
        <v>18.064285714285713</v>
      </c>
      <c r="W145" s="63">
        <f>Persona!AC146</f>
        <v>30.399999999999991</v>
      </c>
      <c r="X145" s="63">
        <f>HPS!$V145+HPS!$W145</f>
        <v>48.464285714285708</v>
      </c>
      <c r="Y145" s="63">
        <f t="shared" si="51"/>
        <v>24.232142857142854</v>
      </c>
      <c r="Z145" s="67" t="str">
        <f>IF(HPS!$X145&gt;=40,"Cleared","NC")</f>
        <v>Cleared</v>
      </c>
      <c r="AA145" s="63" t="str">
        <f>Wellness!AE146</f>
        <v>Cleared</v>
      </c>
      <c r="AB145" s="63">
        <f>Wellness!AM146</f>
        <v>40</v>
      </c>
      <c r="AC145" s="63">
        <f t="shared" si="72"/>
        <v>12</v>
      </c>
      <c r="AD145" s="76" t="str">
        <f t="shared" si="52"/>
        <v>Cleared</v>
      </c>
      <c r="AE145" s="63">
        <f>Behavior!Q146</f>
        <v>3.6466666666666661</v>
      </c>
      <c r="AF145" s="63">
        <f>Behavior!R146</f>
        <v>7.2933333333333321</v>
      </c>
      <c r="AG145" s="63" t="str">
        <f>IF(HPS!$AF145&gt;=6,"Cleared","NC")</f>
        <v>Cleared</v>
      </c>
      <c r="AH145" s="63">
        <f>Discipline!AA146</f>
        <v>53.428571428571423</v>
      </c>
      <c r="AI145" s="63">
        <f t="shared" si="53"/>
        <v>5.3428571428571425</v>
      </c>
      <c r="AJ145" s="63" t="str">
        <f t="shared" si="54"/>
        <v>Cleared</v>
      </c>
      <c r="AK145" s="63">
        <f t="shared" si="55"/>
        <v>48.868333333333325</v>
      </c>
      <c r="AL145" s="63">
        <f>Persona!AO146</f>
        <v>19.28</v>
      </c>
      <c r="AM145" s="63">
        <f>Persona!AP146</f>
        <v>43.999999999999993</v>
      </c>
      <c r="AN145" s="63">
        <f t="shared" si="56"/>
        <v>63.279999999999994</v>
      </c>
      <c r="AO145" s="63">
        <f t="shared" si="57"/>
        <v>31.639999999999997</v>
      </c>
      <c r="AP145" s="67" t="str">
        <f>IF(HPS!$AN145&gt;=40,"Cleared","NC")</f>
        <v>Cleared</v>
      </c>
      <c r="AQ145" s="63" t="str">
        <f>Wellness!AY146</f>
        <v>Cleared</v>
      </c>
      <c r="AR145" s="63">
        <f>Wellness!BG146</f>
        <v>6.666666666666667</v>
      </c>
      <c r="AS145" s="62">
        <f t="shared" si="58"/>
        <v>2</v>
      </c>
      <c r="AT145" s="76" t="str">
        <f t="shared" si="59"/>
        <v>NC</v>
      </c>
      <c r="AU145" s="63">
        <f>Behavior!AG146</f>
        <v>4</v>
      </c>
      <c r="AV145" s="63">
        <f>Behavior!AH146</f>
        <v>8</v>
      </c>
      <c r="AW145" s="63" t="str">
        <f t="shared" si="60"/>
        <v>Cleared</v>
      </c>
      <c r="AX145" s="63">
        <f>Discipline!AN146</f>
        <v>40.222222222222221</v>
      </c>
      <c r="AY145" s="63">
        <f t="shared" si="61"/>
        <v>4.0222222222222221</v>
      </c>
      <c r="AZ145" s="63" t="str">
        <f t="shared" si="62"/>
        <v>Cleared</v>
      </c>
      <c r="BA145" s="63">
        <f t="shared" si="63"/>
        <v>45.662222222222226</v>
      </c>
      <c r="BB145" s="63">
        <f>Persona!BB146</f>
        <v>24.511111111111113</v>
      </c>
      <c r="BC145" s="63">
        <f>Persona!BC146</f>
        <v>48</v>
      </c>
      <c r="BD145" s="63">
        <f t="shared" si="64"/>
        <v>72.51111111111112</v>
      </c>
      <c r="BE145" s="63">
        <f t="shared" si="65"/>
        <v>36.25555555555556</v>
      </c>
      <c r="BF145" s="63" t="str">
        <f t="shared" si="66"/>
        <v>Cleared</v>
      </c>
      <c r="BG145" s="63" t="str">
        <f>Wellness!BS146</f>
        <v>Cleared</v>
      </c>
      <c r="BH145" s="63">
        <f>Wellness!CA146</f>
        <v>16.666666666666664</v>
      </c>
      <c r="BI145" s="62">
        <f t="shared" si="67"/>
        <v>4.9999999999999991</v>
      </c>
      <c r="BJ145" s="76" t="str">
        <f t="shared" si="68"/>
        <v>NC</v>
      </c>
      <c r="BK145" s="63">
        <f>Behavior!AG146</f>
        <v>4</v>
      </c>
      <c r="BL145" s="63">
        <f>Behavior!AH146</f>
        <v>8</v>
      </c>
      <c r="BM145" s="63" t="str">
        <f t="shared" si="69"/>
        <v>Cleared</v>
      </c>
      <c r="BN145" s="63">
        <f>Discipline!BA146</f>
        <v>56.333333333333336</v>
      </c>
      <c r="BO145" s="63">
        <f t="shared" si="70"/>
        <v>5.6333333333333337</v>
      </c>
      <c r="BP145" s="63" t="str">
        <f>IF(HPS!BO145&gt;=6,"Cleared","NC")</f>
        <v>NC</v>
      </c>
      <c r="BQ145" s="63">
        <f t="shared" si="71"/>
        <v>54.888888888888893</v>
      </c>
    </row>
    <row r="146" spans="1:69" x14ac:dyDescent="0.3">
      <c r="A146" s="71">
        <v>143</v>
      </c>
      <c r="B146" s="60" t="s">
        <v>27</v>
      </c>
      <c r="C146" s="60" t="s">
        <v>47</v>
      </c>
      <c r="D146" s="60" t="s">
        <v>312</v>
      </c>
      <c r="E146" s="61" t="s">
        <v>313</v>
      </c>
      <c r="F146" s="63">
        <f>Persona!O147</f>
        <v>0</v>
      </c>
      <c r="G146" s="63">
        <f>Persona!P147</f>
        <v>56.666666666666664</v>
      </c>
      <c r="H146" s="63">
        <f>HPS!$G146+HPS!$F146</f>
        <v>56.666666666666664</v>
      </c>
      <c r="I146" s="63">
        <f>HPS!$H146*0.5</f>
        <v>28.333333333333332</v>
      </c>
      <c r="J146" s="63" t="str">
        <f>IF(HPS!$G146&gt;=50,"Cleared","NC")</f>
        <v>Cleared</v>
      </c>
      <c r="K146" s="63" t="str">
        <f>Wellness!K147</f>
        <v>NC</v>
      </c>
      <c r="L146" s="63">
        <f>Wellness!S147</f>
        <v>43.333333333333336</v>
      </c>
      <c r="M146" s="62">
        <f t="shared" si="49"/>
        <v>13</v>
      </c>
      <c r="N146" s="76" t="str">
        <f t="shared" si="50"/>
        <v>Cleared</v>
      </c>
      <c r="O146" s="62">
        <f>Behavior!I147</f>
        <v>3</v>
      </c>
      <c r="P146" s="62">
        <f>HPS!$O146*2</f>
        <v>6</v>
      </c>
      <c r="Q146" s="63" t="str">
        <f>IF(HPS!$P146&gt;=6,"Cleared","NC")</f>
        <v>Cleared</v>
      </c>
      <c r="R146" s="63">
        <f>Discipline!N147</f>
        <v>40.625</v>
      </c>
      <c r="S146" s="63">
        <f>HPS!$R146*0.1</f>
        <v>4.0625</v>
      </c>
      <c r="T146" s="63" t="str">
        <f>IF(HPS!$S146&gt;=4,"Cleared","NC")</f>
        <v>Cleared</v>
      </c>
      <c r="U146" s="63">
        <f>HPS!$I146+HPS!$M146+HPS!$P146+HPS!$S146</f>
        <v>51.395833333333329</v>
      </c>
      <c r="V146" s="63">
        <f>Persona!AB147</f>
        <v>18.064285714285713</v>
      </c>
      <c r="W146" s="63">
        <f>Persona!AC147</f>
        <v>25.599999999999998</v>
      </c>
      <c r="X146" s="63">
        <f>HPS!$V146+HPS!$W146</f>
        <v>43.664285714285711</v>
      </c>
      <c r="Y146" s="63">
        <f t="shared" si="51"/>
        <v>21.832142857142856</v>
      </c>
      <c r="Z146" s="63" t="str">
        <f>IF(HPS!$X146&gt;=40,"Cleared","NC")</f>
        <v>Cleared</v>
      </c>
      <c r="AA146" s="63" t="str">
        <f>Wellness!AE147</f>
        <v>NC</v>
      </c>
      <c r="AB146" s="63">
        <f>Wellness!AM147</f>
        <v>0</v>
      </c>
      <c r="AC146" s="63">
        <f t="shared" si="72"/>
        <v>0</v>
      </c>
      <c r="AD146" s="76" t="str">
        <f t="shared" si="52"/>
        <v>NC</v>
      </c>
      <c r="AE146" s="63">
        <f>Behavior!Q147</f>
        <v>3.706666666666667</v>
      </c>
      <c r="AF146" s="63">
        <f>Behavior!R147</f>
        <v>7.413333333333334</v>
      </c>
      <c r="AG146" s="63" t="str">
        <f>IF(HPS!$AF146&gt;=6,"Cleared","NC")</f>
        <v>Cleared</v>
      </c>
      <c r="AH146" s="63">
        <f>Discipline!AA147</f>
        <v>32.628571428571433</v>
      </c>
      <c r="AI146" s="63">
        <f t="shared" si="53"/>
        <v>3.2628571428571433</v>
      </c>
      <c r="AJ146" s="63" t="str">
        <f t="shared" si="54"/>
        <v>NC</v>
      </c>
      <c r="AK146" s="63">
        <f t="shared" si="55"/>
        <v>32.508333333333333</v>
      </c>
      <c r="AL146" s="63">
        <f>Persona!AO147</f>
        <v>16.373333333333331</v>
      </c>
      <c r="AM146" s="63">
        <f>Persona!AP147</f>
        <v>54</v>
      </c>
      <c r="AN146" s="63">
        <f t="shared" si="56"/>
        <v>70.373333333333335</v>
      </c>
      <c r="AO146" s="63">
        <f t="shared" si="57"/>
        <v>35.186666666666667</v>
      </c>
      <c r="AP146" s="63" t="str">
        <f>IF(HPS!$AN146&gt;=40,"Cleared","NC")</f>
        <v>Cleared</v>
      </c>
      <c r="AQ146" s="63" t="str">
        <f>Wellness!AY147</f>
        <v>NC</v>
      </c>
      <c r="AR146" s="63">
        <f>Wellness!BG147</f>
        <v>0</v>
      </c>
      <c r="AS146" s="62">
        <f t="shared" si="58"/>
        <v>0</v>
      </c>
      <c r="AT146" s="76" t="str">
        <f t="shared" si="59"/>
        <v>NC</v>
      </c>
      <c r="AU146" s="63" t="str">
        <f>Behavior!AG147</f>
        <v>0</v>
      </c>
      <c r="AV146" s="63">
        <f>Behavior!AH147</f>
        <v>0</v>
      </c>
      <c r="AW146" s="63" t="str">
        <f t="shared" si="60"/>
        <v>NC</v>
      </c>
      <c r="AX146" s="63">
        <f>Discipline!AN147</f>
        <v>29.277777777777779</v>
      </c>
      <c r="AY146" s="63">
        <f t="shared" si="61"/>
        <v>2.927777777777778</v>
      </c>
      <c r="AZ146" s="63" t="str">
        <f t="shared" si="62"/>
        <v>NC</v>
      </c>
      <c r="BA146" s="63">
        <f t="shared" si="63"/>
        <v>38.114444444444445</v>
      </c>
      <c r="BB146" s="63">
        <f>Persona!BB147</f>
        <v>23.555555555555557</v>
      </c>
      <c r="BC146" s="63">
        <f>Persona!BC147</f>
        <v>33</v>
      </c>
      <c r="BD146" s="63">
        <f t="shared" si="64"/>
        <v>56.555555555555557</v>
      </c>
      <c r="BE146" s="63">
        <f t="shared" si="65"/>
        <v>28.277777777777779</v>
      </c>
      <c r="BF146" s="63" t="str">
        <f t="shared" si="66"/>
        <v>Cleared</v>
      </c>
      <c r="BG146" s="63" t="str">
        <f>Wellness!BS147</f>
        <v>NC</v>
      </c>
      <c r="BH146" s="63">
        <f>Wellness!CA147</f>
        <v>0</v>
      </c>
      <c r="BI146" s="62">
        <f t="shared" si="67"/>
        <v>0</v>
      </c>
      <c r="BJ146" s="76" t="str">
        <f t="shared" si="68"/>
        <v>NC</v>
      </c>
      <c r="BK146" s="63" t="str">
        <f>Behavior!AG147</f>
        <v>0</v>
      </c>
      <c r="BL146" s="63">
        <f>Behavior!AH147</f>
        <v>0</v>
      </c>
      <c r="BM146" s="63" t="str">
        <f t="shared" si="69"/>
        <v>NC</v>
      </c>
      <c r="BN146" s="63">
        <f>Discipline!BA147</f>
        <v>35.5</v>
      </c>
      <c r="BO146" s="63">
        <f t="shared" si="70"/>
        <v>3.5500000000000003</v>
      </c>
      <c r="BP146" s="63" t="str">
        <f>IF(HPS!BO146&gt;=6,"Cleared","NC")</f>
        <v>NC</v>
      </c>
      <c r="BQ146" s="63">
        <f t="shared" si="71"/>
        <v>31.827777777777779</v>
      </c>
    </row>
    <row r="147" spans="1:69" x14ac:dyDescent="0.3">
      <c r="A147" s="72">
        <v>144</v>
      </c>
      <c r="B147" s="64" t="s">
        <v>27</v>
      </c>
      <c r="C147" s="64" t="s">
        <v>47</v>
      </c>
      <c r="D147" s="64" t="s">
        <v>314</v>
      </c>
      <c r="E147" s="65" t="s">
        <v>315</v>
      </c>
      <c r="F147" s="63">
        <f>Persona!O148</f>
        <v>0</v>
      </c>
      <c r="G147" s="63">
        <f>Persona!P148</f>
        <v>81.111111111111114</v>
      </c>
      <c r="H147" s="63">
        <f>HPS!$G147+HPS!$F147</f>
        <v>81.111111111111114</v>
      </c>
      <c r="I147" s="63">
        <f>HPS!$H147*0.5</f>
        <v>40.555555555555557</v>
      </c>
      <c r="J147" s="63" t="str">
        <f>IF(HPS!$G147&gt;=50,"Cleared","NC")</f>
        <v>Cleared</v>
      </c>
      <c r="K147" s="63" t="str">
        <f>Wellness!K148</f>
        <v>Cleared</v>
      </c>
      <c r="L147" s="63">
        <f>Wellness!S148</f>
        <v>50</v>
      </c>
      <c r="M147" s="62">
        <f t="shared" si="49"/>
        <v>15</v>
      </c>
      <c r="N147" s="76" t="str">
        <f t="shared" si="50"/>
        <v>Cleared</v>
      </c>
      <c r="O147" s="66">
        <f>Behavior!I148</f>
        <v>3</v>
      </c>
      <c r="P147" s="66">
        <f>HPS!$O147*2</f>
        <v>6</v>
      </c>
      <c r="Q147" s="67" t="str">
        <f>IF(HPS!$P147&gt;=6,"Cleared","NC")</f>
        <v>Cleared</v>
      </c>
      <c r="R147" s="63">
        <f>Discipline!N148</f>
        <v>71.25</v>
      </c>
      <c r="S147" s="63">
        <f>HPS!$R147*0.1</f>
        <v>7.125</v>
      </c>
      <c r="T147" s="63" t="str">
        <f>IF(HPS!$S147&gt;=4,"Cleared","NC")</f>
        <v>Cleared</v>
      </c>
      <c r="U147" s="67">
        <f>HPS!$I147+HPS!$M147+HPS!$P147+HPS!$S147</f>
        <v>68.680555555555557</v>
      </c>
      <c r="V147" s="63">
        <f>Persona!AB148</f>
        <v>22.266666666666666</v>
      </c>
      <c r="W147" s="63">
        <f>Persona!AC148</f>
        <v>40</v>
      </c>
      <c r="X147" s="63">
        <f>HPS!$V147+HPS!$W147</f>
        <v>62.266666666666666</v>
      </c>
      <c r="Y147" s="63">
        <f t="shared" si="51"/>
        <v>31.133333333333333</v>
      </c>
      <c r="Z147" s="67" t="str">
        <f>IF(HPS!$X147&gt;=40,"Cleared","NC")</f>
        <v>Cleared</v>
      </c>
      <c r="AA147" s="63" t="str">
        <f>Wellness!AE148</f>
        <v>NC</v>
      </c>
      <c r="AB147" s="63">
        <f>Wellness!AM148</f>
        <v>13.333333333333334</v>
      </c>
      <c r="AC147" s="63">
        <f t="shared" si="72"/>
        <v>4</v>
      </c>
      <c r="AD147" s="76" t="str">
        <f t="shared" si="52"/>
        <v>NC</v>
      </c>
      <c r="AE147" s="63">
        <f>Behavior!Q148</f>
        <v>3.4533333333333331</v>
      </c>
      <c r="AF147" s="63">
        <f>Behavior!R148</f>
        <v>6.9066666666666663</v>
      </c>
      <c r="AG147" s="63" t="str">
        <f>IF(HPS!$AF147&gt;=6,"Cleared","NC")</f>
        <v>Cleared</v>
      </c>
      <c r="AH147" s="63">
        <f>Discipline!AA148</f>
        <v>39.771428571428572</v>
      </c>
      <c r="AI147" s="63">
        <f t="shared" si="53"/>
        <v>3.9771428571428573</v>
      </c>
      <c r="AJ147" s="63" t="str">
        <f t="shared" si="54"/>
        <v>NC</v>
      </c>
      <c r="AK147" s="63">
        <f t="shared" si="55"/>
        <v>46.017142857142858</v>
      </c>
      <c r="AL147" s="63">
        <f>Persona!AO148</f>
        <v>25.56</v>
      </c>
      <c r="AM147" s="63">
        <f>Persona!AP148</f>
        <v>44.333333333333329</v>
      </c>
      <c r="AN147" s="63">
        <f t="shared" si="56"/>
        <v>69.893333333333331</v>
      </c>
      <c r="AO147" s="63">
        <f t="shared" si="57"/>
        <v>34.946666666666665</v>
      </c>
      <c r="AP147" s="67" t="str">
        <f>IF(HPS!$AN147&gt;=40,"Cleared","NC")</f>
        <v>Cleared</v>
      </c>
      <c r="AQ147" s="63" t="str">
        <f>Wellness!AY148</f>
        <v>NC</v>
      </c>
      <c r="AR147" s="63">
        <f>Wellness!BG148</f>
        <v>13.333333333333334</v>
      </c>
      <c r="AS147" s="62">
        <f t="shared" si="58"/>
        <v>4</v>
      </c>
      <c r="AT147" s="76" t="str">
        <f t="shared" si="59"/>
        <v>NC</v>
      </c>
      <c r="AU147" s="63">
        <f>Behavior!AG148</f>
        <v>3.6</v>
      </c>
      <c r="AV147" s="63">
        <f>Behavior!AH148</f>
        <v>7.2</v>
      </c>
      <c r="AW147" s="63" t="str">
        <f t="shared" si="60"/>
        <v>Cleared</v>
      </c>
      <c r="AX147" s="63">
        <f>Discipline!AN148</f>
        <v>43.944444444444443</v>
      </c>
      <c r="AY147" s="63">
        <f t="shared" si="61"/>
        <v>4.3944444444444448</v>
      </c>
      <c r="AZ147" s="63" t="str">
        <f t="shared" si="62"/>
        <v>Cleared</v>
      </c>
      <c r="BA147" s="63">
        <f t="shared" si="63"/>
        <v>50.541111111111114</v>
      </c>
      <c r="BB147" s="63">
        <f>Persona!BB148</f>
        <v>25.00925925925926</v>
      </c>
      <c r="BC147" s="63">
        <f>Persona!BC148</f>
        <v>36</v>
      </c>
      <c r="BD147" s="63">
        <f t="shared" si="64"/>
        <v>61.00925925925926</v>
      </c>
      <c r="BE147" s="63">
        <f t="shared" si="65"/>
        <v>30.50462962962963</v>
      </c>
      <c r="BF147" s="63" t="str">
        <f t="shared" si="66"/>
        <v>Cleared</v>
      </c>
      <c r="BG147" s="63" t="str">
        <f>Wellness!BS148</f>
        <v>NC</v>
      </c>
      <c r="BH147" s="63">
        <f>Wellness!CA148</f>
        <v>0</v>
      </c>
      <c r="BI147" s="62">
        <f t="shared" si="67"/>
        <v>0</v>
      </c>
      <c r="BJ147" s="76" t="str">
        <f t="shared" si="68"/>
        <v>NC</v>
      </c>
      <c r="BK147" s="63">
        <f>Behavior!AG148</f>
        <v>3.6</v>
      </c>
      <c r="BL147" s="63">
        <f>Behavior!AH148</f>
        <v>7.2</v>
      </c>
      <c r="BM147" s="63" t="str">
        <f t="shared" si="69"/>
        <v>Cleared</v>
      </c>
      <c r="BN147" s="63">
        <f>Discipline!BA148</f>
        <v>55.666666666666664</v>
      </c>
      <c r="BO147" s="63">
        <f t="shared" si="70"/>
        <v>5.5666666666666664</v>
      </c>
      <c r="BP147" s="63" t="str">
        <f>IF(HPS!BO147&gt;=6,"Cleared","NC")</f>
        <v>NC</v>
      </c>
      <c r="BQ147" s="63">
        <f t="shared" si="71"/>
        <v>43.271296296296299</v>
      </c>
    </row>
    <row r="148" spans="1:69" x14ac:dyDescent="0.3">
      <c r="A148" s="71">
        <v>145</v>
      </c>
      <c r="B148" s="60" t="s">
        <v>23</v>
      </c>
      <c r="C148" s="60" t="s">
        <v>15</v>
      </c>
      <c r="D148" s="60" t="s">
        <v>316</v>
      </c>
      <c r="E148" s="61" t="s">
        <v>317</v>
      </c>
      <c r="F148" s="63">
        <f>Persona!O149</f>
        <v>0</v>
      </c>
      <c r="G148" s="63">
        <f>Persona!P149</f>
        <v>54.44444444444445</v>
      </c>
      <c r="H148" s="63">
        <f>HPS!$G148+HPS!$F148</f>
        <v>54.44444444444445</v>
      </c>
      <c r="I148" s="63">
        <f>HPS!$H148*0.5</f>
        <v>27.222222222222225</v>
      </c>
      <c r="J148" s="63" t="str">
        <f>IF(HPS!$G148&gt;=50,"Cleared","NC")</f>
        <v>Cleared</v>
      </c>
      <c r="K148" s="63" t="str">
        <f>Wellness!K149</f>
        <v>Cleared</v>
      </c>
      <c r="L148" s="63">
        <f>Wellness!S149</f>
        <v>0</v>
      </c>
      <c r="M148" s="62">
        <f t="shared" si="49"/>
        <v>0</v>
      </c>
      <c r="N148" s="76" t="str">
        <f t="shared" si="50"/>
        <v>NC</v>
      </c>
      <c r="O148" s="62">
        <f>Behavior!I149</f>
        <v>3</v>
      </c>
      <c r="P148" s="62">
        <f>HPS!$O148*2</f>
        <v>6</v>
      </c>
      <c r="Q148" s="63" t="str">
        <f>IF(HPS!$P148&gt;=6,"Cleared","NC")</f>
        <v>Cleared</v>
      </c>
      <c r="R148" s="63">
        <f>Discipline!N149</f>
        <v>65</v>
      </c>
      <c r="S148" s="63">
        <f>HPS!$R148*0.1</f>
        <v>6.5</v>
      </c>
      <c r="T148" s="63" t="str">
        <f>IF(HPS!$S148&gt;=4,"Cleared","NC")</f>
        <v>Cleared</v>
      </c>
      <c r="U148" s="63">
        <f>HPS!$I148+HPS!$M148+HPS!$P148+HPS!$S148</f>
        <v>39.722222222222229</v>
      </c>
      <c r="V148" s="63">
        <f>Persona!AB149</f>
        <v>19.692857142857147</v>
      </c>
      <c r="W148" s="63">
        <f>Persona!AC149</f>
        <v>32</v>
      </c>
      <c r="X148" s="63">
        <f>HPS!$V148+HPS!$W148</f>
        <v>51.69285714285715</v>
      </c>
      <c r="Y148" s="63">
        <f t="shared" si="51"/>
        <v>25.846428571428575</v>
      </c>
      <c r="Z148" s="63" t="str">
        <f>IF(HPS!$X148&gt;=40,"Cleared","NC")</f>
        <v>Cleared</v>
      </c>
      <c r="AA148" s="63" t="str">
        <f>Wellness!AE149</f>
        <v>NC</v>
      </c>
      <c r="AB148" s="63">
        <f>Wellness!AM149</f>
        <v>23.333333333333332</v>
      </c>
      <c r="AC148" s="63">
        <f t="shared" si="72"/>
        <v>6.9999999999999991</v>
      </c>
      <c r="AD148" s="76" t="str">
        <f t="shared" si="52"/>
        <v>NC</v>
      </c>
      <c r="AE148" s="63">
        <f>Behavior!Q149</f>
        <v>3.2</v>
      </c>
      <c r="AF148" s="63">
        <f>Behavior!R149</f>
        <v>6.4</v>
      </c>
      <c r="AG148" s="63" t="str">
        <f>IF(HPS!$AF148&gt;=6,"Cleared","NC")</f>
        <v>Cleared</v>
      </c>
      <c r="AH148" s="63">
        <f>Discipline!AA149</f>
        <v>46.857142857142861</v>
      </c>
      <c r="AI148" s="63">
        <f t="shared" si="53"/>
        <v>4.6857142857142859</v>
      </c>
      <c r="AJ148" s="63" t="str">
        <f t="shared" si="54"/>
        <v>Cleared</v>
      </c>
      <c r="AK148" s="63">
        <f t="shared" si="55"/>
        <v>43.932142857142857</v>
      </c>
      <c r="AL148" s="63">
        <f>Persona!AO149</f>
        <v>21.293333333333337</v>
      </c>
      <c r="AM148" s="63">
        <f>Persona!AP149</f>
        <v>46</v>
      </c>
      <c r="AN148" s="63">
        <f t="shared" si="56"/>
        <v>67.293333333333337</v>
      </c>
      <c r="AO148" s="63">
        <f t="shared" si="57"/>
        <v>33.646666666666668</v>
      </c>
      <c r="AP148" s="63" t="str">
        <f>IF(HPS!$AN148&gt;=40,"Cleared","NC")</f>
        <v>Cleared</v>
      </c>
      <c r="AQ148" s="63" t="str">
        <f>Wellness!AY149</f>
        <v>Cleared</v>
      </c>
      <c r="AR148" s="63">
        <f>Wellness!BG149</f>
        <v>26.666666666666668</v>
      </c>
      <c r="AS148" s="62">
        <f t="shared" si="58"/>
        <v>8</v>
      </c>
      <c r="AT148" s="76" t="str">
        <f t="shared" si="59"/>
        <v>NC</v>
      </c>
      <c r="AU148" s="63">
        <f>Behavior!AG149</f>
        <v>2.8</v>
      </c>
      <c r="AV148" s="63">
        <f>Behavior!AH149</f>
        <v>5.6</v>
      </c>
      <c r="AW148" s="63" t="str">
        <f t="shared" si="60"/>
        <v>NC</v>
      </c>
      <c r="AX148" s="63">
        <f>Discipline!AN149</f>
        <v>48.166666666666664</v>
      </c>
      <c r="AY148" s="63">
        <f t="shared" si="61"/>
        <v>4.8166666666666664</v>
      </c>
      <c r="AZ148" s="63" t="str">
        <f t="shared" si="62"/>
        <v>Cleared</v>
      </c>
      <c r="BA148" s="63">
        <f t="shared" si="63"/>
        <v>52.063333333333333</v>
      </c>
      <c r="BB148" s="63">
        <f>Persona!BB149</f>
        <v>22.810185185185187</v>
      </c>
      <c r="BC148" s="63">
        <f>Persona!BC149</f>
        <v>36</v>
      </c>
      <c r="BD148" s="63">
        <f t="shared" si="64"/>
        <v>58.81018518518519</v>
      </c>
      <c r="BE148" s="63">
        <f t="shared" si="65"/>
        <v>29.405092592592595</v>
      </c>
      <c r="BF148" s="63" t="str">
        <f t="shared" si="66"/>
        <v>Cleared</v>
      </c>
      <c r="BG148" s="63" t="str">
        <f>Wellness!BS149</f>
        <v>Cleared</v>
      </c>
      <c r="BH148" s="63">
        <f>Wellness!CA149</f>
        <v>26.666666666666668</v>
      </c>
      <c r="BI148" s="62">
        <f t="shared" si="67"/>
        <v>8</v>
      </c>
      <c r="BJ148" s="76" t="str">
        <f t="shared" si="68"/>
        <v>NC</v>
      </c>
      <c r="BK148" s="63">
        <f>Behavior!AG149</f>
        <v>2.8</v>
      </c>
      <c r="BL148" s="63">
        <f>Behavior!AH149</f>
        <v>5.6</v>
      </c>
      <c r="BM148" s="63" t="str">
        <f t="shared" si="69"/>
        <v>NC</v>
      </c>
      <c r="BN148" s="63">
        <f>Discipline!BA149</f>
        <v>48</v>
      </c>
      <c r="BO148" s="63">
        <f t="shared" si="70"/>
        <v>4.8000000000000007</v>
      </c>
      <c r="BP148" s="63" t="str">
        <f>IF(HPS!BO148&gt;=6,"Cleared","NC")</f>
        <v>NC</v>
      </c>
      <c r="BQ148" s="63">
        <f t="shared" si="71"/>
        <v>47.805092592592601</v>
      </c>
    </row>
    <row r="149" spans="1:69" x14ac:dyDescent="0.3">
      <c r="A149" s="72">
        <v>146</v>
      </c>
      <c r="B149" s="64" t="s">
        <v>23</v>
      </c>
      <c r="C149" s="64" t="s">
        <v>15</v>
      </c>
      <c r="D149" s="64" t="s">
        <v>318</v>
      </c>
      <c r="E149" s="65" t="s">
        <v>319</v>
      </c>
      <c r="F149" s="63">
        <f>Persona!O150</f>
        <v>0</v>
      </c>
      <c r="G149" s="63">
        <f>Persona!P150</f>
        <v>87.777777777777771</v>
      </c>
      <c r="H149" s="63">
        <f>HPS!$G149+HPS!$F149</f>
        <v>87.777777777777771</v>
      </c>
      <c r="I149" s="63">
        <f>HPS!$H149*0.5</f>
        <v>43.888888888888886</v>
      </c>
      <c r="J149" s="63" t="str">
        <f>IF(HPS!$G149&gt;=50,"Cleared","NC")</f>
        <v>Cleared</v>
      </c>
      <c r="K149" s="63" t="str">
        <f>Wellness!K150</f>
        <v>Cleared</v>
      </c>
      <c r="L149" s="63">
        <f>Wellness!S150</f>
        <v>36.666666666666664</v>
      </c>
      <c r="M149" s="62">
        <f t="shared" si="49"/>
        <v>10.999999999999998</v>
      </c>
      <c r="N149" s="76" t="str">
        <f t="shared" si="50"/>
        <v>Cleared</v>
      </c>
      <c r="O149" s="66">
        <f>Behavior!I150</f>
        <v>3</v>
      </c>
      <c r="P149" s="66">
        <f>HPS!$O149*2</f>
        <v>6</v>
      </c>
      <c r="Q149" s="67" t="str">
        <f>IF(HPS!$P149&gt;=6,"Cleared","NC")</f>
        <v>Cleared</v>
      </c>
      <c r="R149" s="63">
        <f>Discipline!N150</f>
        <v>54.821428571428577</v>
      </c>
      <c r="S149" s="63">
        <f>HPS!$R149*0.1</f>
        <v>5.4821428571428577</v>
      </c>
      <c r="T149" s="63" t="str">
        <f>IF(HPS!$S149&gt;=4,"Cleared","NC")</f>
        <v>Cleared</v>
      </c>
      <c r="U149" s="67">
        <f>HPS!$I149+HPS!$M149+HPS!$P149+HPS!$S149</f>
        <v>66.371031746031747</v>
      </c>
      <c r="V149" s="63">
        <f>Persona!AB150</f>
        <v>22.626190476190473</v>
      </c>
      <c r="W149" s="63">
        <f>Persona!AC150</f>
        <v>60</v>
      </c>
      <c r="X149" s="63">
        <f>HPS!$V149+HPS!$W149</f>
        <v>82.626190476190473</v>
      </c>
      <c r="Y149" s="63">
        <f t="shared" si="51"/>
        <v>41.313095238095237</v>
      </c>
      <c r="Z149" s="67" t="str">
        <f>IF(HPS!$X149&gt;=40,"Cleared","NC")</f>
        <v>Cleared</v>
      </c>
      <c r="AA149" s="63" t="str">
        <f>Wellness!AE150</f>
        <v>Cleared</v>
      </c>
      <c r="AB149" s="63">
        <f>Wellness!AM150</f>
        <v>40</v>
      </c>
      <c r="AC149" s="63">
        <f t="shared" si="72"/>
        <v>12</v>
      </c>
      <c r="AD149" s="76" t="str">
        <f t="shared" si="52"/>
        <v>Cleared</v>
      </c>
      <c r="AE149" s="63">
        <f>Behavior!Q150</f>
        <v>4.9000000000000004</v>
      </c>
      <c r="AF149" s="63">
        <f>Behavior!R150</f>
        <v>9.8000000000000007</v>
      </c>
      <c r="AG149" s="63" t="str">
        <f>IF(HPS!$AF149&gt;=6,"Cleared","NC")</f>
        <v>Cleared</v>
      </c>
      <c r="AH149" s="63">
        <f>Discipline!AA150</f>
        <v>71.771428571428572</v>
      </c>
      <c r="AI149" s="63">
        <f t="shared" si="53"/>
        <v>7.1771428571428579</v>
      </c>
      <c r="AJ149" s="63" t="str">
        <f t="shared" si="54"/>
        <v>Cleared</v>
      </c>
      <c r="AK149" s="63">
        <f t="shared" si="55"/>
        <v>70.290238095238095</v>
      </c>
      <c r="AL149" s="63">
        <f>Persona!AO150</f>
        <v>17.506666666666668</v>
      </c>
      <c r="AM149" s="63">
        <f>Persona!AP150</f>
        <v>50.000000000000007</v>
      </c>
      <c r="AN149" s="63">
        <f t="shared" si="56"/>
        <v>67.506666666666675</v>
      </c>
      <c r="AO149" s="63">
        <f t="shared" si="57"/>
        <v>33.753333333333337</v>
      </c>
      <c r="AP149" s="67" t="str">
        <f>IF(HPS!$AN149&gt;=40,"Cleared","NC")</f>
        <v>Cleared</v>
      </c>
      <c r="AQ149" s="63" t="str">
        <f>Wellness!AY150</f>
        <v>Cleared</v>
      </c>
      <c r="AR149" s="63">
        <f>Wellness!BG150</f>
        <v>40</v>
      </c>
      <c r="AS149" s="62">
        <f t="shared" si="58"/>
        <v>12</v>
      </c>
      <c r="AT149" s="76" t="str">
        <f t="shared" si="59"/>
        <v>Cleared</v>
      </c>
      <c r="AU149" s="63">
        <f>Behavior!AG150</f>
        <v>4.95</v>
      </c>
      <c r="AV149" s="63">
        <f>Behavior!AH150</f>
        <v>9.9</v>
      </c>
      <c r="AW149" s="63" t="str">
        <f t="shared" si="60"/>
        <v>Cleared</v>
      </c>
      <c r="AX149" s="63">
        <f>Discipline!AN150</f>
        <v>60.388888888888879</v>
      </c>
      <c r="AY149" s="63">
        <f t="shared" si="61"/>
        <v>6.0388888888888879</v>
      </c>
      <c r="AZ149" s="63" t="str">
        <f t="shared" si="62"/>
        <v>Cleared</v>
      </c>
      <c r="BA149" s="63">
        <f t="shared" si="63"/>
        <v>61.692222222222227</v>
      </c>
      <c r="BB149" s="63">
        <f>Persona!BB150</f>
        <v>31.129629629629633</v>
      </c>
      <c r="BC149" s="63">
        <f>Persona!BC150</f>
        <v>58</v>
      </c>
      <c r="BD149" s="63">
        <f t="shared" si="64"/>
        <v>89.129629629629633</v>
      </c>
      <c r="BE149" s="63">
        <f t="shared" si="65"/>
        <v>44.564814814814817</v>
      </c>
      <c r="BF149" s="63" t="str">
        <f t="shared" si="66"/>
        <v>Cleared</v>
      </c>
      <c r="BG149" s="63" t="str">
        <f>Wellness!BS150</f>
        <v>Cleared</v>
      </c>
      <c r="BH149" s="63">
        <f>Wellness!CA150</f>
        <v>36.666666666666664</v>
      </c>
      <c r="BI149" s="62">
        <f t="shared" si="67"/>
        <v>10.999999999999998</v>
      </c>
      <c r="BJ149" s="76" t="str">
        <f t="shared" si="68"/>
        <v>Cleared</v>
      </c>
      <c r="BK149" s="63">
        <f>Behavior!AG150</f>
        <v>4.95</v>
      </c>
      <c r="BL149" s="63">
        <f>Behavior!AH150</f>
        <v>9.9</v>
      </c>
      <c r="BM149" s="63" t="str">
        <f t="shared" si="69"/>
        <v>Cleared</v>
      </c>
      <c r="BN149" s="63">
        <f>Discipline!BA150</f>
        <v>65.666666666666671</v>
      </c>
      <c r="BO149" s="63">
        <f t="shared" si="70"/>
        <v>6.5666666666666673</v>
      </c>
      <c r="BP149" s="63" t="str">
        <f>IF(HPS!BO149&gt;=6,"Cleared","NC")</f>
        <v>Cleared</v>
      </c>
      <c r="BQ149" s="63">
        <f t="shared" si="71"/>
        <v>72.031481481481478</v>
      </c>
    </row>
    <row r="150" spans="1:69" x14ac:dyDescent="0.3">
      <c r="A150" s="71">
        <v>147</v>
      </c>
      <c r="B150" s="60" t="s">
        <v>27</v>
      </c>
      <c r="C150" s="60" t="s">
        <v>24</v>
      </c>
      <c r="D150" s="60" t="s">
        <v>320</v>
      </c>
      <c r="E150" s="61" t="s">
        <v>321</v>
      </c>
      <c r="F150" s="63">
        <f>Persona!O151</f>
        <v>0</v>
      </c>
      <c r="G150" s="63">
        <f>Persona!P151</f>
        <v>21.666666666666668</v>
      </c>
      <c r="H150" s="63">
        <f>HPS!$G150+HPS!$F150</f>
        <v>21.666666666666668</v>
      </c>
      <c r="I150" s="63">
        <f>HPS!$H150*0.5</f>
        <v>10.833333333333334</v>
      </c>
      <c r="J150" s="63" t="str">
        <f>IF(HPS!$G150&gt;=50,"Cleared","NC")</f>
        <v>NC</v>
      </c>
      <c r="K150" s="63" t="str">
        <f>Wellness!K151</f>
        <v>Cleared</v>
      </c>
      <c r="L150" s="63">
        <f>Wellness!S151</f>
        <v>40</v>
      </c>
      <c r="M150" s="62">
        <f t="shared" si="49"/>
        <v>12</v>
      </c>
      <c r="N150" s="76" t="str">
        <f t="shared" si="50"/>
        <v>Cleared</v>
      </c>
      <c r="O150" s="62">
        <f>Behavior!I151</f>
        <v>3</v>
      </c>
      <c r="P150" s="62">
        <f>HPS!$O150*2</f>
        <v>6</v>
      </c>
      <c r="Q150" s="63" t="str">
        <f>IF(HPS!$P150&gt;=6,"Cleared","NC")</f>
        <v>Cleared</v>
      </c>
      <c r="R150" s="63">
        <f>Discipline!N151</f>
        <v>70.401785714285708</v>
      </c>
      <c r="S150" s="63">
        <f>HPS!$R150*0.1</f>
        <v>7.0401785714285712</v>
      </c>
      <c r="T150" s="63" t="str">
        <f>IF(HPS!$S150&gt;=4,"Cleared","NC")</f>
        <v>Cleared</v>
      </c>
      <c r="U150" s="63">
        <f>HPS!$I150+HPS!$M150+HPS!$P150+HPS!$S150</f>
        <v>35.873511904761905</v>
      </c>
      <c r="V150" s="63">
        <f>Persona!AB151</f>
        <v>16.104761904761904</v>
      </c>
      <c r="W150" s="63">
        <f>Persona!AC151</f>
        <v>39.200000000000003</v>
      </c>
      <c r="X150" s="63">
        <f>HPS!$V150+HPS!$W150</f>
        <v>55.304761904761904</v>
      </c>
      <c r="Y150" s="63">
        <f t="shared" si="51"/>
        <v>27.652380952380952</v>
      </c>
      <c r="Z150" s="63" t="str">
        <f>IF(HPS!$X150&gt;=40,"Cleared","NC")</f>
        <v>Cleared</v>
      </c>
      <c r="AA150" s="63" t="str">
        <f>Wellness!AE151</f>
        <v>NC</v>
      </c>
      <c r="AB150" s="63">
        <f>Wellness!AM151</f>
        <v>23.333333333333332</v>
      </c>
      <c r="AC150" s="63">
        <f t="shared" si="72"/>
        <v>6.9999999999999991</v>
      </c>
      <c r="AD150" s="76" t="str">
        <f t="shared" si="52"/>
        <v>NC</v>
      </c>
      <c r="AE150" s="63">
        <f>Behavior!Q151</f>
        <v>3.35</v>
      </c>
      <c r="AF150" s="63">
        <f>Behavior!R151</f>
        <v>6.7</v>
      </c>
      <c r="AG150" s="63" t="str">
        <f>IF(HPS!$AF150&gt;=6,"Cleared","NC")</f>
        <v>Cleared</v>
      </c>
      <c r="AH150" s="63">
        <f>Discipline!AA151</f>
        <v>44.228571428571428</v>
      </c>
      <c r="AI150" s="63">
        <f t="shared" si="53"/>
        <v>4.4228571428571426</v>
      </c>
      <c r="AJ150" s="63" t="str">
        <f t="shared" si="54"/>
        <v>Cleared</v>
      </c>
      <c r="AK150" s="63">
        <f t="shared" si="55"/>
        <v>45.775238095238095</v>
      </c>
      <c r="AL150" s="63">
        <f>Persona!AO151</f>
        <v>11.373333333333335</v>
      </c>
      <c r="AM150" s="63">
        <f>Persona!AP151</f>
        <v>37.999999999999993</v>
      </c>
      <c r="AN150" s="63">
        <f t="shared" si="56"/>
        <v>49.373333333333328</v>
      </c>
      <c r="AO150" s="63">
        <f t="shared" si="57"/>
        <v>24.686666666666664</v>
      </c>
      <c r="AP150" s="63" t="str">
        <f>IF(HPS!$AN150&gt;=40,"Cleared","NC")</f>
        <v>Cleared</v>
      </c>
      <c r="AQ150" s="63" t="str">
        <f>Wellness!AY151</f>
        <v>NC</v>
      </c>
      <c r="AR150" s="63">
        <f>Wellness!BG151</f>
        <v>13.333333333333334</v>
      </c>
      <c r="AS150" s="62">
        <f t="shared" si="58"/>
        <v>4</v>
      </c>
      <c r="AT150" s="76" t="str">
        <f t="shared" si="59"/>
        <v>NC</v>
      </c>
      <c r="AU150" s="63">
        <f>Behavior!AG151</f>
        <v>3.7</v>
      </c>
      <c r="AV150" s="63">
        <f>Behavior!AH151</f>
        <v>7.4</v>
      </c>
      <c r="AW150" s="63" t="str">
        <f t="shared" si="60"/>
        <v>Cleared</v>
      </c>
      <c r="AX150" s="63">
        <f>Discipline!AN151</f>
        <v>34.166666666666664</v>
      </c>
      <c r="AY150" s="63">
        <f t="shared" si="61"/>
        <v>3.4166666666666665</v>
      </c>
      <c r="AZ150" s="63" t="str">
        <f t="shared" si="62"/>
        <v>NC</v>
      </c>
      <c r="BA150" s="63">
        <f t="shared" si="63"/>
        <v>39.50333333333333</v>
      </c>
      <c r="BB150" s="63">
        <f>Persona!BB151</f>
        <v>22.766666666666666</v>
      </c>
      <c r="BC150" s="63">
        <f>Persona!BC151</f>
        <v>48</v>
      </c>
      <c r="BD150" s="63">
        <f t="shared" si="64"/>
        <v>70.766666666666666</v>
      </c>
      <c r="BE150" s="63">
        <f t="shared" si="65"/>
        <v>35.383333333333333</v>
      </c>
      <c r="BF150" s="63" t="str">
        <f t="shared" si="66"/>
        <v>Cleared</v>
      </c>
      <c r="BG150" s="63" t="str">
        <f>Wellness!BS151</f>
        <v>NC</v>
      </c>
      <c r="BH150" s="63">
        <f>Wellness!CA151</f>
        <v>33.333333333333329</v>
      </c>
      <c r="BI150" s="62">
        <f t="shared" si="67"/>
        <v>9.9999999999999982</v>
      </c>
      <c r="BJ150" s="76" t="str">
        <f t="shared" si="68"/>
        <v>Cleared</v>
      </c>
      <c r="BK150" s="63">
        <f>Behavior!AG151</f>
        <v>3.7</v>
      </c>
      <c r="BL150" s="63">
        <f>Behavior!AH151</f>
        <v>7.4</v>
      </c>
      <c r="BM150" s="63" t="str">
        <f t="shared" si="69"/>
        <v>Cleared</v>
      </c>
      <c r="BN150" s="63">
        <f>Discipline!BA151</f>
        <v>53</v>
      </c>
      <c r="BO150" s="63">
        <f t="shared" si="70"/>
        <v>5.3000000000000007</v>
      </c>
      <c r="BP150" s="63" t="str">
        <f>IF(HPS!BO150&gt;=6,"Cleared","NC")</f>
        <v>NC</v>
      </c>
      <c r="BQ150" s="63">
        <f t="shared" si="71"/>
        <v>58.083333333333329</v>
      </c>
    </row>
    <row r="151" spans="1:69" x14ac:dyDescent="0.3">
      <c r="A151" s="72">
        <v>148</v>
      </c>
      <c r="B151" s="64" t="s">
        <v>27</v>
      </c>
      <c r="C151" s="64" t="s">
        <v>15</v>
      </c>
      <c r="D151" s="64" t="s">
        <v>322</v>
      </c>
      <c r="E151" s="65" t="s">
        <v>323</v>
      </c>
      <c r="F151" s="63">
        <f>Persona!O152</f>
        <v>0</v>
      </c>
      <c r="G151" s="63">
        <f>Persona!P152</f>
        <v>62.222222222222214</v>
      </c>
      <c r="H151" s="63">
        <f>HPS!$G151+HPS!$F151</f>
        <v>62.222222222222214</v>
      </c>
      <c r="I151" s="63">
        <f>HPS!$H151*0.5</f>
        <v>31.111111111111107</v>
      </c>
      <c r="J151" s="63" t="str">
        <f>IF(HPS!$G151&gt;=50,"Cleared","NC")</f>
        <v>Cleared</v>
      </c>
      <c r="K151" s="63" t="str">
        <f>Wellness!K152</f>
        <v>Cleared</v>
      </c>
      <c r="L151" s="63">
        <f>Wellness!S152</f>
        <v>63.333333333333329</v>
      </c>
      <c r="M151" s="62">
        <f t="shared" si="49"/>
        <v>18.999999999999996</v>
      </c>
      <c r="N151" s="76" t="str">
        <f t="shared" si="50"/>
        <v>Cleared</v>
      </c>
      <c r="O151" s="66">
        <f>Behavior!I152</f>
        <v>3</v>
      </c>
      <c r="P151" s="66">
        <f>HPS!$O151*2</f>
        <v>6</v>
      </c>
      <c r="Q151" s="67" t="str">
        <f>IF(HPS!$P151&gt;=6,"Cleared","NC")</f>
        <v>Cleared</v>
      </c>
      <c r="R151" s="63">
        <f>Discipline!N152</f>
        <v>55.000000000000007</v>
      </c>
      <c r="S151" s="63">
        <f>HPS!$R151*0.1</f>
        <v>5.5000000000000009</v>
      </c>
      <c r="T151" s="63" t="str">
        <f>IF(HPS!$S151&gt;=4,"Cleared","NC")</f>
        <v>Cleared</v>
      </c>
      <c r="U151" s="67">
        <f>HPS!$I151+HPS!$M151+HPS!$P151+HPS!$S151</f>
        <v>61.6111111111111</v>
      </c>
      <c r="V151" s="63">
        <f>Persona!AB152</f>
        <v>24.057142857142857</v>
      </c>
      <c r="W151" s="63">
        <f>Persona!AC152</f>
        <v>36</v>
      </c>
      <c r="X151" s="63">
        <f>HPS!$V151+HPS!$W151</f>
        <v>60.057142857142857</v>
      </c>
      <c r="Y151" s="63">
        <f t="shared" si="51"/>
        <v>30.028571428571428</v>
      </c>
      <c r="Z151" s="67" t="str">
        <f>IF(HPS!$X151&gt;=40,"Cleared","NC")</f>
        <v>Cleared</v>
      </c>
      <c r="AA151" s="63" t="str">
        <f>Wellness!AE152</f>
        <v>NC</v>
      </c>
      <c r="AB151" s="63">
        <f>Wellness!AM152</f>
        <v>20</v>
      </c>
      <c r="AC151" s="63">
        <f t="shared" si="72"/>
        <v>6</v>
      </c>
      <c r="AD151" s="76" t="str">
        <f t="shared" si="52"/>
        <v>NC</v>
      </c>
      <c r="AE151" s="63">
        <f>Behavior!Q152</f>
        <v>3.4</v>
      </c>
      <c r="AF151" s="63">
        <f>Behavior!R152</f>
        <v>6.8</v>
      </c>
      <c r="AG151" s="63" t="str">
        <f>IF(HPS!$AF151&gt;=6,"Cleared","NC")</f>
        <v>Cleared</v>
      </c>
      <c r="AH151" s="63">
        <f>Discipline!AA152</f>
        <v>46.057142857142857</v>
      </c>
      <c r="AI151" s="63">
        <f t="shared" si="53"/>
        <v>4.6057142857142859</v>
      </c>
      <c r="AJ151" s="63" t="str">
        <f t="shared" si="54"/>
        <v>Cleared</v>
      </c>
      <c r="AK151" s="63">
        <f t="shared" si="55"/>
        <v>47.434285714285707</v>
      </c>
      <c r="AL151" s="63">
        <f>Persona!AO152</f>
        <v>18.786666666666669</v>
      </c>
      <c r="AM151" s="63">
        <f>Persona!AP152</f>
        <v>36</v>
      </c>
      <c r="AN151" s="63">
        <f t="shared" si="56"/>
        <v>54.786666666666669</v>
      </c>
      <c r="AO151" s="63">
        <f t="shared" si="57"/>
        <v>27.393333333333334</v>
      </c>
      <c r="AP151" s="67" t="str">
        <f>IF(HPS!$AN151&gt;=40,"Cleared","NC")</f>
        <v>Cleared</v>
      </c>
      <c r="AQ151" s="63" t="str">
        <f>Wellness!AY152</f>
        <v>NC</v>
      </c>
      <c r="AR151" s="63">
        <f>Wellness!BG152</f>
        <v>36.666666666666664</v>
      </c>
      <c r="AS151" s="62">
        <f t="shared" si="58"/>
        <v>10.999999999999998</v>
      </c>
      <c r="AT151" s="76" t="str">
        <f t="shared" si="59"/>
        <v>Cleared</v>
      </c>
      <c r="AU151" s="63">
        <f>Behavior!AG152</f>
        <v>3.56</v>
      </c>
      <c r="AV151" s="63">
        <f>Behavior!AH152</f>
        <v>7.12</v>
      </c>
      <c r="AW151" s="63" t="str">
        <f t="shared" si="60"/>
        <v>Cleared</v>
      </c>
      <c r="AX151" s="63">
        <f>Discipline!AN152</f>
        <v>44.333333333333336</v>
      </c>
      <c r="AY151" s="63">
        <f t="shared" si="61"/>
        <v>4.4333333333333336</v>
      </c>
      <c r="AZ151" s="63" t="str">
        <f t="shared" si="62"/>
        <v>Cleared</v>
      </c>
      <c r="BA151" s="63">
        <f t="shared" si="63"/>
        <v>49.946666666666658</v>
      </c>
      <c r="BB151" s="63">
        <f>Persona!BB152</f>
        <v>18.474074074074078</v>
      </c>
      <c r="BC151" s="63">
        <f>Persona!BC152</f>
        <v>41.666666666666664</v>
      </c>
      <c r="BD151" s="63">
        <f t="shared" si="64"/>
        <v>60.140740740740739</v>
      </c>
      <c r="BE151" s="63">
        <f t="shared" si="65"/>
        <v>30.07037037037037</v>
      </c>
      <c r="BF151" s="63" t="str">
        <f t="shared" si="66"/>
        <v>Cleared</v>
      </c>
      <c r="BG151" s="63" t="str">
        <f>Wellness!BS152</f>
        <v>NC</v>
      </c>
      <c r="BH151" s="63">
        <f>Wellness!CA152</f>
        <v>40</v>
      </c>
      <c r="BI151" s="62">
        <f t="shared" si="67"/>
        <v>12</v>
      </c>
      <c r="BJ151" s="76" t="str">
        <f t="shared" si="68"/>
        <v>Cleared</v>
      </c>
      <c r="BK151" s="63">
        <f>Behavior!AG152</f>
        <v>3.56</v>
      </c>
      <c r="BL151" s="63">
        <f>Behavior!AH152</f>
        <v>7.12</v>
      </c>
      <c r="BM151" s="63" t="str">
        <f t="shared" si="69"/>
        <v>Cleared</v>
      </c>
      <c r="BN151" s="63">
        <f>Discipline!BA152</f>
        <v>39.333333333333336</v>
      </c>
      <c r="BO151" s="63">
        <f t="shared" si="70"/>
        <v>3.9333333333333336</v>
      </c>
      <c r="BP151" s="63" t="str">
        <f>IF(HPS!BO151&gt;=6,"Cleared","NC")</f>
        <v>NC</v>
      </c>
      <c r="BQ151" s="63">
        <f t="shared" si="71"/>
        <v>53.123703703703697</v>
      </c>
    </row>
    <row r="152" spans="1:69" x14ac:dyDescent="0.3">
      <c r="A152" s="71">
        <v>149</v>
      </c>
      <c r="B152" s="60" t="s">
        <v>27</v>
      </c>
      <c r="C152" s="60" t="s">
        <v>24</v>
      </c>
      <c r="D152" s="60" t="s">
        <v>324</v>
      </c>
      <c r="E152" s="61" t="s">
        <v>325</v>
      </c>
      <c r="F152" s="63">
        <f>Persona!O153</f>
        <v>0</v>
      </c>
      <c r="G152" s="63">
        <f>Persona!P153</f>
        <v>10</v>
      </c>
      <c r="H152" s="63">
        <f>HPS!$G152+HPS!$F152</f>
        <v>10</v>
      </c>
      <c r="I152" s="63">
        <f>HPS!$H152*0.5</f>
        <v>5</v>
      </c>
      <c r="J152" s="63" t="str">
        <f>IF(HPS!$G152&gt;=50,"Cleared","NC")</f>
        <v>NC</v>
      </c>
      <c r="K152" s="63" t="str">
        <f>Wellness!K153</f>
        <v>Cleared</v>
      </c>
      <c r="L152" s="63">
        <f>Wellness!S153</f>
        <v>46.666666666666664</v>
      </c>
      <c r="M152" s="62">
        <f t="shared" si="49"/>
        <v>13.999999999999998</v>
      </c>
      <c r="N152" s="76" t="str">
        <f t="shared" si="50"/>
        <v>Cleared</v>
      </c>
      <c r="O152" s="62">
        <f>Behavior!I153</f>
        <v>3</v>
      </c>
      <c r="P152" s="62">
        <f>HPS!$O152*2</f>
        <v>6</v>
      </c>
      <c r="Q152" s="63" t="str">
        <f>IF(HPS!$P152&gt;=6,"Cleared","NC")</f>
        <v>Cleared</v>
      </c>
      <c r="R152" s="63">
        <f>Discipline!N153</f>
        <v>70.803571428571431</v>
      </c>
      <c r="S152" s="63">
        <f>HPS!$R152*0.1</f>
        <v>7.0803571428571432</v>
      </c>
      <c r="T152" s="63" t="str">
        <f>IF(HPS!$S152&gt;=4,"Cleared","NC")</f>
        <v>Cleared</v>
      </c>
      <c r="U152" s="63">
        <f>HPS!$I152+HPS!$M152+HPS!$P152+HPS!$S152</f>
        <v>32.080357142857146</v>
      </c>
      <c r="V152" s="63">
        <f>Persona!AB153</f>
        <v>9.3380952380952387</v>
      </c>
      <c r="W152" s="63">
        <f>Persona!AC153</f>
        <v>40.799999999999997</v>
      </c>
      <c r="X152" s="63">
        <f>HPS!$V152+HPS!$W152</f>
        <v>50.138095238095232</v>
      </c>
      <c r="Y152" s="63">
        <f t="shared" si="51"/>
        <v>25.069047619047616</v>
      </c>
      <c r="Z152" s="63" t="str">
        <f>IF(HPS!$X152&gt;=40,"Cleared","NC")</f>
        <v>Cleared</v>
      </c>
      <c r="AA152" s="63" t="str">
        <f>Wellness!AE153</f>
        <v>Cleared</v>
      </c>
      <c r="AB152" s="63">
        <f>Wellness!AM153</f>
        <v>20</v>
      </c>
      <c r="AC152" s="63">
        <f t="shared" si="72"/>
        <v>6</v>
      </c>
      <c r="AD152" s="76" t="str">
        <f t="shared" si="52"/>
        <v>NC</v>
      </c>
      <c r="AE152" s="63">
        <f>Behavior!Q153</f>
        <v>1.65</v>
      </c>
      <c r="AF152" s="63">
        <f>Behavior!R153</f>
        <v>3.3</v>
      </c>
      <c r="AG152" s="63" t="str">
        <f>IF(HPS!$AF152&gt;=6,"Cleared","NC")</f>
        <v>NC</v>
      </c>
      <c r="AH152" s="63">
        <f>Discipline!AA153</f>
        <v>36.342857142857142</v>
      </c>
      <c r="AI152" s="63">
        <f t="shared" si="53"/>
        <v>3.6342857142857143</v>
      </c>
      <c r="AJ152" s="63" t="str">
        <f t="shared" si="54"/>
        <v>NC</v>
      </c>
      <c r="AK152" s="63">
        <f t="shared" si="55"/>
        <v>38.00333333333333</v>
      </c>
      <c r="AL152" s="63">
        <f>Persona!AO153</f>
        <v>4.08</v>
      </c>
      <c r="AM152" s="63">
        <f>Persona!AP153</f>
        <v>34</v>
      </c>
      <c r="AN152" s="63">
        <f t="shared" si="56"/>
        <v>38.08</v>
      </c>
      <c r="AO152" s="63">
        <f t="shared" si="57"/>
        <v>19.04</v>
      </c>
      <c r="AP152" s="63" t="str">
        <f>IF(HPS!$AN152&gt;=40,"Cleared","NC")</f>
        <v>NC</v>
      </c>
      <c r="AQ152" s="63" t="str">
        <f>Wellness!AY153</f>
        <v>NC</v>
      </c>
      <c r="AR152" s="63">
        <f>Wellness!BG153</f>
        <v>10</v>
      </c>
      <c r="AS152" s="62">
        <f t="shared" si="58"/>
        <v>3</v>
      </c>
      <c r="AT152" s="76" t="str">
        <f t="shared" si="59"/>
        <v>NC</v>
      </c>
      <c r="AU152" s="63">
        <f>Behavior!AG153</f>
        <v>2</v>
      </c>
      <c r="AV152" s="63">
        <f>Behavior!AH153</f>
        <v>4</v>
      </c>
      <c r="AW152" s="63" t="str">
        <f t="shared" si="60"/>
        <v>NC</v>
      </c>
      <c r="AX152" s="63">
        <f>Discipline!AN153</f>
        <v>11.222222222222221</v>
      </c>
      <c r="AY152" s="63">
        <f t="shared" si="61"/>
        <v>1.1222222222222222</v>
      </c>
      <c r="AZ152" s="63" t="str">
        <f t="shared" si="62"/>
        <v>NC</v>
      </c>
      <c r="BA152" s="63">
        <f t="shared" si="63"/>
        <v>27.162222222222223</v>
      </c>
      <c r="BB152" s="63">
        <f>Persona!BB153</f>
        <v>21.470370370370375</v>
      </c>
      <c r="BC152" s="63">
        <f>Persona!BC153</f>
        <v>37.166666666666657</v>
      </c>
      <c r="BD152" s="63">
        <f t="shared" si="64"/>
        <v>58.637037037037032</v>
      </c>
      <c r="BE152" s="63">
        <f t="shared" si="65"/>
        <v>29.318518518518516</v>
      </c>
      <c r="BF152" s="63" t="str">
        <f t="shared" si="66"/>
        <v>Cleared</v>
      </c>
      <c r="BG152" s="63" t="str">
        <f>Wellness!BS153</f>
        <v>Cleared</v>
      </c>
      <c r="BH152" s="63">
        <f>Wellness!CA153</f>
        <v>10</v>
      </c>
      <c r="BI152" s="62">
        <f t="shared" si="67"/>
        <v>3</v>
      </c>
      <c r="BJ152" s="76" t="str">
        <f t="shared" si="68"/>
        <v>NC</v>
      </c>
      <c r="BK152" s="63">
        <f>Behavior!AG153</f>
        <v>2</v>
      </c>
      <c r="BL152" s="63">
        <f>Behavior!AH153</f>
        <v>4</v>
      </c>
      <c r="BM152" s="63" t="str">
        <f t="shared" si="69"/>
        <v>NC</v>
      </c>
      <c r="BN152" s="63">
        <f>Discipline!BA153</f>
        <v>52.833333333333329</v>
      </c>
      <c r="BO152" s="63">
        <f t="shared" si="70"/>
        <v>5.2833333333333332</v>
      </c>
      <c r="BP152" s="63" t="str">
        <f>IF(HPS!BO152&gt;=6,"Cleared","NC")</f>
        <v>NC</v>
      </c>
      <c r="BQ152" s="63">
        <f t="shared" si="71"/>
        <v>41.601851851851848</v>
      </c>
    </row>
    <row r="153" spans="1:69" x14ac:dyDescent="0.3">
      <c r="A153" s="72">
        <v>150</v>
      </c>
      <c r="B153" s="64" t="s">
        <v>23</v>
      </c>
      <c r="C153" s="64" t="s">
        <v>15</v>
      </c>
      <c r="D153" s="64" t="s">
        <v>326</v>
      </c>
      <c r="E153" s="65" t="s">
        <v>327</v>
      </c>
      <c r="F153" s="63">
        <f>Persona!O154</f>
        <v>0</v>
      </c>
      <c r="G153" s="63">
        <f>Persona!P154</f>
        <v>65.555555555555543</v>
      </c>
      <c r="H153" s="63">
        <f>HPS!$G153+HPS!$F153</f>
        <v>65.555555555555543</v>
      </c>
      <c r="I153" s="63">
        <f>HPS!$H153*0.5</f>
        <v>32.777777777777771</v>
      </c>
      <c r="J153" s="63" t="str">
        <f>IF(HPS!$G153&gt;=50,"Cleared","NC")</f>
        <v>Cleared</v>
      </c>
      <c r="K153" s="63" t="str">
        <f>Wellness!K154</f>
        <v>Cleared</v>
      </c>
      <c r="L153" s="63">
        <f>Wellness!S154</f>
        <v>46.666666666666664</v>
      </c>
      <c r="M153" s="62">
        <f t="shared" si="49"/>
        <v>13.999999999999998</v>
      </c>
      <c r="N153" s="76" t="str">
        <f t="shared" si="50"/>
        <v>Cleared</v>
      </c>
      <c r="O153" s="66">
        <f>Behavior!I154</f>
        <v>3</v>
      </c>
      <c r="P153" s="66">
        <f>HPS!$O153*2</f>
        <v>6</v>
      </c>
      <c r="Q153" s="67" t="str">
        <f>IF(HPS!$P153&gt;=6,"Cleared","NC")</f>
        <v>Cleared</v>
      </c>
      <c r="R153" s="63">
        <f>Discipline!N154</f>
        <v>48.75</v>
      </c>
      <c r="S153" s="63">
        <f>HPS!$R153*0.1</f>
        <v>4.875</v>
      </c>
      <c r="T153" s="63" t="str">
        <f>IF(HPS!$S153&gt;=4,"Cleared","NC")</f>
        <v>Cleared</v>
      </c>
      <c r="U153" s="67">
        <f>HPS!$I153+HPS!$M153+HPS!$P153+HPS!$S153</f>
        <v>57.652777777777771</v>
      </c>
      <c r="V153" s="63">
        <f>Persona!AB154</f>
        <v>26.542857142857144</v>
      </c>
      <c r="W153" s="63">
        <f>Persona!AC154</f>
        <v>45.6</v>
      </c>
      <c r="X153" s="63">
        <f>HPS!$V153+HPS!$W153</f>
        <v>72.142857142857139</v>
      </c>
      <c r="Y153" s="63">
        <f t="shared" si="51"/>
        <v>36.071428571428569</v>
      </c>
      <c r="Z153" s="67" t="str">
        <f>IF(HPS!$X153&gt;=40,"Cleared","NC")</f>
        <v>Cleared</v>
      </c>
      <c r="AA153" s="63" t="str">
        <f>Wellness!AE154</f>
        <v>NC</v>
      </c>
      <c r="AB153" s="63">
        <f>Wellness!AM154</f>
        <v>20</v>
      </c>
      <c r="AC153" s="63">
        <f t="shared" si="72"/>
        <v>6</v>
      </c>
      <c r="AD153" s="76" t="str">
        <f t="shared" si="52"/>
        <v>NC</v>
      </c>
      <c r="AE153" s="63">
        <f>Behavior!Q154</f>
        <v>3.7</v>
      </c>
      <c r="AF153" s="63">
        <f>Behavior!R154</f>
        <v>7.4</v>
      </c>
      <c r="AG153" s="63" t="str">
        <f>IF(HPS!$AF153&gt;=6,"Cleared","NC")</f>
        <v>Cleared</v>
      </c>
      <c r="AH153" s="63">
        <f>Discipline!AA154</f>
        <v>48.228571428571428</v>
      </c>
      <c r="AI153" s="63">
        <f t="shared" si="53"/>
        <v>4.822857142857143</v>
      </c>
      <c r="AJ153" s="63" t="str">
        <f t="shared" si="54"/>
        <v>Cleared</v>
      </c>
      <c r="AK153" s="63">
        <f t="shared" si="55"/>
        <v>54.294285714285714</v>
      </c>
      <c r="AL153" s="63">
        <f>Persona!AO154</f>
        <v>15.226666666666668</v>
      </c>
      <c r="AM153" s="63">
        <f>Persona!AP154</f>
        <v>48</v>
      </c>
      <c r="AN153" s="63">
        <f t="shared" si="56"/>
        <v>63.226666666666667</v>
      </c>
      <c r="AO153" s="63">
        <f t="shared" si="57"/>
        <v>31.613333333333333</v>
      </c>
      <c r="AP153" s="67" t="str">
        <f>IF(HPS!$AN153&gt;=40,"Cleared","NC")</f>
        <v>Cleared</v>
      </c>
      <c r="AQ153" s="63" t="str">
        <f>Wellness!AY154</f>
        <v>NC</v>
      </c>
      <c r="AR153" s="63">
        <f>Wellness!BG154</f>
        <v>60</v>
      </c>
      <c r="AS153" s="62">
        <f t="shared" si="58"/>
        <v>18</v>
      </c>
      <c r="AT153" s="76" t="str">
        <f t="shared" si="59"/>
        <v>Cleared</v>
      </c>
      <c r="AU153" s="63">
        <f>Behavior!AG154</f>
        <v>4.7200000000000006</v>
      </c>
      <c r="AV153" s="63">
        <f>Behavior!AH154</f>
        <v>9.4400000000000013</v>
      </c>
      <c r="AW153" s="63" t="str">
        <f t="shared" si="60"/>
        <v>Cleared</v>
      </c>
      <c r="AX153" s="63">
        <f>Discipline!AN154</f>
        <v>44.277777777777779</v>
      </c>
      <c r="AY153" s="63">
        <f t="shared" si="61"/>
        <v>4.427777777777778</v>
      </c>
      <c r="AZ153" s="63" t="str">
        <f t="shared" si="62"/>
        <v>Cleared</v>
      </c>
      <c r="BA153" s="63">
        <f t="shared" si="63"/>
        <v>63.481111111111105</v>
      </c>
      <c r="BB153" s="63">
        <f>Persona!BB154</f>
        <v>23.933333333333337</v>
      </c>
      <c r="BC153" s="63">
        <f>Persona!BC154</f>
        <v>46.666666666666671</v>
      </c>
      <c r="BD153" s="63">
        <f t="shared" si="64"/>
        <v>70.600000000000009</v>
      </c>
      <c r="BE153" s="63">
        <f t="shared" si="65"/>
        <v>35.300000000000004</v>
      </c>
      <c r="BF153" s="63" t="str">
        <f t="shared" si="66"/>
        <v>Cleared</v>
      </c>
      <c r="BG153" s="63" t="str">
        <f>Wellness!BS154</f>
        <v>NC</v>
      </c>
      <c r="BH153" s="63">
        <f>Wellness!CA154</f>
        <v>60</v>
      </c>
      <c r="BI153" s="62">
        <f t="shared" si="67"/>
        <v>18</v>
      </c>
      <c r="BJ153" s="76" t="str">
        <f t="shared" si="68"/>
        <v>Cleared</v>
      </c>
      <c r="BK153" s="63">
        <f>Behavior!AG154</f>
        <v>4.7200000000000006</v>
      </c>
      <c r="BL153" s="63">
        <f>Behavior!AH154</f>
        <v>9.4400000000000013</v>
      </c>
      <c r="BM153" s="63" t="str">
        <f t="shared" si="69"/>
        <v>Cleared</v>
      </c>
      <c r="BN153" s="63">
        <f>Discipline!BA154</f>
        <v>55.666666666666664</v>
      </c>
      <c r="BO153" s="63">
        <f t="shared" si="70"/>
        <v>5.5666666666666664</v>
      </c>
      <c r="BP153" s="63" t="str">
        <f>IF(HPS!BO153&gt;=6,"Cleared","NC")</f>
        <v>NC</v>
      </c>
      <c r="BQ153" s="63">
        <f t="shared" si="71"/>
        <v>68.306666666666672</v>
      </c>
    </row>
    <row r="154" spans="1:69" x14ac:dyDescent="0.3">
      <c r="A154" s="71">
        <v>151</v>
      </c>
      <c r="B154" s="60" t="s">
        <v>27</v>
      </c>
      <c r="C154" s="60" t="s">
        <v>24</v>
      </c>
      <c r="D154" s="60" t="s">
        <v>328</v>
      </c>
      <c r="E154" s="61" t="s">
        <v>329</v>
      </c>
      <c r="F154" s="63">
        <f>Persona!O155</f>
        <v>0</v>
      </c>
      <c r="G154" s="63">
        <f>Persona!P155</f>
        <v>40</v>
      </c>
      <c r="H154" s="63">
        <f>HPS!$G154+HPS!$F154</f>
        <v>40</v>
      </c>
      <c r="I154" s="63">
        <f>HPS!$H154*0.5</f>
        <v>20</v>
      </c>
      <c r="J154" s="63" t="str">
        <f>IF(HPS!$G154&gt;=50,"Cleared","NC")</f>
        <v>NC</v>
      </c>
      <c r="K154" s="63" t="str">
        <f>Wellness!K155</f>
        <v>Cleared</v>
      </c>
      <c r="L154" s="63">
        <f>Wellness!S155</f>
        <v>46.666666666666664</v>
      </c>
      <c r="M154" s="62">
        <f t="shared" si="49"/>
        <v>13.999999999999998</v>
      </c>
      <c r="N154" s="76" t="str">
        <f t="shared" si="50"/>
        <v>Cleared</v>
      </c>
      <c r="O154" s="62">
        <f>Behavior!I155</f>
        <v>3</v>
      </c>
      <c r="P154" s="62">
        <f>HPS!$O154*2</f>
        <v>6</v>
      </c>
      <c r="Q154" s="63" t="str">
        <f>IF(HPS!$P154&gt;=6,"Cleared","NC")</f>
        <v>Cleared</v>
      </c>
      <c r="R154" s="63">
        <f>Discipline!N155</f>
        <v>62.857142857142854</v>
      </c>
      <c r="S154" s="63">
        <f>HPS!$R154*0.1</f>
        <v>6.2857142857142856</v>
      </c>
      <c r="T154" s="63" t="str">
        <f>IF(HPS!$S154&gt;=4,"Cleared","NC")</f>
        <v>Cleared</v>
      </c>
      <c r="U154" s="63">
        <f>HPS!$I154+HPS!$M154+HPS!$P154+HPS!$S154</f>
        <v>46.285714285714285</v>
      </c>
      <c r="V154" s="63">
        <f>Persona!AB155</f>
        <v>18.942857142857147</v>
      </c>
      <c r="W154" s="63">
        <f>Persona!AC155</f>
        <v>59.2</v>
      </c>
      <c r="X154" s="63">
        <f>HPS!$V154+HPS!$W154</f>
        <v>78.142857142857153</v>
      </c>
      <c r="Y154" s="63">
        <f t="shared" si="51"/>
        <v>39.071428571428577</v>
      </c>
      <c r="Z154" s="63" t="str">
        <f>IF(HPS!$X154&gt;=40,"Cleared","NC")</f>
        <v>Cleared</v>
      </c>
      <c r="AA154" s="63" t="str">
        <f>Wellness!AE155</f>
        <v>Cleared</v>
      </c>
      <c r="AB154" s="63">
        <f>Wellness!AM155</f>
        <v>36.666666666666664</v>
      </c>
      <c r="AC154" s="63">
        <f t="shared" si="72"/>
        <v>10.999999999999998</v>
      </c>
      <c r="AD154" s="76" t="str">
        <f t="shared" si="52"/>
        <v>Cleared</v>
      </c>
      <c r="AE154" s="63">
        <f>Behavior!Q155</f>
        <v>2.5499999999999998</v>
      </c>
      <c r="AF154" s="63">
        <f>Behavior!R155</f>
        <v>5.0999999999999996</v>
      </c>
      <c r="AG154" s="63" t="str">
        <f>IF(HPS!$AF154&gt;=6,"Cleared","NC")</f>
        <v>NC</v>
      </c>
      <c r="AH154" s="63">
        <f>Discipline!AA155</f>
        <v>54.285714285714285</v>
      </c>
      <c r="AI154" s="63">
        <f t="shared" si="53"/>
        <v>5.4285714285714288</v>
      </c>
      <c r="AJ154" s="63" t="str">
        <f t="shared" si="54"/>
        <v>Cleared</v>
      </c>
      <c r="AK154" s="63">
        <f t="shared" si="55"/>
        <v>60.600000000000009</v>
      </c>
      <c r="AL154" s="63">
        <f>Persona!AO155</f>
        <v>5.8666666666666671</v>
      </c>
      <c r="AM154" s="63">
        <f>Persona!AP155</f>
        <v>58</v>
      </c>
      <c r="AN154" s="63">
        <f t="shared" si="56"/>
        <v>63.866666666666667</v>
      </c>
      <c r="AO154" s="63">
        <f t="shared" si="57"/>
        <v>31.933333333333334</v>
      </c>
      <c r="AP154" s="63" t="str">
        <f>IF(HPS!$AN154&gt;=40,"Cleared","NC")</f>
        <v>Cleared</v>
      </c>
      <c r="AQ154" s="63" t="str">
        <f>Wellness!AY155</f>
        <v>Cleared</v>
      </c>
      <c r="AR154" s="63">
        <f>Wellness!BG155</f>
        <v>40</v>
      </c>
      <c r="AS154" s="62">
        <f t="shared" si="58"/>
        <v>12</v>
      </c>
      <c r="AT154" s="76" t="str">
        <f t="shared" si="59"/>
        <v>Cleared</v>
      </c>
      <c r="AU154" s="63">
        <f>Behavior!AG155</f>
        <v>2.5</v>
      </c>
      <c r="AV154" s="63">
        <f>Behavior!AH155</f>
        <v>5</v>
      </c>
      <c r="AW154" s="63" t="str">
        <f t="shared" si="60"/>
        <v>NC</v>
      </c>
      <c r="AX154" s="63">
        <f>Discipline!AN155</f>
        <v>27.222222222222221</v>
      </c>
      <c r="AY154" s="63">
        <f t="shared" si="61"/>
        <v>2.7222222222222223</v>
      </c>
      <c r="AZ154" s="63" t="str">
        <f t="shared" si="62"/>
        <v>NC</v>
      </c>
      <c r="BA154" s="63">
        <f t="shared" si="63"/>
        <v>51.655555555555559</v>
      </c>
      <c r="BB154" s="63">
        <f>Persona!BB155</f>
        <v>24.620370370370374</v>
      </c>
      <c r="BC154" s="63">
        <f>Persona!BC155</f>
        <v>13.999999999999998</v>
      </c>
      <c r="BD154" s="63">
        <f t="shared" si="64"/>
        <v>38.620370370370374</v>
      </c>
      <c r="BE154" s="63">
        <f t="shared" si="65"/>
        <v>19.310185185185187</v>
      </c>
      <c r="BF154" s="63" t="str">
        <f t="shared" si="66"/>
        <v>NC</v>
      </c>
      <c r="BG154" s="63" t="str">
        <f>Wellness!BS155</f>
        <v>Cleared</v>
      </c>
      <c r="BH154" s="63">
        <f>Wellness!CA155</f>
        <v>6.666666666666667</v>
      </c>
      <c r="BI154" s="62">
        <f t="shared" si="67"/>
        <v>2</v>
      </c>
      <c r="BJ154" s="76" t="str">
        <f t="shared" si="68"/>
        <v>NC</v>
      </c>
      <c r="BK154" s="63">
        <f>Behavior!AG155</f>
        <v>2.5</v>
      </c>
      <c r="BL154" s="63">
        <f>Behavior!AH155</f>
        <v>5</v>
      </c>
      <c r="BM154" s="63" t="str">
        <f t="shared" si="69"/>
        <v>NC</v>
      </c>
      <c r="BN154" s="63">
        <f>Discipline!BA155</f>
        <v>46.333333333333336</v>
      </c>
      <c r="BO154" s="63">
        <f t="shared" si="70"/>
        <v>4.6333333333333337</v>
      </c>
      <c r="BP154" s="63" t="str">
        <f>IF(HPS!BO154&gt;=6,"Cleared","NC")</f>
        <v>NC</v>
      </c>
      <c r="BQ154" s="63">
        <f t="shared" si="71"/>
        <v>30.94351851851852</v>
      </c>
    </row>
    <row r="155" spans="1:69" x14ac:dyDescent="0.3">
      <c r="A155" s="72">
        <v>152</v>
      </c>
      <c r="B155" s="64" t="s">
        <v>27</v>
      </c>
      <c r="C155" s="64" t="s">
        <v>24</v>
      </c>
      <c r="D155" s="64" t="s">
        <v>330</v>
      </c>
      <c r="E155" s="65" t="s">
        <v>331</v>
      </c>
      <c r="F155" s="63">
        <f>Persona!O156</f>
        <v>0</v>
      </c>
      <c r="G155" s="63">
        <f>Persona!P156</f>
        <v>60</v>
      </c>
      <c r="H155" s="63">
        <f>HPS!$G155+HPS!$F155</f>
        <v>60</v>
      </c>
      <c r="I155" s="63">
        <f>HPS!$H155*0.5</f>
        <v>30</v>
      </c>
      <c r="J155" s="63" t="str">
        <f>IF(HPS!$G155&gt;=50,"Cleared","NC")</f>
        <v>Cleared</v>
      </c>
      <c r="K155" s="63" t="str">
        <f>Wellness!K156</f>
        <v>Cleared</v>
      </c>
      <c r="L155" s="63">
        <f>Wellness!S156</f>
        <v>30</v>
      </c>
      <c r="M155" s="62">
        <f t="shared" si="49"/>
        <v>9</v>
      </c>
      <c r="N155" s="76" t="str">
        <f t="shared" si="50"/>
        <v>Cleared</v>
      </c>
      <c r="O155" s="66">
        <f>Behavior!I156</f>
        <v>3</v>
      </c>
      <c r="P155" s="66">
        <f>HPS!$O155*2</f>
        <v>6</v>
      </c>
      <c r="Q155" s="67" t="str">
        <f>IF(HPS!$P155&gt;=6,"Cleared","NC")</f>
        <v>Cleared</v>
      </c>
      <c r="R155" s="63">
        <f>Discipline!N156</f>
        <v>46.25</v>
      </c>
      <c r="S155" s="63">
        <f>HPS!$R155*0.1</f>
        <v>4.625</v>
      </c>
      <c r="T155" s="63" t="str">
        <f>IF(HPS!$S155&gt;=4,"Cleared","NC")</f>
        <v>Cleared</v>
      </c>
      <c r="U155" s="67">
        <f>HPS!$I155+HPS!$M155+HPS!$P155+HPS!$S155</f>
        <v>49.625</v>
      </c>
      <c r="V155" s="63">
        <f>Persona!AB156</f>
        <v>7.4333333333333345</v>
      </c>
      <c r="W155" s="63">
        <f>Persona!AC156</f>
        <v>60</v>
      </c>
      <c r="X155" s="63">
        <f>HPS!$V155+HPS!$W155</f>
        <v>67.433333333333337</v>
      </c>
      <c r="Y155" s="63">
        <f t="shared" si="51"/>
        <v>33.716666666666669</v>
      </c>
      <c r="Z155" s="67" t="str">
        <f>IF(HPS!$X155&gt;=40,"Cleared","NC")</f>
        <v>Cleared</v>
      </c>
      <c r="AA155" s="63" t="str">
        <f>Wellness!AE156</f>
        <v>NC</v>
      </c>
      <c r="AB155" s="63">
        <f>Wellness!AM156</f>
        <v>0</v>
      </c>
      <c r="AC155" s="63">
        <f t="shared" si="72"/>
        <v>0</v>
      </c>
      <c r="AD155" s="76" t="str">
        <f t="shared" si="52"/>
        <v>NC</v>
      </c>
      <c r="AE155" s="63">
        <f>Behavior!Q156</f>
        <v>1.8</v>
      </c>
      <c r="AF155" s="63">
        <f>Behavior!R156</f>
        <v>3.6</v>
      </c>
      <c r="AG155" s="63" t="str">
        <f>IF(HPS!$AF155&gt;=6,"Cleared","NC")</f>
        <v>NC</v>
      </c>
      <c r="AH155" s="63">
        <f>Discipline!AA156</f>
        <v>17.485714285714284</v>
      </c>
      <c r="AI155" s="63">
        <f t="shared" si="53"/>
        <v>1.7485714285714284</v>
      </c>
      <c r="AJ155" s="63" t="str">
        <f t="shared" si="54"/>
        <v>NC</v>
      </c>
      <c r="AK155" s="63">
        <f t="shared" si="55"/>
        <v>39.065238095238101</v>
      </c>
      <c r="AL155" s="63">
        <f>Persona!AO156</f>
        <v>6.1733333333333329</v>
      </c>
      <c r="AM155" s="63">
        <f>Persona!AP156</f>
        <v>51.333333333333336</v>
      </c>
      <c r="AN155" s="63">
        <f t="shared" si="56"/>
        <v>57.506666666666668</v>
      </c>
      <c r="AO155" s="63">
        <f t="shared" si="57"/>
        <v>28.753333333333334</v>
      </c>
      <c r="AP155" s="67" t="str">
        <f>IF(HPS!$AN155&gt;=40,"Cleared","NC")</f>
        <v>Cleared</v>
      </c>
      <c r="AQ155" s="63" t="str">
        <f>Wellness!AY156</f>
        <v>NC</v>
      </c>
      <c r="AR155" s="63">
        <f>Wellness!BG156</f>
        <v>26.666666666666668</v>
      </c>
      <c r="AS155" s="62">
        <f t="shared" si="58"/>
        <v>8</v>
      </c>
      <c r="AT155" s="76" t="str">
        <f t="shared" si="59"/>
        <v>NC</v>
      </c>
      <c r="AU155" s="63" t="str">
        <f>Behavior!AG156</f>
        <v>0</v>
      </c>
      <c r="AV155" s="63">
        <f>Behavior!AH156</f>
        <v>0</v>
      </c>
      <c r="AW155" s="63" t="str">
        <f t="shared" si="60"/>
        <v>NC</v>
      </c>
      <c r="AX155" s="63">
        <f>Discipline!AN156</f>
        <v>27.166666666666668</v>
      </c>
      <c r="AY155" s="63">
        <f t="shared" si="61"/>
        <v>2.7166666666666668</v>
      </c>
      <c r="AZ155" s="63" t="str">
        <f t="shared" si="62"/>
        <v>NC</v>
      </c>
      <c r="BA155" s="63">
        <f t="shared" si="63"/>
        <v>39.47</v>
      </c>
      <c r="BB155" s="63">
        <f>Persona!BB156</f>
        <v>28.918518518518525</v>
      </c>
      <c r="BC155" s="63">
        <f>Persona!BC156</f>
        <v>18</v>
      </c>
      <c r="BD155" s="63">
        <f t="shared" si="64"/>
        <v>46.918518518518525</v>
      </c>
      <c r="BE155" s="63">
        <f t="shared" si="65"/>
        <v>23.459259259259262</v>
      </c>
      <c r="BF155" s="63" t="str">
        <f t="shared" si="66"/>
        <v>Cleared</v>
      </c>
      <c r="BG155" s="63" t="str">
        <f>Wellness!BS156</f>
        <v>Cleared</v>
      </c>
      <c r="BH155" s="63">
        <f>Wellness!CA156</f>
        <v>10</v>
      </c>
      <c r="BI155" s="62">
        <f t="shared" si="67"/>
        <v>3</v>
      </c>
      <c r="BJ155" s="76" t="str">
        <f t="shared" si="68"/>
        <v>NC</v>
      </c>
      <c r="BK155" s="63" t="str">
        <f>Behavior!AG156</f>
        <v>0</v>
      </c>
      <c r="BL155" s="63">
        <f>Behavior!AH156</f>
        <v>0</v>
      </c>
      <c r="BM155" s="63" t="str">
        <f t="shared" si="69"/>
        <v>NC</v>
      </c>
      <c r="BN155" s="63">
        <f>Discipline!BA156</f>
        <v>39</v>
      </c>
      <c r="BO155" s="63">
        <f t="shared" si="70"/>
        <v>3.9000000000000004</v>
      </c>
      <c r="BP155" s="63" t="str">
        <f>IF(HPS!BO155&gt;=6,"Cleared","NC")</f>
        <v>NC</v>
      </c>
      <c r="BQ155" s="63">
        <f t="shared" si="71"/>
        <v>30.359259259259261</v>
      </c>
    </row>
    <row r="156" spans="1:69" x14ac:dyDescent="0.3">
      <c r="A156" s="71">
        <v>153</v>
      </c>
      <c r="B156" s="60" t="s">
        <v>27</v>
      </c>
      <c r="C156" s="60" t="s">
        <v>15</v>
      </c>
      <c r="D156" s="60" t="s">
        <v>332</v>
      </c>
      <c r="E156" s="61" t="s">
        <v>333</v>
      </c>
      <c r="F156" s="63">
        <f>Persona!O157</f>
        <v>0</v>
      </c>
      <c r="G156" s="63">
        <f>Persona!P157</f>
        <v>67.777777777777786</v>
      </c>
      <c r="H156" s="63">
        <f>HPS!$G156+HPS!$F156</f>
        <v>67.777777777777786</v>
      </c>
      <c r="I156" s="63">
        <f>HPS!$H156*0.5</f>
        <v>33.888888888888893</v>
      </c>
      <c r="J156" s="63" t="str">
        <f>IF(HPS!$G156&gt;=50,"Cleared","NC")</f>
        <v>Cleared</v>
      </c>
      <c r="K156" s="63" t="str">
        <f>Wellness!K157</f>
        <v>Cleared</v>
      </c>
      <c r="L156" s="63">
        <f>Wellness!S157</f>
        <v>56.666666666666664</v>
      </c>
      <c r="M156" s="62">
        <f t="shared" si="49"/>
        <v>17</v>
      </c>
      <c r="N156" s="76" t="str">
        <f t="shared" si="50"/>
        <v>Cleared</v>
      </c>
      <c r="O156" s="62">
        <f>Behavior!I157</f>
        <v>3</v>
      </c>
      <c r="P156" s="62">
        <f>HPS!$O156*2</f>
        <v>6</v>
      </c>
      <c r="Q156" s="63" t="str">
        <f>IF(HPS!$P156&gt;=6,"Cleared","NC")</f>
        <v>Cleared</v>
      </c>
      <c r="R156" s="63">
        <f>Discipline!N157</f>
        <v>52.5</v>
      </c>
      <c r="S156" s="63">
        <f>HPS!$R156*0.1</f>
        <v>5.25</v>
      </c>
      <c r="T156" s="63" t="str">
        <f>IF(HPS!$S156&gt;=4,"Cleared","NC")</f>
        <v>Cleared</v>
      </c>
      <c r="U156" s="63">
        <f>HPS!$I156+HPS!$M156+HPS!$P156+HPS!$S156</f>
        <v>62.138888888888893</v>
      </c>
      <c r="V156" s="63">
        <f>Persona!AB157</f>
        <v>20.647619047619049</v>
      </c>
      <c r="W156" s="63">
        <f>Persona!AC157</f>
        <v>48.800000000000004</v>
      </c>
      <c r="X156" s="63">
        <f>HPS!$V156+HPS!$W156</f>
        <v>69.447619047619057</v>
      </c>
      <c r="Y156" s="63">
        <f t="shared" si="51"/>
        <v>34.723809523809528</v>
      </c>
      <c r="Z156" s="63" t="str">
        <f>IF(HPS!$X156&gt;=40,"Cleared","NC")</f>
        <v>Cleared</v>
      </c>
      <c r="AA156" s="63" t="str">
        <f>Wellness!AE157</f>
        <v>Cleared</v>
      </c>
      <c r="AB156" s="63">
        <f>Wellness!AM157</f>
        <v>50</v>
      </c>
      <c r="AC156" s="63">
        <f t="shared" si="72"/>
        <v>15</v>
      </c>
      <c r="AD156" s="76" t="str">
        <f t="shared" si="52"/>
        <v>Cleared</v>
      </c>
      <c r="AE156" s="63">
        <f>Behavior!Q157</f>
        <v>3.3</v>
      </c>
      <c r="AF156" s="63">
        <f>Behavior!R157</f>
        <v>6.6</v>
      </c>
      <c r="AG156" s="63" t="str">
        <f>IF(HPS!$AF156&gt;=6,"Cleared","NC")</f>
        <v>Cleared</v>
      </c>
      <c r="AH156" s="63">
        <f>Discipline!AA157</f>
        <v>61.257142857142853</v>
      </c>
      <c r="AI156" s="63">
        <f t="shared" si="53"/>
        <v>6.1257142857142854</v>
      </c>
      <c r="AJ156" s="63" t="str">
        <f t="shared" si="54"/>
        <v>Cleared</v>
      </c>
      <c r="AK156" s="63">
        <f t="shared" si="55"/>
        <v>62.449523809523818</v>
      </c>
      <c r="AL156" s="63">
        <f>Persona!AO157</f>
        <v>18.746666666666666</v>
      </c>
      <c r="AM156" s="63">
        <f>Persona!AP157</f>
        <v>52</v>
      </c>
      <c r="AN156" s="63">
        <f t="shared" si="56"/>
        <v>70.74666666666667</v>
      </c>
      <c r="AO156" s="63">
        <f t="shared" si="57"/>
        <v>35.373333333333335</v>
      </c>
      <c r="AP156" s="63" t="str">
        <f>IF(HPS!$AN156&gt;=40,"Cleared","NC")</f>
        <v>Cleared</v>
      </c>
      <c r="AQ156" s="63" t="str">
        <f>Wellness!AY157</f>
        <v>Cleared</v>
      </c>
      <c r="AR156" s="63">
        <f>Wellness!BG157</f>
        <v>63.333333333333329</v>
      </c>
      <c r="AS156" s="62">
        <f t="shared" si="58"/>
        <v>18.999999999999996</v>
      </c>
      <c r="AT156" s="76" t="str">
        <f t="shared" si="59"/>
        <v>Cleared</v>
      </c>
      <c r="AU156" s="63">
        <f>Behavior!AG157</f>
        <v>3.8</v>
      </c>
      <c r="AV156" s="63">
        <f>Behavior!AH157</f>
        <v>7.6</v>
      </c>
      <c r="AW156" s="63" t="str">
        <f t="shared" si="60"/>
        <v>Cleared</v>
      </c>
      <c r="AX156" s="63">
        <f>Discipline!AN157</f>
        <v>57.777777777777786</v>
      </c>
      <c r="AY156" s="63">
        <f t="shared" si="61"/>
        <v>5.7777777777777786</v>
      </c>
      <c r="AZ156" s="63" t="str">
        <f t="shared" si="62"/>
        <v>Cleared</v>
      </c>
      <c r="BA156" s="63">
        <f t="shared" si="63"/>
        <v>67.751111111111115</v>
      </c>
      <c r="BB156" s="63">
        <f>Persona!BB157</f>
        <v>18.296296296296298</v>
      </c>
      <c r="BC156" s="63">
        <f>Persona!BC157</f>
        <v>34</v>
      </c>
      <c r="BD156" s="63">
        <f t="shared" si="64"/>
        <v>52.296296296296298</v>
      </c>
      <c r="BE156" s="63">
        <f t="shared" si="65"/>
        <v>26.148148148148149</v>
      </c>
      <c r="BF156" s="63" t="str">
        <f t="shared" si="66"/>
        <v>Cleared</v>
      </c>
      <c r="BG156" s="63" t="str">
        <f>Wellness!BS157</f>
        <v>Cleared</v>
      </c>
      <c r="BH156" s="63">
        <f>Wellness!CA157</f>
        <v>70</v>
      </c>
      <c r="BI156" s="62">
        <f t="shared" si="67"/>
        <v>21</v>
      </c>
      <c r="BJ156" s="76" t="str">
        <f t="shared" si="68"/>
        <v>Cleared</v>
      </c>
      <c r="BK156" s="63">
        <f>Behavior!AG157</f>
        <v>3.8</v>
      </c>
      <c r="BL156" s="63">
        <f>Behavior!AH157</f>
        <v>7.6</v>
      </c>
      <c r="BM156" s="63" t="str">
        <f t="shared" si="69"/>
        <v>Cleared</v>
      </c>
      <c r="BN156" s="63">
        <f>Discipline!BA157</f>
        <v>47.833333333333336</v>
      </c>
      <c r="BO156" s="63">
        <f t="shared" si="70"/>
        <v>4.7833333333333341</v>
      </c>
      <c r="BP156" s="63" t="str">
        <f>IF(HPS!BO156&gt;=6,"Cleared","NC")</f>
        <v>NC</v>
      </c>
      <c r="BQ156" s="63">
        <f t="shared" si="71"/>
        <v>59.531481481481485</v>
      </c>
    </row>
    <row r="157" spans="1:69" x14ac:dyDescent="0.3">
      <c r="A157" s="72">
        <v>154</v>
      </c>
      <c r="B157" s="64" t="s">
        <v>23</v>
      </c>
      <c r="C157" s="64" t="s">
        <v>24</v>
      </c>
      <c r="D157" s="64" t="s">
        <v>334</v>
      </c>
      <c r="E157" s="65" t="s">
        <v>335</v>
      </c>
      <c r="F157" s="63">
        <f>Persona!O158</f>
        <v>0</v>
      </c>
      <c r="G157" s="63">
        <f>Persona!P158</f>
        <v>40</v>
      </c>
      <c r="H157" s="63">
        <f>HPS!$G157+HPS!$F157</f>
        <v>40</v>
      </c>
      <c r="I157" s="63">
        <f>HPS!$H157*0.5</f>
        <v>20</v>
      </c>
      <c r="J157" s="63" t="str">
        <f>IF(HPS!$G157&gt;=50,"Cleared","NC")</f>
        <v>NC</v>
      </c>
      <c r="K157" s="63" t="str">
        <f>Wellness!K158</f>
        <v>NC</v>
      </c>
      <c r="L157" s="63">
        <f>Wellness!S158</f>
        <v>43.333333333333336</v>
      </c>
      <c r="M157" s="62">
        <f t="shared" si="49"/>
        <v>13</v>
      </c>
      <c r="N157" s="76" t="str">
        <f t="shared" si="50"/>
        <v>Cleared</v>
      </c>
      <c r="O157" s="66">
        <f>Behavior!I158</f>
        <v>3</v>
      </c>
      <c r="P157" s="66">
        <f>HPS!$O157*2</f>
        <v>6</v>
      </c>
      <c r="Q157" s="67" t="str">
        <f>IF(HPS!$P157&gt;=6,"Cleared","NC")</f>
        <v>Cleared</v>
      </c>
      <c r="R157" s="63">
        <f>Discipline!N158</f>
        <v>31.607142857142854</v>
      </c>
      <c r="S157" s="63">
        <f>HPS!$R157*0.1</f>
        <v>3.1607142857142856</v>
      </c>
      <c r="T157" s="63" t="str">
        <f>IF(HPS!$S157&gt;=4,"Cleared","NC")</f>
        <v>NC</v>
      </c>
      <c r="U157" s="67">
        <f>HPS!$I157+HPS!$M157+HPS!$P157+HPS!$S157</f>
        <v>42.160714285714285</v>
      </c>
      <c r="V157" s="63">
        <f>Persona!AB158</f>
        <v>13.967857142857142</v>
      </c>
      <c r="W157" s="63">
        <f>Persona!AC158</f>
        <v>34.4</v>
      </c>
      <c r="X157" s="63">
        <f>HPS!$V157+HPS!$W157</f>
        <v>48.36785714285714</v>
      </c>
      <c r="Y157" s="63">
        <f t="shared" si="51"/>
        <v>24.18392857142857</v>
      </c>
      <c r="Z157" s="67" t="str">
        <f>IF(HPS!$X157&gt;=40,"Cleared","NC")</f>
        <v>Cleared</v>
      </c>
      <c r="AA157" s="63" t="str">
        <f>Wellness!AE158</f>
        <v>NC</v>
      </c>
      <c r="AB157" s="63">
        <f>Wellness!AM158</f>
        <v>30</v>
      </c>
      <c r="AC157" s="63">
        <f t="shared" si="72"/>
        <v>9</v>
      </c>
      <c r="AD157" s="76" t="str">
        <f t="shared" si="52"/>
        <v>Cleared</v>
      </c>
      <c r="AE157" s="63">
        <f>Behavior!Q158</f>
        <v>2.7</v>
      </c>
      <c r="AF157" s="63">
        <f>Behavior!R158</f>
        <v>5.4</v>
      </c>
      <c r="AG157" s="63" t="str">
        <f>IF(HPS!$AF157&gt;=6,"Cleared","NC")</f>
        <v>NC</v>
      </c>
      <c r="AH157" s="63">
        <f>Discipline!AA158</f>
        <v>28.914285714285715</v>
      </c>
      <c r="AI157" s="63">
        <f t="shared" si="53"/>
        <v>2.8914285714285715</v>
      </c>
      <c r="AJ157" s="63" t="str">
        <f t="shared" si="54"/>
        <v>NC</v>
      </c>
      <c r="AK157" s="63">
        <f t="shared" si="55"/>
        <v>41.475357142857135</v>
      </c>
      <c r="AL157" s="63">
        <f>Persona!AO158</f>
        <v>9.8666666666666671</v>
      </c>
      <c r="AM157" s="63">
        <f>Persona!AP158</f>
        <v>46</v>
      </c>
      <c r="AN157" s="63">
        <f t="shared" si="56"/>
        <v>55.866666666666667</v>
      </c>
      <c r="AO157" s="63">
        <f t="shared" si="57"/>
        <v>27.933333333333334</v>
      </c>
      <c r="AP157" s="67" t="str">
        <f>IF(HPS!$AN157&gt;=40,"Cleared","NC")</f>
        <v>Cleared</v>
      </c>
      <c r="AQ157" s="63" t="str">
        <f>Wellness!AY158</f>
        <v>NC</v>
      </c>
      <c r="AR157" s="63">
        <f>Wellness!BG158</f>
        <v>13.333333333333334</v>
      </c>
      <c r="AS157" s="62">
        <f t="shared" si="58"/>
        <v>4</v>
      </c>
      <c r="AT157" s="76" t="str">
        <f t="shared" si="59"/>
        <v>NC</v>
      </c>
      <c r="AU157" s="63">
        <f>Behavior!AG158</f>
        <v>4</v>
      </c>
      <c r="AV157" s="63">
        <f>Behavior!AH158</f>
        <v>8</v>
      </c>
      <c r="AW157" s="63" t="str">
        <f t="shared" si="60"/>
        <v>Cleared</v>
      </c>
      <c r="AX157" s="63">
        <f>Discipline!AN158</f>
        <v>28.833333333333332</v>
      </c>
      <c r="AY157" s="63">
        <f t="shared" si="61"/>
        <v>2.8833333333333333</v>
      </c>
      <c r="AZ157" s="63" t="str">
        <f t="shared" si="62"/>
        <v>NC</v>
      </c>
      <c r="BA157" s="63">
        <f t="shared" si="63"/>
        <v>42.81666666666667</v>
      </c>
      <c r="BB157" s="63">
        <f>Persona!BB158</f>
        <v>22.807407407407407</v>
      </c>
      <c r="BC157" s="63">
        <f>Persona!BC158</f>
        <v>48</v>
      </c>
      <c r="BD157" s="63">
        <f t="shared" si="64"/>
        <v>70.80740740740741</v>
      </c>
      <c r="BE157" s="63">
        <f t="shared" si="65"/>
        <v>35.403703703703705</v>
      </c>
      <c r="BF157" s="63" t="str">
        <f t="shared" si="66"/>
        <v>Cleared</v>
      </c>
      <c r="BG157" s="63" t="str">
        <f>Wellness!BS158</f>
        <v>NC</v>
      </c>
      <c r="BH157" s="63">
        <f>Wellness!CA158</f>
        <v>40</v>
      </c>
      <c r="BI157" s="62">
        <f t="shared" si="67"/>
        <v>12</v>
      </c>
      <c r="BJ157" s="76" t="str">
        <f t="shared" si="68"/>
        <v>Cleared</v>
      </c>
      <c r="BK157" s="63">
        <f>Behavior!AG158</f>
        <v>4</v>
      </c>
      <c r="BL157" s="63">
        <f>Behavior!AH158</f>
        <v>8</v>
      </c>
      <c r="BM157" s="63" t="str">
        <f t="shared" si="69"/>
        <v>Cleared</v>
      </c>
      <c r="BN157" s="63">
        <f>Discipline!BA158</f>
        <v>38</v>
      </c>
      <c r="BO157" s="63">
        <f t="shared" si="70"/>
        <v>3.8000000000000003</v>
      </c>
      <c r="BP157" s="63" t="str">
        <f>IF(HPS!BO157&gt;=6,"Cleared","NC")</f>
        <v>NC</v>
      </c>
      <c r="BQ157" s="63">
        <f t="shared" si="71"/>
        <v>59.203703703703702</v>
      </c>
    </row>
    <row r="158" spans="1:69" x14ac:dyDescent="0.3">
      <c r="A158" s="71">
        <v>155</v>
      </c>
      <c r="B158" s="60" t="s">
        <v>23</v>
      </c>
      <c r="C158" s="60" t="s">
        <v>47</v>
      </c>
      <c r="D158" s="60" t="s">
        <v>336</v>
      </c>
      <c r="E158" s="61" t="s">
        <v>337</v>
      </c>
      <c r="F158" s="63">
        <f>Persona!O159</f>
        <v>0</v>
      </c>
      <c r="G158" s="63">
        <f>Persona!P159</f>
        <v>56.666666666666664</v>
      </c>
      <c r="H158" s="63">
        <f>HPS!$G158+HPS!$F158</f>
        <v>56.666666666666664</v>
      </c>
      <c r="I158" s="63">
        <f>HPS!$H158*0.5</f>
        <v>28.333333333333332</v>
      </c>
      <c r="J158" s="63" t="str">
        <f>IF(HPS!$G158&gt;=50,"Cleared","NC")</f>
        <v>Cleared</v>
      </c>
      <c r="K158" s="63" t="str">
        <f>Wellness!K159</f>
        <v>Cleared</v>
      </c>
      <c r="L158" s="63">
        <f>Wellness!S159</f>
        <v>43.333333333333336</v>
      </c>
      <c r="M158" s="62">
        <f t="shared" si="49"/>
        <v>13</v>
      </c>
      <c r="N158" s="76" t="str">
        <f t="shared" si="50"/>
        <v>Cleared</v>
      </c>
      <c r="O158" s="62">
        <f>Behavior!I159</f>
        <v>3</v>
      </c>
      <c r="P158" s="62">
        <f>HPS!$O158*2</f>
        <v>6</v>
      </c>
      <c r="Q158" s="63" t="str">
        <f>IF(HPS!$P158&gt;=6,"Cleared","NC")</f>
        <v>Cleared</v>
      </c>
      <c r="R158" s="63">
        <f>Discipline!N159</f>
        <v>47.5</v>
      </c>
      <c r="S158" s="63">
        <f>HPS!$R158*0.1</f>
        <v>4.75</v>
      </c>
      <c r="T158" s="63" t="str">
        <f>IF(HPS!$S158&gt;=4,"Cleared","NC")</f>
        <v>Cleared</v>
      </c>
      <c r="U158" s="63">
        <f>HPS!$I158+HPS!$M158+HPS!$P158+HPS!$S158</f>
        <v>52.083333333333329</v>
      </c>
      <c r="V158" s="63">
        <f>Persona!AB159</f>
        <v>14.557142857142857</v>
      </c>
      <c r="W158" s="63">
        <f>Persona!AC159</f>
        <v>44.000000000000007</v>
      </c>
      <c r="X158" s="63">
        <f>HPS!$V158+HPS!$W158</f>
        <v>58.557142857142864</v>
      </c>
      <c r="Y158" s="63">
        <f t="shared" si="51"/>
        <v>29.278571428571432</v>
      </c>
      <c r="Z158" s="63" t="str">
        <f>IF(HPS!$X158&gt;=40,"Cleared","NC")</f>
        <v>Cleared</v>
      </c>
      <c r="AA158" s="63" t="str">
        <f>Wellness!AE159</f>
        <v>NC</v>
      </c>
      <c r="AB158" s="63">
        <f>Wellness!AM159</f>
        <v>30</v>
      </c>
      <c r="AC158" s="63">
        <f t="shared" si="72"/>
        <v>9</v>
      </c>
      <c r="AD158" s="76" t="str">
        <f t="shared" si="52"/>
        <v>Cleared</v>
      </c>
      <c r="AE158" s="63">
        <f>Behavior!Q159</f>
        <v>3.2933333333333339</v>
      </c>
      <c r="AF158" s="63">
        <f>Behavior!R159</f>
        <v>6.5866666666666678</v>
      </c>
      <c r="AG158" s="63" t="str">
        <f>IF(HPS!$AF158&gt;=6,"Cleared","NC")</f>
        <v>Cleared</v>
      </c>
      <c r="AH158" s="63">
        <f>Discipline!AA159</f>
        <v>30.971428571428568</v>
      </c>
      <c r="AI158" s="63">
        <f t="shared" si="53"/>
        <v>3.097142857142857</v>
      </c>
      <c r="AJ158" s="63" t="str">
        <f t="shared" si="54"/>
        <v>NC</v>
      </c>
      <c r="AK158" s="63">
        <f t="shared" si="55"/>
        <v>47.962380952380954</v>
      </c>
      <c r="AL158" s="63">
        <f>Persona!AO159</f>
        <v>15.746666666666664</v>
      </c>
      <c r="AM158" s="63">
        <f>Persona!AP159</f>
        <v>36.666666666666664</v>
      </c>
      <c r="AN158" s="63">
        <f t="shared" si="56"/>
        <v>52.413333333333327</v>
      </c>
      <c r="AO158" s="63">
        <f t="shared" si="57"/>
        <v>26.206666666666663</v>
      </c>
      <c r="AP158" s="63" t="str">
        <f>IF(HPS!$AN158&gt;=40,"Cleared","NC")</f>
        <v>Cleared</v>
      </c>
      <c r="AQ158" s="63" t="str">
        <f>Wellness!AY159</f>
        <v>NC</v>
      </c>
      <c r="AR158" s="63">
        <f>Wellness!BG159</f>
        <v>16.666666666666664</v>
      </c>
      <c r="AS158" s="62">
        <f t="shared" si="58"/>
        <v>4.9999999999999991</v>
      </c>
      <c r="AT158" s="76" t="str">
        <f t="shared" si="59"/>
        <v>NC</v>
      </c>
      <c r="AU158" s="63">
        <f>Behavior!AG159</f>
        <v>3.2</v>
      </c>
      <c r="AV158" s="63">
        <f>Behavior!AH159</f>
        <v>6.4</v>
      </c>
      <c r="AW158" s="63" t="str">
        <f t="shared" si="60"/>
        <v>Cleared</v>
      </c>
      <c r="AX158" s="63">
        <f>Discipline!AN159</f>
        <v>33.833333333333329</v>
      </c>
      <c r="AY158" s="63">
        <f t="shared" si="61"/>
        <v>3.3833333333333329</v>
      </c>
      <c r="AZ158" s="63" t="str">
        <f t="shared" si="62"/>
        <v>NC</v>
      </c>
      <c r="BA158" s="63">
        <f t="shared" si="63"/>
        <v>40.989999999999995</v>
      </c>
      <c r="BB158" s="63">
        <f>Persona!BB159</f>
        <v>21.925925925925927</v>
      </c>
      <c r="BC158" s="63">
        <f>Persona!BC159</f>
        <v>49</v>
      </c>
      <c r="BD158" s="63">
        <f t="shared" si="64"/>
        <v>70.925925925925924</v>
      </c>
      <c r="BE158" s="63">
        <f t="shared" si="65"/>
        <v>35.462962962962962</v>
      </c>
      <c r="BF158" s="63" t="str">
        <f t="shared" si="66"/>
        <v>Cleared</v>
      </c>
      <c r="BG158" s="63" t="str">
        <f>Wellness!BS159</f>
        <v>Cleared</v>
      </c>
      <c r="BH158" s="63">
        <f>Wellness!CA159</f>
        <v>40</v>
      </c>
      <c r="BI158" s="62">
        <f t="shared" si="67"/>
        <v>12</v>
      </c>
      <c r="BJ158" s="76" t="str">
        <f t="shared" si="68"/>
        <v>Cleared</v>
      </c>
      <c r="BK158" s="63">
        <f>Behavior!AG159</f>
        <v>3.2</v>
      </c>
      <c r="BL158" s="63">
        <f>Behavior!AH159</f>
        <v>6.4</v>
      </c>
      <c r="BM158" s="63" t="str">
        <f t="shared" si="69"/>
        <v>Cleared</v>
      </c>
      <c r="BN158" s="63">
        <f>Discipline!BA159</f>
        <v>32.666666666666664</v>
      </c>
      <c r="BO158" s="63">
        <f t="shared" si="70"/>
        <v>3.2666666666666666</v>
      </c>
      <c r="BP158" s="63" t="str">
        <f>IF(HPS!BO158&gt;=6,"Cleared","NC")</f>
        <v>NC</v>
      </c>
      <c r="BQ158" s="63">
        <f t="shared" si="71"/>
        <v>57.129629629629626</v>
      </c>
    </row>
    <row r="159" spans="1:69" x14ac:dyDescent="0.3">
      <c r="A159" s="72">
        <v>156</v>
      </c>
      <c r="B159" s="64" t="s">
        <v>27</v>
      </c>
      <c r="C159" s="64" t="s">
        <v>47</v>
      </c>
      <c r="D159" s="64" t="s">
        <v>338</v>
      </c>
      <c r="E159" s="65" t="s">
        <v>339</v>
      </c>
      <c r="F159" s="63">
        <f>Persona!O160</f>
        <v>0</v>
      </c>
      <c r="G159" s="63">
        <f>Persona!P160</f>
        <v>26.666666666666668</v>
      </c>
      <c r="H159" s="63">
        <f>HPS!$G159+HPS!$F159</f>
        <v>26.666666666666668</v>
      </c>
      <c r="I159" s="63">
        <f>HPS!$H159*0.5</f>
        <v>13.333333333333334</v>
      </c>
      <c r="J159" s="63" t="str">
        <f>IF(HPS!$G159&gt;=50,"Cleared","NC")</f>
        <v>NC</v>
      </c>
      <c r="K159" s="63" t="str">
        <f>Wellness!K160</f>
        <v>Cleared</v>
      </c>
      <c r="L159" s="63">
        <f>Wellness!S160</f>
        <v>46.666666666666664</v>
      </c>
      <c r="M159" s="62">
        <f t="shared" si="49"/>
        <v>13.999999999999998</v>
      </c>
      <c r="N159" s="76" t="str">
        <f t="shared" si="50"/>
        <v>Cleared</v>
      </c>
      <c r="O159" s="66">
        <f>Behavior!I160</f>
        <v>3</v>
      </c>
      <c r="P159" s="66">
        <f>HPS!$O159*2</f>
        <v>6</v>
      </c>
      <c r="Q159" s="67" t="str">
        <f>IF(HPS!$P159&gt;=6,"Cleared","NC")</f>
        <v>Cleared</v>
      </c>
      <c r="R159" s="63">
        <f>Discipline!N160</f>
        <v>66.875</v>
      </c>
      <c r="S159" s="63">
        <f>HPS!$R159*0.1</f>
        <v>6.6875</v>
      </c>
      <c r="T159" s="63" t="str">
        <f>IF(HPS!$S159&gt;=4,"Cleared","NC")</f>
        <v>Cleared</v>
      </c>
      <c r="U159" s="67">
        <f>HPS!$I159+HPS!$M159+HPS!$P159+HPS!$S159</f>
        <v>40.020833333333329</v>
      </c>
      <c r="V159" s="63">
        <f>Persona!AB160</f>
        <v>7.8809523809523814</v>
      </c>
      <c r="W159" s="63">
        <f>Persona!AC160</f>
        <v>40.799999999999997</v>
      </c>
      <c r="X159" s="63">
        <f>HPS!$V159+HPS!$W159</f>
        <v>48.680952380952377</v>
      </c>
      <c r="Y159" s="63">
        <f t="shared" si="51"/>
        <v>24.340476190476188</v>
      </c>
      <c r="Z159" s="67" t="str">
        <f>IF(HPS!$X159&gt;=40,"Cleared","NC")</f>
        <v>Cleared</v>
      </c>
      <c r="AA159" s="63" t="str">
        <f>Wellness!AE160</f>
        <v>NC</v>
      </c>
      <c r="AB159" s="63">
        <f>Wellness!AM160</f>
        <v>26.666666666666668</v>
      </c>
      <c r="AC159" s="63">
        <f t="shared" si="72"/>
        <v>8</v>
      </c>
      <c r="AD159" s="76" t="str">
        <f t="shared" si="52"/>
        <v>NC</v>
      </c>
      <c r="AE159" s="63">
        <f>Behavior!Q160</f>
        <v>3.3600000000000003</v>
      </c>
      <c r="AF159" s="63">
        <f>Behavior!R160</f>
        <v>6.7200000000000006</v>
      </c>
      <c r="AG159" s="63" t="str">
        <f>IF(HPS!$AF159&gt;=6,"Cleared","NC")</f>
        <v>Cleared</v>
      </c>
      <c r="AH159" s="63">
        <f>Discipline!AA160</f>
        <v>26.74285714285714</v>
      </c>
      <c r="AI159" s="63">
        <f t="shared" si="53"/>
        <v>2.6742857142857144</v>
      </c>
      <c r="AJ159" s="63" t="str">
        <f t="shared" si="54"/>
        <v>NC</v>
      </c>
      <c r="AK159" s="63">
        <f t="shared" si="55"/>
        <v>41.734761904761903</v>
      </c>
      <c r="AL159" s="63">
        <f>Persona!AO160</f>
        <v>10.813333333333336</v>
      </c>
      <c r="AM159" s="63">
        <f>Persona!AP160</f>
        <v>20.666666666666661</v>
      </c>
      <c r="AN159" s="63">
        <f t="shared" si="56"/>
        <v>31.479999999999997</v>
      </c>
      <c r="AO159" s="63">
        <f t="shared" si="57"/>
        <v>15.739999999999998</v>
      </c>
      <c r="AP159" s="67" t="str">
        <f>IF(HPS!$AN159&gt;=40,"Cleared","NC")</f>
        <v>NC</v>
      </c>
      <c r="AQ159" s="63" t="str">
        <f>Wellness!AY160</f>
        <v>NC</v>
      </c>
      <c r="AR159" s="63">
        <f>Wellness!BG160</f>
        <v>33.333333333333329</v>
      </c>
      <c r="AS159" s="62">
        <f t="shared" si="58"/>
        <v>9.9999999999999982</v>
      </c>
      <c r="AT159" s="76" t="str">
        <f t="shared" si="59"/>
        <v>Cleared</v>
      </c>
      <c r="AU159" s="63">
        <f>Behavior!AG160</f>
        <v>3.2</v>
      </c>
      <c r="AV159" s="63">
        <f>Behavior!AH160</f>
        <v>6.4</v>
      </c>
      <c r="AW159" s="63" t="str">
        <f t="shared" si="60"/>
        <v>Cleared</v>
      </c>
      <c r="AX159" s="63">
        <f>Discipline!AN160</f>
        <v>33.666666666666664</v>
      </c>
      <c r="AY159" s="63">
        <f t="shared" si="61"/>
        <v>3.3666666666666667</v>
      </c>
      <c r="AZ159" s="63" t="str">
        <f t="shared" si="62"/>
        <v>NC</v>
      </c>
      <c r="BA159" s="63">
        <f t="shared" si="63"/>
        <v>35.506666666666661</v>
      </c>
      <c r="BB159" s="63">
        <f>Persona!BB160</f>
        <v>30.266666666666669</v>
      </c>
      <c r="BC159" s="63">
        <f>Persona!BC160</f>
        <v>32</v>
      </c>
      <c r="BD159" s="63">
        <f t="shared" si="64"/>
        <v>62.266666666666666</v>
      </c>
      <c r="BE159" s="63">
        <f t="shared" si="65"/>
        <v>31.133333333333333</v>
      </c>
      <c r="BF159" s="63" t="str">
        <f t="shared" si="66"/>
        <v>Cleared</v>
      </c>
      <c r="BG159" s="63" t="str">
        <f>Wellness!BS160</f>
        <v>NC</v>
      </c>
      <c r="BH159" s="63">
        <f>Wellness!CA160</f>
        <v>33.333333333333329</v>
      </c>
      <c r="BI159" s="62">
        <f t="shared" si="67"/>
        <v>9.9999999999999982</v>
      </c>
      <c r="BJ159" s="76" t="str">
        <f t="shared" si="68"/>
        <v>Cleared</v>
      </c>
      <c r="BK159" s="63">
        <f>Behavior!AG160</f>
        <v>3.2</v>
      </c>
      <c r="BL159" s="63">
        <f>Behavior!AH160</f>
        <v>6.4</v>
      </c>
      <c r="BM159" s="63" t="str">
        <f t="shared" si="69"/>
        <v>Cleared</v>
      </c>
      <c r="BN159" s="63">
        <f>Discipline!BA160</f>
        <v>66</v>
      </c>
      <c r="BO159" s="63">
        <f t="shared" si="70"/>
        <v>6.6000000000000005</v>
      </c>
      <c r="BP159" s="63" t="str">
        <f>IF(HPS!BO159&gt;=6,"Cleared","NC")</f>
        <v>Cleared</v>
      </c>
      <c r="BQ159" s="63">
        <f t="shared" si="71"/>
        <v>54.133333333333333</v>
      </c>
    </row>
    <row r="160" spans="1:69" x14ac:dyDescent="0.3">
      <c r="A160" s="71">
        <v>157</v>
      </c>
      <c r="B160" s="60" t="s">
        <v>27</v>
      </c>
      <c r="C160" s="60" t="s">
        <v>47</v>
      </c>
      <c r="D160" s="60" t="s">
        <v>340</v>
      </c>
      <c r="E160" s="61" t="s">
        <v>341</v>
      </c>
      <c r="F160" s="63">
        <f>Persona!O161</f>
        <v>0</v>
      </c>
      <c r="G160" s="63">
        <f>Persona!P161</f>
        <v>36.666666666666664</v>
      </c>
      <c r="H160" s="63">
        <f>HPS!$G160+HPS!$F160</f>
        <v>36.666666666666664</v>
      </c>
      <c r="I160" s="63">
        <f>HPS!$H160*0.5</f>
        <v>18.333333333333332</v>
      </c>
      <c r="J160" s="63" t="str">
        <f>IF(HPS!$G160&gt;=50,"Cleared","NC")</f>
        <v>NC</v>
      </c>
      <c r="K160" s="63" t="str">
        <f>Wellness!K161</f>
        <v>Cleared</v>
      </c>
      <c r="L160" s="63">
        <f>Wellness!S161</f>
        <v>63.333333333333329</v>
      </c>
      <c r="M160" s="62">
        <f t="shared" si="49"/>
        <v>18.999999999999996</v>
      </c>
      <c r="N160" s="76" t="str">
        <f t="shared" si="50"/>
        <v>Cleared</v>
      </c>
      <c r="O160" s="62">
        <f>Behavior!I161</f>
        <v>3</v>
      </c>
      <c r="P160" s="62">
        <f>HPS!$O160*2</f>
        <v>6</v>
      </c>
      <c r="Q160" s="63" t="str">
        <f>IF(HPS!$P160&gt;=6,"Cleared","NC")</f>
        <v>Cleared</v>
      </c>
      <c r="R160" s="63">
        <f>Discipline!N161</f>
        <v>54.374999999999993</v>
      </c>
      <c r="S160" s="63">
        <f>HPS!$R160*0.1</f>
        <v>5.4375</v>
      </c>
      <c r="T160" s="63" t="str">
        <f>IF(HPS!$S160&gt;=4,"Cleared","NC")</f>
        <v>Cleared</v>
      </c>
      <c r="U160" s="63">
        <f>HPS!$I160+HPS!$M160+HPS!$P160+HPS!$S160</f>
        <v>48.770833333333329</v>
      </c>
      <c r="V160" s="63">
        <f>Persona!AB161</f>
        <v>17.790476190476191</v>
      </c>
      <c r="W160" s="63">
        <f>Persona!AC161</f>
        <v>51.999999999999993</v>
      </c>
      <c r="X160" s="63">
        <f>HPS!$V160+HPS!$W160</f>
        <v>69.790476190476184</v>
      </c>
      <c r="Y160" s="63">
        <f t="shared" si="51"/>
        <v>34.895238095238092</v>
      </c>
      <c r="Z160" s="63" t="str">
        <f>IF(HPS!$X160&gt;=40,"Cleared","NC")</f>
        <v>Cleared</v>
      </c>
      <c r="AA160" s="63" t="str">
        <f>Wellness!AE161</f>
        <v>NC</v>
      </c>
      <c r="AB160" s="63">
        <f>Wellness!AM161</f>
        <v>46.666666666666664</v>
      </c>
      <c r="AC160" s="63">
        <f t="shared" si="72"/>
        <v>13.999999999999998</v>
      </c>
      <c r="AD160" s="76" t="str">
        <f t="shared" si="52"/>
        <v>Cleared</v>
      </c>
      <c r="AE160" s="63">
        <f>Behavior!Q161</f>
        <v>3.7400000000000007</v>
      </c>
      <c r="AF160" s="63">
        <f>Behavior!R161</f>
        <v>7.4800000000000013</v>
      </c>
      <c r="AG160" s="63" t="str">
        <f>IF(HPS!$AF160&gt;=6,"Cleared","NC")</f>
        <v>Cleared</v>
      </c>
      <c r="AH160" s="63">
        <f>Discipline!AA161</f>
        <v>43.085714285714289</v>
      </c>
      <c r="AI160" s="63">
        <f t="shared" si="53"/>
        <v>4.3085714285714287</v>
      </c>
      <c r="AJ160" s="63" t="str">
        <f t="shared" si="54"/>
        <v>Cleared</v>
      </c>
      <c r="AK160" s="63">
        <f t="shared" si="55"/>
        <v>60.683809523809522</v>
      </c>
      <c r="AL160" s="63">
        <f>Persona!AO161</f>
        <v>11.013333333333334</v>
      </c>
      <c r="AM160" s="63">
        <f>Persona!AP161</f>
        <v>37.333333333333329</v>
      </c>
      <c r="AN160" s="63">
        <f t="shared" si="56"/>
        <v>48.346666666666664</v>
      </c>
      <c r="AO160" s="63">
        <f t="shared" si="57"/>
        <v>24.173333333333332</v>
      </c>
      <c r="AP160" s="63" t="str">
        <f>IF(HPS!$AN160&gt;=40,"Cleared","NC")</f>
        <v>Cleared</v>
      </c>
      <c r="AQ160" s="63" t="str">
        <f>Wellness!AY161</f>
        <v>NC</v>
      </c>
      <c r="AR160" s="63">
        <f>Wellness!BG161</f>
        <v>56.666666666666664</v>
      </c>
      <c r="AS160" s="62">
        <f t="shared" si="58"/>
        <v>17</v>
      </c>
      <c r="AT160" s="76" t="str">
        <f t="shared" si="59"/>
        <v>Cleared</v>
      </c>
      <c r="AU160" s="63">
        <f>Behavior!AG161</f>
        <v>3.5</v>
      </c>
      <c r="AV160" s="63">
        <f>Behavior!AH161</f>
        <v>7</v>
      </c>
      <c r="AW160" s="63" t="str">
        <f t="shared" si="60"/>
        <v>Cleared</v>
      </c>
      <c r="AX160" s="63">
        <f>Discipline!AN161</f>
        <v>19.5</v>
      </c>
      <c r="AY160" s="63">
        <f t="shared" si="61"/>
        <v>1.9500000000000002</v>
      </c>
      <c r="AZ160" s="63" t="str">
        <f t="shared" si="62"/>
        <v>NC</v>
      </c>
      <c r="BA160" s="63">
        <f t="shared" si="63"/>
        <v>50.123333333333335</v>
      </c>
      <c r="BB160" s="63">
        <f>Persona!BB161</f>
        <v>11.987037037037037</v>
      </c>
      <c r="BC160" s="63">
        <f>Persona!BC161</f>
        <v>48</v>
      </c>
      <c r="BD160" s="63">
        <f t="shared" si="64"/>
        <v>59.987037037037041</v>
      </c>
      <c r="BE160" s="63">
        <f t="shared" si="65"/>
        <v>29.99351851851852</v>
      </c>
      <c r="BF160" s="63" t="str">
        <f t="shared" si="66"/>
        <v>Cleared</v>
      </c>
      <c r="BG160" s="63" t="str">
        <f>Wellness!BS161</f>
        <v>Cleared</v>
      </c>
      <c r="BH160" s="63">
        <f>Wellness!CA161</f>
        <v>56.666666666666664</v>
      </c>
      <c r="BI160" s="62">
        <f t="shared" si="67"/>
        <v>17</v>
      </c>
      <c r="BJ160" s="76" t="str">
        <f t="shared" si="68"/>
        <v>Cleared</v>
      </c>
      <c r="BK160" s="63">
        <f>Behavior!AG161</f>
        <v>3.5</v>
      </c>
      <c r="BL160" s="63">
        <f>Behavior!AH161</f>
        <v>7</v>
      </c>
      <c r="BM160" s="63" t="str">
        <f t="shared" si="69"/>
        <v>Cleared</v>
      </c>
      <c r="BN160" s="63">
        <f>Discipline!BA161</f>
        <v>51</v>
      </c>
      <c r="BO160" s="63">
        <f t="shared" si="70"/>
        <v>5.1000000000000005</v>
      </c>
      <c r="BP160" s="63" t="str">
        <f>IF(HPS!BO160&gt;=6,"Cleared","NC")</f>
        <v>NC</v>
      </c>
      <c r="BQ160" s="63">
        <f t="shared" si="71"/>
        <v>59.093518518518522</v>
      </c>
    </row>
    <row r="161" spans="1:69" x14ac:dyDescent="0.3">
      <c r="A161" s="72">
        <v>158</v>
      </c>
      <c r="B161" s="64" t="s">
        <v>27</v>
      </c>
      <c r="C161" s="64" t="s">
        <v>15</v>
      </c>
      <c r="D161" s="64" t="s">
        <v>342</v>
      </c>
      <c r="E161" s="65" t="s">
        <v>343</v>
      </c>
      <c r="F161" s="63">
        <f>Persona!O162</f>
        <v>0</v>
      </c>
      <c r="G161" s="63">
        <f>Persona!P162</f>
        <v>43.333333333333336</v>
      </c>
      <c r="H161" s="63">
        <f>HPS!$G161+HPS!$F161</f>
        <v>43.333333333333336</v>
      </c>
      <c r="I161" s="63">
        <f>HPS!$H161*0.5</f>
        <v>21.666666666666668</v>
      </c>
      <c r="J161" s="63" t="str">
        <f>IF(HPS!$G161&gt;=50,"Cleared","NC")</f>
        <v>NC</v>
      </c>
      <c r="K161" s="63" t="str">
        <f>Wellness!K162</f>
        <v>Cleared</v>
      </c>
      <c r="L161" s="63">
        <f>Wellness!S162</f>
        <v>46.666666666666664</v>
      </c>
      <c r="M161" s="62">
        <f t="shared" si="49"/>
        <v>13.999999999999998</v>
      </c>
      <c r="N161" s="76" t="str">
        <f t="shared" si="50"/>
        <v>Cleared</v>
      </c>
      <c r="O161" s="66">
        <f>Behavior!I162</f>
        <v>3</v>
      </c>
      <c r="P161" s="66">
        <f>HPS!$O161*2</f>
        <v>6</v>
      </c>
      <c r="Q161" s="67" t="str">
        <f>IF(HPS!$P161&gt;=6,"Cleared","NC")</f>
        <v>Cleared</v>
      </c>
      <c r="R161" s="63">
        <f>Discipline!N162</f>
        <v>58.125000000000007</v>
      </c>
      <c r="S161" s="63">
        <f>HPS!$R161*0.1</f>
        <v>5.8125000000000009</v>
      </c>
      <c r="T161" s="63" t="str">
        <f>IF(HPS!$S161&gt;=4,"Cleared","NC")</f>
        <v>Cleared</v>
      </c>
      <c r="U161" s="67">
        <f>HPS!$I161+HPS!$M161+HPS!$P161+HPS!$S161</f>
        <v>47.479166666666664</v>
      </c>
      <c r="V161" s="63">
        <f>Persona!AB162</f>
        <v>21.592857142857142</v>
      </c>
      <c r="W161" s="63">
        <f>Persona!AC162</f>
        <v>44.000000000000007</v>
      </c>
      <c r="X161" s="63">
        <f>HPS!$V161+HPS!$W161</f>
        <v>65.592857142857156</v>
      </c>
      <c r="Y161" s="63">
        <f t="shared" si="51"/>
        <v>32.796428571428578</v>
      </c>
      <c r="Z161" s="67" t="str">
        <f>IF(HPS!$X161&gt;=40,"Cleared","NC")</f>
        <v>Cleared</v>
      </c>
      <c r="AA161" s="63" t="str">
        <f>Wellness!AE162</f>
        <v>NC</v>
      </c>
      <c r="AB161" s="63">
        <f>Wellness!AM162</f>
        <v>13.333333333333334</v>
      </c>
      <c r="AC161" s="63">
        <f t="shared" si="72"/>
        <v>4</v>
      </c>
      <c r="AD161" s="76" t="str">
        <f t="shared" si="52"/>
        <v>NC</v>
      </c>
      <c r="AE161" s="63">
        <f>Behavior!Q162</f>
        <v>2.5</v>
      </c>
      <c r="AF161" s="63">
        <f>Behavior!R162</f>
        <v>5</v>
      </c>
      <c r="AG161" s="63" t="str">
        <f>IF(HPS!$AF161&gt;=6,"Cleared","NC")</f>
        <v>NC</v>
      </c>
      <c r="AH161" s="63">
        <f>Discipline!AA162</f>
        <v>43.657142857142858</v>
      </c>
      <c r="AI161" s="63">
        <f t="shared" si="53"/>
        <v>4.3657142857142857</v>
      </c>
      <c r="AJ161" s="63" t="str">
        <f t="shared" si="54"/>
        <v>Cleared</v>
      </c>
      <c r="AK161" s="63">
        <f t="shared" si="55"/>
        <v>46.162142857142861</v>
      </c>
      <c r="AL161" s="63">
        <f>Persona!AO162</f>
        <v>17.826666666666668</v>
      </c>
      <c r="AM161" s="63">
        <f>Persona!AP162</f>
        <v>50.666666666666671</v>
      </c>
      <c r="AN161" s="63">
        <f t="shared" si="56"/>
        <v>68.493333333333339</v>
      </c>
      <c r="AO161" s="63">
        <f t="shared" si="57"/>
        <v>34.24666666666667</v>
      </c>
      <c r="AP161" s="67" t="str">
        <f>IF(HPS!$AN161&gt;=40,"Cleared","NC")</f>
        <v>Cleared</v>
      </c>
      <c r="AQ161" s="63" t="str">
        <f>Wellness!AY162</f>
        <v>NC</v>
      </c>
      <c r="AR161" s="63">
        <f>Wellness!BG162</f>
        <v>26.666666666666668</v>
      </c>
      <c r="AS161" s="62">
        <f t="shared" si="58"/>
        <v>8</v>
      </c>
      <c r="AT161" s="76" t="str">
        <f t="shared" si="59"/>
        <v>NC</v>
      </c>
      <c r="AU161" s="63">
        <f>Behavior!AG162</f>
        <v>2.25</v>
      </c>
      <c r="AV161" s="63">
        <f>Behavior!AH162</f>
        <v>4.5</v>
      </c>
      <c r="AW161" s="63" t="str">
        <f t="shared" si="60"/>
        <v>NC</v>
      </c>
      <c r="AX161" s="63">
        <f>Discipline!AN162</f>
        <v>41.777777777777779</v>
      </c>
      <c r="AY161" s="63">
        <f t="shared" si="61"/>
        <v>4.177777777777778</v>
      </c>
      <c r="AZ161" s="63" t="str">
        <f t="shared" si="62"/>
        <v>Cleared</v>
      </c>
      <c r="BA161" s="63">
        <f t="shared" si="63"/>
        <v>50.924444444444447</v>
      </c>
      <c r="BB161" s="63">
        <f>Persona!BB162</f>
        <v>7.2611111111111102</v>
      </c>
      <c r="BC161" s="63">
        <f>Persona!BC162</f>
        <v>46.999999999999993</v>
      </c>
      <c r="BD161" s="63">
        <f t="shared" si="64"/>
        <v>54.261111111111106</v>
      </c>
      <c r="BE161" s="63">
        <f t="shared" si="65"/>
        <v>27.130555555555553</v>
      </c>
      <c r="BF161" s="63" t="str">
        <f t="shared" si="66"/>
        <v>Cleared</v>
      </c>
      <c r="BG161" s="63" t="str">
        <f>Wellness!BS162</f>
        <v>NC</v>
      </c>
      <c r="BH161" s="63">
        <f>Wellness!CA162</f>
        <v>20</v>
      </c>
      <c r="BI161" s="62">
        <f t="shared" si="67"/>
        <v>6</v>
      </c>
      <c r="BJ161" s="76" t="str">
        <f t="shared" si="68"/>
        <v>NC</v>
      </c>
      <c r="BK161" s="63">
        <f>Behavior!AG162</f>
        <v>2.25</v>
      </c>
      <c r="BL161" s="63">
        <f>Behavior!AH162</f>
        <v>4.5</v>
      </c>
      <c r="BM161" s="63" t="str">
        <f t="shared" si="69"/>
        <v>NC</v>
      </c>
      <c r="BN161" s="63">
        <f>Discipline!BA162</f>
        <v>36.666666666666664</v>
      </c>
      <c r="BO161" s="63">
        <f t="shared" si="70"/>
        <v>3.6666666666666665</v>
      </c>
      <c r="BP161" s="63" t="str">
        <f>IF(HPS!BO161&gt;=6,"Cleared","NC")</f>
        <v>NC</v>
      </c>
      <c r="BQ161" s="63">
        <f t="shared" si="71"/>
        <v>41.297222222222217</v>
      </c>
    </row>
    <row r="162" spans="1:69" x14ac:dyDescent="0.3">
      <c r="A162" s="71">
        <v>159</v>
      </c>
      <c r="B162" s="60" t="s">
        <v>27</v>
      </c>
      <c r="C162" s="60" t="s">
        <v>47</v>
      </c>
      <c r="D162" s="60" t="s">
        <v>344</v>
      </c>
      <c r="E162" s="61" t="s">
        <v>345</v>
      </c>
      <c r="F162" s="63">
        <f>Persona!O163</f>
        <v>0</v>
      </c>
      <c r="G162" s="63">
        <f>Persona!P163</f>
        <v>50</v>
      </c>
      <c r="H162" s="63">
        <f>HPS!$G162+HPS!$F162</f>
        <v>50</v>
      </c>
      <c r="I162" s="63">
        <f>HPS!$H162*0.5</f>
        <v>25</v>
      </c>
      <c r="J162" s="63" t="str">
        <f>IF(HPS!$G162&gt;=50,"Cleared","NC")</f>
        <v>Cleared</v>
      </c>
      <c r="K162" s="63" t="str">
        <f>Wellness!K163</f>
        <v>Cleared</v>
      </c>
      <c r="L162" s="63">
        <f>Wellness!S163</f>
        <v>53.333333333333336</v>
      </c>
      <c r="M162" s="62">
        <f t="shared" si="49"/>
        <v>16</v>
      </c>
      <c r="N162" s="76" t="str">
        <f t="shared" si="50"/>
        <v>Cleared</v>
      </c>
      <c r="O162" s="62">
        <f>Behavior!I163</f>
        <v>3</v>
      </c>
      <c r="P162" s="62">
        <f>HPS!$O162*2</f>
        <v>6</v>
      </c>
      <c r="Q162" s="63" t="str">
        <f>IF(HPS!$P162&gt;=6,"Cleared","NC")</f>
        <v>Cleared</v>
      </c>
      <c r="R162" s="63">
        <f>Discipline!N163</f>
        <v>50.357142857142854</v>
      </c>
      <c r="S162" s="63">
        <f>HPS!$R162*0.1</f>
        <v>5.0357142857142856</v>
      </c>
      <c r="T162" s="63" t="str">
        <f>IF(HPS!$S162&gt;=4,"Cleared","NC")</f>
        <v>Cleared</v>
      </c>
      <c r="U162" s="63">
        <f>HPS!$I162+HPS!$M162+HPS!$P162+HPS!$S162</f>
        <v>52.035714285714285</v>
      </c>
      <c r="V162" s="63">
        <f>Persona!AB163</f>
        <v>14.557142857142857</v>
      </c>
      <c r="W162" s="63">
        <f>Persona!AC163</f>
        <v>19.999999999999996</v>
      </c>
      <c r="X162" s="63">
        <f>HPS!$V162+HPS!$W162</f>
        <v>34.55714285714285</v>
      </c>
      <c r="Y162" s="63">
        <f t="shared" si="51"/>
        <v>17.278571428571425</v>
      </c>
      <c r="Z162" s="63" t="str">
        <f>IF(HPS!$X162&gt;=40,"Cleared","NC")</f>
        <v>NC</v>
      </c>
      <c r="AA162" s="63" t="str">
        <f>Wellness!AE163</f>
        <v>Cleared</v>
      </c>
      <c r="AB162" s="63">
        <f>Wellness!AM163</f>
        <v>0</v>
      </c>
      <c r="AC162" s="63">
        <f t="shared" si="72"/>
        <v>0</v>
      </c>
      <c r="AD162" s="76" t="str">
        <f t="shared" si="52"/>
        <v>NC</v>
      </c>
      <c r="AE162" s="63">
        <f>Behavior!Q163</f>
        <v>3.3866666666666667</v>
      </c>
      <c r="AF162" s="63">
        <f>Behavior!R163</f>
        <v>6.7733333333333334</v>
      </c>
      <c r="AG162" s="63" t="str">
        <f>IF(HPS!$AF162&gt;=6,"Cleared","NC")</f>
        <v>Cleared</v>
      </c>
      <c r="AH162" s="63">
        <f>Discipline!AA163</f>
        <v>43.2</v>
      </c>
      <c r="AI162" s="63">
        <f t="shared" si="53"/>
        <v>4.32</v>
      </c>
      <c r="AJ162" s="63" t="str">
        <f t="shared" si="54"/>
        <v>Cleared</v>
      </c>
      <c r="AK162" s="63">
        <f t="shared" si="55"/>
        <v>28.371904761904759</v>
      </c>
      <c r="AL162" s="63">
        <f>Persona!AO163</f>
        <v>17.600000000000001</v>
      </c>
      <c r="AM162" s="63">
        <f>Persona!AP163</f>
        <v>31.333333333333336</v>
      </c>
      <c r="AN162" s="63">
        <f t="shared" si="56"/>
        <v>48.933333333333337</v>
      </c>
      <c r="AO162" s="63">
        <f t="shared" si="57"/>
        <v>24.466666666666669</v>
      </c>
      <c r="AP162" s="63" t="str">
        <f>IF(HPS!$AN162&gt;=40,"Cleared","NC")</f>
        <v>Cleared</v>
      </c>
      <c r="AQ162" s="63" t="str">
        <f>Wellness!AY163</f>
        <v>Cleared</v>
      </c>
      <c r="AR162" s="63">
        <f>Wellness!BG163</f>
        <v>0</v>
      </c>
      <c r="AS162" s="62">
        <f t="shared" si="58"/>
        <v>0</v>
      </c>
      <c r="AT162" s="76" t="str">
        <f t="shared" si="59"/>
        <v>NC</v>
      </c>
      <c r="AU162" s="63">
        <f>Behavior!AG163</f>
        <v>3</v>
      </c>
      <c r="AV162" s="63">
        <f>Behavior!AH163</f>
        <v>6</v>
      </c>
      <c r="AW162" s="63" t="str">
        <f t="shared" si="60"/>
        <v>Cleared</v>
      </c>
      <c r="AX162" s="63">
        <f>Discipline!AN163</f>
        <v>41.277777777777779</v>
      </c>
      <c r="AY162" s="63">
        <f t="shared" si="61"/>
        <v>4.1277777777777782</v>
      </c>
      <c r="AZ162" s="63" t="str">
        <f t="shared" si="62"/>
        <v>Cleared</v>
      </c>
      <c r="BA162" s="63">
        <f t="shared" si="63"/>
        <v>34.594444444444449</v>
      </c>
      <c r="BB162" s="63">
        <f>Persona!BB163</f>
        <v>23.111111111111114</v>
      </c>
      <c r="BC162" s="63">
        <f>Persona!BC163</f>
        <v>50.333333333333329</v>
      </c>
      <c r="BD162" s="63">
        <f t="shared" si="64"/>
        <v>73.444444444444443</v>
      </c>
      <c r="BE162" s="63">
        <f t="shared" si="65"/>
        <v>36.722222222222221</v>
      </c>
      <c r="BF162" s="63" t="str">
        <f t="shared" si="66"/>
        <v>Cleared</v>
      </c>
      <c r="BG162" s="63" t="str">
        <f>Wellness!BS163</f>
        <v>Cleared</v>
      </c>
      <c r="BH162" s="63">
        <f>Wellness!CA163</f>
        <v>0</v>
      </c>
      <c r="BI162" s="62">
        <f t="shared" si="67"/>
        <v>0</v>
      </c>
      <c r="BJ162" s="76" t="str">
        <f t="shared" si="68"/>
        <v>NC</v>
      </c>
      <c r="BK162" s="63">
        <f>Behavior!AG163</f>
        <v>3</v>
      </c>
      <c r="BL162" s="63">
        <f>Behavior!AH163</f>
        <v>6</v>
      </c>
      <c r="BM162" s="63" t="str">
        <f t="shared" si="69"/>
        <v>Cleared</v>
      </c>
      <c r="BN162" s="63">
        <f>Discipline!BA163</f>
        <v>40.666666666666664</v>
      </c>
      <c r="BO162" s="63">
        <f t="shared" si="70"/>
        <v>4.0666666666666664</v>
      </c>
      <c r="BP162" s="63" t="str">
        <f>IF(HPS!BO162&gt;=6,"Cleared","NC")</f>
        <v>NC</v>
      </c>
      <c r="BQ162" s="63">
        <f t="shared" si="71"/>
        <v>46.788888888888891</v>
      </c>
    </row>
    <row r="163" spans="1:69" x14ac:dyDescent="0.3">
      <c r="A163" s="72">
        <v>160</v>
      </c>
      <c r="B163" s="64" t="s">
        <v>23</v>
      </c>
      <c r="C163" s="64" t="s">
        <v>24</v>
      </c>
      <c r="D163" s="64" t="s">
        <v>346</v>
      </c>
      <c r="E163" s="65" t="s">
        <v>347</v>
      </c>
      <c r="F163" s="63">
        <f>Persona!O164</f>
        <v>0</v>
      </c>
      <c r="G163" s="63">
        <f>Persona!P164</f>
        <v>30</v>
      </c>
      <c r="H163" s="63">
        <f>HPS!$G163+HPS!$F163</f>
        <v>30</v>
      </c>
      <c r="I163" s="63">
        <f>HPS!$H163*0.5</f>
        <v>15</v>
      </c>
      <c r="J163" s="63" t="str">
        <f>IF(HPS!$G163&gt;=50,"Cleared","NC")</f>
        <v>NC</v>
      </c>
      <c r="K163" s="63" t="str">
        <f>Wellness!K164</f>
        <v>NC</v>
      </c>
      <c r="L163" s="63">
        <f>Wellness!S164</f>
        <v>26.666666666666668</v>
      </c>
      <c r="M163" s="62">
        <f t="shared" si="49"/>
        <v>8</v>
      </c>
      <c r="N163" s="76" t="str">
        <f t="shared" si="50"/>
        <v>NC</v>
      </c>
      <c r="O163" s="66">
        <f>Behavior!I164</f>
        <v>3</v>
      </c>
      <c r="P163" s="66">
        <f>HPS!$O163*2</f>
        <v>6</v>
      </c>
      <c r="Q163" s="67" t="str">
        <f>IF(HPS!$P163&gt;=6,"Cleared","NC")</f>
        <v>Cleared</v>
      </c>
      <c r="R163" s="63">
        <f>Discipline!N164</f>
        <v>31.874999999999996</v>
      </c>
      <c r="S163" s="63">
        <f>HPS!$R163*0.1</f>
        <v>3.1875</v>
      </c>
      <c r="T163" s="63" t="str">
        <f>IF(HPS!$S163&gt;=4,"Cleared","NC")</f>
        <v>NC</v>
      </c>
      <c r="U163" s="67">
        <f>HPS!$I163+HPS!$M163+HPS!$P163+HPS!$S163</f>
        <v>32.1875</v>
      </c>
      <c r="V163" s="63">
        <f>Persona!AB164</f>
        <v>14.919047619047621</v>
      </c>
      <c r="W163" s="63">
        <f>Persona!AC164</f>
        <v>39.999999999999993</v>
      </c>
      <c r="X163" s="63">
        <f>HPS!$V163+HPS!$W163</f>
        <v>54.919047619047618</v>
      </c>
      <c r="Y163" s="63">
        <f t="shared" si="51"/>
        <v>27.459523809523809</v>
      </c>
      <c r="Z163" s="67" t="str">
        <f>IF(HPS!$X163&gt;=40,"Cleared","NC")</f>
        <v>Cleared</v>
      </c>
      <c r="AA163" s="63" t="str">
        <f>Wellness!AE164</f>
        <v>NC</v>
      </c>
      <c r="AB163" s="63">
        <f>Wellness!AM164</f>
        <v>0</v>
      </c>
      <c r="AC163" s="63">
        <f t="shared" si="72"/>
        <v>0</v>
      </c>
      <c r="AD163" s="76" t="str">
        <f t="shared" si="52"/>
        <v>NC</v>
      </c>
      <c r="AE163" s="63">
        <f>Behavior!Q164</f>
        <v>2.15</v>
      </c>
      <c r="AF163" s="63">
        <f>Behavior!R164</f>
        <v>4.3</v>
      </c>
      <c r="AG163" s="63" t="str">
        <f>IF(HPS!$AF163&gt;=6,"Cleared","NC")</f>
        <v>NC</v>
      </c>
      <c r="AH163" s="63">
        <f>Discipline!AA164</f>
        <v>30.4</v>
      </c>
      <c r="AI163" s="63">
        <f t="shared" si="53"/>
        <v>3.04</v>
      </c>
      <c r="AJ163" s="63" t="str">
        <f t="shared" si="54"/>
        <v>NC</v>
      </c>
      <c r="AK163" s="63">
        <f t="shared" si="55"/>
        <v>34.799523809523812</v>
      </c>
      <c r="AL163" s="63">
        <f>Persona!AO164</f>
        <v>6.4533333333333331</v>
      </c>
      <c r="AM163" s="63">
        <f>Persona!AP164</f>
        <v>42</v>
      </c>
      <c r="AN163" s="63">
        <f t="shared" si="56"/>
        <v>48.453333333333333</v>
      </c>
      <c r="AO163" s="63">
        <f t="shared" si="57"/>
        <v>24.226666666666667</v>
      </c>
      <c r="AP163" s="67" t="str">
        <f>IF(HPS!$AN163&gt;=40,"Cleared","NC")</f>
        <v>Cleared</v>
      </c>
      <c r="AQ163" s="63" t="str">
        <f>Wellness!AY164</f>
        <v>NC</v>
      </c>
      <c r="AR163" s="63">
        <f>Wellness!BG164</f>
        <v>0</v>
      </c>
      <c r="AS163" s="62">
        <f t="shared" si="58"/>
        <v>0</v>
      </c>
      <c r="AT163" s="76" t="str">
        <f t="shared" si="59"/>
        <v>NC</v>
      </c>
      <c r="AU163" s="63">
        <f>Behavior!AG164</f>
        <v>2.4500000000000002</v>
      </c>
      <c r="AV163" s="63">
        <f>Behavior!AH164</f>
        <v>4.9000000000000004</v>
      </c>
      <c r="AW163" s="63" t="str">
        <f t="shared" si="60"/>
        <v>NC</v>
      </c>
      <c r="AX163" s="63">
        <f>Discipline!AN164</f>
        <v>14.611111111111111</v>
      </c>
      <c r="AY163" s="63">
        <f t="shared" si="61"/>
        <v>1.4611111111111112</v>
      </c>
      <c r="AZ163" s="63" t="str">
        <f t="shared" si="62"/>
        <v>NC</v>
      </c>
      <c r="BA163" s="63">
        <f t="shared" si="63"/>
        <v>30.587777777777777</v>
      </c>
      <c r="BB163" s="63">
        <f>Persona!BB164</f>
        <v>21.24351851851852</v>
      </c>
      <c r="BC163" s="63">
        <f>Persona!BC164</f>
        <v>42</v>
      </c>
      <c r="BD163" s="63">
        <f t="shared" si="64"/>
        <v>63.24351851851852</v>
      </c>
      <c r="BE163" s="63">
        <f t="shared" si="65"/>
        <v>31.62175925925926</v>
      </c>
      <c r="BF163" s="63" t="str">
        <f t="shared" si="66"/>
        <v>Cleared</v>
      </c>
      <c r="BG163" s="63" t="str">
        <f>Wellness!BS164</f>
        <v>NC</v>
      </c>
      <c r="BH163" s="63">
        <f>Wellness!CA164</f>
        <v>0</v>
      </c>
      <c r="BI163" s="62">
        <f t="shared" si="67"/>
        <v>0</v>
      </c>
      <c r="BJ163" s="76" t="str">
        <f t="shared" si="68"/>
        <v>NC</v>
      </c>
      <c r="BK163" s="63">
        <f>Behavior!AG164</f>
        <v>2.4500000000000002</v>
      </c>
      <c r="BL163" s="63">
        <f>Behavior!AH164</f>
        <v>4.9000000000000004</v>
      </c>
      <c r="BM163" s="63" t="str">
        <f t="shared" si="69"/>
        <v>NC</v>
      </c>
      <c r="BN163" s="63">
        <f>Discipline!BA164</f>
        <v>28.666666666666664</v>
      </c>
      <c r="BO163" s="63">
        <f t="shared" si="70"/>
        <v>2.8666666666666667</v>
      </c>
      <c r="BP163" s="63" t="str">
        <f>IF(HPS!BO163&gt;=6,"Cleared","NC")</f>
        <v>NC</v>
      </c>
      <c r="BQ163" s="63">
        <f t="shared" si="71"/>
        <v>39.38842592592593</v>
      </c>
    </row>
    <row r="164" spans="1:69" x14ac:dyDescent="0.3">
      <c r="A164" s="71">
        <v>161</v>
      </c>
      <c r="B164" s="60" t="s">
        <v>27</v>
      </c>
      <c r="C164" s="60" t="s">
        <v>15</v>
      </c>
      <c r="D164" s="60" t="s">
        <v>348</v>
      </c>
      <c r="E164" s="61" t="s">
        <v>349</v>
      </c>
      <c r="F164" s="63">
        <f>Persona!O165</f>
        <v>0</v>
      </c>
      <c r="G164" s="63">
        <f>Persona!P165</f>
        <v>67.777777777777786</v>
      </c>
      <c r="H164" s="63">
        <f>HPS!$G164+HPS!$F164</f>
        <v>67.777777777777786</v>
      </c>
      <c r="I164" s="63">
        <f>HPS!$H164*0.5</f>
        <v>33.888888888888893</v>
      </c>
      <c r="J164" s="63" t="str">
        <f>IF(HPS!$G164&gt;=50,"Cleared","NC")</f>
        <v>Cleared</v>
      </c>
      <c r="K164" s="63" t="str">
        <f>Wellness!K165</f>
        <v>Cleared</v>
      </c>
      <c r="L164" s="63">
        <f>Wellness!S165</f>
        <v>56.666666666666664</v>
      </c>
      <c r="M164" s="62">
        <f t="shared" si="49"/>
        <v>17</v>
      </c>
      <c r="N164" s="76" t="str">
        <f t="shared" si="50"/>
        <v>Cleared</v>
      </c>
      <c r="O164" s="62">
        <f>Behavior!I165</f>
        <v>3</v>
      </c>
      <c r="P164" s="62">
        <f>HPS!$O164*2</f>
        <v>6</v>
      </c>
      <c r="Q164" s="63" t="str">
        <f>IF(HPS!$P164&gt;=6,"Cleared","NC")</f>
        <v>Cleared</v>
      </c>
      <c r="R164" s="63">
        <f>Discipline!N165</f>
        <v>66.25</v>
      </c>
      <c r="S164" s="63">
        <f>HPS!$R164*0.1</f>
        <v>6.625</v>
      </c>
      <c r="T164" s="63" t="str">
        <f>IF(HPS!$S164&gt;=4,"Cleared","NC")</f>
        <v>Cleared</v>
      </c>
      <c r="U164" s="63">
        <f>HPS!$I164+HPS!$M164+HPS!$P164+HPS!$S164</f>
        <v>63.513888888888893</v>
      </c>
      <c r="V164" s="63">
        <f>Persona!AB165</f>
        <v>0</v>
      </c>
      <c r="W164" s="63">
        <f>Persona!AC165</f>
        <v>43.199999999999996</v>
      </c>
      <c r="X164" s="63">
        <f>HPS!$V164+HPS!$W164</f>
        <v>43.199999999999996</v>
      </c>
      <c r="Y164" s="63">
        <f t="shared" si="51"/>
        <v>21.599999999999998</v>
      </c>
      <c r="Z164" s="63" t="str">
        <f>IF(HPS!$X164&gt;=40,"Cleared","NC")</f>
        <v>Cleared</v>
      </c>
      <c r="AA164" s="63" t="str">
        <f>Wellness!AE165</f>
        <v>Cleared</v>
      </c>
      <c r="AB164" s="63">
        <f>Wellness!AM165</f>
        <v>50</v>
      </c>
      <c r="AC164" s="63">
        <f t="shared" si="72"/>
        <v>15</v>
      </c>
      <c r="AD164" s="76" t="str">
        <f t="shared" si="52"/>
        <v>Cleared</v>
      </c>
      <c r="AE164" s="63">
        <f>Behavior!Q165</f>
        <v>3.4</v>
      </c>
      <c r="AF164" s="63">
        <f>Behavior!R165</f>
        <v>6.8</v>
      </c>
      <c r="AG164" s="63" t="str">
        <f>IF(HPS!$AF164&gt;=6,"Cleared","NC")</f>
        <v>Cleared</v>
      </c>
      <c r="AH164" s="63">
        <f>Discipline!AA165</f>
        <v>66.742857142857133</v>
      </c>
      <c r="AI164" s="63">
        <f t="shared" si="53"/>
        <v>6.6742857142857135</v>
      </c>
      <c r="AJ164" s="63" t="str">
        <f t="shared" si="54"/>
        <v>Cleared</v>
      </c>
      <c r="AK164" s="63">
        <f t="shared" si="55"/>
        <v>50.074285714285708</v>
      </c>
      <c r="AL164" s="63">
        <f>Persona!AO165</f>
        <v>16.466666666666669</v>
      </c>
      <c r="AM164" s="63">
        <f>Persona!AP165</f>
        <v>33.333333333333329</v>
      </c>
      <c r="AN164" s="63">
        <f t="shared" si="56"/>
        <v>49.8</v>
      </c>
      <c r="AO164" s="63">
        <f t="shared" si="57"/>
        <v>24.9</v>
      </c>
      <c r="AP164" s="63" t="str">
        <f>IF(HPS!$AN164&gt;=40,"Cleared","NC")</f>
        <v>Cleared</v>
      </c>
      <c r="AQ164" s="63" t="str">
        <f>Wellness!AY165</f>
        <v>Cleared</v>
      </c>
      <c r="AR164" s="63">
        <f>Wellness!BG165</f>
        <v>40</v>
      </c>
      <c r="AS164" s="62">
        <f t="shared" si="58"/>
        <v>12</v>
      </c>
      <c r="AT164" s="76" t="str">
        <f t="shared" si="59"/>
        <v>Cleared</v>
      </c>
      <c r="AU164" s="63">
        <f>Behavior!AG165</f>
        <v>2.6</v>
      </c>
      <c r="AV164" s="63">
        <f>Behavior!AH165</f>
        <v>5.2</v>
      </c>
      <c r="AW164" s="63" t="str">
        <f t="shared" si="60"/>
        <v>NC</v>
      </c>
      <c r="AX164" s="63">
        <f>Discipline!AN165</f>
        <v>55.666666666666664</v>
      </c>
      <c r="AY164" s="63">
        <f t="shared" si="61"/>
        <v>5.5666666666666664</v>
      </c>
      <c r="AZ164" s="63" t="str">
        <f t="shared" si="62"/>
        <v>Cleared</v>
      </c>
      <c r="BA164" s="63">
        <f t="shared" si="63"/>
        <v>47.666666666666671</v>
      </c>
      <c r="BB164" s="63">
        <f>Persona!BB165</f>
        <v>24.92407407407407</v>
      </c>
      <c r="BC164" s="63">
        <f>Persona!BC165</f>
        <v>0</v>
      </c>
      <c r="BD164" s="63">
        <f t="shared" si="64"/>
        <v>24.92407407407407</v>
      </c>
      <c r="BE164" s="63">
        <f t="shared" si="65"/>
        <v>12.462037037037035</v>
      </c>
      <c r="BF164" s="63" t="str">
        <f t="shared" si="66"/>
        <v>NC</v>
      </c>
      <c r="BG164" s="63" t="str">
        <f>Wellness!BS165</f>
        <v>Cleared</v>
      </c>
      <c r="BH164" s="63">
        <f>Wellness!CA165</f>
        <v>23.333333333333332</v>
      </c>
      <c r="BI164" s="62">
        <f t="shared" si="67"/>
        <v>6.9999999999999991</v>
      </c>
      <c r="BJ164" s="76" t="str">
        <f t="shared" si="68"/>
        <v>NC</v>
      </c>
      <c r="BK164" s="63">
        <f>Behavior!AG165</f>
        <v>2.6</v>
      </c>
      <c r="BL164" s="63">
        <f>Behavior!AH165</f>
        <v>5.2</v>
      </c>
      <c r="BM164" s="63" t="str">
        <f t="shared" si="69"/>
        <v>NC</v>
      </c>
      <c r="BN164" s="63">
        <f>Discipline!BA165</f>
        <v>64</v>
      </c>
      <c r="BO164" s="63">
        <f t="shared" si="70"/>
        <v>6.4</v>
      </c>
      <c r="BP164" s="63" t="str">
        <f>IF(HPS!BO164&gt;=6,"Cleared","NC")</f>
        <v>Cleared</v>
      </c>
      <c r="BQ164" s="63">
        <f t="shared" si="71"/>
        <v>31.062037037037037</v>
      </c>
    </row>
    <row r="165" spans="1:69" x14ac:dyDescent="0.3">
      <c r="A165" s="72">
        <v>162</v>
      </c>
      <c r="B165" s="64" t="s">
        <v>27</v>
      </c>
      <c r="C165" s="64" t="s">
        <v>15</v>
      </c>
      <c r="D165" s="64" t="s">
        <v>350</v>
      </c>
      <c r="E165" s="65" t="s">
        <v>351</v>
      </c>
      <c r="F165" s="63">
        <f>Persona!O166</f>
        <v>0</v>
      </c>
      <c r="G165" s="63">
        <f>Persona!P166</f>
        <v>61.111111111111114</v>
      </c>
      <c r="H165" s="63">
        <f>HPS!$G165+HPS!$F165</f>
        <v>61.111111111111114</v>
      </c>
      <c r="I165" s="63">
        <f>HPS!$H165*0.5</f>
        <v>30.555555555555557</v>
      </c>
      <c r="J165" s="63" t="str">
        <f>IF(HPS!$G165&gt;=50,"Cleared","NC")</f>
        <v>Cleared</v>
      </c>
      <c r="K165" s="63" t="str">
        <f>Wellness!K166</f>
        <v>Cleared</v>
      </c>
      <c r="L165" s="63">
        <f>Wellness!S166</f>
        <v>60</v>
      </c>
      <c r="M165" s="62">
        <f t="shared" si="49"/>
        <v>18</v>
      </c>
      <c r="N165" s="76" t="str">
        <f t="shared" si="50"/>
        <v>Cleared</v>
      </c>
      <c r="O165" s="66">
        <f>Behavior!I166</f>
        <v>3</v>
      </c>
      <c r="P165" s="66">
        <f>HPS!$O165*2</f>
        <v>6</v>
      </c>
      <c r="Q165" s="67" t="str">
        <f>IF(HPS!$P165&gt;=6,"Cleared","NC")</f>
        <v>Cleared</v>
      </c>
      <c r="R165" s="63">
        <f>Discipline!N166</f>
        <v>66.116071428571431</v>
      </c>
      <c r="S165" s="63">
        <f>HPS!$R165*0.1</f>
        <v>6.6116071428571432</v>
      </c>
      <c r="T165" s="63" t="str">
        <f>IF(HPS!$S165&gt;=4,"Cleared","NC")</f>
        <v>Cleared</v>
      </c>
      <c r="U165" s="67">
        <f>HPS!$I165+HPS!$M165+HPS!$P165+HPS!$S165</f>
        <v>61.167162698412703</v>
      </c>
      <c r="V165" s="63">
        <f>Persona!AB166</f>
        <v>22.385714285714286</v>
      </c>
      <c r="W165" s="63">
        <f>Persona!AC166</f>
        <v>27.999999999999996</v>
      </c>
      <c r="X165" s="63">
        <f>HPS!$V165+HPS!$W165</f>
        <v>50.385714285714286</v>
      </c>
      <c r="Y165" s="63">
        <f t="shared" si="51"/>
        <v>25.192857142857143</v>
      </c>
      <c r="Z165" s="67" t="str">
        <f>IF(HPS!$X165&gt;=40,"Cleared","NC")</f>
        <v>Cleared</v>
      </c>
      <c r="AA165" s="63" t="str">
        <f>Wellness!AE166</f>
        <v>Cleared</v>
      </c>
      <c r="AB165" s="63">
        <f>Wellness!AM166</f>
        <v>53.333333333333336</v>
      </c>
      <c r="AC165" s="63">
        <f t="shared" si="72"/>
        <v>16</v>
      </c>
      <c r="AD165" s="76" t="str">
        <f t="shared" si="52"/>
        <v>Cleared</v>
      </c>
      <c r="AE165" s="63">
        <f>Behavior!Q166</f>
        <v>3.6</v>
      </c>
      <c r="AF165" s="63">
        <f>Behavior!R166</f>
        <v>7.2</v>
      </c>
      <c r="AG165" s="63" t="str">
        <f>IF(HPS!$AF165&gt;=6,"Cleared","NC")</f>
        <v>Cleared</v>
      </c>
      <c r="AH165" s="63">
        <f>Discipline!AA166</f>
        <v>60.914285714285711</v>
      </c>
      <c r="AI165" s="63">
        <f t="shared" si="53"/>
        <v>6.0914285714285716</v>
      </c>
      <c r="AJ165" s="63" t="str">
        <f t="shared" si="54"/>
        <v>Cleared</v>
      </c>
      <c r="AK165" s="63">
        <f t="shared" si="55"/>
        <v>54.484285714285718</v>
      </c>
      <c r="AL165" s="63">
        <f>Persona!AO166</f>
        <v>21.786666666666665</v>
      </c>
      <c r="AM165" s="63">
        <f>Persona!AP166</f>
        <v>55.333333333333336</v>
      </c>
      <c r="AN165" s="63">
        <f t="shared" si="56"/>
        <v>77.12</v>
      </c>
      <c r="AO165" s="63">
        <f t="shared" si="57"/>
        <v>38.56</v>
      </c>
      <c r="AP165" s="67" t="str">
        <f>IF(HPS!$AN165&gt;=40,"Cleared","NC")</f>
        <v>Cleared</v>
      </c>
      <c r="AQ165" s="63" t="str">
        <f>Wellness!AY166</f>
        <v>Cleared</v>
      </c>
      <c r="AR165" s="63">
        <f>Wellness!BG166</f>
        <v>56.666666666666664</v>
      </c>
      <c r="AS165" s="62">
        <f t="shared" si="58"/>
        <v>17</v>
      </c>
      <c r="AT165" s="76" t="str">
        <f t="shared" si="59"/>
        <v>Cleared</v>
      </c>
      <c r="AU165" s="63">
        <f>Behavior!AG166</f>
        <v>3.56</v>
      </c>
      <c r="AV165" s="63">
        <f>Behavior!AH166</f>
        <v>7.12</v>
      </c>
      <c r="AW165" s="63" t="str">
        <f t="shared" si="60"/>
        <v>Cleared</v>
      </c>
      <c r="AX165" s="63">
        <f>Discipline!AN166</f>
        <v>65.166666666666657</v>
      </c>
      <c r="AY165" s="63">
        <f t="shared" si="61"/>
        <v>6.5166666666666657</v>
      </c>
      <c r="AZ165" s="63" t="str">
        <f t="shared" si="62"/>
        <v>Cleared</v>
      </c>
      <c r="BA165" s="63">
        <f t="shared" si="63"/>
        <v>69.196666666666658</v>
      </c>
      <c r="BB165" s="63">
        <f>Persona!BB166</f>
        <v>17.112962962962964</v>
      </c>
      <c r="BC165" s="63">
        <f>Persona!BC166</f>
        <v>46</v>
      </c>
      <c r="BD165" s="63">
        <f t="shared" si="64"/>
        <v>63.112962962962968</v>
      </c>
      <c r="BE165" s="63">
        <f t="shared" si="65"/>
        <v>31.556481481481484</v>
      </c>
      <c r="BF165" s="63" t="str">
        <f t="shared" si="66"/>
        <v>Cleared</v>
      </c>
      <c r="BG165" s="63" t="str">
        <f>Wellness!BS166</f>
        <v>Cleared</v>
      </c>
      <c r="BH165" s="63">
        <f>Wellness!CA166</f>
        <v>56.666666666666664</v>
      </c>
      <c r="BI165" s="62">
        <f t="shared" si="67"/>
        <v>17</v>
      </c>
      <c r="BJ165" s="76" t="str">
        <f t="shared" si="68"/>
        <v>Cleared</v>
      </c>
      <c r="BK165" s="63">
        <f>Behavior!AG166</f>
        <v>3.56</v>
      </c>
      <c r="BL165" s="63">
        <f>Behavior!AH166</f>
        <v>7.12</v>
      </c>
      <c r="BM165" s="63" t="str">
        <f t="shared" si="69"/>
        <v>Cleared</v>
      </c>
      <c r="BN165" s="63">
        <f>Discipline!BA166</f>
        <v>49</v>
      </c>
      <c r="BO165" s="63">
        <f t="shared" si="70"/>
        <v>4.9000000000000004</v>
      </c>
      <c r="BP165" s="63" t="str">
        <f>IF(HPS!BO165&gt;=6,"Cleared","NC")</f>
        <v>NC</v>
      </c>
      <c r="BQ165" s="63">
        <f t="shared" si="71"/>
        <v>60.57648148148148</v>
      </c>
    </row>
    <row r="166" spans="1:69" x14ac:dyDescent="0.3">
      <c r="A166" s="71">
        <v>163</v>
      </c>
      <c r="B166" s="60" t="s">
        <v>27</v>
      </c>
      <c r="C166" s="60" t="s">
        <v>47</v>
      </c>
      <c r="D166" s="60" t="s">
        <v>352</v>
      </c>
      <c r="E166" s="61" t="s">
        <v>353</v>
      </c>
      <c r="F166" s="63">
        <f>Persona!O167</f>
        <v>0</v>
      </c>
      <c r="G166" s="63">
        <f>Persona!P167</f>
        <v>37.777777777777771</v>
      </c>
      <c r="H166" s="63">
        <f>HPS!$G166+HPS!$F166</f>
        <v>37.777777777777771</v>
      </c>
      <c r="I166" s="63">
        <f>HPS!$H166*0.5</f>
        <v>18.888888888888886</v>
      </c>
      <c r="J166" s="63" t="str">
        <f>IF(HPS!$G166&gt;=50,"Cleared","NC")</f>
        <v>NC</v>
      </c>
      <c r="K166" s="63" t="str">
        <f>Wellness!K167</f>
        <v>Cleared</v>
      </c>
      <c r="L166" s="63">
        <f>Wellness!S167</f>
        <v>36.666666666666664</v>
      </c>
      <c r="M166" s="62">
        <f t="shared" si="49"/>
        <v>10.999999999999998</v>
      </c>
      <c r="N166" s="76" t="str">
        <f t="shared" si="50"/>
        <v>Cleared</v>
      </c>
      <c r="O166" s="62">
        <f>Behavior!I167</f>
        <v>3</v>
      </c>
      <c r="P166" s="62">
        <f>HPS!$O166*2</f>
        <v>6</v>
      </c>
      <c r="Q166" s="63" t="str">
        <f>IF(HPS!$P166&gt;=6,"Cleared","NC")</f>
        <v>Cleared</v>
      </c>
      <c r="R166" s="63">
        <f>Discipline!N167</f>
        <v>61.785714285714292</v>
      </c>
      <c r="S166" s="63">
        <f>HPS!$R166*0.1</f>
        <v>6.1785714285714297</v>
      </c>
      <c r="T166" s="63" t="str">
        <f>IF(HPS!$S166&gt;=4,"Cleared","NC")</f>
        <v>Cleared</v>
      </c>
      <c r="U166" s="63">
        <f>HPS!$I166+HPS!$M166+HPS!$P166+HPS!$S166</f>
        <v>42.067460317460316</v>
      </c>
      <c r="V166" s="63">
        <f>Persona!AB167</f>
        <v>18.159523809523812</v>
      </c>
      <c r="W166" s="63">
        <f>Persona!AC167</f>
        <v>36</v>
      </c>
      <c r="X166" s="63">
        <f>HPS!$V166+HPS!$W166</f>
        <v>54.159523809523812</v>
      </c>
      <c r="Y166" s="63">
        <f t="shared" si="51"/>
        <v>27.079761904761906</v>
      </c>
      <c r="Z166" s="63" t="str">
        <f>IF(HPS!$X166&gt;=40,"Cleared","NC")</f>
        <v>Cleared</v>
      </c>
      <c r="AA166" s="63" t="str">
        <f>Wellness!AE167</f>
        <v>Cleared</v>
      </c>
      <c r="AB166" s="63">
        <f>Wellness!AM167</f>
        <v>23.333333333333332</v>
      </c>
      <c r="AC166" s="63">
        <f t="shared" si="72"/>
        <v>6.9999999999999991</v>
      </c>
      <c r="AD166" s="76" t="str">
        <f t="shared" si="52"/>
        <v>NC</v>
      </c>
      <c r="AE166" s="63">
        <f>Behavior!Q167</f>
        <v>3.6533333333333333</v>
      </c>
      <c r="AF166" s="63">
        <f>Behavior!R167</f>
        <v>7.3066666666666666</v>
      </c>
      <c r="AG166" s="63" t="str">
        <f>IF(HPS!$AF166&gt;=6,"Cleared","NC")</f>
        <v>Cleared</v>
      </c>
      <c r="AH166" s="63">
        <f>Discipline!AA167</f>
        <v>45.428571428571431</v>
      </c>
      <c r="AI166" s="63">
        <f t="shared" si="53"/>
        <v>4.5428571428571436</v>
      </c>
      <c r="AJ166" s="63" t="str">
        <f t="shared" si="54"/>
        <v>Cleared</v>
      </c>
      <c r="AK166" s="63">
        <f t="shared" si="55"/>
        <v>45.929285714285712</v>
      </c>
      <c r="AL166" s="63">
        <f>Persona!AO167</f>
        <v>12.093333333333334</v>
      </c>
      <c r="AM166" s="63">
        <f>Persona!AP167</f>
        <v>37.333333333333329</v>
      </c>
      <c r="AN166" s="63">
        <f t="shared" si="56"/>
        <v>49.426666666666662</v>
      </c>
      <c r="AO166" s="63">
        <f t="shared" si="57"/>
        <v>24.713333333333331</v>
      </c>
      <c r="AP166" s="63" t="str">
        <f>IF(HPS!$AN166&gt;=40,"Cleared","NC")</f>
        <v>Cleared</v>
      </c>
      <c r="AQ166" s="63" t="str">
        <f>Wellness!AY167</f>
        <v>NC</v>
      </c>
      <c r="AR166" s="63">
        <f>Wellness!BG167</f>
        <v>30</v>
      </c>
      <c r="AS166" s="62">
        <f t="shared" si="58"/>
        <v>9</v>
      </c>
      <c r="AT166" s="76" t="str">
        <f t="shared" si="59"/>
        <v>Cleared</v>
      </c>
      <c r="AU166" s="63">
        <f>Behavior!AG167</f>
        <v>4</v>
      </c>
      <c r="AV166" s="63">
        <f>Behavior!AH167</f>
        <v>8</v>
      </c>
      <c r="AW166" s="63" t="str">
        <f t="shared" si="60"/>
        <v>Cleared</v>
      </c>
      <c r="AX166" s="63">
        <f>Discipline!AN167</f>
        <v>26.944444444444443</v>
      </c>
      <c r="AY166" s="63">
        <f t="shared" si="61"/>
        <v>2.6944444444444446</v>
      </c>
      <c r="AZ166" s="63" t="str">
        <f t="shared" si="62"/>
        <v>NC</v>
      </c>
      <c r="BA166" s="63">
        <f t="shared" si="63"/>
        <v>44.407777777777774</v>
      </c>
      <c r="BB166" s="63">
        <f>Persona!BB167</f>
        <v>24</v>
      </c>
      <c r="BC166" s="63">
        <f>Persona!BC167</f>
        <v>37.999999999999993</v>
      </c>
      <c r="BD166" s="63">
        <f t="shared" si="64"/>
        <v>61.999999999999993</v>
      </c>
      <c r="BE166" s="63">
        <f t="shared" si="65"/>
        <v>30.999999999999996</v>
      </c>
      <c r="BF166" s="63" t="str">
        <f t="shared" si="66"/>
        <v>Cleared</v>
      </c>
      <c r="BG166" s="63" t="str">
        <f>Wellness!BS167</f>
        <v>NC</v>
      </c>
      <c r="BH166" s="63">
        <f>Wellness!CA167</f>
        <v>10</v>
      </c>
      <c r="BI166" s="62">
        <f t="shared" si="67"/>
        <v>3</v>
      </c>
      <c r="BJ166" s="76" t="str">
        <f t="shared" si="68"/>
        <v>NC</v>
      </c>
      <c r="BK166" s="63">
        <f>Behavior!AG167</f>
        <v>4</v>
      </c>
      <c r="BL166" s="63">
        <f>Behavior!AH167</f>
        <v>8</v>
      </c>
      <c r="BM166" s="63" t="str">
        <f t="shared" si="69"/>
        <v>Cleared</v>
      </c>
      <c r="BN166" s="63">
        <f>Discipline!BA167</f>
        <v>49.333333333333336</v>
      </c>
      <c r="BO166" s="63">
        <f t="shared" si="70"/>
        <v>4.9333333333333336</v>
      </c>
      <c r="BP166" s="63" t="str">
        <f>IF(HPS!BO166&gt;=6,"Cleared","NC")</f>
        <v>NC</v>
      </c>
      <c r="BQ166" s="63">
        <f t="shared" si="71"/>
        <v>46.933333333333337</v>
      </c>
    </row>
    <row r="167" spans="1:69" x14ac:dyDescent="0.3">
      <c r="A167" s="72">
        <v>164</v>
      </c>
      <c r="B167" s="64" t="s">
        <v>23</v>
      </c>
      <c r="C167" s="64" t="s">
        <v>47</v>
      </c>
      <c r="D167" s="64" t="s">
        <v>354</v>
      </c>
      <c r="E167" s="65" t="s">
        <v>355</v>
      </c>
      <c r="F167" s="63">
        <f>Persona!O168</f>
        <v>0</v>
      </c>
      <c r="G167" s="63">
        <f>Persona!P168</f>
        <v>87.777777777777771</v>
      </c>
      <c r="H167" s="63">
        <f>HPS!$G167+HPS!$F167</f>
        <v>87.777777777777771</v>
      </c>
      <c r="I167" s="63">
        <f>HPS!$H167*0.5</f>
        <v>43.888888888888886</v>
      </c>
      <c r="J167" s="63" t="str">
        <f>IF(HPS!$G167&gt;=50,"Cleared","NC")</f>
        <v>Cleared</v>
      </c>
      <c r="K167" s="63" t="str">
        <f>Wellness!K168</f>
        <v>Cleared</v>
      </c>
      <c r="L167" s="63">
        <f>Wellness!S168</f>
        <v>26.666666666666668</v>
      </c>
      <c r="M167" s="62">
        <f t="shared" si="49"/>
        <v>8</v>
      </c>
      <c r="N167" s="76" t="str">
        <f t="shared" si="50"/>
        <v>NC</v>
      </c>
      <c r="O167" s="66">
        <f>Behavior!I168</f>
        <v>3</v>
      </c>
      <c r="P167" s="66">
        <f>HPS!$O167*2</f>
        <v>6</v>
      </c>
      <c r="Q167" s="67" t="str">
        <f>IF(HPS!$P167&gt;=6,"Cleared","NC")</f>
        <v>Cleared</v>
      </c>
      <c r="R167" s="63">
        <f>Discipline!N168</f>
        <v>64.375</v>
      </c>
      <c r="S167" s="63">
        <f>HPS!$R167*0.1</f>
        <v>6.4375</v>
      </c>
      <c r="T167" s="63" t="str">
        <f>IF(HPS!$S167&gt;=4,"Cleared","NC")</f>
        <v>Cleared</v>
      </c>
      <c r="U167" s="67">
        <f>HPS!$I167+HPS!$M167+HPS!$P167+HPS!$S167</f>
        <v>64.326388888888886</v>
      </c>
      <c r="V167" s="63">
        <f>Persona!AB168</f>
        <v>25.816666666666663</v>
      </c>
      <c r="W167" s="63">
        <f>Persona!AC168</f>
        <v>44.79999999999999</v>
      </c>
      <c r="X167" s="63">
        <f>HPS!$V167+HPS!$W167</f>
        <v>70.616666666666646</v>
      </c>
      <c r="Y167" s="63">
        <f t="shared" si="51"/>
        <v>35.308333333333323</v>
      </c>
      <c r="Z167" s="67" t="str">
        <f>IF(HPS!$X167&gt;=40,"Cleared","NC")</f>
        <v>Cleared</v>
      </c>
      <c r="AA167" s="63" t="str">
        <f>Wellness!AE168</f>
        <v>Cleared</v>
      </c>
      <c r="AB167" s="63">
        <f>Wellness!AM168</f>
        <v>13.333333333333334</v>
      </c>
      <c r="AC167" s="63">
        <f t="shared" si="72"/>
        <v>4</v>
      </c>
      <c r="AD167" s="76" t="str">
        <f t="shared" si="52"/>
        <v>NC</v>
      </c>
      <c r="AE167" s="63">
        <f>Behavior!Q168</f>
        <v>3.253333333333333</v>
      </c>
      <c r="AF167" s="63">
        <f>Behavior!R168</f>
        <v>6.5066666666666659</v>
      </c>
      <c r="AG167" s="63" t="str">
        <f>IF(HPS!$AF167&gt;=6,"Cleared","NC")</f>
        <v>Cleared</v>
      </c>
      <c r="AH167" s="63">
        <f>Discipline!AA168</f>
        <v>55.828571428571429</v>
      </c>
      <c r="AI167" s="63">
        <f t="shared" si="53"/>
        <v>5.5828571428571436</v>
      </c>
      <c r="AJ167" s="63" t="str">
        <f t="shared" si="54"/>
        <v>Cleared</v>
      </c>
      <c r="AK167" s="63">
        <f t="shared" si="55"/>
        <v>51.397857142857134</v>
      </c>
      <c r="AL167" s="63">
        <f>Persona!AO168</f>
        <v>21.213333333333335</v>
      </c>
      <c r="AM167" s="63">
        <f>Persona!AP168</f>
        <v>46</v>
      </c>
      <c r="AN167" s="63">
        <f t="shared" si="56"/>
        <v>67.213333333333338</v>
      </c>
      <c r="AO167" s="63">
        <f t="shared" si="57"/>
        <v>33.606666666666669</v>
      </c>
      <c r="AP167" s="67" t="str">
        <f>IF(HPS!$AN167&gt;=40,"Cleared","NC")</f>
        <v>Cleared</v>
      </c>
      <c r="AQ167" s="63" t="str">
        <f>Wellness!AY168</f>
        <v>Cleared</v>
      </c>
      <c r="AR167" s="63">
        <f>Wellness!BG168</f>
        <v>0</v>
      </c>
      <c r="AS167" s="62">
        <f t="shared" si="58"/>
        <v>0</v>
      </c>
      <c r="AT167" s="76" t="str">
        <f t="shared" si="59"/>
        <v>NC</v>
      </c>
      <c r="AU167" s="63">
        <f>Behavior!AG168</f>
        <v>4</v>
      </c>
      <c r="AV167" s="63">
        <f>Behavior!AH168</f>
        <v>8</v>
      </c>
      <c r="AW167" s="63" t="str">
        <f t="shared" si="60"/>
        <v>Cleared</v>
      </c>
      <c r="AX167" s="63">
        <f>Discipline!AN168</f>
        <v>32.833333333333329</v>
      </c>
      <c r="AY167" s="63">
        <f t="shared" si="61"/>
        <v>3.2833333333333332</v>
      </c>
      <c r="AZ167" s="63" t="str">
        <f t="shared" si="62"/>
        <v>NC</v>
      </c>
      <c r="BA167" s="63">
        <f t="shared" si="63"/>
        <v>44.89</v>
      </c>
      <c r="BB167" s="63">
        <f>Persona!BB168</f>
        <v>24.900000000000002</v>
      </c>
      <c r="BC167" s="63">
        <f>Persona!BC168</f>
        <v>29.166666666666664</v>
      </c>
      <c r="BD167" s="63">
        <f t="shared" si="64"/>
        <v>54.066666666666663</v>
      </c>
      <c r="BE167" s="63">
        <f t="shared" si="65"/>
        <v>27.033333333333331</v>
      </c>
      <c r="BF167" s="63" t="str">
        <f t="shared" si="66"/>
        <v>Cleared</v>
      </c>
      <c r="BG167" s="63" t="str">
        <f>Wellness!BS168</f>
        <v>Cleared</v>
      </c>
      <c r="BH167" s="63">
        <f>Wellness!CA168</f>
        <v>30</v>
      </c>
      <c r="BI167" s="62">
        <f t="shared" si="67"/>
        <v>9</v>
      </c>
      <c r="BJ167" s="76" t="str">
        <f t="shared" si="68"/>
        <v>Cleared</v>
      </c>
      <c r="BK167" s="63">
        <f>Behavior!AG168</f>
        <v>4</v>
      </c>
      <c r="BL167" s="63">
        <f>Behavior!AH168</f>
        <v>8</v>
      </c>
      <c r="BM167" s="63" t="str">
        <f t="shared" si="69"/>
        <v>Cleared</v>
      </c>
      <c r="BN167" s="63">
        <f>Discipline!BA168</f>
        <v>47.833333333333336</v>
      </c>
      <c r="BO167" s="63">
        <f t="shared" si="70"/>
        <v>4.7833333333333341</v>
      </c>
      <c r="BP167" s="63" t="str">
        <f>IF(HPS!BO167&gt;=6,"Cleared","NC")</f>
        <v>NC</v>
      </c>
      <c r="BQ167" s="63">
        <f t="shared" si="71"/>
        <v>48.816666666666663</v>
      </c>
    </row>
    <row r="168" spans="1:69" x14ac:dyDescent="0.3">
      <c r="A168" s="71">
        <v>165</v>
      </c>
      <c r="B168" s="60" t="s">
        <v>27</v>
      </c>
      <c r="C168" s="60" t="s">
        <v>24</v>
      </c>
      <c r="D168" s="60" t="s">
        <v>356</v>
      </c>
      <c r="E168" s="61" t="s">
        <v>357</v>
      </c>
      <c r="F168" s="63">
        <f>Persona!O169</f>
        <v>0</v>
      </c>
      <c r="G168" s="63">
        <f>Persona!P169</f>
        <v>30</v>
      </c>
      <c r="H168" s="63">
        <f>HPS!$G168+HPS!$F168</f>
        <v>30</v>
      </c>
      <c r="I168" s="63">
        <f>HPS!$H168*0.5</f>
        <v>15</v>
      </c>
      <c r="J168" s="63" t="str">
        <f>IF(HPS!$G168&gt;=50,"Cleared","NC")</f>
        <v>NC</v>
      </c>
      <c r="K168" s="63" t="str">
        <f>Wellness!K169</f>
        <v>NC</v>
      </c>
      <c r="L168" s="63">
        <f>Wellness!S169</f>
        <v>60</v>
      </c>
      <c r="M168" s="62">
        <f t="shared" si="49"/>
        <v>18</v>
      </c>
      <c r="N168" s="76" t="str">
        <f t="shared" si="50"/>
        <v>Cleared</v>
      </c>
      <c r="O168" s="62">
        <f>Behavior!I169</f>
        <v>3</v>
      </c>
      <c r="P168" s="62">
        <f>HPS!$O168*2</f>
        <v>6</v>
      </c>
      <c r="Q168" s="63" t="str">
        <f>IF(HPS!$P168&gt;=6,"Cleared","NC")</f>
        <v>Cleared</v>
      </c>
      <c r="R168" s="63">
        <f>Discipline!N169</f>
        <v>39.375</v>
      </c>
      <c r="S168" s="63">
        <f>HPS!$R168*0.1</f>
        <v>3.9375</v>
      </c>
      <c r="T168" s="63" t="str">
        <f>IF(HPS!$S168&gt;=4,"Cleared","NC")</f>
        <v>NC</v>
      </c>
      <c r="U168" s="63">
        <f>HPS!$I168+HPS!$M168+HPS!$P168+HPS!$S168</f>
        <v>42.9375</v>
      </c>
      <c r="V168" s="63">
        <f>Persona!AB169</f>
        <v>0</v>
      </c>
      <c r="W168" s="63">
        <f>Persona!AC169</f>
        <v>46.400000000000006</v>
      </c>
      <c r="X168" s="63">
        <f>HPS!$V168+HPS!$W168</f>
        <v>46.400000000000006</v>
      </c>
      <c r="Y168" s="63">
        <f t="shared" si="51"/>
        <v>23.200000000000003</v>
      </c>
      <c r="Z168" s="63" t="str">
        <f>IF(HPS!$X168&gt;=40,"Cleared","NC")</f>
        <v>Cleared</v>
      </c>
      <c r="AA168" s="63" t="str">
        <f>Wellness!AE169</f>
        <v>NC</v>
      </c>
      <c r="AB168" s="63">
        <f>Wellness!AM169</f>
        <v>3.3333333333333335</v>
      </c>
      <c r="AC168" s="63">
        <f t="shared" si="72"/>
        <v>1</v>
      </c>
      <c r="AD168" s="76" t="str">
        <f t="shared" si="52"/>
        <v>NC</v>
      </c>
      <c r="AE168" s="63">
        <f>Behavior!Q169</f>
        <v>1.8</v>
      </c>
      <c r="AF168" s="63">
        <f>Behavior!R169</f>
        <v>3.6</v>
      </c>
      <c r="AG168" s="63" t="str">
        <f>IF(HPS!$AF168&gt;=6,"Cleared","NC")</f>
        <v>NC</v>
      </c>
      <c r="AH168" s="63">
        <f>Discipline!AA169</f>
        <v>17.866666666666667</v>
      </c>
      <c r="AI168" s="63">
        <f t="shared" si="53"/>
        <v>1.7866666666666668</v>
      </c>
      <c r="AJ168" s="63" t="str">
        <f t="shared" si="54"/>
        <v>NC</v>
      </c>
      <c r="AK168" s="63">
        <f t="shared" si="55"/>
        <v>29.58666666666667</v>
      </c>
      <c r="AL168" s="63">
        <f>Persona!AO169</f>
        <v>6.5066666666666668</v>
      </c>
      <c r="AM168" s="63">
        <f>Persona!AP169</f>
        <v>38.666666666666664</v>
      </c>
      <c r="AN168" s="63">
        <f t="shared" si="56"/>
        <v>45.173333333333332</v>
      </c>
      <c r="AO168" s="63">
        <f t="shared" si="57"/>
        <v>22.586666666666666</v>
      </c>
      <c r="AP168" s="63" t="str">
        <f>IF(HPS!$AN168&gt;=40,"Cleared","NC")</f>
        <v>Cleared</v>
      </c>
      <c r="AQ168" s="63" t="str">
        <f>Wellness!AY169</f>
        <v>NC</v>
      </c>
      <c r="AR168" s="63">
        <f>Wellness!BG169</f>
        <v>46.666666666666664</v>
      </c>
      <c r="AS168" s="62">
        <f t="shared" si="58"/>
        <v>13.999999999999998</v>
      </c>
      <c r="AT168" s="76" t="str">
        <f t="shared" si="59"/>
        <v>Cleared</v>
      </c>
      <c r="AU168" s="63">
        <f>Behavior!AG169</f>
        <v>2.6</v>
      </c>
      <c r="AV168" s="63">
        <f>Behavior!AH169</f>
        <v>5.2</v>
      </c>
      <c r="AW168" s="63" t="str">
        <f t="shared" si="60"/>
        <v>NC</v>
      </c>
      <c r="AX168" s="63">
        <f>Discipline!AN169</f>
        <v>13.611111111111111</v>
      </c>
      <c r="AY168" s="63">
        <f t="shared" si="61"/>
        <v>1.3611111111111112</v>
      </c>
      <c r="AZ168" s="63" t="str">
        <f t="shared" si="62"/>
        <v>NC</v>
      </c>
      <c r="BA168" s="63">
        <f t="shared" si="63"/>
        <v>43.147777777777783</v>
      </c>
      <c r="BB168" s="63">
        <f>Persona!BB169</f>
        <v>20.955555555555559</v>
      </c>
      <c r="BC168" s="63">
        <f>Persona!BC169</f>
        <v>35</v>
      </c>
      <c r="BD168" s="63">
        <f t="shared" si="64"/>
        <v>55.955555555555563</v>
      </c>
      <c r="BE168" s="63">
        <f t="shared" si="65"/>
        <v>27.977777777777781</v>
      </c>
      <c r="BF168" s="63" t="str">
        <f t="shared" si="66"/>
        <v>Cleared</v>
      </c>
      <c r="BG168" s="63" t="str">
        <f>Wellness!BS169</f>
        <v>NC</v>
      </c>
      <c r="BH168" s="63">
        <f>Wellness!CA169</f>
        <v>16.666666666666664</v>
      </c>
      <c r="BI168" s="62">
        <f t="shared" si="67"/>
        <v>4.9999999999999991</v>
      </c>
      <c r="BJ168" s="76" t="str">
        <f t="shared" si="68"/>
        <v>NC</v>
      </c>
      <c r="BK168" s="63">
        <f>Behavior!AG169</f>
        <v>2.6</v>
      </c>
      <c r="BL168" s="63">
        <f>Behavior!AH169</f>
        <v>5.2</v>
      </c>
      <c r="BM168" s="63" t="str">
        <f t="shared" si="69"/>
        <v>NC</v>
      </c>
      <c r="BN168" s="63">
        <f>Discipline!BA169</f>
        <v>34.166666666666664</v>
      </c>
      <c r="BO168" s="63">
        <f t="shared" si="70"/>
        <v>3.4166666666666665</v>
      </c>
      <c r="BP168" s="63" t="str">
        <f>IF(HPS!BO168&gt;=6,"Cleared","NC")</f>
        <v>NC</v>
      </c>
      <c r="BQ168" s="63">
        <f t="shared" si="71"/>
        <v>41.594444444444449</v>
      </c>
    </row>
    <row r="169" spans="1:69" x14ac:dyDescent="0.3">
      <c r="A169" s="72">
        <v>166</v>
      </c>
      <c r="B169" s="64" t="s">
        <v>27</v>
      </c>
      <c r="C169" s="64" t="s">
        <v>24</v>
      </c>
      <c r="D169" s="64" t="s">
        <v>358</v>
      </c>
      <c r="E169" s="65" t="s">
        <v>359</v>
      </c>
      <c r="F169" s="63">
        <f>Persona!O170</f>
        <v>0</v>
      </c>
      <c r="G169" s="63">
        <f>Persona!P170</f>
        <v>32.222222222222221</v>
      </c>
      <c r="H169" s="63">
        <f>HPS!$G169+HPS!$F169</f>
        <v>32.222222222222221</v>
      </c>
      <c r="I169" s="63">
        <f>HPS!$H169*0.5</f>
        <v>16.111111111111111</v>
      </c>
      <c r="J169" s="63" t="str">
        <f>IF(HPS!$G169&gt;=50,"Cleared","NC")</f>
        <v>NC</v>
      </c>
      <c r="K169" s="63" t="str">
        <f>Wellness!K170</f>
        <v>Cleared</v>
      </c>
      <c r="L169" s="63">
        <f>Wellness!S170</f>
        <v>50</v>
      </c>
      <c r="M169" s="62">
        <f t="shared" si="49"/>
        <v>15</v>
      </c>
      <c r="N169" s="76" t="str">
        <f t="shared" si="50"/>
        <v>Cleared</v>
      </c>
      <c r="O169" s="66">
        <f>Behavior!I170</f>
        <v>3</v>
      </c>
      <c r="P169" s="66">
        <f>HPS!$O169*2</f>
        <v>6</v>
      </c>
      <c r="Q169" s="67" t="str">
        <f>IF(HPS!$P169&gt;=6,"Cleared","NC")</f>
        <v>Cleared</v>
      </c>
      <c r="R169" s="63">
        <f>Discipline!N170</f>
        <v>58.75</v>
      </c>
      <c r="S169" s="63">
        <f>HPS!$R169*0.1</f>
        <v>5.875</v>
      </c>
      <c r="T169" s="63" t="str">
        <f>IF(HPS!$S169&gt;=4,"Cleared","NC")</f>
        <v>Cleared</v>
      </c>
      <c r="U169" s="67">
        <f>HPS!$I169+HPS!$M169+HPS!$P169+HPS!$S169</f>
        <v>42.986111111111114</v>
      </c>
      <c r="V169" s="63">
        <f>Persona!AB170</f>
        <v>13.042857142857144</v>
      </c>
      <c r="W169" s="63">
        <f>Persona!AC170</f>
        <v>42.4</v>
      </c>
      <c r="X169" s="63">
        <f>HPS!$V169+HPS!$W169</f>
        <v>55.442857142857143</v>
      </c>
      <c r="Y169" s="63">
        <f t="shared" si="51"/>
        <v>27.721428571428572</v>
      </c>
      <c r="Z169" s="67" t="str">
        <f>IF(HPS!$X169&gt;=40,"Cleared","NC")</f>
        <v>Cleared</v>
      </c>
      <c r="AA169" s="63" t="str">
        <f>Wellness!AE170</f>
        <v>Cleared</v>
      </c>
      <c r="AB169" s="63">
        <f>Wellness!AM170</f>
        <v>10</v>
      </c>
      <c r="AC169" s="63">
        <f t="shared" si="72"/>
        <v>3</v>
      </c>
      <c r="AD169" s="76" t="str">
        <f t="shared" si="52"/>
        <v>NC</v>
      </c>
      <c r="AE169" s="63">
        <f>Behavior!Q170</f>
        <v>2.2999999999999998</v>
      </c>
      <c r="AF169" s="63">
        <f>Behavior!R170</f>
        <v>4.5999999999999996</v>
      </c>
      <c r="AG169" s="63" t="str">
        <f>IF(HPS!$AF169&gt;=6,"Cleared","NC")</f>
        <v>NC</v>
      </c>
      <c r="AH169" s="63">
        <f>Discipline!AA170</f>
        <v>47.885714285714286</v>
      </c>
      <c r="AI169" s="63">
        <f t="shared" si="53"/>
        <v>4.7885714285714291</v>
      </c>
      <c r="AJ169" s="63" t="str">
        <f t="shared" si="54"/>
        <v>Cleared</v>
      </c>
      <c r="AK169" s="63">
        <f t="shared" si="55"/>
        <v>40.11</v>
      </c>
      <c r="AL169" s="63">
        <f>Persona!AO170</f>
        <v>6.4133333333333331</v>
      </c>
      <c r="AM169" s="63">
        <f>Persona!AP170</f>
        <v>0</v>
      </c>
      <c r="AN169" s="63">
        <f t="shared" si="56"/>
        <v>6.4133333333333331</v>
      </c>
      <c r="AO169" s="63">
        <f t="shared" si="57"/>
        <v>3.2066666666666666</v>
      </c>
      <c r="AP169" s="67" t="str">
        <f>IF(HPS!$AN169&gt;=40,"Cleared","NC")</f>
        <v>NC</v>
      </c>
      <c r="AQ169" s="63" t="str">
        <f>Wellness!AY170</f>
        <v>Cleared</v>
      </c>
      <c r="AR169" s="63">
        <f>Wellness!BG170</f>
        <v>30</v>
      </c>
      <c r="AS169" s="62">
        <f t="shared" si="58"/>
        <v>9</v>
      </c>
      <c r="AT169" s="76" t="str">
        <f t="shared" si="59"/>
        <v>Cleared</v>
      </c>
      <c r="AU169" s="63">
        <f>Behavior!AG170</f>
        <v>3.2</v>
      </c>
      <c r="AV169" s="63">
        <f>Behavior!AH170</f>
        <v>6.4</v>
      </c>
      <c r="AW169" s="63" t="str">
        <f t="shared" si="60"/>
        <v>Cleared</v>
      </c>
      <c r="AX169" s="63">
        <f>Discipline!AN170</f>
        <v>24.388888888888889</v>
      </c>
      <c r="AY169" s="63">
        <f t="shared" si="61"/>
        <v>2.4388888888888891</v>
      </c>
      <c r="AZ169" s="63" t="str">
        <f t="shared" si="62"/>
        <v>NC</v>
      </c>
      <c r="BA169" s="63">
        <f t="shared" si="63"/>
        <v>21.045555555555559</v>
      </c>
      <c r="BB169" s="63">
        <f>Persona!BB170</f>
        <v>18.981481481481481</v>
      </c>
      <c r="BC169" s="63">
        <f>Persona!BC170</f>
        <v>42.666666666666657</v>
      </c>
      <c r="BD169" s="63">
        <f t="shared" si="64"/>
        <v>61.648148148148138</v>
      </c>
      <c r="BE169" s="63">
        <f t="shared" si="65"/>
        <v>30.824074074074069</v>
      </c>
      <c r="BF169" s="63" t="str">
        <f t="shared" si="66"/>
        <v>Cleared</v>
      </c>
      <c r="BG169" s="63" t="str">
        <f>Wellness!BS170</f>
        <v>Cleared</v>
      </c>
      <c r="BH169" s="63">
        <f>Wellness!CA170</f>
        <v>0</v>
      </c>
      <c r="BI169" s="62">
        <f t="shared" si="67"/>
        <v>0</v>
      </c>
      <c r="BJ169" s="76" t="str">
        <f t="shared" si="68"/>
        <v>NC</v>
      </c>
      <c r="BK169" s="63">
        <f>Behavior!AG170</f>
        <v>3.2</v>
      </c>
      <c r="BL169" s="63">
        <f>Behavior!AH170</f>
        <v>6.4</v>
      </c>
      <c r="BM169" s="63" t="str">
        <f t="shared" si="69"/>
        <v>Cleared</v>
      </c>
      <c r="BN169" s="63">
        <f>Discipline!BA170</f>
        <v>56.999999999999993</v>
      </c>
      <c r="BO169" s="63">
        <f t="shared" si="70"/>
        <v>5.6999999999999993</v>
      </c>
      <c r="BP169" s="63" t="str">
        <f>IF(HPS!BO169&gt;=6,"Cleared","NC")</f>
        <v>NC</v>
      </c>
      <c r="BQ169" s="63">
        <f t="shared" si="71"/>
        <v>42.92407407407407</v>
      </c>
    </row>
    <row r="170" spans="1:69" x14ac:dyDescent="0.3">
      <c r="A170" s="71">
        <v>167</v>
      </c>
      <c r="B170" s="60" t="s">
        <v>27</v>
      </c>
      <c r="C170" s="60" t="s">
        <v>47</v>
      </c>
      <c r="D170" s="60" t="s">
        <v>360</v>
      </c>
      <c r="E170" s="61" t="s">
        <v>361</v>
      </c>
      <c r="F170" s="63">
        <f>Persona!O171</f>
        <v>0</v>
      </c>
      <c r="G170" s="63">
        <f>Persona!P171</f>
        <v>52.222222222222229</v>
      </c>
      <c r="H170" s="63">
        <f>HPS!$G170+HPS!$F170</f>
        <v>52.222222222222229</v>
      </c>
      <c r="I170" s="63">
        <f>HPS!$H170*0.5</f>
        <v>26.111111111111114</v>
      </c>
      <c r="J170" s="63" t="str">
        <f>IF(HPS!$G170&gt;=50,"Cleared","NC")</f>
        <v>Cleared</v>
      </c>
      <c r="K170" s="63" t="str">
        <f>Wellness!K171</f>
        <v>Cleared</v>
      </c>
      <c r="L170" s="63">
        <f>Wellness!S171</f>
        <v>46.666666666666664</v>
      </c>
      <c r="M170" s="62">
        <f t="shared" si="49"/>
        <v>13.999999999999998</v>
      </c>
      <c r="N170" s="76" t="str">
        <f t="shared" si="50"/>
        <v>Cleared</v>
      </c>
      <c r="O170" s="62">
        <f>Behavior!I171</f>
        <v>3</v>
      </c>
      <c r="P170" s="62">
        <f>HPS!$O170*2</f>
        <v>6</v>
      </c>
      <c r="Q170" s="63" t="str">
        <f>IF(HPS!$P170&gt;=6,"Cleared","NC")</f>
        <v>Cleared</v>
      </c>
      <c r="R170" s="63">
        <f>Discipline!N171</f>
        <v>51.249999999999993</v>
      </c>
      <c r="S170" s="63">
        <f>HPS!$R170*0.1</f>
        <v>5.125</v>
      </c>
      <c r="T170" s="63" t="str">
        <f>IF(HPS!$S170&gt;=4,"Cleared","NC")</f>
        <v>Cleared</v>
      </c>
      <c r="U170" s="63">
        <f>HPS!$I170+HPS!$M170+HPS!$P170+HPS!$S170</f>
        <v>51.236111111111114</v>
      </c>
      <c r="V170" s="63">
        <f>Persona!AB171</f>
        <v>22.266666666666666</v>
      </c>
      <c r="W170" s="63">
        <f>Persona!AC171</f>
        <v>60</v>
      </c>
      <c r="X170" s="63">
        <f>HPS!$V170+HPS!$W170</f>
        <v>82.266666666666666</v>
      </c>
      <c r="Y170" s="63">
        <f t="shared" si="51"/>
        <v>41.133333333333333</v>
      </c>
      <c r="Z170" s="63" t="str">
        <f>IF(HPS!$X170&gt;=40,"Cleared","NC")</f>
        <v>Cleared</v>
      </c>
      <c r="AA170" s="63" t="str">
        <f>Wellness!AE171</f>
        <v>Cleared</v>
      </c>
      <c r="AB170" s="63">
        <f>Wellness!AM171</f>
        <v>13.333333333333334</v>
      </c>
      <c r="AC170" s="63">
        <f t="shared" si="72"/>
        <v>4</v>
      </c>
      <c r="AD170" s="76" t="str">
        <f t="shared" si="52"/>
        <v>NC</v>
      </c>
      <c r="AE170" s="63">
        <f>Behavior!Q171</f>
        <v>3.6933333333333329</v>
      </c>
      <c r="AF170" s="63">
        <f>Behavior!R171</f>
        <v>7.3866666666666658</v>
      </c>
      <c r="AG170" s="63" t="str">
        <f>IF(HPS!$AF170&gt;=6,"Cleared","NC")</f>
        <v>Cleared</v>
      </c>
      <c r="AH170" s="63">
        <f>Discipline!AA171</f>
        <v>54.74285714285714</v>
      </c>
      <c r="AI170" s="63">
        <f t="shared" si="53"/>
        <v>5.4742857142857142</v>
      </c>
      <c r="AJ170" s="63" t="str">
        <f t="shared" si="54"/>
        <v>Cleared</v>
      </c>
      <c r="AK170" s="63">
        <f t="shared" si="55"/>
        <v>57.994285714285709</v>
      </c>
      <c r="AL170" s="63">
        <f>Persona!AO171</f>
        <v>15.973333333333333</v>
      </c>
      <c r="AM170" s="63">
        <f>Persona!AP171</f>
        <v>40.999999999999993</v>
      </c>
      <c r="AN170" s="63">
        <f t="shared" si="56"/>
        <v>56.973333333333329</v>
      </c>
      <c r="AO170" s="63">
        <f t="shared" si="57"/>
        <v>28.486666666666665</v>
      </c>
      <c r="AP170" s="63" t="str">
        <f>IF(HPS!$AN170&gt;=40,"Cleared","NC")</f>
        <v>Cleared</v>
      </c>
      <c r="AQ170" s="63" t="str">
        <f>Wellness!AY171</f>
        <v>Cleared</v>
      </c>
      <c r="AR170" s="63">
        <f>Wellness!BG171</f>
        <v>36.666666666666664</v>
      </c>
      <c r="AS170" s="62">
        <f t="shared" si="58"/>
        <v>10.999999999999998</v>
      </c>
      <c r="AT170" s="76" t="str">
        <f t="shared" si="59"/>
        <v>Cleared</v>
      </c>
      <c r="AU170" s="63">
        <f>Behavior!AG171</f>
        <v>3.8</v>
      </c>
      <c r="AV170" s="63">
        <f>Behavior!AH171</f>
        <v>7.6</v>
      </c>
      <c r="AW170" s="63" t="str">
        <f t="shared" si="60"/>
        <v>Cleared</v>
      </c>
      <c r="AX170" s="63">
        <f>Discipline!AN171</f>
        <v>41</v>
      </c>
      <c r="AY170" s="63">
        <f t="shared" si="61"/>
        <v>4.1000000000000005</v>
      </c>
      <c r="AZ170" s="63" t="str">
        <f t="shared" si="62"/>
        <v>Cleared</v>
      </c>
      <c r="BA170" s="63">
        <f t="shared" si="63"/>
        <v>51.186666666666667</v>
      </c>
      <c r="BB170" s="63">
        <f>Persona!BB171</f>
        <v>22.622222222222227</v>
      </c>
      <c r="BC170" s="63">
        <f>Persona!BC171</f>
        <v>48</v>
      </c>
      <c r="BD170" s="63">
        <f t="shared" si="64"/>
        <v>70.622222222222234</v>
      </c>
      <c r="BE170" s="63">
        <f t="shared" si="65"/>
        <v>35.311111111111117</v>
      </c>
      <c r="BF170" s="63" t="str">
        <f t="shared" si="66"/>
        <v>Cleared</v>
      </c>
      <c r="BG170" s="63" t="str">
        <f>Wellness!BS171</f>
        <v>Cleared</v>
      </c>
      <c r="BH170" s="63">
        <f>Wellness!CA171</f>
        <v>23.333333333333332</v>
      </c>
      <c r="BI170" s="62">
        <f t="shared" si="67"/>
        <v>6.9999999999999991</v>
      </c>
      <c r="BJ170" s="76" t="str">
        <f t="shared" si="68"/>
        <v>NC</v>
      </c>
      <c r="BK170" s="63">
        <f>Behavior!AG171</f>
        <v>3.8</v>
      </c>
      <c r="BL170" s="63">
        <f>Behavior!AH171</f>
        <v>7.6</v>
      </c>
      <c r="BM170" s="63" t="str">
        <f t="shared" si="69"/>
        <v>Cleared</v>
      </c>
      <c r="BN170" s="63">
        <f>Discipline!BA171</f>
        <v>53.333333333333336</v>
      </c>
      <c r="BO170" s="63">
        <f t="shared" si="70"/>
        <v>5.3333333333333339</v>
      </c>
      <c r="BP170" s="63" t="str">
        <f>IF(HPS!BO170&gt;=6,"Cleared","NC")</f>
        <v>NC</v>
      </c>
      <c r="BQ170" s="63">
        <f t="shared" si="71"/>
        <v>55.244444444444454</v>
      </c>
    </row>
    <row r="171" spans="1:69" x14ac:dyDescent="0.3">
      <c r="A171" s="72">
        <v>168</v>
      </c>
      <c r="B171" s="64" t="s">
        <v>23</v>
      </c>
      <c r="C171" s="64" t="s">
        <v>47</v>
      </c>
      <c r="D171" s="64" t="s">
        <v>362</v>
      </c>
      <c r="E171" s="65" t="s">
        <v>363</v>
      </c>
      <c r="F171" s="63">
        <f>Persona!O172</f>
        <v>0</v>
      </c>
      <c r="G171" s="63">
        <f>Persona!P172</f>
        <v>85.555555555555557</v>
      </c>
      <c r="H171" s="63">
        <f>HPS!$G171+HPS!$F171</f>
        <v>85.555555555555557</v>
      </c>
      <c r="I171" s="63">
        <f>HPS!$H171*0.5</f>
        <v>42.777777777777779</v>
      </c>
      <c r="J171" s="63" t="str">
        <f>IF(HPS!$G171&gt;=50,"Cleared","NC")</f>
        <v>Cleared</v>
      </c>
      <c r="K171" s="63" t="str">
        <f>Wellness!K172</f>
        <v>Cleared</v>
      </c>
      <c r="L171" s="63">
        <f>Wellness!S172</f>
        <v>43.333333333333336</v>
      </c>
      <c r="M171" s="62">
        <f t="shared" si="49"/>
        <v>13</v>
      </c>
      <c r="N171" s="76" t="str">
        <f t="shared" si="50"/>
        <v>Cleared</v>
      </c>
      <c r="O171" s="66">
        <f>Behavior!I172</f>
        <v>3</v>
      </c>
      <c r="P171" s="66">
        <f>HPS!$O171*2</f>
        <v>6</v>
      </c>
      <c r="Q171" s="67" t="str">
        <f>IF(HPS!$P171&gt;=6,"Cleared","NC")</f>
        <v>Cleared</v>
      </c>
      <c r="R171" s="63">
        <f>Discipline!N172</f>
        <v>73.75</v>
      </c>
      <c r="S171" s="63">
        <f>HPS!$R171*0.1</f>
        <v>7.375</v>
      </c>
      <c r="T171" s="63" t="str">
        <f>IF(HPS!$S171&gt;=4,"Cleared","NC")</f>
        <v>Cleared</v>
      </c>
      <c r="U171" s="67">
        <f>HPS!$I171+HPS!$M171+HPS!$P171+HPS!$S171</f>
        <v>69.152777777777771</v>
      </c>
      <c r="V171" s="63">
        <f>Persona!AB172</f>
        <v>22.266666666666666</v>
      </c>
      <c r="W171" s="63">
        <f>Persona!AC172</f>
        <v>54.4</v>
      </c>
      <c r="X171" s="63">
        <f>HPS!$V171+HPS!$W171</f>
        <v>76.666666666666657</v>
      </c>
      <c r="Y171" s="63">
        <f t="shared" si="51"/>
        <v>38.333333333333329</v>
      </c>
      <c r="Z171" s="67" t="str">
        <f>IF(HPS!$X171&gt;=40,"Cleared","NC")</f>
        <v>Cleared</v>
      </c>
      <c r="AA171" s="63" t="str">
        <f>Wellness!AE172</f>
        <v>Cleared</v>
      </c>
      <c r="AB171" s="63">
        <f>Wellness!AM172</f>
        <v>16.666666666666664</v>
      </c>
      <c r="AC171" s="63">
        <f t="shared" si="72"/>
        <v>4.9999999999999991</v>
      </c>
      <c r="AD171" s="76" t="str">
        <f t="shared" si="52"/>
        <v>NC</v>
      </c>
      <c r="AE171" s="63">
        <f>Behavior!Q172</f>
        <v>3.54</v>
      </c>
      <c r="AF171" s="63">
        <f>Behavior!R172</f>
        <v>7.08</v>
      </c>
      <c r="AG171" s="63" t="str">
        <f>IF(HPS!$AF171&gt;=6,"Cleared","NC")</f>
        <v>Cleared</v>
      </c>
      <c r="AH171" s="63">
        <f>Discipline!AA172</f>
        <v>57.942857142857143</v>
      </c>
      <c r="AI171" s="63">
        <f t="shared" si="53"/>
        <v>5.7942857142857145</v>
      </c>
      <c r="AJ171" s="63" t="str">
        <f t="shared" si="54"/>
        <v>Cleared</v>
      </c>
      <c r="AK171" s="63">
        <f t="shared" si="55"/>
        <v>56.20761904761904</v>
      </c>
      <c r="AL171" s="63">
        <f>Persona!AO172</f>
        <v>17.146666666666665</v>
      </c>
      <c r="AM171" s="63">
        <f>Persona!AP172</f>
        <v>35.333333333333336</v>
      </c>
      <c r="AN171" s="63">
        <f t="shared" si="56"/>
        <v>52.480000000000004</v>
      </c>
      <c r="AO171" s="63">
        <f t="shared" si="57"/>
        <v>26.240000000000002</v>
      </c>
      <c r="AP171" s="67" t="str">
        <f>IF(HPS!$AN171&gt;=40,"Cleared","NC")</f>
        <v>Cleared</v>
      </c>
      <c r="AQ171" s="63" t="str">
        <f>Wellness!AY172</f>
        <v>Cleared</v>
      </c>
      <c r="AR171" s="63">
        <f>Wellness!BG172</f>
        <v>46.666666666666664</v>
      </c>
      <c r="AS171" s="62">
        <f t="shared" si="58"/>
        <v>13.999999999999998</v>
      </c>
      <c r="AT171" s="76" t="str">
        <f t="shared" si="59"/>
        <v>Cleared</v>
      </c>
      <c r="AU171" s="63" t="str">
        <f>Behavior!AG172</f>
        <v>0</v>
      </c>
      <c r="AV171" s="63">
        <f>Behavior!AH172</f>
        <v>0</v>
      </c>
      <c r="AW171" s="63" t="str">
        <f t="shared" si="60"/>
        <v>NC</v>
      </c>
      <c r="AX171" s="63">
        <f>Discipline!AN172</f>
        <v>48.444444444444443</v>
      </c>
      <c r="AY171" s="63">
        <f t="shared" si="61"/>
        <v>4.844444444444445</v>
      </c>
      <c r="AZ171" s="63" t="str">
        <f t="shared" si="62"/>
        <v>Cleared</v>
      </c>
      <c r="BA171" s="63">
        <f t="shared" si="63"/>
        <v>45.084444444444443</v>
      </c>
      <c r="BB171" s="63">
        <f>Persona!BB172</f>
        <v>24</v>
      </c>
      <c r="BC171" s="63">
        <f>Persona!BC172</f>
        <v>52.333333333333329</v>
      </c>
      <c r="BD171" s="63">
        <f t="shared" si="64"/>
        <v>76.333333333333329</v>
      </c>
      <c r="BE171" s="63">
        <f t="shared" si="65"/>
        <v>38.166666666666664</v>
      </c>
      <c r="BF171" s="63" t="str">
        <f t="shared" si="66"/>
        <v>Cleared</v>
      </c>
      <c r="BG171" s="63" t="str">
        <f>Wellness!BS172</f>
        <v>Cleared</v>
      </c>
      <c r="BH171" s="63">
        <f>Wellness!CA172</f>
        <v>50</v>
      </c>
      <c r="BI171" s="62">
        <f t="shared" si="67"/>
        <v>15</v>
      </c>
      <c r="BJ171" s="76" t="str">
        <f t="shared" si="68"/>
        <v>Cleared</v>
      </c>
      <c r="BK171" s="63" t="str">
        <f>Behavior!AG172</f>
        <v>0</v>
      </c>
      <c r="BL171" s="63">
        <f>Behavior!AH172</f>
        <v>0</v>
      </c>
      <c r="BM171" s="63" t="str">
        <f t="shared" si="69"/>
        <v>NC</v>
      </c>
      <c r="BN171" s="63">
        <f>Discipline!BA172</f>
        <v>54</v>
      </c>
      <c r="BO171" s="63">
        <f t="shared" si="70"/>
        <v>5.4</v>
      </c>
      <c r="BP171" s="63" t="str">
        <f>IF(HPS!BO171&gt;=6,"Cleared","NC")</f>
        <v>NC</v>
      </c>
      <c r="BQ171" s="63">
        <f t="shared" si="71"/>
        <v>58.566666666666663</v>
      </c>
    </row>
    <row r="172" spans="1:69" x14ac:dyDescent="0.3">
      <c r="A172" s="71">
        <v>169</v>
      </c>
      <c r="B172" s="60" t="s">
        <v>27</v>
      </c>
      <c r="C172" s="60" t="s">
        <v>15</v>
      </c>
      <c r="D172" s="60" t="s">
        <v>364</v>
      </c>
      <c r="E172" s="61" t="s">
        <v>365</v>
      </c>
      <c r="F172" s="63">
        <f>Persona!O173</f>
        <v>0</v>
      </c>
      <c r="G172" s="63">
        <f>Persona!P173</f>
        <v>60</v>
      </c>
      <c r="H172" s="63">
        <f>HPS!$G172+HPS!$F172</f>
        <v>60</v>
      </c>
      <c r="I172" s="63">
        <f>HPS!$H172*0.5</f>
        <v>30</v>
      </c>
      <c r="J172" s="63" t="str">
        <f>IF(HPS!$G172&gt;=50,"Cleared","NC")</f>
        <v>Cleared</v>
      </c>
      <c r="K172" s="63" t="str">
        <f>Wellness!K173</f>
        <v>Cleared</v>
      </c>
      <c r="L172" s="63">
        <f>Wellness!S173</f>
        <v>33.333333333333329</v>
      </c>
      <c r="M172" s="62">
        <f t="shared" si="49"/>
        <v>9.9999999999999982</v>
      </c>
      <c r="N172" s="76" t="str">
        <f t="shared" si="50"/>
        <v>Cleared</v>
      </c>
      <c r="O172" s="62">
        <f>Behavior!I173</f>
        <v>3</v>
      </c>
      <c r="P172" s="62">
        <f>HPS!$O172*2</f>
        <v>6</v>
      </c>
      <c r="Q172" s="63" t="str">
        <f>IF(HPS!$P172&gt;=6,"Cleared","NC")</f>
        <v>Cleared</v>
      </c>
      <c r="R172" s="63">
        <f>Discipline!N173</f>
        <v>63.749999999999993</v>
      </c>
      <c r="S172" s="63">
        <f>HPS!$R172*0.1</f>
        <v>6.375</v>
      </c>
      <c r="T172" s="63" t="str">
        <f>IF(HPS!$S172&gt;=4,"Cleared","NC")</f>
        <v>Cleared</v>
      </c>
      <c r="U172" s="63">
        <f>HPS!$I172+HPS!$M172+HPS!$P172+HPS!$S172</f>
        <v>52.375</v>
      </c>
      <c r="V172" s="63">
        <f>Persona!AB173</f>
        <v>23.257142857142863</v>
      </c>
      <c r="W172" s="63">
        <f>Persona!AC173</f>
        <v>39.999999999999993</v>
      </c>
      <c r="X172" s="63">
        <f>HPS!$V172+HPS!$W172</f>
        <v>63.257142857142853</v>
      </c>
      <c r="Y172" s="63">
        <f t="shared" si="51"/>
        <v>31.628571428571426</v>
      </c>
      <c r="Z172" s="63" t="str">
        <f>IF(HPS!$X172&gt;=40,"Cleared","NC")</f>
        <v>Cleared</v>
      </c>
      <c r="AA172" s="63" t="str">
        <f>Wellness!AE173</f>
        <v>Cleared</v>
      </c>
      <c r="AB172" s="63">
        <f>Wellness!AM173</f>
        <v>26.666666666666668</v>
      </c>
      <c r="AC172" s="63">
        <f t="shared" si="72"/>
        <v>8</v>
      </c>
      <c r="AD172" s="76" t="str">
        <f t="shared" si="52"/>
        <v>NC</v>
      </c>
      <c r="AE172" s="63">
        <f>Behavior!Q173</f>
        <v>3.8</v>
      </c>
      <c r="AF172" s="63">
        <f>Behavior!R173</f>
        <v>7.6</v>
      </c>
      <c r="AG172" s="63" t="str">
        <f>IF(HPS!$AF172&gt;=6,"Cleared","NC")</f>
        <v>Cleared</v>
      </c>
      <c r="AH172" s="63">
        <f>Discipline!AA173</f>
        <v>58.628571428571433</v>
      </c>
      <c r="AI172" s="63">
        <f t="shared" si="53"/>
        <v>5.8628571428571439</v>
      </c>
      <c r="AJ172" s="63" t="str">
        <f t="shared" si="54"/>
        <v>Cleared</v>
      </c>
      <c r="AK172" s="63">
        <f t="shared" si="55"/>
        <v>53.091428571428573</v>
      </c>
      <c r="AL172" s="63">
        <f>Persona!AO173</f>
        <v>12.613333333333333</v>
      </c>
      <c r="AM172" s="63">
        <f>Persona!AP173</f>
        <v>25.000000000000004</v>
      </c>
      <c r="AN172" s="63">
        <f t="shared" si="56"/>
        <v>37.613333333333337</v>
      </c>
      <c r="AO172" s="63">
        <f t="shared" si="57"/>
        <v>18.806666666666668</v>
      </c>
      <c r="AP172" s="63" t="str">
        <f>IF(HPS!$AN172&gt;=40,"Cleared","NC")</f>
        <v>NC</v>
      </c>
      <c r="AQ172" s="63" t="str">
        <f>Wellness!AY173</f>
        <v>Cleared</v>
      </c>
      <c r="AR172" s="63">
        <f>Wellness!BG173</f>
        <v>30</v>
      </c>
      <c r="AS172" s="62">
        <f t="shared" si="58"/>
        <v>9</v>
      </c>
      <c r="AT172" s="76" t="str">
        <f t="shared" si="59"/>
        <v>Cleared</v>
      </c>
      <c r="AU172" s="63">
        <f>Behavior!AG173</f>
        <v>3.55</v>
      </c>
      <c r="AV172" s="63">
        <f>Behavior!AH173</f>
        <v>7.1</v>
      </c>
      <c r="AW172" s="63" t="str">
        <f t="shared" si="60"/>
        <v>Cleared</v>
      </c>
      <c r="AX172" s="63">
        <f>Discipline!AN173</f>
        <v>54.055555555555557</v>
      </c>
      <c r="AY172" s="63">
        <f t="shared" si="61"/>
        <v>5.4055555555555559</v>
      </c>
      <c r="AZ172" s="63" t="str">
        <f t="shared" si="62"/>
        <v>Cleared</v>
      </c>
      <c r="BA172" s="63">
        <f t="shared" si="63"/>
        <v>40.312222222222225</v>
      </c>
      <c r="BB172" s="63">
        <f>Persona!BB173</f>
        <v>14.144444444444446</v>
      </c>
      <c r="BC172" s="63">
        <f>Persona!BC173</f>
        <v>48</v>
      </c>
      <c r="BD172" s="63">
        <f t="shared" si="64"/>
        <v>62.144444444444446</v>
      </c>
      <c r="BE172" s="63">
        <f t="shared" si="65"/>
        <v>31.072222222222223</v>
      </c>
      <c r="BF172" s="63" t="str">
        <f t="shared" si="66"/>
        <v>Cleared</v>
      </c>
      <c r="BG172" s="63" t="str">
        <f>Wellness!BS173</f>
        <v>Cleared</v>
      </c>
      <c r="BH172" s="63">
        <f>Wellness!CA173</f>
        <v>30</v>
      </c>
      <c r="BI172" s="62">
        <f t="shared" si="67"/>
        <v>9</v>
      </c>
      <c r="BJ172" s="76" t="str">
        <f t="shared" si="68"/>
        <v>Cleared</v>
      </c>
      <c r="BK172" s="63">
        <f>Behavior!AG173</f>
        <v>3.55</v>
      </c>
      <c r="BL172" s="63">
        <f>Behavior!AH173</f>
        <v>7.1</v>
      </c>
      <c r="BM172" s="63" t="str">
        <f t="shared" si="69"/>
        <v>Cleared</v>
      </c>
      <c r="BN172" s="63">
        <f>Discipline!BA173</f>
        <v>49.333333333333336</v>
      </c>
      <c r="BO172" s="63">
        <f t="shared" si="70"/>
        <v>4.9333333333333336</v>
      </c>
      <c r="BP172" s="63" t="str">
        <f>IF(HPS!BO172&gt;=6,"Cleared","NC")</f>
        <v>NC</v>
      </c>
      <c r="BQ172" s="63">
        <f t="shared" si="71"/>
        <v>52.105555555555554</v>
      </c>
    </row>
    <row r="173" spans="1:69" x14ac:dyDescent="0.3">
      <c r="A173" s="72">
        <v>170</v>
      </c>
      <c r="B173" s="64" t="s">
        <v>23</v>
      </c>
      <c r="C173" s="64" t="s">
        <v>15</v>
      </c>
      <c r="D173" s="64" t="s">
        <v>366</v>
      </c>
      <c r="E173" s="65" t="s">
        <v>367</v>
      </c>
      <c r="F173" s="63">
        <f>Persona!O174</f>
        <v>0</v>
      </c>
      <c r="G173" s="63">
        <f>Persona!P174</f>
        <v>93.333333333333329</v>
      </c>
      <c r="H173" s="63">
        <f>HPS!$G173+HPS!$F173</f>
        <v>93.333333333333329</v>
      </c>
      <c r="I173" s="63">
        <f>HPS!$H173*0.5</f>
        <v>46.666666666666664</v>
      </c>
      <c r="J173" s="63" t="str">
        <f>IF(HPS!$G173&gt;=50,"Cleared","NC")</f>
        <v>Cleared</v>
      </c>
      <c r="K173" s="63" t="str">
        <f>Wellness!K174</f>
        <v>Cleared</v>
      </c>
      <c r="L173" s="63">
        <f>Wellness!S174</f>
        <v>30</v>
      </c>
      <c r="M173" s="62">
        <f t="shared" si="49"/>
        <v>9</v>
      </c>
      <c r="N173" s="76" t="str">
        <f t="shared" si="50"/>
        <v>Cleared</v>
      </c>
      <c r="O173" s="66">
        <f>Behavior!I174</f>
        <v>3</v>
      </c>
      <c r="P173" s="66">
        <f>HPS!$O173*2</f>
        <v>6</v>
      </c>
      <c r="Q173" s="67" t="str">
        <f>IF(HPS!$P173&gt;=6,"Cleared","NC")</f>
        <v>Cleared</v>
      </c>
      <c r="R173" s="63">
        <f>Discipline!N174</f>
        <v>69.375</v>
      </c>
      <c r="S173" s="63">
        <f>HPS!$R173*0.1</f>
        <v>6.9375</v>
      </c>
      <c r="T173" s="63" t="str">
        <f>IF(HPS!$S173&gt;=4,"Cleared","NC")</f>
        <v>Cleared</v>
      </c>
      <c r="U173" s="67">
        <f>HPS!$I173+HPS!$M173+HPS!$P173+HPS!$S173</f>
        <v>68.604166666666657</v>
      </c>
      <c r="V173" s="63">
        <f>Persona!AB174</f>
        <v>14.409523809523812</v>
      </c>
      <c r="W173" s="63">
        <f>Persona!AC174</f>
        <v>46.400000000000006</v>
      </c>
      <c r="X173" s="63">
        <f>HPS!$V173+HPS!$W173</f>
        <v>60.809523809523817</v>
      </c>
      <c r="Y173" s="63">
        <f t="shared" si="51"/>
        <v>30.404761904761909</v>
      </c>
      <c r="Z173" s="67" t="str">
        <f>IF(HPS!$X173&gt;=40,"Cleared","NC")</f>
        <v>Cleared</v>
      </c>
      <c r="AA173" s="63" t="str">
        <f>Wellness!AE174</f>
        <v>Cleared</v>
      </c>
      <c r="AB173" s="63">
        <f>Wellness!AM174</f>
        <v>16.666666666666664</v>
      </c>
      <c r="AC173" s="63">
        <f t="shared" si="72"/>
        <v>4.9999999999999991</v>
      </c>
      <c r="AD173" s="76" t="str">
        <f t="shared" si="52"/>
        <v>NC</v>
      </c>
      <c r="AE173" s="63">
        <f>Behavior!Q174</f>
        <v>3.5</v>
      </c>
      <c r="AF173" s="63">
        <f>Behavior!R174</f>
        <v>7</v>
      </c>
      <c r="AG173" s="63" t="str">
        <f>IF(HPS!$AF173&gt;=6,"Cleared","NC")</f>
        <v>Cleared</v>
      </c>
      <c r="AH173" s="63">
        <f>Discipline!AA174</f>
        <v>51.771428571428565</v>
      </c>
      <c r="AI173" s="63">
        <f t="shared" si="53"/>
        <v>5.177142857142857</v>
      </c>
      <c r="AJ173" s="63" t="str">
        <f t="shared" si="54"/>
        <v>Cleared</v>
      </c>
      <c r="AK173" s="63">
        <f t="shared" si="55"/>
        <v>47.581904761904759</v>
      </c>
      <c r="AL173" s="63">
        <f>Persona!AO174</f>
        <v>14.226666666666667</v>
      </c>
      <c r="AM173" s="63">
        <f>Persona!AP174</f>
        <v>51.333333333333336</v>
      </c>
      <c r="AN173" s="63">
        <f t="shared" si="56"/>
        <v>65.56</v>
      </c>
      <c r="AO173" s="63">
        <f t="shared" si="57"/>
        <v>32.78</v>
      </c>
      <c r="AP173" s="67" t="str">
        <f>IF(HPS!$AN173&gt;=40,"Cleared","NC")</f>
        <v>Cleared</v>
      </c>
      <c r="AQ173" s="63" t="str">
        <f>Wellness!AY174</f>
        <v>Cleared</v>
      </c>
      <c r="AR173" s="63">
        <f>Wellness!BG174</f>
        <v>30</v>
      </c>
      <c r="AS173" s="62">
        <f t="shared" si="58"/>
        <v>9</v>
      </c>
      <c r="AT173" s="76" t="str">
        <f t="shared" si="59"/>
        <v>Cleared</v>
      </c>
      <c r="AU173" s="63">
        <f>Behavior!AG174</f>
        <v>3.8</v>
      </c>
      <c r="AV173" s="63">
        <f>Behavior!AH174</f>
        <v>7.6</v>
      </c>
      <c r="AW173" s="63" t="str">
        <f t="shared" si="60"/>
        <v>Cleared</v>
      </c>
      <c r="AX173" s="63">
        <f>Discipline!AN174</f>
        <v>49.5</v>
      </c>
      <c r="AY173" s="63">
        <f t="shared" si="61"/>
        <v>4.95</v>
      </c>
      <c r="AZ173" s="63" t="str">
        <f t="shared" si="62"/>
        <v>Cleared</v>
      </c>
      <c r="BA173" s="63">
        <f t="shared" si="63"/>
        <v>54.330000000000005</v>
      </c>
      <c r="BB173" s="63">
        <f>Persona!BB174</f>
        <v>22.444444444444446</v>
      </c>
      <c r="BC173" s="63">
        <f>Persona!BC174</f>
        <v>44.333333333333329</v>
      </c>
      <c r="BD173" s="63">
        <f t="shared" si="64"/>
        <v>66.777777777777771</v>
      </c>
      <c r="BE173" s="63">
        <f t="shared" si="65"/>
        <v>33.388888888888886</v>
      </c>
      <c r="BF173" s="63" t="str">
        <f t="shared" si="66"/>
        <v>Cleared</v>
      </c>
      <c r="BG173" s="63" t="str">
        <f>Wellness!BS174</f>
        <v>Cleared</v>
      </c>
      <c r="BH173" s="63">
        <f>Wellness!CA174</f>
        <v>23.333333333333332</v>
      </c>
      <c r="BI173" s="62">
        <f t="shared" si="67"/>
        <v>6.9999999999999991</v>
      </c>
      <c r="BJ173" s="76" t="str">
        <f t="shared" si="68"/>
        <v>NC</v>
      </c>
      <c r="BK173" s="63">
        <f>Behavior!AG174</f>
        <v>3.8</v>
      </c>
      <c r="BL173" s="63">
        <f>Behavior!AH174</f>
        <v>7.6</v>
      </c>
      <c r="BM173" s="63" t="str">
        <f t="shared" si="69"/>
        <v>Cleared</v>
      </c>
      <c r="BN173" s="63">
        <f>Discipline!BA174</f>
        <v>48.333333333333336</v>
      </c>
      <c r="BO173" s="63">
        <f t="shared" si="70"/>
        <v>4.8333333333333339</v>
      </c>
      <c r="BP173" s="63" t="str">
        <f>IF(HPS!BO173&gt;=6,"Cleared","NC")</f>
        <v>NC</v>
      </c>
      <c r="BQ173" s="63">
        <f t="shared" si="71"/>
        <v>52.822222222222223</v>
      </c>
    </row>
    <row r="174" spans="1:69" x14ac:dyDescent="0.3">
      <c r="A174" s="71">
        <v>171</v>
      </c>
      <c r="B174" s="60" t="s">
        <v>23</v>
      </c>
      <c r="C174" s="60" t="s">
        <v>47</v>
      </c>
      <c r="D174" s="60" t="s">
        <v>368</v>
      </c>
      <c r="E174" s="61" t="s">
        <v>369</v>
      </c>
      <c r="F174" s="63">
        <f>Persona!O175</f>
        <v>0</v>
      </c>
      <c r="G174" s="63">
        <f>Persona!P175</f>
        <v>67.777777777777786</v>
      </c>
      <c r="H174" s="63">
        <f>HPS!$G174+HPS!$F174</f>
        <v>67.777777777777786</v>
      </c>
      <c r="I174" s="63">
        <f>HPS!$H174*0.5</f>
        <v>33.888888888888893</v>
      </c>
      <c r="J174" s="63" t="str">
        <f>IF(HPS!$G174&gt;=50,"Cleared","NC")</f>
        <v>Cleared</v>
      </c>
      <c r="K174" s="63" t="str">
        <f>Wellness!K175</f>
        <v>NC</v>
      </c>
      <c r="L174" s="63">
        <f>Wellness!S175</f>
        <v>33.333333333333329</v>
      </c>
      <c r="M174" s="62">
        <f t="shared" si="49"/>
        <v>9.9999999999999982</v>
      </c>
      <c r="N174" s="76" t="str">
        <f t="shared" si="50"/>
        <v>Cleared</v>
      </c>
      <c r="O174" s="62">
        <f>Behavior!I175</f>
        <v>3</v>
      </c>
      <c r="P174" s="62">
        <f>HPS!$O174*2</f>
        <v>6</v>
      </c>
      <c r="Q174" s="63" t="str">
        <f>IF(HPS!$P174&gt;=6,"Cleared","NC")</f>
        <v>Cleared</v>
      </c>
      <c r="R174" s="63">
        <f>Discipline!N175</f>
        <v>38.794642857142861</v>
      </c>
      <c r="S174" s="63">
        <f>HPS!$R174*0.1</f>
        <v>3.8794642857142865</v>
      </c>
      <c r="T174" s="63" t="str">
        <f>IF(HPS!$S174&gt;=4,"Cleared","NC")</f>
        <v>NC</v>
      </c>
      <c r="U174" s="63">
        <f>HPS!$I174+HPS!$M174+HPS!$P174+HPS!$S174</f>
        <v>53.768353174603178</v>
      </c>
      <c r="V174" s="63">
        <f>Persona!AB175</f>
        <v>21.961904761904762</v>
      </c>
      <c r="W174" s="63">
        <f>Persona!AC175</f>
        <v>42.4</v>
      </c>
      <c r="X174" s="63">
        <f>HPS!$V174+HPS!$W174</f>
        <v>64.361904761904754</v>
      </c>
      <c r="Y174" s="63">
        <f t="shared" si="51"/>
        <v>32.180952380952377</v>
      </c>
      <c r="Z174" s="63" t="str">
        <f>IF(HPS!$X174&gt;=40,"Cleared","NC")</f>
        <v>Cleared</v>
      </c>
      <c r="AA174" s="63" t="str">
        <f>Wellness!AE175</f>
        <v>NC</v>
      </c>
      <c r="AB174" s="63">
        <f>Wellness!AM175</f>
        <v>3.3333333333333335</v>
      </c>
      <c r="AC174" s="63">
        <f t="shared" si="72"/>
        <v>1</v>
      </c>
      <c r="AD174" s="76" t="str">
        <f t="shared" si="52"/>
        <v>NC</v>
      </c>
      <c r="AE174" s="63">
        <f>Behavior!Q175</f>
        <v>3.72</v>
      </c>
      <c r="AF174" s="63">
        <f>Behavior!R175</f>
        <v>7.44</v>
      </c>
      <c r="AG174" s="63" t="str">
        <f>IF(HPS!$AF174&gt;=6,"Cleared","NC")</f>
        <v>Cleared</v>
      </c>
      <c r="AH174" s="63">
        <f>Discipline!AA175</f>
        <v>40</v>
      </c>
      <c r="AI174" s="63">
        <f t="shared" si="53"/>
        <v>4</v>
      </c>
      <c r="AJ174" s="63" t="str">
        <f t="shared" si="54"/>
        <v>Cleared</v>
      </c>
      <c r="AK174" s="63">
        <f t="shared" si="55"/>
        <v>44.620952380952374</v>
      </c>
      <c r="AL174" s="63">
        <f>Persona!AO175</f>
        <v>14.626666666666669</v>
      </c>
      <c r="AM174" s="63">
        <f>Persona!AP175</f>
        <v>43.333333333333329</v>
      </c>
      <c r="AN174" s="63">
        <f t="shared" si="56"/>
        <v>57.959999999999994</v>
      </c>
      <c r="AO174" s="63">
        <f t="shared" si="57"/>
        <v>28.979999999999997</v>
      </c>
      <c r="AP174" s="63" t="str">
        <f>IF(HPS!$AN174&gt;=40,"Cleared","NC")</f>
        <v>Cleared</v>
      </c>
      <c r="AQ174" s="63" t="str">
        <f>Wellness!AY175</f>
        <v>NC</v>
      </c>
      <c r="AR174" s="63">
        <f>Wellness!BG175</f>
        <v>0</v>
      </c>
      <c r="AS174" s="62">
        <f t="shared" si="58"/>
        <v>0</v>
      </c>
      <c r="AT174" s="76" t="str">
        <f t="shared" si="59"/>
        <v>NC</v>
      </c>
      <c r="AU174" s="63">
        <f>Behavior!AG175</f>
        <v>2.4</v>
      </c>
      <c r="AV174" s="63">
        <f>Behavior!AH175</f>
        <v>4.8</v>
      </c>
      <c r="AW174" s="63" t="str">
        <f t="shared" si="60"/>
        <v>NC</v>
      </c>
      <c r="AX174" s="63">
        <f>Discipline!AN175</f>
        <v>18.055555555555557</v>
      </c>
      <c r="AY174" s="63">
        <f t="shared" si="61"/>
        <v>1.8055555555555558</v>
      </c>
      <c r="AZ174" s="63" t="str">
        <f t="shared" si="62"/>
        <v>NC</v>
      </c>
      <c r="BA174" s="63">
        <f t="shared" si="63"/>
        <v>35.585555555555551</v>
      </c>
      <c r="BB174" s="63">
        <f>Persona!BB175</f>
        <v>16.724074074074078</v>
      </c>
      <c r="BC174" s="63">
        <f>Persona!BC175</f>
        <v>40.666666666666664</v>
      </c>
      <c r="BD174" s="63">
        <f t="shared" si="64"/>
        <v>57.390740740740739</v>
      </c>
      <c r="BE174" s="63">
        <f t="shared" si="65"/>
        <v>28.69537037037037</v>
      </c>
      <c r="BF174" s="63" t="str">
        <f t="shared" si="66"/>
        <v>Cleared</v>
      </c>
      <c r="BG174" s="63" t="str">
        <f>Wellness!BS175</f>
        <v>NC</v>
      </c>
      <c r="BH174" s="63">
        <f>Wellness!CA175</f>
        <v>0</v>
      </c>
      <c r="BI174" s="62">
        <f t="shared" si="67"/>
        <v>0</v>
      </c>
      <c r="BJ174" s="76" t="str">
        <f t="shared" si="68"/>
        <v>NC</v>
      </c>
      <c r="BK174" s="63">
        <f>Behavior!AG175</f>
        <v>2.4</v>
      </c>
      <c r="BL174" s="63">
        <f>Behavior!AH175</f>
        <v>4.8</v>
      </c>
      <c r="BM174" s="63" t="str">
        <f t="shared" si="69"/>
        <v>NC</v>
      </c>
      <c r="BN174" s="63">
        <f>Discipline!BA175</f>
        <v>27.666666666666668</v>
      </c>
      <c r="BO174" s="63">
        <f t="shared" si="70"/>
        <v>2.7666666666666671</v>
      </c>
      <c r="BP174" s="63" t="str">
        <f>IF(HPS!BO174&gt;=6,"Cleared","NC")</f>
        <v>NC</v>
      </c>
      <c r="BQ174" s="63">
        <f t="shared" si="71"/>
        <v>36.262037037037032</v>
      </c>
    </row>
    <row r="175" spans="1:69" x14ac:dyDescent="0.3">
      <c r="A175" s="72">
        <v>172</v>
      </c>
      <c r="B175" s="64" t="s">
        <v>23</v>
      </c>
      <c r="C175" s="64" t="s">
        <v>34</v>
      </c>
      <c r="D175" s="64" t="s">
        <v>370</v>
      </c>
      <c r="E175" s="65" t="s">
        <v>371</v>
      </c>
      <c r="F175" s="63">
        <f>Persona!O176</f>
        <v>0</v>
      </c>
      <c r="G175" s="63">
        <f>Persona!P176</f>
        <v>60</v>
      </c>
      <c r="H175" s="63">
        <f>HPS!$G175+HPS!$F175</f>
        <v>60</v>
      </c>
      <c r="I175" s="63">
        <f>HPS!$H175*0.5</f>
        <v>30</v>
      </c>
      <c r="J175" s="63" t="str">
        <f>IF(HPS!$G175&gt;=50,"Cleared","NC")</f>
        <v>Cleared</v>
      </c>
      <c r="K175" s="63" t="str">
        <f>Wellness!K176</f>
        <v>Cleared</v>
      </c>
      <c r="L175" s="63">
        <f>Wellness!S176</f>
        <v>46.666666666666664</v>
      </c>
      <c r="M175" s="62">
        <f t="shared" si="49"/>
        <v>13.999999999999998</v>
      </c>
      <c r="N175" s="76" t="str">
        <f t="shared" si="50"/>
        <v>Cleared</v>
      </c>
      <c r="O175" s="66">
        <f>Behavior!I176</f>
        <v>3</v>
      </c>
      <c r="P175" s="66">
        <f>HPS!$O175*2</f>
        <v>6</v>
      </c>
      <c r="Q175" s="67" t="str">
        <f>IF(HPS!$P175&gt;=6,"Cleared","NC")</f>
        <v>Cleared</v>
      </c>
      <c r="R175" s="63">
        <f>Discipline!N176</f>
        <v>48.75</v>
      </c>
      <c r="S175" s="63">
        <f>HPS!$R175*0.1</f>
        <v>4.875</v>
      </c>
      <c r="T175" s="63" t="str">
        <f>IF(HPS!$S175&gt;=4,"Cleared","NC")</f>
        <v>Cleared</v>
      </c>
      <c r="U175" s="67">
        <f>HPS!$I175+HPS!$M175+HPS!$P175+HPS!$S175</f>
        <v>54.875</v>
      </c>
      <c r="V175" s="63">
        <f>Persona!AB176</f>
        <v>16.790476190476195</v>
      </c>
      <c r="W175" s="63">
        <f>Persona!AC176</f>
        <v>33.6</v>
      </c>
      <c r="X175" s="63">
        <f>HPS!$V175+HPS!$W175</f>
        <v>50.390476190476193</v>
      </c>
      <c r="Y175" s="63">
        <f t="shared" si="51"/>
        <v>25.195238095238096</v>
      </c>
      <c r="Z175" s="67" t="str">
        <f>IF(HPS!$X175&gt;=40,"Cleared","NC")</f>
        <v>Cleared</v>
      </c>
      <c r="AA175" s="63" t="str">
        <f>Wellness!AE176</f>
        <v>Cleared</v>
      </c>
      <c r="AB175" s="63">
        <f>Wellness!AM176</f>
        <v>13.333333333333334</v>
      </c>
      <c r="AC175" s="63">
        <f t="shared" si="72"/>
        <v>4</v>
      </c>
      <c r="AD175" s="76" t="str">
        <f t="shared" si="52"/>
        <v>NC</v>
      </c>
      <c r="AE175" s="63">
        <f>Behavior!Q176</f>
        <v>2.8</v>
      </c>
      <c r="AF175" s="63">
        <f>Behavior!R176</f>
        <v>5.6</v>
      </c>
      <c r="AG175" s="63" t="str">
        <f>IF(HPS!$AF175&gt;=6,"Cleared","NC")</f>
        <v>NC</v>
      </c>
      <c r="AH175" s="63">
        <f>Discipline!AA176</f>
        <v>46.857142857142861</v>
      </c>
      <c r="AI175" s="63">
        <f t="shared" si="53"/>
        <v>4.6857142857142859</v>
      </c>
      <c r="AJ175" s="63" t="str">
        <f t="shared" si="54"/>
        <v>Cleared</v>
      </c>
      <c r="AK175" s="63">
        <f t="shared" si="55"/>
        <v>39.480952380952381</v>
      </c>
      <c r="AL175" s="63">
        <f>Persona!AO176</f>
        <v>13.133333333333333</v>
      </c>
      <c r="AM175" s="63">
        <f>Persona!AP176</f>
        <v>29</v>
      </c>
      <c r="AN175" s="63">
        <f t="shared" si="56"/>
        <v>42.133333333333333</v>
      </c>
      <c r="AO175" s="63">
        <f t="shared" si="57"/>
        <v>21.066666666666666</v>
      </c>
      <c r="AP175" s="67" t="str">
        <f>IF(HPS!$AN175&gt;=40,"Cleared","NC")</f>
        <v>Cleared</v>
      </c>
      <c r="AQ175" s="63" t="str">
        <f>Wellness!AY176</f>
        <v>Cleared</v>
      </c>
      <c r="AR175" s="63">
        <f>Wellness!BG176</f>
        <v>40</v>
      </c>
      <c r="AS175" s="62">
        <f t="shared" si="58"/>
        <v>12</v>
      </c>
      <c r="AT175" s="76" t="str">
        <f t="shared" si="59"/>
        <v>Cleared</v>
      </c>
      <c r="AU175" s="63">
        <f>Behavior!AG176</f>
        <v>3.2</v>
      </c>
      <c r="AV175" s="63">
        <f>Behavior!AH176</f>
        <v>6.4</v>
      </c>
      <c r="AW175" s="63" t="str">
        <f t="shared" si="60"/>
        <v>Cleared</v>
      </c>
      <c r="AX175" s="63">
        <f>Discipline!AN176</f>
        <v>39.111111111111114</v>
      </c>
      <c r="AY175" s="63">
        <f t="shared" si="61"/>
        <v>3.9111111111111114</v>
      </c>
      <c r="AZ175" s="63" t="str">
        <f t="shared" si="62"/>
        <v>NC</v>
      </c>
      <c r="BA175" s="63">
        <f t="shared" si="63"/>
        <v>43.377777777777773</v>
      </c>
      <c r="BB175" s="63">
        <f>Persona!BB176</f>
        <v>16.444444444444446</v>
      </c>
      <c r="BC175" s="63">
        <f>Persona!BC176</f>
        <v>36</v>
      </c>
      <c r="BD175" s="63">
        <f t="shared" si="64"/>
        <v>52.444444444444443</v>
      </c>
      <c r="BE175" s="63">
        <f t="shared" si="65"/>
        <v>26.222222222222221</v>
      </c>
      <c r="BF175" s="63" t="str">
        <f t="shared" si="66"/>
        <v>Cleared</v>
      </c>
      <c r="BG175" s="63" t="str">
        <f>Wellness!BS176</f>
        <v>Cleared</v>
      </c>
      <c r="BH175" s="63">
        <f>Wellness!CA176</f>
        <v>40</v>
      </c>
      <c r="BI175" s="62">
        <f t="shared" si="67"/>
        <v>12</v>
      </c>
      <c r="BJ175" s="76" t="str">
        <f t="shared" si="68"/>
        <v>Cleared</v>
      </c>
      <c r="BK175" s="63">
        <f>Behavior!AG176</f>
        <v>3.2</v>
      </c>
      <c r="BL175" s="63">
        <f>Behavior!AH176</f>
        <v>6.4</v>
      </c>
      <c r="BM175" s="63" t="str">
        <f t="shared" si="69"/>
        <v>Cleared</v>
      </c>
      <c r="BN175" s="63">
        <f>Discipline!BA176</f>
        <v>45.666666666666664</v>
      </c>
      <c r="BO175" s="63">
        <f t="shared" si="70"/>
        <v>4.5666666666666664</v>
      </c>
      <c r="BP175" s="63" t="str">
        <f>IF(HPS!BO175&gt;=6,"Cleared","NC")</f>
        <v>NC</v>
      </c>
      <c r="BQ175" s="63">
        <f t="shared" si="71"/>
        <v>49.188888888888883</v>
      </c>
    </row>
    <row r="176" spans="1:69" x14ac:dyDescent="0.3">
      <c r="A176" s="71">
        <v>173</v>
      </c>
      <c r="B176" s="60" t="s">
        <v>23</v>
      </c>
      <c r="C176" s="60" t="s">
        <v>15</v>
      </c>
      <c r="D176" s="60" t="s">
        <v>372</v>
      </c>
      <c r="E176" s="61" t="s">
        <v>373</v>
      </c>
      <c r="F176" s="63">
        <f>Persona!O177</f>
        <v>0</v>
      </c>
      <c r="G176" s="63">
        <f>Persona!P177</f>
        <v>68.888888888888872</v>
      </c>
      <c r="H176" s="63">
        <f>HPS!$G176+HPS!$F176</f>
        <v>68.888888888888872</v>
      </c>
      <c r="I176" s="63">
        <f>HPS!$H176*0.5</f>
        <v>34.444444444444436</v>
      </c>
      <c r="J176" s="63" t="str">
        <f>IF(HPS!$G176&gt;=50,"Cleared","NC")</f>
        <v>Cleared</v>
      </c>
      <c r="K176" s="63" t="str">
        <f>Wellness!K177</f>
        <v>Cleared</v>
      </c>
      <c r="L176" s="63">
        <f>Wellness!S177</f>
        <v>43.333333333333336</v>
      </c>
      <c r="M176" s="62">
        <f t="shared" si="49"/>
        <v>13</v>
      </c>
      <c r="N176" s="76" t="str">
        <f t="shared" si="50"/>
        <v>Cleared</v>
      </c>
      <c r="O176" s="62">
        <f>Behavior!I177</f>
        <v>3</v>
      </c>
      <c r="P176" s="62">
        <f>HPS!$O176*2</f>
        <v>6</v>
      </c>
      <c r="Q176" s="63" t="str">
        <f>IF(HPS!$P176&gt;=6,"Cleared","NC")</f>
        <v>Cleared</v>
      </c>
      <c r="R176" s="63">
        <f>Discipline!N177</f>
        <v>58.035714285714292</v>
      </c>
      <c r="S176" s="63">
        <f>HPS!$R176*0.1</f>
        <v>5.8035714285714297</v>
      </c>
      <c r="T176" s="63" t="str">
        <f>IF(HPS!$S176&gt;=4,"Cleared","NC")</f>
        <v>Cleared</v>
      </c>
      <c r="U176" s="63">
        <f>HPS!$I176+HPS!$M176+HPS!$P176+HPS!$S176</f>
        <v>59.248015873015866</v>
      </c>
      <c r="V176" s="63">
        <f>Persona!AB177</f>
        <v>16.719047619047618</v>
      </c>
      <c r="W176" s="63">
        <f>Persona!AC177</f>
        <v>34.4</v>
      </c>
      <c r="X176" s="63">
        <f>HPS!$V176+HPS!$W176</f>
        <v>51.11904761904762</v>
      </c>
      <c r="Y176" s="63">
        <f t="shared" si="51"/>
        <v>25.55952380952381</v>
      </c>
      <c r="Z176" s="63" t="str">
        <f>IF(HPS!$X176&gt;=40,"Cleared","NC")</f>
        <v>Cleared</v>
      </c>
      <c r="AA176" s="63" t="str">
        <f>Wellness!AE177</f>
        <v>Cleared</v>
      </c>
      <c r="AB176" s="63">
        <f>Wellness!AM177</f>
        <v>0</v>
      </c>
      <c r="AC176" s="63">
        <f t="shared" si="72"/>
        <v>0</v>
      </c>
      <c r="AD176" s="76" t="str">
        <f t="shared" si="52"/>
        <v>NC</v>
      </c>
      <c r="AE176" s="63">
        <f>Behavior!Q177</f>
        <v>3.4</v>
      </c>
      <c r="AF176" s="63">
        <f>Behavior!R177</f>
        <v>6.8</v>
      </c>
      <c r="AG176" s="63" t="str">
        <f>IF(HPS!$AF176&gt;=6,"Cleared","NC")</f>
        <v>Cleared</v>
      </c>
      <c r="AH176" s="63">
        <f>Discipline!AA177</f>
        <v>46.057142857142864</v>
      </c>
      <c r="AI176" s="63">
        <f t="shared" si="53"/>
        <v>4.6057142857142868</v>
      </c>
      <c r="AJ176" s="63" t="str">
        <f t="shared" si="54"/>
        <v>Cleared</v>
      </c>
      <c r="AK176" s="63">
        <f t="shared" si="55"/>
        <v>36.965238095238092</v>
      </c>
      <c r="AL176" s="63">
        <f>Persona!AO177</f>
        <v>17.96</v>
      </c>
      <c r="AM176" s="63">
        <f>Persona!AP177</f>
        <v>39.999999999999993</v>
      </c>
      <c r="AN176" s="63">
        <f t="shared" si="56"/>
        <v>57.959999999999994</v>
      </c>
      <c r="AO176" s="63">
        <f t="shared" si="57"/>
        <v>28.979999999999997</v>
      </c>
      <c r="AP176" s="63" t="str">
        <f>IF(HPS!$AN176&gt;=40,"Cleared","NC")</f>
        <v>Cleared</v>
      </c>
      <c r="AQ176" s="63" t="str">
        <f>Wellness!AY177</f>
        <v>NC</v>
      </c>
      <c r="AR176" s="63">
        <f>Wellness!BG177</f>
        <v>20</v>
      </c>
      <c r="AS176" s="62">
        <f t="shared" si="58"/>
        <v>6</v>
      </c>
      <c r="AT176" s="76" t="str">
        <f t="shared" si="59"/>
        <v>NC</v>
      </c>
      <c r="AU176" s="63">
        <f>Behavior!AG177</f>
        <v>3.1</v>
      </c>
      <c r="AV176" s="63">
        <f>Behavior!AH177</f>
        <v>6.2</v>
      </c>
      <c r="AW176" s="63" t="str">
        <f t="shared" si="60"/>
        <v>Cleared</v>
      </c>
      <c r="AX176" s="63">
        <f>Discipline!AN177</f>
        <v>37.277777777777779</v>
      </c>
      <c r="AY176" s="63">
        <f t="shared" si="61"/>
        <v>3.7277777777777779</v>
      </c>
      <c r="AZ176" s="63" t="str">
        <f t="shared" si="62"/>
        <v>NC</v>
      </c>
      <c r="BA176" s="63">
        <f t="shared" si="63"/>
        <v>44.907777777777781</v>
      </c>
      <c r="BB176" s="63">
        <f>Persona!BB177</f>
        <v>16.111111111111114</v>
      </c>
      <c r="BC176" s="63">
        <f>Persona!BC177</f>
        <v>39.666666666666664</v>
      </c>
      <c r="BD176" s="63">
        <f t="shared" si="64"/>
        <v>55.777777777777779</v>
      </c>
      <c r="BE176" s="63">
        <f t="shared" si="65"/>
        <v>27.888888888888889</v>
      </c>
      <c r="BF176" s="63" t="str">
        <f t="shared" si="66"/>
        <v>Cleared</v>
      </c>
      <c r="BG176" s="63" t="str">
        <f>Wellness!BS177</f>
        <v>Cleared</v>
      </c>
      <c r="BH176" s="63">
        <f>Wellness!CA177</f>
        <v>46.666666666666664</v>
      </c>
      <c r="BI176" s="62">
        <f t="shared" si="67"/>
        <v>13.999999999999998</v>
      </c>
      <c r="BJ176" s="76" t="str">
        <f t="shared" si="68"/>
        <v>Cleared</v>
      </c>
      <c r="BK176" s="63">
        <f>Behavior!AG177</f>
        <v>3.1</v>
      </c>
      <c r="BL176" s="63">
        <f>Behavior!AH177</f>
        <v>6.2</v>
      </c>
      <c r="BM176" s="63" t="str">
        <f t="shared" si="69"/>
        <v>Cleared</v>
      </c>
      <c r="BN176" s="63">
        <f>Discipline!BA177</f>
        <v>48.333333333333336</v>
      </c>
      <c r="BO176" s="63">
        <f t="shared" si="70"/>
        <v>4.8333333333333339</v>
      </c>
      <c r="BP176" s="63" t="str">
        <f>IF(HPS!BO176&gt;=6,"Cleared","NC")</f>
        <v>NC</v>
      </c>
      <c r="BQ176" s="63">
        <f t="shared" si="71"/>
        <v>52.922222222222224</v>
      </c>
    </row>
    <row r="177" spans="1:69" x14ac:dyDescent="0.3">
      <c r="A177" s="72">
        <v>174</v>
      </c>
      <c r="B177" s="64" t="s">
        <v>23</v>
      </c>
      <c r="C177" s="64" t="s">
        <v>15</v>
      </c>
      <c r="D177" s="64" t="s">
        <v>374</v>
      </c>
      <c r="E177" s="65" t="s">
        <v>375</v>
      </c>
      <c r="F177" s="63">
        <f>Persona!O178</f>
        <v>0</v>
      </c>
      <c r="G177" s="63">
        <f>Persona!P178</f>
        <v>40</v>
      </c>
      <c r="H177" s="63">
        <f>HPS!$G177+HPS!$F177</f>
        <v>40</v>
      </c>
      <c r="I177" s="63">
        <f>HPS!$H177*0.5</f>
        <v>20</v>
      </c>
      <c r="J177" s="63" t="str">
        <f>IF(HPS!$G177&gt;=50,"Cleared","NC")</f>
        <v>NC</v>
      </c>
      <c r="K177" s="63" t="str">
        <f>Wellness!K178</f>
        <v>Cleared</v>
      </c>
      <c r="L177" s="63">
        <f>Wellness!S178</f>
        <v>43.333333333333336</v>
      </c>
      <c r="M177" s="62">
        <f t="shared" si="49"/>
        <v>13</v>
      </c>
      <c r="N177" s="76" t="str">
        <f t="shared" si="50"/>
        <v>Cleared</v>
      </c>
      <c r="O177" s="66">
        <f>Behavior!I178</f>
        <v>3</v>
      </c>
      <c r="P177" s="66">
        <f>HPS!$O177*2</f>
        <v>6</v>
      </c>
      <c r="Q177" s="67" t="str">
        <f>IF(HPS!$P177&gt;=6,"Cleared","NC")</f>
        <v>Cleared</v>
      </c>
      <c r="R177" s="63">
        <f>Discipline!N178</f>
        <v>67.321428571428569</v>
      </c>
      <c r="S177" s="63">
        <f>HPS!$R177*0.1</f>
        <v>6.7321428571428577</v>
      </c>
      <c r="T177" s="63" t="str">
        <f>IF(HPS!$S177&gt;=4,"Cleared","NC")</f>
        <v>Cleared</v>
      </c>
      <c r="U177" s="67">
        <f>HPS!$I177+HPS!$M177+HPS!$P177+HPS!$S177</f>
        <v>45.732142857142861</v>
      </c>
      <c r="V177" s="63">
        <f>Persona!AB178</f>
        <v>19.535714285714288</v>
      </c>
      <c r="W177" s="63">
        <f>Persona!AC178</f>
        <v>46.400000000000006</v>
      </c>
      <c r="X177" s="63">
        <f>HPS!$V177+HPS!$W177</f>
        <v>65.935714285714297</v>
      </c>
      <c r="Y177" s="63">
        <f t="shared" si="51"/>
        <v>32.967857142857149</v>
      </c>
      <c r="Z177" s="67" t="str">
        <f>IF(HPS!$X177&gt;=40,"Cleared","NC")</f>
        <v>Cleared</v>
      </c>
      <c r="AA177" s="63" t="str">
        <f>Wellness!AE178</f>
        <v>Cleared</v>
      </c>
      <c r="AB177" s="63">
        <f>Wellness!AM178</f>
        <v>33.333333333333329</v>
      </c>
      <c r="AC177" s="63">
        <f t="shared" si="72"/>
        <v>9.9999999999999982</v>
      </c>
      <c r="AD177" s="76" t="str">
        <f t="shared" si="52"/>
        <v>Cleared</v>
      </c>
      <c r="AE177" s="63">
        <f>Behavior!Q178</f>
        <v>3.3</v>
      </c>
      <c r="AF177" s="63">
        <f>Behavior!R178</f>
        <v>6.6</v>
      </c>
      <c r="AG177" s="63" t="str">
        <f>IF(HPS!$AF177&gt;=6,"Cleared","NC")</f>
        <v>Cleared</v>
      </c>
      <c r="AH177" s="63">
        <f>Discipline!AA178</f>
        <v>49.371428571428567</v>
      </c>
      <c r="AI177" s="63">
        <f t="shared" si="53"/>
        <v>4.9371428571428568</v>
      </c>
      <c r="AJ177" s="63" t="str">
        <f t="shared" si="54"/>
        <v>Cleared</v>
      </c>
      <c r="AK177" s="63">
        <f t="shared" si="55"/>
        <v>54.50500000000001</v>
      </c>
      <c r="AL177" s="63">
        <f>Persona!AO178</f>
        <v>12.973333333333333</v>
      </c>
      <c r="AM177" s="63">
        <f>Persona!AP178</f>
        <v>34</v>
      </c>
      <c r="AN177" s="63">
        <f t="shared" si="56"/>
        <v>46.973333333333329</v>
      </c>
      <c r="AO177" s="63">
        <f t="shared" si="57"/>
        <v>23.486666666666665</v>
      </c>
      <c r="AP177" s="67" t="str">
        <f>IF(HPS!$AN177&gt;=40,"Cleared","NC")</f>
        <v>Cleared</v>
      </c>
      <c r="AQ177" s="63" t="str">
        <f>Wellness!AY178</f>
        <v>NC</v>
      </c>
      <c r="AR177" s="63">
        <f>Wellness!BG178</f>
        <v>23.333333333333332</v>
      </c>
      <c r="AS177" s="62">
        <f t="shared" si="58"/>
        <v>6.9999999999999991</v>
      </c>
      <c r="AT177" s="76" t="str">
        <f t="shared" si="59"/>
        <v>NC</v>
      </c>
      <c r="AU177" s="63">
        <f>Behavior!AG178</f>
        <v>3</v>
      </c>
      <c r="AV177" s="63">
        <f>Behavior!AH178</f>
        <v>6</v>
      </c>
      <c r="AW177" s="63" t="str">
        <f t="shared" si="60"/>
        <v>Cleared</v>
      </c>
      <c r="AX177" s="63">
        <f>Discipline!AN178</f>
        <v>37.277777777777779</v>
      </c>
      <c r="AY177" s="63">
        <f t="shared" si="61"/>
        <v>3.7277777777777779</v>
      </c>
      <c r="AZ177" s="63" t="str">
        <f t="shared" si="62"/>
        <v>NC</v>
      </c>
      <c r="BA177" s="63">
        <f t="shared" si="63"/>
        <v>40.214444444444439</v>
      </c>
      <c r="BB177" s="63">
        <f>Persona!BB178</f>
        <v>22.077777777777776</v>
      </c>
      <c r="BC177" s="63">
        <f>Persona!BC178</f>
        <v>36</v>
      </c>
      <c r="BD177" s="63">
        <f t="shared" si="64"/>
        <v>58.077777777777776</v>
      </c>
      <c r="BE177" s="63">
        <f t="shared" si="65"/>
        <v>29.038888888888888</v>
      </c>
      <c r="BF177" s="63" t="str">
        <f t="shared" si="66"/>
        <v>Cleared</v>
      </c>
      <c r="BG177" s="63" t="str">
        <f>Wellness!BS178</f>
        <v>NC</v>
      </c>
      <c r="BH177" s="63">
        <f>Wellness!CA178</f>
        <v>23.333333333333332</v>
      </c>
      <c r="BI177" s="62">
        <f t="shared" si="67"/>
        <v>6.9999999999999991</v>
      </c>
      <c r="BJ177" s="76" t="str">
        <f t="shared" si="68"/>
        <v>NC</v>
      </c>
      <c r="BK177" s="63">
        <f>Behavior!AG178</f>
        <v>3</v>
      </c>
      <c r="BL177" s="63">
        <f>Behavior!AH178</f>
        <v>6</v>
      </c>
      <c r="BM177" s="63" t="str">
        <f t="shared" si="69"/>
        <v>Cleared</v>
      </c>
      <c r="BN177" s="63">
        <f>Discipline!BA178</f>
        <v>56.000000000000007</v>
      </c>
      <c r="BO177" s="63">
        <f t="shared" si="70"/>
        <v>5.6000000000000014</v>
      </c>
      <c r="BP177" s="63" t="str">
        <f>IF(HPS!BO177&gt;=6,"Cleared","NC")</f>
        <v>NC</v>
      </c>
      <c r="BQ177" s="63">
        <f t="shared" si="71"/>
        <v>47.638888888888886</v>
      </c>
    </row>
    <row r="178" spans="1:69" x14ac:dyDescent="0.3">
      <c r="A178" s="71">
        <v>175</v>
      </c>
      <c r="B178" s="60" t="s">
        <v>27</v>
      </c>
      <c r="C178" s="60" t="s">
        <v>24</v>
      </c>
      <c r="D178" s="60" t="s">
        <v>376</v>
      </c>
      <c r="E178" s="61" t="s">
        <v>377</v>
      </c>
      <c r="F178" s="63">
        <f>Persona!O179</f>
        <v>0</v>
      </c>
      <c r="G178" s="63">
        <f>Persona!P179</f>
        <v>25.555555555555561</v>
      </c>
      <c r="H178" s="63">
        <f>HPS!$G178+HPS!$F178</f>
        <v>25.555555555555561</v>
      </c>
      <c r="I178" s="63">
        <f>HPS!$H178*0.5</f>
        <v>12.77777777777778</v>
      </c>
      <c r="J178" s="63" t="str">
        <f>IF(HPS!$G178&gt;=50,"Cleared","NC")</f>
        <v>NC</v>
      </c>
      <c r="K178" s="63" t="str">
        <f>Wellness!K179</f>
        <v>Cleared</v>
      </c>
      <c r="L178" s="63">
        <f>Wellness!S179</f>
        <v>50</v>
      </c>
      <c r="M178" s="62">
        <f t="shared" si="49"/>
        <v>15</v>
      </c>
      <c r="N178" s="76" t="str">
        <f t="shared" si="50"/>
        <v>Cleared</v>
      </c>
      <c r="O178" s="62">
        <f>Behavior!I179</f>
        <v>3</v>
      </c>
      <c r="P178" s="62">
        <f>HPS!$O178*2</f>
        <v>6</v>
      </c>
      <c r="Q178" s="63" t="str">
        <f>IF(HPS!$P178&gt;=6,"Cleared","NC")</f>
        <v>Cleared</v>
      </c>
      <c r="R178" s="63">
        <f>Discipline!N179</f>
        <v>52.098214285714285</v>
      </c>
      <c r="S178" s="63">
        <f>HPS!$R178*0.1</f>
        <v>5.2098214285714288</v>
      </c>
      <c r="T178" s="63" t="str">
        <f>IF(HPS!$S178&gt;=4,"Cleared","NC")</f>
        <v>Cleared</v>
      </c>
      <c r="U178" s="63">
        <f>HPS!$I178+HPS!$M178+HPS!$P178+HPS!$S178</f>
        <v>38.987599206349209</v>
      </c>
      <c r="V178" s="63">
        <f>Persona!AB179</f>
        <v>9.0095238095238113</v>
      </c>
      <c r="W178" s="63">
        <f>Persona!AC179</f>
        <v>41.599999999999994</v>
      </c>
      <c r="X178" s="63">
        <f>HPS!$V178+HPS!$W178</f>
        <v>50.609523809523807</v>
      </c>
      <c r="Y178" s="63">
        <f t="shared" si="51"/>
        <v>25.304761904761904</v>
      </c>
      <c r="Z178" s="63" t="str">
        <f>IF(HPS!$X178&gt;=40,"Cleared","NC")</f>
        <v>Cleared</v>
      </c>
      <c r="AA178" s="63" t="str">
        <f>Wellness!AE179</f>
        <v>Cleared</v>
      </c>
      <c r="AB178" s="63">
        <f>Wellness!AM179</f>
        <v>26.666666666666668</v>
      </c>
      <c r="AC178" s="63">
        <f t="shared" si="72"/>
        <v>8</v>
      </c>
      <c r="AD178" s="76" t="str">
        <f t="shared" si="52"/>
        <v>NC</v>
      </c>
      <c r="AE178" s="63">
        <f>Behavior!Q179</f>
        <v>2.95</v>
      </c>
      <c r="AF178" s="63">
        <f>Behavior!R179</f>
        <v>5.9</v>
      </c>
      <c r="AG178" s="63" t="str">
        <f>IF(HPS!$AF178&gt;=6,"Cleared","NC")</f>
        <v>NC</v>
      </c>
      <c r="AH178" s="63">
        <f>Discipline!AA179</f>
        <v>38.74285714285714</v>
      </c>
      <c r="AI178" s="63">
        <f t="shared" si="53"/>
        <v>3.8742857142857141</v>
      </c>
      <c r="AJ178" s="63" t="str">
        <f t="shared" si="54"/>
        <v>NC</v>
      </c>
      <c r="AK178" s="63">
        <f t="shared" si="55"/>
        <v>43.079047619047614</v>
      </c>
      <c r="AL178" s="63">
        <f>Persona!AO179</f>
        <v>7.826666666666668</v>
      </c>
      <c r="AM178" s="63">
        <f>Persona!AP179</f>
        <v>42</v>
      </c>
      <c r="AN178" s="63">
        <f t="shared" si="56"/>
        <v>49.826666666666668</v>
      </c>
      <c r="AO178" s="63">
        <f t="shared" si="57"/>
        <v>24.913333333333334</v>
      </c>
      <c r="AP178" s="63" t="str">
        <f>IF(HPS!$AN178&gt;=40,"Cleared","NC")</f>
        <v>Cleared</v>
      </c>
      <c r="AQ178" s="63" t="str">
        <f>Wellness!AY179</f>
        <v>Cleared</v>
      </c>
      <c r="AR178" s="63">
        <f>Wellness!BG179</f>
        <v>36.666666666666664</v>
      </c>
      <c r="AS178" s="62">
        <f t="shared" si="58"/>
        <v>10.999999999999998</v>
      </c>
      <c r="AT178" s="76" t="str">
        <f t="shared" si="59"/>
        <v>Cleared</v>
      </c>
      <c r="AU178" s="63">
        <f>Behavior!AG179</f>
        <v>3.8</v>
      </c>
      <c r="AV178" s="63">
        <f>Behavior!AH179</f>
        <v>7.6</v>
      </c>
      <c r="AW178" s="63" t="str">
        <f t="shared" si="60"/>
        <v>Cleared</v>
      </c>
      <c r="AX178" s="63">
        <f>Discipline!AN179</f>
        <v>35.611111111111114</v>
      </c>
      <c r="AY178" s="63">
        <f t="shared" si="61"/>
        <v>3.5611111111111118</v>
      </c>
      <c r="AZ178" s="63" t="str">
        <f t="shared" si="62"/>
        <v>NC</v>
      </c>
      <c r="BA178" s="63">
        <f t="shared" si="63"/>
        <v>47.074444444444445</v>
      </c>
      <c r="BB178" s="63">
        <f>Persona!BB179</f>
        <v>17.033333333333335</v>
      </c>
      <c r="BC178" s="63">
        <f>Persona!BC179</f>
        <v>21.666666666666664</v>
      </c>
      <c r="BD178" s="63">
        <f t="shared" si="64"/>
        <v>38.700000000000003</v>
      </c>
      <c r="BE178" s="63">
        <f t="shared" si="65"/>
        <v>19.350000000000001</v>
      </c>
      <c r="BF178" s="63" t="str">
        <f t="shared" si="66"/>
        <v>NC</v>
      </c>
      <c r="BG178" s="63" t="str">
        <f>Wellness!BS179</f>
        <v>Cleared</v>
      </c>
      <c r="BH178" s="63">
        <f>Wellness!CA179</f>
        <v>40</v>
      </c>
      <c r="BI178" s="62">
        <f t="shared" si="67"/>
        <v>12</v>
      </c>
      <c r="BJ178" s="76" t="str">
        <f t="shared" si="68"/>
        <v>Cleared</v>
      </c>
      <c r="BK178" s="63">
        <f>Behavior!AG179</f>
        <v>3.8</v>
      </c>
      <c r="BL178" s="63">
        <f>Behavior!AH179</f>
        <v>7.6</v>
      </c>
      <c r="BM178" s="63" t="str">
        <f t="shared" si="69"/>
        <v>Cleared</v>
      </c>
      <c r="BN178" s="63">
        <f>Discipline!BA179</f>
        <v>45.666666666666664</v>
      </c>
      <c r="BO178" s="63">
        <f t="shared" si="70"/>
        <v>4.5666666666666664</v>
      </c>
      <c r="BP178" s="63" t="str">
        <f>IF(HPS!BO178&gt;=6,"Cleared","NC")</f>
        <v>NC</v>
      </c>
      <c r="BQ178" s="63">
        <f t="shared" si="71"/>
        <v>43.516666666666666</v>
      </c>
    </row>
    <row r="179" spans="1:69" x14ac:dyDescent="0.3">
      <c r="A179" s="72">
        <v>176</v>
      </c>
      <c r="B179" s="64" t="s">
        <v>27</v>
      </c>
      <c r="C179" s="64" t="s">
        <v>15</v>
      </c>
      <c r="D179" s="64" t="s">
        <v>378</v>
      </c>
      <c r="E179" s="65" t="s">
        <v>379</v>
      </c>
      <c r="F179" s="63">
        <f>Persona!O180</f>
        <v>0</v>
      </c>
      <c r="G179" s="63">
        <f>Persona!P180</f>
        <v>83.333333333333343</v>
      </c>
      <c r="H179" s="63">
        <f>HPS!$G179+HPS!$F179</f>
        <v>83.333333333333343</v>
      </c>
      <c r="I179" s="63">
        <f>HPS!$H179*0.5</f>
        <v>41.666666666666671</v>
      </c>
      <c r="J179" s="63" t="str">
        <f>IF(HPS!$G179&gt;=50,"Cleared","NC")</f>
        <v>Cleared</v>
      </c>
      <c r="K179" s="63" t="str">
        <f>Wellness!K180</f>
        <v>NC</v>
      </c>
      <c r="L179" s="63">
        <f>Wellness!S180</f>
        <v>0</v>
      </c>
      <c r="M179" s="62">
        <f t="shared" si="49"/>
        <v>0</v>
      </c>
      <c r="N179" s="76" t="str">
        <f t="shared" si="50"/>
        <v>NC</v>
      </c>
      <c r="O179" s="66">
        <f>Behavior!I180</f>
        <v>3</v>
      </c>
      <c r="P179" s="66">
        <f>HPS!$O179*2</f>
        <v>6</v>
      </c>
      <c r="Q179" s="67" t="str">
        <f>IF(HPS!$P179&gt;=6,"Cleared","NC")</f>
        <v>Cleared</v>
      </c>
      <c r="R179" s="63">
        <f>Discipline!N180</f>
        <v>36.25</v>
      </c>
      <c r="S179" s="63">
        <f>HPS!$R179*0.1</f>
        <v>3.625</v>
      </c>
      <c r="T179" s="63" t="str">
        <f>IF(HPS!$S179&gt;=4,"Cleared","NC")</f>
        <v>NC</v>
      </c>
      <c r="U179" s="67">
        <f>HPS!$I179+HPS!$M179+HPS!$P179+HPS!$S179</f>
        <v>51.291666666666671</v>
      </c>
      <c r="V179" s="63">
        <f>Persona!AB180</f>
        <v>21.93571428571429</v>
      </c>
      <c r="W179" s="63">
        <f>Persona!AC180</f>
        <v>24</v>
      </c>
      <c r="X179" s="63">
        <f>HPS!$V179+HPS!$W179</f>
        <v>45.93571428571429</v>
      </c>
      <c r="Y179" s="63">
        <f t="shared" si="51"/>
        <v>22.967857142857145</v>
      </c>
      <c r="Z179" s="67" t="str">
        <f>IF(HPS!$X179&gt;=40,"Cleared","NC")</f>
        <v>Cleared</v>
      </c>
      <c r="AA179" s="63" t="str">
        <f>Wellness!AE180</f>
        <v>NC</v>
      </c>
      <c r="AB179" s="63">
        <f>Wellness!AM180</f>
        <v>0</v>
      </c>
      <c r="AC179" s="63">
        <f t="shared" si="72"/>
        <v>0</v>
      </c>
      <c r="AD179" s="76" t="str">
        <f t="shared" si="52"/>
        <v>NC</v>
      </c>
      <c r="AE179" s="63">
        <f>Behavior!Q180</f>
        <v>1.7</v>
      </c>
      <c r="AF179" s="63">
        <f>Behavior!R180</f>
        <v>3.4</v>
      </c>
      <c r="AG179" s="63" t="str">
        <f>IF(HPS!$AF179&gt;=6,"Cleared","NC")</f>
        <v>NC</v>
      </c>
      <c r="AH179" s="63">
        <f>Discipline!AA180</f>
        <v>36.685714285714283</v>
      </c>
      <c r="AI179" s="63">
        <f t="shared" si="53"/>
        <v>3.6685714285714286</v>
      </c>
      <c r="AJ179" s="63" t="str">
        <f t="shared" si="54"/>
        <v>NC</v>
      </c>
      <c r="AK179" s="63">
        <f t="shared" si="55"/>
        <v>30.036428571428573</v>
      </c>
      <c r="AL179" s="63">
        <f>Persona!AO180</f>
        <v>11.586666666666668</v>
      </c>
      <c r="AM179" s="63">
        <f>Persona!AP180</f>
        <v>0</v>
      </c>
      <c r="AN179" s="63">
        <f t="shared" si="56"/>
        <v>11.586666666666668</v>
      </c>
      <c r="AO179" s="63">
        <f t="shared" si="57"/>
        <v>5.7933333333333339</v>
      </c>
      <c r="AP179" s="67" t="str">
        <f>IF(HPS!$AN179&gt;=40,"Cleared","NC")</f>
        <v>NC</v>
      </c>
      <c r="AQ179" s="63" t="str">
        <f>Wellness!AY180</f>
        <v>NC</v>
      </c>
      <c r="AR179" s="63">
        <f>Wellness!BG180</f>
        <v>3.3333333333333335</v>
      </c>
      <c r="AS179" s="62">
        <f t="shared" si="58"/>
        <v>1</v>
      </c>
      <c r="AT179" s="76" t="str">
        <f t="shared" si="59"/>
        <v>NC</v>
      </c>
      <c r="AU179" s="63">
        <f>Behavior!AG180</f>
        <v>2.1</v>
      </c>
      <c r="AV179" s="63">
        <f>Behavior!AH180</f>
        <v>4.2</v>
      </c>
      <c r="AW179" s="63" t="str">
        <f t="shared" si="60"/>
        <v>NC</v>
      </c>
      <c r="AX179" s="63">
        <f>Discipline!AN180</f>
        <v>12</v>
      </c>
      <c r="AY179" s="63">
        <f t="shared" si="61"/>
        <v>1.2000000000000002</v>
      </c>
      <c r="AZ179" s="63" t="str">
        <f t="shared" si="62"/>
        <v>NC</v>
      </c>
      <c r="BA179" s="63">
        <f t="shared" si="63"/>
        <v>12.193333333333335</v>
      </c>
      <c r="BB179" s="63">
        <f>Persona!BB180</f>
        <v>16.807407407407407</v>
      </c>
      <c r="BC179" s="63">
        <f>Persona!BC180</f>
        <v>34</v>
      </c>
      <c r="BD179" s="63">
        <f t="shared" si="64"/>
        <v>50.80740740740741</v>
      </c>
      <c r="BE179" s="63">
        <f t="shared" si="65"/>
        <v>25.403703703703705</v>
      </c>
      <c r="BF179" s="63" t="str">
        <f t="shared" si="66"/>
        <v>Cleared</v>
      </c>
      <c r="BG179" s="63" t="str">
        <f>Wellness!BS180</f>
        <v>NC</v>
      </c>
      <c r="BH179" s="63">
        <f>Wellness!CA180</f>
        <v>23.333333333333332</v>
      </c>
      <c r="BI179" s="62">
        <f t="shared" si="67"/>
        <v>6.9999999999999991</v>
      </c>
      <c r="BJ179" s="76" t="str">
        <f t="shared" si="68"/>
        <v>NC</v>
      </c>
      <c r="BK179" s="63">
        <f>Behavior!AG180</f>
        <v>2.1</v>
      </c>
      <c r="BL179" s="63">
        <f>Behavior!AH180</f>
        <v>4.2</v>
      </c>
      <c r="BM179" s="63" t="str">
        <f t="shared" si="69"/>
        <v>NC</v>
      </c>
      <c r="BN179" s="63">
        <f>Discipline!BA180</f>
        <v>24</v>
      </c>
      <c r="BO179" s="63">
        <f t="shared" si="70"/>
        <v>2.4000000000000004</v>
      </c>
      <c r="BP179" s="63" t="str">
        <f>IF(HPS!BO179&gt;=6,"Cleared","NC")</f>
        <v>NC</v>
      </c>
      <c r="BQ179" s="63">
        <f t="shared" si="71"/>
        <v>39.003703703703707</v>
      </c>
    </row>
    <row r="180" spans="1:69" x14ac:dyDescent="0.3">
      <c r="A180" s="71">
        <v>177</v>
      </c>
      <c r="B180" s="60" t="s">
        <v>27</v>
      </c>
      <c r="C180" s="60" t="s">
        <v>47</v>
      </c>
      <c r="D180" s="60" t="s">
        <v>380</v>
      </c>
      <c r="E180" s="61" t="s">
        <v>381</v>
      </c>
      <c r="F180" s="63">
        <f>Persona!O181</f>
        <v>0</v>
      </c>
      <c r="G180" s="63">
        <f>Persona!P181</f>
        <v>70</v>
      </c>
      <c r="H180" s="63">
        <f>HPS!$G180+HPS!$F180</f>
        <v>70</v>
      </c>
      <c r="I180" s="63">
        <f>HPS!$H180*0.5</f>
        <v>35</v>
      </c>
      <c r="J180" s="63" t="str">
        <f>IF(HPS!$G180&gt;=50,"Cleared","NC")</f>
        <v>Cleared</v>
      </c>
      <c r="K180" s="63" t="str">
        <f>Wellness!K181</f>
        <v>Cleared</v>
      </c>
      <c r="L180" s="63">
        <f>Wellness!S181</f>
        <v>70</v>
      </c>
      <c r="M180" s="62">
        <f t="shared" si="49"/>
        <v>21</v>
      </c>
      <c r="N180" s="76" t="str">
        <f t="shared" si="50"/>
        <v>Cleared</v>
      </c>
      <c r="O180" s="62">
        <f>Behavior!I181</f>
        <v>3</v>
      </c>
      <c r="P180" s="62">
        <f>HPS!$O180*2</f>
        <v>6</v>
      </c>
      <c r="Q180" s="63" t="str">
        <f>IF(HPS!$P180&gt;=6,"Cleared","NC")</f>
        <v>Cleared</v>
      </c>
      <c r="R180" s="63">
        <f>Discipline!N181</f>
        <v>65.044642857142847</v>
      </c>
      <c r="S180" s="63">
        <f>HPS!$R180*0.1</f>
        <v>6.5044642857142847</v>
      </c>
      <c r="T180" s="63" t="str">
        <f>IF(HPS!$S180&gt;=4,"Cleared","NC")</f>
        <v>Cleared</v>
      </c>
      <c r="U180" s="63">
        <f>HPS!$I180+HPS!$M180+HPS!$P180+HPS!$S180</f>
        <v>68.504464285714278</v>
      </c>
      <c r="V180" s="63">
        <f>Persona!AB181</f>
        <v>18.216666666666665</v>
      </c>
      <c r="W180" s="63">
        <f>Persona!AC181</f>
        <v>40.799999999999997</v>
      </c>
      <c r="X180" s="63">
        <f>HPS!$V180+HPS!$W180</f>
        <v>59.016666666666666</v>
      </c>
      <c r="Y180" s="63">
        <f t="shared" si="51"/>
        <v>29.508333333333333</v>
      </c>
      <c r="Z180" s="63" t="str">
        <f>IF(HPS!$X180&gt;=40,"Cleared","NC")</f>
        <v>Cleared</v>
      </c>
      <c r="AA180" s="63" t="str">
        <f>Wellness!AE181</f>
        <v>Cleared</v>
      </c>
      <c r="AB180" s="63">
        <f>Wellness!AM181</f>
        <v>50</v>
      </c>
      <c r="AC180" s="63">
        <f t="shared" si="72"/>
        <v>15</v>
      </c>
      <c r="AD180" s="76" t="str">
        <f t="shared" si="52"/>
        <v>Cleared</v>
      </c>
      <c r="AE180" s="63">
        <f>Behavior!Q181</f>
        <v>3.6666666666666665</v>
      </c>
      <c r="AF180" s="63">
        <f>Behavior!R181</f>
        <v>7.333333333333333</v>
      </c>
      <c r="AG180" s="63" t="str">
        <f>IF(HPS!$AF180&gt;=6,"Cleared","NC")</f>
        <v>Cleared</v>
      </c>
      <c r="AH180" s="63">
        <f>Discipline!AA181</f>
        <v>48.628571428571433</v>
      </c>
      <c r="AI180" s="63">
        <f t="shared" si="53"/>
        <v>4.8628571428571439</v>
      </c>
      <c r="AJ180" s="63" t="str">
        <f t="shared" si="54"/>
        <v>Cleared</v>
      </c>
      <c r="AK180" s="63">
        <f t="shared" si="55"/>
        <v>56.704523809523813</v>
      </c>
      <c r="AL180" s="63">
        <f>Persona!AO181</f>
        <v>17.093333333333334</v>
      </c>
      <c r="AM180" s="63">
        <f>Persona!AP181</f>
        <v>38.333333333333329</v>
      </c>
      <c r="AN180" s="63">
        <f t="shared" si="56"/>
        <v>55.426666666666662</v>
      </c>
      <c r="AO180" s="63">
        <f t="shared" si="57"/>
        <v>27.713333333333331</v>
      </c>
      <c r="AP180" s="63" t="str">
        <f>IF(HPS!$AN180&gt;=40,"Cleared","NC")</f>
        <v>Cleared</v>
      </c>
      <c r="AQ180" s="63" t="str">
        <f>Wellness!AY181</f>
        <v>Cleared</v>
      </c>
      <c r="AR180" s="63">
        <f>Wellness!BG181</f>
        <v>53.333333333333336</v>
      </c>
      <c r="AS180" s="62">
        <f t="shared" si="58"/>
        <v>16</v>
      </c>
      <c r="AT180" s="76" t="str">
        <f t="shared" si="59"/>
        <v>Cleared</v>
      </c>
      <c r="AU180" s="63" t="str">
        <f>Behavior!AG181</f>
        <v>0</v>
      </c>
      <c r="AV180" s="63">
        <f>Behavior!AH181</f>
        <v>0</v>
      </c>
      <c r="AW180" s="63" t="str">
        <f t="shared" si="60"/>
        <v>NC</v>
      </c>
      <c r="AX180" s="63">
        <f>Discipline!AN181</f>
        <v>39.944444444444443</v>
      </c>
      <c r="AY180" s="63">
        <f t="shared" si="61"/>
        <v>3.9944444444444445</v>
      </c>
      <c r="AZ180" s="63" t="str">
        <f t="shared" si="62"/>
        <v>NC</v>
      </c>
      <c r="BA180" s="63">
        <f t="shared" si="63"/>
        <v>47.707777777777778</v>
      </c>
      <c r="BB180" s="63">
        <f>Persona!BB181</f>
        <v>23.233333333333334</v>
      </c>
      <c r="BC180" s="63">
        <f>Persona!BC181</f>
        <v>31</v>
      </c>
      <c r="BD180" s="63">
        <f t="shared" si="64"/>
        <v>54.233333333333334</v>
      </c>
      <c r="BE180" s="63">
        <f t="shared" si="65"/>
        <v>27.116666666666667</v>
      </c>
      <c r="BF180" s="63" t="str">
        <f t="shared" si="66"/>
        <v>Cleared</v>
      </c>
      <c r="BG180" s="63" t="str">
        <f>Wellness!BS181</f>
        <v>Cleared</v>
      </c>
      <c r="BH180" s="63">
        <f>Wellness!CA181</f>
        <v>33.333333333333329</v>
      </c>
      <c r="BI180" s="62">
        <f t="shared" si="67"/>
        <v>9.9999999999999982</v>
      </c>
      <c r="BJ180" s="76" t="str">
        <f t="shared" si="68"/>
        <v>Cleared</v>
      </c>
      <c r="BK180" s="63" t="str">
        <f>Behavior!AG181</f>
        <v>0</v>
      </c>
      <c r="BL180" s="63">
        <f>Behavior!AH181</f>
        <v>0</v>
      </c>
      <c r="BM180" s="63" t="str">
        <f t="shared" si="69"/>
        <v>NC</v>
      </c>
      <c r="BN180" s="63">
        <f>Discipline!BA181</f>
        <v>53.666666666666664</v>
      </c>
      <c r="BO180" s="63">
        <f t="shared" si="70"/>
        <v>5.3666666666666671</v>
      </c>
      <c r="BP180" s="63" t="str">
        <f>IF(HPS!BO180&gt;=6,"Cleared","NC")</f>
        <v>NC</v>
      </c>
      <c r="BQ180" s="63">
        <f t="shared" si="71"/>
        <v>42.483333333333334</v>
      </c>
    </row>
    <row r="181" spans="1:69" x14ac:dyDescent="0.3">
      <c r="A181" s="72">
        <v>178</v>
      </c>
      <c r="B181" s="64" t="s">
        <v>23</v>
      </c>
      <c r="C181" s="64" t="s">
        <v>24</v>
      </c>
      <c r="D181" s="64" t="s">
        <v>382</v>
      </c>
      <c r="E181" s="65" t="s">
        <v>383</v>
      </c>
      <c r="F181" s="63">
        <f>Persona!O182</f>
        <v>0</v>
      </c>
      <c r="G181" s="63">
        <f>Persona!P182</f>
        <v>67.777777777777786</v>
      </c>
      <c r="H181" s="63">
        <f>HPS!$G181+HPS!$F181</f>
        <v>67.777777777777786</v>
      </c>
      <c r="I181" s="63">
        <f>HPS!$H181*0.5</f>
        <v>33.888888888888893</v>
      </c>
      <c r="J181" s="63" t="str">
        <f>IF(HPS!$G181&gt;=50,"Cleared","NC")</f>
        <v>Cleared</v>
      </c>
      <c r="K181" s="63" t="str">
        <f>Wellness!K182</f>
        <v>Cleared</v>
      </c>
      <c r="L181" s="63">
        <f>Wellness!S182</f>
        <v>0</v>
      </c>
      <c r="M181" s="62">
        <f t="shared" si="49"/>
        <v>0</v>
      </c>
      <c r="N181" s="76" t="str">
        <f t="shared" si="50"/>
        <v>NC</v>
      </c>
      <c r="O181" s="66">
        <f>Behavior!I182</f>
        <v>3</v>
      </c>
      <c r="P181" s="66">
        <f>HPS!$O181*2</f>
        <v>6</v>
      </c>
      <c r="Q181" s="67" t="str">
        <f>IF(HPS!$P181&gt;=6,"Cleared","NC")</f>
        <v>Cleared</v>
      </c>
      <c r="R181" s="63">
        <f>Discipline!N182</f>
        <v>45</v>
      </c>
      <c r="S181" s="63">
        <f>HPS!$R181*0.1</f>
        <v>4.5</v>
      </c>
      <c r="T181" s="63" t="str">
        <f>IF(HPS!$S181&gt;=4,"Cleared","NC")</f>
        <v>Cleared</v>
      </c>
      <c r="U181" s="67">
        <f>HPS!$I181+HPS!$M181+HPS!$P181+HPS!$S181</f>
        <v>44.388888888888893</v>
      </c>
      <c r="V181" s="63">
        <f>Persona!AB182</f>
        <v>22.4452380952381</v>
      </c>
      <c r="W181" s="63">
        <f>Persona!AC182</f>
        <v>59.2</v>
      </c>
      <c r="X181" s="63">
        <f>HPS!$V181+HPS!$W181</f>
        <v>81.645238095238099</v>
      </c>
      <c r="Y181" s="63">
        <f t="shared" si="51"/>
        <v>40.82261904761905</v>
      </c>
      <c r="Z181" s="67" t="str">
        <f>IF(HPS!$X181&gt;=40,"Cleared","NC")</f>
        <v>Cleared</v>
      </c>
      <c r="AA181" s="63" t="str">
        <f>Wellness!AE182</f>
        <v>Cleared</v>
      </c>
      <c r="AB181" s="63">
        <f>Wellness!AM182</f>
        <v>10</v>
      </c>
      <c r="AC181" s="63">
        <f t="shared" si="72"/>
        <v>3</v>
      </c>
      <c r="AD181" s="76" t="str">
        <f t="shared" si="52"/>
        <v>NC</v>
      </c>
      <c r="AE181" s="63">
        <f>Behavior!Q182</f>
        <v>3.6</v>
      </c>
      <c r="AF181" s="63">
        <f>Behavior!R182</f>
        <v>7.2</v>
      </c>
      <c r="AG181" s="63" t="str">
        <f>IF(HPS!$AF181&gt;=6,"Cleared","NC")</f>
        <v>Cleared</v>
      </c>
      <c r="AH181" s="63">
        <f>Discipline!AA182</f>
        <v>51.06666666666667</v>
      </c>
      <c r="AI181" s="63">
        <f t="shared" si="53"/>
        <v>5.1066666666666674</v>
      </c>
      <c r="AJ181" s="63" t="str">
        <f t="shared" si="54"/>
        <v>Cleared</v>
      </c>
      <c r="AK181" s="63">
        <f t="shared" si="55"/>
        <v>56.129285714285722</v>
      </c>
      <c r="AL181" s="63">
        <f>Persona!AO182</f>
        <v>16.22666666666667</v>
      </c>
      <c r="AM181" s="63">
        <f>Persona!AP182</f>
        <v>58</v>
      </c>
      <c r="AN181" s="63">
        <f t="shared" si="56"/>
        <v>74.226666666666674</v>
      </c>
      <c r="AO181" s="63">
        <f t="shared" si="57"/>
        <v>37.113333333333337</v>
      </c>
      <c r="AP181" s="67" t="str">
        <f>IF(HPS!$AN181&gt;=40,"Cleared","NC")</f>
        <v>Cleared</v>
      </c>
      <c r="AQ181" s="63" t="str">
        <f>Wellness!AY182</f>
        <v>Cleared</v>
      </c>
      <c r="AR181" s="63">
        <f>Wellness!BG182</f>
        <v>13.333333333333334</v>
      </c>
      <c r="AS181" s="62">
        <f t="shared" si="58"/>
        <v>4</v>
      </c>
      <c r="AT181" s="76" t="str">
        <f t="shared" si="59"/>
        <v>NC</v>
      </c>
      <c r="AU181" s="63">
        <f>Behavior!AG182</f>
        <v>4</v>
      </c>
      <c r="AV181" s="63">
        <f>Behavior!AH182</f>
        <v>8</v>
      </c>
      <c r="AW181" s="63" t="str">
        <f t="shared" si="60"/>
        <v>Cleared</v>
      </c>
      <c r="AX181" s="63">
        <f>Discipline!AN182</f>
        <v>45.055555555555557</v>
      </c>
      <c r="AY181" s="63">
        <f t="shared" si="61"/>
        <v>4.5055555555555555</v>
      </c>
      <c r="AZ181" s="63" t="str">
        <f t="shared" si="62"/>
        <v>Cleared</v>
      </c>
      <c r="BA181" s="63">
        <f t="shared" si="63"/>
        <v>53.61888888888889</v>
      </c>
      <c r="BB181" s="63">
        <f>Persona!BB182</f>
        <v>24.150000000000002</v>
      </c>
      <c r="BC181" s="63">
        <f>Persona!BC182</f>
        <v>39</v>
      </c>
      <c r="BD181" s="63">
        <f t="shared" si="64"/>
        <v>63.150000000000006</v>
      </c>
      <c r="BE181" s="63">
        <f t="shared" si="65"/>
        <v>31.575000000000003</v>
      </c>
      <c r="BF181" s="63" t="str">
        <f t="shared" si="66"/>
        <v>Cleared</v>
      </c>
      <c r="BG181" s="63" t="str">
        <f>Wellness!BS182</f>
        <v>Cleared</v>
      </c>
      <c r="BH181" s="63">
        <f>Wellness!CA182</f>
        <v>20</v>
      </c>
      <c r="BI181" s="62">
        <f t="shared" si="67"/>
        <v>6</v>
      </c>
      <c r="BJ181" s="76" t="str">
        <f t="shared" si="68"/>
        <v>NC</v>
      </c>
      <c r="BK181" s="63">
        <f>Behavior!AG182</f>
        <v>4</v>
      </c>
      <c r="BL181" s="63">
        <f>Behavior!AH182</f>
        <v>8</v>
      </c>
      <c r="BM181" s="63" t="str">
        <f t="shared" si="69"/>
        <v>Cleared</v>
      </c>
      <c r="BN181" s="63">
        <f>Discipline!BA182</f>
        <v>45.666666666666664</v>
      </c>
      <c r="BO181" s="63">
        <f t="shared" si="70"/>
        <v>4.5666666666666664</v>
      </c>
      <c r="BP181" s="63" t="str">
        <f>IF(HPS!BO181&gt;=6,"Cleared","NC")</f>
        <v>NC</v>
      </c>
      <c r="BQ181" s="63">
        <f t="shared" si="71"/>
        <v>50.141666666666666</v>
      </c>
    </row>
    <row r="182" spans="1:69" x14ac:dyDescent="0.3">
      <c r="A182" s="71">
        <v>179</v>
      </c>
      <c r="B182" s="60" t="s">
        <v>23</v>
      </c>
      <c r="C182" s="60" t="s">
        <v>47</v>
      </c>
      <c r="D182" s="60" t="s">
        <v>384</v>
      </c>
      <c r="E182" s="61" t="s">
        <v>385</v>
      </c>
      <c r="F182" s="63">
        <f>Persona!O183</f>
        <v>0</v>
      </c>
      <c r="G182" s="63">
        <f>Persona!P183</f>
        <v>75.555555555555571</v>
      </c>
      <c r="H182" s="63">
        <f>HPS!$G182+HPS!$F182</f>
        <v>75.555555555555571</v>
      </c>
      <c r="I182" s="63">
        <f>HPS!$H182*0.5</f>
        <v>37.777777777777786</v>
      </c>
      <c r="J182" s="63" t="str">
        <f>IF(HPS!$G182&gt;=50,"Cleared","NC")</f>
        <v>Cleared</v>
      </c>
      <c r="K182" s="63" t="str">
        <f>Wellness!K183</f>
        <v>Cleared</v>
      </c>
      <c r="L182" s="63">
        <f>Wellness!S183</f>
        <v>53.333333333333336</v>
      </c>
      <c r="M182" s="62">
        <f t="shared" si="49"/>
        <v>16</v>
      </c>
      <c r="N182" s="76" t="str">
        <f t="shared" si="50"/>
        <v>Cleared</v>
      </c>
      <c r="O182" s="62">
        <f>Behavior!I183</f>
        <v>3</v>
      </c>
      <c r="P182" s="62">
        <f>HPS!$O182*2</f>
        <v>6</v>
      </c>
      <c r="Q182" s="63" t="str">
        <f>IF(HPS!$P182&gt;=6,"Cleared","NC")</f>
        <v>Cleared</v>
      </c>
      <c r="R182" s="63">
        <f>Discipline!N183</f>
        <v>57.499999999999993</v>
      </c>
      <c r="S182" s="63">
        <f>HPS!$R182*0.1</f>
        <v>5.75</v>
      </c>
      <c r="T182" s="63" t="str">
        <f>IF(HPS!$S182&gt;=4,"Cleared","NC")</f>
        <v>Cleared</v>
      </c>
      <c r="U182" s="63">
        <f>HPS!$I182+HPS!$M182+HPS!$P182+HPS!$S182</f>
        <v>65.527777777777786</v>
      </c>
      <c r="V182" s="63">
        <f>Persona!AB183</f>
        <v>22.266666666666666</v>
      </c>
      <c r="W182" s="63">
        <f>Persona!AC183</f>
        <v>54.4</v>
      </c>
      <c r="X182" s="63">
        <f>HPS!$V182+HPS!$W182</f>
        <v>76.666666666666657</v>
      </c>
      <c r="Y182" s="63">
        <f t="shared" si="51"/>
        <v>38.333333333333329</v>
      </c>
      <c r="Z182" s="63" t="str">
        <f>IF(HPS!$X182&gt;=40,"Cleared","NC")</f>
        <v>Cleared</v>
      </c>
      <c r="AA182" s="63" t="str">
        <f>Wellness!AE183</f>
        <v>NC</v>
      </c>
      <c r="AB182" s="63">
        <f>Wellness!AM183</f>
        <v>13.333333333333334</v>
      </c>
      <c r="AC182" s="63">
        <f t="shared" si="72"/>
        <v>4</v>
      </c>
      <c r="AD182" s="76" t="str">
        <f t="shared" si="52"/>
        <v>NC</v>
      </c>
      <c r="AE182" s="63">
        <f>Behavior!Q183</f>
        <v>3.3200000000000003</v>
      </c>
      <c r="AF182" s="63">
        <f>Behavior!R183</f>
        <v>6.6400000000000006</v>
      </c>
      <c r="AG182" s="63" t="str">
        <f>IF(HPS!$AF182&gt;=6,"Cleared","NC")</f>
        <v>Cleared</v>
      </c>
      <c r="AH182" s="63">
        <f>Discipline!AA183</f>
        <v>41.142857142857139</v>
      </c>
      <c r="AI182" s="63">
        <f t="shared" si="53"/>
        <v>4.1142857142857139</v>
      </c>
      <c r="AJ182" s="63" t="str">
        <f t="shared" si="54"/>
        <v>Cleared</v>
      </c>
      <c r="AK182" s="63">
        <f t="shared" si="55"/>
        <v>53.087619047619043</v>
      </c>
      <c r="AL182" s="63">
        <f>Persona!AO183</f>
        <v>18.09333333333333</v>
      </c>
      <c r="AM182" s="63">
        <f>Persona!AP183</f>
        <v>39.999999999999993</v>
      </c>
      <c r="AN182" s="63">
        <f t="shared" si="56"/>
        <v>58.09333333333332</v>
      </c>
      <c r="AO182" s="63">
        <f t="shared" si="57"/>
        <v>29.04666666666666</v>
      </c>
      <c r="AP182" s="63" t="str">
        <f>IF(HPS!$AN182&gt;=40,"Cleared","NC")</f>
        <v>Cleared</v>
      </c>
      <c r="AQ182" s="63" t="str">
        <f>Wellness!AY183</f>
        <v>NC</v>
      </c>
      <c r="AR182" s="63">
        <f>Wellness!BG183</f>
        <v>0</v>
      </c>
      <c r="AS182" s="62">
        <f t="shared" si="58"/>
        <v>0</v>
      </c>
      <c r="AT182" s="76" t="str">
        <f t="shared" si="59"/>
        <v>NC</v>
      </c>
      <c r="AU182" s="63">
        <f>Behavior!AG183</f>
        <v>3.4</v>
      </c>
      <c r="AV182" s="63">
        <f>Behavior!AH183</f>
        <v>6.8</v>
      </c>
      <c r="AW182" s="63" t="str">
        <f t="shared" si="60"/>
        <v>Cleared</v>
      </c>
      <c r="AX182" s="63">
        <f>Discipline!AN183</f>
        <v>19.388888888888889</v>
      </c>
      <c r="AY182" s="63">
        <f t="shared" si="61"/>
        <v>1.9388888888888891</v>
      </c>
      <c r="AZ182" s="63" t="str">
        <f t="shared" si="62"/>
        <v>NC</v>
      </c>
      <c r="BA182" s="63">
        <f t="shared" si="63"/>
        <v>37.785555555555547</v>
      </c>
      <c r="BB182" s="63">
        <f>Persona!BB183</f>
        <v>24</v>
      </c>
      <c r="BC182" s="63">
        <f>Persona!BC183</f>
        <v>27.999999999999996</v>
      </c>
      <c r="BD182" s="63">
        <f t="shared" si="64"/>
        <v>52</v>
      </c>
      <c r="BE182" s="63">
        <f t="shared" si="65"/>
        <v>26</v>
      </c>
      <c r="BF182" s="63" t="str">
        <f t="shared" si="66"/>
        <v>Cleared</v>
      </c>
      <c r="BG182" s="63" t="str">
        <f>Wellness!BS183</f>
        <v>NC</v>
      </c>
      <c r="BH182" s="63">
        <f>Wellness!CA183</f>
        <v>0</v>
      </c>
      <c r="BI182" s="62">
        <f t="shared" si="67"/>
        <v>0</v>
      </c>
      <c r="BJ182" s="76" t="str">
        <f t="shared" si="68"/>
        <v>NC</v>
      </c>
      <c r="BK182" s="63">
        <f>Behavior!AG183</f>
        <v>3.4</v>
      </c>
      <c r="BL182" s="63">
        <f>Behavior!AH183</f>
        <v>6.8</v>
      </c>
      <c r="BM182" s="63" t="str">
        <f t="shared" si="69"/>
        <v>Cleared</v>
      </c>
      <c r="BN182" s="63">
        <f>Discipline!BA183</f>
        <v>42.666666666666664</v>
      </c>
      <c r="BO182" s="63">
        <f t="shared" si="70"/>
        <v>4.2666666666666666</v>
      </c>
      <c r="BP182" s="63" t="str">
        <f>IF(HPS!BO182&gt;=6,"Cleared","NC")</f>
        <v>NC</v>
      </c>
      <c r="BQ182" s="63">
        <f t="shared" si="71"/>
        <v>37.066666666666663</v>
      </c>
    </row>
    <row r="183" spans="1:69" x14ac:dyDescent="0.3">
      <c r="A183" s="72">
        <v>180</v>
      </c>
      <c r="B183" s="64" t="s">
        <v>27</v>
      </c>
      <c r="C183" s="64" t="s">
        <v>47</v>
      </c>
      <c r="D183" s="64" t="s">
        <v>386</v>
      </c>
      <c r="E183" s="65" t="s">
        <v>387</v>
      </c>
      <c r="F183" s="63">
        <f>Persona!O184</f>
        <v>0</v>
      </c>
      <c r="G183" s="63">
        <f>Persona!P184</f>
        <v>91.111111111111114</v>
      </c>
      <c r="H183" s="63">
        <f>HPS!$G183+HPS!$F183</f>
        <v>91.111111111111114</v>
      </c>
      <c r="I183" s="63">
        <f>HPS!$H183*0.5</f>
        <v>45.555555555555557</v>
      </c>
      <c r="J183" s="63" t="str">
        <f>IF(HPS!$G183&gt;=50,"Cleared","NC")</f>
        <v>Cleared</v>
      </c>
      <c r="K183" s="63" t="str">
        <f>Wellness!K184</f>
        <v>Cleared</v>
      </c>
      <c r="L183" s="63">
        <f>Wellness!S184</f>
        <v>43.333333333333336</v>
      </c>
      <c r="M183" s="62">
        <f t="shared" si="49"/>
        <v>13</v>
      </c>
      <c r="N183" s="76" t="str">
        <f t="shared" si="50"/>
        <v>Cleared</v>
      </c>
      <c r="O183" s="66">
        <f>Behavior!I184</f>
        <v>3</v>
      </c>
      <c r="P183" s="66">
        <f>HPS!$O183*2</f>
        <v>6</v>
      </c>
      <c r="Q183" s="67" t="str">
        <f>IF(HPS!$P183&gt;=6,"Cleared","NC")</f>
        <v>Cleared</v>
      </c>
      <c r="R183" s="63">
        <f>Discipline!N184</f>
        <v>68.75</v>
      </c>
      <c r="S183" s="63">
        <f>HPS!$R183*0.1</f>
        <v>6.875</v>
      </c>
      <c r="T183" s="63" t="str">
        <f>IF(HPS!$S183&gt;=4,"Cleared","NC")</f>
        <v>Cleared</v>
      </c>
      <c r="U183" s="67">
        <f>HPS!$I183+HPS!$M183+HPS!$P183+HPS!$S183</f>
        <v>71.430555555555557</v>
      </c>
      <c r="V183" s="63">
        <f>Persona!AB184</f>
        <v>22.30952380952381</v>
      </c>
      <c r="W183" s="63">
        <f>Persona!AC184</f>
        <v>57.599999999999994</v>
      </c>
      <c r="X183" s="63">
        <f>HPS!$V183+HPS!$W183</f>
        <v>79.909523809523805</v>
      </c>
      <c r="Y183" s="63">
        <f t="shared" si="51"/>
        <v>39.954761904761902</v>
      </c>
      <c r="Z183" s="67" t="str">
        <f>IF(HPS!$X183&gt;=40,"Cleared","NC")</f>
        <v>Cleared</v>
      </c>
      <c r="AA183" s="63" t="str">
        <f>Wellness!AE184</f>
        <v>Cleared</v>
      </c>
      <c r="AB183" s="63">
        <f>Wellness!AM184</f>
        <v>16.666666666666664</v>
      </c>
      <c r="AC183" s="63">
        <f t="shared" si="72"/>
        <v>4.9999999999999991</v>
      </c>
      <c r="AD183" s="76" t="str">
        <f t="shared" si="52"/>
        <v>NC</v>
      </c>
      <c r="AE183" s="63">
        <f>Behavior!Q184</f>
        <v>3.746666666666667</v>
      </c>
      <c r="AF183" s="63">
        <f>Behavior!R184</f>
        <v>7.4933333333333341</v>
      </c>
      <c r="AG183" s="63" t="str">
        <f>IF(HPS!$AF183&gt;=6,"Cleared","NC")</f>
        <v>Cleared</v>
      </c>
      <c r="AH183" s="63">
        <f>Discipline!AA184</f>
        <v>53.942857142857136</v>
      </c>
      <c r="AI183" s="63">
        <f t="shared" si="53"/>
        <v>5.3942857142857141</v>
      </c>
      <c r="AJ183" s="63" t="str">
        <f t="shared" si="54"/>
        <v>Cleared</v>
      </c>
      <c r="AK183" s="63">
        <f t="shared" si="55"/>
        <v>57.84238095238095</v>
      </c>
      <c r="AL183" s="63">
        <f>Persona!AO184</f>
        <v>14.653333333333334</v>
      </c>
      <c r="AM183" s="63">
        <f>Persona!AP184</f>
        <v>54</v>
      </c>
      <c r="AN183" s="63">
        <f t="shared" si="56"/>
        <v>68.653333333333336</v>
      </c>
      <c r="AO183" s="63">
        <f t="shared" si="57"/>
        <v>34.326666666666668</v>
      </c>
      <c r="AP183" s="67" t="str">
        <f>IF(HPS!$AN183&gt;=40,"Cleared","NC")</f>
        <v>Cleared</v>
      </c>
      <c r="AQ183" s="63" t="str">
        <f>Wellness!AY184</f>
        <v>Cleared</v>
      </c>
      <c r="AR183" s="63">
        <f>Wellness!BG184</f>
        <v>33.333333333333329</v>
      </c>
      <c r="AS183" s="62">
        <f t="shared" si="58"/>
        <v>9.9999999999999982</v>
      </c>
      <c r="AT183" s="76" t="str">
        <f t="shared" si="59"/>
        <v>Cleared</v>
      </c>
      <c r="AU183" s="63">
        <f>Behavior!AG184</f>
        <v>3.65</v>
      </c>
      <c r="AV183" s="63">
        <f>Behavior!AH184</f>
        <v>7.3</v>
      </c>
      <c r="AW183" s="63" t="str">
        <f t="shared" si="60"/>
        <v>Cleared</v>
      </c>
      <c r="AX183" s="63">
        <f>Discipline!AN184</f>
        <v>42.444444444444443</v>
      </c>
      <c r="AY183" s="63">
        <f t="shared" si="61"/>
        <v>4.2444444444444445</v>
      </c>
      <c r="AZ183" s="63" t="str">
        <f t="shared" si="62"/>
        <v>Cleared</v>
      </c>
      <c r="BA183" s="63">
        <f t="shared" si="63"/>
        <v>55.871111111111112</v>
      </c>
      <c r="BB183" s="63">
        <f>Persona!BB184</f>
        <v>15.86851851851852</v>
      </c>
      <c r="BC183" s="63">
        <f>Persona!BC184</f>
        <v>60</v>
      </c>
      <c r="BD183" s="63">
        <f t="shared" si="64"/>
        <v>75.868518518518528</v>
      </c>
      <c r="BE183" s="63">
        <f t="shared" si="65"/>
        <v>37.934259259259264</v>
      </c>
      <c r="BF183" s="63" t="str">
        <f t="shared" si="66"/>
        <v>Cleared</v>
      </c>
      <c r="BG183" s="63" t="str">
        <f>Wellness!BS184</f>
        <v>Cleared</v>
      </c>
      <c r="BH183" s="63">
        <f>Wellness!CA184</f>
        <v>43.333333333333336</v>
      </c>
      <c r="BI183" s="62">
        <f t="shared" si="67"/>
        <v>13</v>
      </c>
      <c r="BJ183" s="76" t="str">
        <f t="shared" si="68"/>
        <v>Cleared</v>
      </c>
      <c r="BK183" s="63">
        <f>Behavior!AG184</f>
        <v>3.65</v>
      </c>
      <c r="BL183" s="63">
        <f>Behavior!AH184</f>
        <v>7.3</v>
      </c>
      <c r="BM183" s="63" t="str">
        <f t="shared" si="69"/>
        <v>Cleared</v>
      </c>
      <c r="BN183" s="63">
        <f>Discipline!BA184</f>
        <v>45</v>
      </c>
      <c r="BO183" s="63">
        <f t="shared" si="70"/>
        <v>4.5</v>
      </c>
      <c r="BP183" s="63" t="str">
        <f>IF(HPS!BO183&gt;=6,"Cleared","NC")</f>
        <v>NC</v>
      </c>
      <c r="BQ183" s="63">
        <f t="shared" si="71"/>
        <v>62.734259259259261</v>
      </c>
    </row>
    <row r="184" spans="1:69" x14ac:dyDescent="0.3">
      <c r="A184" s="71">
        <v>181</v>
      </c>
      <c r="B184" s="60" t="s">
        <v>27</v>
      </c>
      <c r="C184" s="60" t="s">
        <v>15</v>
      </c>
      <c r="D184" s="60" t="s">
        <v>388</v>
      </c>
      <c r="E184" s="61" t="s">
        <v>389</v>
      </c>
      <c r="F184" s="63">
        <f>Persona!O185</f>
        <v>0</v>
      </c>
      <c r="G184" s="63">
        <f>Persona!P185</f>
        <v>40</v>
      </c>
      <c r="H184" s="63">
        <f>HPS!$G184+HPS!$F184</f>
        <v>40</v>
      </c>
      <c r="I184" s="63">
        <f>HPS!$H184*0.5</f>
        <v>20</v>
      </c>
      <c r="J184" s="63" t="str">
        <f>IF(HPS!$G184&gt;=50,"Cleared","NC")</f>
        <v>NC</v>
      </c>
      <c r="K184" s="63" t="str">
        <f>Wellness!K185</f>
        <v>Cleared</v>
      </c>
      <c r="L184" s="63">
        <f>Wellness!S185</f>
        <v>50</v>
      </c>
      <c r="M184" s="62">
        <f t="shared" si="49"/>
        <v>15</v>
      </c>
      <c r="N184" s="76" t="str">
        <f t="shared" si="50"/>
        <v>Cleared</v>
      </c>
      <c r="O184" s="62">
        <f>Behavior!I185</f>
        <v>3</v>
      </c>
      <c r="P184" s="62">
        <f>HPS!$O184*2</f>
        <v>6</v>
      </c>
      <c r="Q184" s="63" t="str">
        <f>IF(HPS!$P184&gt;=6,"Cleared","NC")</f>
        <v>Cleared</v>
      </c>
      <c r="R184" s="63">
        <f>Discipline!N185</f>
        <v>72.5</v>
      </c>
      <c r="S184" s="63">
        <f>HPS!$R184*0.1</f>
        <v>7.25</v>
      </c>
      <c r="T184" s="63" t="str">
        <f>IF(HPS!$S184&gt;=4,"Cleared","NC")</f>
        <v>Cleared</v>
      </c>
      <c r="U184" s="63">
        <f>HPS!$I184+HPS!$M184+HPS!$P184+HPS!$S184</f>
        <v>48.25</v>
      </c>
      <c r="V184" s="63">
        <f>Persona!AB185</f>
        <v>20.861904761904768</v>
      </c>
      <c r="W184" s="63">
        <f>Persona!AC185</f>
        <v>44.79999999999999</v>
      </c>
      <c r="X184" s="63">
        <f>HPS!$V184+HPS!$W184</f>
        <v>65.661904761904765</v>
      </c>
      <c r="Y184" s="63">
        <f t="shared" si="51"/>
        <v>32.830952380952382</v>
      </c>
      <c r="Z184" s="63" t="str">
        <f>IF(HPS!$X184&gt;=40,"Cleared","NC")</f>
        <v>Cleared</v>
      </c>
      <c r="AA184" s="63" t="str">
        <f>Wellness!AE185</f>
        <v>Cleared</v>
      </c>
      <c r="AB184" s="63">
        <f>Wellness!AM185</f>
        <v>26.666666666666668</v>
      </c>
      <c r="AC184" s="63">
        <f t="shared" si="72"/>
        <v>8</v>
      </c>
      <c r="AD184" s="76" t="str">
        <f t="shared" si="52"/>
        <v>NC</v>
      </c>
      <c r="AE184" s="63">
        <f>Behavior!Q185</f>
        <v>3.5</v>
      </c>
      <c r="AF184" s="63">
        <f>Behavior!R185</f>
        <v>7</v>
      </c>
      <c r="AG184" s="63" t="str">
        <f>IF(HPS!$AF184&gt;=6,"Cleared","NC")</f>
        <v>Cleared</v>
      </c>
      <c r="AH184" s="63">
        <f>Discipline!AA185</f>
        <v>52.685714285714283</v>
      </c>
      <c r="AI184" s="63">
        <f t="shared" si="53"/>
        <v>5.2685714285714287</v>
      </c>
      <c r="AJ184" s="63" t="str">
        <f t="shared" si="54"/>
        <v>Cleared</v>
      </c>
      <c r="AK184" s="63">
        <f t="shared" si="55"/>
        <v>53.099523809523809</v>
      </c>
      <c r="AL184" s="63">
        <f>Persona!AO185</f>
        <v>15.16</v>
      </c>
      <c r="AM184" s="63">
        <f>Persona!AP185</f>
        <v>40.333333333333329</v>
      </c>
      <c r="AN184" s="63">
        <f t="shared" si="56"/>
        <v>55.493333333333325</v>
      </c>
      <c r="AO184" s="63">
        <f t="shared" si="57"/>
        <v>27.746666666666663</v>
      </c>
      <c r="AP184" s="63" t="str">
        <f>IF(HPS!$AN184&gt;=40,"Cleared","NC")</f>
        <v>Cleared</v>
      </c>
      <c r="AQ184" s="63" t="str">
        <f>Wellness!AY185</f>
        <v>NC</v>
      </c>
      <c r="AR184" s="63">
        <f>Wellness!BG185</f>
        <v>33.333333333333329</v>
      </c>
      <c r="AS184" s="62">
        <f t="shared" si="58"/>
        <v>9.9999999999999982</v>
      </c>
      <c r="AT184" s="76" t="str">
        <f t="shared" si="59"/>
        <v>Cleared</v>
      </c>
      <c r="AU184" s="63">
        <f>Behavior!AG185</f>
        <v>3.8</v>
      </c>
      <c r="AV184" s="63">
        <f>Behavior!AH185</f>
        <v>7.6</v>
      </c>
      <c r="AW184" s="63" t="str">
        <f t="shared" si="60"/>
        <v>Cleared</v>
      </c>
      <c r="AX184" s="63">
        <f>Discipline!AN185</f>
        <v>41.5</v>
      </c>
      <c r="AY184" s="63">
        <f t="shared" si="61"/>
        <v>4.1500000000000004</v>
      </c>
      <c r="AZ184" s="63" t="str">
        <f t="shared" si="62"/>
        <v>Cleared</v>
      </c>
      <c r="BA184" s="63">
        <f t="shared" si="63"/>
        <v>49.496666666666663</v>
      </c>
      <c r="BB184" s="63">
        <f>Persona!BB185</f>
        <v>19.944444444444443</v>
      </c>
      <c r="BC184" s="63">
        <f>Persona!BC185</f>
        <v>33.666666666666664</v>
      </c>
      <c r="BD184" s="63">
        <f t="shared" si="64"/>
        <v>53.611111111111107</v>
      </c>
      <c r="BE184" s="63">
        <f t="shared" si="65"/>
        <v>26.805555555555554</v>
      </c>
      <c r="BF184" s="63" t="str">
        <f t="shared" si="66"/>
        <v>Cleared</v>
      </c>
      <c r="BG184" s="63" t="str">
        <f>Wellness!BS185</f>
        <v>NC</v>
      </c>
      <c r="BH184" s="63">
        <f>Wellness!CA185</f>
        <v>33.333333333333329</v>
      </c>
      <c r="BI184" s="62">
        <f t="shared" si="67"/>
        <v>9.9999999999999982</v>
      </c>
      <c r="BJ184" s="76" t="str">
        <f t="shared" si="68"/>
        <v>Cleared</v>
      </c>
      <c r="BK184" s="63">
        <f>Behavior!AG185</f>
        <v>3.8</v>
      </c>
      <c r="BL184" s="63">
        <f>Behavior!AH185</f>
        <v>7.6</v>
      </c>
      <c r="BM184" s="63" t="str">
        <f t="shared" si="69"/>
        <v>Cleared</v>
      </c>
      <c r="BN184" s="63">
        <f>Discipline!BA185</f>
        <v>56.166666666666664</v>
      </c>
      <c r="BO184" s="63">
        <f t="shared" si="70"/>
        <v>5.6166666666666671</v>
      </c>
      <c r="BP184" s="63" t="str">
        <f>IF(HPS!BO184&gt;=6,"Cleared","NC")</f>
        <v>NC</v>
      </c>
      <c r="BQ184" s="63">
        <f t="shared" si="71"/>
        <v>50.022222222222219</v>
      </c>
    </row>
    <row r="185" spans="1:69" x14ac:dyDescent="0.3">
      <c r="A185" s="72">
        <v>182</v>
      </c>
      <c r="B185" s="64" t="s">
        <v>27</v>
      </c>
      <c r="C185" s="64" t="s">
        <v>24</v>
      </c>
      <c r="D185" s="64" t="s">
        <v>390</v>
      </c>
      <c r="E185" s="65" t="s">
        <v>391</v>
      </c>
      <c r="F185" s="63">
        <f>Persona!O186</f>
        <v>0</v>
      </c>
      <c r="G185" s="63">
        <f>Persona!P186</f>
        <v>70</v>
      </c>
      <c r="H185" s="63">
        <f>HPS!$G185+HPS!$F185</f>
        <v>70</v>
      </c>
      <c r="I185" s="63">
        <f>HPS!$H185*0.5</f>
        <v>35</v>
      </c>
      <c r="J185" s="63" t="str">
        <f>IF(HPS!$G185&gt;=50,"Cleared","NC")</f>
        <v>Cleared</v>
      </c>
      <c r="K185" s="63" t="str">
        <f>Wellness!K186</f>
        <v>Cleared</v>
      </c>
      <c r="L185" s="63">
        <f>Wellness!S186</f>
        <v>80</v>
      </c>
      <c r="M185" s="62">
        <f t="shared" si="49"/>
        <v>24</v>
      </c>
      <c r="N185" s="76" t="str">
        <f t="shared" si="50"/>
        <v>Cleared</v>
      </c>
      <c r="O185" s="66">
        <f>Behavior!I186</f>
        <v>3</v>
      </c>
      <c r="P185" s="66">
        <f>HPS!$O185*2</f>
        <v>6</v>
      </c>
      <c r="Q185" s="67" t="str">
        <f>IF(HPS!$P185&gt;=6,"Cleared","NC")</f>
        <v>Cleared</v>
      </c>
      <c r="R185" s="63">
        <f>Discipline!N186</f>
        <v>50.223214285714292</v>
      </c>
      <c r="S185" s="63">
        <f>HPS!$R185*0.1</f>
        <v>5.0223214285714297</v>
      </c>
      <c r="T185" s="63" t="str">
        <f>IF(HPS!$S185&gt;=4,"Cleared","NC")</f>
        <v>Cleared</v>
      </c>
      <c r="U185" s="67">
        <f>HPS!$I185+HPS!$M185+HPS!$P185+HPS!$S185</f>
        <v>70.022321428571431</v>
      </c>
      <c r="V185" s="63">
        <f>Persona!AB186</f>
        <v>19.5</v>
      </c>
      <c r="W185" s="63">
        <f>Persona!AC186</f>
        <v>59.2</v>
      </c>
      <c r="X185" s="63">
        <f>HPS!$V185+HPS!$W185</f>
        <v>78.7</v>
      </c>
      <c r="Y185" s="63">
        <f t="shared" si="51"/>
        <v>39.35</v>
      </c>
      <c r="Z185" s="67" t="str">
        <f>IF(HPS!$X185&gt;=40,"Cleared","NC")</f>
        <v>Cleared</v>
      </c>
      <c r="AA185" s="63" t="str">
        <f>Wellness!AE186</f>
        <v>Cleared</v>
      </c>
      <c r="AB185" s="63">
        <f>Wellness!AM186</f>
        <v>16.666666666666664</v>
      </c>
      <c r="AC185" s="63">
        <f t="shared" si="72"/>
        <v>4.9999999999999991</v>
      </c>
      <c r="AD185" s="76" t="str">
        <f t="shared" si="52"/>
        <v>NC</v>
      </c>
      <c r="AE185" s="63">
        <f>Behavior!Q186</f>
        <v>3.8</v>
      </c>
      <c r="AF185" s="63">
        <f>Behavior!R186</f>
        <v>7.6</v>
      </c>
      <c r="AG185" s="63" t="str">
        <f>IF(HPS!$AF185&gt;=6,"Cleared","NC")</f>
        <v>Cleared</v>
      </c>
      <c r="AH185" s="63">
        <f>Discipline!AA186</f>
        <v>41.142857142857139</v>
      </c>
      <c r="AI185" s="63">
        <f t="shared" si="53"/>
        <v>4.1142857142857139</v>
      </c>
      <c r="AJ185" s="63" t="str">
        <f t="shared" si="54"/>
        <v>Cleared</v>
      </c>
      <c r="AK185" s="63">
        <f t="shared" si="55"/>
        <v>56.064285714285717</v>
      </c>
      <c r="AL185" s="63">
        <f>Persona!AO186</f>
        <v>18.16</v>
      </c>
      <c r="AM185" s="63">
        <f>Persona!AP186</f>
        <v>42</v>
      </c>
      <c r="AN185" s="63">
        <f t="shared" si="56"/>
        <v>60.16</v>
      </c>
      <c r="AO185" s="63">
        <f t="shared" si="57"/>
        <v>30.08</v>
      </c>
      <c r="AP185" s="67" t="str">
        <f>IF(HPS!$AN185&gt;=40,"Cleared","NC")</f>
        <v>Cleared</v>
      </c>
      <c r="AQ185" s="63" t="str">
        <f>Wellness!AY186</f>
        <v>Cleared</v>
      </c>
      <c r="AR185" s="63">
        <f>Wellness!BG186</f>
        <v>13.333333333333334</v>
      </c>
      <c r="AS185" s="62">
        <f t="shared" si="58"/>
        <v>4</v>
      </c>
      <c r="AT185" s="76" t="str">
        <f t="shared" si="59"/>
        <v>NC</v>
      </c>
      <c r="AU185" s="63">
        <f>Behavior!AG186</f>
        <v>2</v>
      </c>
      <c r="AV185" s="63">
        <f>Behavior!AH186</f>
        <v>4</v>
      </c>
      <c r="AW185" s="63" t="str">
        <f t="shared" si="60"/>
        <v>NC</v>
      </c>
      <c r="AX185" s="63">
        <f>Discipline!AN186</f>
        <v>45.111111111111114</v>
      </c>
      <c r="AY185" s="63">
        <f t="shared" si="61"/>
        <v>4.511111111111112</v>
      </c>
      <c r="AZ185" s="63" t="str">
        <f t="shared" si="62"/>
        <v>Cleared</v>
      </c>
      <c r="BA185" s="63">
        <f t="shared" si="63"/>
        <v>42.591111111111111</v>
      </c>
      <c r="BB185" s="63">
        <f>Persona!BB186</f>
        <v>29.666666666666671</v>
      </c>
      <c r="BC185" s="63">
        <f>Persona!BC186</f>
        <v>42.666666666666657</v>
      </c>
      <c r="BD185" s="63">
        <f t="shared" si="64"/>
        <v>72.333333333333329</v>
      </c>
      <c r="BE185" s="63">
        <f t="shared" si="65"/>
        <v>36.166666666666664</v>
      </c>
      <c r="BF185" s="63" t="str">
        <f t="shared" si="66"/>
        <v>Cleared</v>
      </c>
      <c r="BG185" s="63" t="str">
        <f>Wellness!BS186</f>
        <v>Cleared</v>
      </c>
      <c r="BH185" s="63">
        <f>Wellness!CA186</f>
        <v>63.333333333333329</v>
      </c>
      <c r="BI185" s="62">
        <f t="shared" si="67"/>
        <v>18.999999999999996</v>
      </c>
      <c r="BJ185" s="76" t="str">
        <f t="shared" si="68"/>
        <v>Cleared</v>
      </c>
      <c r="BK185" s="63">
        <f>Behavior!AG186</f>
        <v>2</v>
      </c>
      <c r="BL185" s="63">
        <f>Behavior!AH186</f>
        <v>4</v>
      </c>
      <c r="BM185" s="63" t="str">
        <f t="shared" si="69"/>
        <v>NC</v>
      </c>
      <c r="BN185" s="63">
        <f>Discipline!BA186</f>
        <v>52.333333333333329</v>
      </c>
      <c r="BO185" s="63">
        <f t="shared" si="70"/>
        <v>5.2333333333333334</v>
      </c>
      <c r="BP185" s="63" t="str">
        <f>IF(HPS!BO185&gt;=6,"Cleared","NC")</f>
        <v>NC</v>
      </c>
      <c r="BQ185" s="63">
        <f t="shared" si="71"/>
        <v>64.399999999999991</v>
      </c>
    </row>
    <row r="186" spans="1:69" x14ac:dyDescent="0.3">
      <c r="A186" s="71">
        <v>183</v>
      </c>
      <c r="B186" s="60" t="s">
        <v>27</v>
      </c>
      <c r="C186" s="60" t="s">
        <v>15</v>
      </c>
      <c r="D186" s="60" t="s">
        <v>392</v>
      </c>
      <c r="E186" s="61" t="s">
        <v>393</v>
      </c>
      <c r="F186" s="63">
        <f>Persona!O187</f>
        <v>0</v>
      </c>
      <c r="G186" s="63">
        <f>Persona!P187</f>
        <v>60</v>
      </c>
      <c r="H186" s="63">
        <f>HPS!$G186+HPS!$F186</f>
        <v>60</v>
      </c>
      <c r="I186" s="63">
        <f>HPS!$H186*0.5</f>
        <v>30</v>
      </c>
      <c r="J186" s="63" t="str">
        <f>IF(HPS!$G186&gt;=50,"Cleared","NC")</f>
        <v>Cleared</v>
      </c>
      <c r="K186" s="63" t="str">
        <f>Wellness!K187</f>
        <v>Cleared</v>
      </c>
      <c r="L186" s="63">
        <f>Wellness!S187</f>
        <v>36.666666666666664</v>
      </c>
      <c r="M186" s="62">
        <f t="shared" si="49"/>
        <v>10.999999999999998</v>
      </c>
      <c r="N186" s="76" t="str">
        <f t="shared" si="50"/>
        <v>Cleared</v>
      </c>
      <c r="O186" s="62">
        <f>Behavior!I187</f>
        <v>3</v>
      </c>
      <c r="P186" s="62">
        <f>HPS!$O186*2</f>
        <v>6</v>
      </c>
      <c r="Q186" s="63" t="str">
        <f>IF(HPS!$P186&gt;=6,"Cleared","NC")</f>
        <v>Cleared</v>
      </c>
      <c r="R186" s="63">
        <f>Discipline!N187</f>
        <v>60</v>
      </c>
      <c r="S186" s="63">
        <f>HPS!$R186*0.1</f>
        <v>6</v>
      </c>
      <c r="T186" s="63" t="str">
        <f>IF(HPS!$S186&gt;=4,"Cleared","NC")</f>
        <v>Cleared</v>
      </c>
      <c r="U186" s="63">
        <f>HPS!$I186+HPS!$M186+HPS!$P186+HPS!$S186</f>
        <v>53</v>
      </c>
      <c r="V186" s="63">
        <f>Persona!AB187</f>
        <v>21.871428571428574</v>
      </c>
      <c r="W186" s="63">
        <f>Persona!AC187</f>
        <v>57.599999999999994</v>
      </c>
      <c r="X186" s="63">
        <f>HPS!$V186+HPS!$W186</f>
        <v>79.471428571428561</v>
      </c>
      <c r="Y186" s="63">
        <f t="shared" si="51"/>
        <v>39.73571428571428</v>
      </c>
      <c r="Z186" s="63" t="str">
        <f>IF(HPS!$X186&gt;=40,"Cleared","NC")</f>
        <v>Cleared</v>
      </c>
      <c r="AA186" s="63" t="str">
        <f>Wellness!AE187</f>
        <v>Cleared</v>
      </c>
      <c r="AB186" s="63">
        <f>Wellness!AM187</f>
        <v>20</v>
      </c>
      <c r="AC186" s="63">
        <f t="shared" si="72"/>
        <v>6</v>
      </c>
      <c r="AD186" s="76" t="str">
        <f t="shared" si="52"/>
        <v>NC</v>
      </c>
      <c r="AE186" s="63">
        <f>Behavior!Q187</f>
        <v>3.7</v>
      </c>
      <c r="AF186" s="63">
        <f>Behavior!R187</f>
        <v>7.4</v>
      </c>
      <c r="AG186" s="63" t="str">
        <f>IF(HPS!$AF186&gt;=6,"Cleared","NC")</f>
        <v>Cleared</v>
      </c>
      <c r="AH186" s="63">
        <f>Discipline!AA187</f>
        <v>60.914285714285711</v>
      </c>
      <c r="AI186" s="63">
        <f t="shared" si="53"/>
        <v>6.0914285714285716</v>
      </c>
      <c r="AJ186" s="63" t="str">
        <f t="shared" si="54"/>
        <v>Cleared</v>
      </c>
      <c r="AK186" s="63">
        <f t="shared" si="55"/>
        <v>59.227142857142852</v>
      </c>
      <c r="AL186" s="63">
        <f>Persona!AO187</f>
        <v>14.013333333333334</v>
      </c>
      <c r="AM186" s="63">
        <f>Persona!AP187</f>
        <v>52</v>
      </c>
      <c r="AN186" s="63">
        <f t="shared" si="56"/>
        <v>66.013333333333335</v>
      </c>
      <c r="AO186" s="63">
        <f t="shared" si="57"/>
        <v>33.006666666666668</v>
      </c>
      <c r="AP186" s="63" t="str">
        <f>IF(HPS!$AN186&gt;=40,"Cleared","NC")</f>
        <v>Cleared</v>
      </c>
      <c r="AQ186" s="63" t="str">
        <f>Wellness!AY187</f>
        <v>Cleared</v>
      </c>
      <c r="AR186" s="63">
        <f>Wellness!BG187</f>
        <v>26.666666666666668</v>
      </c>
      <c r="AS186" s="62">
        <f t="shared" si="58"/>
        <v>8</v>
      </c>
      <c r="AT186" s="76" t="str">
        <f t="shared" si="59"/>
        <v>NC</v>
      </c>
      <c r="AU186" s="63">
        <f>Behavior!AG187</f>
        <v>3.4</v>
      </c>
      <c r="AV186" s="63">
        <f>Behavior!AH187</f>
        <v>6.8</v>
      </c>
      <c r="AW186" s="63" t="str">
        <f t="shared" si="60"/>
        <v>Cleared</v>
      </c>
      <c r="AX186" s="63">
        <f>Discipline!AN187</f>
        <v>54.388888888888886</v>
      </c>
      <c r="AY186" s="63">
        <f t="shared" si="61"/>
        <v>5.4388888888888891</v>
      </c>
      <c r="AZ186" s="63" t="str">
        <f t="shared" si="62"/>
        <v>Cleared</v>
      </c>
      <c r="BA186" s="63">
        <f t="shared" si="63"/>
        <v>53.245555555555555</v>
      </c>
      <c r="BB186" s="63">
        <f>Persona!BB187</f>
        <v>19.388888888888886</v>
      </c>
      <c r="BC186" s="63">
        <f>Persona!BC187</f>
        <v>51.333333333333336</v>
      </c>
      <c r="BD186" s="63">
        <f t="shared" si="64"/>
        <v>70.722222222222229</v>
      </c>
      <c r="BE186" s="63">
        <f t="shared" si="65"/>
        <v>35.361111111111114</v>
      </c>
      <c r="BF186" s="63" t="str">
        <f t="shared" si="66"/>
        <v>Cleared</v>
      </c>
      <c r="BG186" s="63" t="str">
        <f>Wellness!BS187</f>
        <v>Cleared</v>
      </c>
      <c r="BH186" s="63">
        <f>Wellness!CA187</f>
        <v>26.666666666666668</v>
      </c>
      <c r="BI186" s="62">
        <f t="shared" si="67"/>
        <v>8</v>
      </c>
      <c r="BJ186" s="76" t="str">
        <f t="shared" si="68"/>
        <v>NC</v>
      </c>
      <c r="BK186" s="63">
        <f>Behavior!AG187</f>
        <v>3.4</v>
      </c>
      <c r="BL186" s="63">
        <f>Behavior!AH187</f>
        <v>6.8</v>
      </c>
      <c r="BM186" s="63" t="str">
        <f t="shared" si="69"/>
        <v>Cleared</v>
      </c>
      <c r="BN186" s="63">
        <f>Discipline!BA187</f>
        <v>48.666666666666664</v>
      </c>
      <c r="BO186" s="63">
        <f t="shared" si="70"/>
        <v>4.8666666666666671</v>
      </c>
      <c r="BP186" s="63" t="str">
        <f>IF(HPS!BO186&gt;=6,"Cleared","NC")</f>
        <v>NC</v>
      </c>
      <c r="BQ186" s="63">
        <f t="shared" si="71"/>
        <v>55.027777777777779</v>
      </c>
    </row>
    <row r="187" spans="1:69" x14ac:dyDescent="0.3">
      <c r="A187" s="72">
        <v>184</v>
      </c>
      <c r="B187" s="64" t="s">
        <v>27</v>
      </c>
      <c r="C187" s="64" t="s">
        <v>47</v>
      </c>
      <c r="D187" s="64" t="s">
        <v>394</v>
      </c>
      <c r="E187" s="65" t="s">
        <v>395</v>
      </c>
      <c r="F187" s="63">
        <f>Persona!O188</f>
        <v>0</v>
      </c>
      <c r="G187" s="63">
        <f>Persona!P188</f>
        <v>73.333333333333329</v>
      </c>
      <c r="H187" s="63">
        <f>HPS!$G187+HPS!$F187</f>
        <v>73.333333333333329</v>
      </c>
      <c r="I187" s="63">
        <f>HPS!$H187*0.5</f>
        <v>36.666666666666664</v>
      </c>
      <c r="J187" s="63" t="str">
        <f>IF(HPS!$G187&gt;=50,"Cleared","NC")</f>
        <v>Cleared</v>
      </c>
      <c r="K187" s="63" t="str">
        <f>Wellness!K188</f>
        <v>Cleared</v>
      </c>
      <c r="L187" s="63">
        <f>Wellness!S188</f>
        <v>36.666666666666664</v>
      </c>
      <c r="M187" s="62">
        <f t="shared" si="49"/>
        <v>10.999999999999998</v>
      </c>
      <c r="N187" s="76" t="str">
        <f t="shared" si="50"/>
        <v>Cleared</v>
      </c>
      <c r="O187" s="66">
        <f>Behavior!I188</f>
        <v>3</v>
      </c>
      <c r="P187" s="66">
        <f>HPS!$O187*2</f>
        <v>6</v>
      </c>
      <c r="Q187" s="67" t="str">
        <f>IF(HPS!$P187&gt;=6,"Cleared","NC")</f>
        <v>Cleared</v>
      </c>
      <c r="R187" s="63">
        <f>Discipline!N188</f>
        <v>60.848214285714285</v>
      </c>
      <c r="S187" s="63">
        <f>HPS!$R187*0.1</f>
        <v>6.0848214285714288</v>
      </c>
      <c r="T187" s="63" t="str">
        <f>IF(HPS!$S187&gt;=4,"Cleared","NC")</f>
        <v>Cleared</v>
      </c>
      <c r="U187" s="67">
        <f>HPS!$I187+HPS!$M187+HPS!$P187+HPS!$S187</f>
        <v>59.751488095238095</v>
      </c>
      <c r="V187" s="63">
        <f>Persona!AB188</f>
        <v>18.064285714285713</v>
      </c>
      <c r="W187" s="63">
        <f>Persona!AC188</f>
        <v>39.200000000000003</v>
      </c>
      <c r="X187" s="63">
        <f>HPS!$V187+HPS!$W187</f>
        <v>57.26428571428572</v>
      </c>
      <c r="Y187" s="63">
        <f t="shared" si="51"/>
        <v>28.63214285714286</v>
      </c>
      <c r="Z187" s="67" t="str">
        <f>IF(HPS!$X187&gt;=40,"Cleared","NC")</f>
        <v>Cleared</v>
      </c>
      <c r="AA187" s="63" t="str">
        <f>Wellness!AE188</f>
        <v>NC</v>
      </c>
      <c r="AB187" s="63">
        <f>Wellness!AM188</f>
        <v>0</v>
      </c>
      <c r="AC187" s="63">
        <f t="shared" si="72"/>
        <v>0</v>
      </c>
      <c r="AD187" s="76" t="str">
        <f t="shared" si="52"/>
        <v>NC</v>
      </c>
      <c r="AE187" s="63">
        <f>Behavior!Q188</f>
        <v>3.4933333333333336</v>
      </c>
      <c r="AF187" s="63">
        <f>Behavior!R188</f>
        <v>6.9866666666666672</v>
      </c>
      <c r="AG187" s="63" t="str">
        <f>IF(HPS!$AF187&gt;=6,"Cleared","NC")</f>
        <v>Cleared</v>
      </c>
      <c r="AH187" s="63">
        <f>Discipline!AA188</f>
        <v>34.228571428571428</v>
      </c>
      <c r="AI187" s="63">
        <f t="shared" si="53"/>
        <v>3.422857142857143</v>
      </c>
      <c r="AJ187" s="63" t="str">
        <f t="shared" si="54"/>
        <v>NC</v>
      </c>
      <c r="AK187" s="63">
        <f t="shared" si="55"/>
        <v>39.041666666666664</v>
      </c>
      <c r="AL187" s="63">
        <f>Persona!AO188</f>
        <v>17.373333333333335</v>
      </c>
      <c r="AM187" s="63">
        <f>Persona!AP188</f>
        <v>34.666666666666671</v>
      </c>
      <c r="AN187" s="63">
        <f t="shared" si="56"/>
        <v>52.040000000000006</v>
      </c>
      <c r="AO187" s="63">
        <f t="shared" si="57"/>
        <v>26.020000000000003</v>
      </c>
      <c r="AP187" s="67" t="str">
        <f>IF(HPS!$AN187&gt;=40,"Cleared","NC")</f>
        <v>Cleared</v>
      </c>
      <c r="AQ187" s="63" t="str">
        <f>Wellness!AY188</f>
        <v>NC</v>
      </c>
      <c r="AR187" s="63">
        <f>Wellness!BG188</f>
        <v>10</v>
      </c>
      <c r="AS187" s="62">
        <f t="shared" si="58"/>
        <v>3</v>
      </c>
      <c r="AT187" s="76" t="str">
        <f t="shared" si="59"/>
        <v>NC</v>
      </c>
      <c r="AU187" s="63">
        <f>Behavior!AG188</f>
        <v>3.5</v>
      </c>
      <c r="AV187" s="63">
        <f>Behavior!AH188</f>
        <v>7</v>
      </c>
      <c r="AW187" s="63" t="str">
        <f t="shared" si="60"/>
        <v>Cleared</v>
      </c>
      <c r="AX187" s="63">
        <f>Discipline!AN188</f>
        <v>22.888888888888889</v>
      </c>
      <c r="AY187" s="63">
        <f t="shared" si="61"/>
        <v>2.2888888888888892</v>
      </c>
      <c r="AZ187" s="63" t="str">
        <f t="shared" si="62"/>
        <v>NC</v>
      </c>
      <c r="BA187" s="63">
        <f t="shared" si="63"/>
        <v>38.308888888888895</v>
      </c>
      <c r="BB187" s="63">
        <f>Persona!BB188</f>
        <v>24.324074074074076</v>
      </c>
      <c r="BC187" s="63">
        <f>Persona!BC188</f>
        <v>31.333333333333336</v>
      </c>
      <c r="BD187" s="63">
        <f t="shared" si="64"/>
        <v>55.657407407407412</v>
      </c>
      <c r="BE187" s="63">
        <f t="shared" si="65"/>
        <v>27.828703703703706</v>
      </c>
      <c r="BF187" s="63" t="str">
        <f t="shared" si="66"/>
        <v>Cleared</v>
      </c>
      <c r="BG187" s="63" t="str">
        <f>Wellness!BS188</f>
        <v>Cleared</v>
      </c>
      <c r="BH187" s="63">
        <f>Wellness!CA188</f>
        <v>10</v>
      </c>
      <c r="BI187" s="62">
        <f t="shared" si="67"/>
        <v>3</v>
      </c>
      <c r="BJ187" s="76" t="str">
        <f t="shared" si="68"/>
        <v>NC</v>
      </c>
      <c r="BK187" s="63">
        <f>Behavior!AG188</f>
        <v>3.5</v>
      </c>
      <c r="BL187" s="63">
        <f>Behavior!AH188</f>
        <v>7</v>
      </c>
      <c r="BM187" s="63" t="str">
        <f t="shared" si="69"/>
        <v>Cleared</v>
      </c>
      <c r="BN187" s="63">
        <f>Discipline!BA188</f>
        <v>52</v>
      </c>
      <c r="BO187" s="63">
        <f t="shared" si="70"/>
        <v>5.2</v>
      </c>
      <c r="BP187" s="63" t="str">
        <f>IF(HPS!BO187&gt;=6,"Cleared","NC")</f>
        <v>NC</v>
      </c>
      <c r="BQ187" s="63">
        <f t="shared" si="71"/>
        <v>43.028703703703712</v>
      </c>
    </row>
    <row r="188" spans="1:69" x14ac:dyDescent="0.3">
      <c r="A188" s="71">
        <v>185</v>
      </c>
      <c r="B188" s="60" t="s">
        <v>27</v>
      </c>
      <c r="C188" s="60" t="s">
        <v>15</v>
      </c>
      <c r="D188" s="60" t="s">
        <v>396</v>
      </c>
      <c r="E188" s="61" t="s">
        <v>397</v>
      </c>
      <c r="F188" s="63">
        <f>Persona!O189</f>
        <v>0</v>
      </c>
      <c r="G188" s="63">
        <f>Persona!P189</f>
        <v>60</v>
      </c>
      <c r="H188" s="63">
        <f>HPS!$G188+HPS!$F188</f>
        <v>60</v>
      </c>
      <c r="I188" s="63">
        <f>HPS!$H188*0.5</f>
        <v>30</v>
      </c>
      <c r="J188" s="63" t="str">
        <f>IF(HPS!$G188&gt;=50,"Cleared","NC")</f>
        <v>Cleared</v>
      </c>
      <c r="K188" s="63" t="str">
        <f>Wellness!K189</f>
        <v>Cleared</v>
      </c>
      <c r="L188" s="63">
        <f>Wellness!S189</f>
        <v>40</v>
      </c>
      <c r="M188" s="62">
        <f t="shared" si="49"/>
        <v>12</v>
      </c>
      <c r="N188" s="76" t="str">
        <f t="shared" si="50"/>
        <v>Cleared</v>
      </c>
      <c r="O188" s="62">
        <f>Behavior!I189</f>
        <v>3</v>
      </c>
      <c r="P188" s="62">
        <f>HPS!$O188*2</f>
        <v>6</v>
      </c>
      <c r="Q188" s="63" t="str">
        <f>IF(HPS!$P188&gt;=6,"Cleared","NC")</f>
        <v>Cleared</v>
      </c>
      <c r="R188" s="63">
        <f>Discipline!N189</f>
        <v>60</v>
      </c>
      <c r="S188" s="63">
        <f>HPS!$R188*0.1</f>
        <v>6</v>
      </c>
      <c r="T188" s="63" t="str">
        <f>IF(HPS!$S188&gt;=4,"Cleared","NC")</f>
        <v>Cleared</v>
      </c>
      <c r="U188" s="63">
        <f>HPS!$I188+HPS!$M188+HPS!$P188+HPS!$S188</f>
        <v>54</v>
      </c>
      <c r="V188" s="63">
        <f>Persona!AB189</f>
        <v>20.016666666666669</v>
      </c>
      <c r="W188" s="63">
        <f>Persona!AC189</f>
        <v>23.200000000000003</v>
      </c>
      <c r="X188" s="63">
        <f>HPS!$V188+HPS!$W188</f>
        <v>43.216666666666669</v>
      </c>
      <c r="Y188" s="63">
        <f t="shared" si="51"/>
        <v>21.608333333333334</v>
      </c>
      <c r="Z188" s="63" t="str">
        <f>IF(HPS!$X188&gt;=40,"Cleared","NC")</f>
        <v>Cleared</v>
      </c>
      <c r="AA188" s="63" t="str">
        <f>Wellness!AE189</f>
        <v>NC</v>
      </c>
      <c r="AB188" s="63">
        <f>Wellness!AM189</f>
        <v>13.333333333333334</v>
      </c>
      <c r="AC188" s="63">
        <f t="shared" si="72"/>
        <v>4</v>
      </c>
      <c r="AD188" s="76" t="str">
        <f t="shared" si="52"/>
        <v>NC</v>
      </c>
      <c r="AE188" s="63">
        <f>Behavior!Q189</f>
        <v>4</v>
      </c>
      <c r="AF188" s="63">
        <f>Behavior!R189</f>
        <v>8</v>
      </c>
      <c r="AG188" s="63" t="str">
        <f>IF(HPS!$AF188&gt;=6,"Cleared","NC")</f>
        <v>Cleared</v>
      </c>
      <c r="AH188" s="63">
        <f>Discipline!AA189</f>
        <v>40.114285714285714</v>
      </c>
      <c r="AI188" s="63">
        <f t="shared" si="53"/>
        <v>4.0114285714285716</v>
      </c>
      <c r="AJ188" s="63" t="str">
        <f t="shared" si="54"/>
        <v>Cleared</v>
      </c>
      <c r="AK188" s="63">
        <f t="shared" si="55"/>
        <v>37.619761904761909</v>
      </c>
      <c r="AL188" s="63">
        <f>Persona!AO189</f>
        <v>17.933333333333334</v>
      </c>
      <c r="AM188" s="63">
        <f>Persona!AP189</f>
        <v>55.999999999999993</v>
      </c>
      <c r="AN188" s="63">
        <f t="shared" si="56"/>
        <v>73.933333333333323</v>
      </c>
      <c r="AO188" s="63">
        <f t="shared" si="57"/>
        <v>36.966666666666661</v>
      </c>
      <c r="AP188" s="63" t="str">
        <f>IF(HPS!$AN188&gt;=40,"Cleared","NC")</f>
        <v>Cleared</v>
      </c>
      <c r="AQ188" s="63" t="str">
        <f>Wellness!AY189</f>
        <v>NC</v>
      </c>
      <c r="AR188" s="63">
        <f>Wellness!BG189</f>
        <v>13.333333333333334</v>
      </c>
      <c r="AS188" s="62">
        <f t="shared" si="58"/>
        <v>4</v>
      </c>
      <c r="AT188" s="76" t="str">
        <f t="shared" si="59"/>
        <v>NC</v>
      </c>
      <c r="AU188" s="63" t="str">
        <f>Behavior!AG189</f>
        <v>0</v>
      </c>
      <c r="AV188" s="63">
        <f>Behavior!AH189</f>
        <v>0</v>
      </c>
      <c r="AW188" s="63" t="str">
        <f t="shared" si="60"/>
        <v>NC</v>
      </c>
      <c r="AX188" s="63">
        <f>Discipline!AN189</f>
        <v>36.777777777777779</v>
      </c>
      <c r="AY188" s="63">
        <f t="shared" si="61"/>
        <v>3.677777777777778</v>
      </c>
      <c r="AZ188" s="63" t="str">
        <f t="shared" si="62"/>
        <v>NC</v>
      </c>
      <c r="BA188" s="63">
        <f t="shared" si="63"/>
        <v>44.644444444444439</v>
      </c>
      <c r="BB188" s="63">
        <f>Persona!BB189</f>
        <v>22.077777777777779</v>
      </c>
      <c r="BC188" s="63">
        <f>Persona!BC189</f>
        <v>32.666666666666664</v>
      </c>
      <c r="BD188" s="63">
        <f t="shared" si="64"/>
        <v>54.74444444444444</v>
      </c>
      <c r="BE188" s="63">
        <f t="shared" si="65"/>
        <v>27.37222222222222</v>
      </c>
      <c r="BF188" s="63" t="str">
        <f t="shared" si="66"/>
        <v>Cleared</v>
      </c>
      <c r="BG188" s="63" t="str">
        <f>Wellness!BS189</f>
        <v>NC</v>
      </c>
      <c r="BH188" s="63">
        <f>Wellness!CA189</f>
        <v>30</v>
      </c>
      <c r="BI188" s="62">
        <f t="shared" si="67"/>
        <v>9</v>
      </c>
      <c r="BJ188" s="76" t="str">
        <f t="shared" si="68"/>
        <v>Cleared</v>
      </c>
      <c r="BK188" s="63" t="str">
        <f>Behavior!AG189</f>
        <v>0</v>
      </c>
      <c r="BL188" s="63">
        <f>Behavior!AH189</f>
        <v>0</v>
      </c>
      <c r="BM188" s="63" t="str">
        <f t="shared" si="69"/>
        <v>NC</v>
      </c>
      <c r="BN188" s="63">
        <f>Discipline!BA189</f>
        <v>45.666666666666664</v>
      </c>
      <c r="BO188" s="63">
        <f t="shared" si="70"/>
        <v>4.5666666666666664</v>
      </c>
      <c r="BP188" s="63" t="str">
        <f>IF(HPS!BO188&gt;=6,"Cleared","NC")</f>
        <v>NC</v>
      </c>
      <c r="BQ188" s="63">
        <f t="shared" si="71"/>
        <v>40.938888888888883</v>
      </c>
    </row>
    <row r="189" spans="1:69" x14ac:dyDescent="0.3">
      <c r="A189" s="72">
        <v>186</v>
      </c>
      <c r="B189" s="64" t="s">
        <v>27</v>
      </c>
      <c r="C189" s="64" t="s">
        <v>15</v>
      </c>
      <c r="D189" s="64" t="s">
        <v>398</v>
      </c>
      <c r="E189" s="65" t="s">
        <v>399</v>
      </c>
      <c r="F189" s="63">
        <f>Persona!O190</f>
        <v>0</v>
      </c>
      <c r="G189" s="63">
        <f>Persona!P190</f>
        <v>64.444444444444443</v>
      </c>
      <c r="H189" s="63">
        <f>HPS!$G189+HPS!$F189</f>
        <v>64.444444444444443</v>
      </c>
      <c r="I189" s="63">
        <f>HPS!$H189*0.5</f>
        <v>32.222222222222221</v>
      </c>
      <c r="J189" s="63" t="str">
        <f>IF(HPS!$G189&gt;=50,"Cleared","NC")</f>
        <v>Cleared</v>
      </c>
      <c r="K189" s="63" t="str">
        <f>Wellness!K190</f>
        <v>NC</v>
      </c>
      <c r="L189" s="63">
        <f>Wellness!S190</f>
        <v>46.666666666666664</v>
      </c>
      <c r="M189" s="62">
        <f t="shared" si="49"/>
        <v>13.999999999999998</v>
      </c>
      <c r="N189" s="76" t="str">
        <f t="shared" si="50"/>
        <v>Cleared</v>
      </c>
      <c r="O189" s="66">
        <f>Behavior!I190</f>
        <v>3</v>
      </c>
      <c r="P189" s="66">
        <f>HPS!$O189*2</f>
        <v>6</v>
      </c>
      <c r="Q189" s="67" t="str">
        <f>IF(HPS!$P189&gt;=6,"Cleared","NC")</f>
        <v>Cleared</v>
      </c>
      <c r="R189" s="63">
        <f>Discipline!N190</f>
        <v>29.955357142857142</v>
      </c>
      <c r="S189" s="63">
        <f>HPS!$R189*0.1</f>
        <v>2.9955357142857144</v>
      </c>
      <c r="T189" s="63" t="str">
        <f>IF(HPS!$S189&gt;=4,"Cleared","NC")</f>
        <v>NC</v>
      </c>
      <c r="U189" s="67">
        <f>HPS!$I189+HPS!$M189+HPS!$P189+HPS!$S189</f>
        <v>55.217757936507937</v>
      </c>
      <c r="V189" s="63">
        <f>Persona!AB190</f>
        <v>21.535714285714285</v>
      </c>
      <c r="W189" s="63">
        <f>Persona!AC190</f>
        <v>27.2</v>
      </c>
      <c r="X189" s="63">
        <f>HPS!$V189+HPS!$W189</f>
        <v>48.73571428571428</v>
      </c>
      <c r="Y189" s="63">
        <f t="shared" si="51"/>
        <v>24.36785714285714</v>
      </c>
      <c r="Z189" s="67" t="str">
        <f>IF(HPS!$X189&gt;=40,"Cleared","NC")</f>
        <v>Cleared</v>
      </c>
      <c r="AA189" s="63" t="str">
        <f>Wellness!AE190</f>
        <v>NC</v>
      </c>
      <c r="AB189" s="63">
        <f>Wellness!AM190</f>
        <v>16.666666666666664</v>
      </c>
      <c r="AC189" s="63">
        <f t="shared" si="72"/>
        <v>4.9999999999999991</v>
      </c>
      <c r="AD189" s="76" t="str">
        <f t="shared" si="52"/>
        <v>NC</v>
      </c>
      <c r="AE189" s="63">
        <f>Behavior!Q190</f>
        <v>2.9</v>
      </c>
      <c r="AF189" s="63">
        <f>Behavior!R190</f>
        <v>5.8</v>
      </c>
      <c r="AG189" s="63" t="str">
        <f>IF(HPS!$AF189&gt;=6,"Cleared","NC")</f>
        <v>NC</v>
      </c>
      <c r="AH189" s="63">
        <f>Discipline!AA190</f>
        <v>34.285714285714285</v>
      </c>
      <c r="AI189" s="63">
        <f t="shared" si="53"/>
        <v>3.4285714285714288</v>
      </c>
      <c r="AJ189" s="63" t="str">
        <f t="shared" si="54"/>
        <v>NC</v>
      </c>
      <c r="AK189" s="63">
        <f t="shared" si="55"/>
        <v>38.596428571428568</v>
      </c>
      <c r="AL189" s="63">
        <f>Persona!AO190</f>
        <v>19.013333333333332</v>
      </c>
      <c r="AM189" s="63">
        <f>Persona!AP190</f>
        <v>39</v>
      </c>
      <c r="AN189" s="63">
        <f t="shared" si="56"/>
        <v>58.013333333333335</v>
      </c>
      <c r="AO189" s="63">
        <f t="shared" si="57"/>
        <v>29.006666666666668</v>
      </c>
      <c r="AP189" s="67" t="str">
        <f>IF(HPS!$AN189&gt;=40,"Cleared","NC")</f>
        <v>Cleared</v>
      </c>
      <c r="AQ189" s="63" t="str">
        <f>Wellness!AY190</f>
        <v>NC</v>
      </c>
      <c r="AR189" s="63">
        <f>Wellness!BG190</f>
        <v>0</v>
      </c>
      <c r="AS189" s="62">
        <f t="shared" si="58"/>
        <v>0</v>
      </c>
      <c r="AT189" s="76" t="str">
        <f t="shared" si="59"/>
        <v>NC</v>
      </c>
      <c r="AU189" s="63">
        <f>Behavior!AG190</f>
        <v>3.7</v>
      </c>
      <c r="AV189" s="63">
        <f>Behavior!AH190</f>
        <v>7.4</v>
      </c>
      <c r="AW189" s="63" t="str">
        <f t="shared" si="60"/>
        <v>Cleared</v>
      </c>
      <c r="AX189" s="63">
        <f>Discipline!AN190</f>
        <v>30.222222222222221</v>
      </c>
      <c r="AY189" s="63">
        <f t="shared" si="61"/>
        <v>3.0222222222222221</v>
      </c>
      <c r="AZ189" s="63" t="str">
        <f t="shared" si="62"/>
        <v>NC</v>
      </c>
      <c r="BA189" s="63">
        <f t="shared" si="63"/>
        <v>39.428888888888892</v>
      </c>
      <c r="BB189" s="63">
        <f>Persona!BB190</f>
        <v>21.096296296296298</v>
      </c>
      <c r="BC189" s="63">
        <f>Persona!BC190</f>
        <v>25.666666666666668</v>
      </c>
      <c r="BD189" s="63">
        <f t="shared" si="64"/>
        <v>46.762962962962966</v>
      </c>
      <c r="BE189" s="63">
        <f t="shared" si="65"/>
        <v>23.381481481481483</v>
      </c>
      <c r="BF189" s="63" t="str">
        <f t="shared" si="66"/>
        <v>Cleared</v>
      </c>
      <c r="BG189" s="63" t="str">
        <f>Wellness!BS190</f>
        <v>NC</v>
      </c>
      <c r="BH189" s="63">
        <f>Wellness!CA190</f>
        <v>26.666666666666668</v>
      </c>
      <c r="BI189" s="62">
        <f t="shared" si="67"/>
        <v>8</v>
      </c>
      <c r="BJ189" s="76" t="str">
        <f t="shared" si="68"/>
        <v>NC</v>
      </c>
      <c r="BK189" s="63">
        <f>Behavior!AG190</f>
        <v>3.7</v>
      </c>
      <c r="BL189" s="63">
        <f>Behavior!AH190</f>
        <v>7.4</v>
      </c>
      <c r="BM189" s="63" t="str">
        <f t="shared" si="69"/>
        <v>Cleared</v>
      </c>
      <c r="BN189" s="63">
        <f>Discipline!BA190</f>
        <v>27.666666666666661</v>
      </c>
      <c r="BO189" s="63">
        <f t="shared" si="70"/>
        <v>2.7666666666666662</v>
      </c>
      <c r="BP189" s="63" t="str">
        <f>IF(HPS!BO189&gt;=6,"Cleared","NC")</f>
        <v>NC</v>
      </c>
      <c r="BQ189" s="63">
        <f t="shared" si="71"/>
        <v>41.548148148148151</v>
      </c>
    </row>
    <row r="190" spans="1:69" x14ac:dyDescent="0.3">
      <c r="A190" s="71">
        <v>187</v>
      </c>
      <c r="B190" s="60" t="s">
        <v>23</v>
      </c>
      <c r="C190" s="60" t="s">
        <v>15</v>
      </c>
      <c r="D190" s="60" t="s">
        <v>400</v>
      </c>
      <c r="E190" s="61" t="s">
        <v>401</v>
      </c>
      <c r="F190" s="63">
        <f>Persona!O191</f>
        <v>0</v>
      </c>
      <c r="G190" s="63">
        <f>Persona!P191</f>
        <v>60</v>
      </c>
      <c r="H190" s="63">
        <f>HPS!$G190+HPS!$F190</f>
        <v>60</v>
      </c>
      <c r="I190" s="63">
        <f>HPS!$H190*0.5</f>
        <v>30</v>
      </c>
      <c r="J190" s="63" t="str">
        <f>IF(HPS!$G190&gt;=50,"Cleared","NC")</f>
        <v>Cleared</v>
      </c>
      <c r="K190" s="63" t="str">
        <f>Wellness!K191</f>
        <v>Cleared</v>
      </c>
      <c r="L190" s="63">
        <f>Wellness!S191</f>
        <v>43.333333333333336</v>
      </c>
      <c r="M190" s="62">
        <f t="shared" si="49"/>
        <v>13</v>
      </c>
      <c r="N190" s="76" t="str">
        <f t="shared" si="50"/>
        <v>Cleared</v>
      </c>
      <c r="O190" s="62">
        <f>Behavior!I191</f>
        <v>3</v>
      </c>
      <c r="P190" s="62">
        <f>HPS!$O190*2</f>
        <v>6</v>
      </c>
      <c r="Q190" s="63" t="str">
        <f>IF(HPS!$P190&gt;=6,"Cleared","NC")</f>
        <v>Cleared</v>
      </c>
      <c r="R190" s="63">
        <f>Discipline!N191</f>
        <v>64.732142857142861</v>
      </c>
      <c r="S190" s="63">
        <f>HPS!$R190*0.1</f>
        <v>6.4732142857142865</v>
      </c>
      <c r="T190" s="63" t="str">
        <f>IF(HPS!$S190&gt;=4,"Cleared","NC")</f>
        <v>Cleared</v>
      </c>
      <c r="U190" s="63">
        <f>HPS!$I190+HPS!$M190+HPS!$P190+HPS!$S190</f>
        <v>55.473214285714285</v>
      </c>
      <c r="V190" s="63">
        <f>Persona!AB191</f>
        <v>21.683333333333337</v>
      </c>
      <c r="W190" s="63">
        <f>Persona!AC191</f>
        <v>30.399999999999991</v>
      </c>
      <c r="X190" s="63">
        <f>HPS!$V190+HPS!$W190</f>
        <v>52.083333333333329</v>
      </c>
      <c r="Y190" s="63">
        <f t="shared" si="51"/>
        <v>26.041666666666664</v>
      </c>
      <c r="Z190" s="63" t="str">
        <f>IF(HPS!$X190&gt;=40,"Cleared","NC")</f>
        <v>Cleared</v>
      </c>
      <c r="AA190" s="63" t="str">
        <f>Wellness!AE191</f>
        <v>Cleared</v>
      </c>
      <c r="AB190" s="63">
        <f>Wellness!AM191</f>
        <v>20</v>
      </c>
      <c r="AC190" s="63">
        <f t="shared" si="72"/>
        <v>6</v>
      </c>
      <c r="AD190" s="76" t="str">
        <f t="shared" si="52"/>
        <v>NC</v>
      </c>
      <c r="AE190" s="63">
        <f>Behavior!Q191</f>
        <v>3.6</v>
      </c>
      <c r="AF190" s="63">
        <f>Behavior!R191</f>
        <v>7.2</v>
      </c>
      <c r="AG190" s="63" t="str">
        <f>IF(HPS!$AF190&gt;=6,"Cleared","NC")</f>
        <v>Cleared</v>
      </c>
      <c r="AH190" s="63">
        <f>Discipline!AA191</f>
        <v>58.74285714285714</v>
      </c>
      <c r="AI190" s="63">
        <f t="shared" si="53"/>
        <v>5.8742857142857146</v>
      </c>
      <c r="AJ190" s="63" t="str">
        <f t="shared" si="54"/>
        <v>Cleared</v>
      </c>
      <c r="AK190" s="63">
        <f t="shared" si="55"/>
        <v>45.115952380952379</v>
      </c>
      <c r="AL190" s="63">
        <f>Persona!AO191</f>
        <v>15.773333333333333</v>
      </c>
      <c r="AM190" s="63">
        <f>Persona!AP191</f>
        <v>52.666666666666664</v>
      </c>
      <c r="AN190" s="63">
        <f t="shared" si="56"/>
        <v>68.44</v>
      </c>
      <c r="AO190" s="63">
        <f t="shared" si="57"/>
        <v>34.22</v>
      </c>
      <c r="AP190" s="63" t="str">
        <f>IF(HPS!$AN190&gt;=40,"Cleared","NC")</f>
        <v>Cleared</v>
      </c>
      <c r="AQ190" s="63" t="str">
        <f>Wellness!AY191</f>
        <v>Cleared</v>
      </c>
      <c r="AR190" s="63">
        <f>Wellness!BG191</f>
        <v>40</v>
      </c>
      <c r="AS190" s="62">
        <f t="shared" si="58"/>
        <v>12</v>
      </c>
      <c r="AT190" s="76" t="str">
        <f t="shared" si="59"/>
        <v>Cleared</v>
      </c>
      <c r="AU190" s="63">
        <f>Behavior!AG191</f>
        <v>4</v>
      </c>
      <c r="AV190" s="63">
        <f>Behavior!AH191</f>
        <v>8</v>
      </c>
      <c r="AW190" s="63" t="str">
        <f t="shared" si="60"/>
        <v>Cleared</v>
      </c>
      <c r="AX190" s="63">
        <f>Discipline!AN191</f>
        <v>51.333333333333329</v>
      </c>
      <c r="AY190" s="63">
        <f t="shared" si="61"/>
        <v>5.1333333333333329</v>
      </c>
      <c r="AZ190" s="63" t="str">
        <f t="shared" si="62"/>
        <v>Cleared</v>
      </c>
      <c r="BA190" s="63">
        <f t="shared" si="63"/>
        <v>59.353333333333332</v>
      </c>
      <c r="BB190" s="63">
        <f>Persona!BB191</f>
        <v>24.644444444444446</v>
      </c>
      <c r="BC190" s="63">
        <f>Persona!BC191</f>
        <v>44.666666666666657</v>
      </c>
      <c r="BD190" s="63">
        <f t="shared" si="64"/>
        <v>69.311111111111103</v>
      </c>
      <c r="BE190" s="63">
        <f t="shared" si="65"/>
        <v>34.655555555555551</v>
      </c>
      <c r="BF190" s="63" t="str">
        <f t="shared" si="66"/>
        <v>Cleared</v>
      </c>
      <c r="BG190" s="63" t="str">
        <f>Wellness!BS191</f>
        <v>Cleared</v>
      </c>
      <c r="BH190" s="63">
        <f>Wellness!CA191</f>
        <v>30</v>
      </c>
      <c r="BI190" s="62">
        <f t="shared" si="67"/>
        <v>9</v>
      </c>
      <c r="BJ190" s="76" t="str">
        <f t="shared" si="68"/>
        <v>Cleared</v>
      </c>
      <c r="BK190" s="63">
        <f>Behavior!AG191</f>
        <v>4</v>
      </c>
      <c r="BL190" s="63">
        <f>Behavior!AH191</f>
        <v>8</v>
      </c>
      <c r="BM190" s="63" t="str">
        <f t="shared" si="69"/>
        <v>Cleared</v>
      </c>
      <c r="BN190" s="63">
        <f>Discipline!BA191</f>
        <v>46</v>
      </c>
      <c r="BO190" s="63">
        <f t="shared" si="70"/>
        <v>4.6000000000000005</v>
      </c>
      <c r="BP190" s="63" t="str">
        <f>IF(HPS!BO190&gt;=6,"Cleared","NC")</f>
        <v>NC</v>
      </c>
      <c r="BQ190" s="63">
        <f t="shared" si="71"/>
        <v>56.255555555555553</v>
      </c>
    </row>
    <row r="191" spans="1:69" x14ac:dyDescent="0.3">
      <c r="A191" s="72">
        <v>188</v>
      </c>
      <c r="B191" s="64" t="s">
        <v>23</v>
      </c>
      <c r="C191" s="64" t="s">
        <v>24</v>
      </c>
      <c r="D191" s="64" t="s">
        <v>402</v>
      </c>
      <c r="E191" s="65" t="s">
        <v>403</v>
      </c>
      <c r="F191" s="63">
        <f>Persona!O192</f>
        <v>0</v>
      </c>
      <c r="G191" s="63">
        <f>Persona!P192</f>
        <v>30</v>
      </c>
      <c r="H191" s="63">
        <f>HPS!$G191+HPS!$F191</f>
        <v>30</v>
      </c>
      <c r="I191" s="63">
        <f>HPS!$H191*0.5</f>
        <v>15</v>
      </c>
      <c r="J191" s="63" t="str">
        <f>IF(HPS!$G191&gt;=50,"Cleared","NC")</f>
        <v>NC</v>
      </c>
      <c r="K191" s="63" t="str">
        <f>Wellness!K192</f>
        <v>Cleared</v>
      </c>
      <c r="L191" s="63">
        <f>Wellness!S192</f>
        <v>40</v>
      </c>
      <c r="M191" s="62">
        <f t="shared" si="49"/>
        <v>12</v>
      </c>
      <c r="N191" s="76" t="str">
        <f t="shared" si="50"/>
        <v>Cleared</v>
      </c>
      <c r="O191" s="66">
        <f>Behavior!I192</f>
        <v>3</v>
      </c>
      <c r="P191" s="66">
        <f>HPS!$O191*2</f>
        <v>6</v>
      </c>
      <c r="Q191" s="67" t="str">
        <f>IF(HPS!$P191&gt;=6,"Cleared","NC")</f>
        <v>Cleared</v>
      </c>
      <c r="R191" s="63">
        <f>Discipline!N192</f>
        <v>59.598214285714292</v>
      </c>
      <c r="S191" s="63">
        <f>HPS!$R191*0.1</f>
        <v>5.9598214285714297</v>
      </c>
      <c r="T191" s="63" t="str">
        <f>IF(HPS!$S191&gt;=4,"Cleared","NC")</f>
        <v>Cleared</v>
      </c>
      <c r="U191" s="67">
        <f>HPS!$I191+HPS!$M191+HPS!$P191+HPS!$S191</f>
        <v>38.959821428571431</v>
      </c>
      <c r="V191" s="63">
        <f>Persona!AB192</f>
        <v>15.057142857142859</v>
      </c>
      <c r="W191" s="63">
        <f>Persona!AC192</f>
        <v>26.4</v>
      </c>
      <c r="X191" s="63">
        <f>HPS!$V191+HPS!$W191</f>
        <v>41.457142857142856</v>
      </c>
      <c r="Y191" s="63">
        <f t="shared" si="51"/>
        <v>20.728571428571428</v>
      </c>
      <c r="Z191" s="67" t="str">
        <f>IF(HPS!$X191&gt;=40,"Cleared","NC")</f>
        <v>Cleared</v>
      </c>
      <c r="AA191" s="63" t="str">
        <f>Wellness!AE192</f>
        <v>NC</v>
      </c>
      <c r="AB191" s="63">
        <f>Wellness!AM192</f>
        <v>10</v>
      </c>
      <c r="AC191" s="63">
        <f t="shared" si="72"/>
        <v>3</v>
      </c>
      <c r="AD191" s="76" t="str">
        <f t="shared" si="52"/>
        <v>NC</v>
      </c>
      <c r="AE191" s="63">
        <f>Behavior!Q192</f>
        <v>3.4</v>
      </c>
      <c r="AF191" s="63">
        <f>Behavior!R192</f>
        <v>6.8</v>
      </c>
      <c r="AG191" s="63" t="str">
        <f>IF(HPS!$AF191&gt;=6,"Cleared","NC")</f>
        <v>Cleared</v>
      </c>
      <c r="AH191" s="63">
        <f>Discipline!AA192</f>
        <v>33.028571428571432</v>
      </c>
      <c r="AI191" s="63">
        <f t="shared" si="53"/>
        <v>3.3028571428571434</v>
      </c>
      <c r="AJ191" s="63" t="str">
        <f t="shared" si="54"/>
        <v>NC</v>
      </c>
      <c r="AK191" s="63">
        <f t="shared" si="55"/>
        <v>33.831428571428575</v>
      </c>
      <c r="AL191" s="63">
        <f>Persona!AO192</f>
        <v>16.680000000000003</v>
      </c>
      <c r="AM191" s="63">
        <f>Persona!AP192</f>
        <v>31.333333333333336</v>
      </c>
      <c r="AN191" s="63">
        <f t="shared" si="56"/>
        <v>48.013333333333335</v>
      </c>
      <c r="AO191" s="63">
        <f t="shared" si="57"/>
        <v>24.006666666666668</v>
      </c>
      <c r="AP191" s="67" t="str">
        <f>IF(HPS!$AN191&gt;=40,"Cleared","NC")</f>
        <v>Cleared</v>
      </c>
      <c r="AQ191" s="63" t="str">
        <f>Wellness!AY192</f>
        <v>NC</v>
      </c>
      <c r="AR191" s="63">
        <f>Wellness!BG192</f>
        <v>10</v>
      </c>
      <c r="AS191" s="62">
        <f t="shared" si="58"/>
        <v>3</v>
      </c>
      <c r="AT191" s="76" t="str">
        <f t="shared" si="59"/>
        <v>NC</v>
      </c>
      <c r="AU191" s="63">
        <f>Behavior!AG192</f>
        <v>3.4799999999999995</v>
      </c>
      <c r="AV191" s="63">
        <f>Behavior!AH192</f>
        <v>6.9599999999999991</v>
      </c>
      <c r="AW191" s="63" t="str">
        <f t="shared" si="60"/>
        <v>Cleared</v>
      </c>
      <c r="AX191" s="63">
        <f>Discipline!AN192</f>
        <v>35.777777777777779</v>
      </c>
      <c r="AY191" s="63">
        <f t="shared" si="61"/>
        <v>3.5777777777777779</v>
      </c>
      <c r="AZ191" s="63" t="str">
        <f t="shared" si="62"/>
        <v>NC</v>
      </c>
      <c r="BA191" s="63">
        <f t="shared" si="63"/>
        <v>37.544444444444444</v>
      </c>
      <c r="BB191" s="63">
        <f>Persona!BB192</f>
        <v>15.183333333333335</v>
      </c>
      <c r="BC191" s="63">
        <f>Persona!BC192</f>
        <v>48</v>
      </c>
      <c r="BD191" s="63">
        <f t="shared" si="64"/>
        <v>63.183333333333337</v>
      </c>
      <c r="BE191" s="63">
        <f t="shared" si="65"/>
        <v>31.591666666666669</v>
      </c>
      <c r="BF191" s="63" t="str">
        <f t="shared" si="66"/>
        <v>Cleared</v>
      </c>
      <c r="BG191" s="63" t="str">
        <f>Wellness!BS192</f>
        <v>NC</v>
      </c>
      <c r="BH191" s="63">
        <f>Wellness!CA192</f>
        <v>20</v>
      </c>
      <c r="BI191" s="62">
        <f t="shared" si="67"/>
        <v>6</v>
      </c>
      <c r="BJ191" s="76" t="str">
        <f t="shared" si="68"/>
        <v>NC</v>
      </c>
      <c r="BK191" s="63">
        <f>Behavior!AG192</f>
        <v>3.4799999999999995</v>
      </c>
      <c r="BL191" s="63">
        <f>Behavior!AH192</f>
        <v>6.9599999999999991</v>
      </c>
      <c r="BM191" s="63" t="str">
        <f t="shared" si="69"/>
        <v>Cleared</v>
      </c>
      <c r="BN191" s="63">
        <f>Discipline!BA192</f>
        <v>44</v>
      </c>
      <c r="BO191" s="63">
        <f t="shared" si="70"/>
        <v>4.4000000000000004</v>
      </c>
      <c r="BP191" s="63" t="str">
        <f>IF(HPS!BO191&gt;=6,"Cleared","NC")</f>
        <v>NC</v>
      </c>
      <c r="BQ191" s="63">
        <f t="shared" si="71"/>
        <v>48.951666666666668</v>
      </c>
    </row>
    <row r="192" spans="1:69" x14ac:dyDescent="0.3">
      <c r="A192" s="71">
        <v>189</v>
      </c>
      <c r="B192" s="60" t="s">
        <v>27</v>
      </c>
      <c r="C192" s="60" t="s">
        <v>15</v>
      </c>
      <c r="D192" s="60" t="s">
        <v>404</v>
      </c>
      <c r="E192" s="61" t="s">
        <v>405</v>
      </c>
      <c r="F192" s="63">
        <f>Persona!O193</f>
        <v>0</v>
      </c>
      <c r="G192" s="63">
        <f>Persona!P193</f>
        <v>80</v>
      </c>
      <c r="H192" s="63">
        <f>HPS!$G192+HPS!$F192</f>
        <v>80</v>
      </c>
      <c r="I192" s="63">
        <f>HPS!$H192*0.5</f>
        <v>40</v>
      </c>
      <c r="J192" s="63" t="str">
        <f>IF(HPS!$G192&gt;=50,"Cleared","NC")</f>
        <v>Cleared</v>
      </c>
      <c r="K192" s="63" t="str">
        <f>Wellness!K193</f>
        <v>Cleared</v>
      </c>
      <c r="L192" s="63">
        <f>Wellness!S193</f>
        <v>43.333333333333336</v>
      </c>
      <c r="M192" s="62">
        <f t="shared" si="49"/>
        <v>13</v>
      </c>
      <c r="N192" s="76" t="str">
        <f t="shared" si="50"/>
        <v>Cleared</v>
      </c>
      <c r="O192" s="62">
        <f>Behavior!I193</f>
        <v>3</v>
      </c>
      <c r="P192" s="62">
        <f>HPS!$O192*2</f>
        <v>6</v>
      </c>
      <c r="Q192" s="63" t="str">
        <f>IF(HPS!$P192&gt;=6,"Cleared","NC")</f>
        <v>Cleared</v>
      </c>
      <c r="R192" s="63">
        <f>Discipline!N193</f>
        <v>60</v>
      </c>
      <c r="S192" s="63">
        <f>HPS!$R192*0.1</f>
        <v>6</v>
      </c>
      <c r="T192" s="63" t="str">
        <f>IF(HPS!$S192&gt;=4,"Cleared","NC")</f>
        <v>Cleared</v>
      </c>
      <c r="U192" s="63">
        <f>HPS!$I192+HPS!$M192+HPS!$P192+HPS!$S192</f>
        <v>65</v>
      </c>
      <c r="V192" s="63">
        <f>Persona!AB193</f>
        <v>13.928571428571429</v>
      </c>
      <c r="W192" s="63">
        <f>Persona!AC193</f>
        <v>28.000000000000004</v>
      </c>
      <c r="X192" s="63">
        <f>HPS!$V192+HPS!$W192</f>
        <v>41.928571428571431</v>
      </c>
      <c r="Y192" s="63">
        <f t="shared" si="51"/>
        <v>20.964285714285715</v>
      </c>
      <c r="Z192" s="63" t="str">
        <f>IF(HPS!$X192&gt;=40,"Cleared","NC")</f>
        <v>Cleared</v>
      </c>
      <c r="AA192" s="63" t="str">
        <f>Wellness!AE193</f>
        <v>Cleared</v>
      </c>
      <c r="AB192" s="63">
        <f>Wellness!AM193</f>
        <v>56.666666666666664</v>
      </c>
      <c r="AC192" s="63">
        <f t="shared" si="72"/>
        <v>17</v>
      </c>
      <c r="AD192" s="76" t="str">
        <f t="shared" si="52"/>
        <v>Cleared</v>
      </c>
      <c r="AE192" s="63">
        <f>Behavior!Q193</f>
        <v>3.5</v>
      </c>
      <c r="AF192" s="63">
        <f>Behavior!R193</f>
        <v>7</v>
      </c>
      <c r="AG192" s="63" t="str">
        <f>IF(HPS!$AF192&gt;=6,"Cleared","NC")</f>
        <v>Cleared</v>
      </c>
      <c r="AH192" s="63">
        <f>Discipline!AA193</f>
        <v>52.228571428571428</v>
      </c>
      <c r="AI192" s="63">
        <f t="shared" si="53"/>
        <v>5.2228571428571433</v>
      </c>
      <c r="AJ192" s="63" t="str">
        <f t="shared" si="54"/>
        <v>Cleared</v>
      </c>
      <c r="AK192" s="63">
        <f t="shared" si="55"/>
        <v>50.187142857142859</v>
      </c>
      <c r="AL192" s="63">
        <f>Persona!AO193</f>
        <v>17.48</v>
      </c>
      <c r="AM192" s="63">
        <f>Persona!AP193</f>
        <v>45</v>
      </c>
      <c r="AN192" s="63">
        <f t="shared" si="56"/>
        <v>62.480000000000004</v>
      </c>
      <c r="AO192" s="63">
        <f t="shared" si="57"/>
        <v>31.240000000000002</v>
      </c>
      <c r="AP192" s="63" t="str">
        <f>IF(HPS!$AN192&gt;=40,"Cleared","NC")</f>
        <v>Cleared</v>
      </c>
      <c r="AQ192" s="63" t="str">
        <f>Wellness!AY193</f>
        <v>Cleared</v>
      </c>
      <c r="AR192" s="63">
        <f>Wellness!BG193</f>
        <v>16.666666666666664</v>
      </c>
      <c r="AS192" s="62">
        <f t="shared" si="58"/>
        <v>4.9999999999999991</v>
      </c>
      <c r="AT192" s="76" t="str">
        <f t="shared" si="59"/>
        <v>NC</v>
      </c>
      <c r="AU192" s="63">
        <f>Behavior!AG193</f>
        <v>3.95</v>
      </c>
      <c r="AV192" s="63">
        <f>Behavior!AH193</f>
        <v>7.9</v>
      </c>
      <c r="AW192" s="63" t="str">
        <f t="shared" si="60"/>
        <v>Cleared</v>
      </c>
      <c r="AX192" s="63">
        <f>Discipline!AN193</f>
        <v>50.888888888888886</v>
      </c>
      <c r="AY192" s="63">
        <f t="shared" si="61"/>
        <v>5.0888888888888886</v>
      </c>
      <c r="AZ192" s="63" t="str">
        <f t="shared" si="62"/>
        <v>Cleared</v>
      </c>
      <c r="BA192" s="63">
        <f t="shared" si="63"/>
        <v>49.228888888888889</v>
      </c>
      <c r="BB192" s="63">
        <f>Persona!BB193</f>
        <v>21.098148148148148</v>
      </c>
      <c r="BC192" s="63">
        <f>Persona!BC193</f>
        <v>48</v>
      </c>
      <c r="BD192" s="63">
        <f t="shared" si="64"/>
        <v>69.098148148148141</v>
      </c>
      <c r="BE192" s="63">
        <f t="shared" si="65"/>
        <v>34.54907407407407</v>
      </c>
      <c r="BF192" s="63" t="str">
        <f t="shared" si="66"/>
        <v>Cleared</v>
      </c>
      <c r="BG192" s="63" t="str">
        <f>Wellness!BS193</f>
        <v>Cleared</v>
      </c>
      <c r="BH192" s="63">
        <f>Wellness!CA193</f>
        <v>33.333333333333329</v>
      </c>
      <c r="BI192" s="62">
        <f t="shared" si="67"/>
        <v>9.9999999999999982</v>
      </c>
      <c r="BJ192" s="76" t="str">
        <f t="shared" si="68"/>
        <v>Cleared</v>
      </c>
      <c r="BK192" s="63">
        <f>Behavior!AG193</f>
        <v>3.95</v>
      </c>
      <c r="BL192" s="63">
        <f>Behavior!AH193</f>
        <v>7.9</v>
      </c>
      <c r="BM192" s="63" t="str">
        <f t="shared" si="69"/>
        <v>Cleared</v>
      </c>
      <c r="BN192" s="63">
        <f>Discipline!BA193</f>
        <v>53</v>
      </c>
      <c r="BO192" s="63">
        <f t="shared" si="70"/>
        <v>5.3000000000000007</v>
      </c>
      <c r="BP192" s="63" t="str">
        <f>IF(HPS!BO192&gt;=6,"Cleared","NC")</f>
        <v>NC</v>
      </c>
      <c r="BQ192" s="63">
        <f t="shared" si="71"/>
        <v>57.749074074074073</v>
      </c>
    </row>
    <row r="193" spans="1:69" x14ac:dyDescent="0.3">
      <c r="A193" s="72">
        <v>190</v>
      </c>
      <c r="B193" s="64" t="s">
        <v>23</v>
      </c>
      <c r="C193" s="64" t="s">
        <v>34</v>
      </c>
      <c r="D193" s="64" t="s">
        <v>406</v>
      </c>
      <c r="E193" s="65" t="s">
        <v>407</v>
      </c>
      <c r="F193" s="63">
        <f>Persona!O194</f>
        <v>0</v>
      </c>
      <c r="G193" s="63">
        <f>Persona!P194</f>
        <v>66.666666666666657</v>
      </c>
      <c r="H193" s="63">
        <f>HPS!$G193+HPS!$F193</f>
        <v>66.666666666666657</v>
      </c>
      <c r="I193" s="63">
        <f>HPS!$H193*0.5</f>
        <v>33.333333333333329</v>
      </c>
      <c r="J193" s="63" t="str">
        <f>IF(HPS!$G193&gt;=50,"Cleared","NC")</f>
        <v>Cleared</v>
      </c>
      <c r="K193" s="63" t="str">
        <f>Wellness!K194</f>
        <v>Cleared</v>
      </c>
      <c r="L193" s="63">
        <f>Wellness!S194</f>
        <v>40</v>
      </c>
      <c r="M193" s="62">
        <f t="shared" si="49"/>
        <v>12</v>
      </c>
      <c r="N193" s="76" t="str">
        <f t="shared" si="50"/>
        <v>Cleared</v>
      </c>
      <c r="O193" s="66">
        <f>Behavior!I194</f>
        <v>3</v>
      </c>
      <c r="P193" s="66">
        <f>HPS!$O193*2</f>
        <v>6</v>
      </c>
      <c r="Q193" s="67" t="str">
        <f>IF(HPS!$P193&gt;=6,"Cleared","NC")</f>
        <v>Cleared</v>
      </c>
      <c r="R193" s="63">
        <f>Discipline!N194</f>
        <v>55.267857142857146</v>
      </c>
      <c r="S193" s="63">
        <f>HPS!$R193*0.1</f>
        <v>5.5267857142857153</v>
      </c>
      <c r="T193" s="63" t="str">
        <f>IF(HPS!$S193&gt;=4,"Cleared","NC")</f>
        <v>Cleared</v>
      </c>
      <c r="U193" s="67">
        <f>HPS!$I193+HPS!$M193+HPS!$P193+HPS!$S193</f>
        <v>56.860119047619044</v>
      </c>
      <c r="V193" s="63">
        <f>Persona!AB194</f>
        <v>16.704761904761906</v>
      </c>
      <c r="W193" s="63">
        <f>Persona!AC194</f>
        <v>35.199999999999996</v>
      </c>
      <c r="X193" s="63">
        <f>HPS!$V193+HPS!$W193</f>
        <v>51.904761904761898</v>
      </c>
      <c r="Y193" s="63">
        <f t="shared" si="51"/>
        <v>25.952380952380949</v>
      </c>
      <c r="Z193" s="67" t="str">
        <f>IF(HPS!$X193&gt;=40,"Cleared","NC")</f>
        <v>Cleared</v>
      </c>
      <c r="AA193" s="63" t="str">
        <f>Wellness!AE194</f>
        <v>Cleared</v>
      </c>
      <c r="AB193" s="63">
        <f>Wellness!AM194</f>
        <v>36.666666666666664</v>
      </c>
      <c r="AC193" s="63">
        <f t="shared" si="72"/>
        <v>10.999999999999998</v>
      </c>
      <c r="AD193" s="76" t="str">
        <f t="shared" si="52"/>
        <v>Cleared</v>
      </c>
      <c r="AE193" s="63">
        <f>Behavior!Q194</f>
        <v>4.4000000000000004</v>
      </c>
      <c r="AF193" s="63">
        <f>Behavior!R194</f>
        <v>8.8000000000000007</v>
      </c>
      <c r="AG193" s="63" t="str">
        <f>IF(HPS!$AF193&gt;=6,"Cleared","NC")</f>
        <v>Cleared</v>
      </c>
      <c r="AH193" s="63">
        <f>Discipline!AA194</f>
        <v>61.714285714285708</v>
      </c>
      <c r="AI193" s="63">
        <f t="shared" si="53"/>
        <v>6.1714285714285708</v>
      </c>
      <c r="AJ193" s="63" t="str">
        <f t="shared" si="54"/>
        <v>Cleared</v>
      </c>
      <c r="AK193" s="63">
        <f t="shared" si="55"/>
        <v>51.923809523809517</v>
      </c>
      <c r="AL193" s="63">
        <f>Persona!AO194</f>
        <v>18.866666666666671</v>
      </c>
      <c r="AM193" s="63">
        <f>Persona!AP194</f>
        <v>47.333333333333329</v>
      </c>
      <c r="AN193" s="63">
        <f t="shared" si="56"/>
        <v>66.2</v>
      </c>
      <c r="AO193" s="63">
        <f t="shared" si="57"/>
        <v>33.1</v>
      </c>
      <c r="AP193" s="67" t="str">
        <f>IF(HPS!$AN193&gt;=40,"Cleared","NC")</f>
        <v>Cleared</v>
      </c>
      <c r="AQ193" s="63" t="str">
        <f>Wellness!AY194</f>
        <v>Cleared</v>
      </c>
      <c r="AR193" s="63">
        <f>Wellness!BG194</f>
        <v>33.333333333333329</v>
      </c>
      <c r="AS193" s="62">
        <f t="shared" si="58"/>
        <v>9.9999999999999982</v>
      </c>
      <c r="AT193" s="76" t="str">
        <f t="shared" si="59"/>
        <v>Cleared</v>
      </c>
      <c r="AU193" s="63">
        <f>Behavior!AG194</f>
        <v>2.2000000000000002</v>
      </c>
      <c r="AV193" s="63">
        <f>Behavior!AH194</f>
        <v>4.4000000000000004</v>
      </c>
      <c r="AW193" s="63" t="str">
        <f t="shared" si="60"/>
        <v>NC</v>
      </c>
      <c r="AX193" s="63">
        <f>Discipline!AN194</f>
        <v>61.277777777777779</v>
      </c>
      <c r="AY193" s="63">
        <f t="shared" si="61"/>
        <v>6.1277777777777782</v>
      </c>
      <c r="AZ193" s="63" t="str">
        <f t="shared" si="62"/>
        <v>Cleared</v>
      </c>
      <c r="BA193" s="63">
        <f t="shared" si="63"/>
        <v>53.62777777777778</v>
      </c>
      <c r="BB193" s="63">
        <f>Persona!BB194</f>
        <v>18.13240740740741</v>
      </c>
      <c r="BC193" s="63">
        <f>Persona!BC194</f>
        <v>35.333333333333336</v>
      </c>
      <c r="BD193" s="63">
        <f t="shared" si="64"/>
        <v>53.465740740740742</v>
      </c>
      <c r="BE193" s="63">
        <f t="shared" si="65"/>
        <v>26.732870370370371</v>
      </c>
      <c r="BF193" s="63" t="str">
        <f t="shared" si="66"/>
        <v>Cleared</v>
      </c>
      <c r="BG193" s="63" t="str">
        <f>Wellness!BS194</f>
        <v>Cleared</v>
      </c>
      <c r="BH193" s="63">
        <f>Wellness!CA194</f>
        <v>36.666666666666664</v>
      </c>
      <c r="BI193" s="62">
        <f t="shared" si="67"/>
        <v>10.999999999999998</v>
      </c>
      <c r="BJ193" s="76" t="str">
        <f t="shared" si="68"/>
        <v>Cleared</v>
      </c>
      <c r="BK193" s="63">
        <f>Behavior!AG194</f>
        <v>2.2000000000000002</v>
      </c>
      <c r="BL193" s="63">
        <f>Behavior!AH194</f>
        <v>4.4000000000000004</v>
      </c>
      <c r="BM193" s="63" t="str">
        <f t="shared" si="69"/>
        <v>NC</v>
      </c>
      <c r="BN193" s="63">
        <f>Discipline!BA194</f>
        <v>37.833333333333336</v>
      </c>
      <c r="BO193" s="63">
        <f t="shared" si="70"/>
        <v>3.7833333333333337</v>
      </c>
      <c r="BP193" s="63" t="str">
        <f>IF(HPS!BO193&gt;=6,"Cleared","NC")</f>
        <v>NC</v>
      </c>
      <c r="BQ193" s="63">
        <f t="shared" si="71"/>
        <v>45.916203703703701</v>
      </c>
    </row>
    <row r="194" spans="1:69" x14ac:dyDescent="0.3">
      <c r="A194" s="71">
        <v>191</v>
      </c>
      <c r="B194" s="60" t="s">
        <v>23</v>
      </c>
      <c r="C194" s="60" t="s">
        <v>15</v>
      </c>
      <c r="D194" s="60" t="s">
        <v>408</v>
      </c>
      <c r="E194" s="61" t="s">
        <v>409</v>
      </c>
      <c r="F194" s="63">
        <f>Persona!O195</f>
        <v>0</v>
      </c>
      <c r="G194" s="63">
        <f>Persona!P195</f>
        <v>65.555555555555543</v>
      </c>
      <c r="H194" s="63">
        <f>HPS!$G194+HPS!$F194</f>
        <v>65.555555555555543</v>
      </c>
      <c r="I194" s="63">
        <f>HPS!$H194*0.5</f>
        <v>32.777777777777771</v>
      </c>
      <c r="J194" s="63" t="str">
        <f>IF(HPS!$G194&gt;=50,"Cleared","NC")</f>
        <v>Cleared</v>
      </c>
      <c r="K194" s="63" t="str">
        <f>Wellness!K195</f>
        <v>Cleared</v>
      </c>
      <c r="L194" s="63">
        <f>Wellness!S195</f>
        <v>46.666666666666664</v>
      </c>
      <c r="M194" s="62">
        <f t="shared" si="49"/>
        <v>13.999999999999998</v>
      </c>
      <c r="N194" s="76" t="str">
        <f t="shared" si="50"/>
        <v>Cleared</v>
      </c>
      <c r="O194" s="62">
        <f>Behavior!I195</f>
        <v>3</v>
      </c>
      <c r="P194" s="62">
        <f>HPS!$O194*2</f>
        <v>6</v>
      </c>
      <c r="Q194" s="63" t="str">
        <f>IF(HPS!$P194&gt;=6,"Cleared","NC")</f>
        <v>Cleared</v>
      </c>
      <c r="R194" s="63">
        <f>Discipline!N195</f>
        <v>52.812499999999993</v>
      </c>
      <c r="S194" s="63">
        <f>HPS!$R194*0.1</f>
        <v>5.28125</v>
      </c>
      <c r="T194" s="63" t="str">
        <f>IF(HPS!$S194&gt;=4,"Cleared","NC")</f>
        <v>Cleared</v>
      </c>
      <c r="U194" s="63">
        <f>HPS!$I194+HPS!$M194+HPS!$P194+HPS!$S194</f>
        <v>58.059027777777771</v>
      </c>
      <c r="V194" s="63">
        <f>Persona!AB195</f>
        <v>18.452380952380956</v>
      </c>
      <c r="W194" s="63">
        <f>Persona!AC195</f>
        <v>53.599999999999994</v>
      </c>
      <c r="X194" s="63">
        <f>HPS!$V194+HPS!$W194</f>
        <v>72.052380952380958</v>
      </c>
      <c r="Y194" s="63">
        <f t="shared" si="51"/>
        <v>36.026190476190479</v>
      </c>
      <c r="Z194" s="63" t="str">
        <f>IF(HPS!$X194&gt;=40,"Cleared","NC")</f>
        <v>Cleared</v>
      </c>
      <c r="AA194" s="63" t="str">
        <f>Wellness!AE195</f>
        <v>Cleared</v>
      </c>
      <c r="AB194" s="63">
        <f>Wellness!AM195</f>
        <v>40</v>
      </c>
      <c r="AC194" s="63">
        <f t="shared" si="72"/>
        <v>12</v>
      </c>
      <c r="AD194" s="76" t="str">
        <f t="shared" si="52"/>
        <v>Cleared</v>
      </c>
      <c r="AE194" s="63">
        <f>Behavior!Q195</f>
        <v>3.3</v>
      </c>
      <c r="AF194" s="63">
        <f>Behavior!R195</f>
        <v>6.6</v>
      </c>
      <c r="AG194" s="63" t="str">
        <f>IF(HPS!$AF194&gt;=6,"Cleared","NC")</f>
        <v>Cleared</v>
      </c>
      <c r="AH194" s="63">
        <f>Discipline!AA195</f>
        <v>57.942857142857143</v>
      </c>
      <c r="AI194" s="63">
        <f t="shared" si="53"/>
        <v>5.7942857142857145</v>
      </c>
      <c r="AJ194" s="63" t="str">
        <f t="shared" si="54"/>
        <v>Cleared</v>
      </c>
      <c r="AK194" s="63">
        <f t="shared" si="55"/>
        <v>60.420476190476194</v>
      </c>
      <c r="AL194" s="63">
        <f>Persona!AO195</f>
        <v>15.626666666666665</v>
      </c>
      <c r="AM194" s="63">
        <f>Persona!AP195</f>
        <v>54.666666666666664</v>
      </c>
      <c r="AN194" s="63">
        <f t="shared" si="56"/>
        <v>70.293333333333322</v>
      </c>
      <c r="AO194" s="63">
        <f t="shared" si="57"/>
        <v>35.146666666666661</v>
      </c>
      <c r="AP194" s="63" t="str">
        <f>IF(HPS!$AN194&gt;=40,"Cleared","NC")</f>
        <v>Cleared</v>
      </c>
      <c r="AQ194" s="63" t="str">
        <f>Wellness!AY195</f>
        <v>Cleared</v>
      </c>
      <c r="AR194" s="63">
        <f>Wellness!BG195</f>
        <v>43.333333333333336</v>
      </c>
      <c r="AS194" s="62">
        <f t="shared" si="58"/>
        <v>13</v>
      </c>
      <c r="AT194" s="76" t="str">
        <f t="shared" si="59"/>
        <v>Cleared</v>
      </c>
      <c r="AU194" s="63">
        <f>Behavior!AG195</f>
        <v>3.6399999999999997</v>
      </c>
      <c r="AV194" s="63">
        <f>Behavior!AH195</f>
        <v>7.2799999999999994</v>
      </c>
      <c r="AW194" s="63" t="str">
        <f t="shared" si="60"/>
        <v>Cleared</v>
      </c>
      <c r="AX194" s="63">
        <f>Discipline!AN195</f>
        <v>55.833333333333336</v>
      </c>
      <c r="AY194" s="63">
        <f t="shared" si="61"/>
        <v>5.5833333333333339</v>
      </c>
      <c r="AZ194" s="63" t="str">
        <f t="shared" si="62"/>
        <v>Cleared</v>
      </c>
      <c r="BA194" s="63">
        <f t="shared" si="63"/>
        <v>61.01</v>
      </c>
      <c r="BB194" s="63">
        <f>Persona!BB195</f>
        <v>17.694444444444446</v>
      </c>
      <c r="BC194" s="63">
        <f>Persona!BC195</f>
        <v>48</v>
      </c>
      <c r="BD194" s="63">
        <f t="shared" si="64"/>
        <v>65.694444444444443</v>
      </c>
      <c r="BE194" s="63">
        <f t="shared" si="65"/>
        <v>32.847222222222221</v>
      </c>
      <c r="BF194" s="63" t="str">
        <f t="shared" si="66"/>
        <v>Cleared</v>
      </c>
      <c r="BG194" s="63" t="str">
        <f>Wellness!BS195</f>
        <v>Cleared</v>
      </c>
      <c r="BH194" s="63">
        <f>Wellness!CA195</f>
        <v>20</v>
      </c>
      <c r="BI194" s="62">
        <f t="shared" si="67"/>
        <v>6</v>
      </c>
      <c r="BJ194" s="76" t="str">
        <f t="shared" si="68"/>
        <v>NC</v>
      </c>
      <c r="BK194" s="63">
        <f>Behavior!AG195</f>
        <v>3.6399999999999997</v>
      </c>
      <c r="BL194" s="63">
        <f>Behavior!AH195</f>
        <v>7.2799999999999994</v>
      </c>
      <c r="BM194" s="63" t="str">
        <f t="shared" si="69"/>
        <v>Cleared</v>
      </c>
      <c r="BN194" s="63">
        <f>Discipline!BA195</f>
        <v>49</v>
      </c>
      <c r="BO194" s="63">
        <f t="shared" si="70"/>
        <v>4.9000000000000004</v>
      </c>
      <c r="BP194" s="63" t="str">
        <f>IF(HPS!BO194&gt;=6,"Cleared","NC")</f>
        <v>NC</v>
      </c>
      <c r="BQ194" s="63">
        <f t="shared" si="71"/>
        <v>51.027222222222221</v>
      </c>
    </row>
    <row r="195" spans="1:69" x14ac:dyDescent="0.3">
      <c r="A195" s="72">
        <v>192</v>
      </c>
      <c r="B195" s="64" t="s">
        <v>27</v>
      </c>
      <c r="C195" s="64" t="s">
        <v>15</v>
      </c>
      <c r="D195" s="64" t="s">
        <v>410</v>
      </c>
      <c r="E195" s="65" t="s">
        <v>411</v>
      </c>
      <c r="F195" s="63">
        <f>Persona!O196</f>
        <v>0</v>
      </c>
      <c r="G195" s="63">
        <f>Persona!P196</f>
        <v>71.111111111111114</v>
      </c>
      <c r="H195" s="63">
        <f>HPS!$G195+HPS!$F195</f>
        <v>71.111111111111114</v>
      </c>
      <c r="I195" s="63">
        <f>HPS!$H195*0.5</f>
        <v>35.555555555555557</v>
      </c>
      <c r="J195" s="63" t="str">
        <f>IF(HPS!$G195&gt;=50,"Cleared","NC")</f>
        <v>Cleared</v>
      </c>
      <c r="K195" s="63" t="str">
        <f>Wellness!K196</f>
        <v>Cleared</v>
      </c>
      <c r="L195" s="63">
        <f>Wellness!S196</f>
        <v>53.333333333333336</v>
      </c>
      <c r="M195" s="62">
        <f t="shared" si="49"/>
        <v>16</v>
      </c>
      <c r="N195" s="76" t="str">
        <f t="shared" si="50"/>
        <v>Cleared</v>
      </c>
      <c r="O195" s="66">
        <f>Behavior!I196</f>
        <v>3</v>
      </c>
      <c r="P195" s="66">
        <f>HPS!$O195*2</f>
        <v>6</v>
      </c>
      <c r="Q195" s="67" t="str">
        <f>IF(HPS!$P195&gt;=6,"Cleared","NC")</f>
        <v>Cleared</v>
      </c>
      <c r="R195" s="63">
        <f>Discipline!N196</f>
        <v>43.973214285714292</v>
      </c>
      <c r="S195" s="63">
        <f>HPS!$R195*0.1</f>
        <v>4.3973214285714297</v>
      </c>
      <c r="T195" s="63" t="str">
        <f>IF(HPS!$S195&gt;=4,"Cleared","NC")</f>
        <v>Cleared</v>
      </c>
      <c r="U195" s="67">
        <f>HPS!$I195+HPS!$M195+HPS!$P195+HPS!$S195</f>
        <v>61.952876984126988</v>
      </c>
      <c r="V195" s="63">
        <f>Persona!AB196</f>
        <v>22.528571428571428</v>
      </c>
      <c r="W195" s="63">
        <f>Persona!AC196</f>
        <v>36.800000000000004</v>
      </c>
      <c r="X195" s="63">
        <f>HPS!$V195+HPS!$W195</f>
        <v>59.328571428571436</v>
      </c>
      <c r="Y195" s="63">
        <f t="shared" si="51"/>
        <v>29.664285714285718</v>
      </c>
      <c r="Z195" s="67" t="str">
        <f>IF(HPS!$X195&gt;=40,"Cleared","NC")</f>
        <v>Cleared</v>
      </c>
      <c r="AA195" s="63" t="str">
        <f>Wellness!AE196</f>
        <v>Cleared</v>
      </c>
      <c r="AB195" s="63">
        <f>Wellness!AM196</f>
        <v>10</v>
      </c>
      <c r="AC195" s="63">
        <f t="shared" si="72"/>
        <v>3</v>
      </c>
      <c r="AD195" s="76" t="str">
        <f t="shared" si="52"/>
        <v>NC</v>
      </c>
      <c r="AE195" s="63">
        <f>Behavior!Q196</f>
        <v>3.3</v>
      </c>
      <c r="AF195" s="63">
        <f>Behavior!R196</f>
        <v>6.6</v>
      </c>
      <c r="AG195" s="63" t="str">
        <f>IF(HPS!$AF195&gt;=6,"Cleared","NC")</f>
        <v>Cleared</v>
      </c>
      <c r="AH195" s="63">
        <f>Discipline!AA196</f>
        <v>53.714285714285715</v>
      </c>
      <c r="AI195" s="63">
        <f t="shared" si="53"/>
        <v>5.3714285714285719</v>
      </c>
      <c r="AJ195" s="63" t="str">
        <f t="shared" si="54"/>
        <v>Cleared</v>
      </c>
      <c r="AK195" s="63">
        <f t="shared" si="55"/>
        <v>44.635714285714293</v>
      </c>
      <c r="AL195" s="63">
        <f>Persona!AO196</f>
        <v>11.146666666666668</v>
      </c>
      <c r="AM195" s="63">
        <f>Persona!AP196</f>
        <v>34</v>
      </c>
      <c r="AN195" s="63">
        <f t="shared" si="56"/>
        <v>45.146666666666668</v>
      </c>
      <c r="AO195" s="63">
        <f t="shared" si="57"/>
        <v>22.573333333333334</v>
      </c>
      <c r="AP195" s="67" t="str">
        <f>IF(HPS!$AN195&gt;=40,"Cleared","NC")</f>
        <v>Cleared</v>
      </c>
      <c r="AQ195" s="63" t="str">
        <f>Wellness!AY196</f>
        <v>Cleared</v>
      </c>
      <c r="AR195" s="63">
        <f>Wellness!BG196</f>
        <v>46.666666666666664</v>
      </c>
      <c r="AS195" s="62">
        <f t="shared" si="58"/>
        <v>13.999999999999998</v>
      </c>
      <c r="AT195" s="76" t="str">
        <f t="shared" si="59"/>
        <v>Cleared</v>
      </c>
      <c r="AU195" s="63">
        <f>Behavior!AG196</f>
        <v>2.1</v>
      </c>
      <c r="AV195" s="63">
        <f>Behavior!AH196</f>
        <v>4.2</v>
      </c>
      <c r="AW195" s="63" t="str">
        <f t="shared" si="60"/>
        <v>NC</v>
      </c>
      <c r="AX195" s="63">
        <f>Discipline!AN196</f>
        <v>41.111111111111114</v>
      </c>
      <c r="AY195" s="63">
        <f t="shared" si="61"/>
        <v>4.1111111111111116</v>
      </c>
      <c r="AZ195" s="63" t="str">
        <f t="shared" si="62"/>
        <v>Cleared</v>
      </c>
      <c r="BA195" s="63">
        <f t="shared" si="63"/>
        <v>44.884444444444448</v>
      </c>
      <c r="BB195" s="63">
        <f>Persona!BB196</f>
        <v>17.854629629629628</v>
      </c>
      <c r="BC195" s="63">
        <f>Persona!BC196</f>
        <v>35.333333333333336</v>
      </c>
      <c r="BD195" s="63">
        <f t="shared" si="64"/>
        <v>53.187962962962963</v>
      </c>
      <c r="BE195" s="63">
        <f t="shared" si="65"/>
        <v>26.593981481481482</v>
      </c>
      <c r="BF195" s="63" t="str">
        <f t="shared" si="66"/>
        <v>Cleared</v>
      </c>
      <c r="BG195" s="63" t="str">
        <f>Wellness!BS196</f>
        <v>Cleared</v>
      </c>
      <c r="BH195" s="63">
        <f>Wellness!CA196</f>
        <v>30</v>
      </c>
      <c r="BI195" s="62">
        <f t="shared" si="67"/>
        <v>9</v>
      </c>
      <c r="BJ195" s="76" t="str">
        <f t="shared" si="68"/>
        <v>Cleared</v>
      </c>
      <c r="BK195" s="63">
        <f>Behavior!AG196</f>
        <v>2.1</v>
      </c>
      <c r="BL195" s="63">
        <f>Behavior!AH196</f>
        <v>4.2</v>
      </c>
      <c r="BM195" s="63" t="str">
        <f t="shared" si="69"/>
        <v>NC</v>
      </c>
      <c r="BN195" s="63">
        <f>Discipline!BA196</f>
        <v>33.833333333333336</v>
      </c>
      <c r="BO195" s="63">
        <f t="shared" si="70"/>
        <v>3.3833333333333337</v>
      </c>
      <c r="BP195" s="63" t="str">
        <f>IF(HPS!BO195&gt;=6,"Cleared","NC")</f>
        <v>NC</v>
      </c>
      <c r="BQ195" s="63">
        <f t="shared" si="71"/>
        <v>43.177314814814814</v>
      </c>
    </row>
    <row r="196" spans="1:69" x14ac:dyDescent="0.3">
      <c r="A196" s="71">
        <v>193</v>
      </c>
      <c r="B196" s="60" t="s">
        <v>27</v>
      </c>
      <c r="C196" s="60" t="s">
        <v>15</v>
      </c>
      <c r="D196" s="60" t="s">
        <v>412</v>
      </c>
      <c r="E196" s="61" t="s">
        <v>413</v>
      </c>
      <c r="F196" s="63">
        <f>Persona!O197</f>
        <v>0</v>
      </c>
      <c r="G196" s="63">
        <f>Persona!P197</f>
        <v>60</v>
      </c>
      <c r="H196" s="63">
        <f>HPS!$G196+HPS!$F196</f>
        <v>60</v>
      </c>
      <c r="I196" s="63">
        <f>HPS!$H196*0.5</f>
        <v>30</v>
      </c>
      <c r="J196" s="63" t="str">
        <f>IF(HPS!$G196&gt;=50,"Cleared","NC")</f>
        <v>Cleared</v>
      </c>
      <c r="K196" s="63" t="str">
        <f>Wellness!K197</f>
        <v>Cleared</v>
      </c>
      <c r="L196" s="63">
        <f>Wellness!S197</f>
        <v>56.666666666666664</v>
      </c>
      <c r="M196" s="62">
        <f t="shared" si="49"/>
        <v>17</v>
      </c>
      <c r="N196" s="76" t="str">
        <f t="shared" si="50"/>
        <v>Cleared</v>
      </c>
      <c r="O196" s="62">
        <f>Behavior!I197</f>
        <v>3</v>
      </c>
      <c r="P196" s="62">
        <f>HPS!$O196*2</f>
        <v>6</v>
      </c>
      <c r="Q196" s="63" t="str">
        <f>IF(HPS!$P196&gt;=6,"Cleared","NC")</f>
        <v>Cleared</v>
      </c>
      <c r="R196" s="63">
        <f>Discipline!N197</f>
        <v>68.258928571428584</v>
      </c>
      <c r="S196" s="63">
        <f>HPS!$R196*0.1</f>
        <v>6.8258928571428585</v>
      </c>
      <c r="T196" s="63" t="str">
        <f>IF(HPS!$S196&gt;=4,"Cleared","NC")</f>
        <v>Cleared</v>
      </c>
      <c r="U196" s="63">
        <f>HPS!$I196+HPS!$M196+HPS!$P196+HPS!$S196</f>
        <v>59.825892857142861</v>
      </c>
      <c r="V196" s="63">
        <f>Persona!AB197</f>
        <v>17.44761904761905</v>
      </c>
      <c r="W196" s="63">
        <f>Persona!AC197</f>
        <v>44.79999999999999</v>
      </c>
      <c r="X196" s="63">
        <f>HPS!$V196+HPS!$W196</f>
        <v>62.24761904761904</v>
      </c>
      <c r="Y196" s="63">
        <f t="shared" si="51"/>
        <v>31.12380952380952</v>
      </c>
      <c r="Z196" s="63" t="str">
        <f>IF(HPS!$X196&gt;=40,"Cleared","NC")</f>
        <v>Cleared</v>
      </c>
      <c r="AA196" s="63" t="str">
        <f>Wellness!AE197</f>
        <v>Cleared</v>
      </c>
      <c r="AB196" s="63">
        <f>Wellness!AM197</f>
        <v>20</v>
      </c>
      <c r="AC196" s="63">
        <f t="shared" si="72"/>
        <v>6</v>
      </c>
      <c r="AD196" s="76" t="str">
        <f t="shared" si="52"/>
        <v>NC</v>
      </c>
      <c r="AE196" s="63">
        <f>Behavior!Q197</f>
        <v>3.5</v>
      </c>
      <c r="AF196" s="63">
        <f>Behavior!R197</f>
        <v>7</v>
      </c>
      <c r="AG196" s="63" t="str">
        <f>IF(HPS!$AF196&gt;=6,"Cleared","NC")</f>
        <v>Cleared</v>
      </c>
      <c r="AH196" s="63">
        <f>Discipline!AA197</f>
        <v>48</v>
      </c>
      <c r="AI196" s="63">
        <f t="shared" si="53"/>
        <v>4.8000000000000007</v>
      </c>
      <c r="AJ196" s="63" t="str">
        <f t="shared" si="54"/>
        <v>Cleared</v>
      </c>
      <c r="AK196" s="63">
        <f t="shared" si="55"/>
        <v>48.923809523809524</v>
      </c>
      <c r="AL196" s="63">
        <f>Persona!AO197</f>
        <v>17.866666666666667</v>
      </c>
      <c r="AM196" s="63">
        <f>Persona!AP197</f>
        <v>34</v>
      </c>
      <c r="AN196" s="63">
        <f t="shared" si="56"/>
        <v>51.866666666666667</v>
      </c>
      <c r="AO196" s="63">
        <f t="shared" si="57"/>
        <v>25.933333333333334</v>
      </c>
      <c r="AP196" s="63" t="str">
        <f>IF(HPS!$AN196&gt;=40,"Cleared","NC")</f>
        <v>Cleared</v>
      </c>
      <c r="AQ196" s="63" t="str">
        <f>Wellness!AY197</f>
        <v>Cleared</v>
      </c>
      <c r="AR196" s="63">
        <f>Wellness!BG197</f>
        <v>43.333333333333336</v>
      </c>
      <c r="AS196" s="62">
        <f t="shared" si="58"/>
        <v>13</v>
      </c>
      <c r="AT196" s="76" t="str">
        <f t="shared" si="59"/>
        <v>Cleared</v>
      </c>
      <c r="AU196" s="63" t="str">
        <f>Behavior!AG197</f>
        <v>0</v>
      </c>
      <c r="AV196" s="63">
        <f>Behavior!AH197</f>
        <v>0</v>
      </c>
      <c r="AW196" s="63" t="str">
        <f t="shared" si="60"/>
        <v>NC</v>
      </c>
      <c r="AX196" s="63">
        <f>Discipline!AN197</f>
        <v>60.777777777777771</v>
      </c>
      <c r="AY196" s="63">
        <f t="shared" si="61"/>
        <v>6.0777777777777775</v>
      </c>
      <c r="AZ196" s="63" t="str">
        <f t="shared" si="62"/>
        <v>Cleared</v>
      </c>
      <c r="BA196" s="63">
        <f t="shared" si="63"/>
        <v>45.011111111111113</v>
      </c>
      <c r="BB196" s="63">
        <f>Persona!BB197</f>
        <v>23.63518518518519</v>
      </c>
      <c r="BC196" s="63">
        <f>Persona!BC197</f>
        <v>41.666666666666664</v>
      </c>
      <c r="BD196" s="63">
        <f t="shared" si="64"/>
        <v>65.30185185185185</v>
      </c>
      <c r="BE196" s="63">
        <f t="shared" si="65"/>
        <v>32.650925925925925</v>
      </c>
      <c r="BF196" s="63" t="str">
        <f t="shared" si="66"/>
        <v>Cleared</v>
      </c>
      <c r="BG196" s="63" t="str">
        <f>Wellness!BS197</f>
        <v>Cleared</v>
      </c>
      <c r="BH196" s="63">
        <f>Wellness!CA197</f>
        <v>40</v>
      </c>
      <c r="BI196" s="62">
        <f t="shared" si="67"/>
        <v>12</v>
      </c>
      <c r="BJ196" s="76" t="str">
        <f t="shared" si="68"/>
        <v>Cleared</v>
      </c>
      <c r="BK196" s="63" t="str">
        <f>Behavior!AG197</f>
        <v>0</v>
      </c>
      <c r="BL196" s="63">
        <f>Behavior!AH197</f>
        <v>0</v>
      </c>
      <c r="BM196" s="63" t="str">
        <f t="shared" si="69"/>
        <v>NC</v>
      </c>
      <c r="BN196" s="63">
        <f>Discipline!BA197</f>
        <v>51.666666666666657</v>
      </c>
      <c r="BO196" s="63">
        <f t="shared" si="70"/>
        <v>5.1666666666666661</v>
      </c>
      <c r="BP196" s="63" t="str">
        <f>IF(HPS!BO196&gt;=6,"Cleared","NC")</f>
        <v>NC</v>
      </c>
      <c r="BQ196" s="63">
        <f t="shared" si="71"/>
        <v>49.81759259259259</v>
      </c>
    </row>
    <row r="197" spans="1:69" x14ac:dyDescent="0.3">
      <c r="A197" s="72">
        <v>194</v>
      </c>
      <c r="B197" s="64" t="s">
        <v>23</v>
      </c>
      <c r="C197" s="64" t="s">
        <v>15</v>
      </c>
      <c r="D197" s="64" t="s">
        <v>414</v>
      </c>
      <c r="E197" s="65" t="s">
        <v>415</v>
      </c>
      <c r="F197" s="63">
        <f>Persona!O198</f>
        <v>0</v>
      </c>
      <c r="G197" s="63">
        <f>Persona!P198</f>
        <v>88.8888888888889</v>
      </c>
      <c r="H197" s="63">
        <f>HPS!$G197+HPS!$F197</f>
        <v>88.8888888888889</v>
      </c>
      <c r="I197" s="63">
        <f>HPS!$H197*0.5</f>
        <v>44.44444444444445</v>
      </c>
      <c r="J197" s="63" t="str">
        <f>IF(HPS!$G197&gt;=50,"Cleared","NC")</f>
        <v>Cleared</v>
      </c>
      <c r="K197" s="63" t="str">
        <f>Wellness!K198</f>
        <v>Cleared</v>
      </c>
      <c r="L197" s="63">
        <f>Wellness!S198</f>
        <v>56.666666666666664</v>
      </c>
      <c r="M197" s="62">
        <f t="shared" ref="M197:M231" si="73">$L197*0.3</f>
        <v>17</v>
      </c>
      <c r="N197" s="76" t="str">
        <f t="shared" ref="N197:N231" si="74">IF(M197&gt;=9,"Cleared","NC")</f>
        <v>Cleared</v>
      </c>
      <c r="O197" s="66">
        <f>Behavior!I198</f>
        <v>3</v>
      </c>
      <c r="P197" s="66">
        <f>HPS!$O197*2</f>
        <v>6</v>
      </c>
      <c r="Q197" s="67" t="str">
        <f>IF(HPS!$P197&gt;=6,"Cleared","NC")</f>
        <v>Cleared</v>
      </c>
      <c r="R197" s="63">
        <f>Discipline!N198</f>
        <v>56.785714285714285</v>
      </c>
      <c r="S197" s="63">
        <f>HPS!$R197*0.1</f>
        <v>5.6785714285714288</v>
      </c>
      <c r="T197" s="63" t="str">
        <f>IF(HPS!$S197&gt;=4,"Cleared","NC")</f>
        <v>Cleared</v>
      </c>
      <c r="U197" s="67">
        <f>HPS!$I197+HPS!$M197+HPS!$P197+HPS!$S197</f>
        <v>73.123015873015888</v>
      </c>
      <c r="V197" s="63">
        <f>Persona!AB198</f>
        <v>16.338095238095239</v>
      </c>
      <c r="W197" s="63">
        <f>Persona!AC198</f>
        <v>38.4</v>
      </c>
      <c r="X197" s="63">
        <f>HPS!$V197+HPS!$W197</f>
        <v>54.738095238095241</v>
      </c>
      <c r="Y197" s="63">
        <f t="shared" ref="Y197:Y231" si="75">X197*0.5</f>
        <v>27.36904761904762</v>
      </c>
      <c r="Z197" s="67" t="str">
        <f>IF(HPS!$X197&gt;=40,"Cleared","NC")</f>
        <v>Cleared</v>
      </c>
      <c r="AA197" s="63" t="str">
        <f>Wellness!AE198</f>
        <v>Cleared</v>
      </c>
      <c r="AB197" s="63">
        <f>Wellness!AM198</f>
        <v>33.333333333333329</v>
      </c>
      <c r="AC197" s="63">
        <f t="shared" si="72"/>
        <v>9.9999999999999982</v>
      </c>
      <c r="AD197" s="76" t="str">
        <f t="shared" ref="AD197:AD231" si="76">IF(AC197&gt;=9,"Cleared","NC")</f>
        <v>Cleared</v>
      </c>
      <c r="AE197" s="63">
        <f>Behavior!Q198</f>
        <v>4.9000000000000004</v>
      </c>
      <c r="AF197" s="63">
        <f>Behavior!R198</f>
        <v>9.8000000000000007</v>
      </c>
      <c r="AG197" s="63" t="str">
        <f>IF(HPS!$AF197&gt;=6,"Cleared","NC")</f>
        <v>Cleared</v>
      </c>
      <c r="AH197" s="63">
        <f>Discipline!AA198</f>
        <v>56.571428571428569</v>
      </c>
      <c r="AI197" s="63">
        <f t="shared" ref="AI197:AI231" si="77">AH197*0.1</f>
        <v>5.6571428571428575</v>
      </c>
      <c r="AJ197" s="63" t="str">
        <f t="shared" ref="AJ197:AJ231" si="78">IF(AI197&gt;=4,"Cleared","NC")</f>
        <v>Cleared</v>
      </c>
      <c r="AK197" s="63">
        <f t="shared" ref="AK197:AK231" si="79">Y197+AC197+AF197+AI197</f>
        <v>52.826190476190476</v>
      </c>
      <c r="AL197" s="63">
        <f>Persona!AO198</f>
        <v>21.120000000000005</v>
      </c>
      <c r="AM197" s="63">
        <f>Persona!AP198</f>
        <v>31.666666666666664</v>
      </c>
      <c r="AN197" s="63">
        <f t="shared" ref="AN197:AN231" si="80">AL197+AM197</f>
        <v>52.786666666666669</v>
      </c>
      <c r="AO197" s="63">
        <f t="shared" ref="AO197:AO231" si="81">AN197*0.5</f>
        <v>26.393333333333334</v>
      </c>
      <c r="AP197" s="67" t="str">
        <f>IF(HPS!$AN197&gt;=40,"Cleared","NC")</f>
        <v>Cleared</v>
      </c>
      <c r="AQ197" s="63" t="str">
        <f>Wellness!AY198</f>
        <v>Cleared</v>
      </c>
      <c r="AR197" s="63">
        <f>Wellness!BG198</f>
        <v>6.666666666666667</v>
      </c>
      <c r="AS197" s="62">
        <f t="shared" ref="AS197:AS231" si="82">AR197*0.3</f>
        <v>2</v>
      </c>
      <c r="AT197" s="76" t="str">
        <f t="shared" ref="AT197:AT231" si="83">IF(AS197&gt;=9,"Cleared","NC")</f>
        <v>NC</v>
      </c>
      <c r="AU197" s="63">
        <f>Behavior!AG198</f>
        <v>3.95</v>
      </c>
      <c r="AV197" s="63">
        <f>Behavior!AH198</f>
        <v>7.9</v>
      </c>
      <c r="AW197" s="63" t="str">
        <f t="shared" ref="AW197:AW231" si="84">IF(AV197&gt;=6,"Cleared","NC")</f>
        <v>Cleared</v>
      </c>
      <c r="AX197" s="63">
        <f>Discipline!AN198</f>
        <v>52.055555555555557</v>
      </c>
      <c r="AY197" s="63">
        <f t="shared" ref="AY197:AY231" si="85">AX197*0.1</f>
        <v>5.2055555555555557</v>
      </c>
      <c r="AZ197" s="63" t="str">
        <f t="shared" ref="AZ197:AZ231" si="86">IF(AY197&gt;=4,"Cleared","NC")</f>
        <v>Cleared</v>
      </c>
      <c r="BA197" s="63">
        <f t="shared" ref="BA197:BA231" si="87">AO197+AS197+AV197+AY197</f>
        <v>41.498888888888892</v>
      </c>
      <c r="BB197" s="63">
        <f>Persona!BB198</f>
        <v>22.25740740740741</v>
      </c>
      <c r="BC197" s="63">
        <f>Persona!BC198</f>
        <v>52</v>
      </c>
      <c r="BD197" s="63">
        <f t="shared" ref="BD197:BD231" si="88">BB197+BC197</f>
        <v>74.257407407407413</v>
      </c>
      <c r="BE197" s="63">
        <f t="shared" ref="BE197:BE231" si="89">BD197*0.5</f>
        <v>37.128703703703707</v>
      </c>
      <c r="BF197" s="63" t="str">
        <f t="shared" ref="BF197:BF231" si="90">IF(BD197&gt;=40,"Cleared","NC")</f>
        <v>Cleared</v>
      </c>
      <c r="BG197" s="63" t="str">
        <f>Wellness!BS198</f>
        <v>Cleared</v>
      </c>
      <c r="BH197" s="63">
        <f>Wellness!CA198</f>
        <v>30</v>
      </c>
      <c r="BI197" s="62">
        <f t="shared" ref="BI197:BI231" si="91">BH197*0.3</f>
        <v>9</v>
      </c>
      <c r="BJ197" s="76" t="str">
        <f t="shared" ref="BJ197:BJ231" si="92">IF(BI197&gt;=9,"Cleared","NC")</f>
        <v>Cleared</v>
      </c>
      <c r="BK197" s="63">
        <f>Behavior!AG198</f>
        <v>3.95</v>
      </c>
      <c r="BL197" s="63">
        <f>Behavior!AH198</f>
        <v>7.9</v>
      </c>
      <c r="BM197" s="63" t="str">
        <f t="shared" ref="BM197:BM231" si="93">IF(BL197&gt;=6,"Cleared","NC")</f>
        <v>Cleared</v>
      </c>
      <c r="BN197" s="63">
        <f>Discipline!BA198</f>
        <v>52.666666666666664</v>
      </c>
      <c r="BO197" s="63">
        <f t="shared" ref="BO197:BO231" si="94">BN197*0.1</f>
        <v>5.2666666666666666</v>
      </c>
      <c r="BP197" s="63" t="str">
        <f>IF(HPS!BO197&gt;=6,"Cleared","NC")</f>
        <v>NC</v>
      </c>
      <c r="BQ197" s="63">
        <f t="shared" ref="BQ197:BQ231" si="95">BE197+BI197+BL197+BO197</f>
        <v>59.295370370370371</v>
      </c>
    </row>
    <row r="198" spans="1:69" x14ac:dyDescent="0.3">
      <c r="A198" s="71">
        <v>195</v>
      </c>
      <c r="B198" s="60" t="s">
        <v>27</v>
      </c>
      <c r="C198" s="60" t="s">
        <v>34</v>
      </c>
      <c r="D198" s="60" t="s">
        <v>416</v>
      </c>
      <c r="E198" s="61" t="s">
        <v>417</v>
      </c>
      <c r="F198" s="63">
        <f>Persona!O199</f>
        <v>0</v>
      </c>
      <c r="G198" s="63">
        <f>Persona!P199</f>
        <v>66.666666666666657</v>
      </c>
      <c r="H198" s="63">
        <f>HPS!$G198+HPS!$F198</f>
        <v>66.666666666666657</v>
      </c>
      <c r="I198" s="63">
        <f>HPS!$H198*0.5</f>
        <v>33.333333333333329</v>
      </c>
      <c r="J198" s="63" t="str">
        <f>IF(HPS!$G198&gt;=50,"Cleared","NC")</f>
        <v>Cleared</v>
      </c>
      <c r="K198" s="63" t="str">
        <f>Wellness!K199</f>
        <v>Cleared</v>
      </c>
      <c r="L198" s="63">
        <f>Wellness!S199</f>
        <v>53.333333333333336</v>
      </c>
      <c r="M198" s="62">
        <f t="shared" si="73"/>
        <v>16</v>
      </c>
      <c r="N198" s="76" t="str">
        <f t="shared" si="74"/>
        <v>Cleared</v>
      </c>
      <c r="O198" s="62">
        <f>Behavior!I199</f>
        <v>3</v>
      </c>
      <c r="P198" s="62">
        <f>HPS!$O198*2</f>
        <v>6</v>
      </c>
      <c r="Q198" s="63" t="str">
        <f>IF(HPS!$P198&gt;=6,"Cleared","NC")</f>
        <v>Cleared</v>
      </c>
      <c r="R198" s="63">
        <f>Discipline!N199</f>
        <v>42.098214285714285</v>
      </c>
      <c r="S198" s="63">
        <f>HPS!$R198*0.1</f>
        <v>4.2098214285714288</v>
      </c>
      <c r="T198" s="63" t="str">
        <f>IF(HPS!$S198&gt;=4,"Cleared","NC")</f>
        <v>Cleared</v>
      </c>
      <c r="U198" s="63">
        <f>HPS!$I198+HPS!$M198+HPS!$P198+HPS!$S198</f>
        <v>59.543154761904759</v>
      </c>
      <c r="V198" s="63">
        <f>Persona!AB199</f>
        <v>14.777380952380955</v>
      </c>
      <c r="W198" s="63">
        <f>Persona!AC199</f>
        <v>37.6</v>
      </c>
      <c r="X198" s="63">
        <f>HPS!$V198+HPS!$W198</f>
        <v>52.37738095238096</v>
      </c>
      <c r="Y198" s="63">
        <f t="shared" si="75"/>
        <v>26.18869047619048</v>
      </c>
      <c r="Z198" s="63" t="str">
        <f>IF(HPS!$X198&gt;=40,"Cleared","NC")</f>
        <v>Cleared</v>
      </c>
      <c r="AA198" s="63" t="str">
        <f>Wellness!AE199</f>
        <v>Cleared</v>
      </c>
      <c r="AB198" s="63">
        <f>Wellness!AM199</f>
        <v>60</v>
      </c>
      <c r="AC198" s="63">
        <f t="shared" ref="AC198:AC231" si="96">AB198*0.3</f>
        <v>18</v>
      </c>
      <c r="AD198" s="76" t="str">
        <f t="shared" si="76"/>
        <v>Cleared</v>
      </c>
      <c r="AE198" s="63">
        <f>Behavior!Q199</f>
        <v>3.7333333333333329</v>
      </c>
      <c r="AF198" s="63">
        <f>Behavior!R199</f>
        <v>7.4666666666666659</v>
      </c>
      <c r="AG198" s="63" t="str">
        <f>IF(HPS!$AF198&gt;=6,"Cleared","NC")</f>
        <v>Cleared</v>
      </c>
      <c r="AH198" s="63">
        <f>Discipline!AA199</f>
        <v>42.666666666666664</v>
      </c>
      <c r="AI198" s="63">
        <f t="shared" si="77"/>
        <v>4.2666666666666666</v>
      </c>
      <c r="AJ198" s="63" t="str">
        <f t="shared" si="78"/>
        <v>Cleared</v>
      </c>
      <c r="AK198" s="63">
        <f t="shared" si="79"/>
        <v>55.922023809523814</v>
      </c>
      <c r="AL198" s="63">
        <f>Persona!AO199</f>
        <v>17.413333333333334</v>
      </c>
      <c r="AM198" s="63">
        <f>Persona!AP199</f>
        <v>43.999999999999993</v>
      </c>
      <c r="AN198" s="63">
        <f t="shared" si="80"/>
        <v>61.413333333333327</v>
      </c>
      <c r="AO198" s="63">
        <f t="shared" si="81"/>
        <v>30.706666666666663</v>
      </c>
      <c r="AP198" s="63" t="str">
        <f>IF(HPS!$AN198&gt;=40,"Cleared","NC")</f>
        <v>Cleared</v>
      </c>
      <c r="AQ198" s="63" t="str">
        <f>Wellness!AY199</f>
        <v>Cleared</v>
      </c>
      <c r="AR198" s="63">
        <f>Wellness!BG199</f>
        <v>56.666666666666664</v>
      </c>
      <c r="AS198" s="62">
        <f t="shared" si="82"/>
        <v>17</v>
      </c>
      <c r="AT198" s="76" t="str">
        <f t="shared" si="83"/>
        <v>Cleared</v>
      </c>
      <c r="AU198" s="63">
        <f>Behavior!AG199</f>
        <v>3.4</v>
      </c>
      <c r="AV198" s="63">
        <f>Behavior!AH199</f>
        <v>6.8</v>
      </c>
      <c r="AW198" s="63" t="str">
        <f t="shared" si="84"/>
        <v>Cleared</v>
      </c>
      <c r="AX198" s="63">
        <f>Discipline!AN199</f>
        <v>58.277777777777786</v>
      </c>
      <c r="AY198" s="63">
        <f t="shared" si="85"/>
        <v>5.8277777777777793</v>
      </c>
      <c r="AZ198" s="63" t="str">
        <f t="shared" si="86"/>
        <v>Cleared</v>
      </c>
      <c r="BA198" s="63">
        <f t="shared" si="87"/>
        <v>60.334444444444443</v>
      </c>
      <c r="BB198" s="63">
        <f>Persona!BB199</f>
        <v>14.992592592592594</v>
      </c>
      <c r="BC198" s="63">
        <f>Persona!BC199</f>
        <v>43.666666666666664</v>
      </c>
      <c r="BD198" s="63">
        <f t="shared" si="88"/>
        <v>58.659259259259258</v>
      </c>
      <c r="BE198" s="63">
        <f t="shared" si="89"/>
        <v>29.329629629629629</v>
      </c>
      <c r="BF198" s="63" t="str">
        <f t="shared" si="90"/>
        <v>Cleared</v>
      </c>
      <c r="BG198" s="63" t="str">
        <f>Wellness!BS199</f>
        <v>Cleared</v>
      </c>
      <c r="BH198" s="63">
        <f>Wellness!CA199</f>
        <v>53.333333333333336</v>
      </c>
      <c r="BI198" s="62">
        <f t="shared" si="91"/>
        <v>16</v>
      </c>
      <c r="BJ198" s="76" t="str">
        <f t="shared" si="92"/>
        <v>Cleared</v>
      </c>
      <c r="BK198" s="63">
        <f>Behavior!AG199</f>
        <v>3.4</v>
      </c>
      <c r="BL198" s="63">
        <f>Behavior!AH199</f>
        <v>6.8</v>
      </c>
      <c r="BM198" s="63" t="str">
        <f t="shared" si="93"/>
        <v>Cleared</v>
      </c>
      <c r="BN198" s="63">
        <f>Discipline!BA199</f>
        <v>31.333333333333336</v>
      </c>
      <c r="BO198" s="63">
        <f t="shared" si="94"/>
        <v>3.1333333333333337</v>
      </c>
      <c r="BP198" s="63" t="str">
        <f>IF(HPS!BO198&gt;=6,"Cleared","NC")</f>
        <v>NC</v>
      </c>
      <c r="BQ198" s="63">
        <f t="shared" si="95"/>
        <v>55.262962962962959</v>
      </c>
    </row>
    <row r="199" spans="1:69" x14ac:dyDescent="0.3">
      <c r="A199" s="72">
        <v>196</v>
      </c>
      <c r="B199" s="64" t="s">
        <v>27</v>
      </c>
      <c r="C199" s="64" t="s">
        <v>15</v>
      </c>
      <c r="D199" s="64" t="s">
        <v>418</v>
      </c>
      <c r="E199" s="65" t="s">
        <v>419</v>
      </c>
      <c r="F199" s="63">
        <f>Persona!O200</f>
        <v>0</v>
      </c>
      <c r="G199" s="63">
        <f>Persona!P200</f>
        <v>60</v>
      </c>
      <c r="H199" s="63">
        <f>HPS!$G199+HPS!$F199</f>
        <v>60</v>
      </c>
      <c r="I199" s="63">
        <f>HPS!$H199*0.5</f>
        <v>30</v>
      </c>
      <c r="J199" s="63" t="str">
        <f>IF(HPS!$G199&gt;=50,"Cleared","NC")</f>
        <v>Cleared</v>
      </c>
      <c r="K199" s="63" t="str">
        <f>Wellness!K200</f>
        <v>NC</v>
      </c>
      <c r="L199" s="63">
        <f>Wellness!S200</f>
        <v>46.666666666666664</v>
      </c>
      <c r="M199" s="62">
        <f t="shared" si="73"/>
        <v>13.999999999999998</v>
      </c>
      <c r="N199" s="76" t="str">
        <f t="shared" si="74"/>
        <v>Cleared</v>
      </c>
      <c r="O199" s="66">
        <f>Behavior!I200</f>
        <v>3</v>
      </c>
      <c r="P199" s="66">
        <f>HPS!$O199*2</f>
        <v>6</v>
      </c>
      <c r="Q199" s="67" t="str">
        <f>IF(HPS!$P199&gt;=6,"Cleared","NC")</f>
        <v>Cleared</v>
      </c>
      <c r="R199" s="63">
        <f>Discipline!N200</f>
        <v>42.1875</v>
      </c>
      <c r="S199" s="63">
        <f>HPS!$R199*0.1</f>
        <v>4.21875</v>
      </c>
      <c r="T199" s="63" t="str">
        <f>IF(HPS!$S199&gt;=4,"Cleared","NC")</f>
        <v>Cleared</v>
      </c>
      <c r="U199" s="67">
        <f>HPS!$I199+HPS!$M199+HPS!$P199+HPS!$S199</f>
        <v>54.21875</v>
      </c>
      <c r="V199" s="63">
        <f>Persona!AB200</f>
        <v>20.299999999999997</v>
      </c>
      <c r="W199" s="63">
        <f>Persona!AC200</f>
        <v>48.8</v>
      </c>
      <c r="X199" s="63">
        <f>HPS!$V199+HPS!$W199</f>
        <v>69.099999999999994</v>
      </c>
      <c r="Y199" s="63">
        <f t="shared" si="75"/>
        <v>34.549999999999997</v>
      </c>
      <c r="Z199" s="67" t="str">
        <f>IF(HPS!$X199&gt;=40,"Cleared","NC")</f>
        <v>Cleared</v>
      </c>
      <c r="AA199" s="63" t="str">
        <f>Wellness!AE200</f>
        <v>NC</v>
      </c>
      <c r="AB199" s="63">
        <f>Wellness!AM200</f>
        <v>33.333333333333329</v>
      </c>
      <c r="AC199" s="63">
        <f t="shared" si="96"/>
        <v>9.9999999999999982</v>
      </c>
      <c r="AD199" s="76" t="str">
        <f t="shared" si="76"/>
        <v>Cleared</v>
      </c>
      <c r="AE199" s="63">
        <f>Behavior!Q200</f>
        <v>3.2</v>
      </c>
      <c r="AF199" s="63">
        <f>Behavior!R200</f>
        <v>6.4</v>
      </c>
      <c r="AG199" s="63" t="str">
        <f>IF(HPS!$AF199&gt;=6,"Cleared","NC")</f>
        <v>Cleared</v>
      </c>
      <c r="AH199" s="63">
        <f>Discipline!AA200</f>
        <v>40.685714285714283</v>
      </c>
      <c r="AI199" s="63">
        <f t="shared" si="77"/>
        <v>4.0685714285714285</v>
      </c>
      <c r="AJ199" s="63" t="str">
        <f t="shared" si="78"/>
        <v>Cleared</v>
      </c>
      <c r="AK199" s="63">
        <f t="shared" si="79"/>
        <v>55.018571428571427</v>
      </c>
      <c r="AL199" s="63">
        <f>Persona!AO200</f>
        <v>20.240000000000002</v>
      </c>
      <c r="AM199" s="63">
        <f>Persona!AP200</f>
        <v>48</v>
      </c>
      <c r="AN199" s="63">
        <f t="shared" si="80"/>
        <v>68.240000000000009</v>
      </c>
      <c r="AO199" s="63">
        <f t="shared" si="81"/>
        <v>34.120000000000005</v>
      </c>
      <c r="AP199" s="67" t="str">
        <f>IF(HPS!$AN199&gt;=40,"Cleared","NC")</f>
        <v>Cleared</v>
      </c>
      <c r="AQ199" s="63" t="str">
        <f>Wellness!AY200</f>
        <v>NC</v>
      </c>
      <c r="AR199" s="63">
        <f>Wellness!BG200</f>
        <v>40</v>
      </c>
      <c r="AS199" s="62">
        <f t="shared" si="82"/>
        <v>12</v>
      </c>
      <c r="AT199" s="76" t="str">
        <f t="shared" si="83"/>
        <v>Cleared</v>
      </c>
      <c r="AU199" s="63">
        <f>Behavior!AG200</f>
        <v>3.6399999999999997</v>
      </c>
      <c r="AV199" s="63">
        <f>Behavior!AH200</f>
        <v>7.2799999999999994</v>
      </c>
      <c r="AW199" s="63" t="str">
        <f t="shared" si="84"/>
        <v>Cleared</v>
      </c>
      <c r="AX199" s="63">
        <f>Discipline!AN200</f>
        <v>38.222222222222221</v>
      </c>
      <c r="AY199" s="63">
        <f t="shared" si="85"/>
        <v>3.8222222222222224</v>
      </c>
      <c r="AZ199" s="63" t="str">
        <f t="shared" si="86"/>
        <v>NC</v>
      </c>
      <c r="BA199" s="63">
        <f t="shared" si="87"/>
        <v>57.222222222222229</v>
      </c>
      <c r="BB199" s="63">
        <f>Persona!BB200</f>
        <v>20.17962962962963</v>
      </c>
      <c r="BC199" s="63">
        <f>Persona!BC200</f>
        <v>37.333333333333329</v>
      </c>
      <c r="BD199" s="63">
        <f t="shared" si="88"/>
        <v>57.512962962962959</v>
      </c>
      <c r="BE199" s="63">
        <f t="shared" si="89"/>
        <v>28.75648148148148</v>
      </c>
      <c r="BF199" s="63" t="str">
        <f t="shared" si="90"/>
        <v>Cleared</v>
      </c>
      <c r="BG199" s="63" t="str">
        <f>Wellness!BS200</f>
        <v>NC</v>
      </c>
      <c r="BH199" s="63">
        <f>Wellness!CA200</f>
        <v>43.333333333333336</v>
      </c>
      <c r="BI199" s="62">
        <f t="shared" si="91"/>
        <v>13</v>
      </c>
      <c r="BJ199" s="76" t="str">
        <f t="shared" si="92"/>
        <v>Cleared</v>
      </c>
      <c r="BK199" s="63">
        <f>Behavior!AG200</f>
        <v>3.6399999999999997</v>
      </c>
      <c r="BL199" s="63">
        <f>Behavior!AH200</f>
        <v>7.2799999999999994</v>
      </c>
      <c r="BM199" s="63" t="str">
        <f t="shared" si="93"/>
        <v>Cleared</v>
      </c>
      <c r="BN199" s="63">
        <f>Discipline!BA200</f>
        <v>36</v>
      </c>
      <c r="BO199" s="63">
        <f t="shared" si="94"/>
        <v>3.6</v>
      </c>
      <c r="BP199" s="63" t="str">
        <f>IF(HPS!BO199&gt;=6,"Cleared","NC")</f>
        <v>NC</v>
      </c>
      <c r="BQ199" s="63">
        <f t="shared" si="95"/>
        <v>52.636481481481482</v>
      </c>
    </row>
    <row r="200" spans="1:69" x14ac:dyDescent="0.3">
      <c r="A200" s="71">
        <v>197</v>
      </c>
      <c r="B200" s="60" t="s">
        <v>23</v>
      </c>
      <c r="C200" s="60" t="s">
        <v>15</v>
      </c>
      <c r="D200" s="60" t="s">
        <v>420</v>
      </c>
      <c r="E200" s="61" t="s">
        <v>421</v>
      </c>
      <c r="F200" s="63">
        <f>Persona!O201</f>
        <v>0</v>
      </c>
      <c r="G200" s="63">
        <f>Persona!P201</f>
        <v>45.555555555555557</v>
      </c>
      <c r="H200" s="63">
        <f>HPS!$G200+HPS!$F200</f>
        <v>45.555555555555557</v>
      </c>
      <c r="I200" s="63">
        <f>HPS!$H200*0.5</f>
        <v>22.777777777777779</v>
      </c>
      <c r="J200" s="63" t="str">
        <f>IF(HPS!$G200&gt;=50,"Cleared","NC")</f>
        <v>NC</v>
      </c>
      <c r="K200" s="63" t="str">
        <f>Wellness!K201</f>
        <v>Cleared</v>
      </c>
      <c r="L200" s="63">
        <f>Wellness!S201</f>
        <v>43.333333333333336</v>
      </c>
      <c r="M200" s="62">
        <f t="shared" si="73"/>
        <v>13</v>
      </c>
      <c r="N200" s="76" t="str">
        <f t="shared" si="74"/>
        <v>Cleared</v>
      </c>
      <c r="O200" s="62">
        <f>Behavior!I201</f>
        <v>3</v>
      </c>
      <c r="P200" s="62">
        <f>HPS!$O200*2</f>
        <v>6</v>
      </c>
      <c r="Q200" s="63" t="str">
        <f>IF(HPS!$P200&gt;=6,"Cleared","NC")</f>
        <v>Cleared</v>
      </c>
      <c r="R200" s="63">
        <f>Discipline!N201</f>
        <v>57.455357142857153</v>
      </c>
      <c r="S200" s="63">
        <f>HPS!$R200*0.1</f>
        <v>5.7455357142857153</v>
      </c>
      <c r="T200" s="63" t="str">
        <f>IF(HPS!$S200&gt;=4,"Cleared","NC")</f>
        <v>Cleared</v>
      </c>
      <c r="U200" s="63">
        <f>HPS!$I200+HPS!$M200+HPS!$P200+HPS!$S200</f>
        <v>47.523313492063494</v>
      </c>
      <c r="V200" s="63">
        <f>Persona!AB201</f>
        <v>17.757142857142856</v>
      </c>
      <c r="W200" s="63">
        <f>Persona!AC201</f>
        <v>32</v>
      </c>
      <c r="X200" s="63">
        <f>HPS!$V200+HPS!$W200</f>
        <v>49.757142857142853</v>
      </c>
      <c r="Y200" s="63">
        <f t="shared" si="75"/>
        <v>24.878571428571426</v>
      </c>
      <c r="Z200" s="63" t="str">
        <f>IF(HPS!$X200&gt;=40,"Cleared","NC")</f>
        <v>Cleared</v>
      </c>
      <c r="AA200" s="63" t="str">
        <f>Wellness!AE201</f>
        <v>Cleared</v>
      </c>
      <c r="AB200" s="63">
        <f>Wellness!AM201</f>
        <v>20</v>
      </c>
      <c r="AC200" s="63">
        <f t="shared" si="96"/>
        <v>6</v>
      </c>
      <c r="AD200" s="76" t="str">
        <f t="shared" si="76"/>
        <v>NC</v>
      </c>
      <c r="AE200" s="63">
        <f>Behavior!Q201</f>
        <v>3.2</v>
      </c>
      <c r="AF200" s="63">
        <f>Behavior!R201</f>
        <v>6.4</v>
      </c>
      <c r="AG200" s="63" t="str">
        <f>IF(HPS!$AF200&gt;=6,"Cleared","NC")</f>
        <v>Cleared</v>
      </c>
      <c r="AH200" s="63">
        <f>Discipline!AA201</f>
        <v>54.74285714285714</v>
      </c>
      <c r="AI200" s="63">
        <f t="shared" si="77"/>
        <v>5.4742857142857142</v>
      </c>
      <c r="AJ200" s="63" t="str">
        <f t="shared" si="78"/>
        <v>Cleared</v>
      </c>
      <c r="AK200" s="63">
        <f t="shared" si="79"/>
        <v>42.752857142857138</v>
      </c>
      <c r="AL200" s="63">
        <f>Persona!AO201</f>
        <v>19.773333333333337</v>
      </c>
      <c r="AM200" s="63">
        <f>Persona!AP201</f>
        <v>46.333333333333336</v>
      </c>
      <c r="AN200" s="63">
        <f t="shared" si="80"/>
        <v>66.106666666666669</v>
      </c>
      <c r="AO200" s="63">
        <f t="shared" si="81"/>
        <v>33.053333333333335</v>
      </c>
      <c r="AP200" s="63" t="str">
        <f>IF(HPS!$AN200&gt;=40,"Cleared","NC")</f>
        <v>Cleared</v>
      </c>
      <c r="AQ200" s="63" t="str">
        <f>Wellness!AY201</f>
        <v>NC</v>
      </c>
      <c r="AR200" s="63">
        <f>Wellness!BG201</f>
        <v>40</v>
      </c>
      <c r="AS200" s="62">
        <f t="shared" si="82"/>
        <v>12</v>
      </c>
      <c r="AT200" s="76" t="str">
        <f t="shared" si="83"/>
        <v>Cleared</v>
      </c>
      <c r="AU200" s="63">
        <f>Behavior!AG201</f>
        <v>3.84</v>
      </c>
      <c r="AV200" s="63">
        <f>Behavior!AH201</f>
        <v>7.68</v>
      </c>
      <c r="AW200" s="63" t="str">
        <f t="shared" si="84"/>
        <v>Cleared</v>
      </c>
      <c r="AX200" s="63">
        <f>Discipline!AN201</f>
        <v>42.722222222222221</v>
      </c>
      <c r="AY200" s="63">
        <f t="shared" si="85"/>
        <v>4.2722222222222221</v>
      </c>
      <c r="AZ200" s="63" t="str">
        <f t="shared" si="86"/>
        <v>Cleared</v>
      </c>
      <c r="BA200" s="63">
        <f t="shared" si="87"/>
        <v>57.00555555555556</v>
      </c>
      <c r="BB200" s="63">
        <f>Persona!BB201</f>
        <v>20.290740740740741</v>
      </c>
      <c r="BC200" s="63">
        <f>Persona!BC201</f>
        <v>42</v>
      </c>
      <c r="BD200" s="63">
        <f t="shared" si="88"/>
        <v>62.290740740740745</v>
      </c>
      <c r="BE200" s="63">
        <f t="shared" si="89"/>
        <v>31.145370370370372</v>
      </c>
      <c r="BF200" s="63" t="str">
        <f t="shared" si="90"/>
        <v>Cleared</v>
      </c>
      <c r="BG200" s="63" t="str">
        <f>Wellness!BS201</f>
        <v>NC</v>
      </c>
      <c r="BH200" s="63">
        <f>Wellness!CA201</f>
        <v>10</v>
      </c>
      <c r="BI200" s="62">
        <f t="shared" si="91"/>
        <v>3</v>
      </c>
      <c r="BJ200" s="76" t="str">
        <f t="shared" si="92"/>
        <v>NC</v>
      </c>
      <c r="BK200" s="63">
        <f>Behavior!AG201</f>
        <v>3.84</v>
      </c>
      <c r="BL200" s="63">
        <f>Behavior!AH201</f>
        <v>7.68</v>
      </c>
      <c r="BM200" s="63" t="str">
        <f t="shared" si="93"/>
        <v>Cleared</v>
      </c>
      <c r="BN200" s="63">
        <f>Discipline!BA201</f>
        <v>46.333333333333336</v>
      </c>
      <c r="BO200" s="63">
        <f t="shared" si="94"/>
        <v>4.6333333333333337</v>
      </c>
      <c r="BP200" s="63" t="str">
        <f>IF(HPS!BO200&gt;=6,"Cleared","NC")</f>
        <v>NC</v>
      </c>
      <c r="BQ200" s="63">
        <f t="shared" si="95"/>
        <v>46.458703703703705</v>
      </c>
    </row>
    <row r="201" spans="1:69" x14ac:dyDescent="0.3">
      <c r="A201" s="72">
        <v>198</v>
      </c>
      <c r="B201" s="64" t="s">
        <v>23</v>
      </c>
      <c r="C201" s="64" t="s">
        <v>47</v>
      </c>
      <c r="D201" s="64" t="s">
        <v>422</v>
      </c>
      <c r="E201" s="65" t="s">
        <v>423</v>
      </c>
      <c r="F201" s="63">
        <f>Persona!O202</f>
        <v>0</v>
      </c>
      <c r="G201" s="63">
        <f>Persona!P202</f>
        <v>67.777777777777786</v>
      </c>
      <c r="H201" s="63">
        <f>HPS!$G201+HPS!$F201</f>
        <v>67.777777777777786</v>
      </c>
      <c r="I201" s="63">
        <f>HPS!$H201*0.5</f>
        <v>33.888888888888893</v>
      </c>
      <c r="J201" s="63" t="str">
        <f>IF(HPS!$G201&gt;=50,"Cleared","NC")</f>
        <v>Cleared</v>
      </c>
      <c r="K201" s="63" t="str">
        <f>Wellness!K202</f>
        <v>Cleared</v>
      </c>
      <c r="L201" s="63">
        <f>Wellness!S202</f>
        <v>0</v>
      </c>
      <c r="M201" s="62">
        <f t="shared" si="73"/>
        <v>0</v>
      </c>
      <c r="N201" s="76" t="str">
        <f t="shared" si="74"/>
        <v>NC</v>
      </c>
      <c r="O201" s="66">
        <f>Behavior!I202</f>
        <v>3</v>
      </c>
      <c r="P201" s="66">
        <f>HPS!$O201*2</f>
        <v>6</v>
      </c>
      <c r="Q201" s="67" t="str">
        <f>IF(HPS!$P201&gt;=6,"Cleared","NC")</f>
        <v>Cleared</v>
      </c>
      <c r="R201" s="63">
        <f>Discipline!N202</f>
        <v>47.455357142857146</v>
      </c>
      <c r="S201" s="63">
        <f>HPS!$R201*0.1</f>
        <v>4.7455357142857144</v>
      </c>
      <c r="T201" s="63" t="str">
        <f>IF(HPS!$S201&gt;=4,"Cleared","NC")</f>
        <v>Cleared</v>
      </c>
      <c r="U201" s="67">
        <f>HPS!$I201+HPS!$M201+HPS!$P201+HPS!$S201</f>
        <v>44.634424603174608</v>
      </c>
      <c r="V201" s="63">
        <f>Persona!AB202</f>
        <v>22.30952380952381</v>
      </c>
      <c r="W201" s="63">
        <f>Persona!AC202</f>
        <v>0</v>
      </c>
      <c r="X201" s="63">
        <f>HPS!$V201+HPS!$W201</f>
        <v>22.30952380952381</v>
      </c>
      <c r="Y201" s="63">
        <f t="shared" si="75"/>
        <v>11.154761904761905</v>
      </c>
      <c r="Z201" s="67" t="str">
        <f>IF(HPS!$X201&gt;=40,"Cleared","NC")</f>
        <v>NC</v>
      </c>
      <c r="AA201" s="63" t="str">
        <f>Wellness!AE202</f>
        <v>Cleared</v>
      </c>
      <c r="AB201" s="63">
        <f>Wellness!AM202</f>
        <v>13.333333333333334</v>
      </c>
      <c r="AC201" s="63">
        <f t="shared" si="96"/>
        <v>4</v>
      </c>
      <c r="AD201" s="76" t="str">
        <f t="shared" si="76"/>
        <v>NC</v>
      </c>
      <c r="AE201" s="63">
        <f>Behavior!Q202</f>
        <v>3.72</v>
      </c>
      <c r="AF201" s="63">
        <f>Behavior!R202</f>
        <v>7.44</v>
      </c>
      <c r="AG201" s="63" t="str">
        <f>IF(HPS!$AF201&gt;=6,"Cleared","NC")</f>
        <v>Cleared</v>
      </c>
      <c r="AH201" s="63">
        <f>Discipline!AA202</f>
        <v>43.885714285714286</v>
      </c>
      <c r="AI201" s="63">
        <f t="shared" si="77"/>
        <v>4.3885714285714288</v>
      </c>
      <c r="AJ201" s="63" t="str">
        <f t="shared" si="78"/>
        <v>Cleared</v>
      </c>
      <c r="AK201" s="63">
        <f t="shared" si="79"/>
        <v>26.983333333333334</v>
      </c>
      <c r="AL201" s="63">
        <f>Persona!AO202</f>
        <v>14.613333333333333</v>
      </c>
      <c r="AM201" s="63">
        <f>Persona!AP202</f>
        <v>27.999999999999996</v>
      </c>
      <c r="AN201" s="63">
        <f t="shared" si="80"/>
        <v>42.61333333333333</v>
      </c>
      <c r="AO201" s="63">
        <f t="shared" si="81"/>
        <v>21.306666666666665</v>
      </c>
      <c r="AP201" s="67" t="str">
        <f>IF(HPS!$AN201&gt;=40,"Cleared","NC")</f>
        <v>Cleared</v>
      </c>
      <c r="AQ201" s="63" t="str">
        <f>Wellness!AY202</f>
        <v>NC</v>
      </c>
      <c r="AR201" s="63">
        <f>Wellness!BG202</f>
        <v>30</v>
      </c>
      <c r="AS201" s="62">
        <f t="shared" si="82"/>
        <v>9</v>
      </c>
      <c r="AT201" s="76" t="str">
        <f t="shared" si="83"/>
        <v>Cleared</v>
      </c>
      <c r="AU201" s="63">
        <f>Behavior!AG202</f>
        <v>3.5</v>
      </c>
      <c r="AV201" s="63">
        <f>Behavior!AH202</f>
        <v>7</v>
      </c>
      <c r="AW201" s="63" t="str">
        <f t="shared" si="84"/>
        <v>Cleared</v>
      </c>
      <c r="AX201" s="63">
        <f>Discipline!AN202</f>
        <v>20.611111111111111</v>
      </c>
      <c r="AY201" s="63">
        <f t="shared" si="85"/>
        <v>2.0611111111111113</v>
      </c>
      <c r="AZ201" s="63" t="str">
        <f t="shared" si="86"/>
        <v>NC</v>
      </c>
      <c r="BA201" s="63">
        <f t="shared" si="87"/>
        <v>39.367777777777775</v>
      </c>
      <c r="BB201" s="63">
        <f>Persona!BB202</f>
        <v>24</v>
      </c>
      <c r="BC201" s="63">
        <f>Persona!BC202</f>
        <v>34.666666666666664</v>
      </c>
      <c r="BD201" s="63">
        <f t="shared" si="88"/>
        <v>58.666666666666664</v>
      </c>
      <c r="BE201" s="63">
        <f t="shared" si="89"/>
        <v>29.333333333333332</v>
      </c>
      <c r="BF201" s="63" t="str">
        <f t="shared" si="90"/>
        <v>Cleared</v>
      </c>
      <c r="BG201" s="63" t="str">
        <f>Wellness!BS202</f>
        <v>NC</v>
      </c>
      <c r="BH201" s="63">
        <f>Wellness!CA202</f>
        <v>23.333333333333332</v>
      </c>
      <c r="BI201" s="62">
        <f t="shared" si="91"/>
        <v>6.9999999999999991</v>
      </c>
      <c r="BJ201" s="76" t="str">
        <f t="shared" si="92"/>
        <v>NC</v>
      </c>
      <c r="BK201" s="63">
        <f>Behavior!AG202</f>
        <v>3.5</v>
      </c>
      <c r="BL201" s="63">
        <f>Behavior!AH202</f>
        <v>7</v>
      </c>
      <c r="BM201" s="63" t="str">
        <f t="shared" si="93"/>
        <v>Cleared</v>
      </c>
      <c r="BN201" s="63">
        <f>Discipline!BA202</f>
        <v>40.333333333333336</v>
      </c>
      <c r="BO201" s="63">
        <f t="shared" si="94"/>
        <v>4.0333333333333341</v>
      </c>
      <c r="BP201" s="63" t="str">
        <f>IF(HPS!BO201&gt;=6,"Cleared","NC")</f>
        <v>NC</v>
      </c>
      <c r="BQ201" s="63">
        <f t="shared" si="95"/>
        <v>47.36666666666666</v>
      </c>
    </row>
    <row r="202" spans="1:69" x14ac:dyDescent="0.3">
      <c r="A202" s="71">
        <v>199</v>
      </c>
      <c r="B202" s="60" t="s">
        <v>23</v>
      </c>
      <c r="C202" s="60" t="s">
        <v>34</v>
      </c>
      <c r="D202" s="60" t="s">
        <v>424</v>
      </c>
      <c r="E202" s="61" t="s">
        <v>425</v>
      </c>
      <c r="F202" s="63">
        <f>Persona!O203</f>
        <v>0</v>
      </c>
      <c r="G202" s="63">
        <f>Persona!P203</f>
        <v>57.777777777777786</v>
      </c>
      <c r="H202" s="63">
        <f>HPS!$G202+HPS!$F202</f>
        <v>57.777777777777786</v>
      </c>
      <c r="I202" s="63">
        <f>HPS!$H202*0.5</f>
        <v>28.888888888888893</v>
      </c>
      <c r="J202" s="63" t="str">
        <f>IF(HPS!$G202&gt;=50,"Cleared","NC")</f>
        <v>Cleared</v>
      </c>
      <c r="K202" s="63" t="str">
        <f>Wellness!K203</f>
        <v>NC</v>
      </c>
      <c r="L202" s="63">
        <f>Wellness!S203</f>
        <v>43.333333333333336</v>
      </c>
      <c r="M202" s="62">
        <f t="shared" si="73"/>
        <v>13</v>
      </c>
      <c r="N202" s="76" t="str">
        <f t="shared" si="74"/>
        <v>Cleared</v>
      </c>
      <c r="O202" s="62">
        <f>Behavior!I203</f>
        <v>3</v>
      </c>
      <c r="P202" s="62">
        <f>HPS!$O202*2</f>
        <v>6</v>
      </c>
      <c r="Q202" s="63" t="str">
        <f>IF(HPS!$P202&gt;=6,"Cleared","NC")</f>
        <v>Cleared</v>
      </c>
      <c r="R202" s="63">
        <f>Discipline!N203</f>
        <v>37.5</v>
      </c>
      <c r="S202" s="63">
        <f>HPS!$R202*0.1</f>
        <v>3.75</v>
      </c>
      <c r="T202" s="63" t="str">
        <f>IF(HPS!$S202&gt;=4,"Cleared","NC")</f>
        <v>NC</v>
      </c>
      <c r="U202" s="63">
        <f>HPS!$I202+HPS!$M202+HPS!$P202+HPS!$S202</f>
        <v>51.638888888888893</v>
      </c>
      <c r="V202" s="63">
        <f>Persona!AB203</f>
        <v>8.6</v>
      </c>
      <c r="W202" s="63">
        <f>Persona!AC203</f>
        <v>32.799999999999997</v>
      </c>
      <c r="X202" s="63">
        <f>HPS!$V202+HPS!$W202</f>
        <v>41.4</v>
      </c>
      <c r="Y202" s="63">
        <f t="shared" si="75"/>
        <v>20.7</v>
      </c>
      <c r="Z202" s="63" t="str">
        <f>IF(HPS!$X202&gt;=40,"Cleared","NC")</f>
        <v>Cleared</v>
      </c>
      <c r="AA202" s="63" t="str">
        <f>Wellness!AE203</f>
        <v>NC</v>
      </c>
      <c r="AB202" s="63">
        <f>Wellness!AM203</f>
        <v>30</v>
      </c>
      <c r="AC202" s="63">
        <f t="shared" si="96"/>
        <v>9</v>
      </c>
      <c r="AD202" s="76" t="str">
        <f t="shared" si="76"/>
        <v>Cleared</v>
      </c>
      <c r="AE202" s="63">
        <f>Behavior!Q203</f>
        <v>4.0666666666666664</v>
      </c>
      <c r="AF202" s="63">
        <f>Behavior!R203</f>
        <v>8.1333333333333329</v>
      </c>
      <c r="AG202" s="63" t="str">
        <f>IF(HPS!$AF202&gt;=6,"Cleared","NC")</f>
        <v>Cleared</v>
      </c>
      <c r="AH202" s="63">
        <f>Discipline!AA203</f>
        <v>40.571428571428569</v>
      </c>
      <c r="AI202" s="63">
        <f t="shared" si="77"/>
        <v>4.0571428571428569</v>
      </c>
      <c r="AJ202" s="63" t="str">
        <f t="shared" si="78"/>
        <v>Cleared</v>
      </c>
      <c r="AK202" s="63">
        <f t="shared" si="79"/>
        <v>41.890476190476186</v>
      </c>
      <c r="AL202" s="63">
        <f>Persona!AO203</f>
        <v>19.653333333333336</v>
      </c>
      <c r="AM202" s="63">
        <f>Persona!AP203</f>
        <v>42</v>
      </c>
      <c r="AN202" s="63">
        <f t="shared" si="80"/>
        <v>61.653333333333336</v>
      </c>
      <c r="AO202" s="63">
        <f t="shared" si="81"/>
        <v>30.826666666666668</v>
      </c>
      <c r="AP202" s="63" t="str">
        <f>IF(HPS!$AN202&gt;=40,"Cleared","NC")</f>
        <v>Cleared</v>
      </c>
      <c r="AQ202" s="63" t="str">
        <f>Wellness!AY203</f>
        <v>NC</v>
      </c>
      <c r="AR202" s="63">
        <f>Wellness!BG203</f>
        <v>33.333333333333329</v>
      </c>
      <c r="AS202" s="62">
        <f t="shared" si="82"/>
        <v>9.9999999999999982</v>
      </c>
      <c r="AT202" s="76" t="str">
        <f t="shared" si="83"/>
        <v>Cleared</v>
      </c>
      <c r="AU202" s="63">
        <f>Behavior!AG203</f>
        <v>3.4800000000000004</v>
      </c>
      <c r="AV202" s="63">
        <f>Behavior!AH203</f>
        <v>6.9600000000000009</v>
      </c>
      <c r="AW202" s="63" t="str">
        <f t="shared" si="84"/>
        <v>Cleared</v>
      </c>
      <c r="AX202" s="63">
        <f>Discipline!AN203</f>
        <v>41.722222222222221</v>
      </c>
      <c r="AY202" s="63">
        <f t="shared" si="85"/>
        <v>4.1722222222222225</v>
      </c>
      <c r="AZ202" s="63" t="str">
        <f t="shared" si="86"/>
        <v>Cleared</v>
      </c>
      <c r="BA202" s="63">
        <f t="shared" si="87"/>
        <v>51.958888888888893</v>
      </c>
      <c r="BB202" s="63">
        <f>Persona!BB203</f>
        <v>13.033333333333331</v>
      </c>
      <c r="BC202" s="63">
        <f>Persona!BC203</f>
        <v>45.666666666666664</v>
      </c>
      <c r="BD202" s="63">
        <f t="shared" si="88"/>
        <v>58.699999999999996</v>
      </c>
      <c r="BE202" s="63">
        <f t="shared" si="89"/>
        <v>29.349999999999998</v>
      </c>
      <c r="BF202" s="63" t="str">
        <f t="shared" si="90"/>
        <v>Cleared</v>
      </c>
      <c r="BG202" s="63" t="str">
        <f>Wellness!BS203</f>
        <v>NC</v>
      </c>
      <c r="BH202" s="63">
        <f>Wellness!CA203</f>
        <v>36.666666666666664</v>
      </c>
      <c r="BI202" s="62">
        <f t="shared" si="91"/>
        <v>10.999999999999998</v>
      </c>
      <c r="BJ202" s="76" t="str">
        <f t="shared" si="92"/>
        <v>Cleared</v>
      </c>
      <c r="BK202" s="63">
        <f>Behavior!AG203</f>
        <v>3.4800000000000004</v>
      </c>
      <c r="BL202" s="63">
        <f>Behavior!AH203</f>
        <v>6.9600000000000009</v>
      </c>
      <c r="BM202" s="63" t="str">
        <f t="shared" si="93"/>
        <v>Cleared</v>
      </c>
      <c r="BN202" s="63">
        <f>Discipline!BA203</f>
        <v>24.333333333333332</v>
      </c>
      <c r="BO202" s="63">
        <f t="shared" si="94"/>
        <v>2.4333333333333336</v>
      </c>
      <c r="BP202" s="63" t="str">
        <f>IF(HPS!BO202&gt;=6,"Cleared","NC")</f>
        <v>NC</v>
      </c>
      <c r="BQ202" s="63">
        <f t="shared" si="95"/>
        <v>49.743333333333325</v>
      </c>
    </row>
    <row r="203" spans="1:69" x14ac:dyDescent="0.3">
      <c r="A203" s="72">
        <v>200</v>
      </c>
      <c r="B203" s="64" t="s">
        <v>27</v>
      </c>
      <c r="C203" s="64" t="s">
        <v>15</v>
      </c>
      <c r="D203" s="64" t="s">
        <v>426</v>
      </c>
      <c r="E203" s="65" t="s">
        <v>427</v>
      </c>
      <c r="F203" s="63">
        <f>Persona!O204</f>
        <v>0</v>
      </c>
      <c r="G203" s="63">
        <f>Persona!P204</f>
        <v>60</v>
      </c>
      <c r="H203" s="63">
        <f>HPS!$G203+HPS!$F203</f>
        <v>60</v>
      </c>
      <c r="I203" s="63">
        <f>HPS!$H203*0.5</f>
        <v>30</v>
      </c>
      <c r="J203" s="63" t="str">
        <f>IF(HPS!$G203&gt;=50,"Cleared","NC")</f>
        <v>Cleared</v>
      </c>
      <c r="K203" s="63" t="str">
        <f>Wellness!K204</f>
        <v>Cleared</v>
      </c>
      <c r="L203" s="63">
        <f>Wellness!S204</f>
        <v>56.666666666666664</v>
      </c>
      <c r="M203" s="62">
        <f t="shared" si="73"/>
        <v>17</v>
      </c>
      <c r="N203" s="76" t="str">
        <f t="shared" si="74"/>
        <v>Cleared</v>
      </c>
      <c r="O203" s="66">
        <f>Behavior!I204</f>
        <v>3</v>
      </c>
      <c r="P203" s="66">
        <f>HPS!$O203*2</f>
        <v>6</v>
      </c>
      <c r="Q203" s="67" t="str">
        <f>IF(HPS!$P203&gt;=6,"Cleared","NC")</f>
        <v>Cleared</v>
      </c>
      <c r="R203" s="63">
        <f>Discipline!N204</f>
        <v>67.8125</v>
      </c>
      <c r="S203" s="63">
        <f>HPS!$R203*0.1</f>
        <v>6.78125</v>
      </c>
      <c r="T203" s="63" t="str">
        <f>IF(HPS!$S203&gt;=4,"Cleared","NC")</f>
        <v>Cleared</v>
      </c>
      <c r="U203" s="67">
        <f>HPS!$I203+HPS!$M203+HPS!$P203+HPS!$S203</f>
        <v>59.78125</v>
      </c>
      <c r="V203" s="63">
        <f>Persona!AB204</f>
        <v>15.4</v>
      </c>
      <c r="W203" s="63">
        <f>Persona!AC204</f>
        <v>32</v>
      </c>
      <c r="X203" s="63">
        <f>HPS!$V203+HPS!$W203</f>
        <v>47.4</v>
      </c>
      <c r="Y203" s="63">
        <f t="shared" si="75"/>
        <v>23.7</v>
      </c>
      <c r="Z203" s="67" t="str">
        <f>IF(HPS!$X203&gt;=40,"Cleared","NC")</f>
        <v>Cleared</v>
      </c>
      <c r="AA203" s="63" t="str">
        <f>Wellness!AE204</f>
        <v>NC</v>
      </c>
      <c r="AB203" s="63">
        <f>Wellness!AM204</f>
        <v>36.666666666666664</v>
      </c>
      <c r="AC203" s="63">
        <f t="shared" si="96"/>
        <v>10.999999999999998</v>
      </c>
      <c r="AD203" s="76" t="str">
        <f t="shared" si="76"/>
        <v>Cleared</v>
      </c>
      <c r="AE203" s="63">
        <f>Behavior!Q204</f>
        <v>3.5</v>
      </c>
      <c r="AF203" s="63">
        <f>Behavior!R204</f>
        <v>7</v>
      </c>
      <c r="AG203" s="63" t="str">
        <f>IF(HPS!$AF203&gt;=6,"Cleared","NC")</f>
        <v>Cleared</v>
      </c>
      <c r="AH203" s="63">
        <f>Discipline!AA204</f>
        <v>46.4</v>
      </c>
      <c r="AI203" s="63">
        <f t="shared" si="77"/>
        <v>4.6399999999999997</v>
      </c>
      <c r="AJ203" s="63" t="str">
        <f t="shared" si="78"/>
        <v>Cleared</v>
      </c>
      <c r="AK203" s="63">
        <f t="shared" si="79"/>
        <v>46.339999999999996</v>
      </c>
      <c r="AL203" s="63">
        <f>Persona!AO204</f>
        <v>18.72</v>
      </c>
      <c r="AM203" s="63">
        <f>Persona!AP204</f>
        <v>36</v>
      </c>
      <c r="AN203" s="63">
        <f t="shared" si="80"/>
        <v>54.72</v>
      </c>
      <c r="AO203" s="63">
        <f t="shared" si="81"/>
        <v>27.36</v>
      </c>
      <c r="AP203" s="67" t="str">
        <f>IF(HPS!$AN203&gt;=40,"Cleared","NC")</f>
        <v>Cleared</v>
      </c>
      <c r="AQ203" s="63" t="str">
        <f>Wellness!AY204</f>
        <v>Cleared</v>
      </c>
      <c r="AR203" s="63">
        <f>Wellness!BG204</f>
        <v>50</v>
      </c>
      <c r="AS203" s="62">
        <f t="shared" si="82"/>
        <v>15</v>
      </c>
      <c r="AT203" s="76" t="str">
        <f t="shared" si="83"/>
        <v>Cleared</v>
      </c>
      <c r="AU203" s="63">
        <f>Behavior!AG204</f>
        <v>3.7199999999999998</v>
      </c>
      <c r="AV203" s="63">
        <f>Behavior!AH204</f>
        <v>7.4399999999999995</v>
      </c>
      <c r="AW203" s="63" t="str">
        <f t="shared" si="84"/>
        <v>Cleared</v>
      </c>
      <c r="AX203" s="63">
        <f>Discipline!AN204</f>
        <v>48.833333333333336</v>
      </c>
      <c r="AY203" s="63">
        <f t="shared" si="85"/>
        <v>4.8833333333333337</v>
      </c>
      <c r="AZ203" s="63" t="str">
        <f t="shared" si="86"/>
        <v>Cleared</v>
      </c>
      <c r="BA203" s="63">
        <f t="shared" si="87"/>
        <v>54.68333333333333</v>
      </c>
      <c r="BB203" s="63">
        <f>Persona!BB204</f>
        <v>23.420370370370378</v>
      </c>
      <c r="BC203" s="63">
        <f>Persona!BC204</f>
        <v>42.666666666666657</v>
      </c>
      <c r="BD203" s="63">
        <f t="shared" si="88"/>
        <v>66.087037037037035</v>
      </c>
      <c r="BE203" s="63">
        <f t="shared" si="89"/>
        <v>33.043518518518518</v>
      </c>
      <c r="BF203" s="63" t="str">
        <f t="shared" si="90"/>
        <v>Cleared</v>
      </c>
      <c r="BG203" s="63" t="str">
        <f>Wellness!BS204</f>
        <v>NC</v>
      </c>
      <c r="BH203" s="63">
        <f>Wellness!CA204</f>
        <v>40</v>
      </c>
      <c r="BI203" s="62">
        <f t="shared" si="91"/>
        <v>12</v>
      </c>
      <c r="BJ203" s="76" t="str">
        <f t="shared" si="92"/>
        <v>Cleared</v>
      </c>
      <c r="BK203" s="63">
        <f>Behavior!AG204</f>
        <v>3.7199999999999998</v>
      </c>
      <c r="BL203" s="63">
        <f>Behavior!AH204</f>
        <v>7.4399999999999995</v>
      </c>
      <c r="BM203" s="63" t="str">
        <f t="shared" si="93"/>
        <v>Cleared</v>
      </c>
      <c r="BN203" s="63">
        <f>Discipline!BA204</f>
        <v>53</v>
      </c>
      <c r="BO203" s="63">
        <f t="shared" si="94"/>
        <v>5.3000000000000007</v>
      </c>
      <c r="BP203" s="63" t="str">
        <f>IF(HPS!BO203&gt;=6,"Cleared","NC")</f>
        <v>NC</v>
      </c>
      <c r="BQ203" s="63">
        <f t="shared" si="95"/>
        <v>57.78351851851852</v>
      </c>
    </row>
    <row r="204" spans="1:69" x14ac:dyDescent="0.3">
      <c r="A204" s="71">
        <v>201</v>
      </c>
      <c r="B204" s="60" t="s">
        <v>23</v>
      </c>
      <c r="C204" s="60" t="s">
        <v>15</v>
      </c>
      <c r="D204" s="60" t="s">
        <v>428</v>
      </c>
      <c r="E204" s="61" t="s">
        <v>429</v>
      </c>
      <c r="F204" s="63">
        <f>Persona!O205</f>
        <v>0</v>
      </c>
      <c r="G204" s="63">
        <f>Persona!P205</f>
        <v>40</v>
      </c>
      <c r="H204" s="63">
        <f>HPS!$G204+HPS!$F204</f>
        <v>40</v>
      </c>
      <c r="I204" s="63">
        <f>HPS!$H204*0.5</f>
        <v>20</v>
      </c>
      <c r="J204" s="63" t="str">
        <f>IF(HPS!$G204&gt;=50,"Cleared","NC")</f>
        <v>NC</v>
      </c>
      <c r="K204" s="63" t="str">
        <f>Wellness!K205</f>
        <v>NC</v>
      </c>
      <c r="L204" s="63">
        <f>Wellness!S205</f>
        <v>63.333333333333329</v>
      </c>
      <c r="M204" s="62">
        <f t="shared" si="73"/>
        <v>18.999999999999996</v>
      </c>
      <c r="N204" s="76" t="str">
        <f t="shared" si="74"/>
        <v>Cleared</v>
      </c>
      <c r="O204" s="62">
        <f>Behavior!I205</f>
        <v>3</v>
      </c>
      <c r="P204" s="62">
        <f>HPS!$O204*2</f>
        <v>6</v>
      </c>
      <c r="Q204" s="63" t="str">
        <f>IF(HPS!$P204&gt;=6,"Cleared","NC")</f>
        <v>Cleared</v>
      </c>
      <c r="R204" s="63">
        <f>Discipline!N205</f>
        <v>43.392857142857146</v>
      </c>
      <c r="S204" s="63">
        <f>HPS!$R204*0.1</f>
        <v>4.3392857142857144</v>
      </c>
      <c r="T204" s="63" t="str">
        <f>IF(HPS!$S204&gt;=4,"Cleared","NC")</f>
        <v>Cleared</v>
      </c>
      <c r="U204" s="63">
        <f>HPS!$I204+HPS!$M204+HPS!$P204+HPS!$S204</f>
        <v>49.339285714285715</v>
      </c>
      <c r="V204" s="63">
        <f>Persona!AB205</f>
        <v>21.995238095238093</v>
      </c>
      <c r="W204" s="63">
        <f>Persona!AC205</f>
        <v>31.2</v>
      </c>
      <c r="X204" s="63">
        <f>HPS!$V204+HPS!$W204</f>
        <v>53.195238095238096</v>
      </c>
      <c r="Y204" s="63">
        <f t="shared" si="75"/>
        <v>26.597619047619048</v>
      </c>
      <c r="Z204" s="63" t="str">
        <f>IF(HPS!$X204&gt;=40,"Cleared","NC")</f>
        <v>Cleared</v>
      </c>
      <c r="AA204" s="63" t="str">
        <f>Wellness!AE205</f>
        <v>NC</v>
      </c>
      <c r="AB204" s="63">
        <f>Wellness!AM205</f>
        <v>20</v>
      </c>
      <c r="AC204" s="63">
        <f t="shared" si="96"/>
        <v>6</v>
      </c>
      <c r="AD204" s="76" t="str">
        <f t="shared" si="76"/>
        <v>NC</v>
      </c>
      <c r="AE204" s="63">
        <f>Behavior!Q205</f>
        <v>2.8</v>
      </c>
      <c r="AF204" s="63">
        <f>Behavior!R205</f>
        <v>5.6</v>
      </c>
      <c r="AG204" s="63" t="str">
        <f>IF(HPS!$AF204&gt;=6,"Cleared","NC")</f>
        <v>NC</v>
      </c>
      <c r="AH204" s="63">
        <f>Discipline!AA205</f>
        <v>43.314285714285717</v>
      </c>
      <c r="AI204" s="63">
        <f t="shared" si="77"/>
        <v>4.3314285714285718</v>
      </c>
      <c r="AJ204" s="63" t="str">
        <f t="shared" si="78"/>
        <v>Cleared</v>
      </c>
      <c r="AK204" s="63">
        <f t="shared" si="79"/>
        <v>42.529047619047624</v>
      </c>
      <c r="AL204" s="63">
        <f>Persona!AO205</f>
        <v>15.680000000000001</v>
      </c>
      <c r="AM204" s="63">
        <f>Persona!AP205</f>
        <v>29.666666666666664</v>
      </c>
      <c r="AN204" s="63">
        <f t="shared" si="80"/>
        <v>45.346666666666664</v>
      </c>
      <c r="AO204" s="63">
        <f t="shared" si="81"/>
        <v>22.673333333333332</v>
      </c>
      <c r="AP204" s="63" t="str">
        <f>IF(HPS!$AN204&gt;=40,"Cleared","NC")</f>
        <v>Cleared</v>
      </c>
      <c r="AQ204" s="63" t="str">
        <f>Wellness!AY205</f>
        <v>NC</v>
      </c>
      <c r="AR204" s="63">
        <f>Wellness!BG205</f>
        <v>46.666666666666664</v>
      </c>
      <c r="AS204" s="62">
        <f t="shared" si="82"/>
        <v>13.999999999999998</v>
      </c>
      <c r="AT204" s="76" t="str">
        <f t="shared" si="83"/>
        <v>Cleared</v>
      </c>
      <c r="AU204" s="63">
        <f>Behavior!AG205</f>
        <v>2.5999999999999996</v>
      </c>
      <c r="AV204" s="63">
        <f>Behavior!AH205</f>
        <v>5.1999999999999993</v>
      </c>
      <c r="AW204" s="63" t="str">
        <f t="shared" si="84"/>
        <v>NC</v>
      </c>
      <c r="AX204" s="63">
        <f>Discipline!AN205</f>
        <v>29.388888888888886</v>
      </c>
      <c r="AY204" s="63">
        <f t="shared" si="85"/>
        <v>2.9388888888888887</v>
      </c>
      <c r="AZ204" s="63" t="str">
        <f t="shared" si="86"/>
        <v>NC</v>
      </c>
      <c r="BA204" s="63">
        <f t="shared" si="87"/>
        <v>44.812222222222225</v>
      </c>
      <c r="BB204" s="63">
        <f>Persona!BB205</f>
        <v>17.50462962962963</v>
      </c>
      <c r="BC204" s="63">
        <f>Persona!BC205</f>
        <v>36.666666666666664</v>
      </c>
      <c r="BD204" s="63">
        <f t="shared" si="88"/>
        <v>54.171296296296291</v>
      </c>
      <c r="BE204" s="63">
        <f t="shared" si="89"/>
        <v>27.085648148148145</v>
      </c>
      <c r="BF204" s="63" t="str">
        <f t="shared" si="90"/>
        <v>Cleared</v>
      </c>
      <c r="BG204" s="63" t="str">
        <f>Wellness!BS205</f>
        <v>NC</v>
      </c>
      <c r="BH204" s="63">
        <f>Wellness!CA205</f>
        <v>6.666666666666667</v>
      </c>
      <c r="BI204" s="62">
        <f t="shared" si="91"/>
        <v>2</v>
      </c>
      <c r="BJ204" s="76" t="str">
        <f t="shared" si="92"/>
        <v>NC</v>
      </c>
      <c r="BK204" s="63">
        <f>Behavior!AG205</f>
        <v>2.5999999999999996</v>
      </c>
      <c r="BL204" s="63">
        <f>Behavior!AH205</f>
        <v>5.1999999999999993</v>
      </c>
      <c r="BM204" s="63" t="str">
        <f t="shared" si="93"/>
        <v>NC</v>
      </c>
      <c r="BN204" s="63">
        <f>Discipline!BA205</f>
        <v>24</v>
      </c>
      <c r="BO204" s="63">
        <f t="shared" si="94"/>
        <v>2.4000000000000004</v>
      </c>
      <c r="BP204" s="63" t="str">
        <f>IF(HPS!BO204&gt;=6,"Cleared","NC")</f>
        <v>NC</v>
      </c>
      <c r="BQ204" s="63">
        <f t="shared" si="95"/>
        <v>36.68564814814814</v>
      </c>
    </row>
    <row r="205" spans="1:69" x14ac:dyDescent="0.3">
      <c r="A205" s="72">
        <v>202</v>
      </c>
      <c r="B205" s="64" t="s">
        <v>27</v>
      </c>
      <c r="C205" s="64" t="s">
        <v>34</v>
      </c>
      <c r="D205" s="64" t="s">
        <v>430</v>
      </c>
      <c r="E205" s="65" t="s">
        <v>431</v>
      </c>
      <c r="F205" s="63">
        <f>Persona!O206</f>
        <v>0</v>
      </c>
      <c r="G205" s="63">
        <f>Persona!P206</f>
        <v>56.666666666666664</v>
      </c>
      <c r="H205" s="63">
        <f>HPS!$G205+HPS!$F205</f>
        <v>56.666666666666664</v>
      </c>
      <c r="I205" s="63">
        <f>HPS!$H205*0.5</f>
        <v>28.333333333333332</v>
      </c>
      <c r="J205" s="63" t="str">
        <f>IF(HPS!$G205&gt;=50,"Cleared","NC")</f>
        <v>Cleared</v>
      </c>
      <c r="K205" s="63" t="str">
        <f>Wellness!K206</f>
        <v>Cleared</v>
      </c>
      <c r="L205" s="63">
        <f>Wellness!S206</f>
        <v>0</v>
      </c>
      <c r="M205" s="62">
        <f t="shared" si="73"/>
        <v>0</v>
      </c>
      <c r="N205" s="76" t="str">
        <f t="shared" si="74"/>
        <v>NC</v>
      </c>
      <c r="O205" s="66">
        <f>Behavior!I206</f>
        <v>3</v>
      </c>
      <c r="P205" s="66">
        <f>HPS!$O205*2</f>
        <v>6</v>
      </c>
      <c r="Q205" s="67" t="str">
        <f>IF(HPS!$P205&gt;=6,"Cleared","NC")</f>
        <v>Cleared</v>
      </c>
      <c r="R205" s="63">
        <f>Discipline!N206</f>
        <v>40.491071428571423</v>
      </c>
      <c r="S205" s="63">
        <f>HPS!$R205*0.1</f>
        <v>4.0491071428571423</v>
      </c>
      <c r="T205" s="63" t="str">
        <f>IF(HPS!$S205&gt;=4,"Cleared","NC")</f>
        <v>Cleared</v>
      </c>
      <c r="U205" s="67">
        <f>HPS!$I205+HPS!$M205+HPS!$P205+HPS!$S205</f>
        <v>38.382440476190467</v>
      </c>
      <c r="V205" s="63">
        <f>Persona!AB206</f>
        <v>8.8238095238095244</v>
      </c>
      <c r="W205" s="63">
        <f>Persona!AC206</f>
        <v>0</v>
      </c>
      <c r="X205" s="63">
        <f>HPS!$V205+HPS!$W205</f>
        <v>8.8238095238095244</v>
      </c>
      <c r="Y205" s="63">
        <f t="shared" si="75"/>
        <v>4.4119047619047622</v>
      </c>
      <c r="Z205" s="67" t="str">
        <f>IF(HPS!$X205&gt;=40,"Cleared","NC")</f>
        <v>NC</v>
      </c>
      <c r="AA205" s="63" t="str">
        <f>Wellness!AE206</f>
        <v>Cleared</v>
      </c>
      <c r="AB205" s="63">
        <f>Wellness!AM206</f>
        <v>10</v>
      </c>
      <c r="AC205" s="63">
        <f t="shared" si="96"/>
        <v>3</v>
      </c>
      <c r="AD205" s="76" t="str">
        <f t="shared" si="76"/>
        <v>NC</v>
      </c>
      <c r="AE205" s="63">
        <f>Behavior!Q206</f>
        <v>3.6</v>
      </c>
      <c r="AF205" s="63">
        <f>Behavior!R206</f>
        <v>7.2</v>
      </c>
      <c r="AG205" s="63" t="str">
        <f>IF(HPS!$AF205&gt;=6,"Cleared","NC")</f>
        <v>Cleared</v>
      </c>
      <c r="AH205" s="63">
        <f>Discipline!AA206</f>
        <v>33.25714285714286</v>
      </c>
      <c r="AI205" s="63">
        <f t="shared" si="77"/>
        <v>3.3257142857142861</v>
      </c>
      <c r="AJ205" s="63" t="str">
        <f t="shared" si="78"/>
        <v>NC</v>
      </c>
      <c r="AK205" s="63">
        <f t="shared" si="79"/>
        <v>17.937619047619048</v>
      </c>
      <c r="AL205" s="63">
        <f>Persona!AO206</f>
        <v>16.72</v>
      </c>
      <c r="AM205" s="63">
        <f>Persona!AP206</f>
        <v>28.666666666666668</v>
      </c>
      <c r="AN205" s="63">
        <f t="shared" si="80"/>
        <v>45.38666666666667</v>
      </c>
      <c r="AO205" s="63">
        <f t="shared" si="81"/>
        <v>22.693333333333335</v>
      </c>
      <c r="AP205" s="67" t="str">
        <f>IF(HPS!$AN205&gt;=40,"Cleared","NC")</f>
        <v>Cleared</v>
      </c>
      <c r="AQ205" s="63" t="str">
        <f>Wellness!AY206</f>
        <v>NC</v>
      </c>
      <c r="AR205" s="63">
        <f>Wellness!BG206</f>
        <v>30</v>
      </c>
      <c r="AS205" s="62">
        <f t="shared" si="82"/>
        <v>9</v>
      </c>
      <c r="AT205" s="76" t="str">
        <f t="shared" si="83"/>
        <v>Cleared</v>
      </c>
      <c r="AU205" s="63" t="str">
        <f>Behavior!AG206</f>
        <v>0</v>
      </c>
      <c r="AV205" s="63">
        <f>Behavior!AH206</f>
        <v>0</v>
      </c>
      <c r="AW205" s="63" t="str">
        <f t="shared" si="84"/>
        <v>NC</v>
      </c>
      <c r="AX205" s="63">
        <f>Discipline!AN206</f>
        <v>34.333333333333336</v>
      </c>
      <c r="AY205" s="63">
        <f t="shared" si="85"/>
        <v>3.4333333333333336</v>
      </c>
      <c r="AZ205" s="63" t="str">
        <f t="shared" si="86"/>
        <v>NC</v>
      </c>
      <c r="BA205" s="63">
        <f t="shared" si="87"/>
        <v>35.126666666666665</v>
      </c>
      <c r="BB205" s="63">
        <f>Persona!BB206</f>
        <v>12.105555555555554</v>
      </c>
      <c r="BC205" s="63">
        <f>Persona!BC206</f>
        <v>37.166666666666657</v>
      </c>
      <c r="BD205" s="63">
        <f t="shared" si="88"/>
        <v>49.272222222222211</v>
      </c>
      <c r="BE205" s="63">
        <f t="shared" si="89"/>
        <v>24.636111111111106</v>
      </c>
      <c r="BF205" s="63" t="str">
        <f t="shared" si="90"/>
        <v>Cleared</v>
      </c>
      <c r="BG205" s="63" t="str">
        <f>Wellness!BS206</f>
        <v>Cleared</v>
      </c>
      <c r="BH205" s="63">
        <f>Wellness!CA206</f>
        <v>33.333333333333329</v>
      </c>
      <c r="BI205" s="62">
        <f t="shared" si="91"/>
        <v>9.9999999999999982</v>
      </c>
      <c r="BJ205" s="76" t="str">
        <f t="shared" si="92"/>
        <v>Cleared</v>
      </c>
      <c r="BK205" s="63" t="str">
        <f>Behavior!AG206</f>
        <v>0</v>
      </c>
      <c r="BL205" s="63">
        <f>Behavior!AH206</f>
        <v>0</v>
      </c>
      <c r="BM205" s="63" t="str">
        <f t="shared" si="93"/>
        <v>NC</v>
      </c>
      <c r="BN205" s="63">
        <f>Discipline!BA206</f>
        <v>35.833333333333336</v>
      </c>
      <c r="BO205" s="63">
        <f t="shared" si="94"/>
        <v>3.5833333333333339</v>
      </c>
      <c r="BP205" s="63" t="str">
        <f>IF(HPS!BO205&gt;=6,"Cleared","NC")</f>
        <v>NC</v>
      </c>
      <c r="BQ205" s="63">
        <f t="shared" si="95"/>
        <v>38.219444444444441</v>
      </c>
    </row>
    <row r="206" spans="1:69" x14ac:dyDescent="0.3">
      <c r="A206" s="71">
        <v>203</v>
      </c>
      <c r="B206" s="60" t="s">
        <v>27</v>
      </c>
      <c r="C206" s="60" t="s">
        <v>34</v>
      </c>
      <c r="D206" s="60" t="s">
        <v>432</v>
      </c>
      <c r="E206" s="61" t="s">
        <v>433</v>
      </c>
      <c r="F206" s="63">
        <f>Persona!O207</f>
        <v>0</v>
      </c>
      <c r="G206" s="63">
        <f>Persona!P207</f>
        <v>68.888888888888872</v>
      </c>
      <c r="H206" s="63">
        <f>HPS!$G206+HPS!$F206</f>
        <v>68.888888888888872</v>
      </c>
      <c r="I206" s="63">
        <f>HPS!$H206*0.5</f>
        <v>34.444444444444436</v>
      </c>
      <c r="J206" s="63" t="str">
        <f>IF(HPS!$G206&gt;=50,"Cleared","NC")</f>
        <v>Cleared</v>
      </c>
      <c r="K206" s="63" t="str">
        <f>Wellness!K207</f>
        <v>Cleared</v>
      </c>
      <c r="L206" s="63">
        <f>Wellness!S207</f>
        <v>40</v>
      </c>
      <c r="M206" s="62">
        <f t="shared" si="73"/>
        <v>12</v>
      </c>
      <c r="N206" s="76" t="str">
        <f t="shared" si="74"/>
        <v>Cleared</v>
      </c>
      <c r="O206" s="62">
        <f>Behavior!I207</f>
        <v>3</v>
      </c>
      <c r="P206" s="62">
        <f>HPS!$O206*2</f>
        <v>6</v>
      </c>
      <c r="Q206" s="63" t="str">
        <f>IF(HPS!$P206&gt;=6,"Cleared","NC")</f>
        <v>Cleared</v>
      </c>
      <c r="R206" s="63">
        <f>Discipline!N207</f>
        <v>52.1875</v>
      </c>
      <c r="S206" s="63">
        <f>HPS!$R206*0.1</f>
        <v>5.21875</v>
      </c>
      <c r="T206" s="63" t="str">
        <f>IF(HPS!$S206&gt;=4,"Cleared","NC")</f>
        <v>Cleared</v>
      </c>
      <c r="U206" s="63">
        <f>HPS!$I206+HPS!$M206+HPS!$P206+HPS!$S206</f>
        <v>57.663194444444436</v>
      </c>
      <c r="V206" s="63">
        <f>Persona!AB207</f>
        <v>18.495238095238097</v>
      </c>
      <c r="W206" s="63">
        <f>Persona!AC207</f>
        <v>38.4</v>
      </c>
      <c r="X206" s="63">
        <f>HPS!$V206+HPS!$W206</f>
        <v>56.895238095238099</v>
      </c>
      <c r="Y206" s="63">
        <f t="shared" si="75"/>
        <v>28.44761904761905</v>
      </c>
      <c r="Z206" s="63" t="str">
        <f>IF(HPS!$X206&gt;=40,"Cleared","NC")</f>
        <v>Cleared</v>
      </c>
      <c r="AA206" s="63" t="str">
        <f>Wellness!AE207</f>
        <v>Cleared</v>
      </c>
      <c r="AB206" s="63">
        <f>Wellness!AM207</f>
        <v>40</v>
      </c>
      <c r="AC206" s="63">
        <f t="shared" si="96"/>
        <v>12</v>
      </c>
      <c r="AD206" s="76" t="str">
        <f t="shared" si="76"/>
        <v>Cleared</v>
      </c>
      <c r="AE206" s="63">
        <f>Behavior!Q207</f>
        <v>4.2666666666666666</v>
      </c>
      <c r="AF206" s="63">
        <f>Behavior!R207</f>
        <v>8.5333333333333332</v>
      </c>
      <c r="AG206" s="63" t="str">
        <f>IF(HPS!$AF206&gt;=6,"Cleared","NC")</f>
        <v>Cleared</v>
      </c>
      <c r="AH206" s="63">
        <f>Discipline!AA207</f>
        <v>54.971428571428568</v>
      </c>
      <c r="AI206" s="63">
        <f t="shared" si="77"/>
        <v>5.4971428571428573</v>
      </c>
      <c r="AJ206" s="63" t="str">
        <f t="shared" si="78"/>
        <v>Cleared</v>
      </c>
      <c r="AK206" s="63">
        <f t="shared" si="79"/>
        <v>54.478095238095236</v>
      </c>
      <c r="AL206" s="63">
        <f>Persona!AO207</f>
        <v>20.679999999999996</v>
      </c>
      <c r="AM206" s="63">
        <f>Persona!AP207</f>
        <v>45.333333333333321</v>
      </c>
      <c r="AN206" s="63">
        <f t="shared" si="80"/>
        <v>66.013333333333321</v>
      </c>
      <c r="AO206" s="63">
        <f t="shared" si="81"/>
        <v>33.006666666666661</v>
      </c>
      <c r="AP206" s="63" t="str">
        <f>IF(HPS!$AN206&gt;=40,"Cleared","NC")</f>
        <v>Cleared</v>
      </c>
      <c r="AQ206" s="63" t="str">
        <f>Wellness!AY207</f>
        <v>Cleared</v>
      </c>
      <c r="AR206" s="63">
        <f>Wellness!BG207</f>
        <v>40</v>
      </c>
      <c r="AS206" s="62">
        <f t="shared" si="82"/>
        <v>12</v>
      </c>
      <c r="AT206" s="76" t="str">
        <f t="shared" si="83"/>
        <v>Cleared</v>
      </c>
      <c r="AU206" s="63">
        <f>Behavior!AG207</f>
        <v>4.25</v>
      </c>
      <c r="AV206" s="63">
        <f>Behavior!AH207</f>
        <v>8.5</v>
      </c>
      <c r="AW206" s="63" t="str">
        <f t="shared" si="84"/>
        <v>Cleared</v>
      </c>
      <c r="AX206" s="63">
        <f>Discipline!AN207</f>
        <v>63.166666666666657</v>
      </c>
      <c r="AY206" s="63">
        <f t="shared" si="85"/>
        <v>6.3166666666666664</v>
      </c>
      <c r="AZ206" s="63" t="str">
        <f t="shared" si="86"/>
        <v>Cleared</v>
      </c>
      <c r="BA206" s="63">
        <f t="shared" si="87"/>
        <v>59.823333333333323</v>
      </c>
      <c r="BB206" s="63">
        <f>Persona!BB207</f>
        <v>22.533333333333339</v>
      </c>
      <c r="BC206" s="63">
        <f>Persona!BC207</f>
        <v>34.666666666666664</v>
      </c>
      <c r="BD206" s="63">
        <f t="shared" si="88"/>
        <v>57.2</v>
      </c>
      <c r="BE206" s="63">
        <f t="shared" si="89"/>
        <v>28.6</v>
      </c>
      <c r="BF206" s="63" t="str">
        <f t="shared" si="90"/>
        <v>Cleared</v>
      </c>
      <c r="BG206" s="63" t="str">
        <f>Wellness!BS207</f>
        <v>Cleared</v>
      </c>
      <c r="BH206" s="63">
        <f>Wellness!CA207</f>
        <v>36.666666666666664</v>
      </c>
      <c r="BI206" s="62">
        <f t="shared" si="91"/>
        <v>10.999999999999998</v>
      </c>
      <c r="BJ206" s="76" t="str">
        <f t="shared" si="92"/>
        <v>Cleared</v>
      </c>
      <c r="BK206" s="63">
        <f>Behavior!AG207</f>
        <v>4.25</v>
      </c>
      <c r="BL206" s="63">
        <f>Behavior!AH207</f>
        <v>8.5</v>
      </c>
      <c r="BM206" s="63" t="str">
        <f t="shared" si="93"/>
        <v>Cleared</v>
      </c>
      <c r="BN206" s="63">
        <f>Discipline!BA207</f>
        <v>46.333333333333336</v>
      </c>
      <c r="BO206" s="63">
        <f t="shared" si="94"/>
        <v>4.6333333333333337</v>
      </c>
      <c r="BP206" s="63" t="str">
        <f>IF(HPS!BO206&gt;=6,"Cleared","NC")</f>
        <v>NC</v>
      </c>
      <c r="BQ206" s="63">
        <f t="shared" si="95"/>
        <v>52.733333333333334</v>
      </c>
    </row>
    <row r="207" spans="1:69" x14ac:dyDescent="0.3">
      <c r="A207" s="72">
        <v>204</v>
      </c>
      <c r="B207" s="64" t="s">
        <v>27</v>
      </c>
      <c r="C207" s="64" t="s">
        <v>34</v>
      </c>
      <c r="D207" s="64" t="s">
        <v>434</v>
      </c>
      <c r="E207" s="65" t="s">
        <v>435</v>
      </c>
      <c r="F207" s="63">
        <f>Persona!O208</f>
        <v>0</v>
      </c>
      <c r="G207" s="63">
        <f>Persona!P208</f>
        <v>68.888888888888872</v>
      </c>
      <c r="H207" s="63">
        <f>HPS!$G207+HPS!$F207</f>
        <v>68.888888888888872</v>
      </c>
      <c r="I207" s="63">
        <f>HPS!$H207*0.5</f>
        <v>34.444444444444436</v>
      </c>
      <c r="J207" s="63" t="str">
        <f>IF(HPS!$G207&gt;=50,"Cleared","NC")</f>
        <v>Cleared</v>
      </c>
      <c r="K207" s="63" t="str">
        <f>Wellness!K208</f>
        <v>Cleared</v>
      </c>
      <c r="L207" s="63">
        <f>Wellness!S208</f>
        <v>46.666666666666664</v>
      </c>
      <c r="M207" s="62">
        <f t="shared" si="73"/>
        <v>13.999999999999998</v>
      </c>
      <c r="N207" s="76" t="str">
        <f t="shared" si="74"/>
        <v>Cleared</v>
      </c>
      <c r="O207" s="66">
        <f>Behavior!I208</f>
        <v>3</v>
      </c>
      <c r="P207" s="66">
        <f>HPS!$O207*2</f>
        <v>6</v>
      </c>
      <c r="Q207" s="67" t="str">
        <f>IF(HPS!$P207&gt;=6,"Cleared","NC")</f>
        <v>Cleared</v>
      </c>
      <c r="R207" s="63">
        <f>Discipline!N208</f>
        <v>57.499999999999993</v>
      </c>
      <c r="S207" s="63">
        <f>HPS!$R207*0.1</f>
        <v>5.75</v>
      </c>
      <c r="T207" s="63" t="str">
        <f>IF(HPS!$S207&gt;=4,"Cleared","NC")</f>
        <v>Cleared</v>
      </c>
      <c r="U207" s="67">
        <f>HPS!$I207+HPS!$M207+HPS!$P207+HPS!$S207</f>
        <v>60.194444444444436</v>
      </c>
      <c r="V207" s="63">
        <f>Persona!AB208</f>
        <v>6.7285714285714295</v>
      </c>
      <c r="W207" s="63">
        <f>Persona!AC208</f>
        <v>29.6</v>
      </c>
      <c r="X207" s="63">
        <f>HPS!$V207+HPS!$W207</f>
        <v>36.328571428571429</v>
      </c>
      <c r="Y207" s="63">
        <f t="shared" si="75"/>
        <v>18.164285714285715</v>
      </c>
      <c r="Z207" s="67" t="str">
        <f>IF(HPS!$X207&gt;=40,"Cleared","NC")</f>
        <v>NC</v>
      </c>
      <c r="AA207" s="63" t="str">
        <f>Wellness!AE208</f>
        <v>Cleared</v>
      </c>
      <c r="AB207" s="63">
        <f>Wellness!AM208</f>
        <v>16.666666666666664</v>
      </c>
      <c r="AC207" s="63">
        <f t="shared" si="96"/>
        <v>4.9999999999999991</v>
      </c>
      <c r="AD207" s="76" t="str">
        <f t="shared" si="76"/>
        <v>NC</v>
      </c>
      <c r="AE207" s="63">
        <f>Behavior!Q208</f>
        <v>3.7333333333333334</v>
      </c>
      <c r="AF207" s="63">
        <f>Behavior!R208</f>
        <v>7.4666666666666668</v>
      </c>
      <c r="AG207" s="63" t="str">
        <f>IF(HPS!$AF207&gt;=6,"Cleared","NC")</f>
        <v>Cleared</v>
      </c>
      <c r="AH207" s="63">
        <f>Discipline!AA208</f>
        <v>31.542857142857144</v>
      </c>
      <c r="AI207" s="63">
        <f t="shared" si="77"/>
        <v>3.1542857142857148</v>
      </c>
      <c r="AJ207" s="63" t="str">
        <f t="shared" si="78"/>
        <v>NC</v>
      </c>
      <c r="AK207" s="63">
        <f t="shared" si="79"/>
        <v>33.785238095238093</v>
      </c>
      <c r="AL207" s="63">
        <f>Persona!AO208</f>
        <v>21.933333333333337</v>
      </c>
      <c r="AM207" s="63">
        <f>Persona!AP208</f>
        <v>43.333333333333329</v>
      </c>
      <c r="AN207" s="63">
        <f t="shared" si="80"/>
        <v>65.266666666666666</v>
      </c>
      <c r="AO207" s="63">
        <f t="shared" si="81"/>
        <v>32.633333333333333</v>
      </c>
      <c r="AP207" s="67" t="str">
        <f>IF(HPS!$AN207&gt;=40,"Cleared","NC")</f>
        <v>Cleared</v>
      </c>
      <c r="AQ207" s="63" t="str">
        <f>Wellness!AY208</f>
        <v>Cleared</v>
      </c>
      <c r="AR207" s="63">
        <f>Wellness!BG208</f>
        <v>50</v>
      </c>
      <c r="AS207" s="62">
        <f t="shared" si="82"/>
        <v>15</v>
      </c>
      <c r="AT207" s="76" t="str">
        <f t="shared" si="83"/>
        <v>Cleared</v>
      </c>
      <c r="AU207" s="63">
        <f>Behavior!AG208</f>
        <v>3.6799999999999997</v>
      </c>
      <c r="AV207" s="63">
        <f>Behavior!AH208</f>
        <v>7.3599999999999994</v>
      </c>
      <c r="AW207" s="63" t="str">
        <f t="shared" si="84"/>
        <v>Cleared</v>
      </c>
      <c r="AX207" s="63">
        <f>Discipline!AN208</f>
        <v>62.111111111111114</v>
      </c>
      <c r="AY207" s="63">
        <f t="shared" si="85"/>
        <v>6.2111111111111121</v>
      </c>
      <c r="AZ207" s="63" t="str">
        <f t="shared" si="86"/>
        <v>Cleared</v>
      </c>
      <c r="BA207" s="63">
        <f t="shared" si="87"/>
        <v>61.204444444444448</v>
      </c>
      <c r="BB207" s="63">
        <f>Persona!BB208</f>
        <v>21.975925925925925</v>
      </c>
      <c r="BC207" s="63">
        <f>Persona!BC208</f>
        <v>48</v>
      </c>
      <c r="BD207" s="63">
        <f t="shared" si="88"/>
        <v>69.975925925925921</v>
      </c>
      <c r="BE207" s="63">
        <f t="shared" si="89"/>
        <v>34.98796296296296</v>
      </c>
      <c r="BF207" s="63" t="str">
        <f t="shared" si="90"/>
        <v>Cleared</v>
      </c>
      <c r="BG207" s="63" t="str">
        <f>Wellness!BS208</f>
        <v>Cleared</v>
      </c>
      <c r="BH207" s="63">
        <f>Wellness!CA208</f>
        <v>43.333333333333336</v>
      </c>
      <c r="BI207" s="62">
        <f t="shared" si="91"/>
        <v>13</v>
      </c>
      <c r="BJ207" s="76" t="str">
        <f t="shared" si="92"/>
        <v>Cleared</v>
      </c>
      <c r="BK207" s="63">
        <f>Behavior!AG208</f>
        <v>3.6799999999999997</v>
      </c>
      <c r="BL207" s="63">
        <f>Behavior!AH208</f>
        <v>7.3599999999999994</v>
      </c>
      <c r="BM207" s="63" t="str">
        <f t="shared" si="93"/>
        <v>Cleared</v>
      </c>
      <c r="BN207" s="63">
        <f>Discipline!BA208</f>
        <v>38.666666666666664</v>
      </c>
      <c r="BO207" s="63">
        <f t="shared" si="94"/>
        <v>3.8666666666666667</v>
      </c>
      <c r="BP207" s="63" t="str">
        <f>IF(HPS!BO207&gt;=6,"Cleared","NC")</f>
        <v>NC</v>
      </c>
      <c r="BQ207" s="63">
        <f t="shared" si="95"/>
        <v>59.214629629629627</v>
      </c>
    </row>
    <row r="208" spans="1:69" x14ac:dyDescent="0.3">
      <c r="A208" s="71">
        <v>205</v>
      </c>
      <c r="B208" s="60" t="s">
        <v>27</v>
      </c>
      <c r="C208" s="60" t="s">
        <v>34</v>
      </c>
      <c r="D208" s="60" t="s">
        <v>436</v>
      </c>
      <c r="E208" s="61" t="s">
        <v>437</v>
      </c>
      <c r="F208" s="63">
        <f>Persona!O209</f>
        <v>0</v>
      </c>
      <c r="G208" s="63">
        <f>Persona!P209</f>
        <v>65.555555555555543</v>
      </c>
      <c r="H208" s="63">
        <f>HPS!$G208+HPS!$F208</f>
        <v>65.555555555555543</v>
      </c>
      <c r="I208" s="63">
        <f>HPS!$H208*0.5</f>
        <v>32.777777777777771</v>
      </c>
      <c r="J208" s="63" t="str">
        <f>IF(HPS!$G208&gt;=50,"Cleared","NC")</f>
        <v>Cleared</v>
      </c>
      <c r="K208" s="63" t="str">
        <f>Wellness!K209</f>
        <v>Cleared</v>
      </c>
      <c r="L208" s="63">
        <f>Wellness!S209</f>
        <v>40</v>
      </c>
      <c r="M208" s="62">
        <f t="shared" si="73"/>
        <v>12</v>
      </c>
      <c r="N208" s="76" t="str">
        <f t="shared" si="74"/>
        <v>Cleared</v>
      </c>
      <c r="O208" s="62">
        <f>Behavior!I209</f>
        <v>3</v>
      </c>
      <c r="P208" s="62">
        <f>HPS!$O208*2</f>
        <v>6</v>
      </c>
      <c r="Q208" s="63" t="str">
        <f>IF(HPS!$P208&gt;=6,"Cleared","NC")</f>
        <v>Cleared</v>
      </c>
      <c r="R208" s="63">
        <f>Discipline!N209</f>
        <v>61.5625</v>
      </c>
      <c r="S208" s="63">
        <f>HPS!$R208*0.1</f>
        <v>6.15625</v>
      </c>
      <c r="T208" s="63" t="str">
        <f>IF(HPS!$S208&gt;=4,"Cleared","NC")</f>
        <v>Cleared</v>
      </c>
      <c r="U208" s="63">
        <f>HPS!$I208+HPS!$M208+HPS!$P208+HPS!$S208</f>
        <v>56.934027777777771</v>
      </c>
      <c r="V208" s="63">
        <f>Persona!AB209</f>
        <v>21.38095238095238</v>
      </c>
      <c r="W208" s="63">
        <f>Persona!AC209</f>
        <v>27.999999999999996</v>
      </c>
      <c r="X208" s="63">
        <f>HPS!$V208+HPS!$W208</f>
        <v>49.38095238095238</v>
      </c>
      <c r="Y208" s="63">
        <f t="shared" si="75"/>
        <v>24.69047619047619</v>
      </c>
      <c r="Z208" s="63" t="str">
        <f>IF(HPS!$X208&gt;=40,"Cleared","NC")</f>
        <v>Cleared</v>
      </c>
      <c r="AA208" s="63" t="str">
        <f>Wellness!AE209</f>
        <v>Cleared</v>
      </c>
      <c r="AB208" s="63">
        <f>Wellness!AM209</f>
        <v>43.333333333333336</v>
      </c>
      <c r="AC208" s="63">
        <f t="shared" si="96"/>
        <v>13</v>
      </c>
      <c r="AD208" s="76" t="str">
        <f t="shared" si="76"/>
        <v>Cleared</v>
      </c>
      <c r="AE208" s="63">
        <f>Behavior!Q209</f>
        <v>3.7333333333333329</v>
      </c>
      <c r="AF208" s="63">
        <f>Behavior!R209</f>
        <v>7.4666666666666659</v>
      </c>
      <c r="AG208" s="63" t="str">
        <f>IF(HPS!$AF208&gt;=6,"Cleared","NC")</f>
        <v>Cleared</v>
      </c>
      <c r="AH208" s="63">
        <f>Discipline!AA209</f>
        <v>66.933333333333337</v>
      </c>
      <c r="AI208" s="63">
        <f t="shared" si="77"/>
        <v>6.6933333333333342</v>
      </c>
      <c r="AJ208" s="63" t="str">
        <f t="shared" si="78"/>
        <v>Cleared</v>
      </c>
      <c r="AK208" s="63">
        <f t="shared" si="79"/>
        <v>51.850476190476193</v>
      </c>
      <c r="AL208" s="63">
        <f>Persona!AO209</f>
        <v>12.173333333333334</v>
      </c>
      <c r="AM208" s="63">
        <f>Persona!AP209</f>
        <v>58</v>
      </c>
      <c r="AN208" s="63">
        <f t="shared" si="80"/>
        <v>70.173333333333332</v>
      </c>
      <c r="AO208" s="63">
        <f t="shared" si="81"/>
        <v>35.086666666666666</v>
      </c>
      <c r="AP208" s="63" t="str">
        <f>IF(HPS!$AN208&gt;=40,"Cleared","NC")</f>
        <v>Cleared</v>
      </c>
      <c r="AQ208" s="63" t="str">
        <f>Wellness!AY209</f>
        <v>Cleared</v>
      </c>
      <c r="AR208" s="63">
        <f>Wellness!BG209</f>
        <v>46.666666666666664</v>
      </c>
      <c r="AS208" s="62">
        <f t="shared" si="82"/>
        <v>13.999999999999998</v>
      </c>
      <c r="AT208" s="76" t="str">
        <f t="shared" si="83"/>
        <v>Cleared</v>
      </c>
      <c r="AU208" s="63">
        <f>Behavior!AG209</f>
        <v>3.6400000000000006</v>
      </c>
      <c r="AV208" s="63">
        <f>Behavior!AH209</f>
        <v>7.2800000000000011</v>
      </c>
      <c r="AW208" s="63" t="str">
        <f t="shared" si="84"/>
        <v>Cleared</v>
      </c>
      <c r="AX208" s="63">
        <f>Discipline!AN209</f>
        <v>54.888888888888886</v>
      </c>
      <c r="AY208" s="63">
        <f t="shared" si="85"/>
        <v>5.4888888888888889</v>
      </c>
      <c r="AZ208" s="63" t="str">
        <f t="shared" si="86"/>
        <v>Cleared</v>
      </c>
      <c r="BA208" s="63">
        <f t="shared" si="87"/>
        <v>61.855555555555554</v>
      </c>
      <c r="BB208" s="63">
        <f>Persona!BB209</f>
        <v>24.557407407407407</v>
      </c>
      <c r="BC208" s="63">
        <f>Persona!BC209</f>
        <v>48</v>
      </c>
      <c r="BD208" s="63">
        <f t="shared" si="88"/>
        <v>72.55740740740741</v>
      </c>
      <c r="BE208" s="63">
        <f t="shared" si="89"/>
        <v>36.278703703703705</v>
      </c>
      <c r="BF208" s="63" t="str">
        <f t="shared" si="90"/>
        <v>Cleared</v>
      </c>
      <c r="BG208" s="63" t="str">
        <f>Wellness!BS209</f>
        <v>Cleared</v>
      </c>
      <c r="BH208" s="63">
        <f>Wellness!CA209</f>
        <v>43.333333333333336</v>
      </c>
      <c r="BI208" s="62">
        <f t="shared" si="91"/>
        <v>13</v>
      </c>
      <c r="BJ208" s="76" t="str">
        <f t="shared" si="92"/>
        <v>Cleared</v>
      </c>
      <c r="BK208" s="63">
        <f>Behavior!AG209</f>
        <v>3.6400000000000006</v>
      </c>
      <c r="BL208" s="63">
        <f>Behavior!AH209</f>
        <v>7.2800000000000011</v>
      </c>
      <c r="BM208" s="63" t="str">
        <f t="shared" si="93"/>
        <v>Cleared</v>
      </c>
      <c r="BN208" s="63">
        <f>Discipline!BA209</f>
        <v>52.333333333333329</v>
      </c>
      <c r="BO208" s="63">
        <f t="shared" si="94"/>
        <v>5.2333333333333334</v>
      </c>
      <c r="BP208" s="63" t="str">
        <f>IF(HPS!BO208&gt;=6,"Cleared","NC")</f>
        <v>NC</v>
      </c>
      <c r="BQ208" s="63">
        <f t="shared" si="95"/>
        <v>61.792037037037041</v>
      </c>
    </row>
    <row r="209" spans="1:69" x14ac:dyDescent="0.3">
      <c r="A209" s="72">
        <v>206</v>
      </c>
      <c r="B209" s="64" t="s">
        <v>27</v>
      </c>
      <c r="C209" s="64" t="s">
        <v>34</v>
      </c>
      <c r="D209" s="64" t="s">
        <v>438</v>
      </c>
      <c r="E209" s="65" t="s">
        <v>439</v>
      </c>
      <c r="F209" s="63">
        <f>Persona!O210</f>
        <v>0</v>
      </c>
      <c r="G209" s="63">
        <f>Persona!P210</f>
        <v>71.111111111111114</v>
      </c>
      <c r="H209" s="63">
        <f>HPS!$G209+HPS!$F209</f>
        <v>71.111111111111114</v>
      </c>
      <c r="I209" s="63">
        <f>HPS!$H209*0.5</f>
        <v>35.555555555555557</v>
      </c>
      <c r="J209" s="63" t="str">
        <f>IF(HPS!$G209&gt;=50,"Cleared","NC")</f>
        <v>Cleared</v>
      </c>
      <c r="K209" s="63" t="str">
        <f>Wellness!K210</f>
        <v>NC</v>
      </c>
      <c r="L209" s="63">
        <f>Wellness!S210</f>
        <v>43.333333333333336</v>
      </c>
      <c r="M209" s="62">
        <f t="shared" si="73"/>
        <v>13</v>
      </c>
      <c r="N209" s="76" t="str">
        <f t="shared" si="74"/>
        <v>Cleared</v>
      </c>
      <c r="O209" s="66">
        <f>Behavior!I210</f>
        <v>3</v>
      </c>
      <c r="P209" s="66">
        <f>HPS!$O209*2</f>
        <v>6</v>
      </c>
      <c r="Q209" s="67" t="str">
        <f>IF(HPS!$P209&gt;=6,"Cleared","NC")</f>
        <v>Cleared</v>
      </c>
      <c r="R209" s="63">
        <f>Discipline!N210</f>
        <v>36.875</v>
      </c>
      <c r="S209" s="63">
        <f>HPS!$R209*0.1</f>
        <v>3.6875</v>
      </c>
      <c r="T209" s="63" t="str">
        <f>IF(HPS!$S209&gt;=4,"Cleared","NC")</f>
        <v>NC</v>
      </c>
      <c r="U209" s="67">
        <f>HPS!$I209+HPS!$M209+HPS!$P209+HPS!$S209</f>
        <v>58.243055555555557</v>
      </c>
      <c r="V209" s="63">
        <f>Persona!AB210</f>
        <v>7.211904761904762</v>
      </c>
      <c r="W209" s="63">
        <f>Persona!AC210</f>
        <v>26.4</v>
      </c>
      <c r="X209" s="63">
        <f>HPS!$V209+HPS!$W209</f>
        <v>33.611904761904761</v>
      </c>
      <c r="Y209" s="63">
        <f t="shared" si="75"/>
        <v>16.80595238095238</v>
      </c>
      <c r="Z209" s="67" t="str">
        <f>IF(HPS!$X209&gt;=40,"Cleared","NC")</f>
        <v>NC</v>
      </c>
      <c r="AA209" s="63" t="str">
        <f>Wellness!AE210</f>
        <v>NC</v>
      </c>
      <c r="AB209" s="63">
        <f>Wellness!AM210</f>
        <v>0</v>
      </c>
      <c r="AC209" s="63">
        <f t="shared" si="96"/>
        <v>0</v>
      </c>
      <c r="AD209" s="76" t="str">
        <f t="shared" si="76"/>
        <v>NC</v>
      </c>
      <c r="AE209" s="63">
        <f>Behavior!Q210</f>
        <v>3.7333333333333334</v>
      </c>
      <c r="AF209" s="63">
        <f>Behavior!R210</f>
        <v>7.4666666666666668</v>
      </c>
      <c r="AG209" s="63" t="str">
        <f>IF(HPS!$AF209&gt;=6,"Cleared","NC")</f>
        <v>Cleared</v>
      </c>
      <c r="AH209" s="63">
        <f>Discipline!AA210</f>
        <v>14.514285714285716</v>
      </c>
      <c r="AI209" s="63">
        <f t="shared" si="77"/>
        <v>1.4514285714285717</v>
      </c>
      <c r="AJ209" s="63" t="str">
        <f t="shared" si="78"/>
        <v>NC</v>
      </c>
      <c r="AK209" s="63">
        <f t="shared" si="79"/>
        <v>25.724047619047617</v>
      </c>
      <c r="AL209" s="63">
        <f>Persona!AO210</f>
        <v>18.666666666666668</v>
      </c>
      <c r="AM209" s="63">
        <f>Persona!AP210</f>
        <v>43.333333333333329</v>
      </c>
      <c r="AN209" s="63">
        <f t="shared" si="80"/>
        <v>62</v>
      </c>
      <c r="AO209" s="63">
        <f t="shared" si="81"/>
        <v>31</v>
      </c>
      <c r="AP209" s="67" t="str">
        <f>IF(HPS!$AN209&gt;=40,"Cleared","NC")</f>
        <v>Cleared</v>
      </c>
      <c r="AQ209" s="63" t="str">
        <f>Wellness!AY210</f>
        <v>NC</v>
      </c>
      <c r="AR209" s="63">
        <f>Wellness!BG210</f>
        <v>26.666666666666668</v>
      </c>
      <c r="AS209" s="62">
        <f t="shared" si="82"/>
        <v>8</v>
      </c>
      <c r="AT209" s="76" t="str">
        <f t="shared" si="83"/>
        <v>NC</v>
      </c>
      <c r="AU209" s="63">
        <f>Behavior!AG210</f>
        <v>3.04</v>
      </c>
      <c r="AV209" s="63">
        <f>Behavior!AH210</f>
        <v>6.08</v>
      </c>
      <c r="AW209" s="63" t="str">
        <f t="shared" si="84"/>
        <v>Cleared</v>
      </c>
      <c r="AX209" s="63">
        <f>Discipline!AN210</f>
        <v>36.666666666666664</v>
      </c>
      <c r="AY209" s="63">
        <f t="shared" si="85"/>
        <v>3.6666666666666665</v>
      </c>
      <c r="AZ209" s="63" t="str">
        <f t="shared" si="86"/>
        <v>NC</v>
      </c>
      <c r="BA209" s="63">
        <f t="shared" si="87"/>
        <v>48.746666666666663</v>
      </c>
      <c r="BB209" s="63">
        <f>Persona!BB210</f>
        <v>9.7851851851851865</v>
      </c>
      <c r="BC209" s="63">
        <f>Persona!BC210</f>
        <v>48</v>
      </c>
      <c r="BD209" s="63">
        <f t="shared" si="88"/>
        <v>57.785185185185185</v>
      </c>
      <c r="BE209" s="63">
        <f t="shared" si="89"/>
        <v>28.892592592592592</v>
      </c>
      <c r="BF209" s="63" t="str">
        <f t="shared" si="90"/>
        <v>Cleared</v>
      </c>
      <c r="BG209" s="63" t="str">
        <f>Wellness!BS210</f>
        <v>NC</v>
      </c>
      <c r="BH209" s="63">
        <f>Wellness!CA210</f>
        <v>0</v>
      </c>
      <c r="BI209" s="62">
        <f t="shared" si="91"/>
        <v>0</v>
      </c>
      <c r="BJ209" s="76" t="str">
        <f t="shared" si="92"/>
        <v>NC</v>
      </c>
      <c r="BK209" s="63">
        <f>Behavior!AG210</f>
        <v>3.04</v>
      </c>
      <c r="BL209" s="63">
        <f>Behavior!AH210</f>
        <v>6.08</v>
      </c>
      <c r="BM209" s="63" t="str">
        <f t="shared" si="93"/>
        <v>Cleared</v>
      </c>
      <c r="BN209" s="63">
        <f>Discipline!BA210</f>
        <v>20.333333333333332</v>
      </c>
      <c r="BO209" s="63">
        <f t="shared" si="94"/>
        <v>2.0333333333333332</v>
      </c>
      <c r="BP209" s="63" t="str">
        <f>IF(HPS!BO209&gt;=6,"Cleared","NC")</f>
        <v>NC</v>
      </c>
      <c r="BQ209" s="63">
        <f t="shared" si="95"/>
        <v>37.005925925925922</v>
      </c>
    </row>
    <row r="210" spans="1:69" x14ac:dyDescent="0.3">
      <c r="A210" s="71">
        <v>207</v>
      </c>
      <c r="B210" s="60" t="s">
        <v>23</v>
      </c>
      <c r="C210" s="60" t="s">
        <v>34</v>
      </c>
      <c r="D210" s="60" t="s">
        <v>440</v>
      </c>
      <c r="E210" s="61" t="s">
        <v>441</v>
      </c>
      <c r="F210" s="63">
        <f>Persona!O211</f>
        <v>0</v>
      </c>
      <c r="G210" s="63">
        <f>Persona!P211</f>
        <v>52.222222222222229</v>
      </c>
      <c r="H210" s="63">
        <f>HPS!$G210+HPS!$F210</f>
        <v>52.222222222222229</v>
      </c>
      <c r="I210" s="63">
        <f>HPS!$H210*0.5</f>
        <v>26.111111111111114</v>
      </c>
      <c r="J210" s="63" t="str">
        <f>IF(HPS!$G210&gt;=50,"Cleared","NC")</f>
        <v>Cleared</v>
      </c>
      <c r="K210" s="63" t="str">
        <f>Wellness!K211</f>
        <v>Cleared</v>
      </c>
      <c r="L210" s="63">
        <f>Wellness!S211</f>
        <v>40</v>
      </c>
      <c r="M210" s="62">
        <f t="shared" si="73"/>
        <v>12</v>
      </c>
      <c r="N210" s="76" t="str">
        <f t="shared" si="74"/>
        <v>Cleared</v>
      </c>
      <c r="O210" s="62">
        <f>Behavior!I211</f>
        <v>3</v>
      </c>
      <c r="P210" s="62">
        <f>HPS!$O210*2</f>
        <v>6</v>
      </c>
      <c r="Q210" s="63" t="str">
        <f>IF(HPS!$P210&gt;=6,"Cleared","NC")</f>
        <v>Cleared</v>
      </c>
      <c r="R210" s="63">
        <f>Discipline!N211</f>
        <v>55.000000000000007</v>
      </c>
      <c r="S210" s="63">
        <f>HPS!$R210*0.1</f>
        <v>5.5000000000000009</v>
      </c>
      <c r="T210" s="63" t="str">
        <f>IF(HPS!$S210&gt;=4,"Cleared","NC")</f>
        <v>Cleared</v>
      </c>
      <c r="U210" s="63">
        <f>HPS!$I210+HPS!$M210+HPS!$P210+HPS!$S210</f>
        <v>49.611111111111114</v>
      </c>
      <c r="V210" s="63">
        <f>Persona!AB211</f>
        <v>12.401190476190477</v>
      </c>
      <c r="W210" s="63">
        <f>Persona!AC211</f>
        <v>29.6</v>
      </c>
      <c r="X210" s="63">
        <f>HPS!$V210+HPS!$W210</f>
        <v>42.00119047619048</v>
      </c>
      <c r="Y210" s="63">
        <f t="shared" si="75"/>
        <v>21.00059523809524</v>
      </c>
      <c r="Z210" s="63" t="str">
        <f>IF(HPS!$X210&gt;=40,"Cleared","NC")</f>
        <v>Cleared</v>
      </c>
      <c r="AA210" s="63" t="str">
        <f>Wellness!AE211</f>
        <v>Cleared</v>
      </c>
      <c r="AB210" s="63">
        <f>Wellness!AM211</f>
        <v>16.666666666666664</v>
      </c>
      <c r="AC210" s="63">
        <f t="shared" si="96"/>
        <v>4.9999999999999991</v>
      </c>
      <c r="AD210" s="76" t="str">
        <f t="shared" si="76"/>
        <v>NC</v>
      </c>
      <c r="AE210" s="63">
        <f>Behavior!Q211</f>
        <v>3.6666666666666665</v>
      </c>
      <c r="AF210" s="63">
        <f>Behavior!R211</f>
        <v>7.333333333333333</v>
      </c>
      <c r="AG210" s="63" t="str">
        <f>IF(HPS!$AF210&gt;=6,"Cleared","NC")</f>
        <v>Cleared</v>
      </c>
      <c r="AH210" s="63">
        <f>Discipline!AA211</f>
        <v>38.266666666666666</v>
      </c>
      <c r="AI210" s="63">
        <f t="shared" si="77"/>
        <v>3.8266666666666667</v>
      </c>
      <c r="AJ210" s="63" t="str">
        <f t="shared" si="78"/>
        <v>NC</v>
      </c>
      <c r="AK210" s="63">
        <f t="shared" si="79"/>
        <v>37.16059523809524</v>
      </c>
      <c r="AL210" s="63">
        <f>Persona!AO211</f>
        <v>19.58666666666667</v>
      </c>
      <c r="AM210" s="63">
        <f>Persona!AP211</f>
        <v>54</v>
      </c>
      <c r="AN210" s="63">
        <f t="shared" si="80"/>
        <v>73.586666666666673</v>
      </c>
      <c r="AO210" s="63">
        <f t="shared" si="81"/>
        <v>36.793333333333337</v>
      </c>
      <c r="AP210" s="63" t="str">
        <f>IF(HPS!$AN210&gt;=40,"Cleared","NC")</f>
        <v>Cleared</v>
      </c>
      <c r="AQ210" s="63" t="str">
        <f>Wellness!AY211</f>
        <v>Cleared</v>
      </c>
      <c r="AR210" s="63">
        <f>Wellness!BG211</f>
        <v>40</v>
      </c>
      <c r="AS210" s="62">
        <f t="shared" si="82"/>
        <v>12</v>
      </c>
      <c r="AT210" s="76" t="str">
        <f t="shared" si="83"/>
        <v>Cleared</v>
      </c>
      <c r="AU210" s="63" t="str">
        <f>Behavior!AG211</f>
        <v>0</v>
      </c>
      <c r="AV210" s="63">
        <f>Behavior!AH211</f>
        <v>0</v>
      </c>
      <c r="AW210" s="63" t="str">
        <f t="shared" si="84"/>
        <v>NC</v>
      </c>
      <c r="AX210" s="63">
        <f>Discipline!AN211</f>
        <v>54.166666666666664</v>
      </c>
      <c r="AY210" s="63">
        <f t="shared" si="85"/>
        <v>5.416666666666667</v>
      </c>
      <c r="AZ210" s="63" t="str">
        <f t="shared" si="86"/>
        <v>Cleared</v>
      </c>
      <c r="BA210" s="63">
        <f t="shared" si="87"/>
        <v>54.21</v>
      </c>
      <c r="BB210" s="63">
        <f>Persona!BB211</f>
        <v>21.975925925925925</v>
      </c>
      <c r="BC210" s="63">
        <f>Persona!BC211</f>
        <v>37.999999999999993</v>
      </c>
      <c r="BD210" s="63">
        <f t="shared" si="88"/>
        <v>59.975925925925921</v>
      </c>
      <c r="BE210" s="63">
        <f t="shared" si="89"/>
        <v>29.98796296296296</v>
      </c>
      <c r="BF210" s="63" t="str">
        <f t="shared" si="90"/>
        <v>Cleared</v>
      </c>
      <c r="BG210" s="63" t="str">
        <f>Wellness!BS211</f>
        <v>Cleared</v>
      </c>
      <c r="BH210" s="63">
        <f>Wellness!CA211</f>
        <v>36.666666666666664</v>
      </c>
      <c r="BI210" s="62">
        <f t="shared" si="91"/>
        <v>10.999999999999998</v>
      </c>
      <c r="BJ210" s="76" t="str">
        <f t="shared" si="92"/>
        <v>Cleared</v>
      </c>
      <c r="BK210" s="63" t="str">
        <f>Behavior!AG211</f>
        <v>0</v>
      </c>
      <c r="BL210" s="63">
        <f>Behavior!AH211</f>
        <v>0</v>
      </c>
      <c r="BM210" s="63" t="str">
        <f t="shared" si="93"/>
        <v>NC</v>
      </c>
      <c r="BN210" s="63">
        <f>Discipline!BA211</f>
        <v>40.333333333333336</v>
      </c>
      <c r="BO210" s="63">
        <f t="shared" si="94"/>
        <v>4.0333333333333341</v>
      </c>
      <c r="BP210" s="63" t="str">
        <f>IF(HPS!BO210&gt;=6,"Cleared","NC")</f>
        <v>NC</v>
      </c>
      <c r="BQ210" s="63">
        <f t="shared" si="95"/>
        <v>45.021296296296292</v>
      </c>
    </row>
    <row r="211" spans="1:69" x14ac:dyDescent="0.3">
      <c r="A211" s="72">
        <v>208</v>
      </c>
      <c r="B211" s="64" t="s">
        <v>27</v>
      </c>
      <c r="C211" s="64" t="s">
        <v>34</v>
      </c>
      <c r="D211" s="64" t="s">
        <v>442</v>
      </c>
      <c r="E211" s="65" t="s">
        <v>443</v>
      </c>
      <c r="F211" s="63">
        <f>Persona!O212</f>
        <v>0</v>
      </c>
      <c r="G211" s="63">
        <f>Persona!P212</f>
        <v>71.666666666666671</v>
      </c>
      <c r="H211" s="63">
        <f>HPS!$G211+HPS!$F211</f>
        <v>71.666666666666671</v>
      </c>
      <c r="I211" s="63">
        <f>HPS!$H211*0.5</f>
        <v>35.833333333333336</v>
      </c>
      <c r="J211" s="63" t="str">
        <f>IF(HPS!$G211&gt;=50,"Cleared","NC")</f>
        <v>Cleared</v>
      </c>
      <c r="K211" s="63" t="str">
        <f>Wellness!K212</f>
        <v>Cleared</v>
      </c>
      <c r="L211" s="63">
        <f>Wellness!S212</f>
        <v>36.666666666666664</v>
      </c>
      <c r="M211" s="62">
        <f t="shared" si="73"/>
        <v>10.999999999999998</v>
      </c>
      <c r="N211" s="76" t="str">
        <f t="shared" si="74"/>
        <v>Cleared</v>
      </c>
      <c r="O211" s="66">
        <f>Behavior!I212</f>
        <v>3</v>
      </c>
      <c r="P211" s="66">
        <f>HPS!$O211*2</f>
        <v>6</v>
      </c>
      <c r="Q211" s="67" t="str">
        <f>IF(HPS!$P211&gt;=6,"Cleared","NC")</f>
        <v>Cleared</v>
      </c>
      <c r="R211" s="63">
        <f>Discipline!N212</f>
        <v>67.1875</v>
      </c>
      <c r="S211" s="63">
        <f>HPS!$R211*0.1</f>
        <v>6.71875</v>
      </c>
      <c r="T211" s="63" t="str">
        <f>IF(HPS!$S211&gt;=4,"Cleared","NC")</f>
        <v>Cleared</v>
      </c>
      <c r="U211" s="67">
        <f>HPS!$I211+HPS!$M211+HPS!$P211+HPS!$S211</f>
        <v>59.552083333333336</v>
      </c>
      <c r="V211" s="63">
        <f>Persona!AB212</f>
        <v>25.238095238095241</v>
      </c>
      <c r="W211" s="63">
        <f>Persona!AC212</f>
        <v>35.199999999999996</v>
      </c>
      <c r="X211" s="63">
        <f>HPS!$V211+HPS!$W211</f>
        <v>60.438095238095237</v>
      </c>
      <c r="Y211" s="63">
        <f t="shared" si="75"/>
        <v>30.219047619047618</v>
      </c>
      <c r="Z211" s="67" t="str">
        <f>IF(HPS!$X211&gt;=40,"Cleared","NC")</f>
        <v>Cleared</v>
      </c>
      <c r="AA211" s="63" t="str">
        <f>Wellness!AE212</f>
        <v>Cleared</v>
      </c>
      <c r="AB211" s="63">
        <f>Wellness!AM212</f>
        <v>20</v>
      </c>
      <c r="AC211" s="63">
        <f t="shared" si="96"/>
        <v>6</v>
      </c>
      <c r="AD211" s="76" t="str">
        <f t="shared" si="76"/>
        <v>NC</v>
      </c>
      <c r="AE211" s="63">
        <f>Behavior!Q212</f>
        <v>3.45</v>
      </c>
      <c r="AF211" s="63">
        <f>Behavior!R212</f>
        <v>6.9</v>
      </c>
      <c r="AG211" s="63" t="str">
        <f>IF(HPS!$AF211&gt;=6,"Cleared","NC")</f>
        <v>Cleared</v>
      </c>
      <c r="AH211" s="63">
        <f>Discipline!AA212</f>
        <v>47.733333333333334</v>
      </c>
      <c r="AI211" s="63">
        <f t="shared" si="77"/>
        <v>4.7733333333333334</v>
      </c>
      <c r="AJ211" s="63" t="str">
        <f t="shared" si="78"/>
        <v>Cleared</v>
      </c>
      <c r="AK211" s="63">
        <f t="shared" si="79"/>
        <v>47.892380952380947</v>
      </c>
      <c r="AL211" s="63">
        <f>Persona!AO212</f>
        <v>9.6266666666666669</v>
      </c>
      <c r="AM211" s="63">
        <f>Persona!AP212</f>
        <v>60</v>
      </c>
      <c r="AN211" s="63">
        <f t="shared" si="80"/>
        <v>69.626666666666665</v>
      </c>
      <c r="AO211" s="63">
        <f t="shared" si="81"/>
        <v>34.813333333333333</v>
      </c>
      <c r="AP211" s="67" t="str">
        <f>IF(HPS!$AN211&gt;=40,"Cleared","NC")</f>
        <v>Cleared</v>
      </c>
      <c r="AQ211" s="63" t="str">
        <f>Wellness!AY212</f>
        <v>Cleared</v>
      </c>
      <c r="AR211" s="63">
        <f>Wellness!BG212</f>
        <v>13.333333333333334</v>
      </c>
      <c r="AS211" s="62">
        <f t="shared" si="82"/>
        <v>4</v>
      </c>
      <c r="AT211" s="76" t="str">
        <f t="shared" si="83"/>
        <v>NC</v>
      </c>
      <c r="AU211" s="63" t="str">
        <f>Behavior!AG212</f>
        <v>0</v>
      </c>
      <c r="AV211" s="63">
        <f>Behavior!AH212</f>
        <v>0</v>
      </c>
      <c r="AW211" s="63" t="str">
        <f t="shared" si="84"/>
        <v>NC</v>
      </c>
      <c r="AX211" s="63">
        <f>Discipline!AN212</f>
        <v>34.111111111111114</v>
      </c>
      <c r="AY211" s="63">
        <f t="shared" si="85"/>
        <v>3.4111111111111114</v>
      </c>
      <c r="AZ211" s="63" t="str">
        <f t="shared" si="86"/>
        <v>NC</v>
      </c>
      <c r="BA211" s="63">
        <f t="shared" si="87"/>
        <v>42.224444444444444</v>
      </c>
      <c r="BB211" s="63">
        <f>Persona!BB212</f>
        <v>27.101851851851855</v>
      </c>
      <c r="BC211" s="63">
        <f>Persona!BC212</f>
        <v>39</v>
      </c>
      <c r="BD211" s="63">
        <f t="shared" si="88"/>
        <v>66.101851851851848</v>
      </c>
      <c r="BE211" s="63">
        <f t="shared" si="89"/>
        <v>33.050925925925924</v>
      </c>
      <c r="BF211" s="63" t="str">
        <f t="shared" si="90"/>
        <v>Cleared</v>
      </c>
      <c r="BG211" s="63" t="str">
        <f>Wellness!BS212</f>
        <v>Cleared</v>
      </c>
      <c r="BH211" s="63">
        <f>Wellness!CA212</f>
        <v>23.333333333333332</v>
      </c>
      <c r="BI211" s="62">
        <f t="shared" si="91"/>
        <v>6.9999999999999991</v>
      </c>
      <c r="BJ211" s="76" t="str">
        <f t="shared" si="92"/>
        <v>NC</v>
      </c>
      <c r="BK211" s="63" t="str">
        <f>Behavior!AG212</f>
        <v>0</v>
      </c>
      <c r="BL211" s="63">
        <f>Behavior!AH212</f>
        <v>0</v>
      </c>
      <c r="BM211" s="63" t="str">
        <f t="shared" si="93"/>
        <v>NC</v>
      </c>
      <c r="BN211" s="63">
        <f>Discipline!BA212</f>
        <v>48.5</v>
      </c>
      <c r="BO211" s="63">
        <f t="shared" si="94"/>
        <v>4.8500000000000005</v>
      </c>
      <c r="BP211" s="63" t="str">
        <f>IF(HPS!BO211&gt;=6,"Cleared","NC")</f>
        <v>NC</v>
      </c>
      <c r="BQ211" s="63">
        <f t="shared" si="95"/>
        <v>44.900925925925925</v>
      </c>
    </row>
    <row r="212" spans="1:69" x14ac:dyDescent="0.3">
      <c r="A212" s="71">
        <v>209</v>
      </c>
      <c r="B212" s="60" t="s">
        <v>27</v>
      </c>
      <c r="C212" s="60" t="s">
        <v>34</v>
      </c>
      <c r="D212" s="60" t="s">
        <v>444</v>
      </c>
      <c r="E212" s="61" t="s">
        <v>445</v>
      </c>
      <c r="F212" s="63">
        <f>Persona!O213</f>
        <v>0</v>
      </c>
      <c r="G212" s="63">
        <f>Persona!P213</f>
        <v>61.111111111111114</v>
      </c>
      <c r="H212" s="63">
        <f>HPS!$G212+HPS!$F212</f>
        <v>61.111111111111114</v>
      </c>
      <c r="I212" s="63">
        <f>HPS!$H212*0.5</f>
        <v>30.555555555555557</v>
      </c>
      <c r="J212" s="63" t="str">
        <f>IF(HPS!$G212&gt;=50,"Cleared","NC")</f>
        <v>Cleared</v>
      </c>
      <c r="K212" s="63" t="str">
        <f>Wellness!K213</f>
        <v>Cleared</v>
      </c>
      <c r="L212" s="63">
        <f>Wellness!S213</f>
        <v>40</v>
      </c>
      <c r="M212" s="62">
        <f t="shared" si="73"/>
        <v>12</v>
      </c>
      <c r="N212" s="76" t="str">
        <f t="shared" si="74"/>
        <v>Cleared</v>
      </c>
      <c r="O212" s="62">
        <f>Behavior!I213</f>
        <v>3</v>
      </c>
      <c r="P212" s="62">
        <f>HPS!$O212*2</f>
        <v>6</v>
      </c>
      <c r="Q212" s="63" t="str">
        <f>IF(HPS!$P212&gt;=6,"Cleared","NC")</f>
        <v>Cleared</v>
      </c>
      <c r="R212" s="63">
        <f>Discipline!N213</f>
        <v>56.25</v>
      </c>
      <c r="S212" s="63">
        <f>HPS!$R212*0.1</f>
        <v>5.625</v>
      </c>
      <c r="T212" s="63" t="str">
        <f>IF(HPS!$S212&gt;=4,"Cleared","NC")</f>
        <v>Cleared</v>
      </c>
      <c r="U212" s="63">
        <f>HPS!$I212+HPS!$M212+HPS!$P212+HPS!$S212</f>
        <v>54.180555555555557</v>
      </c>
      <c r="V212" s="63">
        <f>Persona!AB213</f>
        <v>18.276190476190475</v>
      </c>
      <c r="W212" s="63">
        <f>Persona!AC213</f>
        <v>27.2</v>
      </c>
      <c r="X212" s="63">
        <f>HPS!$V212+HPS!$W212</f>
        <v>45.476190476190474</v>
      </c>
      <c r="Y212" s="63">
        <f t="shared" si="75"/>
        <v>22.738095238095237</v>
      </c>
      <c r="Z212" s="63" t="str">
        <f>IF(HPS!$X212&gt;=40,"Cleared","NC")</f>
        <v>Cleared</v>
      </c>
      <c r="AA212" s="63" t="str">
        <f>Wellness!AE213</f>
        <v>Cleared</v>
      </c>
      <c r="AB212" s="63">
        <f>Wellness!AM213</f>
        <v>10</v>
      </c>
      <c r="AC212" s="63">
        <f t="shared" si="96"/>
        <v>3</v>
      </c>
      <c r="AD212" s="76" t="str">
        <f t="shared" si="76"/>
        <v>NC</v>
      </c>
      <c r="AE212" s="63">
        <f>Behavior!Q213</f>
        <v>3.3</v>
      </c>
      <c r="AF212" s="63">
        <f>Behavior!R213</f>
        <v>6.6</v>
      </c>
      <c r="AG212" s="63" t="str">
        <f>IF(HPS!$AF212&gt;=6,"Cleared","NC")</f>
        <v>Cleared</v>
      </c>
      <c r="AH212" s="63">
        <f>Discipline!AA213</f>
        <v>49.371428571428567</v>
      </c>
      <c r="AI212" s="63">
        <f t="shared" si="77"/>
        <v>4.9371428571428568</v>
      </c>
      <c r="AJ212" s="63" t="str">
        <f t="shared" si="78"/>
        <v>Cleared</v>
      </c>
      <c r="AK212" s="63">
        <f t="shared" si="79"/>
        <v>37.275238095238095</v>
      </c>
      <c r="AL212" s="63">
        <f>Persona!AO213</f>
        <v>17.093333333333334</v>
      </c>
      <c r="AM212" s="63">
        <f>Persona!AP213</f>
        <v>36</v>
      </c>
      <c r="AN212" s="63">
        <f t="shared" si="80"/>
        <v>53.093333333333334</v>
      </c>
      <c r="AO212" s="63">
        <f t="shared" si="81"/>
        <v>26.546666666666667</v>
      </c>
      <c r="AP212" s="63" t="str">
        <f>IF(HPS!$AN212&gt;=40,"Cleared","NC")</f>
        <v>Cleared</v>
      </c>
      <c r="AQ212" s="63" t="str">
        <f>Wellness!AY213</f>
        <v>Cleared</v>
      </c>
      <c r="AR212" s="63">
        <f>Wellness!BG213</f>
        <v>10</v>
      </c>
      <c r="AS212" s="62">
        <f t="shared" si="82"/>
        <v>3</v>
      </c>
      <c r="AT212" s="76" t="str">
        <f t="shared" si="83"/>
        <v>NC</v>
      </c>
      <c r="AU212" s="63" t="str">
        <f>Behavior!AG213</f>
        <v>0</v>
      </c>
      <c r="AV212" s="63">
        <f>Behavior!AH213</f>
        <v>0</v>
      </c>
      <c r="AW212" s="63" t="str">
        <f t="shared" si="84"/>
        <v>NC</v>
      </c>
      <c r="AX212" s="63">
        <f>Discipline!AN213</f>
        <v>49.833333333333336</v>
      </c>
      <c r="AY212" s="63">
        <f t="shared" si="85"/>
        <v>4.9833333333333343</v>
      </c>
      <c r="AZ212" s="63" t="str">
        <f t="shared" si="86"/>
        <v>Cleared</v>
      </c>
      <c r="BA212" s="63">
        <f t="shared" si="87"/>
        <v>34.53</v>
      </c>
      <c r="BB212" s="63">
        <f>Persona!BB213</f>
        <v>16.444444444444446</v>
      </c>
      <c r="BC212" s="63">
        <f>Persona!BC213</f>
        <v>24</v>
      </c>
      <c r="BD212" s="63">
        <f t="shared" si="88"/>
        <v>40.444444444444443</v>
      </c>
      <c r="BE212" s="63">
        <f t="shared" si="89"/>
        <v>20.222222222222221</v>
      </c>
      <c r="BF212" s="63" t="str">
        <f t="shared" si="90"/>
        <v>Cleared</v>
      </c>
      <c r="BG212" s="63" t="str">
        <f>Wellness!BS213</f>
        <v>Cleared</v>
      </c>
      <c r="BH212" s="63">
        <f>Wellness!CA213</f>
        <v>33.333333333333329</v>
      </c>
      <c r="BI212" s="62">
        <f t="shared" si="91"/>
        <v>9.9999999999999982</v>
      </c>
      <c r="BJ212" s="76" t="str">
        <f t="shared" si="92"/>
        <v>Cleared</v>
      </c>
      <c r="BK212" s="63" t="str">
        <f>Behavior!AG213</f>
        <v>0</v>
      </c>
      <c r="BL212" s="63">
        <f>Behavior!AH213</f>
        <v>0</v>
      </c>
      <c r="BM212" s="63" t="str">
        <f t="shared" si="93"/>
        <v>NC</v>
      </c>
      <c r="BN212" s="63">
        <f>Discipline!BA213</f>
        <v>39.333333333333336</v>
      </c>
      <c r="BO212" s="63">
        <f t="shared" si="94"/>
        <v>3.9333333333333336</v>
      </c>
      <c r="BP212" s="63" t="str">
        <f>IF(HPS!BO212&gt;=6,"Cleared","NC")</f>
        <v>NC</v>
      </c>
      <c r="BQ212" s="63">
        <f t="shared" si="95"/>
        <v>34.155555555555551</v>
      </c>
    </row>
    <row r="213" spans="1:69" x14ac:dyDescent="0.3">
      <c r="A213" s="72">
        <v>210</v>
      </c>
      <c r="B213" s="64" t="s">
        <v>27</v>
      </c>
      <c r="C213" s="64" t="s">
        <v>34</v>
      </c>
      <c r="D213" s="64" t="s">
        <v>446</v>
      </c>
      <c r="E213" s="65" t="s">
        <v>447</v>
      </c>
      <c r="F213" s="63">
        <f>Persona!O214</f>
        <v>0</v>
      </c>
      <c r="G213" s="63">
        <f>Persona!P214</f>
        <v>44.44444444444445</v>
      </c>
      <c r="H213" s="63">
        <f>HPS!$G213+HPS!$F213</f>
        <v>44.44444444444445</v>
      </c>
      <c r="I213" s="63">
        <f>HPS!$H213*0.5</f>
        <v>22.222222222222225</v>
      </c>
      <c r="J213" s="63" t="str">
        <f>IF(HPS!$G213&gt;=50,"Cleared","NC")</f>
        <v>NC</v>
      </c>
      <c r="K213" s="63" t="str">
        <f>Wellness!K214</f>
        <v>Cleared</v>
      </c>
      <c r="L213" s="63">
        <f>Wellness!S214</f>
        <v>50</v>
      </c>
      <c r="M213" s="62">
        <f t="shared" si="73"/>
        <v>15</v>
      </c>
      <c r="N213" s="76" t="str">
        <f t="shared" si="74"/>
        <v>Cleared</v>
      </c>
      <c r="O213" s="66">
        <f>Behavior!I214</f>
        <v>3</v>
      </c>
      <c r="P213" s="66">
        <f>HPS!$O213*2</f>
        <v>6</v>
      </c>
      <c r="Q213" s="67" t="str">
        <f>IF(HPS!$P213&gt;=6,"Cleared","NC")</f>
        <v>Cleared</v>
      </c>
      <c r="R213" s="63">
        <f>Discipline!N214</f>
        <v>46.428571428571431</v>
      </c>
      <c r="S213" s="63">
        <f>HPS!$R213*0.1</f>
        <v>4.6428571428571432</v>
      </c>
      <c r="T213" s="63" t="str">
        <f>IF(HPS!$S213&gt;=4,"Cleared","NC")</f>
        <v>Cleared</v>
      </c>
      <c r="U213" s="67">
        <f>HPS!$I213+HPS!$M213+HPS!$P213+HPS!$S213</f>
        <v>47.865079365079374</v>
      </c>
      <c r="V213" s="63">
        <f>Persona!AB214</f>
        <v>8.4476190476190478</v>
      </c>
      <c r="W213" s="63">
        <f>Persona!AC214</f>
        <v>31.2</v>
      </c>
      <c r="X213" s="63">
        <f>HPS!$V213+HPS!$W213</f>
        <v>39.647619047619045</v>
      </c>
      <c r="Y213" s="63">
        <f t="shared" si="75"/>
        <v>19.823809523809523</v>
      </c>
      <c r="Z213" s="67" t="str">
        <f>IF(HPS!$X213&gt;=40,"Cleared","NC")</f>
        <v>NC</v>
      </c>
      <c r="AA213" s="63" t="str">
        <f>Wellness!AE214</f>
        <v>Cleared</v>
      </c>
      <c r="AB213" s="63">
        <f>Wellness!AM214</f>
        <v>26.666666666666668</v>
      </c>
      <c r="AC213" s="63">
        <f t="shared" si="96"/>
        <v>8</v>
      </c>
      <c r="AD213" s="76" t="str">
        <f t="shared" si="76"/>
        <v>NC</v>
      </c>
      <c r="AE213" s="63">
        <f>Behavior!Q214</f>
        <v>3.1333333333333333</v>
      </c>
      <c r="AF213" s="63">
        <f>Behavior!R214</f>
        <v>6.2666666666666666</v>
      </c>
      <c r="AG213" s="63" t="str">
        <f>IF(HPS!$AF213&gt;=6,"Cleared","NC")</f>
        <v>Cleared</v>
      </c>
      <c r="AH213" s="63">
        <f>Discipline!AA214</f>
        <v>36</v>
      </c>
      <c r="AI213" s="63">
        <f t="shared" si="77"/>
        <v>3.6</v>
      </c>
      <c r="AJ213" s="63" t="str">
        <f t="shared" si="78"/>
        <v>NC</v>
      </c>
      <c r="AK213" s="63">
        <f t="shared" si="79"/>
        <v>37.69047619047619</v>
      </c>
      <c r="AL213" s="63">
        <f>Persona!AO214</f>
        <v>15.92</v>
      </c>
      <c r="AM213" s="63">
        <f>Persona!AP214</f>
        <v>41.333333333333321</v>
      </c>
      <c r="AN213" s="63">
        <f t="shared" si="80"/>
        <v>57.253333333333323</v>
      </c>
      <c r="AO213" s="63">
        <f t="shared" si="81"/>
        <v>28.626666666666662</v>
      </c>
      <c r="AP213" s="67" t="str">
        <f>IF(HPS!$AN213&gt;=40,"Cleared","NC")</f>
        <v>Cleared</v>
      </c>
      <c r="AQ213" s="63" t="str">
        <f>Wellness!AY214</f>
        <v>Cleared</v>
      </c>
      <c r="AR213" s="63">
        <f>Wellness!BG214</f>
        <v>30</v>
      </c>
      <c r="AS213" s="62">
        <f t="shared" si="82"/>
        <v>9</v>
      </c>
      <c r="AT213" s="76" t="str">
        <f t="shared" si="83"/>
        <v>Cleared</v>
      </c>
      <c r="AU213" s="63" t="str">
        <f>Behavior!AG214</f>
        <v>0</v>
      </c>
      <c r="AV213" s="63">
        <f>Behavior!AH214</f>
        <v>0</v>
      </c>
      <c r="AW213" s="63" t="str">
        <f t="shared" si="84"/>
        <v>NC</v>
      </c>
      <c r="AX213" s="63">
        <f>Discipline!AN214</f>
        <v>46.555555555555557</v>
      </c>
      <c r="AY213" s="63">
        <f t="shared" si="85"/>
        <v>4.6555555555555559</v>
      </c>
      <c r="AZ213" s="63" t="str">
        <f t="shared" si="86"/>
        <v>Cleared</v>
      </c>
      <c r="BA213" s="63">
        <f t="shared" si="87"/>
        <v>42.282222222222224</v>
      </c>
      <c r="BB213" s="63">
        <f>Persona!BB214</f>
        <v>23.477777777777781</v>
      </c>
      <c r="BC213" s="63">
        <f>Persona!BC214</f>
        <v>32</v>
      </c>
      <c r="BD213" s="63">
        <f t="shared" si="88"/>
        <v>55.477777777777781</v>
      </c>
      <c r="BE213" s="63">
        <f t="shared" si="89"/>
        <v>27.738888888888891</v>
      </c>
      <c r="BF213" s="63" t="str">
        <f t="shared" si="90"/>
        <v>Cleared</v>
      </c>
      <c r="BG213" s="63" t="str">
        <f>Wellness!BS214</f>
        <v>Cleared</v>
      </c>
      <c r="BH213" s="63">
        <f>Wellness!CA214</f>
        <v>53.333333333333336</v>
      </c>
      <c r="BI213" s="62">
        <f t="shared" si="91"/>
        <v>16</v>
      </c>
      <c r="BJ213" s="76" t="str">
        <f t="shared" si="92"/>
        <v>Cleared</v>
      </c>
      <c r="BK213" s="63" t="str">
        <f>Behavior!AG214</f>
        <v>0</v>
      </c>
      <c r="BL213" s="63">
        <f>Behavior!AH214</f>
        <v>0</v>
      </c>
      <c r="BM213" s="63" t="str">
        <f t="shared" si="93"/>
        <v>NC</v>
      </c>
      <c r="BN213" s="63">
        <f>Discipline!BA214</f>
        <v>47.666666666666664</v>
      </c>
      <c r="BO213" s="63">
        <f t="shared" si="94"/>
        <v>4.7666666666666666</v>
      </c>
      <c r="BP213" s="63" t="str">
        <f>IF(HPS!BO213&gt;=6,"Cleared","NC")</f>
        <v>NC</v>
      </c>
      <c r="BQ213" s="63">
        <f t="shared" si="95"/>
        <v>48.50555555555556</v>
      </c>
    </row>
    <row r="214" spans="1:69" x14ac:dyDescent="0.3">
      <c r="A214" s="71">
        <v>211</v>
      </c>
      <c r="B214" s="60" t="s">
        <v>23</v>
      </c>
      <c r="C214" s="60" t="s">
        <v>34</v>
      </c>
      <c r="D214" s="60" t="s">
        <v>448</v>
      </c>
      <c r="E214" s="61" t="s">
        <v>449</v>
      </c>
      <c r="F214" s="63">
        <f>Persona!O215</f>
        <v>0</v>
      </c>
      <c r="G214" s="63">
        <f>Persona!P215</f>
        <v>71.111111111111114</v>
      </c>
      <c r="H214" s="63">
        <f>HPS!$G214+HPS!$F214</f>
        <v>71.111111111111114</v>
      </c>
      <c r="I214" s="63">
        <f>HPS!$H214*0.5</f>
        <v>35.555555555555557</v>
      </c>
      <c r="J214" s="63" t="str">
        <f>IF(HPS!$G214&gt;=50,"Cleared","NC")</f>
        <v>Cleared</v>
      </c>
      <c r="K214" s="63" t="str">
        <f>Wellness!K215</f>
        <v>Cleared</v>
      </c>
      <c r="L214" s="63">
        <f>Wellness!S215</f>
        <v>46.666666666666664</v>
      </c>
      <c r="M214" s="62">
        <f t="shared" si="73"/>
        <v>13.999999999999998</v>
      </c>
      <c r="N214" s="76" t="str">
        <f t="shared" si="74"/>
        <v>Cleared</v>
      </c>
      <c r="O214" s="62">
        <f>Behavior!I215</f>
        <v>3</v>
      </c>
      <c r="P214" s="62">
        <f>HPS!$O214*2</f>
        <v>6</v>
      </c>
      <c r="Q214" s="63" t="str">
        <f>IF(HPS!$P214&gt;=6,"Cleared","NC")</f>
        <v>Cleared</v>
      </c>
      <c r="R214" s="63">
        <f>Discipline!N215</f>
        <v>47.1875</v>
      </c>
      <c r="S214" s="63">
        <f>HPS!$R214*0.1</f>
        <v>4.71875</v>
      </c>
      <c r="T214" s="63" t="str">
        <f>IF(HPS!$S214&gt;=4,"Cleared","NC")</f>
        <v>Cleared</v>
      </c>
      <c r="U214" s="63">
        <f>HPS!$I214+HPS!$M214+HPS!$P214+HPS!$S214</f>
        <v>60.274305555555557</v>
      </c>
      <c r="V214" s="63">
        <f>Persona!AB215</f>
        <v>21.090476190476188</v>
      </c>
      <c r="W214" s="63">
        <f>Persona!AC215</f>
        <v>37.6</v>
      </c>
      <c r="X214" s="63">
        <f>HPS!$V214+HPS!$W214</f>
        <v>58.69047619047619</v>
      </c>
      <c r="Y214" s="63">
        <f t="shared" si="75"/>
        <v>29.345238095238095</v>
      </c>
      <c r="Z214" s="63" t="str">
        <f>IF(HPS!$X214&gt;=40,"Cleared","NC")</f>
        <v>Cleared</v>
      </c>
      <c r="AA214" s="63" t="str">
        <f>Wellness!AE215</f>
        <v>Cleared</v>
      </c>
      <c r="AB214" s="63">
        <f>Wellness!AM215</f>
        <v>50</v>
      </c>
      <c r="AC214" s="63">
        <f t="shared" si="96"/>
        <v>15</v>
      </c>
      <c r="AD214" s="76" t="str">
        <f t="shared" si="76"/>
        <v>Cleared</v>
      </c>
      <c r="AE214" s="63">
        <f>Behavior!Q215</f>
        <v>4.3333333333333339</v>
      </c>
      <c r="AF214" s="63">
        <f>Behavior!R215</f>
        <v>8.6666666666666679</v>
      </c>
      <c r="AG214" s="63" t="str">
        <f>IF(HPS!$AF214&gt;=6,"Cleared","NC")</f>
        <v>Cleared</v>
      </c>
      <c r="AH214" s="63">
        <f>Discipline!AA215</f>
        <v>65.2</v>
      </c>
      <c r="AI214" s="63">
        <f t="shared" si="77"/>
        <v>6.5200000000000005</v>
      </c>
      <c r="AJ214" s="63" t="str">
        <f t="shared" si="78"/>
        <v>Cleared</v>
      </c>
      <c r="AK214" s="63">
        <f t="shared" si="79"/>
        <v>59.531904761904762</v>
      </c>
      <c r="AL214" s="63">
        <f>Persona!AO215</f>
        <v>14.930666666666667</v>
      </c>
      <c r="AM214" s="63">
        <f>Persona!AP215</f>
        <v>36.666666666666664</v>
      </c>
      <c r="AN214" s="63">
        <f t="shared" si="80"/>
        <v>51.597333333333331</v>
      </c>
      <c r="AO214" s="63">
        <f t="shared" si="81"/>
        <v>25.798666666666666</v>
      </c>
      <c r="AP214" s="63" t="str">
        <f>IF(HPS!$AN214&gt;=40,"Cleared","NC")</f>
        <v>Cleared</v>
      </c>
      <c r="AQ214" s="63" t="str">
        <f>Wellness!AY215</f>
        <v>Cleared</v>
      </c>
      <c r="AR214" s="63">
        <f>Wellness!BG215</f>
        <v>56.666666666666664</v>
      </c>
      <c r="AS214" s="62">
        <f t="shared" si="82"/>
        <v>17</v>
      </c>
      <c r="AT214" s="76" t="str">
        <f t="shared" si="83"/>
        <v>Cleared</v>
      </c>
      <c r="AU214" s="63">
        <f>Behavior!AG215</f>
        <v>3.88</v>
      </c>
      <c r="AV214" s="63">
        <f>Behavior!AH215</f>
        <v>7.76</v>
      </c>
      <c r="AW214" s="63" t="str">
        <f t="shared" si="84"/>
        <v>Cleared</v>
      </c>
      <c r="AX214" s="63">
        <f>Discipline!AN215</f>
        <v>40.266666666666666</v>
      </c>
      <c r="AY214" s="63">
        <f t="shared" si="85"/>
        <v>4.0266666666666664</v>
      </c>
      <c r="AZ214" s="63" t="str">
        <f t="shared" si="86"/>
        <v>Cleared</v>
      </c>
      <c r="BA214" s="63">
        <f t="shared" si="87"/>
        <v>54.585333333333324</v>
      </c>
      <c r="BB214" s="63">
        <f>Persona!BB215</f>
        <v>25.218518518518522</v>
      </c>
      <c r="BC214" s="63">
        <f>Persona!BC215</f>
        <v>46.666666666666671</v>
      </c>
      <c r="BD214" s="63">
        <f t="shared" si="88"/>
        <v>71.885185185185193</v>
      </c>
      <c r="BE214" s="63">
        <f t="shared" si="89"/>
        <v>35.942592592592597</v>
      </c>
      <c r="BF214" s="63" t="str">
        <f t="shared" si="90"/>
        <v>Cleared</v>
      </c>
      <c r="BG214" s="63" t="str">
        <f>Wellness!BS215</f>
        <v>Cleared</v>
      </c>
      <c r="BH214" s="63">
        <f>Wellness!CA215</f>
        <v>43.333333333333336</v>
      </c>
      <c r="BI214" s="62">
        <f t="shared" si="91"/>
        <v>13</v>
      </c>
      <c r="BJ214" s="76" t="str">
        <f t="shared" si="92"/>
        <v>Cleared</v>
      </c>
      <c r="BK214" s="63">
        <f>Behavior!AG215</f>
        <v>3.88</v>
      </c>
      <c r="BL214" s="63">
        <f>Behavior!AH215</f>
        <v>7.76</v>
      </c>
      <c r="BM214" s="63" t="str">
        <f t="shared" si="93"/>
        <v>Cleared</v>
      </c>
      <c r="BN214" s="63">
        <f>Discipline!BA215</f>
        <v>48.333333333333336</v>
      </c>
      <c r="BO214" s="63">
        <f t="shared" si="94"/>
        <v>4.8333333333333339</v>
      </c>
      <c r="BP214" s="63" t="str">
        <f>IF(HPS!BO214&gt;=6,"Cleared","NC")</f>
        <v>NC</v>
      </c>
      <c r="BQ214" s="63">
        <f t="shared" si="95"/>
        <v>61.53592592592593</v>
      </c>
    </row>
    <row r="215" spans="1:69" x14ac:dyDescent="0.3">
      <c r="A215" s="72">
        <v>212</v>
      </c>
      <c r="B215" s="64" t="s">
        <v>23</v>
      </c>
      <c r="C215" s="64" t="s">
        <v>34</v>
      </c>
      <c r="D215" s="64" t="s">
        <v>450</v>
      </c>
      <c r="E215" s="65" t="s">
        <v>451</v>
      </c>
      <c r="F215" s="63">
        <f>Persona!O216</f>
        <v>0</v>
      </c>
      <c r="G215" s="63">
        <f>Persona!P216</f>
        <v>88.8888888888889</v>
      </c>
      <c r="H215" s="63">
        <f>HPS!$G215+HPS!$F215</f>
        <v>88.8888888888889</v>
      </c>
      <c r="I215" s="63">
        <f>HPS!$H215*0.5</f>
        <v>44.44444444444445</v>
      </c>
      <c r="J215" s="63" t="str">
        <f>IF(HPS!$G215&gt;=50,"Cleared","NC")</f>
        <v>Cleared</v>
      </c>
      <c r="K215" s="63" t="str">
        <f>Wellness!K216</f>
        <v>Cleared</v>
      </c>
      <c r="L215" s="63">
        <f>Wellness!S216</f>
        <v>43.333333333333336</v>
      </c>
      <c r="M215" s="62">
        <f t="shared" si="73"/>
        <v>13</v>
      </c>
      <c r="N215" s="76" t="str">
        <f t="shared" si="74"/>
        <v>Cleared</v>
      </c>
      <c r="O215" s="66">
        <f>Behavior!I216</f>
        <v>3</v>
      </c>
      <c r="P215" s="66">
        <f>HPS!$O215*2</f>
        <v>6</v>
      </c>
      <c r="Q215" s="67" t="str">
        <f>IF(HPS!$P215&gt;=6,"Cleared","NC")</f>
        <v>Cleared</v>
      </c>
      <c r="R215" s="63">
        <f>Discipline!N216</f>
        <v>67.1875</v>
      </c>
      <c r="S215" s="63">
        <f>HPS!$R215*0.1</f>
        <v>6.71875</v>
      </c>
      <c r="T215" s="63" t="str">
        <f>IF(HPS!$S215&gt;=4,"Cleared","NC")</f>
        <v>Cleared</v>
      </c>
      <c r="U215" s="67">
        <f>HPS!$I215+HPS!$M215+HPS!$P215+HPS!$S215</f>
        <v>70.163194444444457</v>
      </c>
      <c r="V215" s="63">
        <f>Persona!AB216</f>
        <v>25.594047619047618</v>
      </c>
      <c r="W215" s="63">
        <f>Persona!AC216</f>
        <v>47.2</v>
      </c>
      <c r="X215" s="63">
        <f>HPS!$V215+HPS!$W215</f>
        <v>72.794047619047618</v>
      </c>
      <c r="Y215" s="63">
        <f t="shared" si="75"/>
        <v>36.397023809523809</v>
      </c>
      <c r="Z215" s="67" t="str">
        <f>IF(HPS!$X215&gt;=40,"Cleared","NC")</f>
        <v>Cleared</v>
      </c>
      <c r="AA215" s="63" t="str">
        <f>Wellness!AE216</f>
        <v>Cleared</v>
      </c>
      <c r="AB215" s="63">
        <f>Wellness!AM216</f>
        <v>33.333333333333329</v>
      </c>
      <c r="AC215" s="63">
        <f t="shared" si="96"/>
        <v>9.9999999999999982</v>
      </c>
      <c r="AD215" s="76" t="str">
        <f t="shared" si="76"/>
        <v>Cleared</v>
      </c>
      <c r="AE215" s="63">
        <f>Behavior!Q216</f>
        <v>4.5999999999999996</v>
      </c>
      <c r="AF215" s="63">
        <f>Behavior!R216</f>
        <v>9.1999999999999993</v>
      </c>
      <c r="AG215" s="63" t="str">
        <f>IF(HPS!$AF215&gt;=6,"Cleared","NC")</f>
        <v>Cleared</v>
      </c>
      <c r="AH215" s="63">
        <f>Discipline!AA216</f>
        <v>51.6</v>
      </c>
      <c r="AI215" s="63">
        <f t="shared" si="77"/>
        <v>5.16</v>
      </c>
      <c r="AJ215" s="63" t="str">
        <f t="shared" si="78"/>
        <v>Cleared</v>
      </c>
      <c r="AK215" s="63">
        <f t="shared" si="79"/>
        <v>60.757023809523801</v>
      </c>
      <c r="AL215" s="63">
        <f>Persona!AO216</f>
        <v>15.56</v>
      </c>
      <c r="AM215" s="63">
        <f>Persona!AP216</f>
        <v>60</v>
      </c>
      <c r="AN215" s="63">
        <f t="shared" si="80"/>
        <v>75.56</v>
      </c>
      <c r="AO215" s="63">
        <f t="shared" si="81"/>
        <v>37.78</v>
      </c>
      <c r="AP215" s="67" t="str">
        <f>IF(HPS!$AN215&gt;=40,"Cleared","NC")</f>
        <v>Cleared</v>
      </c>
      <c r="AQ215" s="63" t="str">
        <f>Wellness!AY216</f>
        <v>Cleared</v>
      </c>
      <c r="AR215" s="63">
        <f>Wellness!BG216</f>
        <v>33.333333333333329</v>
      </c>
      <c r="AS215" s="62">
        <f t="shared" si="82"/>
        <v>9.9999999999999982</v>
      </c>
      <c r="AT215" s="76" t="str">
        <f t="shared" si="83"/>
        <v>Cleared</v>
      </c>
      <c r="AU215" s="63">
        <f>Behavior!AG216</f>
        <v>4.1599999999999993</v>
      </c>
      <c r="AV215" s="63">
        <f>Behavior!AH216</f>
        <v>8.3199999999999985</v>
      </c>
      <c r="AW215" s="63" t="str">
        <f t="shared" si="84"/>
        <v>Cleared</v>
      </c>
      <c r="AX215" s="63">
        <f>Discipline!AN216</f>
        <v>54.777777777777779</v>
      </c>
      <c r="AY215" s="63">
        <f t="shared" si="85"/>
        <v>5.4777777777777779</v>
      </c>
      <c r="AZ215" s="63" t="str">
        <f t="shared" si="86"/>
        <v>Cleared</v>
      </c>
      <c r="BA215" s="63">
        <f t="shared" si="87"/>
        <v>61.577777777777783</v>
      </c>
      <c r="BB215" s="63">
        <f>Persona!BB216</f>
        <v>25.26111111111112</v>
      </c>
      <c r="BC215" s="63">
        <f>Persona!BC216</f>
        <v>50.333333333333329</v>
      </c>
      <c r="BD215" s="63">
        <f t="shared" si="88"/>
        <v>75.594444444444449</v>
      </c>
      <c r="BE215" s="63">
        <f t="shared" si="89"/>
        <v>37.797222222222224</v>
      </c>
      <c r="BF215" s="63" t="str">
        <f t="shared" si="90"/>
        <v>Cleared</v>
      </c>
      <c r="BG215" s="63" t="str">
        <f>Wellness!BS216</f>
        <v>Cleared</v>
      </c>
      <c r="BH215" s="63">
        <f>Wellness!CA216</f>
        <v>40</v>
      </c>
      <c r="BI215" s="62">
        <f t="shared" si="91"/>
        <v>12</v>
      </c>
      <c r="BJ215" s="76" t="str">
        <f t="shared" si="92"/>
        <v>Cleared</v>
      </c>
      <c r="BK215" s="63">
        <f>Behavior!AG216</f>
        <v>4.1599999999999993</v>
      </c>
      <c r="BL215" s="63">
        <f>Behavior!AH216</f>
        <v>8.3199999999999985</v>
      </c>
      <c r="BM215" s="63" t="str">
        <f t="shared" si="93"/>
        <v>Cleared</v>
      </c>
      <c r="BN215" s="63">
        <f>Discipline!BA216</f>
        <v>56.000000000000007</v>
      </c>
      <c r="BO215" s="63">
        <f t="shared" si="94"/>
        <v>5.6000000000000014</v>
      </c>
      <c r="BP215" s="63" t="str">
        <f>IF(HPS!BO215&gt;=6,"Cleared","NC")</f>
        <v>NC</v>
      </c>
      <c r="BQ215" s="63">
        <f t="shared" si="95"/>
        <v>63.717222222222226</v>
      </c>
    </row>
    <row r="216" spans="1:69" x14ac:dyDescent="0.3">
      <c r="A216" s="71">
        <v>213</v>
      </c>
      <c r="B216" s="60" t="s">
        <v>23</v>
      </c>
      <c r="C216" s="60" t="s">
        <v>34</v>
      </c>
      <c r="D216" s="60" t="s">
        <v>452</v>
      </c>
      <c r="E216" s="61" t="s">
        <v>453</v>
      </c>
      <c r="F216" s="63">
        <f>Persona!O217</f>
        <v>0</v>
      </c>
      <c r="G216" s="63">
        <f>Persona!P217</f>
        <v>48.888888888888886</v>
      </c>
      <c r="H216" s="63">
        <f>HPS!$G216+HPS!$F216</f>
        <v>48.888888888888886</v>
      </c>
      <c r="I216" s="63">
        <f>HPS!$H216*0.5</f>
        <v>24.444444444444443</v>
      </c>
      <c r="J216" s="63" t="str">
        <f>IF(HPS!$G216&gt;=50,"Cleared","NC")</f>
        <v>NC</v>
      </c>
      <c r="K216" s="63" t="str">
        <f>Wellness!K217</f>
        <v>NC</v>
      </c>
      <c r="L216" s="63">
        <f>Wellness!S217</f>
        <v>36.666666666666664</v>
      </c>
      <c r="M216" s="62">
        <f t="shared" si="73"/>
        <v>10.999999999999998</v>
      </c>
      <c r="N216" s="76" t="str">
        <f t="shared" si="74"/>
        <v>Cleared</v>
      </c>
      <c r="O216" s="62">
        <f>Behavior!I217</f>
        <v>3</v>
      </c>
      <c r="P216" s="62">
        <f>HPS!$O216*2</f>
        <v>6</v>
      </c>
      <c r="Q216" s="63" t="str">
        <f>IF(HPS!$P216&gt;=6,"Cleared","NC")</f>
        <v>Cleared</v>
      </c>
      <c r="R216" s="63">
        <f>Discipline!N217</f>
        <v>50.312500000000007</v>
      </c>
      <c r="S216" s="63">
        <f>HPS!$R216*0.1</f>
        <v>5.0312500000000009</v>
      </c>
      <c r="T216" s="63" t="str">
        <f>IF(HPS!$S216&gt;=4,"Cleared","NC")</f>
        <v>Cleared</v>
      </c>
      <c r="U216" s="63">
        <f>HPS!$I216+HPS!$M216+HPS!$P216+HPS!$S216</f>
        <v>46.475694444444443</v>
      </c>
      <c r="V216" s="63">
        <f>Persona!AB217</f>
        <v>11.452380952380954</v>
      </c>
      <c r="W216" s="63">
        <f>Persona!AC217</f>
        <v>18.400000000000002</v>
      </c>
      <c r="X216" s="63">
        <f>HPS!$V216+HPS!$W216</f>
        <v>29.852380952380955</v>
      </c>
      <c r="Y216" s="63">
        <f t="shared" si="75"/>
        <v>14.926190476190477</v>
      </c>
      <c r="Z216" s="63" t="str">
        <f>IF(HPS!$X216&gt;=40,"Cleared","NC")</f>
        <v>NC</v>
      </c>
      <c r="AA216" s="63" t="str">
        <f>Wellness!AE217</f>
        <v>Cleared</v>
      </c>
      <c r="AB216" s="63">
        <f>Wellness!AM217</f>
        <v>3.3333333333333335</v>
      </c>
      <c r="AC216" s="63">
        <f t="shared" si="96"/>
        <v>1</v>
      </c>
      <c r="AD216" s="76" t="str">
        <f t="shared" si="76"/>
        <v>NC</v>
      </c>
      <c r="AE216" s="63">
        <f>Behavior!Q217</f>
        <v>3.666666666666667</v>
      </c>
      <c r="AF216" s="63">
        <f>Behavior!R217</f>
        <v>7.3333333333333339</v>
      </c>
      <c r="AG216" s="63" t="str">
        <f>IF(HPS!$AF216&gt;=6,"Cleared","NC")</f>
        <v>Cleared</v>
      </c>
      <c r="AH216" s="63">
        <f>Discipline!AA217</f>
        <v>38.74285714285714</v>
      </c>
      <c r="AI216" s="63">
        <f t="shared" si="77"/>
        <v>3.8742857142857141</v>
      </c>
      <c r="AJ216" s="63" t="str">
        <f t="shared" si="78"/>
        <v>NC</v>
      </c>
      <c r="AK216" s="63">
        <f t="shared" si="79"/>
        <v>27.133809523809528</v>
      </c>
      <c r="AL216" s="63">
        <f>Persona!AO217</f>
        <v>13.200000000000001</v>
      </c>
      <c r="AM216" s="63">
        <f>Persona!AP217</f>
        <v>42.666666666666664</v>
      </c>
      <c r="AN216" s="63">
        <f t="shared" si="80"/>
        <v>55.866666666666667</v>
      </c>
      <c r="AO216" s="63">
        <f t="shared" si="81"/>
        <v>27.933333333333334</v>
      </c>
      <c r="AP216" s="63" t="str">
        <f>IF(HPS!$AN216&gt;=40,"Cleared","NC")</f>
        <v>Cleared</v>
      </c>
      <c r="AQ216" s="63" t="str">
        <f>Wellness!AY217</f>
        <v>Cleared</v>
      </c>
      <c r="AR216" s="63">
        <f>Wellness!BG217</f>
        <v>10</v>
      </c>
      <c r="AS216" s="62">
        <f t="shared" si="82"/>
        <v>3</v>
      </c>
      <c r="AT216" s="76" t="str">
        <f t="shared" si="83"/>
        <v>NC</v>
      </c>
      <c r="AU216" s="63">
        <f>Behavior!AG217</f>
        <v>3.3</v>
      </c>
      <c r="AV216" s="63">
        <f>Behavior!AH217</f>
        <v>6.6</v>
      </c>
      <c r="AW216" s="63" t="str">
        <f t="shared" si="84"/>
        <v>Cleared</v>
      </c>
      <c r="AX216" s="63">
        <f>Discipline!AN217</f>
        <v>43.277777777777779</v>
      </c>
      <c r="AY216" s="63">
        <f t="shared" si="85"/>
        <v>4.3277777777777784</v>
      </c>
      <c r="AZ216" s="63" t="str">
        <f t="shared" si="86"/>
        <v>Cleared</v>
      </c>
      <c r="BA216" s="63">
        <f t="shared" si="87"/>
        <v>41.861111111111107</v>
      </c>
      <c r="BB216" s="63">
        <f>Persona!BB217</f>
        <v>28.843518518518518</v>
      </c>
      <c r="BC216" s="63">
        <f>Persona!BC217</f>
        <v>42.666666666666657</v>
      </c>
      <c r="BD216" s="63">
        <f t="shared" si="88"/>
        <v>71.510185185185179</v>
      </c>
      <c r="BE216" s="63">
        <f t="shared" si="89"/>
        <v>35.75509259259259</v>
      </c>
      <c r="BF216" s="63" t="str">
        <f t="shared" si="90"/>
        <v>Cleared</v>
      </c>
      <c r="BG216" s="63" t="str">
        <f>Wellness!BS217</f>
        <v>NC</v>
      </c>
      <c r="BH216" s="63">
        <f>Wellness!CA217</f>
        <v>0</v>
      </c>
      <c r="BI216" s="62">
        <f t="shared" si="91"/>
        <v>0</v>
      </c>
      <c r="BJ216" s="76" t="str">
        <f t="shared" si="92"/>
        <v>NC</v>
      </c>
      <c r="BK216" s="63">
        <f>Behavior!AG217</f>
        <v>3.3</v>
      </c>
      <c r="BL216" s="63">
        <f>Behavior!AH217</f>
        <v>6.6</v>
      </c>
      <c r="BM216" s="63" t="str">
        <f t="shared" si="93"/>
        <v>Cleared</v>
      </c>
      <c r="BN216" s="63">
        <f>Discipline!BA217</f>
        <v>37.666666666666664</v>
      </c>
      <c r="BO216" s="63">
        <f t="shared" si="94"/>
        <v>3.7666666666666666</v>
      </c>
      <c r="BP216" s="63" t="str">
        <f>IF(HPS!BO216&gt;=6,"Cleared","NC")</f>
        <v>NC</v>
      </c>
      <c r="BQ216" s="63">
        <f t="shared" si="95"/>
        <v>46.121759259259257</v>
      </c>
    </row>
    <row r="217" spans="1:69" x14ac:dyDescent="0.3">
      <c r="A217" s="72">
        <v>214</v>
      </c>
      <c r="B217" s="64" t="s">
        <v>27</v>
      </c>
      <c r="C217" s="64" t="s">
        <v>34</v>
      </c>
      <c r="D217" s="64" t="s">
        <v>454</v>
      </c>
      <c r="E217" s="65" t="s">
        <v>455</v>
      </c>
      <c r="F217" s="63">
        <f>Persona!O218</f>
        <v>0</v>
      </c>
      <c r="G217" s="63">
        <f>Persona!P218</f>
        <v>62.222222222222214</v>
      </c>
      <c r="H217" s="63">
        <f>HPS!$G217+HPS!$F217</f>
        <v>62.222222222222214</v>
      </c>
      <c r="I217" s="63">
        <f>HPS!$H217*0.5</f>
        <v>31.111111111111107</v>
      </c>
      <c r="J217" s="63" t="str">
        <f>IF(HPS!$G217&gt;=50,"Cleared","NC")</f>
        <v>Cleared</v>
      </c>
      <c r="K217" s="63" t="str">
        <f>Wellness!K218</f>
        <v>Cleared</v>
      </c>
      <c r="L217" s="63">
        <f>Wellness!S218</f>
        <v>60</v>
      </c>
      <c r="M217" s="62">
        <f t="shared" si="73"/>
        <v>18</v>
      </c>
      <c r="N217" s="76" t="str">
        <f t="shared" si="74"/>
        <v>Cleared</v>
      </c>
      <c r="O217" s="66">
        <f>Behavior!I218</f>
        <v>3</v>
      </c>
      <c r="P217" s="66">
        <f>HPS!$O217*2</f>
        <v>6</v>
      </c>
      <c r="Q217" s="67" t="str">
        <f>IF(HPS!$P217&gt;=6,"Cleared","NC")</f>
        <v>Cleared</v>
      </c>
      <c r="R217" s="63">
        <f>Discipline!N218</f>
        <v>56.562500000000007</v>
      </c>
      <c r="S217" s="63">
        <f>HPS!$R217*0.1</f>
        <v>5.6562500000000009</v>
      </c>
      <c r="T217" s="63" t="str">
        <f>IF(HPS!$S217&gt;=4,"Cleared","NC")</f>
        <v>Cleared</v>
      </c>
      <c r="U217" s="67">
        <f>HPS!$I217+HPS!$M217+HPS!$P217+HPS!$S217</f>
        <v>60.767361111111107</v>
      </c>
      <c r="V217" s="63">
        <f>Persona!AB218</f>
        <v>12.971428571428573</v>
      </c>
      <c r="W217" s="63">
        <f>Persona!AC218</f>
        <v>36.800000000000004</v>
      </c>
      <c r="X217" s="63">
        <f>HPS!$V217+HPS!$W217</f>
        <v>49.771428571428579</v>
      </c>
      <c r="Y217" s="63">
        <f t="shared" si="75"/>
        <v>24.88571428571429</v>
      </c>
      <c r="Z217" s="67" t="str">
        <f>IF(HPS!$X217&gt;=40,"Cleared","NC")</f>
        <v>Cleared</v>
      </c>
      <c r="AA217" s="63" t="str">
        <f>Wellness!AE218</f>
        <v>Cleared</v>
      </c>
      <c r="AB217" s="63">
        <f>Wellness!AM218</f>
        <v>3.3333333333333335</v>
      </c>
      <c r="AC217" s="63">
        <f t="shared" si="96"/>
        <v>1</v>
      </c>
      <c r="AD217" s="76" t="str">
        <f t="shared" si="76"/>
        <v>NC</v>
      </c>
      <c r="AE217" s="63">
        <f>Behavior!Q218</f>
        <v>2.8</v>
      </c>
      <c r="AF217" s="63">
        <f>Behavior!R218</f>
        <v>5.6</v>
      </c>
      <c r="AG217" s="63" t="str">
        <f>IF(HPS!$AF217&gt;=6,"Cleared","NC")</f>
        <v>NC</v>
      </c>
      <c r="AH217" s="63">
        <f>Discipline!AA218</f>
        <v>49.714285714285715</v>
      </c>
      <c r="AI217" s="63">
        <f t="shared" si="77"/>
        <v>4.9714285714285715</v>
      </c>
      <c r="AJ217" s="63" t="str">
        <f t="shared" si="78"/>
        <v>Cleared</v>
      </c>
      <c r="AK217" s="63">
        <f t="shared" si="79"/>
        <v>36.457142857142856</v>
      </c>
      <c r="AL217" s="63">
        <f>Persona!AO218</f>
        <v>13.946666666666667</v>
      </c>
      <c r="AM217" s="63">
        <f>Persona!AP218</f>
        <v>51.333333333333336</v>
      </c>
      <c r="AN217" s="63">
        <f t="shared" si="80"/>
        <v>65.28</v>
      </c>
      <c r="AO217" s="63">
        <f t="shared" si="81"/>
        <v>32.64</v>
      </c>
      <c r="AP217" s="67" t="str">
        <f>IF(HPS!$AN217&gt;=40,"Cleared","NC")</f>
        <v>Cleared</v>
      </c>
      <c r="AQ217" s="63" t="str">
        <f>Wellness!AY218</f>
        <v>Cleared</v>
      </c>
      <c r="AR217" s="63">
        <f>Wellness!BG218</f>
        <v>56.666666666666664</v>
      </c>
      <c r="AS217" s="62">
        <f t="shared" si="82"/>
        <v>17</v>
      </c>
      <c r="AT217" s="76" t="str">
        <f t="shared" si="83"/>
        <v>Cleared</v>
      </c>
      <c r="AU217" s="63">
        <f>Behavior!AG218</f>
        <v>2.7</v>
      </c>
      <c r="AV217" s="63">
        <f>Behavior!AH218</f>
        <v>5.4</v>
      </c>
      <c r="AW217" s="63" t="str">
        <f t="shared" si="84"/>
        <v>NC</v>
      </c>
      <c r="AX217" s="63">
        <f>Discipline!AN218</f>
        <v>53.888888888888886</v>
      </c>
      <c r="AY217" s="63">
        <f t="shared" si="85"/>
        <v>5.3888888888888893</v>
      </c>
      <c r="AZ217" s="63" t="str">
        <f t="shared" si="86"/>
        <v>Cleared</v>
      </c>
      <c r="BA217" s="63">
        <f t="shared" si="87"/>
        <v>60.428888888888892</v>
      </c>
      <c r="BB217" s="63">
        <f>Persona!BB218</f>
        <v>21.854629629629628</v>
      </c>
      <c r="BC217" s="63">
        <f>Persona!BC218</f>
        <v>37.333333333333329</v>
      </c>
      <c r="BD217" s="63">
        <f t="shared" si="88"/>
        <v>59.187962962962956</v>
      </c>
      <c r="BE217" s="63">
        <f t="shared" si="89"/>
        <v>29.593981481481478</v>
      </c>
      <c r="BF217" s="63" t="str">
        <f t="shared" si="90"/>
        <v>Cleared</v>
      </c>
      <c r="BG217" s="63" t="str">
        <f>Wellness!BS218</f>
        <v>Cleared</v>
      </c>
      <c r="BH217" s="63">
        <f>Wellness!CA218</f>
        <v>50</v>
      </c>
      <c r="BI217" s="62">
        <f t="shared" si="91"/>
        <v>15</v>
      </c>
      <c r="BJ217" s="76" t="str">
        <f t="shared" si="92"/>
        <v>Cleared</v>
      </c>
      <c r="BK217" s="63">
        <f>Behavior!AG218</f>
        <v>2.7</v>
      </c>
      <c r="BL217" s="63">
        <f>Behavior!AH218</f>
        <v>5.4</v>
      </c>
      <c r="BM217" s="63" t="str">
        <f t="shared" si="93"/>
        <v>NC</v>
      </c>
      <c r="BN217" s="63">
        <f>Discipline!BA218</f>
        <v>41.833333333333336</v>
      </c>
      <c r="BO217" s="63">
        <f t="shared" si="94"/>
        <v>4.1833333333333336</v>
      </c>
      <c r="BP217" s="63" t="str">
        <f>IF(HPS!BO217&gt;=6,"Cleared","NC")</f>
        <v>NC</v>
      </c>
      <c r="BQ217" s="63">
        <f t="shared" si="95"/>
        <v>54.177314814814807</v>
      </c>
    </row>
    <row r="218" spans="1:69" x14ac:dyDescent="0.3">
      <c r="A218" s="71">
        <v>215</v>
      </c>
      <c r="B218" s="60" t="s">
        <v>27</v>
      </c>
      <c r="C218" s="60" t="s">
        <v>34</v>
      </c>
      <c r="D218" s="60" t="s">
        <v>456</v>
      </c>
      <c r="E218" s="61" t="s">
        <v>457</v>
      </c>
      <c r="F218" s="63">
        <f>Persona!O219</f>
        <v>0</v>
      </c>
      <c r="G218" s="63">
        <f>Persona!P219</f>
        <v>61.111111111111114</v>
      </c>
      <c r="H218" s="63">
        <f>HPS!$G218+HPS!$F218</f>
        <v>61.111111111111114</v>
      </c>
      <c r="I218" s="63">
        <f>HPS!$H218*0.5</f>
        <v>30.555555555555557</v>
      </c>
      <c r="J218" s="63" t="str">
        <f>IF(HPS!$G218&gt;=50,"Cleared","NC")</f>
        <v>Cleared</v>
      </c>
      <c r="K218" s="63" t="str">
        <f>Wellness!K219</f>
        <v>Cleared</v>
      </c>
      <c r="L218" s="63">
        <f>Wellness!S219</f>
        <v>53.333333333333336</v>
      </c>
      <c r="M218" s="62">
        <f t="shared" si="73"/>
        <v>16</v>
      </c>
      <c r="N218" s="76" t="str">
        <f t="shared" si="74"/>
        <v>Cleared</v>
      </c>
      <c r="O218" s="62">
        <f>Behavior!I219</f>
        <v>3</v>
      </c>
      <c r="P218" s="62">
        <f>HPS!$O218*2</f>
        <v>6</v>
      </c>
      <c r="Q218" s="63" t="str">
        <f>IF(HPS!$P218&gt;=6,"Cleared","NC")</f>
        <v>Cleared</v>
      </c>
      <c r="R218" s="63">
        <f>Discipline!N219</f>
        <v>52.1875</v>
      </c>
      <c r="S218" s="63">
        <f>HPS!$R218*0.1</f>
        <v>5.21875</v>
      </c>
      <c r="T218" s="63" t="str">
        <f>IF(HPS!$S218&gt;=4,"Cleared","NC")</f>
        <v>Cleared</v>
      </c>
      <c r="U218" s="63">
        <f>HPS!$I218+HPS!$M218+HPS!$P218+HPS!$S218</f>
        <v>57.774305555555557</v>
      </c>
      <c r="V218" s="63">
        <f>Persona!AB219</f>
        <v>12.286904761904763</v>
      </c>
      <c r="W218" s="63">
        <f>Persona!AC219</f>
        <v>28.000000000000004</v>
      </c>
      <c r="X218" s="63">
        <f>HPS!$V218+HPS!$W218</f>
        <v>40.286904761904765</v>
      </c>
      <c r="Y218" s="63">
        <f t="shared" si="75"/>
        <v>20.143452380952382</v>
      </c>
      <c r="Z218" s="63" t="str">
        <f>IF(HPS!$X218&gt;=40,"Cleared","NC")</f>
        <v>Cleared</v>
      </c>
      <c r="AA218" s="63" t="str">
        <f>Wellness!AE219</f>
        <v>Cleared</v>
      </c>
      <c r="AB218" s="63">
        <f>Wellness!AM219</f>
        <v>46.666666666666664</v>
      </c>
      <c r="AC218" s="63">
        <f t="shared" si="96"/>
        <v>13.999999999999998</v>
      </c>
      <c r="AD218" s="76" t="str">
        <f t="shared" si="76"/>
        <v>Cleared</v>
      </c>
      <c r="AE218" s="63">
        <f>Behavior!Q219</f>
        <v>3.8</v>
      </c>
      <c r="AF218" s="63">
        <f>Behavior!R219</f>
        <v>7.6</v>
      </c>
      <c r="AG218" s="63" t="str">
        <f>IF(HPS!$AF218&gt;=6,"Cleared","NC")</f>
        <v>Cleared</v>
      </c>
      <c r="AH218" s="63">
        <f>Discipline!AA219</f>
        <v>49.333333333333336</v>
      </c>
      <c r="AI218" s="63">
        <f t="shared" si="77"/>
        <v>4.9333333333333336</v>
      </c>
      <c r="AJ218" s="63" t="str">
        <f t="shared" si="78"/>
        <v>Cleared</v>
      </c>
      <c r="AK218" s="63">
        <f t="shared" si="79"/>
        <v>46.676785714285714</v>
      </c>
      <c r="AL218" s="63">
        <f>Persona!AO219</f>
        <v>17.653333333333332</v>
      </c>
      <c r="AM218" s="63">
        <f>Persona!AP219</f>
        <v>42.666666666666664</v>
      </c>
      <c r="AN218" s="63">
        <f t="shared" si="80"/>
        <v>60.319999999999993</v>
      </c>
      <c r="AO218" s="63">
        <f t="shared" si="81"/>
        <v>30.159999999999997</v>
      </c>
      <c r="AP218" s="63" t="str">
        <f>IF(HPS!$AN218&gt;=40,"Cleared","NC")</f>
        <v>Cleared</v>
      </c>
      <c r="AQ218" s="63" t="str">
        <f>Wellness!AY219</f>
        <v>Cleared</v>
      </c>
      <c r="AR218" s="63">
        <f>Wellness!BG219</f>
        <v>60</v>
      </c>
      <c r="AS218" s="62">
        <f t="shared" si="82"/>
        <v>18</v>
      </c>
      <c r="AT218" s="76" t="str">
        <f t="shared" si="83"/>
        <v>Cleared</v>
      </c>
      <c r="AU218" s="63">
        <f>Behavior!AG219</f>
        <v>3.6399999999999997</v>
      </c>
      <c r="AV218" s="63">
        <f>Behavior!AH219</f>
        <v>7.2799999999999994</v>
      </c>
      <c r="AW218" s="63" t="str">
        <f t="shared" si="84"/>
        <v>Cleared</v>
      </c>
      <c r="AX218" s="63">
        <f>Discipline!AN219</f>
        <v>58.888888888888893</v>
      </c>
      <c r="AY218" s="63">
        <f t="shared" si="85"/>
        <v>5.8888888888888893</v>
      </c>
      <c r="AZ218" s="63" t="str">
        <f t="shared" si="86"/>
        <v>Cleared</v>
      </c>
      <c r="BA218" s="63">
        <f t="shared" si="87"/>
        <v>61.328888888888883</v>
      </c>
      <c r="BB218" s="63">
        <f>Persona!BB219</f>
        <v>21.390740740740739</v>
      </c>
      <c r="BC218" s="63">
        <f>Persona!BC219</f>
        <v>35.666666666666664</v>
      </c>
      <c r="BD218" s="63">
        <f t="shared" si="88"/>
        <v>57.057407407407403</v>
      </c>
      <c r="BE218" s="63">
        <f t="shared" si="89"/>
        <v>28.528703703703702</v>
      </c>
      <c r="BF218" s="63" t="str">
        <f t="shared" si="90"/>
        <v>Cleared</v>
      </c>
      <c r="BG218" s="63" t="str">
        <f>Wellness!BS219</f>
        <v>Cleared</v>
      </c>
      <c r="BH218" s="63">
        <f>Wellness!CA219</f>
        <v>56.666666666666664</v>
      </c>
      <c r="BI218" s="62">
        <f t="shared" si="91"/>
        <v>17</v>
      </c>
      <c r="BJ218" s="76" t="str">
        <f t="shared" si="92"/>
        <v>Cleared</v>
      </c>
      <c r="BK218" s="63">
        <f>Behavior!AG219</f>
        <v>3.6399999999999997</v>
      </c>
      <c r="BL218" s="63">
        <f>Behavior!AH219</f>
        <v>7.2799999999999994</v>
      </c>
      <c r="BM218" s="63" t="str">
        <f t="shared" si="93"/>
        <v>Cleared</v>
      </c>
      <c r="BN218" s="63">
        <f>Discipline!BA219</f>
        <v>46.333333333333336</v>
      </c>
      <c r="BO218" s="63">
        <f t="shared" si="94"/>
        <v>4.6333333333333337</v>
      </c>
      <c r="BP218" s="63" t="str">
        <f>IF(HPS!BO218&gt;=6,"Cleared","NC")</f>
        <v>NC</v>
      </c>
      <c r="BQ218" s="63">
        <f t="shared" si="95"/>
        <v>57.442037037037032</v>
      </c>
    </row>
    <row r="219" spans="1:69" x14ac:dyDescent="0.3">
      <c r="A219" s="72">
        <v>216</v>
      </c>
      <c r="B219" s="64" t="s">
        <v>27</v>
      </c>
      <c r="C219" s="64" t="s">
        <v>34</v>
      </c>
      <c r="D219" s="64" t="s">
        <v>458</v>
      </c>
      <c r="E219" s="65" t="s">
        <v>459</v>
      </c>
      <c r="F219" s="63">
        <f>Persona!O220</f>
        <v>0</v>
      </c>
      <c r="G219" s="63">
        <f>Persona!P220</f>
        <v>65.555555555555543</v>
      </c>
      <c r="H219" s="63">
        <f>HPS!$G219+HPS!$F219</f>
        <v>65.555555555555543</v>
      </c>
      <c r="I219" s="63">
        <f>HPS!$H219*0.5</f>
        <v>32.777777777777771</v>
      </c>
      <c r="J219" s="63" t="str">
        <f>IF(HPS!$G219&gt;=50,"Cleared","NC")</f>
        <v>Cleared</v>
      </c>
      <c r="K219" s="63" t="str">
        <f>Wellness!K220</f>
        <v>Cleared</v>
      </c>
      <c r="L219" s="63">
        <f>Wellness!S220</f>
        <v>0</v>
      </c>
      <c r="M219" s="62">
        <f t="shared" si="73"/>
        <v>0</v>
      </c>
      <c r="N219" s="76" t="str">
        <f t="shared" si="74"/>
        <v>NC</v>
      </c>
      <c r="O219" s="66">
        <f>Behavior!I220</f>
        <v>3</v>
      </c>
      <c r="P219" s="66">
        <f>HPS!$O219*2</f>
        <v>6</v>
      </c>
      <c r="Q219" s="67" t="str">
        <f>IF(HPS!$P219&gt;=6,"Cleared","NC")</f>
        <v>Cleared</v>
      </c>
      <c r="R219" s="63">
        <f>Discipline!N220</f>
        <v>52.1875</v>
      </c>
      <c r="S219" s="63">
        <f>HPS!$R219*0.1</f>
        <v>5.21875</v>
      </c>
      <c r="T219" s="63" t="str">
        <f>IF(HPS!$S219&gt;=4,"Cleared","NC")</f>
        <v>Cleared</v>
      </c>
      <c r="U219" s="67">
        <f>HPS!$I219+HPS!$M219+HPS!$P219+HPS!$S219</f>
        <v>43.996527777777771</v>
      </c>
      <c r="V219" s="63">
        <f>Persona!AB220</f>
        <v>22.176190476190481</v>
      </c>
      <c r="W219" s="63">
        <f>Persona!AC220</f>
        <v>27.999999999999996</v>
      </c>
      <c r="X219" s="63">
        <f>HPS!$V219+HPS!$W219</f>
        <v>50.176190476190477</v>
      </c>
      <c r="Y219" s="63">
        <f t="shared" si="75"/>
        <v>25.088095238095239</v>
      </c>
      <c r="Z219" s="67" t="str">
        <f>IF(HPS!$X219&gt;=40,"Cleared","NC")</f>
        <v>Cleared</v>
      </c>
      <c r="AA219" s="63" t="str">
        <f>Wellness!AE220</f>
        <v>Cleared</v>
      </c>
      <c r="AB219" s="63">
        <f>Wellness!AM220</f>
        <v>3.3333333333333335</v>
      </c>
      <c r="AC219" s="63">
        <f t="shared" si="96"/>
        <v>1</v>
      </c>
      <c r="AD219" s="76" t="str">
        <f t="shared" si="76"/>
        <v>NC</v>
      </c>
      <c r="AE219" s="63">
        <f>Behavior!Q220</f>
        <v>3.666666666666667</v>
      </c>
      <c r="AF219" s="63">
        <f>Behavior!R220</f>
        <v>7.3333333333333339</v>
      </c>
      <c r="AG219" s="63" t="str">
        <f>IF(HPS!$AF219&gt;=6,"Cleared","NC")</f>
        <v>Cleared</v>
      </c>
      <c r="AH219" s="63">
        <f>Discipline!AA220</f>
        <v>67.86666666666666</v>
      </c>
      <c r="AI219" s="63">
        <f t="shared" si="77"/>
        <v>6.7866666666666662</v>
      </c>
      <c r="AJ219" s="63" t="str">
        <f t="shared" si="78"/>
        <v>Cleared</v>
      </c>
      <c r="AK219" s="63">
        <f t="shared" si="79"/>
        <v>40.20809523809524</v>
      </c>
      <c r="AL219" s="63">
        <f>Persona!AO220</f>
        <v>12.520000000000001</v>
      </c>
      <c r="AM219" s="63">
        <f>Persona!AP220</f>
        <v>50.000000000000007</v>
      </c>
      <c r="AN219" s="63">
        <f t="shared" si="80"/>
        <v>62.52000000000001</v>
      </c>
      <c r="AO219" s="63">
        <f t="shared" si="81"/>
        <v>31.260000000000005</v>
      </c>
      <c r="AP219" s="67" t="str">
        <f>IF(HPS!$AN219&gt;=40,"Cleared","NC")</f>
        <v>Cleared</v>
      </c>
      <c r="AQ219" s="63" t="str">
        <f>Wellness!AY220</f>
        <v>Cleared</v>
      </c>
      <c r="AR219" s="63">
        <f>Wellness!BG220</f>
        <v>16.666666666666664</v>
      </c>
      <c r="AS219" s="62">
        <f t="shared" si="82"/>
        <v>4.9999999999999991</v>
      </c>
      <c r="AT219" s="76" t="str">
        <f t="shared" si="83"/>
        <v>NC</v>
      </c>
      <c r="AU219" s="63">
        <f>Behavior!AG220</f>
        <v>3.8</v>
      </c>
      <c r="AV219" s="63">
        <f>Behavior!AH220</f>
        <v>7.6</v>
      </c>
      <c r="AW219" s="63" t="str">
        <f t="shared" si="84"/>
        <v>Cleared</v>
      </c>
      <c r="AX219" s="63">
        <f>Discipline!AN220</f>
        <v>57.944444444444443</v>
      </c>
      <c r="AY219" s="63">
        <f t="shared" si="85"/>
        <v>5.7944444444444443</v>
      </c>
      <c r="AZ219" s="63" t="str">
        <f t="shared" si="86"/>
        <v>Cleared</v>
      </c>
      <c r="BA219" s="63">
        <f t="shared" si="87"/>
        <v>49.654444444444451</v>
      </c>
      <c r="BB219" s="63">
        <f>Persona!BB220</f>
        <v>10.255555555555556</v>
      </c>
      <c r="BC219" s="63">
        <f>Persona!BC220</f>
        <v>37</v>
      </c>
      <c r="BD219" s="63">
        <f t="shared" si="88"/>
        <v>47.25555555555556</v>
      </c>
      <c r="BE219" s="63">
        <f t="shared" si="89"/>
        <v>23.62777777777778</v>
      </c>
      <c r="BF219" s="63" t="str">
        <f t="shared" si="90"/>
        <v>Cleared</v>
      </c>
      <c r="BG219" s="63" t="str">
        <f>Wellness!BS220</f>
        <v>Cleared</v>
      </c>
      <c r="BH219" s="63">
        <f>Wellness!CA220</f>
        <v>40</v>
      </c>
      <c r="BI219" s="62">
        <f t="shared" si="91"/>
        <v>12</v>
      </c>
      <c r="BJ219" s="76" t="str">
        <f t="shared" si="92"/>
        <v>Cleared</v>
      </c>
      <c r="BK219" s="63">
        <f>Behavior!AG220</f>
        <v>3.8</v>
      </c>
      <c r="BL219" s="63">
        <f>Behavior!AH220</f>
        <v>7.6</v>
      </c>
      <c r="BM219" s="63" t="str">
        <f t="shared" si="93"/>
        <v>Cleared</v>
      </c>
      <c r="BN219" s="63">
        <f>Discipline!BA220</f>
        <v>63.166666666666657</v>
      </c>
      <c r="BO219" s="63">
        <f t="shared" si="94"/>
        <v>6.3166666666666664</v>
      </c>
      <c r="BP219" s="63" t="str">
        <f>IF(HPS!BO219&gt;=6,"Cleared","NC")</f>
        <v>Cleared</v>
      </c>
      <c r="BQ219" s="63">
        <f t="shared" si="95"/>
        <v>49.544444444444451</v>
      </c>
    </row>
    <row r="220" spans="1:69" x14ac:dyDescent="0.3">
      <c r="A220" s="71">
        <v>217</v>
      </c>
      <c r="B220" s="60" t="s">
        <v>23</v>
      </c>
      <c r="C220" s="60" t="s">
        <v>34</v>
      </c>
      <c r="D220" s="60" t="s">
        <v>460</v>
      </c>
      <c r="E220" s="61" t="s">
        <v>461</v>
      </c>
      <c r="F220" s="63">
        <f>Persona!O221</f>
        <v>0</v>
      </c>
      <c r="G220" s="63">
        <f>Persona!P221</f>
        <v>73.333333333333329</v>
      </c>
      <c r="H220" s="63">
        <f>HPS!$G220+HPS!$F220</f>
        <v>73.333333333333329</v>
      </c>
      <c r="I220" s="63">
        <f>HPS!$H220*0.5</f>
        <v>36.666666666666664</v>
      </c>
      <c r="J220" s="63" t="str">
        <f>IF(HPS!$G220&gt;=50,"Cleared","NC")</f>
        <v>Cleared</v>
      </c>
      <c r="K220" s="63" t="str">
        <f>Wellness!K221</f>
        <v>Cleared</v>
      </c>
      <c r="L220" s="63">
        <f>Wellness!S221</f>
        <v>46.666666666666664</v>
      </c>
      <c r="M220" s="62">
        <f t="shared" si="73"/>
        <v>13.999999999999998</v>
      </c>
      <c r="N220" s="76" t="str">
        <f t="shared" si="74"/>
        <v>Cleared</v>
      </c>
      <c r="O220" s="62">
        <f>Behavior!I221</f>
        <v>3</v>
      </c>
      <c r="P220" s="62">
        <f>HPS!$O220*2</f>
        <v>6</v>
      </c>
      <c r="Q220" s="63" t="str">
        <f>IF(HPS!$P220&gt;=6,"Cleared","NC")</f>
        <v>Cleared</v>
      </c>
      <c r="R220" s="63">
        <f>Discipline!N221</f>
        <v>50.625</v>
      </c>
      <c r="S220" s="63">
        <f>HPS!$R220*0.1</f>
        <v>5.0625</v>
      </c>
      <c r="T220" s="63" t="str">
        <f>IF(HPS!$S220&gt;=4,"Cleared","NC")</f>
        <v>Cleared</v>
      </c>
      <c r="U220" s="63">
        <f>HPS!$I220+HPS!$M220+HPS!$P220+HPS!$S220</f>
        <v>61.729166666666664</v>
      </c>
      <c r="V220" s="63">
        <f>Persona!AB221</f>
        <v>14.47142857142857</v>
      </c>
      <c r="W220" s="63">
        <f>Persona!AC221</f>
        <v>40.799999999999997</v>
      </c>
      <c r="X220" s="63">
        <f>HPS!$V220+HPS!$W220</f>
        <v>55.271428571428565</v>
      </c>
      <c r="Y220" s="63">
        <f t="shared" si="75"/>
        <v>27.635714285714283</v>
      </c>
      <c r="Z220" s="63" t="str">
        <f>IF(HPS!$X220&gt;=40,"Cleared","NC")</f>
        <v>Cleared</v>
      </c>
      <c r="AA220" s="63" t="str">
        <f>Wellness!AE221</f>
        <v>Cleared</v>
      </c>
      <c r="AB220" s="63">
        <f>Wellness!AM221</f>
        <v>40</v>
      </c>
      <c r="AC220" s="63">
        <f t="shared" si="96"/>
        <v>12</v>
      </c>
      <c r="AD220" s="76" t="str">
        <f t="shared" si="76"/>
        <v>Cleared</v>
      </c>
      <c r="AE220" s="63">
        <f>Behavior!Q221</f>
        <v>4.1333333333333329</v>
      </c>
      <c r="AF220" s="63">
        <f>Behavior!R221</f>
        <v>8.2666666666666657</v>
      </c>
      <c r="AG220" s="63" t="str">
        <f>IF(HPS!$AF220&gt;=6,"Cleared","NC")</f>
        <v>Cleared</v>
      </c>
      <c r="AH220" s="63">
        <f>Discipline!AA221</f>
        <v>42.285714285714285</v>
      </c>
      <c r="AI220" s="63">
        <f t="shared" si="77"/>
        <v>4.2285714285714286</v>
      </c>
      <c r="AJ220" s="63" t="str">
        <f t="shared" si="78"/>
        <v>Cleared</v>
      </c>
      <c r="AK220" s="63">
        <f t="shared" si="79"/>
        <v>52.13095238095238</v>
      </c>
      <c r="AL220" s="63">
        <f>Persona!AO221</f>
        <v>16.986666666666668</v>
      </c>
      <c r="AM220" s="63">
        <f>Persona!AP221</f>
        <v>54</v>
      </c>
      <c r="AN220" s="63">
        <f t="shared" si="80"/>
        <v>70.986666666666665</v>
      </c>
      <c r="AO220" s="63">
        <f t="shared" si="81"/>
        <v>35.493333333333332</v>
      </c>
      <c r="AP220" s="63" t="str">
        <f>IF(HPS!$AN220&gt;=40,"Cleared","NC")</f>
        <v>Cleared</v>
      </c>
      <c r="AQ220" s="63" t="str">
        <f>Wellness!AY221</f>
        <v>Cleared</v>
      </c>
      <c r="AR220" s="63">
        <f>Wellness!BG221</f>
        <v>46.666666666666664</v>
      </c>
      <c r="AS220" s="62">
        <f t="shared" si="82"/>
        <v>13.999999999999998</v>
      </c>
      <c r="AT220" s="76" t="str">
        <f t="shared" si="83"/>
        <v>Cleared</v>
      </c>
      <c r="AU220" s="63">
        <f>Behavior!AG221</f>
        <v>4.3499999999999996</v>
      </c>
      <c r="AV220" s="63">
        <f>Behavior!AH221</f>
        <v>8.6999999999999993</v>
      </c>
      <c r="AW220" s="63" t="str">
        <f t="shared" si="84"/>
        <v>Cleared</v>
      </c>
      <c r="AX220" s="63">
        <f>Discipline!AN221</f>
        <v>51.777777777777779</v>
      </c>
      <c r="AY220" s="63">
        <f t="shared" si="85"/>
        <v>5.177777777777778</v>
      </c>
      <c r="AZ220" s="63" t="str">
        <f t="shared" si="86"/>
        <v>Cleared</v>
      </c>
      <c r="BA220" s="63">
        <f t="shared" si="87"/>
        <v>63.371111111111105</v>
      </c>
      <c r="BB220" s="63">
        <f>Persona!BB221</f>
        <v>29.466666666666669</v>
      </c>
      <c r="BC220" s="63">
        <f>Persona!BC221</f>
        <v>51.666666666666657</v>
      </c>
      <c r="BD220" s="63">
        <f t="shared" si="88"/>
        <v>81.133333333333326</v>
      </c>
      <c r="BE220" s="63">
        <f t="shared" si="89"/>
        <v>40.566666666666663</v>
      </c>
      <c r="BF220" s="63" t="str">
        <f t="shared" si="90"/>
        <v>Cleared</v>
      </c>
      <c r="BG220" s="63" t="str">
        <f>Wellness!BS221</f>
        <v>Cleared</v>
      </c>
      <c r="BH220" s="63">
        <f>Wellness!CA221</f>
        <v>50</v>
      </c>
      <c r="BI220" s="62">
        <f t="shared" si="91"/>
        <v>15</v>
      </c>
      <c r="BJ220" s="76" t="str">
        <f t="shared" si="92"/>
        <v>Cleared</v>
      </c>
      <c r="BK220" s="63">
        <f>Behavior!AG221</f>
        <v>4.3499999999999996</v>
      </c>
      <c r="BL220" s="63">
        <f>Behavior!AH221</f>
        <v>8.6999999999999993</v>
      </c>
      <c r="BM220" s="63" t="str">
        <f t="shared" si="93"/>
        <v>Cleared</v>
      </c>
      <c r="BN220" s="63">
        <f>Discipline!BA221</f>
        <v>48</v>
      </c>
      <c r="BO220" s="63">
        <f t="shared" si="94"/>
        <v>4.8000000000000007</v>
      </c>
      <c r="BP220" s="63" t="str">
        <f>IF(HPS!BO220&gt;=6,"Cleared","NC")</f>
        <v>NC</v>
      </c>
      <c r="BQ220" s="63">
        <f t="shared" si="95"/>
        <v>69.066666666666663</v>
      </c>
    </row>
    <row r="221" spans="1:69" x14ac:dyDescent="0.3">
      <c r="A221" s="72">
        <v>218</v>
      </c>
      <c r="B221" s="64" t="s">
        <v>27</v>
      </c>
      <c r="C221" s="64" t="s">
        <v>34</v>
      </c>
      <c r="D221" s="64" t="s">
        <v>462</v>
      </c>
      <c r="E221" s="65" t="s">
        <v>463</v>
      </c>
      <c r="F221" s="63">
        <f>Persona!O222</f>
        <v>0</v>
      </c>
      <c r="G221" s="63">
        <f>Persona!P222</f>
        <v>53.333333333333336</v>
      </c>
      <c r="H221" s="63">
        <f>HPS!$G221+HPS!$F221</f>
        <v>53.333333333333336</v>
      </c>
      <c r="I221" s="63">
        <f>HPS!$H221*0.5</f>
        <v>26.666666666666668</v>
      </c>
      <c r="J221" s="63" t="str">
        <f>IF(HPS!$G221&gt;=50,"Cleared","NC")</f>
        <v>Cleared</v>
      </c>
      <c r="K221" s="63" t="str">
        <f>Wellness!K222</f>
        <v>Cleared</v>
      </c>
      <c r="L221" s="63">
        <f>Wellness!S222</f>
        <v>33.333333333333329</v>
      </c>
      <c r="M221" s="62">
        <f t="shared" si="73"/>
        <v>9.9999999999999982</v>
      </c>
      <c r="N221" s="76" t="str">
        <f t="shared" si="74"/>
        <v>Cleared</v>
      </c>
      <c r="O221" s="66">
        <f>Behavior!I222</f>
        <v>3</v>
      </c>
      <c r="P221" s="66">
        <f>HPS!$O221*2</f>
        <v>6</v>
      </c>
      <c r="Q221" s="67" t="str">
        <f>IF(HPS!$P221&gt;=6,"Cleared","NC")</f>
        <v>Cleared</v>
      </c>
      <c r="R221" s="63">
        <f>Discipline!N222</f>
        <v>67.1875</v>
      </c>
      <c r="S221" s="63">
        <f>HPS!$R221*0.1</f>
        <v>6.71875</v>
      </c>
      <c r="T221" s="63" t="str">
        <f>IF(HPS!$S221&gt;=4,"Cleared","NC")</f>
        <v>Cleared</v>
      </c>
      <c r="U221" s="67">
        <f>HPS!$I221+HPS!$M221+HPS!$P221+HPS!$S221</f>
        <v>49.385416666666664</v>
      </c>
      <c r="V221" s="63">
        <f>Persona!AB222</f>
        <v>8.5583333333333336</v>
      </c>
      <c r="W221" s="63">
        <f>Persona!AC222</f>
        <v>27.2</v>
      </c>
      <c r="X221" s="63">
        <f>HPS!$V221+HPS!$W221</f>
        <v>35.758333333333333</v>
      </c>
      <c r="Y221" s="63">
        <f t="shared" si="75"/>
        <v>17.879166666666666</v>
      </c>
      <c r="Z221" s="67" t="str">
        <f>IF(HPS!$X221&gt;=40,"Cleared","NC")</f>
        <v>NC</v>
      </c>
      <c r="AA221" s="63" t="str">
        <f>Wellness!AE222</f>
        <v>Cleared</v>
      </c>
      <c r="AB221" s="63">
        <f>Wellness!AM222</f>
        <v>30</v>
      </c>
      <c r="AC221" s="63">
        <f t="shared" si="96"/>
        <v>9</v>
      </c>
      <c r="AD221" s="76" t="str">
        <f t="shared" si="76"/>
        <v>Cleared</v>
      </c>
      <c r="AE221" s="63">
        <f>Behavior!Q222</f>
        <v>3.3333333333333335</v>
      </c>
      <c r="AF221" s="63">
        <f>Behavior!R222</f>
        <v>6.666666666666667</v>
      </c>
      <c r="AG221" s="63" t="str">
        <f>IF(HPS!$AF221&gt;=6,"Cleared","NC")</f>
        <v>Cleared</v>
      </c>
      <c r="AH221" s="63">
        <f>Discipline!AA222</f>
        <v>38.666666666666671</v>
      </c>
      <c r="AI221" s="63">
        <f t="shared" si="77"/>
        <v>3.8666666666666671</v>
      </c>
      <c r="AJ221" s="63" t="str">
        <f t="shared" si="78"/>
        <v>NC</v>
      </c>
      <c r="AK221" s="63">
        <f t="shared" si="79"/>
        <v>37.412500000000001</v>
      </c>
      <c r="AL221" s="63">
        <f>Persona!AO222</f>
        <v>21</v>
      </c>
      <c r="AM221" s="63">
        <f>Persona!AP222</f>
        <v>42</v>
      </c>
      <c r="AN221" s="63">
        <f t="shared" si="80"/>
        <v>63</v>
      </c>
      <c r="AO221" s="63">
        <f t="shared" si="81"/>
        <v>31.5</v>
      </c>
      <c r="AP221" s="67" t="str">
        <f>IF(HPS!$AN221&gt;=40,"Cleared","NC")</f>
        <v>Cleared</v>
      </c>
      <c r="AQ221" s="63" t="str">
        <f>Wellness!AY222</f>
        <v>Cleared</v>
      </c>
      <c r="AR221" s="63">
        <f>Wellness!BG222</f>
        <v>30</v>
      </c>
      <c r="AS221" s="62">
        <f t="shared" si="82"/>
        <v>9</v>
      </c>
      <c r="AT221" s="76" t="str">
        <f t="shared" si="83"/>
        <v>Cleared</v>
      </c>
      <c r="AU221" s="63">
        <f>Behavior!AG222</f>
        <v>4</v>
      </c>
      <c r="AV221" s="63">
        <f>Behavior!AH222</f>
        <v>8</v>
      </c>
      <c r="AW221" s="63" t="str">
        <f t="shared" si="84"/>
        <v>Cleared</v>
      </c>
      <c r="AX221" s="63">
        <f>Discipline!AN222</f>
        <v>60.833333333333343</v>
      </c>
      <c r="AY221" s="63">
        <f t="shared" si="85"/>
        <v>6.0833333333333348</v>
      </c>
      <c r="AZ221" s="63" t="str">
        <f t="shared" si="86"/>
        <v>Cleared</v>
      </c>
      <c r="BA221" s="63">
        <f t="shared" si="87"/>
        <v>54.583333333333336</v>
      </c>
      <c r="BB221" s="63">
        <f>Persona!BB222</f>
        <v>21.431481481481484</v>
      </c>
      <c r="BC221" s="63">
        <f>Persona!BC222</f>
        <v>48</v>
      </c>
      <c r="BD221" s="63">
        <f t="shared" si="88"/>
        <v>69.431481481481484</v>
      </c>
      <c r="BE221" s="63">
        <f t="shared" si="89"/>
        <v>34.715740740740742</v>
      </c>
      <c r="BF221" s="63" t="str">
        <f t="shared" si="90"/>
        <v>Cleared</v>
      </c>
      <c r="BG221" s="63" t="str">
        <f>Wellness!BS222</f>
        <v>Cleared</v>
      </c>
      <c r="BH221" s="63">
        <f>Wellness!CA222</f>
        <v>40</v>
      </c>
      <c r="BI221" s="62">
        <f t="shared" si="91"/>
        <v>12</v>
      </c>
      <c r="BJ221" s="76" t="str">
        <f t="shared" si="92"/>
        <v>Cleared</v>
      </c>
      <c r="BK221" s="63">
        <f>Behavior!AG222</f>
        <v>4</v>
      </c>
      <c r="BL221" s="63">
        <f>Behavior!AH222</f>
        <v>8</v>
      </c>
      <c r="BM221" s="63" t="str">
        <f t="shared" si="93"/>
        <v>Cleared</v>
      </c>
      <c r="BN221" s="63">
        <f>Discipline!BA222</f>
        <v>45.333333333333336</v>
      </c>
      <c r="BO221" s="63">
        <f t="shared" si="94"/>
        <v>4.5333333333333341</v>
      </c>
      <c r="BP221" s="63" t="str">
        <f>IF(HPS!BO221&gt;=6,"Cleared","NC")</f>
        <v>NC</v>
      </c>
      <c r="BQ221" s="63">
        <f t="shared" si="95"/>
        <v>59.249074074074073</v>
      </c>
    </row>
    <row r="222" spans="1:69" x14ac:dyDescent="0.3">
      <c r="A222" s="71">
        <v>219</v>
      </c>
      <c r="B222" s="60" t="s">
        <v>27</v>
      </c>
      <c r="C222" s="60" t="s">
        <v>34</v>
      </c>
      <c r="D222" s="60" t="s">
        <v>464</v>
      </c>
      <c r="E222" s="61" t="s">
        <v>465</v>
      </c>
      <c r="F222" s="63">
        <f>Persona!O223</f>
        <v>0</v>
      </c>
      <c r="G222" s="63">
        <f>Persona!P223</f>
        <v>55.55555555555555</v>
      </c>
      <c r="H222" s="63">
        <f>HPS!$G222+HPS!$F222</f>
        <v>55.55555555555555</v>
      </c>
      <c r="I222" s="63">
        <f>HPS!$H222*0.5</f>
        <v>27.777777777777775</v>
      </c>
      <c r="J222" s="63" t="str">
        <f>IF(HPS!$G222&gt;=50,"Cleared","NC")</f>
        <v>Cleared</v>
      </c>
      <c r="K222" s="63" t="str">
        <f>Wellness!K223</f>
        <v>NC</v>
      </c>
      <c r="L222" s="63">
        <f>Wellness!S223</f>
        <v>40</v>
      </c>
      <c r="M222" s="62">
        <f t="shared" si="73"/>
        <v>12</v>
      </c>
      <c r="N222" s="76" t="str">
        <f t="shared" si="74"/>
        <v>Cleared</v>
      </c>
      <c r="O222" s="62">
        <f>Behavior!I223</f>
        <v>3</v>
      </c>
      <c r="P222" s="62">
        <f>HPS!$O222*2</f>
        <v>6</v>
      </c>
      <c r="Q222" s="63" t="str">
        <f>IF(HPS!$P222&gt;=6,"Cleared","NC")</f>
        <v>Cleared</v>
      </c>
      <c r="R222" s="63">
        <f>Discipline!N223</f>
        <v>40.3125</v>
      </c>
      <c r="S222" s="63">
        <f>HPS!$R222*0.1</f>
        <v>4.03125</v>
      </c>
      <c r="T222" s="63" t="str">
        <f>IF(HPS!$S222&gt;=4,"Cleared","NC")</f>
        <v>Cleared</v>
      </c>
      <c r="U222" s="63">
        <f>HPS!$I222+HPS!$M222+HPS!$P222+HPS!$S222</f>
        <v>49.809027777777771</v>
      </c>
      <c r="V222" s="63">
        <f>Persona!AB223</f>
        <v>17.025000000000002</v>
      </c>
      <c r="W222" s="63">
        <f>Persona!AC223</f>
        <v>32.799999999999997</v>
      </c>
      <c r="X222" s="63">
        <f>HPS!$V222+HPS!$W222</f>
        <v>49.825000000000003</v>
      </c>
      <c r="Y222" s="63">
        <f t="shared" si="75"/>
        <v>24.912500000000001</v>
      </c>
      <c r="Z222" s="63" t="str">
        <f>IF(HPS!$X222&gt;=40,"Cleared","NC")</f>
        <v>Cleared</v>
      </c>
      <c r="AA222" s="63" t="str">
        <f>Wellness!AE223</f>
        <v>Cleared</v>
      </c>
      <c r="AB222" s="63">
        <f>Wellness!AM223</f>
        <v>26.666666666666668</v>
      </c>
      <c r="AC222" s="63">
        <f t="shared" si="96"/>
        <v>8</v>
      </c>
      <c r="AD222" s="76" t="str">
        <f t="shared" si="76"/>
        <v>NC</v>
      </c>
      <c r="AE222" s="63">
        <f>Behavior!Q223</f>
        <v>3.5333333333333328</v>
      </c>
      <c r="AF222" s="63">
        <f>Behavior!R223</f>
        <v>7.0666666666666655</v>
      </c>
      <c r="AG222" s="63" t="str">
        <f>IF(HPS!$AF222&gt;=6,"Cleared","NC")</f>
        <v>Cleared</v>
      </c>
      <c r="AH222" s="63">
        <f>Discipline!AA223</f>
        <v>38.666666666666664</v>
      </c>
      <c r="AI222" s="63">
        <f t="shared" si="77"/>
        <v>3.8666666666666667</v>
      </c>
      <c r="AJ222" s="63" t="str">
        <f t="shared" si="78"/>
        <v>NC</v>
      </c>
      <c r="AK222" s="63">
        <f t="shared" si="79"/>
        <v>43.845833333333331</v>
      </c>
      <c r="AL222" s="63">
        <f>Persona!AO223</f>
        <v>12.96</v>
      </c>
      <c r="AM222" s="63">
        <f>Persona!AP223</f>
        <v>46</v>
      </c>
      <c r="AN222" s="63">
        <f t="shared" si="80"/>
        <v>58.96</v>
      </c>
      <c r="AO222" s="63">
        <f t="shared" si="81"/>
        <v>29.48</v>
      </c>
      <c r="AP222" s="63" t="str">
        <f>IF(HPS!$AN222&gt;=40,"Cleared","NC")</f>
        <v>Cleared</v>
      </c>
      <c r="AQ222" s="63" t="str">
        <f>Wellness!AY223</f>
        <v>Cleared</v>
      </c>
      <c r="AR222" s="63">
        <f>Wellness!BG223</f>
        <v>33.333333333333329</v>
      </c>
      <c r="AS222" s="62">
        <f t="shared" si="82"/>
        <v>9.9999999999999982</v>
      </c>
      <c r="AT222" s="76" t="str">
        <f t="shared" si="83"/>
        <v>Cleared</v>
      </c>
      <c r="AU222" s="63">
        <f>Behavior!AG223</f>
        <v>3.25</v>
      </c>
      <c r="AV222" s="63">
        <f>Behavior!AH223</f>
        <v>6.5</v>
      </c>
      <c r="AW222" s="63" t="str">
        <f t="shared" si="84"/>
        <v>Cleared</v>
      </c>
      <c r="AX222" s="63">
        <f>Discipline!AN223</f>
        <v>42.5</v>
      </c>
      <c r="AY222" s="63">
        <f t="shared" si="85"/>
        <v>4.25</v>
      </c>
      <c r="AZ222" s="63" t="str">
        <f t="shared" si="86"/>
        <v>Cleared</v>
      </c>
      <c r="BA222" s="63">
        <f t="shared" si="87"/>
        <v>50.23</v>
      </c>
      <c r="BB222" s="63">
        <f>Persona!BB223</f>
        <v>23.191666666666666</v>
      </c>
      <c r="BC222" s="63">
        <f>Persona!BC223</f>
        <v>40.666666666666664</v>
      </c>
      <c r="BD222" s="63">
        <f t="shared" si="88"/>
        <v>63.858333333333334</v>
      </c>
      <c r="BE222" s="63">
        <f t="shared" si="89"/>
        <v>31.929166666666667</v>
      </c>
      <c r="BF222" s="63" t="str">
        <f t="shared" si="90"/>
        <v>Cleared</v>
      </c>
      <c r="BG222" s="63" t="str">
        <f>Wellness!BS223</f>
        <v>NC</v>
      </c>
      <c r="BH222" s="63">
        <f>Wellness!CA223</f>
        <v>33.333333333333329</v>
      </c>
      <c r="BI222" s="62">
        <f t="shared" si="91"/>
        <v>9.9999999999999982</v>
      </c>
      <c r="BJ222" s="76" t="str">
        <f t="shared" si="92"/>
        <v>Cleared</v>
      </c>
      <c r="BK222" s="63">
        <f>Behavior!AG223</f>
        <v>3.25</v>
      </c>
      <c r="BL222" s="63">
        <f>Behavior!AH223</f>
        <v>6.5</v>
      </c>
      <c r="BM222" s="63" t="str">
        <f t="shared" si="93"/>
        <v>Cleared</v>
      </c>
      <c r="BN222" s="63">
        <f>Discipline!BA223</f>
        <v>31.333333333333336</v>
      </c>
      <c r="BO222" s="63">
        <f t="shared" si="94"/>
        <v>3.1333333333333337</v>
      </c>
      <c r="BP222" s="63" t="str">
        <f>IF(HPS!BO222&gt;=6,"Cleared","NC")</f>
        <v>NC</v>
      </c>
      <c r="BQ222" s="63">
        <f t="shared" si="95"/>
        <v>51.5625</v>
      </c>
    </row>
    <row r="223" spans="1:69" x14ac:dyDescent="0.3">
      <c r="A223" s="72">
        <v>220</v>
      </c>
      <c r="B223" s="64" t="s">
        <v>23</v>
      </c>
      <c r="C223" s="64" t="s">
        <v>34</v>
      </c>
      <c r="D223" s="64" t="s">
        <v>466</v>
      </c>
      <c r="E223" s="65" t="s">
        <v>467</v>
      </c>
      <c r="F223" s="63">
        <f>Persona!O224</f>
        <v>0</v>
      </c>
      <c r="G223" s="63">
        <f>Persona!P224</f>
        <v>57.777777777777786</v>
      </c>
      <c r="H223" s="63">
        <f>HPS!$G223+HPS!$F223</f>
        <v>57.777777777777786</v>
      </c>
      <c r="I223" s="63">
        <f>HPS!$H223*0.5</f>
        <v>28.888888888888893</v>
      </c>
      <c r="J223" s="63" t="str">
        <f>IF(HPS!$G223&gt;=50,"Cleared","NC")</f>
        <v>Cleared</v>
      </c>
      <c r="K223" s="63" t="str">
        <f>Wellness!K224</f>
        <v>NC</v>
      </c>
      <c r="L223" s="63">
        <f>Wellness!S224</f>
        <v>43.333333333333336</v>
      </c>
      <c r="M223" s="62">
        <f t="shared" si="73"/>
        <v>13</v>
      </c>
      <c r="N223" s="76" t="str">
        <f t="shared" si="74"/>
        <v>Cleared</v>
      </c>
      <c r="O223" s="66">
        <f>Behavior!I224</f>
        <v>3</v>
      </c>
      <c r="P223" s="66">
        <f>HPS!$O223*2</f>
        <v>6</v>
      </c>
      <c r="Q223" s="67" t="str">
        <f>IF(HPS!$P223&gt;=6,"Cleared","NC")</f>
        <v>Cleared</v>
      </c>
      <c r="R223" s="63">
        <f>Discipline!N224</f>
        <v>48.125</v>
      </c>
      <c r="S223" s="63">
        <f>HPS!$R223*0.1</f>
        <v>4.8125</v>
      </c>
      <c r="T223" s="63" t="str">
        <f>IF(HPS!$S223&gt;=4,"Cleared","NC")</f>
        <v>Cleared</v>
      </c>
      <c r="U223" s="67">
        <f>HPS!$I223+HPS!$M223+HPS!$P223+HPS!$S223</f>
        <v>52.701388888888893</v>
      </c>
      <c r="V223" s="63">
        <f>Persona!AB224</f>
        <v>12.492857142857144</v>
      </c>
      <c r="W223" s="63">
        <f>Persona!AC224</f>
        <v>0</v>
      </c>
      <c r="X223" s="63">
        <f>HPS!$V223+HPS!$W223</f>
        <v>12.492857142857144</v>
      </c>
      <c r="Y223" s="63">
        <f t="shared" si="75"/>
        <v>6.2464285714285719</v>
      </c>
      <c r="Z223" s="67" t="str">
        <f>IF(HPS!$X223&gt;=40,"Cleared","NC")</f>
        <v>NC</v>
      </c>
      <c r="AA223" s="63" t="str">
        <f>Wellness!AE224</f>
        <v>NC</v>
      </c>
      <c r="AB223" s="63">
        <f>Wellness!AM224</f>
        <v>0</v>
      </c>
      <c r="AC223" s="63">
        <f t="shared" si="96"/>
        <v>0</v>
      </c>
      <c r="AD223" s="76" t="str">
        <f t="shared" si="76"/>
        <v>NC</v>
      </c>
      <c r="AE223" s="63">
        <f>Behavior!Q224</f>
        <v>4</v>
      </c>
      <c r="AF223" s="63">
        <f>Behavior!R224</f>
        <v>8</v>
      </c>
      <c r="AG223" s="63" t="str">
        <f>IF(HPS!$AF223&gt;=6,"Cleared","NC")</f>
        <v>Cleared</v>
      </c>
      <c r="AH223" s="63">
        <f>Discipline!AA224</f>
        <v>18.666666666666668</v>
      </c>
      <c r="AI223" s="63">
        <f t="shared" si="77"/>
        <v>1.8666666666666669</v>
      </c>
      <c r="AJ223" s="63" t="str">
        <f t="shared" si="78"/>
        <v>NC</v>
      </c>
      <c r="AK223" s="63">
        <f t="shared" si="79"/>
        <v>16.113095238095237</v>
      </c>
      <c r="AL223" s="63">
        <f>Persona!AO224</f>
        <v>9.5680000000000014</v>
      </c>
      <c r="AM223" s="63">
        <f>Persona!AP224</f>
        <v>48</v>
      </c>
      <c r="AN223" s="63">
        <f t="shared" si="80"/>
        <v>57.567999999999998</v>
      </c>
      <c r="AO223" s="63">
        <f t="shared" si="81"/>
        <v>28.783999999999999</v>
      </c>
      <c r="AP223" s="67" t="str">
        <f>IF(HPS!$AN223&gt;=40,"Cleared","NC")</f>
        <v>Cleared</v>
      </c>
      <c r="AQ223" s="63" t="str">
        <f>Wellness!AY224</f>
        <v>Cleared</v>
      </c>
      <c r="AR223" s="63">
        <f>Wellness!BG224</f>
        <v>0</v>
      </c>
      <c r="AS223" s="62">
        <f t="shared" si="82"/>
        <v>0</v>
      </c>
      <c r="AT223" s="76" t="str">
        <f t="shared" si="83"/>
        <v>NC</v>
      </c>
      <c r="AU223" s="63">
        <f>Behavior!AG224</f>
        <v>3.5</v>
      </c>
      <c r="AV223" s="63">
        <f>Behavior!AH224</f>
        <v>7</v>
      </c>
      <c r="AW223" s="63" t="str">
        <f t="shared" si="84"/>
        <v>Cleared</v>
      </c>
      <c r="AX223" s="63">
        <f>Discipline!AN224</f>
        <v>30</v>
      </c>
      <c r="AY223" s="63">
        <f t="shared" si="85"/>
        <v>3</v>
      </c>
      <c r="AZ223" s="63" t="str">
        <f t="shared" si="86"/>
        <v>NC</v>
      </c>
      <c r="BA223" s="63">
        <f t="shared" si="87"/>
        <v>38.783999999999999</v>
      </c>
      <c r="BB223" s="63">
        <f>Persona!BB224</f>
        <v>19.175925925925927</v>
      </c>
      <c r="BC223" s="63">
        <f>Persona!BC224</f>
        <v>51</v>
      </c>
      <c r="BD223" s="63">
        <f t="shared" si="88"/>
        <v>70.175925925925924</v>
      </c>
      <c r="BE223" s="63">
        <f t="shared" si="89"/>
        <v>35.087962962962962</v>
      </c>
      <c r="BF223" s="63" t="str">
        <f t="shared" si="90"/>
        <v>Cleared</v>
      </c>
      <c r="BG223" s="63" t="str">
        <f>Wellness!BS224</f>
        <v>Cleared</v>
      </c>
      <c r="BH223" s="63">
        <f>Wellness!CA224</f>
        <v>0</v>
      </c>
      <c r="BI223" s="62">
        <f t="shared" si="91"/>
        <v>0</v>
      </c>
      <c r="BJ223" s="76" t="str">
        <f t="shared" si="92"/>
        <v>NC</v>
      </c>
      <c r="BK223" s="63">
        <f>Behavior!AG224</f>
        <v>3.5</v>
      </c>
      <c r="BL223" s="63">
        <f>Behavior!AH224</f>
        <v>7</v>
      </c>
      <c r="BM223" s="63" t="str">
        <f t="shared" si="93"/>
        <v>Cleared</v>
      </c>
      <c r="BN223" s="63">
        <f>Discipline!BA224</f>
        <v>37</v>
      </c>
      <c r="BO223" s="63">
        <f t="shared" si="94"/>
        <v>3.7</v>
      </c>
      <c r="BP223" s="63" t="str">
        <f>IF(HPS!BO223&gt;=6,"Cleared","NC")</f>
        <v>NC</v>
      </c>
      <c r="BQ223" s="63">
        <f t="shared" si="95"/>
        <v>45.787962962962965</v>
      </c>
    </row>
    <row r="224" spans="1:69" x14ac:dyDescent="0.3">
      <c r="A224" s="71">
        <v>221</v>
      </c>
      <c r="B224" s="60" t="s">
        <v>27</v>
      </c>
      <c r="C224" s="60" t="s">
        <v>34</v>
      </c>
      <c r="D224" s="60" t="s">
        <v>468</v>
      </c>
      <c r="E224" s="61" t="s">
        <v>469</v>
      </c>
      <c r="F224" s="63">
        <f>Persona!O225</f>
        <v>0</v>
      </c>
      <c r="G224" s="63">
        <f>Persona!P225</f>
        <v>51.111111111111121</v>
      </c>
      <c r="H224" s="63">
        <f>HPS!$G224+HPS!$F224</f>
        <v>51.111111111111121</v>
      </c>
      <c r="I224" s="63">
        <f>HPS!$H224*0.5</f>
        <v>25.555555555555561</v>
      </c>
      <c r="J224" s="63" t="str">
        <f>IF(HPS!$G224&gt;=50,"Cleared","NC")</f>
        <v>Cleared</v>
      </c>
      <c r="K224" s="63" t="str">
        <f>Wellness!K225</f>
        <v>Cleared</v>
      </c>
      <c r="L224" s="63">
        <f>Wellness!S225</f>
        <v>50</v>
      </c>
      <c r="M224" s="62">
        <f t="shared" si="73"/>
        <v>15</v>
      </c>
      <c r="N224" s="76" t="str">
        <f t="shared" si="74"/>
        <v>Cleared</v>
      </c>
      <c r="O224" s="62">
        <f>Behavior!I225</f>
        <v>3</v>
      </c>
      <c r="P224" s="62">
        <f>HPS!$O224*2</f>
        <v>6</v>
      </c>
      <c r="Q224" s="63" t="str">
        <f>IF(HPS!$P224&gt;=6,"Cleared","NC")</f>
        <v>Cleared</v>
      </c>
      <c r="R224" s="63">
        <f>Discipline!N225</f>
        <v>55.000000000000007</v>
      </c>
      <c r="S224" s="63">
        <f>HPS!$R224*0.1</f>
        <v>5.5000000000000009</v>
      </c>
      <c r="T224" s="63" t="str">
        <f>IF(HPS!$S224&gt;=4,"Cleared","NC")</f>
        <v>Cleared</v>
      </c>
      <c r="U224" s="63">
        <f>HPS!$I224+HPS!$M224+HPS!$P224+HPS!$S224</f>
        <v>52.055555555555557</v>
      </c>
      <c r="V224" s="63">
        <f>Persona!AB225</f>
        <v>19.223809523809525</v>
      </c>
      <c r="W224" s="63">
        <f>Persona!AC225</f>
        <v>0</v>
      </c>
      <c r="X224" s="63">
        <f>HPS!$V224+HPS!$W224</f>
        <v>19.223809523809525</v>
      </c>
      <c r="Y224" s="63">
        <f t="shared" si="75"/>
        <v>9.6119047619047624</v>
      </c>
      <c r="Z224" s="63" t="str">
        <f>IF(HPS!$X224&gt;=40,"Cleared","NC")</f>
        <v>NC</v>
      </c>
      <c r="AA224" s="63" t="str">
        <f>Wellness!AE225</f>
        <v>Cleared</v>
      </c>
      <c r="AB224" s="63">
        <f>Wellness!AM225</f>
        <v>0</v>
      </c>
      <c r="AC224" s="63">
        <f t="shared" si="96"/>
        <v>0</v>
      </c>
      <c r="AD224" s="76" t="str">
        <f t="shared" si="76"/>
        <v>NC</v>
      </c>
      <c r="AE224" s="63">
        <f>Behavior!Q225</f>
        <v>4.0666666666666664</v>
      </c>
      <c r="AF224" s="63">
        <f>Behavior!R225</f>
        <v>8.1333333333333329</v>
      </c>
      <c r="AG224" s="63" t="str">
        <f>IF(HPS!$AF224&gt;=6,"Cleared","NC")</f>
        <v>Cleared</v>
      </c>
      <c r="AH224" s="63">
        <f>Discipline!AA225</f>
        <v>42.628571428571433</v>
      </c>
      <c r="AI224" s="63">
        <f t="shared" si="77"/>
        <v>4.2628571428571433</v>
      </c>
      <c r="AJ224" s="63" t="str">
        <f t="shared" si="78"/>
        <v>Cleared</v>
      </c>
      <c r="AK224" s="63">
        <f t="shared" si="79"/>
        <v>22.008095238095237</v>
      </c>
      <c r="AL224" s="63">
        <f>Persona!AO225</f>
        <v>19.146666666666668</v>
      </c>
      <c r="AM224" s="63">
        <f>Persona!AP225</f>
        <v>42</v>
      </c>
      <c r="AN224" s="63">
        <f t="shared" si="80"/>
        <v>61.146666666666668</v>
      </c>
      <c r="AO224" s="63">
        <f t="shared" si="81"/>
        <v>30.573333333333334</v>
      </c>
      <c r="AP224" s="63" t="str">
        <f>IF(HPS!$AN224&gt;=40,"Cleared","NC")</f>
        <v>Cleared</v>
      </c>
      <c r="AQ224" s="63" t="str">
        <f>Wellness!AY225</f>
        <v>Cleared</v>
      </c>
      <c r="AR224" s="63">
        <f>Wellness!BG225</f>
        <v>0</v>
      </c>
      <c r="AS224" s="62">
        <f t="shared" si="82"/>
        <v>0</v>
      </c>
      <c r="AT224" s="76" t="str">
        <f t="shared" si="83"/>
        <v>NC</v>
      </c>
      <c r="AU224" s="63" t="str">
        <f>Behavior!AG225</f>
        <v>0</v>
      </c>
      <c r="AV224" s="63">
        <f>Behavior!AH225</f>
        <v>0</v>
      </c>
      <c r="AW224" s="63" t="str">
        <f t="shared" si="84"/>
        <v>NC</v>
      </c>
      <c r="AX224" s="63">
        <f>Discipline!AN225</f>
        <v>51.333333333333329</v>
      </c>
      <c r="AY224" s="63">
        <f t="shared" si="85"/>
        <v>5.1333333333333329</v>
      </c>
      <c r="AZ224" s="63" t="str">
        <f t="shared" si="86"/>
        <v>Cleared</v>
      </c>
      <c r="BA224" s="63">
        <f t="shared" si="87"/>
        <v>35.706666666666663</v>
      </c>
      <c r="BB224" s="63">
        <f>Persona!BB225</f>
        <v>20.296296296296298</v>
      </c>
      <c r="BC224" s="63">
        <f>Persona!BC225</f>
        <v>58.666666666666671</v>
      </c>
      <c r="BD224" s="63">
        <f t="shared" si="88"/>
        <v>78.962962962962962</v>
      </c>
      <c r="BE224" s="63">
        <f t="shared" si="89"/>
        <v>39.481481481481481</v>
      </c>
      <c r="BF224" s="63" t="str">
        <f t="shared" si="90"/>
        <v>Cleared</v>
      </c>
      <c r="BG224" s="63" t="str">
        <f>Wellness!BS225</f>
        <v>Cleared</v>
      </c>
      <c r="BH224" s="63">
        <f>Wellness!CA225</f>
        <v>43.333333333333336</v>
      </c>
      <c r="BI224" s="62">
        <f t="shared" si="91"/>
        <v>13</v>
      </c>
      <c r="BJ224" s="76" t="str">
        <f t="shared" si="92"/>
        <v>Cleared</v>
      </c>
      <c r="BK224" s="63" t="str">
        <f>Behavior!AG225</f>
        <v>0</v>
      </c>
      <c r="BL224" s="63">
        <f>Behavior!AH225</f>
        <v>0</v>
      </c>
      <c r="BM224" s="63" t="str">
        <f t="shared" si="93"/>
        <v>NC</v>
      </c>
      <c r="BN224" s="63">
        <f>Discipline!BA225</f>
        <v>35</v>
      </c>
      <c r="BO224" s="63">
        <f t="shared" si="94"/>
        <v>3.5</v>
      </c>
      <c r="BP224" s="63" t="str">
        <f>IF(HPS!BO224&gt;=6,"Cleared","NC")</f>
        <v>NC</v>
      </c>
      <c r="BQ224" s="63">
        <f t="shared" si="95"/>
        <v>55.981481481481481</v>
      </c>
    </row>
    <row r="225" spans="1:69" x14ac:dyDescent="0.3">
      <c r="A225" s="72">
        <v>222</v>
      </c>
      <c r="B225" s="64" t="s">
        <v>27</v>
      </c>
      <c r="C225" s="64" t="s">
        <v>34</v>
      </c>
      <c r="D225" s="64" t="s">
        <v>470</v>
      </c>
      <c r="E225" s="65" t="s">
        <v>471</v>
      </c>
      <c r="F225" s="63">
        <f>Persona!O226</f>
        <v>0</v>
      </c>
      <c r="G225" s="63">
        <f>Persona!P226</f>
        <v>43.333333333333336</v>
      </c>
      <c r="H225" s="63">
        <f>HPS!$G225+HPS!$F225</f>
        <v>43.333333333333336</v>
      </c>
      <c r="I225" s="63">
        <f>HPS!$H225*0.5</f>
        <v>21.666666666666668</v>
      </c>
      <c r="J225" s="63" t="str">
        <f>IF(HPS!$G225&gt;=50,"Cleared","NC")</f>
        <v>NC</v>
      </c>
      <c r="K225" s="63" t="str">
        <f>Wellness!K226</f>
        <v>Cleared</v>
      </c>
      <c r="L225" s="63">
        <f>Wellness!S226</f>
        <v>43.333333333333336</v>
      </c>
      <c r="M225" s="62">
        <f t="shared" si="73"/>
        <v>13</v>
      </c>
      <c r="N225" s="76" t="str">
        <f t="shared" si="74"/>
        <v>Cleared</v>
      </c>
      <c r="O225" s="66">
        <f>Behavior!I226</f>
        <v>3</v>
      </c>
      <c r="P225" s="66">
        <f>HPS!$O225*2</f>
        <v>6</v>
      </c>
      <c r="Q225" s="67" t="str">
        <f>IF(HPS!$P225&gt;=6,"Cleared","NC")</f>
        <v>Cleared</v>
      </c>
      <c r="R225" s="63">
        <f>Discipline!N226</f>
        <v>60.624999999999993</v>
      </c>
      <c r="S225" s="63">
        <f>HPS!$R225*0.1</f>
        <v>6.0625</v>
      </c>
      <c r="T225" s="63" t="str">
        <f>IF(HPS!$S225&gt;=4,"Cleared","NC")</f>
        <v>Cleared</v>
      </c>
      <c r="U225" s="67">
        <f>HPS!$I225+HPS!$M225+HPS!$P225+HPS!$S225</f>
        <v>46.729166666666671</v>
      </c>
      <c r="V225" s="63">
        <f>Persona!AB226</f>
        <v>12.442857142857145</v>
      </c>
      <c r="W225" s="63">
        <f>Persona!AC226</f>
        <v>32.800000000000004</v>
      </c>
      <c r="X225" s="63">
        <f>HPS!$V225+HPS!$W225</f>
        <v>45.242857142857147</v>
      </c>
      <c r="Y225" s="63">
        <f t="shared" si="75"/>
        <v>22.621428571428574</v>
      </c>
      <c r="Z225" s="67" t="str">
        <f>IF(HPS!$X225&gt;=40,"Cleared","NC")</f>
        <v>Cleared</v>
      </c>
      <c r="AA225" s="63" t="str">
        <f>Wellness!AE226</f>
        <v>Cleared</v>
      </c>
      <c r="AB225" s="63">
        <f>Wellness!AM226</f>
        <v>43.333333333333336</v>
      </c>
      <c r="AC225" s="63">
        <f t="shared" si="96"/>
        <v>13</v>
      </c>
      <c r="AD225" s="76" t="str">
        <f t="shared" si="76"/>
        <v>Cleared</v>
      </c>
      <c r="AE225" s="63">
        <f>Behavior!Q226</f>
        <v>4</v>
      </c>
      <c r="AF225" s="63">
        <f>Behavior!R226</f>
        <v>8</v>
      </c>
      <c r="AG225" s="63" t="str">
        <f>IF(HPS!$AF225&gt;=6,"Cleared","NC")</f>
        <v>Cleared</v>
      </c>
      <c r="AH225" s="63">
        <f>Discipline!AA226</f>
        <v>49.25714285714286</v>
      </c>
      <c r="AI225" s="63">
        <f t="shared" si="77"/>
        <v>4.9257142857142862</v>
      </c>
      <c r="AJ225" s="63" t="str">
        <f t="shared" si="78"/>
        <v>Cleared</v>
      </c>
      <c r="AK225" s="63">
        <f t="shared" si="79"/>
        <v>48.547142857142859</v>
      </c>
      <c r="AL225" s="63">
        <f>Persona!AO226</f>
        <v>11.933333333333335</v>
      </c>
      <c r="AM225" s="63">
        <f>Persona!AP226</f>
        <v>48</v>
      </c>
      <c r="AN225" s="63">
        <f t="shared" si="80"/>
        <v>59.933333333333337</v>
      </c>
      <c r="AO225" s="63">
        <f t="shared" si="81"/>
        <v>29.966666666666669</v>
      </c>
      <c r="AP225" s="67" t="str">
        <f>IF(HPS!$AN225&gt;=40,"Cleared","NC")</f>
        <v>Cleared</v>
      </c>
      <c r="AQ225" s="63" t="str">
        <f>Wellness!AY226</f>
        <v>Cleared</v>
      </c>
      <c r="AR225" s="63">
        <f>Wellness!BG226</f>
        <v>43.333333333333336</v>
      </c>
      <c r="AS225" s="62">
        <f t="shared" si="82"/>
        <v>13</v>
      </c>
      <c r="AT225" s="76" t="str">
        <f t="shared" si="83"/>
        <v>Cleared</v>
      </c>
      <c r="AU225" s="63">
        <f>Behavior!AG226</f>
        <v>3.96</v>
      </c>
      <c r="AV225" s="63">
        <f>Behavior!AH226</f>
        <v>7.92</v>
      </c>
      <c r="AW225" s="63" t="str">
        <f t="shared" si="84"/>
        <v>Cleared</v>
      </c>
      <c r="AX225" s="63">
        <f>Discipline!AN226</f>
        <v>58.833333333333336</v>
      </c>
      <c r="AY225" s="63">
        <f t="shared" si="85"/>
        <v>5.8833333333333337</v>
      </c>
      <c r="AZ225" s="63" t="str">
        <f t="shared" si="86"/>
        <v>Cleared</v>
      </c>
      <c r="BA225" s="63">
        <f t="shared" si="87"/>
        <v>56.77</v>
      </c>
      <c r="BB225" s="63">
        <f>Persona!BB226</f>
        <v>18.8</v>
      </c>
      <c r="BC225" s="63">
        <f>Persona!BC226</f>
        <v>46</v>
      </c>
      <c r="BD225" s="63">
        <f t="shared" si="88"/>
        <v>64.8</v>
      </c>
      <c r="BE225" s="63">
        <f t="shared" si="89"/>
        <v>32.4</v>
      </c>
      <c r="BF225" s="63" t="str">
        <f t="shared" si="90"/>
        <v>Cleared</v>
      </c>
      <c r="BG225" s="63" t="str">
        <f>Wellness!BS226</f>
        <v>Cleared</v>
      </c>
      <c r="BH225" s="63">
        <f>Wellness!CA226</f>
        <v>43.333333333333336</v>
      </c>
      <c r="BI225" s="62">
        <f t="shared" si="91"/>
        <v>13</v>
      </c>
      <c r="BJ225" s="76" t="str">
        <f t="shared" si="92"/>
        <v>Cleared</v>
      </c>
      <c r="BK225" s="63">
        <f>Behavior!AG226</f>
        <v>3.96</v>
      </c>
      <c r="BL225" s="63">
        <f>Behavior!AH226</f>
        <v>7.92</v>
      </c>
      <c r="BM225" s="63" t="str">
        <f t="shared" si="93"/>
        <v>Cleared</v>
      </c>
      <c r="BN225" s="63">
        <f>Discipline!BA226</f>
        <v>46.666666666666664</v>
      </c>
      <c r="BO225" s="63">
        <f t="shared" si="94"/>
        <v>4.666666666666667</v>
      </c>
      <c r="BP225" s="63" t="str">
        <f>IF(HPS!BO225&gt;=6,"Cleared","NC")</f>
        <v>NC</v>
      </c>
      <c r="BQ225" s="63">
        <f t="shared" si="95"/>
        <v>57.986666666666665</v>
      </c>
    </row>
    <row r="226" spans="1:69" x14ac:dyDescent="0.3">
      <c r="A226" s="71">
        <v>223</v>
      </c>
      <c r="B226" s="60" t="s">
        <v>27</v>
      </c>
      <c r="C226" s="60" t="s">
        <v>34</v>
      </c>
      <c r="D226" s="60" t="s">
        <v>472</v>
      </c>
      <c r="E226" s="61" t="s">
        <v>473</v>
      </c>
      <c r="F226" s="63">
        <f>Persona!O227</f>
        <v>0</v>
      </c>
      <c r="G226" s="63">
        <f>Persona!P227</f>
        <v>47.777777777777779</v>
      </c>
      <c r="H226" s="63">
        <f>HPS!$G226+HPS!$F226</f>
        <v>47.777777777777779</v>
      </c>
      <c r="I226" s="63">
        <f>HPS!$H226*0.5</f>
        <v>23.888888888888889</v>
      </c>
      <c r="J226" s="63" t="str">
        <f>IF(HPS!$G226&gt;=50,"Cleared","NC")</f>
        <v>NC</v>
      </c>
      <c r="K226" s="63" t="str">
        <f>Wellness!K227</f>
        <v>Cleared</v>
      </c>
      <c r="L226" s="63">
        <f>Wellness!S227</f>
        <v>46.666666666666664</v>
      </c>
      <c r="M226" s="62">
        <f t="shared" si="73"/>
        <v>13.999999999999998</v>
      </c>
      <c r="N226" s="76" t="str">
        <f t="shared" si="74"/>
        <v>Cleared</v>
      </c>
      <c r="O226" s="62">
        <f>Behavior!I227</f>
        <v>3</v>
      </c>
      <c r="P226" s="62">
        <f>HPS!$O226*2</f>
        <v>6</v>
      </c>
      <c r="Q226" s="63" t="str">
        <f>IF(HPS!$P226&gt;=6,"Cleared","NC")</f>
        <v>Cleared</v>
      </c>
      <c r="R226" s="63">
        <f>Discipline!N227</f>
        <v>40</v>
      </c>
      <c r="S226" s="63">
        <f>HPS!$R226*0.1</f>
        <v>4</v>
      </c>
      <c r="T226" s="63" t="str">
        <f>IF(HPS!$S226&gt;=4,"Cleared","NC")</f>
        <v>Cleared</v>
      </c>
      <c r="U226" s="63">
        <f>HPS!$I226+HPS!$M226+HPS!$P226+HPS!$S226</f>
        <v>47.888888888888886</v>
      </c>
      <c r="V226" s="63">
        <f>Persona!AB227</f>
        <v>7.6988095238095227</v>
      </c>
      <c r="W226" s="63">
        <f>Persona!AC227</f>
        <v>26.4</v>
      </c>
      <c r="X226" s="63">
        <f>HPS!$V226+HPS!$W226</f>
        <v>34.098809523809521</v>
      </c>
      <c r="Y226" s="63">
        <f t="shared" si="75"/>
        <v>17.049404761904761</v>
      </c>
      <c r="Z226" s="63" t="str">
        <f>IF(HPS!$X226&gt;=40,"Cleared","NC")</f>
        <v>NC</v>
      </c>
      <c r="AA226" s="63" t="str">
        <f>Wellness!AE227</f>
        <v>Cleared</v>
      </c>
      <c r="AB226" s="63">
        <f>Wellness!AM227</f>
        <v>13.333333333333334</v>
      </c>
      <c r="AC226" s="63">
        <f t="shared" si="96"/>
        <v>4</v>
      </c>
      <c r="AD226" s="76" t="str">
        <f t="shared" si="76"/>
        <v>NC</v>
      </c>
      <c r="AE226" s="63">
        <f>Behavior!Q227</f>
        <v>3.4</v>
      </c>
      <c r="AF226" s="63">
        <f>Behavior!R227</f>
        <v>6.8</v>
      </c>
      <c r="AG226" s="63" t="str">
        <f>IF(HPS!$AF226&gt;=6,"Cleared","NC")</f>
        <v>Cleared</v>
      </c>
      <c r="AH226" s="63">
        <f>Discipline!AA227</f>
        <v>35.200000000000003</v>
      </c>
      <c r="AI226" s="63">
        <f t="shared" si="77"/>
        <v>3.5200000000000005</v>
      </c>
      <c r="AJ226" s="63" t="str">
        <f t="shared" si="78"/>
        <v>NC</v>
      </c>
      <c r="AK226" s="63">
        <f t="shared" si="79"/>
        <v>31.369404761904761</v>
      </c>
      <c r="AL226" s="63">
        <f>Persona!AO227</f>
        <v>21.173333333333332</v>
      </c>
      <c r="AM226" s="63">
        <f>Persona!AP227</f>
        <v>16</v>
      </c>
      <c r="AN226" s="63">
        <f t="shared" si="80"/>
        <v>37.173333333333332</v>
      </c>
      <c r="AO226" s="63">
        <f t="shared" si="81"/>
        <v>18.586666666666666</v>
      </c>
      <c r="AP226" s="63" t="str">
        <f>IF(HPS!$AN226&gt;=40,"Cleared","NC")</f>
        <v>NC</v>
      </c>
      <c r="AQ226" s="63" t="str">
        <f>Wellness!AY227</f>
        <v>Cleared</v>
      </c>
      <c r="AR226" s="63">
        <f>Wellness!BG227</f>
        <v>50</v>
      </c>
      <c r="AS226" s="62">
        <f t="shared" si="82"/>
        <v>15</v>
      </c>
      <c r="AT226" s="76" t="str">
        <f t="shared" si="83"/>
        <v>Cleared</v>
      </c>
      <c r="AU226" s="63">
        <f>Behavior!AG227</f>
        <v>3.3200000000000003</v>
      </c>
      <c r="AV226" s="63">
        <f>Behavior!AH227</f>
        <v>6.6400000000000006</v>
      </c>
      <c r="AW226" s="63" t="str">
        <f t="shared" si="84"/>
        <v>Cleared</v>
      </c>
      <c r="AX226" s="63">
        <f>Discipline!AN227</f>
        <v>63.388888888888886</v>
      </c>
      <c r="AY226" s="63">
        <f t="shared" si="85"/>
        <v>6.3388888888888886</v>
      </c>
      <c r="AZ226" s="63" t="str">
        <f t="shared" si="86"/>
        <v>Cleared</v>
      </c>
      <c r="BA226" s="63">
        <f t="shared" si="87"/>
        <v>46.565555555555555</v>
      </c>
      <c r="BB226" s="63">
        <f>Persona!BB227</f>
        <v>11.022222222222224</v>
      </c>
      <c r="BC226" s="63">
        <f>Persona!BC227</f>
        <v>48</v>
      </c>
      <c r="BD226" s="63">
        <f t="shared" si="88"/>
        <v>59.022222222222226</v>
      </c>
      <c r="BE226" s="63">
        <f t="shared" si="89"/>
        <v>29.511111111111113</v>
      </c>
      <c r="BF226" s="63" t="str">
        <f t="shared" si="90"/>
        <v>Cleared</v>
      </c>
      <c r="BG226" s="63" t="str">
        <f>Wellness!BS227</f>
        <v>Cleared</v>
      </c>
      <c r="BH226" s="63">
        <f>Wellness!CA227</f>
        <v>26.666666666666668</v>
      </c>
      <c r="BI226" s="62">
        <f t="shared" si="91"/>
        <v>8</v>
      </c>
      <c r="BJ226" s="76" t="str">
        <f t="shared" si="92"/>
        <v>NC</v>
      </c>
      <c r="BK226" s="63">
        <f>Behavior!AG227</f>
        <v>3.3200000000000003</v>
      </c>
      <c r="BL226" s="63">
        <f>Behavior!AH227</f>
        <v>6.6400000000000006</v>
      </c>
      <c r="BM226" s="63" t="str">
        <f t="shared" si="93"/>
        <v>Cleared</v>
      </c>
      <c r="BN226" s="63">
        <f>Discipline!BA227</f>
        <v>27</v>
      </c>
      <c r="BO226" s="63">
        <f t="shared" si="94"/>
        <v>2.7</v>
      </c>
      <c r="BP226" s="63" t="str">
        <f>IF(HPS!BO226&gt;=6,"Cleared","NC")</f>
        <v>NC</v>
      </c>
      <c r="BQ226" s="63">
        <f t="shared" si="95"/>
        <v>46.851111111111116</v>
      </c>
    </row>
    <row r="227" spans="1:69" x14ac:dyDescent="0.3">
      <c r="A227" s="72">
        <v>224</v>
      </c>
      <c r="B227" s="64" t="s">
        <v>23</v>
      </c>
      <c r="C227" s="64" t="s">
        <v>34</v>
      </c>
      <c r="D227" s="64" t="s">
        <v>474</v>
      </c>
      <c r="E227" s="65" t="s">
        <v>475</v>
      </c>
      <c r="F227" s="63">
        <f>Persona!O228</f>
        <v>0</v>
      </c>
      <c r="G227" s="63">
        <f>Persona!P228</f>
        <v>60</v>
      </c>
      <c r="H227" s="63">
        <f>HPS!$G227+HPS!$F227</f>
        <v>60</v>
      </c>
      <c r="I227" s="63">
        <f>HPS!$H227*0.5</f>
        <v>30</v>
      </c>
      <c r="J227" s="63" t="str">
        <f>IF(HPS!$G227&gt;=50,"Cleared","NC")</f>
        <v>Cleared</v>
      </c>
      <c r="K227" s="63" t="str">
        <f>Wellness!K228</f>
        <v>Cleared</v>
      </c>
      <c r="L227" s="63">
        <f>Wellness!S228</f>
        <v>33.333333333333329</v>
      </c>
      <c r="M227" s="62">
        <f t="shared" si="73"/>
        <v>9.9999999999999982</v>
      </c>
      <c r="N227" s="76" t="str">
        <f t="shared" si="74"/>
        <v>Cleared</v>
      </c>
      <c r="O227" s="66">
        <f>Behavior!I228</f>
        <v>3</v>
      </c>
      <c r="P227" s="66">
        <f>HPS!$O227*2</f>
        <v>6</v>
      </c>
      <c r="Q227" s="67" t="str">
        <f>IF(HPS!$P227&gt;=6,"Cleared","NC")</f>
        <v>Cleared</v>
      </c>
      <c r="R227" s="63">
        <f>Discipline!N228</f>
        <v>49.6875</v>
      </c>
      <c r="S227" s="63">
        <f>HPS!$R227*0.1</f>
        <v>4.96875</v>
      </c>
      <c r="T227" s="63" t="str">
        <f>IF(HPS!$S227&gt;=4,"Cleared","NC")</f>
        <v>Cleared</v>
      </c>
      <c r="U227" s="67">
        <f>HPS!$I227+HPS!$M227+HPS!$P227+HPS!$S227</f>
        <v>50.96875</v>
      </c>
      <c r="V227" s="63">
        <f>Persona!AB228</f>
        <v>22.390476190476193</v>
      </c>
      <c r="W227" s="63">
        <f>Persona!AC228</f>
        <v>33.6</v>
      </c>
      <c r="X227" s="63">
        <f>HPS!$V227+HPS!$W227</f>
        <v>55.990476190476194</v>
      </c>
      <c r="Y227" s="63">
        <f t="shared" si="75"/>
        <v>27.995238095238097</v>
      </c>
      <c r="Z227" s="67" t="str">
        <f>IF(HPS!$X227&gt;=40,"Cleared","NC")</f>
        <v>Cleared</v>
      </c>
      <c r="AA227" s="63" t="str">
        <f>Wellness!AE228</f>
        <v>Cleared</v>
      </c>
      <c r="AB227" s="63">
        <f>Wellness!AM228</f>
        <v>33.333333333333329</v>
      </c>
      <c r="AC227" s="63">
        <f t="shared" si="96"/>
        <v>9.9999999999999982</v>
      </c>
      <c r="AD227" s="76" t="str">
        <f t="shared" si="76"/>
        <v>Cleared</v>
      </c>
      <c r="AE227" s="63">
        <f>Behavior!Q228</f>
        <v>4.1333333333333329</v>
      </c>
      <c r="AF227" s="63">
        <f>Behavior!R228</f>
        <v>8.2666666666666657</v>
      </c>
      <c r="AG227" s="63" t="str">
        <f>IF(HPS!$AF227&gt;=6,"Cleared","NC")</f>
        <v>Cleared</v>
      </c>
      <c r="AH227" s="63">
        <f>Discipline!AA228</f>
        <v>70.666666666666657</v>
      </c>
      <c r="AI227" s="63">
        <f t="shared" si="77"/>
        <v>7.0666666666666664</v>
      </c>
      <c r="AJ227" s="63" t="str">
        <f t="shared" si="78"/>
        <v>Cleared</v>
      </c>
      <c r="AK227" s="63">
        <f t="shared" si="79"/>
        <v>53.328571428571422</v>
      </c>
      <c r="AL227" s="63">
        <f>Persona!AO228</f>
        <v>11.506666666666668</v>
      </c>
      <c r="AM227" s="63">
        <f>Persona!AP228</f>
        <v>58.666666666666657</v>
      </c>
      <c r="AN227" s="63">
        <f t="shared" si="80"/>
        <v>70.173333333333318</v>
      </c>
      <c r="AO227" s="63">
        <f t="shared" si="81"/>
        <v>35.086666666666659</v>
      </c>
      <c r="AP227" s="67" t="str">
        <f>IF(HPS!$AN227&gt;=40,"Cleared","NC")</f>
        <v>Cleared</v>
      </c>
      <c r="AQ227" s="63" t="str">
        <f>Wellness!AY228</f>
        <v>Cleared</v>
      </c>
      <c r="AR227" s="63">
        <f>Wellness!BG228</f>
        <v>43.333333333333336</v>
      </c>
      <c r="AS227" s="62">
        <f t="shared" si="82"/>
        <v>13</v>
      </c>
      <c r="AT227" s="76" t="str">
        <f t="shared" si="83"/>
        <v>Cleared</v>
      </c>
      <c r="AU227" s="63">
        <f>Behavior!AG228</f>
        <v>4</v>
      </c>
      <c r="AV227" s="63">
        <f>Behavior!AH228</f>
        <v>8</v>
      </c>
      <c r="AW227" s="63" t="str">
        <f t="shared" si="84"/>
        <v>Cleared</v>
      </c>
      <c r="AX227" s="63">
        <f>Discipline!AN228</f>
        <v>60.833333333333343</v>
      </c>
      <c r="AY227" s="63">
        <f t="shared" si="85"/>
        <v>6.0833333333333348</v>
      </c>
      <c r="AZ227" s="63" t="str">
        <f t="shared" si="86"/>
        <v>Cleared</v>
      </c>
      <c r="BA227" s="63">
        <f t="shared" si="87"/>
        <v>62.169999999999995</v>
      </c>
      <c r="BB227" s="63">
        <f>Persona!BB228</f>
        <v>19.616666666666667</v>
      </c>
      <c r="BC227" s="63">
        <f>Persona!BC228</f>
        <v>39</v>
      </c>
      <c r="BD227" s="63">
        <f t="shared" si="88"/>
        <v>58.616666666666667</v>
      </c>
      <c r="BE227" s="63">
        <f t="shared" si="89"/>
        <v>29.308333333333334</v>
      </c>
      <c r="BF227" s="63" t="str">
        <f t="shared" si="90"/>
        <v>Cleared</v>
      </c>
      <c r="BG227" s="63" t="str">
        <f>Wellness!BS228</f>
        <v>Cleared</v>
      </c>
      <c r="BH227" s="63">
        <f>Wellness!CA228</f>
        <v>36.666666666666664</v>
      </c>
      <c r="BI227" s="62">
        <f t="shared" si="91"/>
        <v>10.999999999999998</v>
      </c>
      <c r="BJ227" s="76" t="str">
        <f t="shared" si="92"/>
        <v>Cleared</v>
      </c>
      <c r="BK227" s="63">
        <f>Behavior!AG228</f>
        <v>4</v>
      </c>
      <c r="BL227" s="63">
        <f>Behavior!AH228</f>
        <v>8</v>
      </c>
      <c r="BM227" s="63" t="str">
        <f t="shared" si="93"/>
        <v>Cleared</v>
      </c>
      <c r="BN227" s="63">
        <f>Discipline!BA228</f>
        <v>43.333333333333336</v>
      </c>
      <c r="BO227" s="63">
        <f t="shared" si="94"/>
        <v>4.3333333333333339</v>
      </c>
      <c r="BP227" s="63" t="str">
        <f>IF(HPS!BO227&gt;=6,"Cleared","NC")</f>
        <v>NC</v>
      </c>
      <c r="BQ227" s="63">
        <f t="shared" si="95"/>
        <v>52.641666666666666</v>
      </c>
    </row>
    <row r="228" spans="1:69" x14ac:dyDescent="0.3">
      <c r="A228" s="71">
        <v>225</v>
      </c>
      <c r="B228" s="60" t="s">
        <v>27</v>
      </c>
      <c r="C228" s="60" t="s">
        <v>34</v>
      </c>
      <c r="D228" s="60" t="s">
        <v>476</v>
      </c>
      <c r="E228" s="61" t="s">
        <v>477</v>
      </c>
      <c r="F228" s="63">
        <f>Persona!O229</f>
        <v>0</v>
      </c>
      <c r="G228" s="63">
        <f>Persona!P229</f>
        <v>48.888888888888886</v>
      </c>
      <c r="H228" s="63">
        <f>HPS!$G228+HPS!$F228</f>
        <v>48.888888888888886</v>
      </c>
      <c r="I228" s="63">
        <f>HPS!$H228*0.5</f>
        <v>24.444444444444443</v>
      </c>
      <c r="J228" s="63" t="str">
        <f>IF(HPS!$G228&gt;=50,"Cleared","NC")</f>
        <v>NC</v>
      </c>
      <c r="K228" s="63" t="str">
        <f>Wellness!K229</f>
        <v>Cleared</v>
      </c>
      <c r="L228" s="63">
        <f>Wellness!S229</f>
        <v>40</v>
      </c>
      <c r="M228" s="62">
        <f t="shared" si="73"/>
        <v>12</v>
      </c>
      <c r="N228" s="76" t="str">
        <f t="shared" si="74"/>
        <v>Cleared</v>
      </c>
      <c r="O228" s="62">
        <f>Behavior!I229</f>
        <v>3</v>
      </c>
      <c r="P228" s="62">
        <f>HPS!$O228*2</f>
        <v>6</v>
      </c>
      <c r="Q228" s="63" t="str">
        <f>IF(HPS!$P228&gt;=6,"Cleared","NC")</f>
        <v>Cleared</v>
      </c>
      <c r="R228" s="63">
        <f>Discipline!N229</f>
        <v>50</v>
      </c>
      <c r="S228" s="63">
        <f>HPS!$R228*0.1</f>
        <v>5</v>
      </c>
      <c r="T228" s="63" t="str">
        <f>IF(HPS!$S228&gt;=4,"Cleared","NC")</f>
        <v>Cleared</v>
      </c>
      <c r="U228" s="63">
        <f>HPS!$I228+HPS!$M228+HPS!$P228+HPS!$S228</f>
        <v>47.444444444444443</v>
      </c>
      <c r="V228" s="63">
        <f>Persona!AB229</f>
        <v>17.738095238095237</v>
      </c>
      <c r="W228" s="63">
        <f>Persona!AC229</f>
        <v>28.000000000000004</v>
      </c>
      <c r="X228" s="63">
        <f>HPS!$V228+HPS!$W228</f>
        <v>45.738095238095241</v>
      </c>
      <c r="Y228" s="63">
        <f t="shared" si="75"/>
        <v>22.86904761904762</v>
      </c>
      <c r="Z228" s="63" t="str">
        <f>IF(HPS!$X228&gt;=40,"Cleared","NC")</f>
        <v>Cleared</v>
      </c>
      <c r="AA228" s="63" t="str">
        <f>Wellness!AE229</f>
        <v>Cleared</v>
      </c>
      <c r="AB228" s="63">
        <f>Wellness!AM229</f>
        <v>3.3333333333333335</v>
      </c>
      <c r="AC228" s="63">
        <f t="shared" si="96"/>
        <v>1</v>
      </c>
      <c r="AD228" s="76" t="str">
        <f t="shared" si="76"/>
        <v>NC</v>
      </c>
      <c r="AE228" s="63">
        <f>Behavior!Q229</f>
        <v>3.0666666666666669</v>
      </c>
      <c r="AF228" s="63">
        <f>Behavior!R229</f>
        <v>6.1333333333333337</v>
      </c>
      <c r="AG228" s="63" t="str">
        <f>IF(HPS!$AF228&gt;=6,"Cleared","NC")</f>
        <v>Cleared</v>
      </c>
      <c r="AH228" s="63">
        <f>Discipline!AA229</f>
        <v>46.628571428571433</v>
      </c>
      <c r="AI228" s="63">
        <f t="shared" si="77"/>
        <v>4.6628571428571437</v>
      </c>
      <c r="AJ228" s="63" t="str">
        <f t="shared" si="78"/>
        <v>Cleared</v>
      </c>
      <c r="AK228" s="63">
        <f t="shared" si="79"/>
        <v>34.665238095238095</v>
      </c>
      <c r="AL228" s="63">
        <f>Persona!AO229</f>
        <v>12.213333333333331</v>
      </c>
      <c r="AM228" s="63">
        <f>Persona!AP229</f>
        <v>37.999999999999993</v>
      </c>
      <c r="AN228" s="63">
        <f t="shared" si="80"/>
        <v>50.213333333333324</v>
      </c>
      <c r="AO228" s="63">
        <f t="shared" si="81"/>
        <v>25.106666666666662</v>
      </c>
      <c r="AP228" s="63" t="str">
        <f>IF(HPS!$AN228&gt;=40,"Cleared","NC")</f>
        <v>Cleared</v>
      </c>
      <c r="AQ228" s="63" t="str">
        <f>Wellness!AY229</f>
        <v>Cleared</v>
      </c>
      <c r="AR228" s="63">
        <f>Wellness!BG229</f>
        <v>33.333333333333329</v>
      </c>
      <c r="AS228" s="62">
        <f t="shared" si="82"/>
        <v>9.9999999999999982</v>
      </c>
      <c r="AT228" s="76" t="str">
        <f t="shared" si="83"/>
        <v>Cleared</v>
      </c>
      <c r="AU228" s="63">
        <f>Behavior!AG229</f>
        <v>3.6800000000000006</v>
      </c>
      <c r="AV228" s="63">
        <f>Behavior!AH229</f>
        <v>7.3600000000000012</v>
      </c>
      <c r="AW228" s="63" t="str">
        <f t="shared" si="84"/>
        <v>Cleared</v>
      </c>
      <c r="AX228" s="63">
        <f>Discipline!AN229</f>
        <v>40</v>
      </c>
      <c r="AY228" s="63">
        <f t="shared" si="85"/>
        <v>4</v>
      </c>
      <c r="AZ228" s="63" t="str">
        <f t="shared" si="86"/>
        <v>Cleared</v>
      </c>
      <c r="BA228" s="63">
        <f t="shared" si="87"/>
        <v>46.466666666666661</v>
      </c>
      <c r="BB228" s="63">
        <f>Persona!BB229</f>
        <v>22.42407407407407</v>
      </c>
      <c r="BC228" s="63">
        <f>Persona!BC229</f>
        <v>60</v>
      </c>
      <c r="BD228" s="63">
        <f t="shared" si="88"/>
        <v>82.42407407407407</v>
      </c>
      <c r="BE228" s="63">
        <f t="shared" si="89"/>
        <v>41.212037037037035</v>
      </c>
      <c r="BF228" s="63" t="str">
        <f t="shared" si="90"/>
        <v>Cleared</v>
      </c>
      <c r="BG228" s="63" t="str">
        <f>Wellness!BS229</f>
        <v>Cleared</v>
      </c>
      <c r="BH228" s="63">
        <f>Wellness!CA229</f>
        <v>40</v>
      </c>
      <c r="BI228" s="62">
        <f t="shared" si="91"/>
        <v>12</v>
      </c>
      <c r="BJ228" s="76" t="str">
        <f t="shared" si="92"/>
        <v>Cleared</v>
      </c>
      <c r="BK228" s="63">
        <f>Behavior!AG229</f>
        <v>3.6800000000000006</v>
      </c>
      <c r="BL228" s="63">
        <f>Behavior!AH229</f>
        <v>7.3600000000000012</v>
      </c>
      <c r="BM228" s="63" t="str">
        <f t="shared" si="93"/>
        <v>Cleared</v>
      </c>
      <c r="BN228" s="63">
        <f>Discipline!BA229</f>
        <v>43.333333333333336</v>
      </c>
      <c r="BO228" s="63">
        <f t="shared" si="94"/>
        <v>4.3333333333333339</v>
      </c>
      <c r="BP228" s="63" t="str">
        <f>IF(HPS!BO228&gt;=6,"Cleared","NC")</f>
        <v>NC</v>
      </c>
      <c r="BQ228" s="63">
        <f t="shared" si="95"/>
        <v>64.905370370370363</v>
      </c>
    </row>
    <row r="229" spans="1:69" x14ac:dyDescent="0.3">
      <c r="A229" s="72">
        <v>226</v>
      </c>
      <c r="B229" s="64" t="s">
        <v>27</v>
      </c>
      <c r="C229" s="64" t="s">
        <v>34</v>
      </c>
      <c r="D229" s="64" t="s">
        <v>478</v>
      </c>
      <c r="E229" s="65" t="s">
        <v>479</v>
      </c>
      <c r="F229" s="63">
        <f>Persona!O230</f>
        <v>0</v>
      </c>
      <c r="G229" s="63">
        <f>Persona!P230</f>
        <v>52.222222222222229</v>
      </c>
      <c r="H229" s="63">
        <f>HPS!$G229+HPS!$F229</f>
        <v>52.222222222222229</v>
      </c>
      <c r="I229" s="63">
        <f>HPS!$H229*0.5</f>
        <v>26.111111111111114</v>
      </c>
      <c r="J229" s="63" t="str">
        <f>IF(HPS!$G229&gt;=50,"Cleared","NC")</f>
        <v>Cleared</v>
      </c>
      <c r="K229" s="63" t="str">
        <f>Wellness!K230</f>
        <v>Cleared</v>
      </c>
      <c r="L229" s="63">
        <f>Wellness!S230</f>
        <v>0</v>
      </c>
      <c r="M229" s="62">
        <f t="shared" si="73"/>
        <v>0</v>
      </c>
      <c r="N229" s="76" t="str">
        <f t="shared" si="74"/>
        <v>NC</v>
      </c>
      <c r="O229" s="66">
        <f>Behavior!I230</f>
        <v>3</v>
      </c>
      <c r="P229" s="66">
        <f>HPS!$O229*2</f>
        <v>6</v>
      </c>
      <c r="Q229" s="67" t="str">
        <f>IF(HPS!$P229&gt;=6,"Cleared","NC")</f>
        <v>Cleared</v>
      </c>
      <c r="R229" s="63">
        <f>Discipline!N230</f>
        <v>51.5625</v>
      </c>
      <c r="S229" s="63">
        <f>HPS!$R229*0.1</f>
        <v>5.15625</v>
      </c>
      <c r="T229" s="63" t="str">
        <f>IF(HPS!$S229&gt;=4,"Cleared","NC")</f>
        <v>Cleared</v>
      </c>
      <c r="U229" s="67">
        <f>HPS!$I229+HPS!$M229+HPS!$P229+HPS!$S229</f>
        <v>37.267361111111114</v>
      </c>
      <c r="V229" s="63">
        <f>Persona!AB230</f>
        <v>12.621428571428568</v>
      </c>
      <c r="W229" s="63">
        <f>Persona!AC230</f>
        <v>27.999999999999996</v>
      </c>
      <c r="X229" s="63">
        <f>HPS!$V229+HPS!$W229</f>
        <v>40.621428571428567</v>
      </c>
      <c r="Y229" s="63">
        <f t="shared" si="75"/>
        <v>20.310714285714283</v>
      </c>
      <c r="Z229" s="67" t="str">
        <f>IF(HPS!$X229&gt;=40,"Cleared","NC")</f>
        <v>Cleared</v>
      </c>
      <c r="AA229" s="63" t="str">
        <f>Wellness!AE230</f>
        <v>Cleared</v>
      </c>
      <c r="AB229" s="63">
        <f>Wellness!AM230</f>
        <v>33.333333333333329</v>
      </c>
      <c r="AC229" s="63">
        <f t="shared" si="96"/>
        <v>9.9999999999999982</v>
      </c>
      <c r="AD229" s="76" t="str">
        <f t="shared" si="76"/>
        <v>Cleared</v>
      </c>
      <c r="AE229" s="63">
        <f>Behavior!Q230</f>
        <v>2.9333333333333331</v>
      </c>
      <c r="AF229" s="63">
        <f>Behavior!R230</f>
        <v>5.8666666666666663</v>
      </c>
      <c r="AG229" s="63" t="str">
        <f>IF(HPS!$AF229&gt;=6,"Cleared","NC")</f>
        <v>NC</v>
      </c>
      <c r="AH229" s="63">
        <f>Discipline!AA230</f>
        <v>44</v>
      </c>
      <c r="AI229" s="63">
        <f t="shared" si="77"/>
        <v>4.4000000000000004</v>
      </c>
      <c r="AJ229" s="63" t="str">
        <f t="shared" si="78"/>
        <v>Cleared</v>
      </c>
      <c r="AK229" s="63">
        <f t="shared" si="79"/>
        <v>40.577380952380949</v>
      </c>
      <c r="AL229" s="63">
        <f>Persona!AO230</f>
        <v>15.813333333333333</v>
      </c>
      <c r="AM229" s="63">
        <f>Persona!AP230</f>
        <v>60</v>
      </c>
      <c r="AN229" s="63">
        <f t="shared" si="80"/>
        <v>75.813333333333333</v>
      </c>
      <c r="AO229" s="63">
        <f t="shared" si="81"/>
        <v>37.906666666666666</v>
      </c>
      <c r="AP229" s="67" t="str">
        <f>IF(HPS!$AN229&gt;=40,"Cleared","NC")</f>
        <v>Cleared</v>
      </c>
      <c r="AQ229" s="63" t="str">
        <f>Wellness!AY230</f>
        <v>Cleared</v>
      </c>
      <c r="AR229" s="63">
        <f>Wellness!BG230</f>
        <v>40</v>
      </c>
      <c r="AS229" s="62">
        <f t="shared" si="82"/>
        <v>12</v>
      </c>
      <c r="AT229" s="76" t="str">
        <f t="shared" si="83"/>
        <v>Cleared</v>
      </c>
      <c r="AU229" s="63">
        <f>Behavior!AG230</f>
        <v>3.5</v>
      </c>
      <c r="AV229" s="63">
        <f>Behavior!AH230</f>
        <v>7</v>
      </c>
      <c r="AW229" s="63" t="str">
        <f t="shared" si="84"/>
        <v>Cleared</v>
      </c>
      <c r="AX229" s="63">
        <f>Discipline!AN230</f>
        <v>55.888888888888886</v>
      </c>
      <c r="AY229" s="63">
        <f t="shared" si="85"/>
        <v>5.5888888888888886</v>
      </c>
      <c r="AZ229" s="63" t="str">
        <f t="shared" si="86"/>
        <v>Cleared</v>
      </c>
      <c r="BA229" s="63">
        <f t="shared" si="87"/>
        <v>62.495555555555555</v>
      </c>
      <c r="BB229" s="63">
        <f>Persona!BB230</f>
        <v>18.590740740740738</v>
      </c>
      <c r="BC229" s="63">
        <f>Persona!BC230</f>
        <v>48</v>
      </c>
      <c r="BD229" s="63">
        <f t="shared" si="88"/>
        <v>66.590740740740742</v>
      </c>
      <c r="BE229" s="63">
        <f t="shared" si="89"/>
        <v>33.295370370370371</v>
      </c>
      <c r="BF229" s="63" t="str">
        <f t="shared" si="90"/>
        <v>Cleared</v>
      </c>
      <c r="BG229" s="63" t="str">
        <f>Wellness!BS230</f>
        <v>Cleared</v>
      </c>
      <c r="BH229" s="63">
        <f>Wellness!CA230</f>
        <v>40</v>
      </c>
      <c r="BI229" s="62">
        <f t="shared" si="91"/>
        <v>12</v>
      </c>
      <c r="BJ229" s="76" t="str">
        <f t="shared" si="92"/>
        <v>Cleared</v>
      </c>
      <c r="BK229" s="63">
        <f>Behavior!AG230</f>
        <v>3.5</v>
      </c>
      <c r="BL229" s="63">
        <f>Behavior!AH230</f>
        <v>7</v>
      </c>
      <c r="BM229" s="63" t="str">
        <f t="shared" si="93"/>
        <v>Cleared</v>
      </c>
      <c r="BN229" s="63">
        <f>Discipline!BA230</f>
        <v>41.333333333333336</v>
      </c>
      <c r="BO229" s="63">
        <f t="shared" si="94"/>
        <v>4.1333333333333337</v>
      </c>
      <c r="BP229" s="63" t="str">
        <f>IF(HPS!BO229&gt;=6,"Cleared","NC")</f>
        <v>NC</v>
      </c>
      <c r="BQ229" s="63">
        <f t="shared" si="95"/>
        <v>56.428703703703704</v>
      </c>
    </row>
    <row r="230" spans="1:69" x14ac:dyDescent="0.3">
      <c r="A230" s="71">
        <v>227</v>
      </c>
      <c r="B230" s="60" t="s">
        <v>27</v>
      </c>
      <c r="C230" s="60" t="s">
        <v>34</v>
      </c>
      <c r="D230" s="60" t="s">
        <v>480</v>
      </c>
      <c r="E230" s="61" t="s">
        <v>481</v>
      </c>
      <c r="F230" s="63">
        <f>Persona!O231</f>
        <v>0</v>
      </c>
      <c r="G230" s="63">
        <f>Persona!P231</f>
        <v>0</v>
      </c>
      <c r="H230" s="63">
        <f>HPS!$G230+HPS!$F230</f>
        <v>0</v>
      </c>
      <c r="I230" s="63">
        <f>HPS!$H230*0.5</f>
        <v>0</v>
      </c>
      <c r="J230" s="63" t="str">
        <f>IF(HPS!$G230&gt;=50,"Cleared","NC")</f>
        <v>NC</v>
      </c>
      <c r="K230" s="63" t="str">
        <f>Wellness!K231</f>
        <v>NC</v>
      </c>
      <c r="L230" s="63">
        <f>Wellness!S231</f>
        <v>0</v>
      </c>
      <c r="M230" s="62">
        <f t="shared" si="73"/>
        <v>0</v>
      </c>
      <c r="N230" s="76" t="str">
        <f t="shared" si="74"/>
        <v>NC</v>
      </c>
      <c r="O230" s="62">
        <f>Behavior!I231</f>
        <v>3</v>
      </c>
      <c r="P230" s="62">
        <f>HPS!$O230*2</f>
        <v>6</v>
      </c>
      <c r="Q230" s="63" t="str">
        <f>IF(HPS!$P230&gt;=6,"Cleared","NC")</f>
        <v>Cleared</v>
      </c>
      <c r="R230" s="63">
        <f>Discipline!N231</f>
        <v>30.312499999999996</v>
      </c>
      <c r="S230" s="63">
        <f>HPS!$R230*0.1</f>
        <v>3.03125</v>
      </c>
      <c r="T230" s="63" t="str">
        <f>IF(HPS!$S230&gt;=4,"Cleared","NC")</f>
        <v>NC</v>
      </c>
      <c r="U230" s="63">
        <f>HPS!$I230+HPS!$M230+HPS!$P230+HPS!$S230</f>
        <v>9.03125</v>
      </c>
      <c r="V230" s="63">
        <f>Persona!AB231</f>
        <v>0</v>
      </c>
      <c r="W230" s="63">
        <f>Persona!AC231</f>
        <v>0</v>
      </c>
      <c r="X230" s="63">
        <f>HPS!$V230+HPS!$W230</f>
        <v>0</v>
      </c>
      <c r="Y230" s="63">
        <f t="shared" si="75"/>
        <v>0</v>
      </c>
      <c r="Z230" s="63" t="str">
        <f>IF(HPS!$X230&gt;=40,"Cleared","NC")</f>
        <v>NC</v>
      </c>
      <c r="AA230" s="63" t="str">
        <f>Wellness!AE231</f>
        <v>NC</v>
      </c>
      <c r="AB230" s="63">
        <f>Wellness!AM231</f>
        <v>3.3333333333333335</v>
      </c>
      <c r="AC230" s="63">
        <f t="shared" si="96"/>
        <v>1</v>
      </c>
      <c r="AD230" s="76" t="str">
        <f t="shared" si="76"/>
        <v>NC</v>
      </c>
      <c r="AE230" s="63">
        <f>Behavior!Q231</f>
        <v>1.6</v>
      </c>
      <c r="AF230" s="63">
        <f>Behavior!R231</f>
        <v>3.2</v>
      </c>
      <c r="AG230" s="63" t="str">
        <f>IF(HPS!$AF230&gt;=6,"Cleared","NC")</f>
        <v>NC</v>
      </c>
      <c r="AH230" s="63">
        <f>Discipline!AA231</f>
        <v>0</v>
      </c>
      <c r="AI230" s="63">
        <f t="shared" si="77"/>
        <v>0</v>
      </c>
      <c r="AJ230" s="63" t="str">
        <f t="shared" si="78"/>
        <v>NC</v>
      </c>
      <c r="AK230" s="63">
        <f t="shared" si="79"/>
        <v>4.2</v>
      </c>
      <c r="AL230" s="63">
        <f>Persona!AO231</f>
        <v>20.506666666666664</v>
      </c>
      <c r="AM230" s="63">
        <f>Persona!AP231</f>
        <v>30.666666666666671</v>
      </c>
      <c r="AN230" s="63">
        <f t="shared" si="80"/>
        <v>51.173333333333332</v>
      </c>
      <c r="AO230" s="63">
        <f t="shared" si="81"/>
        <v>25.586666666666666</v>
      </c>
      <c r="AP230" s="63" t="str">
        <f>IF(HPS!$AN230&gt;=40,"Cleared","NC")</f>
        <v>Cleared</v>
      </c>
      <c r="AQ230" s="63" t="str">
        <f>Wellness!AY231</f>
        <v>NC</v>
      </c>
      <c r="AR230" s="63">
        <f>Wellness!BG231</f>
        <v>0</v>
      </c>
      <c r="AS230" s="62">
        <f t="shared" si="82"/>
        <v>0</v>
      </c>
      <c r="AT230" s="76" t="str">
        <f t="shared" si="83"/>
        <v>NC</v>
      </c>
      <c r="AU230" s="63">
        <f>Behavior!AG231</f>
        <v>2.52</v>
      </c>
      <c r="AV230" s="63">
        <f>Behavior!AH231</f>
        <v>5.04</v>
      </c>
      <c r="AW230" s="63" t="str">
        <f t="shared" si="84"/>
        <v>NC</v>
      </c>
      <c r="AX230" s="63">
        <f>Discipline!AN231</f>
        <v>40.222222222222221</v>
      </c>
      <c r="AY230" s="63">
        <f t="shared" si="85"/>
        <v>4.0222222222222221</v>
      </c>
      <c r="AZ230" s="63" t="str">
        <f t="shared" si="86"/>
        <v>Cleared</v>
      </c>
      <c r="BA230" s="63">
        <f t="shared" si="87"/>
        <v>34.648888888888891</v>
      </c>
      <c r="BB230" s="63">
        <f>Persona!BB231</f>
        <v>5.3944444444444448</v>
      </c>
      <c r="BC230" s="63">
        <f>Persona!BC231</f>
        <v>21.666666666666664</v>
      </c>
      <c r="BD230" s="63">
        <f t="shared" si="88"/>
        <v>27.06111111111111</v>
      </c>
      <c r="BE230" s="63">
        <f t="shared" si="89"/>
        <v>13.530555555555555</v>
      </c>
      <c r="BF230" s="63" t="str">
        <f t="shared" si="90"/>
        <v>NC</v>
      </c>
      <c r="BG230" s="63" t="str">
        <f>Wellness!BS231</f>
        <v>NC</v>
      </c>
      <c r="BH230" s="63">
        <f>Wellness!CA231</f>
        <v>0</v>
      </c>
      <c r="BI230" s="62">
        <f t="shared" si="91"/>
        <v>0</v>
      </c>
      <c r="BJ230" s="76" t="str">
        <f t="shared" si="92"/>
        <v>NC</v>
      </c>
      <c r="BK230" s="63">
        <f>Behavior!AG231</f>
        <v>2.52</v>
      </c>
      <c r="BL230" s="63">
        <f>Behavior!AH231</f>
        <v>5.04</v>
      </c>
      <c r="BM230" s="63" t="str">
        <f t="shared" si="93"/>
        <v>NC</v>
      </c>
      <c r="BN230" s="63">
        <f>Discipline!BA231</f>
        <v>4.333333333333333</v>
      </c>
      <c r="BO230" s="63">
        <f t="shared" si="94"/>
        <v>0.43333333333333335</v>
      </c>
      <c r="BP230" s="63" t="str">
        <f>IF(HPS!BO230&gt;=6,"Cleared","NC")</f>
        <v>NC</v>
      </c>
      <c r="BQ230" s="63">
        <f t="shared" si="95"/>
        <v>19.003888888888888</v>
      </c>
    </row>
    <row r="231" spans="1:69" x14ac:dyDescent="0.3">
      <c r="A231" s="73">
        <v>228</v>
      </c>
      <c r="B231" s="57" t="s">
        <v>27</v>
      </c>
      <c r="C231" s="57" t="s">
        <v>34</v>
      </c>
      <c r="D231" s="97" t="s">
        <v>572</v>
      </c>
      <c r="E231" s="68" t="s">
        <v>483</v>
      </c>
      <c r="F231" s="63">
        <f>Persona!O232</f>
        <v>0</v>
      </c>
      <c r="G231" s="63">
        <f>Persona!P232</f>
        <v>0</v>
      </c>
      <c r="H231" s="63">
        <f>HPS!$G231+HPS!$F231</f>
        <v>0</v>
      </c>
      <c r="I231" s="63">
        <f>HPS!$H231*0.5</f>
        <v>0</v>
      </c>
      <c r="J231" s="63" t="str">
        <f>IF(HPS!$G231&gt;=50,"Cleared","NC")</f>
        <v>NC</v>
      </c>
      <c r="K231" s="63" t="str">
        <f>Wellness!K232</f>
        <v>NC</v>
      </c>
      <c r="L231" s="63">
        <f>Wellness!S232</f>
        <v>0</v>
      </c>
      <c r="M231" s="62">
        <f t="shared" si="73"/>
        <v>0</v>
      </c>
      <c r="N231" s="76" t="str">
        <f t="shared" si="74"/>
        <v>NC</v>
      </c>
      <c r="O231" s="69">
        <f>Behavior!I232</f>
        <v>3</v>
      </c>
      <c r="P231" s="69">
        <f>HPS!$O231*2</f>
        <v>6</v>
      </c>
      <c r="Q231" s="70" t="str">
        <f>IF(HPS!$P231&gt;=6,"Cleared","NC")</f>
        <v>Cleared</v>
      </c>
      <c r="R231" s="63">
        <f>Discipline!N232</f>
        <v>25</v>
      </c>
      <c r="S231" s="63">
        <f>HPS!$R231*0.1</f>
        <v>2.5</v>
      </c>
      <c r="T231" s="63" t="str">
        <f>IF(HPS!$S231&gt;=4,"Cleared","NC")</f>
        <v>NC</v>
      </c>
      <c r="U231" s="70">
        <f>HPS!$I231+HPS!$M231+HPS!$P231+HPS!$S231</f>
        <v>8.5</v>
      </c>
      <c r="V231" s="63">
        <f>Persona!AB232</f>
        <v>0</v>
      </c>
      <c r="W231" s="63">
        <f>Persona!AC232</f>
        <v>0</v>
      </c>
      <c r="X231" s="63">
        <f>HPS!$V231+HPS!$W231</f>
        <v>0</v>
      </c>
      <c r="Y231" s="63">
        <f t="shared" si="75"/>
        <v>0</v>
      </c>
      <c r="Z231" s="70" t="str">
        <f>IF(HPS!$X231&gt;=40,"Cleared","NC")</f>
        <v>NC</v>
      </c>
      <c r="AA231" s="63" t="str">
        <f>Wellness!AE232</f>
        <v>NC</v>
      </c>
      <c r="AB231" s="63">
        <f>Wellness!AM232</f>
        <v>0</v>
      </c>
      <c r="AC231" s="63">
        <f t="shared" si="96"/>
        <v>0</v>
      </c>
      <c r="AD231" s="76" t="str">
        <f t="shared" si="76"/>
        <v>NC</v>
      </c>
      <c r="AE231" s="63">
        <f>Behavior!Q232</f>
        <v>1.6</v>
      </c>
      <c r="AF231" s="63">
        <f>Behavior!R232</f>
        <v>3.2</v>
      </c>
      <c r="AG231" s="63" t="str">
        <f>IF(HPS!$AF231&gt;=6,"Cleared","NC")</f>
        <v>NC</v>
      </c>
      <c r="AH231" s="63">
        <f>Discipline!AA232</f>
        <v>4</v>
      </c>
      <c r="AI231" s="63">
        <f t="shared" si="77"/>
        <v>0.4</v>
      </c>
      <c r="AJ231" s="63" t="str">
        <f t="shared" si="78"/>
        <v>NC</v>
      </c>
      <c r="AK231" s="63">
        <f t="shared" si="79"/>
        <v>3.6</v>
      </c>
      <c r="AL231" s="63">
        <f>Persona!AO232</f>
        <v>17.36</v>
      </c>
      <c r="AM231" s="63">
        <f>Persona!AP232</f>
        <v>0</v>
      </c>
      <c r="AN231" s="63">
        <f t="shared" si="80"/>
        <v>17.36</v>
      </c>
      <c r="AO231" s="63">
        <f t="shared" si="81"/>
        <v>8.68</v>
      </c>
      <c r="AP231" s="70" t="str">
        <f>IF(HPS!$AN231&gt;=40,"Cleared","NC")</f>
        <v>NC</v>
      </c>
      <c r="AQ231" s="63" t="str">
        <f>Wellness!AY232</f>
        <v>Cleared</v>
      </c>
      <c r="AR231" s="63">
        <f>Wellness!BG232</f>
        <v>0</v>
      </c>
      <c r="AS231" s="62">
        <f t="shared" si="82"/>
        <v>0</v>
      </c>
      <c r="AT231" s="76" t="str">
        <f t="shared" si="83"/>
        <v>NC</v>
      </c>
      <c r="AU231" s="63">
        <f>Behavior!AG232</f>
        <v>3.2</v>
      </c>
      <c r="AV231" s="63">
        <f>Behavior!AH232</f>
        <v>6.4</v>
      </c>
      <c r="AW231" s="63" t="str">
        <f t="shared" si="84"/>
        <v>Cleared</v>
      </c>
      <c r="AX231" s="63">
        <f>Discipline!AN232</f>
        <v>42</v>
      </c>
      <c r="AY231" s="63">
        <f t="shared" si="85"/>
        <v>4.2</v>
      </c>
      <c r="AZ231" s="63" t="str">
        <f t="shared" si="86"/>
        <v>Cleared</v>
      </c>
      <c r="BA231" s="63">
        <f t="shared" si="87"/>
        <v>19.28</v>
      </c>
      <c r="BB231" s="63">
        <f>Persona!BB232</f>
        <v>10.37037037037037</v>
      </c>
      <c r="BC231" s="63">
        <f>Persona!BC232</f>
        <v>32.166666666666664</v>
      </c>
      <c r="BD231" s="63">
        <f t="shared" si="88"/>
        <v>42.537037037037038</v>
      </c>
      <c r="BE231" s="63">
        <f t="shared" si="89"/>
        <v>21.268518518518519</v>
      </c>
      <c r="BF231" s="63" t="str">
        <f t="shared" si="90"/>
        <v>Cleared</v>
      </c>
      <c r="BG231" s="63" t="str">
        <f>Wellness!BS232</f>
        <v>Cleared</v>
      </c>
      <c r="BH231" s="63">
        <f>Wellness!CA232</f>
        <v>0</v>
      </c>
      <c r="BI231" s="62">
        <f t="shared" si="91"/>
        <v>0</v>
      </c>
      <c r="BJ231" s="76" t="str">
        <f t="shared" si="92"/>
        <v>NC</v>
      </c>
      <c r="BK231" s="63">
        <f>Behavior!AG232</f>
        <v>3.2</v>
      </c>
      <c r="BL231" s="63">
        <f>Behavior!AH232</f>
        <v>6.4</v>
      </c>
      <c r="BM231" s="63" t="str">
        <f t="shared" si="93"/>
        <v>Cleared</v>
      </c>
      <c r="BN231" s="63">
        <f>Discipline!BA232</f>
        <v>23.666666666666664</v>
      </c>
      <c r="BO231" s="63">
        <f t="shared" si="94"/>
        <v>2.3666666666666667</v>
      </c>
      <c r="BP231" s="63" t="str">
        <f>IF(HPS!BO231&gt;=6,"Cleared","NC")</f>
        <v>NC</v>
      </c>
      <c r="BQ231" s="63">
        <f t="shared" si="95"/>
        <v>30.035185185185185</v>
      </c>
    </row>
  </sheetData>
  <mergeCells count="29">
    <mergeCell ref="A2:A3"/>
    <mergeCell ref="B2:B3"/>
    <mergeCell ref="C2:C3"/>
    <mergeCell ref="D2:D3"/>
    <mergeCell ref="E2:E3"/>
    <mergeCell ref="F1:U1"/>
    <mergeCell ref="F2:I2"/>
    <mergeCell ref="K2:M2"/>
    <mergeCell ref="O2:P2"/>
    <mergeCell ref="R2:S2"/>
    <mergeCell ref="U2:U3"/>
    <mergeCell ref="AL1:BA1"/>
    <mergeCell ref="AX2:AY2"/>
    <mergeCell ref="AQ2:AS2"/>
    <mergeCell ref="AU2:AV2"/>
    <mergeCell ref="BA2:BA3"/>
    <mergeCell ref="AL2:AO2"/>
    <mergeCell ref="V1:AK1"/>
    <mergeCell ref="V2:Y2"/>
    <mergeCell ref="AA2:AC2"/>
    <mergeCell ref="AE2:AF2"/>
    <mergeCell ref="AK2:AK3"/>
    <mergeCell ref="AH2:AI2"/>
    <mergeCell ref="BB1:BQ1"/>
    <mergeCell ref="BG2:BI2"/>
    <mergeCell ref="BK2:BL2"/>
    <mergeCell ref="BN2:BO2"/>
    <mergeCell ref="BQ2:BQ3"/>
    <mergeCell ref="BB2:BE2"/>
  </mergeCells>
  <conditionalFormatting sqref="A2:E2">
    <cfRule type="duplicateValues" dxfId="44" priority="80"/>
  </conditionalFormatting>
  <conditionalFormatting sqref="D231">
    <cfRule type="duplicateValues" dxfId="43" priority="4"/>
  </conditionalFormatting>
  <conditionalFormatting sqref="E231">
    <cfRule type="duplicateValues" dxfId="42" priority="78"/>
    <cfRule type="duplicateValues" dxfId="41" priority="79"/>
  </conditionalFormatting>
  <conditionalFormatting sqref="Z1:Z1048576 AP1:AP1048576 BF1:BF1048576 J1:J1048576">
    <cfRule type="containsText" dxfId="40" priority="77" operator="containsText" text="NC">
      <formula>NOT(ISERROR(SEARCH("NC",J1)))</formula>
    </cfRule>
  </conditionalFormatting>
  <conditionalFormatting sqref="N1:N1048576">
    <cfRule type="containsText" dxfId="39" priority="8" operator="containsText" text="NC">
      <formula>NOT(ISERROR(SEARCH("NC",N1)))</formula>
    </cfRule>
  </conditionalFormatting>
  <conditionalFormatting sqref="Q4:Q231">
    <cfRule type="containsText" dxfId="38" priority="75" operator="containsText" text="NC">
      <formula>NOT(ISERROR(SEARCH("NC",Q4)))</formula>
    </cfRule>
  </conditionalFormatting>
  <conditionalFormatting sqref="T4:T231">
    <cfRule type="containsText" dxfId="37" priority="74" operator="containsText" text="NC">
      <formula>NOT(ISERROR(SEARCH("NC",T4)))</formula>
    </cfRule>
  </conditionalFormatting>
  <conditionalFormatting sqref="AD3:AD231">
    <cfRule type="containsText" dxfId="36" priority="7" operator="containsText" text="NC">
      <formula>NOT(ISERROR(SEARCH("NC",AD3)))</formula>
    </cfRule>
  </conditionalFormatting>
  <conditionalFormatting sqref="AG3:AG231">
    <cfRule type="containsText" dxfId="35" priority="10" operator="containsText" text="NC">
      <formula>NOT(ISERROR(SEARCH("NC",AG3)))</formula>
    </cfRule>
  </conditionalFormatting>
  <conditionalFormatting sqref="AJ3:AJ231">
    <cfRule type="containsText" dxfId="34" priority="3" operator="containsText" text="NC">
      <formula>NOT(ISERROR(SEARCH("NC",AJ3)))</formula>
    </cfRule>
  </conditionalFormatting>
  <conditionalFormatting sqref="AT3:AT231">
    <cfRule type="containsText" dxfId="33" priority="6" operator="containsText" text="NC">
      <formula>NOT(ISERROR(SEARCH("NC",AT3)))</formula>
    </cfRule>
  </conditionalFormatting>
  <conditionalFormatting sqref="AW3:AW231">
    <cfRule type="containsText" dxfId="32" priority="13" operator="containsText" text="NC">
      <formula>NOT(ISERROR(SEARCH("NC",AW3)))</formula>
    </cfRule>
  </conditionalFormatting>
  <conditionalFormatting sqref="AZ3:AZ231">
    <cfRule type="containsText" dxfId="31" priority="2" operator="containsText" text="NC">
      <formula>NOT(ISERROR(SEARCH("NC",AZ3)))</formula>
    </cfRule>
  </conditionalFormatting>
  <conditionalFormatting sqref="BJ3:BJ231">
    <cfRule type="containsText" dxfId="30" priority="5" operator="containsText" text="NC">
      <formula>NOT(ISERROR(SEARCH("NC",BJ3)))</formula>
    </cfRule>
  </conditionalFormatting>
  <conditionalFormatting sqref="BM3:BM231">
    <cfRule type="containsText" dxfId="29" priority="16" operator="containsText" text="NC">
      <formula>NOT(ISERROR(SEARCH("NC",BM3)))</formula>
    </cfRule>
  </conditionalFormatting>
  <conditionalFormatting sqref="BP3:BP231">
    <cfRule type="containsText" dxfId="28" priority="1" operator="containsText" text="NC">
      <formula>NOT(ISERROR(SEARCH("NC",BP3)))</formula>
    </cfRule>
  </conditionalFormatting>
  <pageMargins left="0.7" right="0.7" top="0.75" bottom="0.75" header="0.3" footer="0.3"/>
  <ignoredErrors>
    <ignoredError sqref="H4:I4 O4:Q4 O5:Q231 U4 U5:U231" calculatedColumn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B0343-32CC-4413-897C-A58453E6033D}">
  <dimension ref="A1:BE441"/>
  <sheetViews>
    <sheetView topLeftCell="D1" zoomScale="82" workbookViewId="0">
      <pane xSplit="2" ySplit="4" topLeftCell="AU5" activePane="bottomRight" state="frozen"/>
      <selection activeCell="D1" sqref="D1"/>
      <selection pane="topRight" activeCell="F1" sqref="F1"/>
      <selection pane="bottomLeft" activeCell="D5" sqref="D5"/>
      <selection pane="bottomRight" activeCell="AE5" sqref="AE5"/>
    </sheetView>
  </sheetViews>
  <sheetFormatPr defaultRowHeight="14.4" x14ac:dyDescent="0.3"/>
  <cols>
    <col min="1" max="1" width="6.109375" style="5" customWidth="1"/>
    <col min="2" max="2" width="12" style="5" customWidth="1"/>
    <col min="3" max="3" width="11.6640625" style="5" customWidth="1"/>
    <col min="4" max="4" width="17.5546875" style="5" bestFit="1" customWidth="1"/>
    <col min="5" max="5" width="26.21875" style="16" bestFit="1" customWidth="1"/>
    <col min="8" max="11" width="10.33203125" style="5" customWidth="1"/>
    <col min="12" max="17" width="11.33203125" style="5" customWidth="1"/>
    <col min="18" max="18" width="16.33203125" style="5" customWidth="1"/>
    <col min="19" max="20" width="9.77734375" customWidth="1"/>
    <col min="21" max="26" width="7.77734375" style="5" customWidth="1"/>
    <col min="27" max="28" width="11.33203125" style="5" customWidth="1"/>
    <col min="29" max="29" width="11.33203125" customWidth="1"/>
    <col min="30" max="30" width="12.44140625" customWidth="1"/>
    <col min="31" max="31" width="15.6640625" customWidth="1"/>
    <col min="32" max="32" width="12.44140625" customWidth="1"/>
    <col min="33" max="33" width="12.33203125" customWidth="1"/>
    <col min="34" max="43" width="11.33203125" style="5" customWidth="1"/>
    <col min="44" max="44" width="14.77734375" customWidth="1"/>
    <col min="45" max="45" width="11.33203125" customWidth="1"/>
    <col min="46" max="46" width="12.33203125" customWidth="1"/>
    <col min="47" max="56" width="11.33203125" style="5" customWidth="1"/>
    <col min="57" max="57" width="14.88671875" customWidth="1"/>
    <col min="58" max="58" width="11.33203125" customWidth="1"/>
    <col min="59" max="59" width="12.33203125" customWidth="1"/>
  </cols>
  <sheetData>
    <row r="1" spans="1:57" x14ac:dyDescent="0.3">
      <c r="A1" s="1"/>
      <c r="B1" s="1">
        <v>3</v>
      </c>
      <c r="C1" s="1">
        <v>4</v>
      </c>
      <c r="D1" s="1">
        <v>1</v>
      </c>
      <c r="E1" s="2">
        <v>2</v>
      </c>
      <c r="F1" s="2">
        <v>5</v>
      </c>
      <c r="G1" s="1">
        <v>6</v>
      </c>
      <c r="H1" s="1">
        <v>7</v>
      </c>
      <c r="I1" s="2">
        <v>8</v>
      </c>
      <c r="J1" s="1">
        <v>9</v>
      </c>
      <c r="K1" s="1">
        <v>10</v>
      </c>
      <c r="L1" s="2">
        <v>11</v>
      </c>
      <c r="M1" s="1">
        <v>12</v>
      </c>
      <c r="N1" s="1">
        <v>13</v>
      </c>
      <c r="O1" s="1"/>
      <c r="P1" s="1"/>
      <c r="Q1" s="2">
        <v>14</v>
      </c>
      <c r="R1" s="1">
        <v>15</v>
      </c>
      <c r="S1" s="1">
        <v>16</v>
      </c>
      <c r="T1" s="2">
        <v>17</v>
      </c>
      <c r="U1" s="1">
        <v>18</v>
      </c>
      <c r="V1" s="1">
        <v>19</v>
      </c>
      <c r="W1" s="2">
        <v>20</v>
      </c>
      <c r="X1" s="1">
        <v>21</v>
      </c>
      <c r="Y1" s="1">
        <v>22</v>
      </c>
      <c r="Z1" s="2">
        <v>23</v>
      </c>
      <c r="AA1" s="1">
        <v>30</v>
      </c>
      <c r="AB1" s="1">
        <v>31</v>
      </c>
      <c r="AC1" s="1"/>
      <c r="AD1" s="1"/>
      <c r="AE1" s="2">
        <v>32</v>
      </c>
      <c r="AF1" s="1">
        <v>33</v>
      </c>
      <c r="AG1" s="1">
        <v>34</v>
      </c>
      <c r="AH1" s="2">
        <v>35</v>
      </c>
      <c r="AI1" s="1">
        <v>36</v>
      </c>
      <c r="AJ1" s="1">
        <v>37</v>
      </c>
      <c r="AK1" s="2">
        <v>38</v>
      </c>
      <c r="AL1" s="1">
        <v>39</v>
      </c>
      <c r="AM1" s="1">
        <v>40</v>
      </c>
      <c r="AN1" s="2">
        <v>47</v>
      </c>
      <c r="AO1" s="2"/>
      <c r="AP1" s="2"/>
      <c r="AQ1" s="1">
        <v>48</v>
      </c>
      <c r="AR1" s="1">
        <v>49</v>
      </c>
      <c r="AS1" s="2">
        <v>50</v>
      </c>
      <c r="AT1" s="1">
        <v>51</v>
      </c>
      <c r="AU1" s="1">
        <v>52</v>
      </c>
      <c r="AV1" s="2">
        <v>53</v>
      </c>
      <c r="AW1" s="1">
        <v>54</v>
      </c>
      <c r="AX1" s="1">
        <v>55</v>
      </c>
      <c r="AY1" s="2">
        <v>56</v>
      </c>
      <c r="AZ1" s="1">
        <v>57</v>
      </c>
      <c r="BA1" s="1">
        <v>64</v>
      </c>
      <c r="BB1" s="1"/>
      <c r="BC1" s="1"/>
      <c r="BD1" s="2">
        <v>65</v>
      </c>
      <c r="BE1" s="1">
        <v>66</v>
      </c>
    </row>
    <row r="2" spans="1:57" x14ac:dyDescent="0.3">
      <c r="A2" s="1"/>
      <c r="D2" s="3"/>
      <c r="E2" s="4"/>
      <c r="F2" s="6" t="s">
        <v>0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7" t="s">
        <v>1</v>
      </c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8" t="s">
        <v>2</v>
      </c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7" t="s">
        <v>488</v>
      </c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</row>
    <row r="3" spans="1:57" ht="14.55" customHeight="1" x14ac:dyDescent="0.3">
      <c r="A3" s="175" t="s">
        <v>3</v>
      </c>
      <c r="B3" s="175" t="s">
        <v>6</v>
      </c>
      <c r="C3" s="175" t="s">
        <v>7</v>
      </c>
      <c r="D3" s="175" t="s">
        <v>4</v>
      </c>
      <c r="E3" s="190" t="s">
        <v>5</v>
      </c>
      <c r="F3" s="209" t="s">
        <v>8</v>
      </c>
      <c r="G3" s="209"/>
      <c r="H3" s="209"/>
      <c r="I3" s="209"/>
      <c r="J3" s="209"/>
      <c r="K3" s="209"/>
      <c r="L3" s="209"/>
      <c r="M3" s="210" t="s">
        <v>9</v>
      </c>
      <c r="N3" s="203" t="s">
        <v>10</v>
      </c>
      <c r="O3" s="205" t="s">
        <v>486</v>
      </c>
      <c r="P3" s="207" t="s">
        <v>13</v>
      </c>
      <c r="Q3" s="205" t="s">
        <v>11</v>
      </c>
      <c r="R3" s="10" t="s">
        <v>12</v>
      </c>
      <c r="S3" s="209" t="s">
        <v>487</v>
      </c>
      <c r="T3" s="209"/>
      <c r="U3" s="209"/>
      <c r="V3" s="209"/>
      <c r="W3" s="209"/>
      <c r="X3" s="209"/>
      <c r="Y3" s="209"/>
      <c r="Z3" s="201" t="s">
        <v>9</v>
      </c>
      <c r="AA3" s="203" t="s">
        <v>10</v>
      </c>
      <c r="AB3" s="205" t="s">
        <v>486</v>
      </c>
      <c r="AC3" s="207" t="s">
        <v>13</v>
      </c>
      <c r="AD3" s="205" t="s">
        <v>11</v>
      </c>
      <c r="AE3" s="10" t="s">
        <v>12</v>
      </c>
      <c r="AF3" s="209" t="s">
        <v>487</v>
      </c>
      <c r="AG3" s="209"/>
      <c r="AH3" s="209"/>
      <c r="AI3" s="209"/>
      <c r="AJ3" s="209"/>
      <c r="AK3" s="209"/>
      <c r="AL3" s="209"/>
      <c r="AM3" s="201" t="s">
        <v>9</v>
      </c>
      <c r="AN3" s="203" t="s">
        <v>10</v>
      </c>
      <c r="AO3" s="205" t="s">
        <v>486</v>
      </c>
      <c r="AP3" s="207" t="s">
        <v>13</v>
      </c>
      <c r="AQ3" s="205" t="s">
        <v>11</v>
      </c>
      <c r="AR3" s="10" t="s">
        <v>12</v>
      </c>
      <c r="AS3" s="209" t="s">
        <v>487</v>
      </c>
      <c r="AT3" s="209"/>
      <c r="AU3" s="209"/>
      <c r="AV3" s="209"/>
      <c r="AW3" s="209"/>
      <c r="AX3" s="209"/>
      <c r="AY3" s="209"/>
      <c r="AZ3" s="201" t="s">
        <v>9</v>
      </c>
      <c r="BA3" s="203" t="s">
        <v>10</v>
      </c>
      <c r="BB3" s="205" t="s">
        <v>486</v>
      </c>
      <c r="BC3" s="207" t="s">
        <v>13</v>
      </c>
      <c r="BD3" s="205" t="s">
        <v>11</v>
      </c>
      <c r="BE3" s="10" t="s">
        <v>12</v>
      </c>
    </row>
    <row r="4" spans="1:57" s="14" customFormat="1" x14ac:dyDescent="0.3">
      <c r="A4" s="176"/>
      <c r="B4" s="176"/>
      <c r="C4" s="176"/>
      <c r="D4" s="176"/>
      <c r="E4" s="191"/>
      <c r="F4" s="11" t="s">
        <v>14</v>
      </c>
      <c r="G4" s="12" t="s">
        <v>15</v>
      </c>
      <c r="H4" s="12" t="s">
        <v>16</v>
      </c>
      <c r="I4" s="12" t="s">
        <v>17</v>
      </c>
      <c r="J4" s="12" t="s">
        <v>18</v>
      </c>
      <c r="K4" s="12" t="s">
        <v>19</v>
      </c>
      <c r="L4" s="12" t="s">
        <v>20</v>
      </c>
      <c r="M4" s="211"/>
      <c r="N4" s="204"/>
      <c r="O4" s="206"/>
      <c r="P4" s="208"/>
      <c r="Q4" s="206"/>
      <c r="R4" s="13" t="s">
        <v>587</v>
      </c>
      <c r="S4" s="11" t="s">
        <v>14</v>
      </c>
      <c r="T4" s="12" t="s">
        <v>15</v>
      </c>
      <c r="U4" s="12" t="s">
        <v>16</v>
      </c>
      <c r="V4" s="12" t="s">
        <v>17</v>
      </c>
      <c r="W4" s="12" t="s">
        <v>18</v>
      </c>
      <c r="X4" s="12" t="s">
        <v>19</v>
      </c>
      <c r="Y4" s="12" t="s">
        <v>20</v>
      </c>
      <c r="Z4" s="202"/>
      <c r="AA4" s="204"/>
      <c r="AB4" s="206"/>
      <c r="AC4" s="208"/>
      <c r="AD4" s="206"/>
      <c r="AE4" s="13" t="s">
        <v>588</v>
      </c>
      <c r="AF4" s="11" t="s">
        <v>14</v>
      </c>
      <c r="AG4" s="12" t="s">
        <v>15</v>
      </c>
      <c r="AH4" s="12" t="s">
        <v>16</v>
      </c>
      <c r="AI4" s="12" t="s">
        <v>17</v>
      </c>
      <c r="AJ4" s="12" t="s">
        <v>18</v>
      </c>
      <c r="AK4" s="12" t="s">
        <v>19</v>
      </c>
      <c r="AL4" s="12" t="s">
        <v>20</v>
      </c>
      <c r="AM4" s="202"/>
      <c r="AN4" s="204"/>
      <c r="AO4" s="206"/>
      <c r="AP4" s="208"/>
      <c r="AQ4" s="206"/>
      <c r="AR4" s="13" t="s">
        <v>587</v>
      </c>
      <c r="AS4" s="11" t="s">
        <v>14</v>
      </c>
      <c r="AT4" s="12" t="s">
        <v>15</v>
      </c>
      <c r="AU4" s="12" t="s">
        <v>16</v>
      </c>
      <c r="AV4" s="12" t="s">
        <v>17</v>
      </c>
      <c r="AW4" s="12" t="s">
        <v>18</v>
      </c>
      <c r="AX4" s="12" t="s">
        <v>19</v>
      </c>
      <c r="AY4" s="12" t="s">
        <v>20</v>
      </c>
      <c r="AZ4" s="202"/>
      <c r="BA4" s="204"/>
      <c r="BB4" s="206"/>
      <c r="BC4" s="208"/>
      <c r="BD4" s="206"/>
      <c r="BE4" s="13" t="s">
        <v>587</v>
      </c>
    </row>
    <row r="5" spans="1:57" s="124" customFormat="1" ht="22.2" customHeight="1" x14ac:dyDescent="0.3">
      <c r="A5" s="62">
        <v>1</v>
      </c>
      <c r="B5" s="121" t="s">
        <v>23</v>
      </c>
      <c r="C5" s="121" t="s">
        <v>24</v>
      </c>
      <c r="D5" s="121" t="s">
        <v>21</v>
      </c>
      <c r="E5" s="122" t="s">
        <v>22</v>
      </c>
      <c r="F5" s="63">
        <v>2</v>
      </c>
      <c r="G5" s="63">
        <v>2</v>
      </c>
      <c r="H5" s="63">
        <v>4</v>
      </c>
      <c r="I5" s="63">
        <v>3</v>
      </c>
      <c r="J5" s="63">
        <v>1</v>
      </c>
      <c r="K5" s="63">
        <v>3</v>
      </c>
      <c r="L5" s="63">
        <v>1</v>
      </c>
      <c r="M5" s="62">
        <f>F5+G5+H5+I5+J5+K5+L5</f>
        <v>16</v>
      </c>
      <c r="N5" s="63">
        <f>M5/35*100</f>
        <v>45.714285714285715</v>
      </c>
      <c r="O5" s="63">
        <v>0</v>
      </c>
      <c r="P5" s="63">
        <f>Capstones!O4</f>
        <v>62.222222222222214</v>
      </c>
      <c r="Q5" s="63">
        <f t="shared" ref="Q5:Q68" si="0">P5*0.5</f>
        <v>31.111111111111107</v>
      </c>
      <c r="R5" s="63" t="str">
        <f>IF(Q5&gt;=25,"Cleared","NC")</f>
        <v>Cleared</v>
      </c>
      <c r="S5" s="63">
        <v>3.4166666666666665</v>
      </c>
      <c r="T5" s="63">
        <v>3.229166666666667</v>
      </c>
      <c r="U5" s="63">
        <v>2.6666666666666665</v>
      </c>
      <c r="V5" s="63">
        <v>4</v>
      </c>
      <c r="W5" s="63">
        <v>2.6666666666666665</v>
      </c>
      <c r="X5" s="63">
        <v>2.8833333333333333</v>
      </c>
      <c r="Y5" s="63">
        <v>2.5</v>
      </c>
      <c r="Z5" s="63">
        <f>S5+T5+U5+V5+W5+X5+Y5</f>
        <v>21.362500000000001</v>
      </c>
      <c r="AA5" s="63">
        <f>Persona!$Z5/35*100</f>
        <v>61.035714285714292</v>
      </c>
      <c r="AB5" s="63">
        <f>AA5*0.4</f>
        <v>24.414285714285718</v>
      </c>
      <c r="AC5" s="63">
        <f>Capstones!Z4*0.6</f>
        <v>55.199999999999996</v>
      </c>
      <c r="AD5" s="63">
        <f>(Persona!$AB5+Persona!$AC5)*0.5</f>
        <v>39.807142857142857</v>
      </c>
      <c r="AE5" s="63" t="str">
        <f>IF(AD5&gt;=25,"Cleared","NC")</f>
        <v>Cleared</v>
      </c>
      <c r="AF5" s="121"/>
      <c r="AG5" s="121">
        <v>2.0833333333333335</v>
      </c>
      <c r="AH5" s="121">
        <v>1</v>
      </c>
      <c r="AI5" s="121">
        <v>1.625</v>
      </c>
      <c r="AJ5" s="121">
        <v>1.125</v>
      </c>
      <c r="AK5" s="121"/>
      <c r="AL5" s="121">
        <v>1.6666666666666667</v>
      </c>
      <c r="AM5" s="121">
        <f>AF5+AG5+AH5+AI5+AJ5+AK5+AL5</f>
        <v>7.5000000000000009</v>
      </c>
      <c r="AN5" s="63">
        <f>Persona!$AM5/25*100</f>
        <v>30.000000000000004</v>
      </c>
      <c r="AO5" s="63">
        <f>Persona!$AN5*0.4</f>
        <v>12.000000000000002</v>
      </c>
      <c r="AP5" s="63">
        <f>Capstones!AK4*0.6</f>
        <v>55.999999999999993</v>
      </c>
      <c r="AQ5" s="63">
        <f>(Persona!$AO5+Persona!$AP5)*0.5</f>
        <v>34</v>
      </c>
      <c r="AR5" s="63" t="str">
        <f>IF(AQ5&gt;=25,"Cleared","NC")</f>
        <v>Cleared</v>
      </c>
      <c r="AS5" s="121">
        <v>3.1666666666666665</v>
      </c>
      <c r="AT5" s="121">
        <v>3.1750000000000003</v>
      </c>
      <c r="AU5" s="121">
        <v>2.3333333333333335</v>
      </c>
      <c r="AV5" s="121">
        <v>3</v>
      </c>
      <c r="AW5" s="121"/>
      <c r="AX5" s="121">
        <v>3.3888888888888888</v>
      </c>
      <c r="AY5" s="121">
        <v>3</v>
      </c>
      <c r="AZ5" s="121">
        <f>AS5+AT5+AU5+AV5+AW5+AX5+AY5</f>
        <v>18.06388888888889</v>
      </c>
      <c r="BA5" s="63">
        <f>AZ5*100/30</f>
        <v>60.212962962962962</v>
      </c>
      <c r="BB5" s="121">
        <f>BA5*0.4</f>
        <v>24.085185185185185</v>
      </c>
      <c r="BC5" s="121">
        <f>Capstones!AV4*0.6</f>
        <v>52</v>
      </c>
      <c r="BD5" s="121">
        <f>(BB5+BC5)*0.5</f>
        <v>38.042592592592591</v>
      </c>
      <c r="BE5" s="123" t="str">
        <f>IF(BD5&gt;=25,"Cleared","NC")</f>
        <v>Cleared</v>
      </c>
    </row>
    <row r="6" spans="1:57" s="124" customFormat="1" ht="22.2" customHeight="1" x14ac:dyDescent="0.3">
      <c r="A6" s="66">
        <v>2</v>
      </c>
      <c r="B6" s="125" t="s">
        <v>27</v>
      </c>
      <c r="C6" s="125" t="s">
        <v>24</v>
      </c>
      <c r="D6" s="125" t="s">
        <v>25</v>
      </c>
      <c r="E6" s="126" t="s">
        <v>26</v>
      </c>
      <c r="F6" s="67">
        <v>1</v>
      </c>
      <c r="G6" s="67">
        <v>1</v>
      </c>
      <c r="H6" s="67">
        <v>4</v>
      </c>
      <c r="I6" s="67">
        <v>3</v>
      </c>
      <c r="J6" s="67">
        <v>2</v>
      </c>
      <c r="K6" s="67">
        <v>2</v>
      </c>
      <c r="L6" s="67">
        <v>3</v>
      </c>
      <c r="M6" s="66">
        <f t="shared" ref="M6:M69" si="1">F6+G6+H6+I6+J6+K6+L6</f>
        <v>16</v>
      </c>
      <c r="N6" s="67">
        <f t="shared" ref="N6:N69" si="2">M6/35*100</f>
        <v>45.714285714285715</v>
      </c>
      <c r="O6" s="67">
        <v>0</v>
      </c>
      <c r="P6" s="67">
        <f>Capstones!O5</f>
        <v>48.888888888888886</v>
      </c>
      <c r="Q6" s="63">
        <f t="shared" si="0"/>
        <v>24.444444444444443</v>
      </c>
      <c r="R6" s="63" t="str">
        <f t="shared" ref="R6:R69" si="3">IF(Q6&gt;=25,"Cleared","NC")</f>
        <v>NC</v>
      </c>
      <c r="S6" s="67">
        <v>3.0833333333333335</v>
      </c>
      <c r="T6" s="67">
        <v>3.2333333333333329</v>
      </c>
      <c r="U6" s="67">
        <v>2.6666666666666665</v>
      </c>
      <c r="V6" s="67">
        <v>2</v>
      </c>
      <c r="W6" s="67">
        <v>4.333333333333333</v>
      </c>
      <c r="X6" s="67">
        <v>2.5666666666666669</v>
      </c>
      <c r="Y6" s="67">
        <v>2</v>
      </c>
      <c r="Z6" s="67">
        <f t="shared" ref="Z6:Z15" si="4">S6+T6+U6+V6+W6+X6+Y6</f>
        <v>19.883333333333333</v>
      </c>
      <c r="AA6" s="67">
        <f>Persona!$Z6/35*100</f>
        <v>56.80952380952381</v>
      </c>
      <c r="AB6" s="67">
        <f t="shared" ref="AB6:AB68" si="5">AA6*0.4</f>
        <v>22.723809523809525</v>
      </c>
      <c r="AC6" s="63">
        <f>Capstones!Z5*0.6</f>
        <v>48.8</v>
      </c>
      <c r="AD6" s="63">
        <f>(Persona!$AB6+Persona!$AC6)*0.5</f>
        <v>35.761904761904759</v>
      </c>
      <c r="AE6" s="63" t="str">
        <f t="shared" ref="AE6:AE69" si="6">IF(AD6&gt;=25,"Cleared","NC")</f>
        <v>Cleared</v>
      </c>
      <c r="AF6" s="125"/>
      <c r="AG6" s="125">
        <v>2.8916666666666671</v>
      </c>
      <c r="AH6" s="125">
        <v>1</v>
      </c>
      <c r="AI6" s="125">
        <v>1</v>
      </c>
      <c r="AJ6" s="125">
        <v>0.75</v>
      </c>
      <c r="AK6" s="125"/>
      <c r="AL6" s="125">
        <v>1.0833333333333335</v>
      </c>
      <c r="AM6" s="125">
        <f t="shared" ref="AM6:AM69" si="7">AF6+AG6+AH6+AI6+AJ6+AK6+AL6</f>
        <v>6.7250000000000014</v>
      </c>
      <c r="AN6" s="67">
        <f>Persona!$AM6/25*100</f>
        <v>26.900000000000006</v>
      </c>
      <c r="AO6" s="67">
        <f>Persona!$AN6*0.4</f>
        <v>10.760000000000003</v>
      </c>
      <c r="AP6" s="63">
        <f>Capstones!AK5*0.6</f>
        <v>33.333333333333329</v>
      </c>
      <c r="AQ6" s="63">
        <f>(Persona!$AO6+Persona!$AP6)*0.5</f>
        <v>22.046666666666667</v>
      </c>
      <c r="AR6" s="63" t="str">
        <f t="shared" ref="AR6:AR69" si="8">IF(AQ6&gt;=25,"Cleared","NC")</f>
        <v>NC</v>
      </c>
      <c r="AS6" s="121">
        <v>2.3333333333333335</v>
      </c>
      <c r="AT6" s="121">
        <v>2.5499999999999998</v>
      </c>
      <c r="AU6" s="121">
        <v>3.3333333333333335</v>
      </c>
      <c r="AV6" s="121">
        <v>3</v>
      </c>
      <c r="AW6" s="125"/>
      <c r="AX6" s="121">
        <v>2.9722222222222219</v>
      </c>
      <c r="AY6" s="121">
        <v>3</v>
      </c>
      <c r="AZ6" s="121">
        <f t="shared" ref="AZ6:AZ69" si="9">AS6+AT6+AU6+AV6+AW6+AX6+AY6</f>
        <v>17.18888888888889</v>
      </c>
      <c r="BA6" s="63">
        <f t="shared" ref="BA6:BA69" si="10">AZ6*100/30</f>
        <v>57.296296296296298</v>
      </c>
      <c r="BB6" s="121">
        <f t="shared" ref="BB6:BB69" si="11">BA6*0.4</f>
        <v>22.918518518518521</v>
      </c>
      <c r="BC6" s="121">
        <f>Capstones!AV5*0.6</f>
        <v>39.999999999999993</v>
      </c>
      <c r="BD6" s="121">
        <f t="shared" ref="BD6:BD69" si="12">(BB6+BC6)*0.5</f>
        <v>31.459259259259255</v>
      </c>
      <c r="BE6" s="123" t="str">
        <f t="shared" ref="BE6:BE69" si="13">IF(BD6&gt;=25,"Cleared","NC")</f>
        <v>Cleared</v>
      </c>
    </row>
    <row r="7" spans="1:57" s="124" customFormat="1" ht="22.2" customHeight="1" x14ac:dyDescent="0.3">
      <c r="A7" s="62">
        <v>3</v>
      </c>
      <c r="B7" s="121" t="s">
        <v>23</v>
      </c>
      <c r="C7" s="121" t="s">
        <v>24</v>
      </c>
      <c r="D7" s="121" t="s">
        <v>28</v>
      </c>
      <c r="E7" s="122" t="s">
        <v>29</v>
      </c>
      <c r="F7" s="63">
        <v>2</v>
      </c>
      <c r="G7" s="63">
        <v>1</v>
      </c>
      <c r="H7" s="63">
        <v>4</v>
      </c>
      <c r="I7" s="63">
        <v>1</v>
      </c>
      <c r="J7" s="63">
        <v>3</v>
      </c>
      <c r="K7" s="63">
        <v>3</v>
      </c>
      <c r="L7" s="63">
        <v>1</v>
      </c>
      <c r="M7" s="62">
        <f t="shared" si="1"/>
        <v>15</v>
      </c>
      <c r="N7" s="63">
        <f t="shared" si="2"/>
        <v>42.857142857142854</v>
      </c>
      <c r="O7" s="63">
        <v>0</v>
      </c>
      <c r="P7" s="63">
        <f>Capstones!O6</f>
        <v>66.666666666666657</v>
      </c>
      <c r="Q7" s="63">
        <f t="shared" si="0"/>
        <v>33.333333333333329</v>
      </c>
      <c r="R7" s="63" t="str">
        <f t="shared" si="3"/>
        <v>Cleared</v>
      </c>
      <c r="S7" s="63">
        <v>1.3333333333333333</v>
      </c>
      <c r="T7" s="63">
        <v>1.859375</v>
      </c>
      <c r="U7" s="63">
        <v>2</v>
      </c>
      <c r="V7" s="63">
        <v>1</v>
      </c>
      <c r="W7" s="63">
        <v>4</v>
      </c>
      <c r="X7" s="63">
        <v>1.8</v>
      </c>
      <c r="Y7" s="63">
        <v>1.5</v>
      </c>
      <c r="Z7" s="63">
        <f t="shared" si="4"/>
        <v>13.492708333333333</v>
      </c>
      <c r="AA7" s="63">
        <f>Persona!$Z7/35*100</f>
        <v>38.550595238095234</v>
      </c>
      <c r="AB7" s="63">
        <f t="shared" si="5"/>
        <v>15.420238095238094</v>
      </c>
      <c r="AC7" s="63">
        <f>Capstones!Z6*0.6</f>
        <v>48</v>
      </c>
      <c r="AD7" s="63">
        <f>(Persona!$AB7+Persona!$AC7)*0.5</f>
        <v>31.710119047619045</v>
      </c>
      <c r="AE7" s="63" t="str">
        <f t="shared" si="6"/>
        <v>Cleared</v>
      </c>
      <c r="AF7" s="121"/>
      <c r="AG7" s="121">
        <v>1.9916666666666667</v>
      </c>
      <c r="AH7" s="121">
        <v>1.2666666666666668</v>
      </c>
      <c r="AI7" s="121">
        <v>0.75</v>
      </c>
      <c r="AJ7" s="121">
        <v>0.5</v>
      </c>
      <c r="AK7" s="121"/>
      <c r="AL7" s="121">
        <v>1</v>
      </c>
      <c r="AM7" s="121">
        <f t="shared" si="7"/>
        <v>5.5083333333333337</v>
      </c>
      <c r="AN7" s="63">
        <f>Persona!$AM7/25*100</f>
        <v>22.033333333333335</v>
      </c>
      <c r="AO7" s="63">
        <f>Persona!$AN7*0.4</f>
        <v>8.8133333333333344</v>
      </c>
      <c r="AP7" s="63">
        <f>Capstones!AK6*0.6</f>
        <v>39.999999999999993</v>
      </c>
      <c r="AQ7" s="63">
        <f>(Persona!$AO7+Persona!$AP7)*0.5</f>
        <v>24.406666666666663</v>
      </c>
      <c r="AR7" s="63" t="str">
        <f t="shared" si="8"/>
        <v>NC</v>
      </c>
      <c r="AS7" s="121">
        <v>2.5</v>
      </c>
      <c r="AT7" s="121">
        <v>2.6749999999999998</v>
      </c>
      <c r="AU7" s="121">
        <v>3</v>
      </c>
      <c r="AV7" s="121">
        <v>3</v>
      </c>
      <c r="AW7" s="121"/>
      <c r="AX7" s="121">
        <v>2.8888888888888888</v>
      </c>
      <c r="AY7" s="121">
        <v>3</v>
      </c>
      <c r="AZ7" s="121">
        <f t="shared" si="9"/>
        <v>17.06388888888889</v>
      </c>
      <c r="BA7" s="63">
        <f t="shared" si="10"/>
        <v>56.879629629629633</v>
      </c>
      <c r="BB7" s="121">
        <f t="shared" si="11"/>
        <v>22.751851851851853</v>
      </c>
      <c r="BC7" s="121">
        <f>Capstones!AV6*0.6</f>
        <v>32</v>
      </c>
      <c r="BD7" s="121">
        <f t="shared" si="12"/>
        <v>27.375925925925927</v>
      </c>
      <c r="BE7" s="123" t="str">
        <f t="shared" si="13"/>
        <v>Cleared</v>
      </c>
    </row>
    <row r="8" spans="1:57" s="124" customFormat="1" ht="22.2" customHeight="1" x14ac:dyDescent="0.3">
      <c r="A8" s="66">
        <v>4</v>
      </c>
      <c r="B8" s="125" t="s">
        <v>27</v>
      </c>
      <c r="C8" s="125" t="s">
        <v>24</v>
      </c>
      <c r="D8" s="125" t="s">
        <v>30</v>
      </c>
      <c r="E8" s="126" t="s">
        <v>31</v>
      </c>
      <c r="F8" s="67">
        <v>2</v>
      </c>
      <c r="G8" s="67">
        <v>1</v>
      </c>
      <c r="H8" s="67">
        <v>4</v>
      </c>
      <c r="I8" s="67">
        <v>2</v>
      </c>
      <c r="J8" s="67">
        <v>1</v>
      </c>
      <c r="K8" s="67">
        <v>2</v>
      </c>
      <c r="L8" s="67">
        <v>2</v>
      </c>
      <c r="M8" s="66">
        <f t="shared" si="1"/>
        <v>14</v>
      </c>
      <c r="N8" s="67">
        <f t="shared" si="2"/>
        <v>40</v>
      </c>
      <c r="O8" s="67">
        <v>0</v>
      </c>
      <c r="P8" s="67">
        <f>Capstones!O7</f>
        <v>66.666666666666657</v>
      </c>
      <c r="Q8" s="63">
        <f t="shared" si="0"/>
        <v>33.333333333333329</v>
      </c>
      <c r="R8" s="63" t="str">
        <f t="shared" si="3"/>
        <v>Cleared</v>
      </c>
      <c r="S8" s="67">
        <v>1</v>
      </c>
      <c r="T8" s="67">
        <v>2.0437500000000002</v>
      </c>
      <c r="U8" s="67">
        <v>0.75</v>
      </c>
      <c r="V8" s="67">
        <v>2</v>
      </c>
      <c r="W8" s="67">
        <v>2.6666666666666665</v>
      </c>
      <c r="X8" s="67">
        <v>1.25</v>
      </c>
      <c r="Y8" s="67">
        <v>2</v>
      </c>
      <c r="Z8" s="67">
        <f t="shared" si="4"/>
        <v>11.710416666666667</v>
      </c>
      <c r="AA8" s="67">
        <f>Persona!$Z8/35*100</f>
        <v>33.458333333333336</v>
      </c>
      <c r="AB8" s="67">
        <f t="shared" si="5"/>
        <v>13.383333333333335</v>
      </c>
      <c r="AC8" s="63">
        <f>Capstones!Z7*0.6</f>
        <v>51.999999999999993</v>
      </c>
      <c r="AD8" s="63">
        <f>(Persona!$AB8+Persona!$AC8)*0.5</f>
        <v>32.691666666666663</v>
      </c>
      <c r="AE8" s="63" t="str">
        <f t="shared" si="6"/>
        <v>Cleared</v>
      </c>
      <c r="AF8" s="125"/>
      <c r="AG8" s="125">
        <v>2.4083333333333337</v>
      </c>
      <c r="AH8" s="125">
        <v>1</v>
      </c>
      <c r="AI8" s="125">
        <v>1.125</v>
      </c>
      <c r="AJ8" s="125">
        <v>0.625</v>
      </c>
      <c r="AK8" s="125"/>
      <c r="AL8" s="125">
        <v>1.6666666666666665</v>
      </c>
      <c r="AM8" s="125">
        <f t="shared" si="7"/>
        <v>6.8249999999999993</v>
      </c>
      <c r="AN8" s="67">
        <f>Persona!$AM8/25*100</f>
        <v>27.299999999999997</v>
      </c>
      <c r="AO8" s="67">
        <f>Persona!$AN8*0.4</f>
        <v>10.92</v>
      </c>
      <c r="AP8" s="63">
        <f>Capstones!AK7*0.6</f>
        <v>25.333333333333332</v>
      </c>
      <c r="AQ8" s="63">
        <f>(Persona!$AO8+Persona!$AP8)*0.5</f>
        <v>18.126666666666665</v>
      </c>
      <c r="AR8" s="63" t="str">
        <f t="shared" si="8"/>
        <v>NC</v>
      </c>
      <c r="AS8" s="121">
        <v>3</v>
      </c>
      <c r="AT8" s="121">
        <v>2.95</v>
      </c>
      <c r="AU8" s="121">
        <v>3.3333333333333335</v>
      </c>
      <c r="AV8" s="121">
        <v>4</v>
      </c>
      <c r="AW8" s="125"/>
      <c r="AX8" s="121">
        <v>3.1111111111111112</v>
      </c>
      <c r="AY8" s="121">
        <v>3</v>
      </c>
      <c r="AZ8" s="121">
        <f t="shared" si="9"/>
        <v>19.394444444444446</v>
      </c>
      <c r="BA8" s="63">
        <f t="shared" si="10"/>
        <v>64.648148148148152</v>
      </c>
      <c r="BB8" s="121">
        <f t="shared" si="11"/>
        <v>25.859259259259261</v>
      </c>
      <c r="BC8" s="121">
        <f>Capstones!AV7*0.6</f>
        <v>32.666666666666664</v>
      </c>
      <c r="BD8" s="121">
        <f t="shared" si="12"/>
        <v>29.262962962962963</v>
      </c>
      <c r="BE8" s="123" t="str">
        <f t="shared" si="13"/>
        <v>Cleared</v>
      </c>
    </row>
    <row r="9" spans="1:57" s="124" customFormat="1" ht="22.2" customHeight="1" x14ac:dyDescent="0.3">
      <c r="A9" s="62">
        <v>5</v>
      </c>
      <c r="B9" s="121" t="s">
        <v>27</v>
      </c>
      <c r="C9" s="121" t="s">
        <v>34</v>
      </c>
      <c r="D9" s="121" t="s">
        <v>32</v>
      </c>
      <c r="E9" s="122" t="s">
        <v>33</v>
      </c>
      <c r="F9" s="63">
        <v>2</v>
      </c>
      <c r="G9" s="63">
        <v>1</v>
      </c>
      <c r="H9" s="63">
        <v>4</v>
      </c>
      <c r="I9" s="63">
        <v>3</v>
      </c>
      <c r="J9" s="63">
        <v>2</v>
      </c>
      <c r="K9" s="63">
        <v>3</v>
      </c>
      <c r="L9" s="63">
        <v>1</v>
      </c>
      <c r="M9" s="62">
        <f t="shared" si="1"/>
        <v>16</v>
      </c>
      <c r="N9" s="63">
        <f t="shared" si="2"/>
        <v>45.714285714285715</v>
      </c>
      <c r="O9" s="63">
        <v>0</v>
      </c>
      <c r="P9" s="63">
        <f>Capstones!O8</f>
        <v>0</v>
      </c>
      <c r="Q9" s="63">
        <f t="shared" si="0"/>
        <v>0</v>
      </c>
      <c r="R9" s="63" t="str">
        <f t="shared" si="3"/>
        <v>NC</v>
      </c>
      <c r="S9" s="63">
        <v>0</v>
      </c>
      <c r="T9" s="63">
        <v>0</v>
      </c>
      <c r="U9" s="63">
        <v>0</v>
      </c>
      <c r="V9" s="63">
        <v>0</v>
      </c>
      <c r="W9" s="63">
        <v>0</v>
      </c>
      <c r="X9" s="63">
        <v>0</v>
      </c>
      <c r="Y9" s="63">
        <v>0</v>
      </c>
      <c r="Z9" s="63">
        <f t="shared" si="4"/>
        <v>0</v>
      </c>
      <c r="AA9" s="63">
        <f>Persona!$Z9/35*100</f>
        <v>0</v>
      </c>
      <c r="AB9" s="63">
        <f t="shared" si="5"/>
        <v>0</v>
      </c>
      <c r="AC9" s="63">
        <f>Capstones!Z8*0.6</f>
        <v>0</v>
      </c>
      <c r="AD9" s="63">
        <f>(Persona!$AB9+Persona!$AC9)*0.5</f>
        <v>0</v>
      </c>
      <c r="AE9" s="63" t="str">
        <f t="shared" si="6"/>
        <v>NC</v>
      </c>
      <c r="AF9" s="121"/>
      <c r="AG9" s="121">
        <v>2.7833333333333332</v>
      </c>
      <c r="AH9" s="121">
        <v>2</v>
      </c>
      <c r="AI9" s="121">
        <v>2.625</v>
      </c>
      <c r="AJ9" s="121">
        <v>2.625</v>
      </c>
      <c r="AK9" s="121"/>
      <c r="AL9" s="121">
        <v>3.0833333333333335</v>
      </c>
      <c r="AM9" s="121">
        <f t="shared" si="7"/>
        <v>13.116666666666667</v>
      </c>
      <c r="AN9" s="63">
        <f>Persona!$AM9/25*100</f>
        <v>52.466666666666676</v>
      </c>
      <c r="AO9" s="63">
        <f>Persona!$AN9*0.4</f>
        <v>20.986666666666672</v>
      </c>
      <c r="AP9" s="63">
        <f>Capstones!AK8*0.6</f>
        <v>30</v>
      </c>
      <c r="AQ9" s="63">
        <f>(Persona!$AO9+Persona!$AP9)*0.5</f>
        <v>25.493333333333336</v>
      </c>
      <c r="AR9" s="63" t="str">
        <f t="shared" si="8"/>
        <v>Cleared</v>
      </c>
      <c r="AS9" s="121">
        <v>1</v>
      </c>
      <c r="AT9" s="121">
        <v>1</v>
      </c>
      <c r="AU9" s="121">
        <v>1</v>
      </c>
      <c r="AV9" s="121">
        <v>1</v>
      </c>
      <c r="AW9" s="121"/>
      <c r="AX9" s="121">
        <v>1</v>
      </c>
      <c r="AY9" s="121">
        <v>1.6666666666666667</v>
      </c>
      <c r="AZ9" s="121">
        <f t="shared" si="9"/>
        <v>6.666666666666667</v>
      </c>
      <c r="BA9" s="63">
        <f t="shared" si="10"/>
        <v>22.222222222222225</v>
      </c>
      <c r="BB9" s="121">
        <f t="shared" si="11"/>
        <v>8.8888888888888911</v>
      </c>
      <c r="BC9" s="121">
        <f>Capstones!AV8*0.6</f>
        <v>0</v>
      </c>
      <c r="BD9" s="121">
        <f t="shared" si="12"/>
        <v>4.4444444444444455</v>
      </c>
      <c r="BE9" s="123" t="str">
        <f t="shared" si="13"/>
        <v>NC</v>
      </c>
    </row>
    <row r="10" spans="1:57" s="124" customFormat="1" ht="22.2" customHeight="1" x14ac:dyDescent="0.3">
      <c r="A10" s="66">
        <v>6</v>
      </c>
      <c r="B10" s="125" t="s">
        <v>27</v>
      </c>
      <c r="C10" s="125" t="s">
        <v>24</v>
      </c>
      <c r="D10" s="125" t="s">
        <v>35</v>
      </c>
      <c r="E10" s="126" t="s">
        <v>36</v>
      </c>
      <c r="F10" s="67">
        <v>2</v>
      </c>
      <c r="G10" s="67">
        <v>1</v>
      </c>
      <c r="H10" s="67">
        <v>4</v>
      </c>
      <c r="I10" s="67">
        <v>3</v>
      </c>
      <c r="J10" s="67">
        <v>1</v>
      </c>
      <c r="K10" s="67">
        <v>3</v>
      </c>
      <c r="L10" s="67">
        <v>1</v>
      </c>
      <c r="M10" s="66">
        <f t="shared" si="1"/>
        <v>15</v>
      </c>
      <c r="N10" s="67">
        <f t="shared" si="2"/>
        <v>42.857142857142854</v>
      </c>
      <c r="O10" s="67">
        <v>0</v>
      </c>
      <c r="P10" s="67">
        <f>Capstones!O9</f>
        <v>73.333333333333329</v>
      </c>
      <c r="Q10" s="63">
        <f t="shared" si="0"/>
        <v>36.666666666666664</v>
      </c>
      <c r="R10" s="63" t="str">
        <f t="shared" si="3"/>
        <v>Cleared</v>
      </c>
      <c r="S10" s="67">
        <v>2.3333333333333335</v>
      </c>
      <c r="T10" s="67">
        <v>3.229166666666667</v>
      </c>
      <c r="U10" s="67">
        <v>2.3333333333333335</v>
      </c>
      <c r="V10" s="67">
        <v>1</v>
      </c>
      <c r="W10" s="67">
        <v>1</v>
      </c>
      <c r="X10" s="67">
        <v>2.3666666666666663</v>
      </c>
      <c r="Y10" s="67">
        <v>2.5</v>
      </c>
      <c r="Z10" s="67">
        <f t="shared" si="4"/>
        <v>14.762499999999999</v>
      </c>
      <c r="AA10" s="67">
        <f>Persona!$Z10/35*100</f>
        <v>42.178571428571423</v>
      </c>
      <c r="AB10" s="67">
        <f t="shared" si="5"/>
        <v>16.87142857142857</v>
      </c>
      <c r="AC10" s="63">
        <f>Capstones!Z9*0.6</f>
        <v>56.800000000000004</v>
      </c>
      <c r="AD10" s="63">
        <f>(Persona!$AB10+Persona!$AC10)*0.5</f>
        <v>36.835714285714289</v>
      </c>
      <c r="AE10" s="63" t="str">
        <f t="shared" si="6"/>
        <v>Cleared</v>
      </c>
      <c r="AF10" s="125"/>
      <c r="AG10" s="125">
        <v>2.0666666666666664</v>
      </c>
      <c r="AH10" s="125">
        <v>0.86666666666666681</v>
      </c>
      <c r="AI10" s="125">
        <v>1.125</v>
      </c>
      <c r="AJ10" s="125">
        <v>1.125</v>
      </c>
      <c r="AK10" s="125"/>
      <c r="AL10" s="125">
        <v>1.5833333333333333</v>
      </c>
      <c r="AM10" s="125">
        <f t="shared" si="7"/>
        <v>6.7666666666666666</v>
      </c>
      <c r="AN10" s="67">
        <f>Persona!$AM10/25*100</f>
        <v>27.066666666666666</v>
      </c>
      <c r="AO10" s="67">
        <f>Persona!$AN10*0.4</f>
        <v>10.826666666666668</v>
      </c>
      <c r="AP10" s="63">
        <f>Capstones!AK9*0.6</f>
        <v>54</v>
      </c>
      <c r="AQ10" s="63">
        <f>(Persona!$AO10+Persona!$AP10)*0.5</f>
        <v>32.413333333333334</v>
      </c>
      <c r="AR10" s="63" t="str">
        <f t="shared" si="8"/>
        <v>Cleared</v>
      </c>
      <c r="AS10" s="121">
        <v>3.0833333333333335</v>
      </c>
      <c r="AT10" s="121">
        <v>2.6375000000000002</v>
      </c>
      <c r="AU10" s="121">
        <v>2.3333333333333335</v>
      </c>
      <c r="AV10" s="121">
        <v>3</v>
      </c>
      <c r="AW10" s="125"/>
      <c r="AX10" s="121">
        <v>3.1944444444444446</v>
      </c>
      <c r="AY10" s="121">
        <v>3</v>
      </c>
      <c r="AZ10" s="121">
        <f t="shared" si="9"/>
        <v>17.24861111111111</v>
      </c>
      <c r="BA10" s="63">
        <f t="shared" si="10"/>
        <v>57.495370370370367</v>
      </c>
      <c r="BB10" s="121">
        <f t="shared" si="11"/>
        <v>22.998148148148147</v>
      </c>
      <c r="BC10" s="121">
        <f>Capstones!AV9*0.6</f>
        <v>49.666666666666664</v>
      </c>
      <c r="BD10" s="121">
        <f t="shared" si="12"/>
        <v>36.332407407407402</v>
      </c>
      <c r="BE10" s="123" t="str">
        <f t="shared" si="13"/>
        <v>Cleared</v>
      </c>
    </row>
    <row r="11" spans="1:57" s="124" customFormat="1" ht="22.2" customHeight="1" x14ac:dyDescent="0.3">
      <c r="A11" s="62">
        <v>7</v>
      </c>
      <c r="B11" s="121" t="s">
        <v>27</v>
      </c>
      <c r="C11" s="121" t="s">
        <v>24</v>
      </c>
      <c r="D11" s="121" t="s">
        <v>37</v>
      </c>
      <c r="E11" s="122" t="s">
        <v>38</v>
      </c>
      <c r="F11" s="63">
        <v>2</v>
      </c>
      <c r="G11" s="63">
        <v>1</v>
      </c>
      <c r="H11" s="63">
        <v>4</v>
      </c>
      <c r="I11" s="63">
        <v>3</v>
      </c>
      <c r="J11" s="63">
        <v>1</v>
      </c>
      <c r="K11" s="63">
        <v>3</v>
      </c>
      <c r="L11" s="63">
        <v>1</v>
      </c>
      <c r="M11" s="62">
        <f t="shared" si="1"/>
        <v>15</v>
      </c>
      <c r="N11" s="63">
        <f t="shared" si="2"/>
        <v>42.857142857142854</v>
      </c>
      <c r="O11" s="63">
        <v>0</v>
      </c>
      <c r="P11" s="63">
        <f>Capstones!O10</f>
        <v>63.333333333333329</v>
      </c>
      <c r="Q11" s="63">
        <f t="shared" si="0"/>
        <v>31.666666666666664</v>
      </c>
      <c r="R11" s="63" t="str">
        <f t="shared" si="3"/>
        <v>Cleared</v>
      </c>
      <c r="S11" s="63">
        <v>3.3333333333333335</v>
      </c>
      <c r="T11" s="63">
        <v>3.953125</v>
      </c>
      <c r="U11" s="63">
        <v>3</v>
      </c>
      <c r="V11" s="63">
        <v>3</v>
      </c>
      <c r="W11" s="63">
        <v>2</v>
      </c>
      <c r="X11" s="63">
        <v>3.0666666666666669</v>
      </c>
      <c r="Y11" s="63">
        <v>2</v>
      </c>
      <c r="Z11" s="63">
        <f t="shared" si="4"/>
        <v>20.353125000000002</v>
      </c>
      <c r="AA11" s="63">
        <f>Persona!$Z11/35*100</f>
        <v>58.151785714285722</v>
      </c>
      <c r="AB11" s="63">
        <f t="shared" si="5"/>
        <v>23.26071428571429</v>
      </c>
      <c r="AC11" s="63">
        <f>Capstones!Z10*0.6</f>
        <v>57.599999999999994</v>
      </c>
      <c r="AD11" s="63">
        <f>(Persona!$AB11+Persona!$AC11)*0.5</f>
        <v>40.43035714285714</v>
      </c>
      <c r="AE11" s="63" t="str">
        <f t="shared" si="6"/>
        <v>Cleared</v>
      </c>
      <c r="AF11" s="121"/>
      <c r="AG11" s="121">
        <v>1.0750000000000002</v>
      </c>
      <c r="AH11" s="121">
        <v>1.1333333333333333</v>
      </c>
      <c r="AI11" s="121">
        <v>1.5</v>
      </c>
      <c r="AJ11" s="121">
        <v>1.375</v>
      </c>
      <c r="AK11" s="121"/>
      <c r="AL11" s="121">
        <v>1.25</v>
      </c>
      <c r="AM11" s="121">
        <f t="shared" si="7"/>
        <v>6.3333333333333339</v>
      </c>
      <c r="AN11" s="63">
        <f>Persona!$AM11/25*100</f>
        <v>25.333333333333336</v>
      </c>
      <c r="AO11" s="63">
        <f>Persona!$AN11*0.4</f>
        <v>10.133333333333335</v>
      </c>
      <c r="AP11" s="63">
        <f>Capstones!AK10*0.6</f>
        <v>46.666666666666671</v>
      </c>
      <c r="AQ11" s="63">
        <f>(Persona!$AO11+Persona!$AP11)*0.5</f>
        <v>28.400000000000002</v>
      </c>
      <c r="AR11" s="63" t="str">
        <f t="shared" si="8"/>
        <v>Cleared</v>
      </c>
      <c r="AS11" s="121">
        <v>2.3333333333333335</v>
      </c>
      <c r="AT11" s="121">
        <v>2.5375000000000001</v>
      </c>
      <c r="AU11" s="121">
        <v>3</v>
      </c>
      <c r="AV11" s="121">
        <v>3</v>
      </c>
      <c r="AW11" s="121"/>
      <c r="AX11" s="121">
        <v>2.6111111111111112</v>
      </c>
      <c r="AY11" s="121">
        <v>3</v>
      </c>
      <c r="AZ11" s="121">
        <f t="shared" si="9"/>
        <v>16.481944444444444</v>
      </c>
      <c r="BA11" s="63">
        <f t="shared" si="10"/>
        <v>54.93981481481481</v>
      </c>
      <c r="BB11" s="121">
        <f t="shared" si="11"/>
        <v>21.975925925925925</v>
      </c>
      <c r="BC11" s="121">
        <f>Capstones!AV10*0.6</f>
        <v>36</v>
      </c>
      <c r="BD11" s="121">
        <f t="shared" si="12"/>
        <v>28.98796296296296</v>
      </c>
      <c r="BE11" s="123" t="str">
        <f t="shared" si="13"/>
        <v>Cleared</v>
      </c>
    </row>
    <row r="12" spans="1:57" s="124" customFormat="1" ht="22.2" customHeight="1" x14ac:dyDescent="0.3">
      <c r="A12" s="66">
        <v>8</v>
      </c>
      <c r="B12" s="125" t="s">
        <v>27</v>
      </c>
      <c r="C12" s="125" t="s">
        <v>15</v>
      </c>
      <c r="D12" s="125" t="s">
        <v>39</v>
      </c>
      <c r="E12" s="126" t="s">
        <v>40</v>
      </c>
      <c r="F12" s="67">
        <v>2</v>
      </c>
      <c r="G12" s="67">
        <v>1</v>
      </c>
      <c r="H12" s="67">
        <v>3</v>
      </c>
      <c r="I12" s="67">
        <v>3</v>
      </c>
      <c r="J12" s="67">
        <v>2</v>
      </c>
      <c r="K12" s="67">
        <v>1</v>
      </c>
      <c r="L12" s="67">
        <v>2</v>
      </c>
      <c r="M12" s="66">
        <f t="shared" si="1"/>
        <v>14</v>
      </c>
      <c r="N12" s="67">
        <f t="shared" si="2"/>
        <v>40</v>
      </c>
      <c r="O12" s="67">
        <v>0</v>
      </c>
      <c r="P12" s="67">
        <f>Capstones!O11</f>
        <v>62.222222222222214</v>
      </c>
      <c r="Q12" s="63">
        <f t="shared" si="0"/>
        <v>31.111111111111107</v>
      </c>
      <c r="R12" s="63" t="str">
        <f t="shared" si="3"/>
        <v>Cleared</v>
      </c>
      <c r="S12" s="67">
        <v>2.9166666666666665</v>
      </c>
      <c r="T12" s="67">
        <v>3.0291666666666668</v>
      </c>
      <c r="U12" s="67">
        <v>2</v>
      </c>
      <c r="V12" s="67">
        <v>3</v>
      </c>
      <c r="W12" s="67">
        <v>2.6666666666666665</v>
      </c>
      <c r="X12" s="67">
        <v>2.8166666666666669</v>
      </c>
      <c r="Y12" s="67">
        <v>2.5</v>
      </c>
      <c r="Z12" s="67">
        <f t="shared" si="4"/>
        <v>18.929166666666667</v>
      </c>
      <c r="AA12" s="67">
        <f>Persona!$Z12/35*100</f>
        <v>54.083333333333336</v>
      </c>
      <c r="AB12" s="67">
        <f t="shared" si="5"/>
        <v>21.633333333333336</v>
      </c>
      <c r="AC12" s="63">
        <f>Capstones!Z11*0.6</f>
        <v>49.6</v>
      </c>
      <c r="AD12" s="63">
        <f>(Persona!$AB12+Persona!$AC12)*0.5</f>
        <v>35.616666666666667</v>
      </c>
      <c r="AE12" s="63" t="str">
        <f t="shared" si="6"/>
        <v>Cleared</v>
      </c>
      <c r="AF12" s="125"/>
      <c r="AG12" s="125">
        <v>2.7833333333333332</v>
      </c>
      <c r="AH12" s="125">
        <v>2</v>
      </c>
      <c r="AI12" s="125">
        <v>2.625</v>
      </c>
      <c r="AJ12" s="125">
        <v>2.625</v>
      </c>
      <c r="AK12" s="125"/>
      <c r="AL12" s="125">
        <v>3.0833333333333335</v>
      </c>
      <c r="AM12" s="125">
        <f t="shared" si="7"/>
        <v>13.116666666666667</v>
      </c>
      <c r="AN12" s="67">
        <f>Persona!$AM12/25*100</f>
        <v>52.466666666666676</v>
      </c>
      <c r="AO12" s="67">
        <f>Persona!$AN12*0.4</f>
        <v>20.986666666666672</v>
      </c>
      <c r="AP12" s="63">
        <f>Capstones!AK11*0.6</f>
        <v>33.333333333333329</v>
      </c>
      <c r="AQ12" s="63">
        <f>(Persona!$AO12+Persona!$AP12)*0.5</f>
        <v>27.16</v>
      </c>
      <c r="AR12" s="63" t="str">
        <f t="shared" si="8"/>
        <v>Cleared</v>
      </c>
      <c r="AS12" s="121">
        <v>2.8333333333333335</v>
      </c>
      <c r="AT12" s="121">
        <v>3.0125000000000002</v>
      </c>
      <c r="AU12" s="121">
        <v>3.3333333333333335</v>
      </c>
      <c r="AV12" s="121">
        <v>4</v>
      </c>
      <c r="AW12" s="125"/>
      <c r="AX12" s="121">
        <v>3.0833333333333335</v>
      </c>
      <c r="AY12" s="121">
        <v>3.3333333333333335</v>
      </c>
      <c r="AZ12" s="121">
        <f t="shared" si="9"/>
        <v>19.595833333333331</v>
      </c>
      <c r="BA12" s="63">
        <f t="shared" si="10"/>
        <v>65.319444444444429</v>
      </c>
      <c r="BB12" s="121">
        <f t="shared" si="11"/>
        <v>26.127777777777773</v>
      </c>
      <c r="BC12" s="121">
        <f>Capstones!AV11*0.6</f>
        <v>48.499999999999993</v>
      </c>
      <c r="BD12" s="121">
        <f t="shared" si="12"/>
        <v>37.313888888888883</v>
      </c>
      <c r="BE12" s="123" t="str">
        <f t="shared" si="13"/>
        <v>Cleared</v>
      </c>
    </row>
    <row r="13" spans="1:57" s="124" customFormat="1" ht="22.2" customHeight="1" x14ac:dyDescent="0.3">
      <c r="A13" s="62">
        <v>9</v>
      </c>
      <c r="B13" s="121" t="s">
        <v>23</v>
      </c>
      <c r="C13" s="121" t="s">
        <v>24</v>
      </c>
      <c r="D13" s="121" t="s">
        <v>41</v>
      </c>
      <c r="E13" s="122" t="s">
        <v>42</v>
      </c>
      <c r="F13" s="63">
        <v>2</v>
      </c>
      <c r="G13" s="63">
        <v>2</v>
      </c>
      <c r="H13" s="63">
        <v>3</v>
      </c>
      <c r="I13" s="63">
        <v>3</v>
      </c>
      <c r="J13" s="63">
        <v>1</v>
      </c>
      <c r="K13" s="63">
        <v>4</v>
      </c>
      <c r="L13" s="63">
        <v>1</v>
      </c>
      <c r="M13" s="62">
        <f t="shared" si="1"/>
        <v>16</v>
      </c>
      <c r="N13" s="63">
        <f t="shared" si="2"/>
        <v>45.714285714285715</v>
      </c>
      <c r="O13" s="63">
        <v>0</v>
      </c>
      <c r="P13" s="63">
        <f>Capstones!O12</f>
        <v>56.666666666666664</v>
      </c>
      <c r="Q13" s="63">
        <f t="shared" si="0"/>
        <v>28.333333333333332</v>
      </c>
      <c r="R13" s="63" t="str">
        <f t="shared" si="3"/>
        <v>Cleared</v>
      </c>
      <c r="S13" s="63">
        <v>2.4166666666666665</v>
      </c>
      <c r="T13" s="63">
        <v>2.7229166666666669</v>
      </c>
      <c r="U13" s="63">
        <v>2</v>
      </c>
      <c r="V13" s="63">
        <v>3</v>
      </c>
      <c r="W13" s="63">
        <v>2.6666666666666665</v>
      </c>
      <c r="X13" s="63">
        <v>2.2666666666666666</v>
      </c>
      <c r="Y13" s="63">
        <v>1.5</v>
      </c>
      <c r="Z13" s="63">
        <f t="shared" si="4"/>
        <v>16.572916666666668</v>
      </c>
      <c r="AA13" s="63">
        <f>Persona!$Z13/35*100</f>
        <v>47.351190476190482</v>
      </c>
      <c r="AB13" s="63">
        <f t="shared" si="5"/>
        <v>18.940476190476193</v>
      </c>
      <c r="AC13" s="63">
        <f>Capstones!Z12*0.6</f>
        <v>49.6</v>
      </c>
      <c r="AD13" s="63">
        <f>(Persona!$AB13+Persona!$AC13)*0.5</f>
        <v>34.270238095238099</v>
      </c>
      <c r="AE13" s="63" t="str">
        <f t="shared" si="6"/>
        <v>Cleared</v>
      </c>
      <c r="AF13" s="121"/>
      <c r="AG13" s="121">
        <v>2.5166666666666666</v>
      </c>
      <c r="AH13" s="121">
        <v>1.3333333333333333</v>
      </c>
      <c r="AI13" s="121">
        <v>2</v>
      </c>
      <c r="AJ13" s="121">
        <v>1.25</v>
      </c>
      <c r="AK13" s="121"/>
      <c r="AL13" s="121">
        <v>2.0833333333333335</v>
      </c>
      <c r="AM13" s="121">
        <f t="shared" si="7"/>
        <v>9.1833333333333336</v>
      </c>
      <c r="AN13" s="63">
        <f>Persona!$AM13/25*100</f>
        <v>36.733333333333334</v>
      </c>
      <c r="AO13" s="63">
        <f>Persona!$AN13*0.4</f>
        <v>14.693333333333335</v>
      </c>
      <c r="AP13" s="63">
        <f>Capstones!AK12*0.6</f>
        <v>42.666666666666664</v>
      </c>
      <c r="AQ13" s="63">
        <f>(Persona!$AO13+Persona!$AP13)*0.5</f>
        <v>28.68</v>
      </c>
      <c r="AR13" s="63" t="str">
        <f t="shared" si="8"/>
        <v>Cleared</v>
      </c>
      <c r="AS13" s="121">
        <v>3.25</v>
      </c>
      <c r="AT13" s="121">
        <v>3.3250000000000002</v>
      </c>
      <c r="AU13" s="121">
        <v>3.5</v>
      </c>
      <c r="AV13" s="121">
        <v>3.5</v>
      </c>
      <c r="AW13" s="121"/>
      <c r="AX13" s="121">
        <v>3.4166666666666665</v>
      </c>
      <c r="AY13" s="121">
        <v>3.5</v>
      </c>
      <c r="AZ13" s="121">
        <f t="shared" si="9"/>
        <v>20.491666666666667</v>
      </c>
      <c r="BA13" s="63">
        <f t="shared" si="10"/>
        <v>68.305555555555557</v>
      </c>
      <c r="BB13" s="121">
        <f t="shared" si="11"/>
        <v>27.322222222222223</v>
      </c>
      <c r="BC13" s="121">
        <f>Capstones!AV12*0.6</f>
        <v>42</v>
      </c>
      <c r="BD13" s="121">
        <f t="shared" si="12"/>
        <v>34.661111111111111</v>
      </c>
      <c r="BE13" s="123" t="str">
        <f t="shared" si="13"/>
        <v>Cleared</v>
      </c>
    </row>
    <row r="14" spans="1:57" s="124" customFormat="1" ht="22.2" customHeight="1" x14ac:dyDescent="0.3">
      <c r="A14" s="66">
        <v>10</v>
      </c>
      <c r="B14" s="125" t="s">
        <v>27</v>
      </c>
      <c r="C14" s="125" t="s">
        <v>24</v>
      </c>
      <c r="D14" s="125" t="s">
        <v>43</v>
      </c>
      <c r="E14" s="126" t="s">
        <v>44</v>
      </c>
      <c r="F14" s="67">
        <v>3</v>
      </c>
      <c r="G14" s="67">
        <v>1</v>
      </c>
      <c r="H14" s="67">
        <v>4</v>
      </c>
      <c r="I14" s="67">
        <v>3</v>
      </c>
      <c r="J14" s="67">
        <v>1</v>
      </c>
      <c r="K14" s="67">
        <v>2</v>
      </c>
      <c r="L14" s="67">
        <v>1</v>
      </c>
      <c r="M14" s="66">
        <f t="shared" si="1"/>
        <v>15</v>
      </c>
      <c r="N14" s="67">
        <f t="shared" si="2"/>
        <v>42.857142857142854</v>
      </c>
      <c r="O14" s="67">
        <v>0</v>
      </c>
      <c r="P14" s="67">
        <f>Capstones!O13</f>
        <v>80</v>
      </c>
      <c r="Q14" s="63">
        <f t="shared" si="0"/>
        <v>40</v>
      </c>
      <c r="R14" s="63" t="str">
        <f t="shared" si="3"/>
        <v>Cleared</v>
      </c>
      <c r="S14" s="67">
        <v>3.25</v>
      </c>
      <c r="T14" s="67">
        <v>3.6083333333333334</v>
      </c>
      <c r="U14" s="67">
        <v>2.6666666666666665</v>
      </c>
      <c r="V14" s="67">
        <v>4</v>
      </c>
      <c r="W14" s="67">
        <v>4</v>
      </c>
      <c r="X14" s="67">
        <v>3</v>
      </c>
      <c r="Y14" s="67">
        <v>1</v>
      </c>
      <c r="Z14" s="67">
        <f t="shared" si="4"/>
        <v>21.524999999999999</v>
      </c>
      <c r="AA14" s="67">
        <f>Persona!$Z14/35*100</f>
        <v>61.5</v>
      </c>
      <c r="AB14" s="67">
        <f t="shared" si="5"/>
        <v>24.6</v>
      </c>
      <c r="AC14" s="63">
        <f>Capstones!Z13*0.6</f>
        <v>52.8</v>
      </c>
      <c r="AD14" s="63">
        <f>(Persona!$AB14+Persona!$AC14)*0.5</f>
        <v>38.700000000000003</v>
      </c>
      <c r="AE14" s="63" t="str">
        <f t="shared" si="6"/>
        <v>Cleared</v>
      </c>
      <c r="AF14" s="125"/>
      <c r="AG14" s="125">
        <v>1.6249999999999998</v>
      </c>
      <c r="AH14" s="125">
        <v>1</v>
      </c>
      <c r="AI14" s="125">
        <v>1</v>
      </c>
      <c r="AJ14" s="125">
        <v>0.75</v>
      </c>
      <c r="AK14" s="125"/>
      <c r="AL14" s="125">
        <v>0.75</v>
      </c>
      <c r="AM14" s="125">
        <f t="shared" si="7"/>
        <v>5.125</v>
      </c>
      <c r="AN14" s="67">
        <f>Persona!$AM14/25*100</f>
        <v>20.5</v>
      </c>
      <c r="AO14" s="67">
        <f>Persona!$AN14*0.4</f>
        <v>8.2000000000000011</v>
      </c>
      <c r="AP14" s="63">
        <f>Capstones!AK13*0.6</f>
        <v>44.666666666666657</v>
      </c>
      <c r="AQ14" s="63">
        <f>(Persona!$AO14+Persona!$AP14)*0.5</f>
        <v>26.43333333333333</v>
      </c>
      <c r="AR14" s="63" t="str">
        <f t="shared" si="8"/>
        <v>Cleared</v>
      </c>
      <c r="AS14" s="121">
        <v>3.5</v>
      </c>
      <c r="AT14" s="121">
        <v>3.55</v>
      </c>
      <c r="AU14" s="121">
        <v>3</v>
      </c>
      <c r="AV14" s="121">
        <v>4</v>
      </c>
      <c r="AW14" s="125"/>
      <c r="AX14" s="121">
        <v>3.7777777777777781</v>
      </c>
      <c r="AY14" s="121">
        <v>3</v>
      </c>
      <c r="AZ14" s="121">
        <f t="shared" si="9"/>
        <v>20.827777777777779</v>
      </c>
      <c r="BA14" s="63">
        <f t="shared" si="10"/>
        <v>69.425925925925924</v>
      </c>
      <c r="BB14" s="121">
        <f t="shared" si="11"/>
        <v>27.770370370370372</v>
      </c>
      <c r="BC14" s="121">
        <f>Capstones!AV13*0.6</f>
        <v>55.333333333333329</v>
      </c>
      <c r="BD14" s="121">
        <f t="shared" si="12"/>
        <v>41.55185185185185</v>
      </c>
      <c r="BE14" s="123" t="str">
        <f t="shared" si="13"/>
        <v>Cleared</v>
      </c>
    </row>
    <row r="15" spans="1:57" s="124" customFormat="1" ht="22.2" customHeight="1" x14ac:dyDescent="0.3">
      <c r="A15" s="62">
        <v>11</v>
      </c>
      <c r="B15" s="121" t="s">
        <v>27</v>
      </c>
      <c r="C15" s="121" t="s">
        <v>47</v>
      </c>
      <c r="D15" s="121" t="s">
        <v>45</v>
      </c>
      <c r="E15" s="122" t="s">
        <v>46</v>
      </c>
      <c r="F15" s="63">
        <v>1</v>
      </c>
      <c r="G15" s="63">
        <v>2</v>
      </c>
      <c r="H15" s="63">
        <v>4</v>
      </c>
      <c r="I15" s="63">
        <v>3</v>
      </c>
      <c r="J15" s="63">
        <v>1</v>
      </c>
      <c r="K15" s="63">
        <v>3</v>
      </c>
      <c r="L15" s="63">
        <v>1</v>
      </c>
      <c r="M15" s="62">
        <f t="shared" si="1"/>
        <v>15</v>
      </c>
      <c r="N15" s="63">
        <f t="shared" si="2"/>
        <v>42.857142857142854</v>
      </c>
      <c r="O15" s="63">
        <v>0</v>
      </c>
      <c r="P15" s="63">
        <f>Capstones!O14</f>
        <v>55.000000000000007</v>
      </c>
      <c r="Q15" s="63">
        <f t="shared" si="0"/>
        <v>27.500000000000004</v>
      </c>
      <c r="R15" s="63" t="str">
        <f t="shared" si="3"/>
        <v>Cleared</v>
      </c>
      <c r="S15" s="63">
        <v>2.2916666666666665</v>
      </c>
      <c r="T15" s="63">
        <v>2.5145833333333334</v>
      </c>
      <c r="U15" s="63">
        <v>1.6666666666666667</v>
      </c>
      <c r="V15" s="63">
        <v>2</v>
      </c>
      <c r="W15" s="63">
        <v>2.6666666666666665</v>
      </c>
      <c r="X15" s="63">
        <v>2.1333333333333333</v>
      </c>
      <c r="Y15" s="63">
        <v>2.125</v>
      </c>
      <c r="Z15" s="63">
        <f t="shared" si="4"/>
        <v>15.397916666666665</v>
      </c>
      <c r="AA15" s="63">
        <f>Persona!$Z15/35*100</f>
        <v>43.994047619047613</v>
      </c>
      <c r="AB15" s="63">
        <f t="shared" si="5"/>
        <v>17.597619047619045</v>
      </c>
      <c r="AC15" s="63">
        <f>Capstones!Z14*0.6</f>
        <v>48.800000000000004</v>
      </c>
      <c r="AD15" s="63">
        <f>(Persona!$AB15+Persona!$AC15)*0.5</f>
        <v>33.198809523809523</v>
      </c>
      <c r="AE15" s="63" t="str">
        <f t="shared" si="6"/>
        <v>Cleared</v>
      </c>
      <c r="AF15" s="121"/>
      <c r="AG15" s="121">
        <v>2.0083333333333333</v>
      </c>
      <c r="AH15" s="121">
        <v>1.8</v>
      </c>
      <c r="AI15" s="121">
        <v>2.5</v>
      </c>
      <c r="AJ15" s="121">
        <v>2.75</v>
      </c>
      <c r="AK15" s="121"/>
      <c r="AL15" s="121">
        <v>2.666666666666667</v>
      </c>
      <c r="AM15" s="121">
        <f t="shared" si="7"/>
        <v>11.725000000000001</v>
      </c>
      <c r="AN15" s="63">
        <f>Persona!$AM15/25*100</f>
        <v>46.900000000000006</v>
      </c>
      <c r="AO15" s="63">
        <f>Persona!$AN15*0.4</f>
        <v>18.760000000000002</v>
      </c>
      <c r="AP15" s="63">
        <f>Capstones!AK14*0.6</f>
        <v>37</v>
      </c>
      <c r="AQ15" s="63">
        <f>(Persona!$AO15+Persona!$AP15)*0.5</f>
        <v>27.880000000000003</v>
      </c>
      <c r="AR15" s="63" t="str">
        <f t="shared" si="8"/>
        <v>Cleared</v>
      </c>
      <c r="AS15" s="121">
        <v>2.5</v>
      </c>
      <c r="AT15" s="121">
        <v>3.05</v>
      </c>
      <c r="AU15" s="121">
        <v>2.3333333333333335</v>
      </c>
      <c r="AV15" s="121">
        <v>3</v>
      </c>
      <c r="AW15" s="121"/>
      <c r="AX15" s="121">
        <v>2.3888888888888888</v>
      </c>
      <c r="AY15" s="121">
        <v>3</v>
      </c>
      <c r="AZ15" s="121">
        <f t="shared" si="9"/>
        <v>16.272222222222222</v>
      </c>
      <c r="BA15" s="63">
        <f t="shared" si="10"/>
        <v>54.24074074074074</v>
      </c>
      <c r="BB15" s="121">
        <f t="shared" si="11"/>
        <v>21.696296296296296</v>
      </c>
      <c r="BC15" s="121">
        <f>Capstones!AV14*0.6</f>
        <v>29.666666666666664</v>
      </c>
      <c r="BD15" s="121">
        <f t="shared" si="12"/>
        <v>25.68148148148148</v>
      </c>
      <c r="BE15" s="123" t="str">
        <f t="shared" si="13"/>
        <v>Cleared</v>
      </c>
    </row>
    <row r="16" spans="1:57" s="124" customFormat="1" ht="22.2" customHeight="1" x14ac:dyDescent="0.3">
      <c r="A16" s="66">
        <v>12</v>
      </c>
      <c r="B16" s="125" t="s">
        <v>27</v>
      </c>
      <c r="C16" s="125" t="s">
        <v>47</v>
      </c>
      <c r="D16" s="125" t="s">
        <v>48</v>
      </c>
      <c r="E16" s="126" t="s">
        <v>49</v>
      </c>
      <c r="F16" s="67">
        <v>2</v>
      </c>
      <c r="G16" s="67">
        <v>1</v>
      </c>
      <c r="H16" s="67">
        <v>3</v>
      </c>
      <c r="I16" s="67">
        <v>1</v>
      </c>
      <c r="J16" s="67">
        <v>3</v>
      </c>
      <c r="K16" s="67">
        <v>4</v>
      </c>
      <c r="L16" s="67">
        <v>2</v>
      </c>
      <c r="M16" s="66">
        <f t="shared" si="1"/>
        <v>16</v>
      </c>
      <c r="N16" s="67">
        <f t="shared" si="2"/>
        <v>45.714285714285715</v>
      </c>
      <c r="O16" s="67">
        <v>0</v>
      </c>
      <c r="P16" s="67">
        <f>Capstones!O15</f>
        <v>57.222222222222221</v>
      </c>
      <c r="Q16" s="63">
        <f t="shared" si="0"/>
        <v>28.611111111111111</v>
      </c>
      <c r="R16" s="63" t="str">
        <f t="shared" si="3"/>
        <v>Cleared</v>
      </c>
      <c r="S16" s="67">
        <v>2.8333333333333335</v>
      </c>
      <c r="T16" s="67">
        <v>3.0375000000000001</v>
      </c>
      <c r="U16" s="67">
        <v>2.1666666666666665</v>
      </c>
      <c r="V16" s="67">
        <v>3</v>
      </c>
      <c r="W16" s="67">
        <v>3</v>
      </c>
      <c r="X16" s="67">
        <v>2.7333333333333334</v>
      </c>
      <c r="Y16" s="67">
        <v>2.75</v>
      </c>
      <c r="Z16" s="67">
        <v>0</v>
      </c>
      <c r="AA16" s="67">
        <f>Persona!$Z16/35*100</f>
        <v>0</v>
      </c>
      <c r="AB16" s="67">
        <f t="shared" si="5"/>
        <v>0</v>
      </c>
      <c r="AC16" s="63">
        <f>Capstones!Z15*0.6</f>
        <v>50.4</v>
      </c>
      <c r="AD16" s="63">
        <f>(Persona!$AB16+Persona!$AC16)*0.5</f>
        <v>25.2</v>
      </c>
      <c r="AE16" s="63" t="str">
        <f t="shared" si="6"/>
        <v>Cleared</v>
      </c>
      <c r="AF16" s="125"/>
      <c r="AG16" s="125">
        <v>2.8166666666666669</v>
      </c>
      <c r="AH16" s="125">
        <v>1.6666666666666667</v>
      </c>
      <c r="AI16" s="125">
        <v>2.875</v>
      </c>
      <c r="AJ16" s="125">
        <v>1.75</v>
      </c>
      <c r="AK16" s="125"/>
      <c r="AL16" s="125">
        <v>2.25</v>
      </c>
      <c r="AM16" s="125">
        <f t="shared" si="7"/>
        <v>11.358333333333334</v>
      </c>
      <c r="AN16" s="67">
        <f>Persona!$AM16/25*100</f>
        <v>45.433333333333337</v>
      </c>
      <c r="AO16" s="67">
        <f>Persona!$AN16*0.4</f>
        <v>18.173333333333336</v>
      </c>
      <c r="AP16" s="63">
        <f>Capstones!AK15*0.6</f>
        <v>39.666666666666664</v>
      </c>
      <c r="AQ16" s="63">
        <f>(Persona!$AO16+Persona!$AP16)*0.5</f>
        <v>28.92</v>
      </c>
      <c r="AR16" s="63" t="str">
        <f t="shared" si="8"/>
        <v>Cleared</v>
      </c>
      <c r="AS16" s="121">
        <v>2.9166666666666665</v>
      </c>
      <c r="AT16" s="121">
        <v>2.95</v>
      </c>
      <c r="AU16" s="121">
        <v>2.8333333333333335</v>
      </c>
      <c r="AV16" s="121">
        <v>3</v>
      </c>
      <c r="AW16" s="125"/>
      <c r="AX16" s="121">
        <v>2.9027777777777781</v>
      </c>
      <c r="AY16" s="121">
        <v>3</v>
      </c>
      <c r="AZ16" s="121">
        <f t="shared" si="9"/>
        <v>17.602777777777781</v>
      </c>
      <c r="BA16" s="63">
        <f t="shared" si="10"/>
        <v>58.675925925925938</v>
      </c>
      <c r="BB16" s="121">
        <f t="shared" si="11"/>
        <v>23.470370370370375</v>
      </c>
      <c r="BC16" s="121">
        <f>Capstones!AV15*0.6</f>
        <v>39</v>
      </c>
      <c r="BD16" s="121">
        <f t="shared" si="12"/>
        <v>31.235185185185188</v>
      </c>
      <c r="BE16" s="123" t="str">
        <f t="shared" si="13"/>
        <v>Cleared</v>
      </c>
    </row>
    <row r="17" spans="1:57" s="124" customFormat="1" ht="22.2" customHeight="1" x14ac:dyDescent="0.3">
      <c r="A17" s="62">
        <v>13</v>
      </c>
      <c r="B17" s="121" t="s">
        <v>27</v>
      </c>
      <c r="C17" s="121" t="s">
        <v>24</v>
      </c>
      <c r="D17" s="121" t="s">
        <v>50</v>
      </c>
      <c r="E17" s="122" t="s">
        <v>51</v>
      </c>
      <c r="F17" s="63">
        <v>3</v>
      </c>
      <c r="G17" s="63">
        <v>1</v>
      </c>
      <c r="H17" s="63">
        <v>4</v>
      </c>
      <c r="I17" s="63">
        <v>3</v>
      </c>
      <c r="J17" s="63">
        <v>2</v>
      </c>
      <c r="K17" s="63">
        <v>2</v>
      </c>
      <c r="L17" s="63">
        <v>1</v>
      </c>
      <c r="M17" s="62">
        <f t="shared" si="1"/>
        <v>16</v>
      </c>
      <c r="N17" s="63">
        <f t="shared" si="2"/>
        <v>45.714285714285715</v>
      </c>
      <c r="O17" s="63">
        <v>0</v>
      </c>
      <c r="P17" s="63">
        <f>Capstones!O16</f>
        <v>55.55555555555555</v>
      </c>
      <c r="Q17" s="63">
        <f t="shared" si="0"/>
        <v>27.777777777777775</v>
      </c>
      <c r="R17" s="63" t="str">
        <f t="shared" si="3"/>
        <v>Cleared</v>
      </c>
      <c r="S17" s="63">
        <v>0.66666666666666663</v>
      </c>
      <c r="T17" s="63">
        <v>1.85625</v>
      </c>
      <c r="U17" s="63">
        <v>0.5</v>
      </c>
      <c r="V17" s="63">
        <v>1</v>
      </c>
      <c r="W17" s="63">
        <v>2</v>
      </c>
      <c r="X17" s="63">
        <v>1.7166666666666668</v>
      </c>
      <c r="Y17" s="63">
        <v>1</v>
      </c>
      <c r="Z17" s="63">
        <f t="shared" ref="Z17:Z27" si="14">S17+T17+U17+V17+W17+X17+Y17</f>
        <v>8.7395833333333339</v>
      </c>
      <c r="AA17" s="63">
        <f>Persona!$Z17/35*100</f>
        <v>24.970238095238098</v>
      </c>
      <c r="AB17" s="63">
        <f t="shared" si="5"/>
        <v>9.9880952380952408</v>
      </c>
      <c r="AC17" s="63">
        <f>Capstones!Z16*0.6</f>
        <v>48</v>
      </c>
      <c r="AD17" s="63">
        <f>(Persona!$AB17+Persona!$AC17)*0.5</f>
        <v>28.99404761904762</v>
      </c>
      <c r="AE17" s="63" t="str">
        <f t="shared" si="6"/>
        <v>Cleared</v>
      </c>
      <c r="AF17" s="121"/>
      <c r="AG17" s="121">
        <v>2.6333333333333333</v>
      </c>
      <c r="AH17" s="121">
        <v>1.8</v>
      </c>
      <c r="AI17" s="121">
        <v>1.75</v>
      </c>
      <c r="AJ17" s="121">
        <v>2.125</v>
      </c>
      <c r="AK17" s="121"/>
      <c r="AL17" s="121">
        <v>1.1666666666666665</v>
      </c>
      <c r="AM17" s="121">
        <f t="shared" si="7"/>
        <v>9.4749999999999996</v>
      </c>
      <c r="AN17" s="63">
        <f>Persona!$AM17/25*100</f>
        <v>37.9</v>
      </c>
      <c r="AO17" s="63">
        <f>Persona!$AN17*0.4</f>
        <v>15.16</v>
      </c>
      <c r="AP17" s="63">
        <f>Capstones!AK16*0.6</f>
        <v>36.666666666666664</v>
      </c>
      <c r="AQ17" s="63">
        <f>(Persona!$AO17+Persona!$AP17)*0.5</f>
        <v>25.913333333333334</v>
      </c>
      <c r="AR17" s="63" t="str">
        <f t="shared" si="8"/>
        <v>Cleared</v>
      </c>
      <c r="AS17" s="121">
        <v>3.5</v>
      </c>
      <c r="AT17" s="121">
        <v>3.7249999999999996</v>
      </c>
      <c r="AU17" s="121">
        <v>4</v>
      </c>
      <c r="AV17" s="121">
        <v>4</v>
      </c>
      <c r="AW17" s="121"/>
      <c r="AX17" s="121">
        <v>3.3888888888888888</v>
      </c>
      <c r="AY17" s="121">
        <v>3.3333333333333335</v>
      </c>
      <c r="AZ17" s="121">
        <f t="shared" si="9"/>
        <v>21.947222222222219</v>
      </c>
      <c r="BA17" s="63">
        <f t="shared" si="10"/>
        <v>73.157407407407391</v>
      </c>
      <c r="BB17" s="121">
        <f t="shared" si="11"/>
        <v>29.262962962962959</v>
      </c>
      <c r="BC17" s="121">
        <f>Capstones!AV16*0.6</f>
        <v>35</v>
      </c>
      <c r="BD17" s="121">
        <f t="shared" si="12"/>
        <v>32.13148148148148</v>
      </c>
      <c r="BE17" s="123" t="str">
        <f t="shared" si="13"/>
        <v>Cleared</v>
      </c>
    </row>
    <row r="18" spans="1:57" s="124" customFormat="1" ht="22.2" customHeight="1" x14ac:dyDescent="0.3">
      <c r="A18" s="66">
        <v>14</v>
      </c>
      <c r="B18" s="125" t="s">
        <v>23</v>
      </c>
      <c r="C18" s="125" t="s">
        <v>47</v>
      </c>
      <c r="D18" s="125" t="s">
        <v>52</v>
      </c>
      <c r="E18" s="126" t="s">
        <v>53</v>
      </c>
      <c r="F18" s="67">
        <v>1</v>
      </c>
      <c r="G18" s="67">
        <v>1</v>
      </c>
      <c r="H18" s="67">
        <v>2</v>
      </c>
      <c r="I18" s="67">
        <v>2</v>
      </c>
      <c r="J18" s="67">
        <v>4</v>
      </c>
      <c r="K18" s="67">
        <v>3</v>
      </c>
      <c r="L18" s="67">
        <v>2</v>
      </c>
      <c r="M18" s="66">
        <f t="shared" si="1"/>
        <v>15</v>
      </c>
      <c r="N18" s="67">
        <f t="shared" si="2"/>
        <v>42.857142857142854</v>
      </c>
      <c r="O18" s="67">
        <v>0</v>
      </c>
      <c r="P18" s="67">
        <f>Capstones!O17</f>
        <v>57.777777777777786</v>
      </c>
      <c r="Q18" s="63">
        <f t="shared" si="0"/>
        <v>28.888888888888893</v>
      </c>
      <c r="R18" s="63" t="str">
        <f t="shared" si="3"/>
        <v>Cleared</v>
      </c>
      <c r="S18" s="67">
        <v>3.5833333333333335</v>
      </c>
      <c r="T18" s="67">
        <v>4</v>
      </c>
      <c r="U18" s="67">
        <v>3</v>
      </c>
      <c r="V18" s="67">
        <v>4</v>
      </c>
      <c r="W18" s="67">
        <v>4</v>
      </c>
      <c r="X18" s="67">
        <v>3.5666666666666673</v>
      </c>
      <c r="Y18" s="67">
        <v>3.5</v>
      </c>
      <c r="Z18" s="67">
        <f t="shared" si="14"/>
        <v>25.650000000000002</v>
      </c>
      <c r="AA18" s="67">
        <f>Persona!$Z18/35*100</f>
        <v>73.285714285714292</v>
      </c>
      <c r="AB18" s="67">
        <f t="shared" si="5"/>
        <v>29.314285714285717</v>
      </c>
      <c r="AC18" s="63">
        <f>Capstones!Z17*0.6</f>
        <v>49.599999999999994</v>
      </c>
      <c r="AD18" s="63">
        <f>(Persona!$AB18+Persona!$AC18)*0.5</f>
        <v>39.457142857142856</v>
      </c>
      <c r="AE18" s="63" t="str">
        <f t="shared" si="6"/>
        <v>Cleared</v>
      </c>
      <c r="AF18" s="125"/>
      <c r="AG18" s="125">
        <v>2.4166666666666665</v>
      </c>
      <c r="AH18" s="125">
        <v>2.2666666666666666</v>
      </c>
      <c r="AI18" s="125">
        <v>2.125</v>
      </c>
      <c r="AJ18" s="125">
        <v>2.125</v>
      </c>
      <c r="AK18" s="125"/>
      <c r="AL18" s="125">
        <v>2.3333333333333335</v>
      </c>
      <c r="AM18" s="125">
        <f t="shared" si="7"/>
        <v>11.266666666666667</v>
      </c>
      <c r="AN18" s="67">
        <f>Persona!$AM18/25*100</f>
        <v>45.06666666666667</v>
      </c>
      <c r="AO18" s="67">
        <f>Persona!$AN18*0.4</f>
        <v>18.026666666666667</v>
      </c>
      <c r="AP18" s="63">
        <f>Capstones!AK17*0.6</f>
        <v>34.666666666666671</v>
      </c>
      <c r="AQ18" s="63">
        <f>(Persona!$AO18+Persona!$AP18)*0.5</f>
        <v>26.346666666666671</v>
      </c>
      <c r="AR18" s="63" t="str">
        <f t="shared" si="8"/>
        <v>Cleared</v>
      </c>
      <c r="AS18" s="121">
        <v>3.5</v>
      </c>
      <c r="AT18" s="121">
        <v>3.5625</v>
      </c>
      <c r="AU18" s="121">
        <v>3.6666666666666665</v>
      </c>
      <c r="AV18" s="121">
        <v>4</v>
      </c>
      <c r="AW18" s="125"/>
      <c r="AX18" s="121">
        <v>3.5</v>
      </c>
      <c r="AY18" s="121">
        <v>3.6666666666666665</v>
      </c>
      <c r="AZ18" s="121">
        <f t="shared" si="9"/>
        <v>21.895833333333332</v>
      </c>
      <c r="BA18" s="63">
        <f t="shared" si="10"/>
        <v>72.9861111111111</v>
      </c>
      <c r="BB18" s="121">
        <f t="shared" si="11"/>
        <v>29.194444444444443</v>
      </c>
      <c r="BC18" s="121">
        <f>Capstones!AV17*0.6</f>
        <v>43</v>
      </c>
      <c r="BD18" s="121">
        <f t="shared" si="12"/>
        <v>36.097222222222221</v>
      </c>
      <c r="BE18" s="123" t="str">
        <f t="shared" si="13"/>
        <v>Cleared</v>
      </c>
    </row>
    <row r="19" spans="1:57" s="124" customFormat="1" ht="22.2" customHeight="1" x14ac:dyDescent="0.3">
      <c r="A19" s="62">
        <v>15</v>
      </c>
      <c r="B19" s="121" t="s">
        <v>23</v>
      </c>
      <c r="C19" s="121" t="s">
        <v>15</v>
      </c>
      <c r="D19" s="121" t="s">
        <v>54</v>
      </c>
      <c r="E19" s="122" t="s">
        <v>55</v>
      </c>
      <c r="F19" s="63">
        <v>2</v>
      </c>
      <c r="G19" s="63">
        <v>1</v>
      </c>
      <c r="H19" s="63">
        <v>1</v>
      </c>
      <c r="I19" s="63">
        <v>4</v>
      </c>
      <c r="J19" s="63">
        <v>2</v>
      </c>
      <c r="K19" s="63">
        <v>3</v>
      </c>
      <c r="L19" s="63">
        <v>3</v>
      </c>
      <c r="M19" s="62">
        <f t="shared" si="1"/>
        <v>16</v>
      </c>
      <c r="N19" s="63">
        <f t="shared" si="2"/>
        <v>45.714285714285715</v>
      </c>
      <c r="O19" s="63">
        <v>0</v>
      </c>
      <c r="P19" s="63">
        <f>Capstones!O18</f>
        <v>65.555555555555543</v>
      </c>
      <c r="Q19" s="63">
        <f t="shared" si="0"/>
        <v>32.777777777777771</v>
      </c>
      <c r="R19" s="63" t="str">
        <f t="shared" si="3"/>
        <v>Cleared</v>
      </c>
      <c r="S19" s="63">
        <v>3</v>
      </c>
      <c r="T19" s="63">
        <v>3.4624999999999999</v>
      </c>
      <c r="U19" s="63">
        <v>2</v>
      </c>
      <c r="V19" s="63">
        <v>4</v>
      </c>
      <c r="W19" s="63">
        <v>1</v>
      </c>
      <c r="X19" s="63">
        <v>4.5666666666666673</v>
      </c>
      <c r="Y19" s="63">
        <v>2.25</v>
      </c>
      <c r="Z19" s="63">
        <f t="shared" si="14"/>
        <v>20.279166666666669</v>
      </c>
      <c r="AA19" s="63">
        <f>Persona!$Z19/35*100</f>
        <v>57.940476190476197</v>
      </c>
      <c r="AB19" s="63">
        <f t="shared" si="5"/>
        <v>23.176190476190481</v>
      </c>
      <c r="AC19" s="63">
        <f>Capstones!Z18*0.6</f>
        <v>47.199999999999996</v>
      </c>
      <c r="AD19" s="63">
        <f>(Persona!$AB19+Persona!$AC19)*0.5</f>
        <v>35.188095238095237</v>
      </c>
      <c r="AE19" s="63" t="str">
        <f t="shared" si="6"/>
        <v>Cleared</v>
      </c>
      <c r="AF19" s="121"/>
      <c r="AG19" s="121">
        <v>3.166666666666667</v>
      </c>
      <c r="AH19" s="121">
        <v>2</v>
      </c>
      <c r="AI19" s="121">
        <v>2.25</v>
      </c>
      <c r="AJ19" s="121">
        <v>1.875</v>
      </c>
      <c r="AK19" s="121"/>
      <c r="AL19" s="121">
        <v>2.5</v>
      </c>
      <c r="AM19" s="121">
        <f t="shared" si="7"/>
        <v>11.791666666666668</v>
      </c>
      <c r="AN19" s="63">
        <f>Persona!$AM19/25*100</f>
        <v>47.166666666666671</v>
      </c>
      <c r="AO19" s="63">
        <f>Persona!$AN19*0.4</f>
        <v>18.866666666666671</v>
      </c>
      <c r="AP19" s="63">
        <f>Capstones!AK18*0.6</f>
        <v>43.999999999999993</v>
      </c>
      <c r="AQ19" s="63">
        <f>(Persona!$AO19+Persona!$AP19)*0.5</f>
        <v>31.43333333333333</v>
      </c>
      <c r="AR19" s="63" t="str">
        <f t="shared" si="8"/>
        <v>Cleared</v>
      </c>
      <c r="AS19" s="121" t="s">
        <v>499</v>
      </c>
      <c r="AT19" s="121" t="s">
        <v>499</v>
      </c>
      <c r="AU19" s="121" t="s">
        <v>499</v>
      </c>
      <c r="AV19" s="121" t="s">
        <v>499</v>
      </c>
      <c r="AW19" s="121"/>
      <c r="AX19" s="121" t="s">
        <v>499</v>
      </c>
      <c r="AY19" s="121">
        <v>0</v>
      </c>
      <c r="AZ19" s="121">
        <f t="shared" si="9"/>
        <v>0</v>
      </c>
      <c r="BA19" s="63">
        <f t="shared" si="10"/>
        <v>0</v>
      </c>
      <c r="BB19" s="121">
        <f t="shared" si="11"/>
        <v>0</v>
      </c>
      <c r="BC19" s="121">
        <f>Capstones!AV18*0.6</f>
        <v>48.333333333333321</v>
      </c>
      <c r="BD19" s="121">
        <f t="shared" si="12"/>
        <v>24.166666666666661</v>
      </c>
      <c r="BE19" s="123" t="str">
        <f t="shared" si="13"/>
        <v>NC</v>
      </c>
    </row>
    <row r="20" spans="1:57" s="124" customFormat="1" ht="22.2" customHeight="1" x14ac:dyDescent="0.3">
      <c r="A20" s="66">
        <v>16</v>
      </c>
      <c r="B20" s="125" t="s">
        <v>27</v>
      </c>
      <c r="C20" s="125" t="s">
        <v>24</v>
      </c>
      <c r="D20" s="125" t="s">
        <v>56</v>
      </c>
      <c r="E20" s="126" t="s">
        <v>57</v>
      </c>
      <c r="F20" s="67">
        <v>3</v>
      </c>
      <c r="G20" s="67">
        <v>2</v>
      </c>
      <c r="H20" s="67">
        <v>4</v>
      </c>
      <c r="I20" s="67">
        <v>3</v>
      </c>
      <c r="J20" s="67">
        <v>1</v>
      </c>
      <c r="K20" s="67">
        <v>2</v>
      </c>
      <c r="L20" s="67">
        <v>1</v>
      </c>
      <c r="M20" s="66">
        <f t="shared" si="1"/>
        <v>16</v>
      </c>
      <c r="N20" s="67">
        <f t="shared" si="2"/>
        <v>45.714285714285715</v>
      </c>
      <c r="O20" s="67">
        <v>0</v>
      </c>
      <c r="P20" s="67">
        <f>Capstones!O19</f>
        <v>56.666666666666664</v>
      </c>
      <c r="Q20" s="63">
        <f t="shared" si="0"/>
        <v>28.333333333333332</v>
      </c>
      <c r="R20" s="63" t="str">
        <f t="shared" si="3"/>
        <v>Cleared</v>
      </c>
      <c r="S20" s="67">
        <v>1.5833333333333333</v>
      </c>
      <c r="T20" s="67">
        <v>1.9583333333333335</v>
      </c>
      <c r="U20" s="67">
        <v>1.3333333333333333</v>
      </c>
      <c r="V20" s="67">
        <v>1</v>
      </c>
      <c r="W20" s="67">
        <v>1</v>
      </c>
      <c r="X20" s="67">
        <v>2.4833333333333334</v>
      </c>
      <c r="Y20" s="67">
        <v>1.75</v>
      </c>
      <c r="Z20" s="67">
        <f t="shared" si="14"/>
        <v>11.108333333333334</v>
      </c>
      <c r="AA20" s="67">
        <f>Persona!$Z20/35*100</f>
        <v>31.738095238095244</v>
      </c>
      <c r="AB20" s="67">
        <f t="shared" si="5"/>
        <v>12.695238095238098</v>
      </c>
      <c r="AC20" s="63">
        <f>Capstones!Z19*0.6</f>
        <v>46.4</v>
      </c>
      <c r="AD20" s="63">
        <f>(Persona!$AB20+Persona!$AC20)*0.5</f>
        <v>29.547619047619047</v>
      </c>
      <c r="AE20" s="63" t="str">
        <f t="shared" si="6"/>
        <v>Cleared</v>
      </c>
      <c r="AF20" s="125"/>
      <c r="AG20" s="125">
        <v>2.3083333333333336</v>
      </c>
      <c r="AH20" s="125">
        <v>1</v>
      </c>
      <c r="AI20" s="125">
        <v>1</v>
      </c>
      <c r="AJ20" s="125">
        <v>0.75</v>
      </c>
      <c r="AK20" s="125"/>
      <c r="AL20" s="125">
        <v>1.1666666666666665</v>
      </c>
      <c r="AM20" s="125">
        <f t="shared" si="7"/>
        <v>6.2249999999999996</v>
      </c>
      <c r="AN20" s="67">
        <f>Persona!$AM20/25*100</f>
        <v>24.9</v>
      </c>
      <c r="AO20" s="67">
        <f>Persona!$AN20*0.4</f>
        <v>9.9600000000000009</v>
      </c>
      <c r="AP20" s="63">
        <f>Capstones!AK19*0.6</f>
        <v>31.333333333333336</v>
      </c>
      <c r="AQ20" s="63">
        <f>(Persona!$AO20+Persona!$AP20)*0.5</f>
        <v>20.646666666666668</v>
      </c>
      <c r="AR20" s="63" t="str">
        <f t="shared" si="8"/>
        <v>NC</v>
      </c>
      <c r="AS20" s="121">
        <v>0.83333333333333337</v>
      </c>
      <c r="AT20" s="121">
        <v>0.85000000000000009</v>
      </c>
      <c r="AU20" s="121">
        <v>0.66666666666666663</v>
      </c>
      <c r="AV20" s="121">
        <v>0</v>
      </c>
      <c r="AW20" s="125"/>
      <c r="AX20" s="121">
        <v>0.75</v>
      </c>
      <c r="AY20" s="121">
        <v>1.6666666666666667</v>
      </c>
      <c r="AZ20" s="121">
        <f t="shared" si="9"/>
        <v>4.7666666666666666</v>
      </c>
      <c r="BA20" s="63">
        <f t="shared" si="10"/>
        <v>15.888888888888889</v>
      </c>
      <c r="BB20" s="121">
        <f t="shared" si="11"/>
        <v>6.3555555555555561</v>
      </c>
      <c r="BC20" s="121">
        <f>Capstones!AV19*0.6</f>
        <v>48</v>
      </c>
      <c r="BD20" s="121">
        <f t="shared" si="12"/>
        <v>27.177777777777777</v>
      </c>
      <c r="BE20" s="123" t="str">
        <f t="shared" si="13"/>
        <v>Cleared</v>
      </c>
    </row>
    <row r="21" spans="1:57" s="124" customFormat="1" ht="22.2" customHeight="1" x14ac:dyDescent="0.3">
      <c r="A21" s="62">
        <v>17</v>
      </c>
      <c r="B21" s="121" t="s">
        <v>23</v>
      </c>
      <c r="C21" s="121" t="s">
        <v>15</v>
      </c>
      <c r="D21" s="121" t="s">
        <v>58</v>
      </c>
      <c r="E21" s="122" t="s">
        <v>59</v>
      </c>
      <c r="F21" s="63">
        <v>1</v>
      </c>
      <c r="G21" s="63">
        <v>1</v>
      </c>
      <c r="H21" s="63">
        <v>3</v>
      </c>
      <c r="I21" s="63">
        <v>4</v>
      </c>
      <c r="J21" s="63">
        <v>2</v>
      </c>
      <c r="K21" s="63">
        <v>2</v>
      </c>
      <c r="L21" s="63">
        <v>3</v>
      </c>
      <c r="M21" s="62">
        <f t="shared" si="1"/>
        <v>16</v>
      </c>
      <c r="N21" s="63">
        <f t="shared" si="2"/>
        <v>45.714285714285715</v>
      </c>
      <c r="O21" s="63">
        <v>0</v>
      </c>
      <c r="P21" s="63">
        <f>Capstones!O20</f>
        <v>65.555555555555543</v>
      </c>
      <c r="Q21" s="63">
        <f t="shared" si="0"/>
        <v>32.777777777777771</v>
      </c>
      <c r="R21" s="63" t="str">
        <f t="shared" si="3"/>
        <v>Cleared</v>
      </c>
      <c r="S21" s="63">
        <v>3.3333333333333335</v>
      </c>
      <c r="T21" s="63">
        <v>2.5499999999999998</v>
      </c>
      <c r="U21" s="63">
        <v>1.6666666666666667</v>
      </c>
      <c r="V21" s="63">
        <v>4</v>
      </c>
      <c r="W21" s="63">
        <v>1</v>
      </c>
      <c r="X21" s="63">
        <v>2.6</v>
      </c>
      <c r="Y21" s="63">
        <v>2.5</v>
      </c>
      <c r="Z21" s="63">
        <f t="shared" si="14"/>
        <v>17.649999999999999</v>
      </c>
      <c r="AA21" s="63">
        <f>Persona!$Z21/35*100</f>
        <v>50.428571428571423</v>
      </c>
      <c r="AB21" s="63">
        <f t="shared" si="5"/>
        <v>20.171428571428571</v>
      </c>
      <c r="AC21" s="63">
        <f>Capstones!Z20*0.6</f>
        <v>50.4</v>
      </c>
      <c r="AD21" s="63">
        <f>(Persona!$AB21+Persona!$AC21)*0.5</f>
        <v>35.285714285714285</v>
      </c>
      <c r="AE21" s="63" t="str">
        <f t="shared" si="6"/>
        <v>Cleared</v>
      </c>
      <c r="AF21" s="121"/>
      <c r="AG21" s="121">
        <v>2.7166666666666663</v>
      </c>
      <c r="AH21" s="121">
        <v>2</v>
      </c>
      <c r="AI21" s="121">
        <v>1.875</v>
      </c>
      <c r="AJ21" s="121">
        <v>1.875</v>
      </c>
      <c r="AK21" s="121"/>
      <c r="AL21" s="121">
        <v>2.416666666666667</v>
      </c>
      <c r="AM21" s="121">
        <f t="shared" si="7"/>
        <v>10.883333333333333</v>
      </c>
      <c r="AN21" s="63">
        <f>Persona!$AM21/25*100</f>
        <v>43.533333333333331</v>
      </c>
      <c r="AO21" s="63">
        <f>Persona!$AN21*0.4</f>
        <v>17.413333333333334</v>
      </c>
      <c r="AP21" s="63">
        <f>Capstones!AK20*0.6</f>
        <v>54</v>
      </c>
      <c r="AQ21" s="63">
        <f>(Persona!$AO21+Persona!$AP21)*0.5</f>
        <v>35.706666666666663</v>
      </c>
      <c r="AR21" s="63" t="str">
        <f t="shared" si="8"/>
        <v>Cleared</v>
      </c>
      <c r="AS21" s="121">
        <v>3</v>
      </c>
      <c r="AT21" s="121">
        <v>3.95</v>
      </c>
      <c r="AU21" s="121">
        <v>4</v>
      </c>
      <c r="AV21" s="121">
        <v>4</v>
      </c>
      <c r="AW21" s="121"/>
      <c r="AX21" s="121">
        <v>3.0833333333333335</v>
      </c>
      <c r="AY21" s="121">
        <v>3</v>
      </c>
      <c r="AZ21" s="121">
        <f t="shared" si="9"/>
        <v>21.033333333333331</v>
      </c>
      <c r="BA21" s="63">
        <f t="shared" si="10"/>
        <v>70.1111111111111</v>
      </c>
      <c r="BB21" s="121">
        <f t="shared" si="11"/>
        <v>28.044444444444441</v>
      </c>
      <c r="BC21" s="121">
        <f>Capstones!AV20*0.6</f>
        <v>49</v>
      </c>
      <c r="BD21" s="121">
        <f t="shared" si="12"/>
        <v>38.522222222222219</v>
      </c>
      <c r="BE21" s="123" t="str">
        <f t="shared" si="13"/>
        <v>Cleared</v>
      </c>
    </row>
    <row r="22" spans="1:57" s="124" customFormat="1" ht="22.2" customHeight="1" x14ac:dyDescent="0.3">
      <c r="A22" s="66">
        <v>18</v>
      </c>
      <c r="B22" s="125" t="s">
        <v>62</v>
      </c>
      <c r="C22" s="125" t="s">
        <v>24</v>
      </c>
      <c r="D22" s="125" t="s">
        <v>60</v>
      </c>
      <c r="E22" s="126" t="s">
        <v>61</v>
      </c>
      <c r="F22" s="67">
        <v>1</v>
      </c>
      <c r="G22" s="67">
        <v>1</v>
      </c>
      <c r="H22" s="67">
        <v>4</v>
      </c>
      <c r="I22" s="67">
        <v>2</v>
      </c>
      <c r="J22" s="67">
        <v>2</v>
      </c>
      <c r="K22" s="67">
        <v>3</v>
      </c>
      <c r="L22" s="67">
        <v>2</v>
      </c>
      <c r="M22" s="66">
        <f t="shared" si="1"/>
        <v>15</v>
      </c>
      <c r="N22" s="67">
        <f t="shared" si="2"/>
        <v>42.857142857142854</v>
      </c>
      <c r="O22" s="67">
        <v>0</v>
      </c>
      <c r="P22" s="67">
        <f>Capstones!O21</f>
        <v>70</v>
      </c>
      <c r="Q22" s="63">
        <f t="shared" si="0"/>
        <v>35</v>
      </c>
      <c r="R22" s="63" t="str">
        <f t="shared" si="3"/>
        <v>Cleared</v>
      </c>
      <c r="S22" s="67">
        <v>1</v>
      </c>
      <c r="T22" s="67">
        <v>1.5770833333333332</v>
      </c>
      <c r="U22" s="67">
        <v>0.33333333333333331</v>
      </c>
      <c r="V22" s="67">
        <v>3</v>
      </c>
      <c r="W22" s="67">
        <v>2.6666666666666665</v>
      </c>
      <c r="X22" s="67">
        <v>1.3833333333333333</v>
      </c>
      <c r="Y22" s="67">
        <v>0.5</v>
      </c>
      <c r="Z22" s="67">
        <f t="shared" si="14"/>
        <v>10.460416666666665</v>
      </c>
      <c r="AA22" s="67">
        <f>Persona!$Z22/35*100</f>
        <v>29.886904761904759</v>
      </c>
      <c r="AB22" s="67">
        <f t="shared" si="5"/>
        <v>11.954761904761904</v>
      </c>
      <c r="AC22" s="63">
        <f>Capstones!Z21*0.6</f>
        <v>48.8</v>
      </c>
      <c r="AD22" s="63">
        <f>(Persona!$AB22+Persona!$AC22)*0.5</f>
        <v>30.37738095238095</v>
      </c>
      <c r="AE22" s="63" t="str">
        <f t="shared" si="6"/>
        <v>Cleared</v>
      </c>
      <c r="AF22" s="125"/>
      <c r="AG22" s="125">
        <v>3.0750000000000002</v>
      </c>
      <c r="AH22" s="125">
        <v>1.5333333333333332</v>
      </c>
      <c r="AI22" s="125">
        <v>1.125</v>
      </c>
      <c r="AJ22" s="125">
        <v>1.5</v>
      </c>
      <c r="AK22" s="125"/>
      <c r="AL22" s="125">
        <v>1.5</v>
      </c>
      <c r="AM22" s="125">
        <f t="shared" si="7"/>
        <v>8.7333333333333343</v>
      </c>
      <c r="AN22" s="67">
        <f>Persona!$AM22/25*100</f>
        <v>34.933333333333337</v>
      </c>
      <c r="AO22" s="67">
        <f>Persona!$AN22*0.4</f>
        <v>13.973333333333336</v>
      </c>
      <c r="AP22" s="63">
        <f>Capstones!AK21*0.6</f>
        <v>60</v>
      </c>
      <c r="AQ22" s="63">
        <f>(Persona!$AO22+Persona!$AP22)*0.5</f>
        <v>36.986666666666665</v>
      </c>
      <c r="AR22" s="63" t="str">
        <f t="shared" si="8"/>
        <v>Cleared</v>
      </c>
      <c r="AS22" s="121">
        <v>3</v>
      </c>
      <c r="AT22" s="121">
        <v>2.6124999999999998</v>
      </c>
      <c r="AU22" s="121">
        <v>2.6666666666666665</v>
      </c>
      <c r="AV22" s="121">
        <v>3</v>
      </c>
      <c r="AW22" s="125"/>
      <c r="AX22" s="121">
        <v>2.9166666666666665</v>
      </c>
      <c r="AY22" s="121">
        <v>3</v>
      </c>
      <c r="AZ22" s="121">
        <f t="shared" si="9"/>
        <v>17.195833333333333</v>
      </c>
      <c r="BA22" s="63">
        <f t="shared" si="10"/>
        <v>57.319444444444443</v>
      </c>
      <c r="BB22" s="121">
        <f t="shared" si="11"/>
        <v>22.927777777777777</v>
      </c>
      <c r="BC22" s="121">
        <f>Capstones!AV21*0.6</f>
        <v>39.999999999999993</v>
      </c>
      <c r="BD22" s="121">
        <f t="shared" si="12"/>
        <v>31.463888888888885</v>
      </c>
      <c r="BE22" s="123" t="str">
        <f t="shared" si="13"/>
        <v>Cleared</v>
      </c>
    </row>
    <row r="23" spans="1:57" s="124" customFormat="1" ht="22.2" customHeight="1" x14ac:dyDescent="0.3">
      <c r="A23" s="62">
        <v>19</v>
      </c>
      <c r="B23" s="121" t="s">
        <v>23</v>
      </c>
      <c r="C23" s="121" t="s">
        <v>24</v>
      </c>
      <c r="D23" s="121" t="s">
        <v>63</v>
      </c>
      <c r="E23" s="122" t="s">
        <v>64</v>
      </c>
      <c r="F23" s="63">
        <v>3</v>
      </c>
      <c r="G23" s="63">
        <v>1</v>
      </c>
      <c r="H23" s="63">
        <v>3</v>
      </c>
      <c r="I23" s="63">
        <v>1</v>
      </c>
      <c r="J23" s="63">
        <v>2</v>
      </c>
      <c r="K23" s="63">
        <v>4</v>
      </c>
      <c r="L23" s="63">
        <v>1</v>
      </c>
      <c r="M23" s="62">
        <f t="shared" si="1"/>
        <v>15</v>
      </c>
      <c r="N23" s="63">
        <f t="shared" si="2"/>
        <v>42.857142857142854</v>
      </c>
      <c r="O23" s="63">
        <v>0</v>
      </c>
      <c r="P23" s="63">
        <f>Capstones!O22</f>
        <v>63.333333333333329</v>
      </c>
      <c r="Q23" s="63">
        <f t="shared" si="0"/>
        <v>31.666666666666664</v>
      </c>
      <c r="R23" s="63" t="str">
        <f t="shared" si="3"/>
        <v>Cleared</v>
      </c>
      <c r="S23" s="63">
        <v>3.6666666666666665</v>
      </c>
      <c r="T23" s="63">
        <v>3.6124999999999998</v>
      </c>
      <c r="U23" s="63">
        <v>4.5</v>
      </c>
      <c r="V23" s="63">
        <v>2</v>
      </c>
      <c r="W23" s="63">
        <v>3.6666666666666665</v>
      </c>
      <c r="X23" s="63">
        <v>2.85</v>
      </c>
      <c r="Y23" s="63">
        <v>2.6666666666666665</v>
      </c>
      <c r="Z23" s="63">
        <f t="shared" si="14"/>
        <v>22.962500000000002</v>
      </c>
      <c r="AA23" s="63">
        <f>Persona!$Z23/35*100</f>
        <v>65.607142857142861</v>
      </c>
      <c r="AB23" s="63">
        <f t="shared" si="5"/>
        <v>26.242857142857147</v>
      </c>
      <c r="AC23" s="63">
        <f>Capstones!Z22*0.6</f>
        <v>56.800000000000004</v>
      </c>
      <c r="AD23" s="63">
        <f>(Persona!$AB23+Persona!$AC23)*0.5</f>
        <v>41.521428571428572</v>
      </c>
      <c r="AE23" s="63" t="str">
        <f t="shared" si="6"/>
        <v>Cleared</v>
      </c>
      <c r="AF23" s="121"/>
      <c r="AG23" s="121">
        <v>1.45</v>
      </c>
      <c r="AH23" s="121">
        <v>1.1333333333333333</v>
      </c>
      <c r="AI23" s="121">
        <v>1.125</v>
      </c>
      <c r="AJ23" s="121">
        <v>0.375</v>
      </c>
      <c r="AK23" s="121"/>
      <c r="AL23" s="121">
        <v>1.5</v>
      </c>
      <c r="AM23" s="121">
        <f t="shared" si="7"/>
        <v>5.583333333333333</v>
      </c>
      <c r="AN23" s="63">
        <f>Persona!$AM23/25*100</f>
        <v>22.333333333333332</v>
      </c>
      <c r="AO23" s="63">
        <f>Persona!$AN23*0.4</f>
        <v>8.9333333333333336</v>
      </c>
      <c r="AP23" s="63">
        <f>Capstones!AK22*0.6</f>
        <v>55.333333333333336</v>
      </c>
      <c r="AQ23" s="63">
        <f>(Persona!$AO23+Persona!$AP23)*0.5</f>
        <v>32.133333333333333</v>
      </c>
      <c r="AR23" s="63" t="str">
        <f t="shared" si="8"/>
        <v>Cleared</v>
      </c>
      <c r="AS23" s="121">
        <v>3.7916666666666665</v>
      </c>
      <c r="AT23" s="121">
        <v>3.7249999999999996</v>
      </c>
      <c r="AU23" s="121">
        <v>3.8333333333333335</v>
      </c>
      <c r="AV23" s="121">
        <v>3.5</v>
      </c>
      <c r="AW23" s="121"/>
      <c r="AX23" s="121">
        <v>3.6388888888888888</v>
      </c>
      <c r="AY23" s="121">
        <v>3.6666666666666665</v>
      </c>
      <c r="AZ23" s="121">
        <f t="shared" si="9"/>
        <v>22.155555555555555</v>
      </c>
      <c r="BA23" s="63">
        <f t="shared" si="10"/>
        <v>73.851851851851862</v>
      </c>
      <c r="BB23" s="121">
        <f t="shared" si="11"/>
        <v>29.540740740740745</v>
      </c>
      <c r="BC23" s="121">
        <f>Capstones!AV22*0.6</f>
        <v>51.333333333333336</v>
      </c>
      <c r="BD23" s="121">
        <f t="shared" si="12"/>
        <v>40.437037037037044</v>
      </c>
      <c r="BE23" s="123" t="str">
        <f t="shared" si="13"/>
        <v>Cleared</v>
      </c>
    </row>
    <row r="24" spans="1:57" s="124" customFormat="1" ht="22.2" customHeight="1" x14ac:dyDescent="0.3">
      <c r="A24" s="66">
        <v>20</v>
      </c>
      <c r="B24" s="125" t="s">
        <v>27</v>
      </c>
      <c r="C24" s="125" t="s">
        <v>47</v>
      </c>
      <c r="D24" s="125" t="s">
        <v>65</v>
      </c>
      <c r="E24" s="126" t="s">
        <v>66</v>
      </c>
      <c r="F24" s="67">
        <v>1</v>
      </c>
      <c r="G24" s="67">
        <v>1</v>
      </c>
      <c r="H24" s="67">
        <v>2</v>
      </c>
      <c r="I24" s="67">
        <v>3</v>
      </c>
      <c r="J24" s="67">
        <v>3</v>
      </c>
      <c r="K24" s="67">
        <v>1</v>
      </c>
      <c r="L24" s="67">
        <v>3</v>
      </c>
      <c r="M24" s="66">
        <f t="shared" si="1"/>
        <v>14</v>
      </c>
      <c r="N24" s="67">
        <f t="shared" si="2"/>
        <v>40</v>
      </c>
      <c r="O24" s="67">
        <v>0</v>
      </c>
      <c r="P24" s="67">
        <f>Capstones!O23</f>
        <v>51.666666666666671</v>
      </c>
      <c r="Q24" s="63">
        <f t="shared" si="0"/>
        <v>25.833333333333336</v>
      </c>
      <c r="R24" s="63" t="str">
        <f t="shared" si="3"/>
        <v>Cleared</v>
      </c>
      <c r="S24" s="67">
        <v>2.875</v>
      </c>
      <c r="T24" s="67">
        <v>3.3187500000000001</v>
      </c>
      <c r="U24" s="67">
        <v>2.6666666666666665</v>
      </c>
      <c r="V24" s="67">
        <v>4</v>
      </c>
      <c r="W24" s="67">
        <v>3.3333333333333335</v>
      </c>
      <c r="X24" s="67">
        <v>2.95</v>
      </c>
      <c r="Y24" s="67">
        <v>2.875</v>
      </c>
      <c r="Z24" s="67">
        <f t="shared" si="14"/>
        <v>22.018749999999997</v>
      </c>
      <c r="AA24" s="67">
        <f>Persona!$Z24/35*100</f>
        <v>62.910714285714278</v>
      </c>
      <c r="AB24" s="67">
        <f t="shared" si="5"/>
        <v>25.164285714285711</v>
      </c>
      <c r="AC24" s="63">
        <f>Capstones!Z23*0.6</f>
        <v>51.199999999999996</v>
      </c>
      <c r="AD24" s="63">
        <f>(Persona!$AB24+Persona!$AC24)*0.5</f>
        <v>38.18214285714285</v>
      </c>
      <c r="AE24" s="63" t="str">
        <f t="shared" si="6"/>
        <v>Cleared</v>
      </c>
      <c r="AF24" s="125"/>
      <c r="AG24" s="125">
        <v>2.9583333333333335</v>
      </c>
      <c r="AH24" s="125">
        <v>2.4</v>
      </c>
      <c r="AI24" s="125">
        <v>2.875</v>
      </c>
      <c r="AJ24" s="125">
        <v>3</v>
      </c>
      <c r="AK24" s="125"/>
      <c r="AL24" s="125">
        <v>3.25</v>
      </c>
      <c r="AM24" s="125">
        <f t="shared" si="7"/>
        <v>14.483333333333334</v>
      </c>
      <c r="AN24" s="67">
        <f>Persona!$AM24/25*100</f>
        <v>57.933333333333337</v>
      </c>
      <c r="AO24" s="67">
        <f>Persona!$AN24*0.4</f>
        <v>23.173333333333336</v>
      </c>
      <c r="AP24" s="63">
        <f>Capstones!AK23*0.6</f>
        <v>55.333333333333336</v>
      </c>
      <c r="AQ24" s="63">
        <f>(Persona!$AO24+Persona!$AP24)*0.5</f>
        <v>39.253333333333337</v>
      </c>
      <c r="AR24" s="63" t="str">
        <f t="shared" si="8"/>
        <v>Cleared</v>
      </c>
      <c r="AS24" s="121">
        <v>3.6666666666666665</v>
      </c>
      <c r="AT24" s="121">
        <v>3.9750000000000001</v>
      </c>
      <c r="AU24" s="121">
        <v>4</v>
      </c>
      <c r="AV24" s="121">
        <v>3</v>
      </c>
      <c r="AW24" s="125"/>
      <c r="AX24" s="121">
        <v>3.6666666666666665</v>
      </c>
      <c r="AY24" s="121">
        <v>3</v>
      </c>
      <c r="AZ24" s="121">
        <f t="shared" si="9"/>
        <v>21.308333333333334</v>
      </c>
      <c r="BA24" s="63">
        <f t="shared" si="10"/>
        <v>71.027777777777786</v>
      </c>
      <c r="BB24" s="121">
        <f t="shared" si="11"/>
        <v>28.411111111111115</v>
      </c>
      <c r="BC24" s="121">
        <f>Capstones!AV23*0.6</f>
        <v>50.000000000000007</v>
      </c>
      <c r="BD24" s="121">
        <f t="shared" si="12"/>
        <v>39.205555555555563</v>
      </c>
      <c r="BE24" s="123" t="str">
        <f t="shared" si="13"/>
        <v>Cleared</v>
      </c>
    </row>
    <row r="25" spans="1:57" s="124" customFormat="1" ht="22.2" customHeight="1" x14ac:dyDescent="0.3">
      <c r="A25" s="62">
        <v>21</v>
      </c>
      <c r="B25" s="121" t="s">
        <v>27</v>
      </c>
      <c r="C25" s="121" t="s">
        <v>47</v>
      </c>
      <c r="D25" s="121" t="s">
        <v>67</v>
      </c>
      <c r="E25" s="122" t="s">
        <v>68</v>
      </c>
      <c r="F25" s="63">
        <v>2</v>
      </c>
      <c r="G25" s="63">
        <v>1</v>
      </c>
      <c r="H25" s="63">
        <v>3</v>
      </c>
      <c r="I25" s="63">
        <v>3</v>
      </c>
      <c r="J25" s="63">
        <v>1</v>
      </c>
      <c r="K25" s="63">
        <v>3</v>
      </c>
      <c r="L25" s="63">
        <v>2</v>
      </c>
      <c r="M25" s="62">
        <f t="shared" si="1"/>
        <v>15</v>
      </c>
      <c r="N25" s="63">
        <f t="shared" si="2"/>
        <v>42.857142857142854</v>
      </c>
      <c r="O25" s="63">
        <v>0</v>
      </c>
      <c r="P25" s="63">
        <f>Capstones!O24</f>
        <v>57.222222222222221</v>
      </c>
      <c r="Q25" s="63">
        <f t="shared" si="0"/>
        <v>28.611111111111111</v>
      </c>
      <c r="R25" s="63" t="str">
        <f t="shared" si="3"/>
        <v>Cleared</v>
      </c>
      <c r="S25" s="63">
        <v>2.0416666666666665</v>
      </c>
      <c r="T25" s="63">
        <v>2.3187500000000001</v>
      </c>
      <c r="U25" s="63">
        <v>1.8333333333333333</v>
      </c>
      <c r="V25" s="63">
        <v>3</v>
      </c>
      <c r="W25" s="63">
        <v>2.3333333333333335</v>
      </c>
      <c r="X25" s="63">
        <v>2.1166666666666667</v>
      </c>
      <c r="Y25" s="63">
        <v>2.125</v>
      </c>
      <c r="Z25" s="63">
        <f t="shared" si="14"/>
        <v>15.768750000000001</v>
      </c>
      <c r="AA25" s="63">
        <f>Persona!$Z25/35*100</f>
        <v>45.053571428571431</v>
      </c>
      <c r="AB25" s="63">
        <f t="shared" si="5"/>
        <v>18.021428571428572</v>
      </c>
      <c r="AC25" s="63">
        <f>Capstones!Z24*0.6</f>
        <v>49.6</v>
      </c>
      <c r="AD25" s="63">
        <f>(Persona!$AB25+Persona!$AC25)*0.5</f>
        <v>33.810714285714283</v>
      </c>
      <c r="AE25" s="63" t="str">
        <f t="shared" si="6"/>
        <v>Cleared</v>
      </c>
      <c r="AF25" s="121"/>
      <c r="AG25" s="121">
        <v>2.2916666666666665</v>
      </c>
      <c r="AH25" s="121">
        <v>1.4000000000000001</v>
      </c>
      <c r="AI25" s="121">
        <v>2.125</v>
      </c>
      <c r="AJ25" s="121">
        <v>2.25</v>
      </c>
      <c r="AK25" s="121"/>
      <c r="AL25" s="121">
        <v>2.4166666666666665</v>
      </c>
      <c r="AM25" s="121">
        <f t="shared" si="7"/>
        <v>10.483333333333333</v>
      </c>
      <c r="AN25" s="63">
        <f>Persona!$AM25/25*100</f>
        <v>41.93333333333333</v>
      </c>
      <c r="AO25" s="63">
        <f>Persona!$AN25*0.4</f>
        <v>16.773333333333333</v>
      </c>
      <c r="AP25" s="63">
        <f>Capstones!AK24*0.6</f>
        <v>27.999999999999996</v>
      </c>
      <c r="AQ25" s="63">
        <f>(Persona!$AO25+Persona!$AP25)*0.5</f>
        <v>22.386666666666663</v>
      </c>
      <c r="AR25" s="63" t="str">
        <f t="shared" si="8"/>
        <v>NC</v>
      </c>
      <c r="AS25" s="121">
        <v>2.5</v>
      </c>
      <c r="AT25" s="121">
        <v>2.4500000000000002</v>
      </c>
      <c r="AU25" s="121">
        <v>3</v>
      </c>
      <c r="AV25" s="121">
        <v>2</v>
      </c>
      <c r="AW25" s="121"/>
      <c r="AX25" s="121">
        <v>2.4166666666666665</v>
      </c>
      <c r="AY25" s="121">
        <v>3</v>
      </c>
      <c r="AZ25" s="121">
        <f t="shared" si="9"/>
        <v>15.366666666666665</v>
      </c>
      <c r="BA25" s="63">
        <f t="shared" si="10"/>
        <v>51.222222222222214</v>
      </c>
      <c r="BB25" s="121">
        <f t="shared" si="11"/>
        <v>20.488888888888887</v>
      </c>
      <c r="BC25" s="121">
        <f>Capstones!AV24*0.6</f>
        <v>36</v>
      </c>
      <c r="BD25" s="121">
        <f t="shared" si="12"/>
        <v>28.244444444444444</v>
      </c>
      <c r="BE25" s="123" t="str">
        <f t="shared" si="13"/>
        <v>Cleared</v>
      </c>
    </row>
    <row r="26" spans="1:57" s="124" customFormat="1" ht="22.2" customHeight="1" x14ac:dyDescent="0.3">
      <c r="A26" s="66">
        <v>22</v>
      </c>
      <c r="B26" s="125" t="s">
        <v>27</v>
      </c>
      <c r="C26" s="125" t="s">
        <v>24</v>
      </c>
      <c r="D26" s="125" t="s">
        <v>69</v>
      </c>
      <c r="E26" s="126" t="s">
        <v>70</v>
      </c>
      <c r="F26" s="67">
        <v>2</v>
      </c>
      <c r="G26" s="67">
        <v>1</v>
      </c>
      <c r="H26" s="67">
        <v>4</v>
      </c>
      <c r="I26" s="67">
        <v>1</v>
      </c>
      <c r="J26" s="67">
        <v>3</v>
      </c>
      <c r="K26" s="67">
        <v>2</v>
      </c>
      <c r="L26" s="67">
        <v>3</v>
      </c>
      <c r="M26" s="66">
        <f t="shared" si="1"/>
        <v>16</v>
      </c>
      <c r="N26" s="67">
        <f t="shared" si="2"/>
        <v>45.714285714285715</v>
      </c>
      <c r="O26" s="67">
        <v>0</v>
      </c>
      <c r="P26" s="67">
        <f>Capstones!O25</f>
        <v>60</v>
      </c>
      <c r="Q26" s="63">
        <f t="shared" si="0"/>
        <v>30</v>
      </c>
      <c r="R26" s="63" t="str">
        <f t="shared" si="3"/>
        <v>Cleared</v>
      </c>
      <c r="S26" s="67">
        <v>2.5833333333333335</v>
      </c>
      <c r="T26" s="67">
        <v>3.010416666666667</v>
      </c>
      <c r="U26" s="67">
        <v>1.5</v>
      </c>
      <c r="V26" s="67">
        <v>1</v>
      </c>
      <c r="W26" s="67">
        <v>3</v>
      </c>
      <c r="X26" s="67">
        <v>1.5833333333333335</v>
      </c>
      <c r="Y26" s="67">
        <v>2</v>
      </c>
      <c r="Z26" s="67">
        <f t="shared" si="14"/>
        <v>14.677083333333334</v>
      </c>
      <c r="AA26" s="67">
        <f>Persona!$Z26/35*100</f>
        <v>41.93452380952381</v>
      </c>
      <c r="AB26" s="67">
        <f t="shared" si="5"/>
        <v>16.773809523809526</v>
      </c>
      <c r="AC26" s="63">
        <f>Capstones!Z25*0.6</f>
        <v>51.199999999999996</v>
      </c>
      <c r="AD26" s="63">
        <f>(Persona!$AB26+Persona!$AC26)*0.5</f>
        <v>33.986904761904761</v>
      </c>
      <c r="AE26" s="63" t="str">
        <f t="shared" si="6"/>
        <v>Cleared</v>
      </c>
      <c r="AF26" s="125"/>
      <c r="AG26" s="125">
        <v>1.95</v>
      </c>
      <c r="AH26" s="125">
        <v>1.4</v>
      </c>
      <c r="AI26" s="125">
        <v>1.375</v>
      </c>
      <c r="AJ26" s="125">
        <v>0.875</v>
      </c>
      <c r="AK26" s="125"/>
      <c r="AL26" s="125">
        <v>0.91666666666666674</v>
      </c>
      <c r="AM26" s="125">
        <f t="shared" si="7"/>
        <v>6.5166666666666666</v>
      </c>
      <c r="AN26" s="67">
        <f>Persona!$AM26/25*100</f>
        <v>26.066666666666666</v>
      </c>
      <c r="AO26" s="67">
        <f>Persona!$AN26*0.4</f>
        <v>10.426666666666668</v>
      </c>
      <c r="AP26" s="63">
        <f>Capstones!AK25*0.6</f>
        <v>43.333333333333329</v>
      </c>
      <c r="AQ26" s="63">
        <f>(Persona!$AO26+Persona!$AP26)*0.5</f>
        <v>26.88</v>
      </c>
      <c r="AR26" s="63" t="str">
        <f t="shared" si="8"/>
        <v>Cleared</v>
      </c>
      <c r="AS26" s="121">
        <v>3</v>
      </c>
      <c r="AT26" s="121">
        <v>3</v>
      </c>
      <c r="AU26" s="121">
        <v>3</v>
      </c>
      <c r="AV26" s="121">
        <v>3</v>
      </c>
      <c r="AW26" s="125"/>
      <c r="AX26" s="121">
        <v>3.0833333333333335</v>
      </c>
      <c r="AY26" s="121">
        <v>3.3333333333333335</v>
      </c>
      <c r="AZ26" s="121">
        <f t="shared" si="9"/>
        <v>18.416666666666668</v>
      </c>
      <c r="BA26" s="63">
        <f t="shared" si="10"/>
        <v>61.388888888888893</v>
      </c>
      <c r="BB26" s="121">
        <f t="shared" si="11"/>
        <v>24.555555555555557</v>
      </c>
      <c r="BC26" s="121">
        <f>Capstones!AV25*0.6</f>
        <v>48</v>
      </c>
      <c r="BD26" s="121">
        <f t="shared" si="12"/>
        <v>36.277777777777779</v>
      </c>
      <c r="BE26" s="123" t="str">
        <f t="shared" si="13"/>
        <v>Cleared</v>
      </c>
    </row>
    <row r="27" spans="1:57" s="124" customFormat="1" ht="22.2" customHeight="1" x14ac:dyDescent="0.3">
      <c r="A27" s="62">
        <v>23</v>
      </c>
      <c r="B27" s="121" t="s">
        <v>27</v>
      </c>
      <c r="C27" s="121" t="s">
        <v>47</v>
      </c>
      <c r="D27" s="121" t="s">
        <v>71</v>
      </c>
      <c r="E27" s="122" t="s">
        <v>72</v>
      </c>
      <c r="F27" s="63">
        <v>1</v>
      </c>
      <c r="G27" s="63">
        <v>1</v>
      </c>
      <c r="H27" s="63">
        <v>3</v>
      </c>
      <c r="I27" s="63">
        <v>3</v>
      </c>
      <c r="J27" s="63">
        <v>2</v>
      </c>
      <c r="K27" s="63">
        <v>3</v>
      </c>
      <c r="L27" s="63">
        <v>2</v>
      </c>
      <c r="M27" s="62">
        <f t="shared" si="1"/>
        <v>15</v>
      </c>
      <c r="N27" s="63">
        <f t="shared" si="2"/>
        <v>42.857142857142854</v>
      </c>
      <c r="O27" s="63">
        <v>0</v>
      </c>
      <c r="P27" s="63">
        <f>Capstones!O26</f>
        <v>40</v>
      </c>
      <c r="Q27" s="63">
        <f t="shared" si="0"/>
        <v>20</v>
      </c>
      <c r="R27" s="63" t="str">
        <f t="shared" si="3"/>
        <v>NC</v>
      </c>
      <c r="S27" s="63">
        <v>1.9166666666666667</v>
      </c>
      <c r="T27" s="63">
        <v>2.0750000000000002</v>
      </c>
      <c r="U27" s="63">
        <v>1.3333333333333333</v>
      </c>
      <c r="V27" s="63">
        <v>2</v>
      </c>
      <c r="W27" s="63">
        <v>2</v>
      </c>
      <c r="X27" s="63">
        <v>1.7833333333333337</v>
      </c>
      <c r="Y27" s="63">
        <v>1.75</v>
      </c>
      <c r="Z27" s="63">
        <f t="shared" si="14"/>
        <v>12.858333333333333</v>
      </c>
      <c r="AA27" s="63">
        <f>Persona!$Z27/35*100</f>
        <v>36.738095238095234</v>
      </c>
      <c r="AB27" s="63">
        <f t="shared" si="5"/>
        <v>14.695238095238095</v>
      </c>
      <c r="AC27" s="63">
        <f>Capstones!Z26*0.6</f>
        <v>36</v>
      </c>
      <c r="AD27" s="63">
        <f>(Persona!$AB27+Persona!$AC27)*0.5</f>
        <v>25.347619047619048</v>
      </c>
      <c r="AE27" s="63" t="str">
        <f t="shared" si="6"/>
        <v>Cleared</v>
      </c>
      <c r="AF27" s="121"/>
      <c r="AG27" s="121">
        <v>1.1499999999999999</v>
      </c>
      <c r="AH27" s="121">
        <v>2.0666666666666664</v>
      </c>
      <c r="AI27" s="121">
        <v>2.75</v>
      </c>
      <c r="AJ27" s="121">
        <v>3.125</v>
      </c>
      <c r="AK27" s="121"/>
      <c r="AL27" s="121">
        <v>2.7499999999999996</v>
      </c>
      <c r="AM27" s="121">
        <f t="shared" si="7"/>
        <v>11.841666666666667</v>
      </c>
      <c r="AN27" s="63">
        <f>Persona!$AM27/25*100</f>
        <v>47.366666666666667</v>
      </c>
      <c r="AO27" s="63">
        <f>Persona!$AN27*0.4</f>
        <v>18.946666666666669</v>
      </c>
      <c r="AP27" s="63">
        <f>Capstones!AK26*0.6</f>
        <v>43.999999999999993</v>
      </c>
      <c r="AQ27" s="63">
        <f>(Persona!$AO27+Persona!$AP27)*0.5</f>
        <v>31.473333333333329</v>
      </c>
      <c r="AR27" s="63" t="str">
        <f t="shared" si="8"/>
        <v>Cleared</v>
      </c>
      <c r="AS27" s="121">
        <v>2.75</v>
      </c>
      <c r="AT27" s="121">
        <v>2.8250000000000002</v>
      </c>
      <c r="AU27" s="121">
        <v>3</v>
      </c>
      <c r="AV27" s="121">
        <v>3</v>
      </c>
      <c r="AW27" s="121"/>
      <c r="AX27" s="121">
        <v>2.9166666666666665</v>
      </c>
      <c r="AY27" s="121">
        <v>3</v>
      </c>
      <c r="AZ27" s="121">
        <f t="shared" si="9"/>
        <v>17.491666666666667</v>
      </c>
      <c r="BA27" s="63">
        <f t="shared" si="10"/>
        <v>58.305555555555557</v>
      </c>
      <c r="BB27" s="121">
        <f t="shared" si="11"/>
        <v>23.322222222222223</v>
      </c>
      <c r="BC27" s="121">
        <f>Capstones!AV26*0.6</f>
        <v>46.333333333333329</v>
      </c>
      <c r="BD27" s="121">
        <f t="shared" si="12"/>
        <v>34.827777777777776</v>
      </c>
      <c r="BE27" s="123" t="str">
        <f t="shared" si="13"/>
        <v>Cleared</v>
      </c>
    </row>
    <row r="28" spans="1:57" s="124" customFormat="1" ht="22.2" customHeight="1" x14ac:dyDescent="0.3">
      <c r="A28" s="66">
        <v>24</v>
      </c>
      <c r="B28" s="125" t="s">
        <v>27</v>
      </c>
      <c r="C28" s="125" t="s">
        <v>24</v>
      </c>
      <c r="D28" s="125" t="s">
        <v>73</v>
      </c>
      <c r="E28" s="126" t="s">
        <v>74</v>
      </c>
      <c r="F28" s="67">
        <v>1</v>
      </c>
      <c r="G28" s="67">
        <v>1</v>
      </c>
      <c r="H28" s="67">
        <v>3</v>
      </c>
      <c r="I28" s="67">
        <v>2</v>
      </c>
      <c r="J28" s="67">
        <v>2</v>
      </c>
      <c r="K28" s="67">
        <v>2</v>
      </c>
      <c r="L28" s="67">
        <v>3</v>
      </c>
      <c r="M28" s="66">
        <f t="shared" si="1"/>
        <v>14</v>
      </c>
      <c r="N28" s="67">
        <f t="shared" si="2"/>
        <v>40</v>
      </c>
      <c r="O28" s="67">
        <v>0</v>
      </c>
      <c r="P28" s="67">
        <f>Capstones!O27</f>
        <v>50</v>
      </c>
      <c r="Q28" s="63">
        <f t="shared" si="0"/>
        <v>25</v>
      </c>
      <c r="R28" s="63" t="str">
        <f t="shared" si="3"/>
        <v>Cleared</v>
      </c>
      <c r="S28" s="67">
        <v>1.6666666666666667</v>
      </c>
      <c r="T28" s="67">
        <v>2.2937500000000002</v>
      </c>
      <c r="U28" s="67">
        <v>1.25</v>
      </c>
      <c r="V28" s="67">
        <v>1</v>
      </c>
      <c r="W28" s="67">
        <v>2.3333333333333335</v>
      </c>
      <c r="X28" s="67">
        <v>1.2</v>
      </c>
      <c r="Y28" s="67">
        <v>2</v>
      </c>
      <c r="Z28" s="67">
        <v>0</v>
      </c>
      <c r="AA28" s="67">
        <f>Persona!$Z28/35*100</f>
        <v>0</v>
      </c>
      <c r="AB28" s="67">
        <f t="shared" si="5"/>
        <v>0</v>
      </c>
      <c r="AC28" s="63">
        <f>Capstones!Z27*0.6</f>
        <v>50.4</v>
      </c>
      <c r="AD28" s="63">
        <f>(Persona!$AB28+Persona!$AC28)*0.5</f>
        <v>25.2</v>
      </c>
      <c r="AE28" s="63" t="str">
        <f t="shared" si="6"/>
        <v>Cleared</v>
      </c>
      <c r="AF28" s="125"/>
      <c r="AG28" s="125">
        <v>1.9000000000000001</v>
      </c>
      <c r="AH28" s="125">
        <v>0.86666666666666681</v>
      </c>
      <c r="AI28" s="125">
        <v>1</v>
      </c>
      <c r="AJ28" s="125">
        <v>0.75</v>
      </c>
      <c r="AK28" s="125"/>
      <c r="AL28" s="125">
        <v>1</v>
      </c>
      <c r="AM28" s="125">
        <f t="shared" si="7"/>
        <v>5.5166666666666675</v>
      </c>
      <c r="AN28" s="67">
        <f>Persona!$AM28/25*100</f>
        <v>22.06666666666667</v>
      </c>
      <c r="AO28" s="67">
        <f>Persona!$AN28*0.4</f>
        <v>8.826666666666668</v>
      </c>
      <c r="AP28" s="63">
        <f>Capstones!AK27*0.6</f>
        <v>48</v>
      </c>
      <c r="AQ28" s="63">
        <f>(Persona!$AO28+Persona!$AP28)*0.5</f>
        <v>28.413333333333334</v>
      </c>
      <c r="AR28" s="63" t="str">
        <f t="shared" si="8"/>
        <v>Cleared</v>
      </c>
      <c r="AS28" s="121">
        <v>1.8333333333333333</v>
      </c>
      <c r="AT28" s="121">
        <v>2.4874999999999998</v>
      </c>
      <c r="AU28" s="121">
        <v>1.6666666666666667</v>
      </c>
      <c r="AV28" s="121">
        <v>2</v>
      </c>
      <c r="AW28" s="125"/>
      <c r="AX28" s="121">
        <v>1.8333333333333333</v>
      </c>
      <c r="AY28" s="121">
        <v>3</v>
      </c>
      <c r="AZ28" s="121">
        <f t="shared" si="9"/>
        <v>12.820833333333333</v>
      </c>
      <c r="BA28" s="63">
        <f t="shared" si="10"/>
        <v>42.736111111111107</v>
      </c>
      <c r="BB28" s="121">
        <f t="shared" si="11"/>
        <v>17.094444444444445</v>
      </c>
      <c r="BC28" s="121">
        <f>Capstones!AV27*0.6</f>
        <v>48</v>
      </c>
      <c r="BD28" s="121">
        <f t="shared" si="12"/>
        <v>32.547222222222224</v>
      </c>
      <c r="BE28" s="123" t="str">
        <f t="shared" si="13"/>
        <v>Cleared</v>
      </c>
    </row>
    <row r="29" spans="1:57" s="124" customFormat="1" ht="22.2" customHeight="1" x14ac:dyDescent="0.3">
      <c r="A29" s="62">
        <v>25</v>
      </c>
      <c r="B29" s="121" t="s">
        <v>27</v>
      </c>
      <c r="C29" s="121" t="s">
        <v>47</v>
      </c>
      <c r="D29" s="121" t="s">
        <v>75</v>
      </c>
      <c r="E29" s="122" t="s">
        <v>76</v>
      </c>
      <c r="F29" s="63">
        <v>2</v>
      </c>
      <c r="G29" s="63">
        <v>1</v>
      </c>
      <c r="H29" s="63">
        <v>4</v>
      </c>
      <c r="I29" s="63">
        <v>3</v>
      </c>
      <c r="J29" s="63">
        <v>1</v>
      </c>
      <c r="K29" s="63">
        <v>3</v>
      </c>
      <c r="L29" s="63">
        <v>2</v>
      </c>
      <c r="M29" s="62">
        <f t="shared" si="1"/>
        <v>16</v>
      </c>
      <c r="N29" s="63">
        <f t="shared" si="2"/>
        <v>45.714285714285715</v>
      </c>
      <c r="O29" s="63">
        <v>0</v>
      </c>
      <c r="P29" s="63">
        <f>Capstones!O28</f>
        <v>63.333333333333329</v>
      </c>
      <c r="Q29" s="63">
        <f t="shared" si="0"/>
        <v>31.666666666666664</v>
      </c>
      <c r="R29" s="63" t="str">
        <f t="shared" si="3"/>
        <v>Cleared</v>
      </c>
      <c r="S29" s="63">
        <v>2.9166666666666665</v>
      </c>
      <c r="T29" s="63">
        <v>3.0375000000000001</v>
      </c>
      <c r="U29" s="63">
        <v>2.1666666666666665</v>
      </c>
      <c r="V29" s="63">
        <v>3</v>
      </c>
      <c r="W29" s="63">
        <v>3</v>
      </c>
      <c r="X29" s="63">
        <v>2.7333333333333334</v>
      </c>
      <c r="Y29" s="63">
        <v>2.75</v>
      </c>
      <c r="Z29" s="63">
        <f t="shared" ref="Z29:Z92" si="15">S29+T29+U29+V29+W29+X29+Y29</f>
        <v>19.604166666666668</v>
      </c>
      <c r="AA29" s="63">
        <f>Persona!$Z29/35*100</f>
        <v>56.011904761904759</v>
      </c>
      <c r="AB29" s="63">
        <f t="shared" si="5"/>
        <v>22.404761904761905</v>
      </c>
      <c r="AC29" s="63">
        <f>Capstones!Z28*0.6</f>
        <v>48</v>
      </c>
      <c r="AD29" s="63">
        <f>(Persona!$AB29+Persona!$AC29)*0.5</f>
        <v>35.202380952380949</v>
      </c>
      <c r="AE29" s="63" t="str">
        <f t="shared" si="6"/>
        <v>Cleared</v>
      </c>
      <c r="AF29" s="121"/>
      <c r="AG29" s="121">
        <v>2.8416666666666663</v>
      </c>
      <c r="AH29" s="121">
        <v>2.333333333333333</v>
      </c>
      <c r="AI29" s="121">
        <v>3.25</v>
      </c>
      <c r="AJ29" s="121">
        <v>3.25</v>
      </c>
      <c r="AK29" s="121"/>
      <c r="AL29" s="121">
        <v>3.25</v>
      </c>
      <c r="AM29" s="121">
        <f t="shared" si="7"/>
        <v>14.924999999999999</v>
      </c>
      <c r="AN29" s="63">
        <f>Persona!$AM29/25*100</f>
        <v>59.699999999999996</v>
      </c>
      <c r="AO29" s="63">
        <f>Persona!$AN29*0.4</f>
        <v>23.88</v>
      </c>
      <c r="AP29" s="63">
        <f>Capstones!AK28*0.6</f>
        <v>34</v>
      </c>
      <c r="AQ29" s="63">
        <f>(Persona!$AO29+Persona!$AP29)*0.5</f>
        <v>28.939999999999998</v>
      </c>
      <c r="AR29" s="63" t="str">
        <f t="shared" si="8"/>
        <v>Cleared</v>
      </c>
      <c r="AS29" s="121">
        <v>2.5</v>
      </c>
      <c r="AT29" s="121">
        <v>3.4125000000000001</v>
      </c>
      <c r="AU29" s="121">
        <v>3</v>
      </c>
      <c r="AV29" s="121">
        <v>3</v>
      </c>
      <c r="AW29" s="121"/>
      <c r="AX29" s="121">
        <v>3.3333333333333335</v>
      </c>
      <c r="AY29" s="121">
        <v>3</v>
      </c>
      <c r="AZ29" s="121">
        <f t="shared" si="9"/>
        <v>18.245833333333334</v>
      </c>
      <c r="BA29" s="63">
        <f t="shared" si="10"/>
        <v>60.819444444444443</v>
      </c>
      <c r="BB29" s="121">
        <f t="shared" si="11"/>
        <v>24.327777777777779</v>
      </c>
      <c r="BC29" s="121">
        <f>Capstones!AV28*0.6</f>
        <v>25.166666666666664</v>
      </c>
      <c r="BD29" s="121">
        <f t="shared" si="12"/>
        <v>24.74722222222222</v>
      </c>
      <c r="BE29" s="123" t="str">
        <f t="shared" si="13"/>
        <v>NC</v>
      </c>
    </row>
    <row r="30" spans="1:57" s="124" customFormat="1" ht="22.2" customHeight="1" x14ac:dyDescent="0.3">
      <c r="A30" s="66">
        <v>26</v>
      </c>
      <c r="B30" s="125" t="s">
        <v>23</v>
      </c>
      <c r="C30" s="125" t="s">
        <v>15</v>
      </c>
      <c r="D30" s="125" t="s">
        <v>77</v>
      </c>
      <c r="E30" s="126" t="s">
        <v>78</v>
      </c>
      <c r="F30" s="67">
        <v>3</v>
      </c>
      <c r="G30" s="67">
        <v>2</v>
      </c>
      <c r="H30" s="67">
        <v>3</v>
      </c>
      <c r="I30" s="67">
        <v>1</v>
      </c>
      <c r="J30" s="67">
        <v>2</v>
      </c>
      <c r="K30" s="67">
        <v>4</v>
      </c>
      <c r="L30" s="67">
        <v>1</v>
      </c>
      <c r="M30" s="66">
        <f t="shared" si="1"/>
        <v>16</v>
      </c>
      <c r="N30" s="67">
        <f t="shared" si="2"/>
        <v>45.714285714285715</v>
      </c>
      <c r="O30" s="67">
        <v>0</v>
      </c>
      <c r="P30" s="67">
        <f>Capstones!O29</f>
        <v>73.333333333333329</v>
      </c>
      <c r="Q30" s="63">
        <f t="shared" si="0"/>
        <v>36.666666666666664</v>
      </c>
      <c r="R30" s="63" t="str">
        <f t="shared" si="3"/>
        <v>Cleared</v>
      </c>
      <c r="S30" s="67">
        <v>3</v>
      </c>
      <c r="T30" s="67">
        <v>2.5125000000000002</v>
      </c>
      <c r="U30" s="67">
        <v>2.6666666666666665</v>
      </c>
      <c r="V30" s="67">
        <v>1</v>
      </c>
      <c r="W30" s="67">
        <v>2</v>
      </c>
      <c r="X30" s="67">
        <v>2.7666666666666666</v>
      </c>
      <c r="Y30" s="67">
        <v>2.5</v>
      </c>
      <c r="Z30" s="67">
        <f t="shared" si="15"/>
        <v>16.445833333333333</v>
      </c>
      <c r="AA30" s="67">
        <f>Persona!$Z30/35*100</f>
        <v>46.988095238095234</v>
      </c>
      <c r="AB30" s="67">
        <f t="shared" si="5"/>
        <v>18.795238095238094</v>
      </c>
      <c r="AC30" s="63">
        <f>Capstones!Z29*0.6</f>
        <v>55.199999999999996</v>
      </c>
      <c r="AD30" s="63">
        <f>(Persona!$AB30+Persona!$AC30)*0.5</f>
        <v>36.997619047619047</v>
      </c>
      <c r="AE30" s="63" t="str">
        <f t="shared" si="6"/>
        <v>Cleared</v>
      </c>
      <c r="AF30" s="125"/>
      <c r="AG30" s="125">
        <v>2.708333333333333</v>
      </c>
      <c r="AH30" s="125">
        <v>2.2000000000000002</v>
      </c>
      <c r="AI30" s="125">
        <v>2.375</v>
      </c>
      <c r="AJ30" s="125">
        <v>2.25</v>
      </c>
      <c r="AK30" s="125"/>
      <c r="AL30" s="125">
        <v>2.75</v>
      </c>
      <c r="AM30" s="125">
        <f t="shared" si="7"/>
        <v>12.283333333333333</v>
      </c>
      <c r="AN30" s="67">
        <f>Persona!$AM30/25*100</f>
        <v>49.133333333333333</v>
      </c>
      <c r="AO30" s="67">
        <f>Persona!$AN30*0.4</f>
        <v>19.653333333333336</v>
      </c>
      <c r="AP30" s="63">
        <f>Capstones!AK29*0.6</f>
        <v>45.333333333333321</v>
      </c>
      <c r="AQ30" s="63">
        <f>(Persona!$AO30+Persona!$AP30)*0.5</f>
        <v>32.493333333333325</v>
      </c>
      <c r="AR30" s="63" t="str">
        <f t="shared" si="8"/>
        <v>Cleared</v>
      </c>
      <c r="AS30" s="121">
        <v>2.3333333333333335</v>
      </c>
      <c r="AT30" s="121">
        <v>2.3624999999999998</v>
      </c>
      <c r="AU30" s="121">
        <v>2.6666666666666665</v>
      </c>
      <c r="AV30" s="121">
        <v>2</v>
      </c>
      <c r="AW30" s="125"/>
      <c r="AX30" s="121">
        <v>2.7777777777777781</v>
      </c>
      <c r="AY30" s="121">
        <v>3</v>
      </c>
      <c r="AZ30" s="121">
        <f t="shared" si="9"/>
        <v>15.140277777777778</v>
      </c>
      <c r="BA30" s="63">
        <f t="shared" si="10"/>
        <v>50.467592592592595</v>
      </c>
      <c r="BB30" s="121">
        <f t="shared" si="11"/>
        <v>20.18703703703704</v>
      </c>
      <c r="BC30" s="121">
        <f>Capstones!AV29*0.6</f>
        <v>32.666666666666664</v>
      </c>
      <c r="BD30" s="121">
        <f t="shared" si="12"/>
        <v>26.42685185185185</v>
      </c>
      <c r="BE30" s="123" t="str">
        <f t="shared" si="13"/>
        <v>Cleared</v>
      </c>
    </row>
    <row r="31" spans="1:57" s="124" customFormat="1" ht="22.2" customHeight="1" x14ac:dyDescent="0.3">
      <c r="A31" s="62">
        <v>27</v>
      </c>
      <c r="B31" s="121" t="s">
        <v>27</v>
      </c>
      <c r="C31" s="121" t="s">
        <v>47</v>
      </c>
      <c r="D31" s="121" t="s">
        <v>79</v>
      </c>
      <c r="E31" s="122" t="s">
        <v>80</v>
      </c>
      <c r="F31" s="63">
        <v>3</v>
      </c>
      <c r="G31" s="63">
        <v>1</v>
      </c>
      <c r="H31" s="63">
        <v>4</v>
      </c>
      <c r="I31" s="63">
        <v>1</v>
      </c>
      <c r="J31" s="63">
        <v>2</v>
      </c>
      <c r="K31" s="63">
        <v>2</v>
      </c>
      <c r="L31" s="63">
        <v>3</v>
      </c>
      <c r="M31" s="62">
        <f t="shared" si="1"/>
        <v>16</v>
      </c>
      <c r="N31" s="63">
        <f t="shared" si="2"/>
        <v>45.714285714285715</v>
      </c>
      <c r="O31" s="63">
        <v>0</v>
      </c>
      <c r="P31" s="63">
        <f>Capstones!O30</f>
        <v>59.444444444444457</v>
      </c>
      <c r="Q31" s="63">
        <f t="shared" si="0"/>
        <v>29.722222222222229</v>
      </c>
      <c r="R31" s="63" t="str">
        <f t="shared" si="3"/>
        <v>Cleared</v>
      </c>
      <c r="S31" s="63">
        <v>3.5833333333333335</v>
      </c>
      <c r="T31" s="63">
        <v>3.9624999999999999</v>
      </c>
      <c r="U31" s="63">
        <v>3</v>
      </c>
      <c r="V31" s="63">
        <v>4</v>
      </c>
      <c r="W31" s="63">
        <v>4</v>
      </c>
      <c r="X31" s="63">
        <v>3.5666666666666673</v>
      </c>
      <c r="Y31" s="63">
        <v>3.5</v>
      </c>
      <c r="Z31" s="63">
        <f t="shared" si="15"/>
        <v>25.612500000000001</v>
      </c>
      <c r="AA31" s="63">
        <f>Persona!$Z31/35*100</f>
        <v>73.178571428571431</v>
      </c>
      <c r="AB31" s="63">
        <f t="shared" si="5"/>
        <v>29.271428571428572</v>
      </c>
      <c r="AC31" s="63">
        <f>Capstones!Z30*0.6</f>
        <v>56.800000000000004</v>
      </c>
      <c r="AD31" s="63">
        <f>(Persona!$AB31+Persona!$AC31)*0.5</f>
        <v>43.035714285714292</v>
      </c>
      <c r="AE31" s="63" t="str">
        <f t="shared" si="6"/>
        <v>Cleared</v>
      </c>
      <c r="AF31" s="121"/>
      <c r="AG31" s="121">
        <v>2.0249999999999999</v>
      </c>
      <c r="AH31" s="121">
        <v>2.2000000000000002</v>
      </c>
      <c r="AI31" s="121">
        <v>3</v>
      </c>
      <c r="AJ31" s="121">
        <v>2.25</v>
      </c>
      <c r="AK31" s="121"/>
      <c r="AL31" s="121">
        <v>2.583333333333333</v>
      </c>
      <c r="AM31" s="121">
        <f t="shared" si="7"/>
        <v>12.058333333333334</v>
      </c>
      <c r="AN31" s="63">
        <f>Persona!$AM31/25*100</f>
        <v>48.233333333333334</v>
      </c>
      <c r="AO31" s="63">
        <f>Persona!$AN31*0.4</f>
        <v>19.293333333333337</v>
      </c>
      <c r="AP31" s="63">
        <f>Capstones!AK30*0.6</f>
        <v>52</v>
      </c>
      <c r="AQ31" s="63">
        <f>(Persona!$AO31+Persona!$AP31)*0.5</f>
        <v>35.646666666666668</v>
      </c>
      <c r="AR31" s="63" t="str">
        <f t="shared" si="8"/>
        <v>Cleared</v>
      </c>
      <c r="AS31" s="121">
        <v>3.9166666666666665</v>
      </c>
      <c r="AT31" s="121">
        <v>3.95</v>
      </c>
      <c r="AU31" s="121">
        <v>3.6666666666666665</v>
      </c>
      <c r="AV31" s="121">
        <v>4</v>
      </c>
      <c r="AW31" s="121"/>
      <c r="AX31" s="121">
        <v>3.8611111111111112</v>
      </c>
      <c r="AY31" s="121">
        <v>4</v>
      </c>
      <c r="AZ31" s="121">
        <f t="shared" si="9"/>
        <v>23.394444444444446</v>
      </c>
      <c r="BA31" s="63">
        <f t="shared" si="10"/>
        <v>77.981481481481481</v>
      </c>
      <c r="BB31" s="121">
        <f t="shared" si="11"/>
        <v>31.192592592592593</v>
      </c>
      <c r="BC31" s="121">
        <f>Capstones!AV30*0.6</f>
        <v>49.333333333333329</v>
      </c>
      <c r="BD31" s="121">
        <f t="shared" si="12"/>
        <v>40.262962962962959</v>
      </c>
      <c r="BE31" s="123" t="str">
        <f t="shared" si="13"/>
        <v>Cleared</v>
      </c>
    </row>
    <row r="32" spans="1:57" s="124" customFormat="1" ht="22.2" customHeight="1" x14ac:dyDescent="0.3">
      <c r="A32" s="66">
        <v>28</v>
      </c>
      <c r="B32" s="125" t="s">
        <v>27</v>
      </c>
      <c r="C32" s="125" t="s">
        <v>24</v>
      </c>
      <c r="D32" s="125" t="s">
        <v>81</v>
      </c>
      <c r="E32" s="126" t="s">
        <v>82</v>
      </c>
      <c r="F32" s="67">
        <v>3</v>
      </c>
      <c r="G32" s="67">
        <v>1</v>
      </c>
      <c r="H32" s="67">
        <v>4</v>
      </c>
      <c r="I32" s="67">
        <v>2</v>
      </c>
      <c r="J32" s="67">
        <v>2</v>
      </c>
      <c r="K32" s="67">
        <v>3</v>
      </c>
      <c r="L32" s="67">
        <v>1</v>
      </c>
      <c r="M32" s="66">
        <f t="shared" si="1"/>
        <v>16</v>
      </c>
      <c r="N32" s="67">
        <f t="shared" si="2"/>
        <v>45.714285714285715</v>
      </c>
      <c r="O32" s="67">
        <v>0</v>
      </c>
      <c r="P32" s="67">
        <f>Capstones!O31</f>
        <v>73.333333333333329</v>
      </c>
      <c r="Q32" s="63">
        <f t="shared" si="0"/>
        <v>36.666666666666664</v>
      </c>
      <c r="R32" s="63" t="str">
        <f t="shared" si="3"/>
        <v>Cleared</v>
      </c>
      <c r="S32" s="67">
        <v>1.6666666666666667</v>
      </c>
      <c r="T32" s="67">
        <v>2.0333333333333332</v>
      </c>
      <c r="U32" s="67">
        <v>1.3333333333333333</v>
      </c>
      <c r="V32" s="67">
        <v>1</v>
      </c>
      <c r="W32" s="67">
        <v>1</v>
      </c>
      <c r="X32" s="67">
        <v>1.9333333333333336</v>
      </c>
      <c r="Y32" s="67">
        <v>2</v>
      </c>
      <c r="Z32" s="67">
        <f t="shared" si="15"/>
        <v>10.966666666666667</v>
      </c>
      <c r="AA32" s="67">
        <f>Persona!$Z32/35*100</f>
        <v>31.333333333333336</v>
      </c>
      <c r="AB32" s="67">
        <f t="shared" si="5"/>
        <v>12.533333333333335</v>
      </c>
      <c r="AC32" s="63">
        <f>Capstones!Z31*0.6</f>
        <v>48.8</v>
      </c>
      <c r="AD32" s="63">
        <f>(Persona!$AB32+Persona!$AC32)*0.5</f>
        <v>30.666666666666664</v>
      </c>
      <c r="AE32" s="63" t="str">
        <f t="shared" si="6"/>
        <v>Cleared</v>
      </c>
      <c r="AF32" s="125"/>
      <c r="AG32" s="125">
        <v>1.2416666666666667</v>
      </c>
      <c r="AH32" s="125">
        <v>0.86666666666666681</v>
      </c>
      <c r="AI32" s="125">
        <v>0.75</v>
      </c>
      <c r="AJ32" s="125">
        <v>0.375</v>
      </c>
      <c r="AK32" s="125"/>
      <c r="AL32" s="125">
        <v>1</v>
      </c>
      <c r="AM32" s="125">
        <f t="shared" si="7"/>
        <v>4.2333333333333334</v>
      </c>
      <c r="AN32" s="67">
        <f>Persona!$AM32/25*100</f>
        <v>16.933333333333334</v>
      </c>
      <c r="AO32" s="67">
        <f>Persona!$AN32*0.4</f>
        <v>6.7733333333333334</v>
      </c>
      <c r="AP32" s="63">
        <f>Capstones!AK31*0.6</f>
        <v>46</v>
      </c>
      <c r="AQ32" s="63">
        <f>(Persona!$AO32+Persona!$AP32)*0.5</f>
        <v>26.386666666666667</v>
      </c>
      <c r="AR32" s="63" t="str">
        <f t="shared" si="8"/>
        <v>Cleared</v>
      </c>
      <c r="AS32" s="121">
        <v>2</v>
      </c>
      <c r="AT32" s="121">
        <v>2.4500000000000002</v>
      </c>
      <c r="AU32" s="121">
        <v>2</v>
      </c>
      <c r="AV32" s="121">
        <v>3</v>
      </c>
      <c r="AW32" s="125"/>
      <c r="AX32" s="121">
        <v>2.5555555555555554</v>
      </c>
      <c r="AY32" s="121">
        <v>3</v>
      </c>
      <c r="AZ32" s="121">
        <f t="shared" si="9"/>
        <v>15.005555555555555</v>
      </c>
      <c r="BA32" s="63">
        <f t="shared" si="10"/>
        <v>50.018518518518512</v>
      </c>
      <c r="BB32" s="121">
        <f t="shared" si="11"/>
        <v>20.007407407407406</v>
      </c>
      <c r="BC32" s="121">
        <f>Capstones!AV31*0.6</f>
        <v>50.000000000000007</v>
      </c>
      <c r="BD32" s="121">
        <f t="shared" si="12"/>
        <v>35.003703703703707</v>
      </c>
      <c r="BE32" s="123" t="str">
        <f t="shared" si="13"/>
        <v>Cleared</v>
      </c>
    </row>
    <row r="33" spans="1:57" s="124" customFormat="1" ht="22.2" customHeight="1" x14ac:dyDescent="0.3">
      <c r="A33" s="62">
        <v>29</v>
      </c>
      <c r="B33" s="121" t="s">
        <v>27</v>
      </c>
      <c r="C33" s="121" t="s">
        <v>15</v>
      </c>
      <c r="D33" s="121" t="s">
        <v>83</v>
      </c>
      <c r="E33" s="122" t="s">
        <v>84</v>
      </c>
      <c r="F33" s="63">
        <v>2</v>
      </c>
      <c r="G33" s="63">
        <v>1</v>
      </c>
      <c r="H33" s="63">
        <v>4</v>
      </c>
      <c r="I33" s="63">
        <v>3</v>
      </c>
      <c r="J33" s="63">
        <v>2</v>
      </c>
      <c r="K33" s="63">
        <v>1</v>
      </c>
      <c r="L33" s="63">
        <v>2</v>
      </c>
      <c r="M33" s="62">
        <f t="shared" si="1"/>
        <v>15</v>
      </c>
      <c r="N33" s="63">
        <f t="shared" si="2"/>
        <v>42.857142857142854</v>
      </c>
      <c r="O33" s="63">
        <v>0</v>
      </c>
      <c r="P33" s="63">
        <f>Capstones!O32</f>
        <v>53.333333333333336</v>
      </c>
      <c r="Q33" s="63">
        <f t="shared" si="0"/>
        <v>26.666666666666668</v>
      </c>
      <c r="R33" s="63" t="str">
        <f t="shared" si="3"/>
        <v>Cleared</v>
      </c>
      <c r="S33" s="63">
        <v>2.3333333333333335</v>
      </c>
      <c r="T33" s="63">
        <v>1.9791666666666665</v>
      </c>
      <c r="U33" s="63">
        <v>2.3333333333333335</v>
      </c>
      <c r="V33" s="63">
        <v>1</v>
      </c>
      <c r="W33" s="63">
        <v>1</v>
      </c>
      <c r="X33" s="63">
        <v>2.4333333333333336</v>
      </c>
      <c r="Y33" s="63">
        <v>2.5</v>
      </c>
      <c r="Z33" s="63">
        <f t="shared" si="15"/>
        <v>13.579166666666667</v>
      </c>
      <c r="AA33" s="63">
        <f>Persona!$Z33/35*100</f>
        <v>38.797619047619051</v>
      </c>
      <c r="AB33" s="63">
        <f t="shared" si="5"/>
        <v>15.519047619047621</v>
      </c>
      <c r="AC33" s="63">
        <f>Capstones!Z32*0.6</f>
        <v>29.599999999999994</v>
      </c>
      <c r="AD33" s="63">
        <f>(Persona!$AB33+Persona!$AC33)*0.5</f>
        <v>22.559523809523807</v>
      </c>
      <c r="AE33" s="63" t="str">
        <f t="shared" si="6"/>
        <v>NC</v>
      </c>
      <c r="AF33" s="121"/>
      <c r="AG33" s="121">
        <v>2.5916666666666668</v>
      </c>
      <c r="AH33" s="121">
        <v>1.4</v>
      </c>
      <c r="AI33" s="121">
        <v>1.875</v>
      </c>
      <c r="AJ33" s="121">
        <v>2.25</v>
      </c>
      <c r="AK33" s="121"/>
      <c r="AL33" s="121">
        <v>2.333333333333333</v>
      </c>
      <c r="AM33" s="121">
        <f t="shared" si="7"/>
        <v>10.45</v>
      </c>
      <c r="AN33" s="63">
        <f>Persona!$AM33/25*100</f>
        <v>41.8</v>
      </c>
      <c r="AO33" s="63">
        <f>Persona!$AN33*0.4</f>
        <v>16.72</v>
      </c>
      <c r="AP33" s="63">
        <f>Capstones!AK32*0.6</f>
        <v>38.666666666666664</v>
      </c>
      <c r="AQ33" s="63">
        <f>(Persona!$AO33+Persona!$AP33)*0.5</f>
        <v>27.693333333333332</v>
      </c>
      <c r="AR33" s="63" t="str">
        <f t="shared" si="8"/>
        <v>Cleared</v>
      </c>
      <c r="AS33" s="121">
        <v>2</v>
      </c>
      <c r="AT33" s="121">
        <v>1.8374999999999999</v>
      </c>
      <c r="AU33" s="121">
        <v>2</v>
      </c>
      <c r="AV33" s="121">
        <v>2</v>
      </c>
      <c r="AW33" s="121"/>
      <c r="AX33" s="121">
        <v>1.8888888888888891</v>
      </c>
      <c r="AY33" s="121">
        <v>2.3333333333333335</v>
      </c>
      <c r="AZ33" s="121">
        <f t="shared" si="9"/>
        <v>12.059722222222224</v>
      </c>
      <c r="BA33" s="63">
        <f t="shared" si="10"/>
        <v>40.199074074074083</v>
      </c>
      <c r="BB33" s="121">
        <f t="shared" si="11"/>
        <v>16.079629629629633</v>
      </c>
      <c r="BC33" s="121">
        <f>Capstones!AV32*0.6</f>
        <v>44.666666666666657</v>
      </c>
      <c r="BD33" s="121">
        <f t="shared" si="12"/>
        <v>30.373148148148147</v>
      </c>
      <c r="BE33" s="123" t="str">
        <f t="shared" si="13"/>
        <v>Cleared</v>
      </c>
    </row>
    <row r="34" spans="1:57" s="124" customFormat="1" ht="22.2" customHeight="1" x14ac:dyDescent="0.3">
      <c r="A34" s="66">
        <v>30</v>
      </c>
      <c r="B34" s="125" t="s">
        <v>27</v>
      </c>
      <c r="C34" s="125" t="s">
        <v>24</v>
      </c>
      <c r="D34" s="125" t="s">
        <v>85</v>
      </c>
      <c r="E34" s="126" t="s">
        <v>86</v>
      </c>
      <c r="F34" s="67">
        <v>2</v>
      </c>
      <c r="G34" s="67">
        <v>1</v>
      </c>
      <c r="H34" s="67">
        <v>3</v>
      </c>
      <c r="I34" s="67">
        <v>4</v>
      </c>
      <c r="J34" s="67">
        <v>2</v>
      </c>
      <c r="K34" s="67">
        <v>1</v>
      </c>
      <c r="L34" s="67">
        <v>3</v>
      </c>
      <c r="M34" s="66">
        <f t="shared" si="1"/>
        <v>16</v>
      </c>
      <c r="N34" s="67">
        <f t="shared" si="2"/>
        <v>45.714285714285715</v>
      </c>
      <c r="O34" s="67">
        <v>0</v>
      </c>
      <c r="P34" s="67">
        <f>Capstones!O33</f>
        <v>48.888888888888886</v>
      </c>
      <c r="Q34" s="63">
        <f t="shared" si="0"/>
        <v>24.444444444444443</v>
      </c>
      <c r="R34" s="63" t="str">
        <f t="shared" si="3"/>
        <v>NC</v>
      </c>
      <c r="S34" s="67">
        <v>1.5833333333333333</v>
      </c>
      <c r="T34" s="67">
        <v>2.4947916666666665</v>
      </c>
      <c r="U34" s="67">
        <v>1</v>
      </c>
      <c r="V34" s="67">
        <v>3</v>
      </c>
      <c r="W34" s="67">
        <v>2.3333333333333335</v>
      </c>
      <c r="X34" s="67">
        <v>2.1333333333333333</v>
      </c>
      <c r="Y34" s="67">
        <v>1.75</v>
      </c>
      <c r="Z34" s="67">
        <f t="shared" si="15"/>
        <v>14.294791666666667</v>
      </c>
      <c r="AA34" s="67">
        <f>Persona!$Z34/35*100</f>
        <v>40.842261904761905</v>
      </c>
      <c r="AB34" s="67">
        <f t="shared" si="5"/>
        <v>16.336904761904762</v>
      </c>
      <c r="AC34" s="63">
        <f>Capstones!Z33*0.6</f>
        <v>47.199999999999996</v>
      </c>
      <c r="AD34" s="63">
        <f>(Persona!$AB34+Persona!$AC34)*0.5</f>
        <v>31.768452380952379</v>
      </c>
      <c r="AE34" s="63" t="str">
        <f t="shared" si="6"/>
        <v>Cleared</v>
      </c>
      <c r="AF34" s="125"/>
      <c r="AG34" s="125">
        <v>1.5333333333333334</v>
      </c>
      <c r="AH34" s="125">
        <v>0.6</v>
      </c>
      <c r="AI34" s="125">
        <v>0.5</v>
      </c>
      <c r="AJ34" s="125">
        <v>0.375</v>
      </c>
      <c r="AK34" s="125"/>
      <c r="AL34" s="125">
        <v>0.66666666666666674</v>
      </c>
      <c r="AM34" s="125">
        <f t="shared" si="7"/>
        <v>3.6749999999999998</v>
      </c>
      <c r="AN34" s="67">
        <f>Persona!$AM34/25*100</f>
        <v>14.7</v>
      </c>
      <c r="AO34" s="67">
        <f>Persona!$AN34*0.4</f>
        <v>5.88</v>
      </c>
      <c r="AP34" s="63">
        <f>Capstones!AK33*0.6</f>
        <v>36</v>
      </c>
      <c r="AQ34" s="63">
        <f>(Persona!$AO34+Persona!$AP34)*0.5</f>
        <v>20.94</v>
      </c>
      <c r="AR34" s="63" t="str">
        <f t="shared" si="8"/>
        <v>NC</v>
      </c>
      <c r="AS34" s="121">
        <v>2.6666666666666665</v>
      </c>
      <c r="AT34" s="121">
        <v>3.2250000000000001</v>
      </c>
      <c r="AU34" s="121">
        <v>2.3333333333333335</v>
      </c>
      <c r="AV34" s="121">
        <v>3</v>
      </c>
      <c r="AW34" s="125"/>
      <c r="AX34" s="121">
        <v>3.1388888888888888</v>
      </c>
      <c r="AY34" s="121">
        <v>3</v>
      </c>
      <c r="AZ34" s="121">
        <f t="shared" si="9"/>
        <v>17.363888888888887</v>
      </c>
      <c r="BA34" s="63">
        <f t="shared" si="10"/>
        <v>57.879629629629626</v>
      </c>
      <c r="BB34" s="121">
        <f t="shared" si="11"/>
        <v>23.151851851851852</v>
      </c>
      <c r="BC34" s="121">
        <f>Capstones!AV33*0.6</f>
        <v>36</v>
      </c>
      <c r="BD34" s="121">
        <f t="shared" si="12"/>
        <v>29.575925925925926</v>
      </c>
      <c r="BE34" s="123" t="str">
        <f t="shared" si="13"/>
        <v>Cleared</v>
      </c>
    </row>
    <row r="35" spans="1:57" s="124" customFormat="1" ht="22.2" customHeight="1" x14ac:dyDescent="0.3">
      <c r="A35" s="62">
        <v>31</v>
      </c>
      <c r="B35" s="121" t="s">
        <v>27</v>
      </c>
      <c r="C35" s="121" t="s">
        <v>24</v>
      </c>
      <c r="D35" s="121" t="s">
        <v>87</v>
      </c>
      <c r="E35" s="122" t="s">
        <v>88</v>
      </c>
      <c r="F35" s="63">
        <v>3</v>
      </c>
      <c r="G35" s="63">
        <v>2</v>
      </c>
      <c r="H35" s="63">
        <v>3</v>
      </c>
      <c r="I35" s="63">
        <v>2</v>
      </c>
      <c r="J35" s="63">
        <v>1</v>
      </c>
      <c r="K35" s="63">
        <v>4</v>
      </c>
      <c r="L35" s="63">
        <v>1</v>
      </c>
      <c r="M35" s="62">
        <f t="shared" si="1"/>
        <v>16</v>
      </c>
      <c r="N35" s="63">
        <f t="shared" si="2"/>
        <v>45.714285714285715</v>
      </c>
      <c r="O35" s="63">
        <v>0</v>
      </c>
      <c r="P35" s="63">
        <f>Capstones!O34</f>
        <v>40</v>
      </c>
      <c r="Q35" s="63">
        <f t="shared" si="0"/>
        <v>20</v>
      </c>
      <c r="R35" s="63" t="str">
        <f t="shared" si="3"/>
        <v>NC</v>
      </c>
      <c r="S35" s="63">
        <v>0.66666666666666663</v>
      </c>
      <c r="T35" s="63">
        <v>0.6</v>
      </c>
      <c r="U35" s="63">
        <v>0.66666666666666663</v>
      </c>
      <c r="V35" s="63">
        <v>1</v>
      </c>
      <c r="W35" s="63">
        <v>2.6666666666666665</v>
      </c>
      <c r="X35" s="63">
        <v>1.2666666666666666</v>
      </c>
      <c r="Y35" s="63">
        <v>1</v>
      </c>
      <c r="Z35" s="63">
        <f t="shared" si="15"/>
        <v>7.8666666666666663</v>
      </c>
      <c r="AA35" s="63">
        <f>Persona!$Z35/35*100</f>
        <v>22.476190476190474</v>
      </c>
      <c r="AB35" s="63">
        <f t="shared" si="5"/>
        <v>8.9904761904761905</v>
      </c>
      <c r="AC35" s="63">
        <f>Capstones!Z34*0.6</f>
        <v>47.199999999999996</v>
      </c>
      <c r="AD35" s="63">
        <f>(Persona!$AB35+Persona!$AC35)*0.5</f>
        <v>28.095238095238095</v>
      </c>
      <c r="AE35" s="63" t="str">
        <f t="shared" si="6"/>
        <v>Cleared</v>
      </c>
      <c r="AF35" s="121"/>
      <c r="AG35" s="121">
        <v>0.74166666666666659</v>
      </c>
      <c r="AH35" s="121">
        <v>0</v>
      </c>
      <c r="AI35" s="121">
        <v>0</v>
      </c>
      <c r="AJ35" s="121">
        <v>0</v>
      </c>
      <c r="AK35" s="121"/>
      <c r="AL35" s="121">
        <v>0</v>
      </c>
      <c r="AM35" s="121">
        <f t="shared" si="7"/>
        <v>0.74166666666666659</v>
      </c>
      <c r="AN35" s="63">
        <f>Persona!$AM35/25*100</f>
        <v>2.9666666666666663</v>
      </c>
      <c r="AO35" s="63">
        <f>Persona!$AN35*0.4</f>
        <v>1.1866666666666665</v>
      </c>
      <c r="AP35" s="63">
        <f>Capstones!AK34*0.6</f>
        <v>34</v>
      </c>
      <c r="AQ35" s="63">
        <f>(Persona!$AO35+Persona!$AP35)*0.5</f>
        <v>17.593333333333334</v>
      </c>
      <c r="AR35" s="63" t="str">
        <f t="shared" si="8"/>
        <v>NC</v>
      </c>
      <c r="AS35" s="121">
        <v>3.1666666666666665</v>
      </c>
      <c r="AT35" s="121">
        <v>3.2750000000000004</v>
      </c>
      <c r="AU35" s="121">
        <v>3</v>
      </c>
      <c r="AV35" s="121">
        <v>3</v>
      </c>
      <c r="AW35" s="121"/>
      <c r="AX35" s="121">
        <v>3.1111111111111112</v>
      </c>
      <c r="AY35" s="121">
        <v>3</v>
      </c>
      <c r="AZ35" s="121">
        <f t="shared" si="9"/>
        <v>18.552777777777777</v>
      </c>
      <c r="BA35" s="63">
        <f t="shared" si="10"/>
        <v>61.842592592592595</v>
      </c>
      <c r="BB35" s="121">
        <f t="shared" si="11"/>
        <v>24.737037037037041</v>
      </c>
      <c r="BC35" s="121">
        <f>Capstones!AV34*0.6</f>
        <v>32.666666666666664</v>
      </c>
      <c r="BD35" s="121">
        <f t="shared" si="12"/>
        <v>28.701851851851853</v>
      </c>
      <c r="BE35" s="123" t="str">
        <f t="shared" si="13"/>
        <v>Cleared</v>
      </c>
    </row>
    <row r="36" spans="1:57" s="124" customFormat="1" ht="22.2" customHeight="1" x14ac:dyDescent="0.3">
      <c r="A36" s="66">
        <v>32</v>
      </c>
      <c r="B36" s="125" t="s">
        <v>23</v>
      </c>
      <c r="C36" s="125" t="s">
        <v>47</v>
      </c>
      <c r="D36" s="125" t="s">
        <v>89</v>
      </c>
      <c r="E36" s="126" t="s">
        <v>90</v>
      </c>
      <c r="F36" s="67">
        <v>1</v>
      </c>
      <c r="G36" s="67">
        <v>4</v>
      </c>
      <c r="H36" s="67">
        <v>2</v>
      </c>
      <c r="I36" s="67">
        <v>2</v>
      </c>
      <c r="J36" s="67">
        <v>1</v>
      </c>
      <c r="K36" s="67">
        <v>3</v>
      </c>
      <c r="L36" s="67">
        <v>3</v>
      </c>
      <c r="M36" s="66">
        <f t="shared" si="1"/>
        <v>16</v>
      </c>
      <c r="N36" s="67">
        <f t="shared" si="2"/>
        <v>45.714285714285715</v>
      </c>
      <c r="O36" s="67">
        <v>0</v>
      </c>
      <c r="P36" s="67">
        <f>Capstones!O35</f>
        <v>46.111111111111114</v>
      </c>
      <c r="Q36" s="63">
        <f t="shared" si="0"/>
        <v>23.055555555555557</v>
      </c>
      <c r="R36" s="63" t="str">
        <f t="shared" si="3"/>
        <v>NC</v>
      </c>
      <c r="S36" s="67">
        <v>3.4583333333333335</v>
      </c>
      <c r="T36" s="67">
        <v>3.6812499999999999</v>
      </c>
      <c r="U36" s="67">
        <v>3</v>
      </c>
      <c r="V36" s="67">
        <v>4</v>
      </c>
      <c r="W36" s="67">
        <v>4</v>
      </c>
      <c r="X36" s="67">
        <v>3.3666666666666671</v>
      </c>
      <c r="Y36" s="67">
        <v>3.375</v>
      </c>
      <c r="Z36" s="67">
        <f t="shared" si="15"/>
        <v>24.881250000000001</v>
      </c>
      <c r="AA36" s="67">
        <f>Persona!$Z36/35*100</f>
        <v>71.089285714285722</v>
      </c>
      <c r="AB36" s="67">
        <f t="shared" si="5"/>
        <v>28.43571428571429</v>
      </c>
      <c r="AC36" s="63">
        <f>Capstones!Z35*0.6</f>
        <v>53.599999999999994</v>
      </c>
      <c r="AD36" s="63">
        <f>(Persona!$AB36+Persona!$AC36)*0.5</f>
        <v>41.017857142857139</v>
      </c>
      <c r="AE36" s="63" t="str">
        <f t="shared" si="6"/>
        <v>Cleared</v>
      </c>
      <c r="AF36" s="125"/>
      <c r="AG36" s="125">
        <v>2.8083333333333331</v>
      </c>
      <c r="AH36" s="125">
        <v>1.7999999999999996</v>
      </c>
      <c r="AI36" s="125">
        <v>2.5</v>
      </c>
      <c r="AJ36" s="125">
        <v>2.625</v>
      </c>
      <c r="AK36" s="125"/>
      <c r="AL36" s="125">
        <v>1.75</v>
      </c>
      <c r="AM36" s="125">
        <f t="shared" si="7"/>
        <v>11.483333333333333</v>
      </c>
      <c r="AN36" s="67">
        <f>Persona!$AM36/25*100</f>
        <v>45.93333333333333</v>
      </c>
      <c r="AO36" s="67">
        <f>Persona!$AN36*0.4</f>
        <v>18.373333333333331</v>
      </c>
      <c r="AP36" s="63">
        <f>Capstones!AK35*0.6</f>
        <v>52</v>
      </c>
      <c r="AQ36" s="63">
        <f>(Persona!$AO36+Persona!$AP36)*0.5</f>
        <v>35.186666666666667</v>
      </c>
      <c r="AR36" s="63" t="str">
        <f t="shared" si="8"/>
        <v>Cleared</v>
      </c>
      <c r="AS36" s="121">
        <v>3</v>
      </c>
      <c r="AT36" s="121">
        <v>3</v>
      </c>
      <c r="AU36" s="121">
        <v>3</v>
      </c>
      <c r="AV36" s="121">
        <v>3</v>
      </c>
      <c r="AW36" s="125"/>
      <c r="AX36" s="121">
        <v>3</v>
      </c>
      <c r="AY36" s="121">
        <v>3</v>
      </c>
      <c r="AZ36" s="121">
        <f t="shared" si="9"/>
        <v>18</v>
      </c>
      <c r="BA36" s="63">
        <f t="shared" si="10"/>
        <v>60</v>
      </c>
      <c r="BB36" s="121">
        <f t="shared" si="11"/>
        <v>24</v>
      </c>
      <c r="BC36" s="121">
        <f>Capstones!AV35*0.6</f>
        <v>29</v>
      </c>
      <c r="BD36" s="121">
        <f t="shared" si="12"/>
        <v>26.5</v>
      </c>
      <c r="BE36" s="123" t="str">
        <f t="shared" si="13"/>
        <v>Cleared</v>
      </c>
    </row>
    <row r="37" spans="1:57" s="124" customFormat="1" ht="22.2" customHeight="1" x14ac:dyDescent="0.3">
      <c r="A37" s="62">
        <v>33</v>
      </c>
      <c r="B37" s="121" t="s">
        <v>23</v>
      </c>
      <c r="C37" s="121" t="s">
        <v>47</v>
      </c>
      <c r="D37" s="121" t="s">
        <v>91</v>
      </c>
      <c r="E37" s="122" t="s">
        <v>92</v>
      </c>
      <c r="F37" s="63">
        <v>1</v>
      </c>
      <c r="G37" s="63">
        <v>1</v>
      </c>
      <c r="H37" s="63">
        <v>2</v>
      </c>
      <c r="I37" s="63">
        <v>2</v>
      </c>
      <c r="J37" s="63">
        <v>3</v>
      </c>
      <c r="K37" s="63">
        <v>3</v>
      </c>
      <c r="L37" s="63">
        <v>4</v>
      </c>
      <c r="M37" s="62">
        <f t="shared" si="1"/>
        <v>16</v>
      </c>
      <c r="N37" s="63">
        <f t="shared" si="2"/>
        <v>45.714285714285715</v>
      </c>
      <c r="O37" s="63">
        <v>0</v>
      </c>
      <c r="P37" s="63">
        <f>Capstones!O36</f>
        <v>47.222222222222221</v>
      </c>
      <c r="Q37" s="63">
        <f t="shared" si="0"/>
        <v>23.611111111111111</v>
      </c>
      <c r="R37" s="63" t="str">
        <f t="shared" si="3"/>
        <v>NC</v>
      </c>
      <c r="S37" s="63">
        <v>2.8333333333333335</v>
      </c>
      <c r="T37" s="63">
        <v>3</v>
      </c>
      <c r="U37" s="63">
        <v>2.1666666666666665</v>
      </c>
      <c r="V37" s="63">
        <v>3</v>
      </c>
      <c r="W37" s="63">
        <v>3</v>
      </c>
      <c r="X37" s="63">
        <v>2.7333333333333334</v>
      </c>
      <c r="Y37" s="63">
        <v>2.75</v>
      </c>
      <c r="Z37" s="63">
        <f t="shared" si="15"/>
        <v>19.483333333333334</v>
      </c>
      <c r="AA37" s="63">
        <f>Persona!$Z37/35*100</f>
        <v>55.666666666666664</v>
      </c>
      <c r="AB37" s="63">
        <f t="shared" si="5"/>
        <v>22.266666666666666</v>
      </c>
      <c r="AC37" s="63">
        <f>Capstones!Z36*0.6</f>
        <v>48</v>
      </c>
      <c r="AD37" s="63">
        <f>(Persona!$AB37+Persona!$AC37)*0.5</f>
        <v>35.133333333333333</v>
      </c>
      <c r="AE37" s="63" t="str">
        <f t="shared" si="6"/>
        <v>Cleared</v>
      </c>
      <c r="AF37" s="121"/>
      <c r="AG37" s="121">
        <v>2.8333333333333335</v>
      </c>
      <c r="AH37" s="121">
        <v>2.5333333333333337</v>
      </c>
      <c r="AI37" s="121">
        <v>3</v>
      </c>
      <c r="AJ37" s="121">
        <v>2.875</v>
      </c>
      <c r="AK37" s="121"/>
      <c r="AL37" s="121">
        <v>3.166666666666667</v>
      </c>
      <c r="AM37" s="121">
        <f t="shared" si="7"/>
        <v>14.408333333333335</v>
      </c>
      <c r="AN37" s="63">
        <f>Persona!$AM37/25*100</f>
        <v>57.63333333333334</v>
      </c>
      <c r="AO37" s="63">
        <f>Persona!$AN37*0.4</f>
        <v>23.053333333333338</v>
      </c>
      <c r="AP37" s="63">
        <f>Capstones!AK36*0.6</f>
        <v>43.333333333333329</v>
      </c>
      <c r="AQ37" s="63">
        <f>(Persona!$AO37+Persona!$AP37)*0.5</f>
        <v>33.193333333333335</v>
      </c>
      <c r="AR37" s="63" t="str">
        <f t="shared" si="8"/>
        <v>Cleared</v>
      </c>
      <c r="AS37" s="121">
        <v>2.9166666666666665</v>
      </c>
      <c r="AT37" s="121">
        <v>2.8937500000000003</v>
      </c>
      <c r="AU37" s="121">
        <v>3</v>
      </c>
      <c r="AV37" s="121">
        <v>3</v>
      </c>
      <c r="AW37" s="121"/>
      <c r="AX37" s="121">
        <v>2.8611111111111112</v>
      </c>
      <c r="AY37" s="121">
        <v>2.8333333333333335</v>
      </c>
      <c r="AZ37" s="121">
        <f t="shared" si="9"/>
        <v>17.504861111111111</v>
      </c>
      <c r="BA37" s="63">
        <f t="shared" si="10"/>
        <v>58.349537037037038</v>
      </c>
      <c r="BB37" s="121">
        <f t="shared" si="11"/>
        <v>23.339814814814815</v>
      </c>
      <c r="BC37" s="121">
        <f>Capstones!AV36*0.6</f>
        <v>46.333333333333329</v>
      </c>
      <c r="BD37" s="121">
        <f t="shared" si="12"/>
        <v>34.836574074074072</v>
      </c>
      <c r="BE37" s="123" t="str">
        <f t="shared" si="13"/>
        <v>Cleared</v>
      </c>
    </row>
    <row r="38" spans="1:57" s="124" customFormat="1" ht="22.2" customHeight="1" x14ac:dyDescent="0.3">
      <c r="A38" s="66">
        <v>34</v>
      </c>
      <c r="B38" s="125" t="s">
        <v>23</v>
      </c>
      <c r="C38" s="125" t="s">
        <v>24</v>
      </c>
      <c r="D38" s="125" t="s">
        <v>93</v>
      </c>
      <c r="E38" s="126" t="s">
        <v>94</v>
      </c>
      <c r="F38" s="67">
        <v>2</v>
      </c>
      <c r="G38" s="67">
        <v>1</v>
      </c>
      <c r="H38" s="67">
        <v>4</v>
      </c>
      <c r="I38" s="67">
        <v>2</v>
      </c>
      <c r="J38" s="67">
        <v>1</v>
      </c>
      <c r="K38" s="67">
        <v>3</v>
      </c>
      <c r="L38" s="67">
        <v>2</v>
      </c>
      <c r="M38" s="66">
        <f t="shared" si="1"/>
        <v>15</v>
      </c>
      <c r="N38" s="67">
        <f t="shared" si="2"/>
        <v>42.857142857142854</v>
      </c>
      <c r="O38" s="67">
        <v>0</v>
      </c>
      <c r="P38" s="67">
        <f>Capstones!O37</f>
        <v>70</v>
      </c>
      <c r="Q38" s="63">
        <f t="shared" si="0"/>
        <v>35</v>
      </c>
      <c r="R38" s="63" t="str">
        <f t="shared" si="3"/>
        <v>Cleared</v>
      </c>
      <c r="S38" s="67">
        <v>3.3333333333333335</v>
      </c>
      <c r="T38" s="67">
        <v>3.3374999999999999</v>
      </c>
      <c r="U38" s="67">
        <v>3</v>
      </c>
      <c r="V38" s="67">
        <v>2</v>
      </c>
      <c r="W38" s="67">
        <v>3.3333333333333335</v>
      </c>
      <c r="X38" s="67">
        <v>3.35</v>
      </c>
      <c r="Y38" s="67">
        <v>2.25</v>
      </c>
      <c r="Z38" s="67">
        <f t="shared" si="15"/>
        <v>20.604166666666668</v>
      </c>
      <c r="AA38" s="67">
        <f>Persona!$Z38/35*100</f>
        <v>58.86904761904762</v>
      </c>
      <c r="AB38" s="67">
        <f t="shared" si="5"/>
        <v>23.547619047619051</v>
      </c>
      <c r="AC38" s="63">
        <f>Capstones!Z37*0.6</f>
        <v>56.800000000000004</v>
      </c>
      <c r="AD38" s="63">
        <f>(Persona!$AB38+Persona!$AC38)*0.5</f>
        <v>40.173809523809524</v>
      </c>
      <c r="AE38" s="63" t="str">
        <f t="shared" si="6"/>
        <v>Cleared</v>
      </c>
      <c r="AF38" s="125"/>
      <c r="AG38" s="125">
        <v>3.5250000000000004</v>
      </c>
      <c r="AH38" s="125">
        <v>2</v>
      </c>
      <c r="AI38" s="125">
        <v>2.25</v>
      </c>
      <c r="AJ38" s="125">
        <v>1.5</v>
      </c>
      <c r="AK38" s="125"/>
      <c r="AL38" s="125">
        <v>1.3333333333333335</v>
      </c>
      <c r="AM38" s="125">
        <f t="shared" si="7"/>
        <v>10.608333333333334</v>
      </c>
      <c r="AN38" s="67">
        <f>Persona!$AM38/25*100</f>
        <v>42.433333333333337</v>
      </c>
      <c r="AO38" s="67">
        <f>Persona!$AN38*0.4</f>
        <v>16.973333333333336</v>
      </c>
      <c r="AP38" s="63">
        <f>Capstones!AK37*0.6</f>
        <v>60</v>
      </c>
      <c r="AQ38" s="63">
        <f>(Persona!$AO38+Persona!$AP38)*0.5</f>
        <v>38.486666666666665</v>
      </c>
      <c r="AR38" s="63" t="str">
        <f t="shared" si="8"/>
        <v>Cleared</v>
      </c>
      <c r="AS38" s="121">
        <v>2.8333333333333335</v>
      </c>
      <c r="AT38" s="121">
        <v>3.75</v>
      </c>
      <c r="AU38" s="121">
        <v>3.3333333333333335</v>
      </c>
      <c r="AV38" s="121">
        <v>3</v>
      </c>
      <c r="AW38" s="125"/>
      <c r="AX38" s="121">
        <v>3.2222222222222219</v>
      </c>
      <c r="AY38" s="121">
        <v>3</v>
      </c>
      <c r="AZ38" s="121">
        <f t="shared" si="9"/>
        <v>19.138888888888889</v>
      </c>
      <c r="BA38" s="63">
        <f t="shared" si="10"/>
        <v>63.796296296296298</v>
      </c>
      <c r="BB38" s="121">
        <f t="shared" si="11"/>
        <v>25.518518518518519</v>
      </c>
      <c r="BC38" s="121">
        <f>Capstones!AV37*0.6</f>
        <v>39.999999999999993</v>
      </c>
      <c r="BD38" s="121">
        <f t="shared" si="12"/>
        <v>32.759259259259252</v>
      </c>
      <c r="BE38" s="123" t="str">
        <f t="shared" si="13"/>
        <v>Cleared</v>
      </c>
    </row>
    <row r="39" spans="1:57" s="124" customFormat="1" ht="22.2" customHeight="1" x14ac:dyDescent="0.3">
      <c r="A39" s="62">
        <v>35</v>
      </c>
      <c r="B39" s="121" t="s">
        <v>27</v>
      </c>
      <c r="C39" s="121" t="s">
        <v>47</v>
      </c>
      <c r="D39" s="121" t="s">
        <v>95</v>
      </c>
      <c r="E39" s="122" t="s">
        <v>96</v>
      </c>
      <c r="F39" s="63">
        <v>2</v>
      </c>
      <c r="G39" s="63">
        <v>1</v>
      </c>
      <c r="H39" s="63">
        <v>1</v>
      </c>
      <c r="I39" s="63">
        <v>2</v>
      </c>
      <c r="J39" s="63">
        <v>3</v>
      </c>
      <c r="K39" s="63">
        <v>2</v>
      </c>
      <c r="L39" s="63">
        <v>3</v>
      </c>
      <c r="M39" s="62">
        <f t="shared" si="1"/>
        <v>14</v>
      </c>
      <c r="N39" s="63">
        <f t="shared" si="2"/>
        <v>40</v>
      </c>
      <c r="O39" s="63">
        <v>0</v>
      </c>
      <c r="P39" s="63">
        <f>Capstones!O38</f>
        <v>54.44444444444445</v>
      </c>
      <c r="Q39" s="63">
        <f t="shared" si="0"/>
        <v>27.222222222222225</v>
      </c>
      <c r="R39" s="63" t="str">
        <f t="shared" si="3"/>
        <v>Cleared</v>
      </c>
      <c r="S39" s="63">
        <v>1.8333333333333333</v>
      </c>
      <c r="T39" s="63">
        <v>2.0375000000000001</v>
      </c>
      <c r="U39" s="63">
        <v>1.3333333333333333</v>
      </c>
      <c r="V39" s="63">
        <v>2</v>
      </c>
      <c r="W39" s="63">
        <v>2</v>
      </c>
      <c r="X39" s="63">
        <v>1.7833333333333337</v>
      </c>
      <c r="Y39" s="63">
        <v>1.75</v>
      </c>
      <c r="Z39" s="63">
        <f t="shared" si="15"/>
        <v>12.737499999999999</v>
      </c>
      <c r="AA39" s="63">
        <f>Persona!$Z39/35*100</f>
        <v>36.392857142857139</v>
      </c>
      <c r="AB39" s="63">
        <f t="shared" si="5"/>
        <v>14.557142857142857</v>
      </c>
      <c r="AC39" s="63">
        <f>Capstones!Z38*0.6</f>
        <v>50.4</v>
      </c>
      <c r="AD39" s="63">
        <f>(Persona!$AB39+Persona!$AC39)*0.5</f>
        <v>32.478571428571428</v>
      </c>
      <c r="AE39" s="63" t="str">
        <f t="shared" si="6"/>
        <v>Cleared</v>
      </c>
      <c r="AF39" s="121"/>
      <c r="AG39" s="121">
        <v>2.95</v>
      </c>
      <c r="AH39" s="121">
        <v>2.2000000000000002</v>
      </c>
      <c r="AI39" s="121">
        <v>2.125</v>
      </c>
      <c r="AJ39" s="121">
        <v>2.375</v>
      </c>
      <c r="AK39" s="121"/>
      <c r="AL39" s="121">
        <v>2.916666666666667</v>
      </c>
      <c r="AM39" s="121">
        <f t="shared" si="7"/>
        <v>12.566666666666666</v>
      </c>
      <c r="AN39" s="63">
        <f>Persona!$AM39/25*100</f>
        <v>50.266666666666673</v>
      </c>
      <c r="AO39" s="63">
        <f>Persona!$AN39*0.4</f>
        <v>20.106666666666669</v>
      </c>
      <c r="AP39" s="63">
        <f>Capstones!AK38*0.6</f>
        <v>26</v>
      </c>
      <c r="AQ39" s="63">
        <f>(Persona!$AO39+Persona!$AP39)*0.5</f>
        <v>23.053333333333335</v>
      </c>
      <c r="AR39" s="63" t="str">
        <f t="shared" si="8"/>
        <v>NC</v>
      </c>
      <c r="AS39" s="121">
        <v>2.6666666666666665</v>
      </c>
      <c r="AT39" s="121">
        <v>2.7624999999999997</v>
      </c>
      <c r="AU39" s="121">
        <v>2.6666666666666665</v>
      </c>
      <c r="AV39" s="121">
        <v>2</v>
      </c>
      <c r="AW39" s="121"/>
      <c r="AX39" s="121">
        <v>2.9444444444444446</v>
      </c>
      <c r="AY39" s="121">
        <v>3</v>
      </c>
      <c r="AZ39" s="121">
        <f t="shared" si="9"/>
        <v>16.040277777777778</v>
      </c>
      <c r="BA39" s="63">
        <f t="shared" si="10"/>
        <v>53.467592592592595</v>
      </c>
      <c r="BB39" s="121">
        <f t="shared" si="11"/>
        <v>21.38703703703704</v>
      </c>
      <c r="BC39" s="121">
        <f>Capstones!AV38*0.6</f>
        <v>49</v>
      </c>
      <c r="BD39" s="121">
        <f t="shared" si="12"/>
        <v>35.193518518518516</v>
      </c>
      <c r="BE39" s="123" t="str">
        <f t="shared" si="13"/>
        <v>Cleared</v>
      </c>
    </row>
    <row r="40" spans="1:57" s="124" customFormat="1" ht="22.2" customHeight="1" x14ac:dyDescent="0.3">
      <c r="A40" s="66">
        <v>36</v>
      </c>
      <c r="B40" s="125" t="s">
        <v>27</v>
      </c>
      <c r="C40" s="125" t="s">
        <v>24</v>
      </c>
      <c r="D40" s="125" t="s">
        <v>97</v>
      </c>
      <c r="E40" s="126" t="s">
        <v>98</v>
      </c>
      <c r="F40" s="67">
        <v>3</v>
      </c>
      <c r="G40" s="67">
        <v>2</v>
      </c>
      <c r="H40" s="67">
        <v>4</v>
      </c>
      <c r="I40" s="67">
        <v>3</v>
      </c>
      <c r="J40" s="67">
        <v>1</v>
      </c>
      <c r="K40" s="67">
        <v>2</v>
      </c>
      <c r="L40" s="67">
        <v>1</v>
      </c>
      <c r="M40" s="66">
        <f t="shared" si="1"/>
        <v>16</v>
      </c>
      <c r="N40" s="67">
        <f t="shared" si="2"/>
        <v>45.714285714285715</v>
      </c>
      <c r="O40" s="67">
        <v>0</v>
      </c>
      <c r="P40" s="67">
        <f>Capstones!O39</f>
        <v>58.888888888888879</v>
      </c>
      <c r="Q40" s="63">
        <f t="shared" si="0"/>
        <v>29.444444444444439</v>
      </c>
      <c r="R40" s="63" t="str">
        <f t="shared" si="3"/>
        <v>Cleared</v>
      </c>
      <c r="S40" s="67">
        <v>2.3333333333333335</v>
      </c>
      <c r="T40" s="67">
        <v>1.7208333333333332</v>
      </c>
      <c r="U40" s="67">
        <v>1</v>
      </c>
      <c r="V40" s="67">
        <v>3</v>
      </c>
      <c r="W40" s="67">
        <v>2.3333333333333335</v>
      </c>
      <c r="X40" s="67">
        <v>1.4</v>
      </c>
      <c r="Y40" s="67">
        <v>1.6666666666666667</v>
      </c>
      <c r="Z40" s="67">
        <f t="shared" si="15"/>
        <v>13.454166666666667</v>
      </c>
      <c r="AA40" s="67">
        <f>Persona!$Z40/35*100</f>
        <v>38.44047619047619</v>
      </c>
      <c r="AB40" s="67">
        <f t="shared" si="5"/>
        <v>15.376190476190477</v>
      </c>
      <c r="AC40" s="63">
        <f>Capstones!Z39*0.6</f>
        <v>30.399999999999991</v>
      </c>
      <c r="AD40" s="63">
        <f>(Persona!$AB40+Persona!$AC40)*0.5</f>
        <v>22.888095238095232</v>
      </c>
      <c r="AE40" s="63" t="str">
        <f t="shared" si="6"/>
        <v>NC</v>
      </c>
      <c r="AF40" s="125"/>
      <c r="AG40" s="125">
        <v>1.9166666666666665</v>
      </c>
      <c r="AH40" s="125">
        <v>1.0666666666666669</v>
      </c>
      <c r="AI40" s="125">
        <v>1.125</v>
      </c>
      <c r="AJ40" s="125">
        <v>1</v>
      </c>
      <c r="AK40" s="125"/>
      <c r="AL40" s="125">
        <v>1.1666666666666667</v>
      </c>
      <c r="AM40" s="125">
        <f t="shared" si="7"/>
        <v>6.2750000000000004</v>
      </c>
      <c r="AN40" s="67">
        <f>Persona!$AM40/25*100</f>
        <v>25.1</v>
      </c>
      <c r="AO40" s="67">
        <f>Persona!$AN40*0.4</f>
        <v>10.040000000000001</v>
      </c>
      <c r="AP40" s="63">
        <f>Capstones!AK39*0.6</f>
        <v>36</v>
      </c>
      <c r="AQ40" s="63">
        <f>(Persona!$AO40+Persona!$AP40)*0.5</f>
        <v>23.02</v>
      </c>
      <c r="AR40" s="63" t="str">
        <f t="shared" si="8"/>
        <v>NC</v>
      </c>
      <c r="AS40" s="121">
        <v>3</v>
      </c>
      <c r="AT40" s="121">
        <v>3</v>
      </c>
      <c r="AU40" s="121">
        <v>3</v>
      </c>
      <c r="AV40" s="121">
        <v>3</v>
      </c>
      <c r="AW40" s="125"/>
      <c r="AX40" s="121">
        <v>3.0833333333333335</v>
      </c>
      <c r="AY40" s="121">
        <v>3</v>
      </c>
      <c r="AZ40" s="121">
        <f t="shared" si="9"/>
        <v>18.083333333333336</v>
      </c>
      <c r="BA40" s="63">
        <f t="shared" si="10"/>
        <v>60.277777777777786</v>
      </c>
      <c r="BB40" s="121">
        <f t="shared" si="11"/>
        <v>24.111111111111114</v>
      </c>
      <c r="BC40" s="121">
        <f>Capstones!AV39*0.6</f>
        <v>46</v>
      </c>
      <c r="BD40" s="121">
        <f t="shared" si="12"/>
        <v>35.055555555555557</v>
      </c>
      <c r="BE40" s="123" t="str">
        <f t="shared" si="13"/>
        <v>Cleared</v>
      </c>
    </row>
    <row r="41" spans="1:57" s="124" customFormat="1" ht="22.2" customHeight="1" x14ac:dyDescent="0.3">
      <c r="A41" s="62">
        <v>37</v>
      </c>
      <c r="B41" s="121" t="s">
        <v>27</v>
      </c>
      <c r="C41" s="121" t="s">
        <v>15</v>
      </c>
      <c r="D41" s="121" t="s">
        <v>99</v>
      </c>
      <c r="E41" s="122" t="s">
        <v>100</v>
      </c>
      <c r="F41" s="63">
        <v>4</v>
      </c>
      <c r="G41" s="63">
        <v>1</v>
      </c>
      <c r="H41" s="63">
        <v>2</v>
      </c>
      <c r="I41" s="63">
        <v>1</v>
      </c>
      <c r="J41" s="63">
        <v>2</v>
      </c>
      <c r="K41" s="63">
        <v>3</v>
      </c>
      <c r="L41" s="63">
        <v>1</v>
      </c>
      <c r="M41" s="62">
        <f t="shared" si="1"/>
        <v>14</v>
      </c>
      <c r="N41" s="63">
        <f t="shared" si="2"/>
        <v>40</v>
      </c>
      <c r="O41" s="63">
        <v>0</v>
      </c>
      <c r="P41" s="63">
        <f>Capstones!O40</f>
        <v>57.777777777777786</v>
      </c>
      <c r="Q41" s="63">
        <f t="shared" si="0"/>
        <v>28.888888888888893</v>
      </c>
      <c r="R41" s="63" t="str">
        <f t="shared" si="3"/>
        <v>Cleared</v>
      </c>
      <c r="S41" s="63">
        <v>3.75</v>
      </c>
      <c r="T41" s="63">
        <v>3.3250000000000002</v>
      </c>
      <c r="U41" s="63">
        <v>2.6666666666666665</v>
      </c>
      <c r="V41" s="63">
        <v>4</v>
      </c>
      <c r="W41" s="63">
        <v>1</v>
      </c>
      <c r="X41" s="63">
        <v>3.15</v>
      </c>
      <c r="Y41" s="63">
        <v>2.5</v>
      </c>
      <c r="Z41" s="63">
        <f t="shared" si="15"/>
        <v>20.391666666666666</v>
      </c>
      <c r="AA41" s="63">
        <f>Persona!$Z41/35*100</f>
        <v>58.261904761904759</v>
      </c>
      <c r="AB41" s="63">
        <f t="shared" si="5"/>
        <v>23.304761904761904</v>
      </c>
      <c r="AC41" s="63">
        <f>Capstones!Z40*0.6</f>
        <v>48</v>
      </c>
      <c r="AD41" s="63">
        <f>(Persona!$AB41+Persona!$AC41)*0.5</f>
        <v>35.652380952380952</v>
      </c>
      <c r="AE41" s="63" t="str">
        <f t="shared" si="6"/>
        <v>Cleared</v>
      </c>
      <c r="AF41" s="121"/>
      <c r="AG41" s="121">
        <v>2.5</v>
      </c>
      <c r="AH41" s="121">
        <v>2.1333333333333333</v>
      </c>
      <c r="AI41" s="121">
        <v>2.75</v>
      </c>
      <c r="AJ41" s="121">
        <v>2.875</v>
      </c>
      <c r="AK41" s="121"/>
      <c r="AL41" s="121">
        <v>2.6666666666666665</v>
      </c>
      <c r="AM41" s="121">
        <f t="shared" si="7"/>
        <v>12.924999999999999</v>
      </c>
      <c r="AN41" s="63">
        <f>Persona!$AM41/25*100</f>
        <v>51.699999999999989</v>
      </c>
      <c r="AO41" s="63">
        <f>Persona!$AN41*0.4</f>
        <v>20.679999999999996</v>
      </c>
      <c r="AP41" s="63">
        <f>Capstones!AK40*0.6</f>
        <v>48</v>
      </c>
      <c r="AQ41" s="63">
        <f>(Persona!$AO41+Persona!$AP41)*0.5</f>
        <v>34.339999999999996</v>
      </c>
      <c r="AR41" s="63" t="str">
        <f t="shared" si="8"/>
        <v>Cleared</v>
      </c>
      <c r="AS41" s="121">
        <v>3.0833333333333335</v>
      </c>
      <c r="AT41" s="121">
        <v>2.9874999999999998</v>
      </c>
      <c r="AU41" s="121">
        <v>2.3333333333333335</v>
      </c>
      <c r="AV41" s="121">
        <v>4</v>
      </c>
      <c r="AW41" s="121"/>
      <c r="AX41" s="121">
        <v>3.0833333333333335</v>
      </c>
      <c r="AY41" s="121">
        <v>2.6666666666666665</v>
      </c>
      <c r="AZ41" s="121">
        <f t="shared" si="9"/>
        <v>18.154166666666669</v>
      </c>
      <c r="BA41" s="63">
        <f t="shared" si="10"/>
        <v>60.5138888888889</v>
      </c>
      <c r="BB41" s="121">
        <f t="shared" si="11"/>
        <v>24.205555555555563</v>
      </c>
      <c r="BC41" s="121">
        <f>Capstones!AV40*0.6</f>
        <v>60</v>
      </c>
      <c r="BD41" s="121">
        <f t="shared" si="12"/>
        <v>42.102777777777781</v>
      </c>
      <c r="BE41" s="123" t="str">
        <f t="shared" si="13"/>
        <v>Cleared</v>
      </c>
    </row>
    <row r="42" spans="1:57" s="124" customFormat="1" ht="22.2" customHeight="1" x14ac:dyDescent="0.3">
      <c r="A42" s="66">
        <v>38</v>
      </c>
      <c r="B42" s="125" t="s">
        <v>23</v>
      </c>
      <c r="C42" s="125" t="s">
        <v>47</v>
      </c>
      <c r="D42" s="125" t="s">
        <v>101</v>
      </c>
      <c r="E42" s="126" t="s">
        <v>102</v>
      </c>
      <c r="F42" s="67">
        <v>2</v>
      </c>
      <c r="G42" s="67">
        <v>1</v>
      </c>
      <c r="H42" s="67">
        <v>3</v>
      </c>
      <c r="I42" s="67">
        <v>2</v>
      </c>
      <c r="J42" s="67">
        <v>1</v>
      </c>
      <c r="K42" s="67">
        <v>4</v>
      </c>
      <c r="L42" s="67">
        <v>2</v>
      </c>
      <c r="M42" s="66">
        <f t="shared" si="1"/>
        <v>15</v>
      </c>
      <c r="N42" s="67">
        <f t="shared" si="2"/>
        <v>42.857142857142854</v>
      </c>
      <c r="O42" s="67">
        <v>0</v>
      </c>
      <c r="P42" s="67">
        <f>Capstones!O41</f>
        <v>47.222222222222221</v>
      </c>
      <c r="Q42" s="63">
        <f t="shared" si="0"/>
        <v>23.611111111111111</v>
      </c>
      <c r="R42" s="63" t="str">
        <f t="shared" si="3"/>
        <v>NC</v>
      </c>
      <c r="S42" s="67">
        <v>2.0416666666666665</v>
      </c>
      <c r="T42" s="67">
        <v>2.3937499999999998</v>
      </c>
      <c r="U42" s="67">
        <v>1.8333333333333333</v>
      </c>
      <c r="V42" s="67">
        <v>3</v>
      </c>
      <c r="W42" s="67">
        <v>2.3333333333333335</v>
      </c>
      <c r="X42" s="67">
        <v>2.1166666666666667</v>
      </c>
      <c r="Y42" s="67">
        <v>2.125</v>
      </c>
      <c r="Z42" s="67">
        <f t="shared" si="15"/>
        <v>15.843750000000002</v>
      </c>
      <c r="AA42" s="67">
        <f>Persona!$Z42/35*100</f>
        <v>45.267857142857146</v>
      </c>
      <c r="AB42" s="67">
        <f t="shared" si="5"/>
        <v>18.107142857142858</v>
      </c>
      <c r="AC42" s="63">
        <f>Capstones!Z41*0.6</f>
        <v>48</v>
      </c>
      <c r="AD42" s="63">
        <f>(Persona!$AB42+Persona!$AC42)*0.5</f>
        <v>33.053571428571431</v>
      </c>
      <c r="AE42" s="63" t="str">
        <f t="shared" si="6"/>
        <v>Cleared</v>
      </c>
      <c r="AF42" s="125"/>
      <c r="AG42" s="125">
        <v>1.6749999999999998</v>
      </c>
      <c r="AH42" s="125">
        <v>2.3999999999999995</v>
      </c>
      <c r="AI42" s="125">
        <v>2.625</v>
      </c>
      <c r="AJ42" s="125">
        <v>2.375</v>
      </c>
      <c r="AK42" s="125"/>
      <c r="AL42" s="125">
        <v>2.833333333333333</v>
      </c>
      <c r="AM42" s="125">
        <f t="shared" si="7"/>
        <v>11.908333333333331</v>
      </c>
      <c r="AN42" s="67">
        <f>Persona!$AM42/25*100</f>
        <v>47.633333333333326</v>
      </c>
      <c r="AO42" s="67">
        <f>Persona!$AN42*0.4</f>
        <v>19.053333333333331</v>
      </c>
      <c r="AP42" s="63">
        <f>Capstones!AK41*0.6</f>
        <v>48</v>
      </c>
      <c r="AQ42" s="63">
        <f>(Persona!$AO42+Persona!$AP42)*0.5</f>
        <v>33.526666666666664</v>
      </c>
      <c r="AR42" s="63" t="str">
        <f t="shared" si="8"/>
        <v>Cleared</v>
      </c>
      <c r="AS42" s="121">
        <v>3.1666666666666665</v>
      </c>
      <c r="AT42" s="121">
        <v>2.8937500000000003</v>
      </c>
      <c r="AU42" s="121">
        <v>3</v>
      </c>
      <c r="AV42" s="121">
        <v>2.5</v>
      </c>
      <c r="AW42" s="125"/>
      <c r="AX42" s="121">
        <v>2.8333333333333335</v>
      </c>
      <c r="AY42" s="121">
        <v>3</v>
      </c>
      <c r="AZ42" s="121">
        <f t="shared" si="9"/>
        <v>17.393750000000001</v>
      </c>
      <c r="BA42" s="63">
        <f t="shared" si="10"/>
        <v>57.979166666666664</v>
      </c>
      <c r="BB42" s="121">
        <f t="shared" si="11"/>
        <v>23.191666666666666</v>
      </c>
      <c r="BC42" s="121">
        <f>Capstones!AV41*0.6</f>
        <v>49.333333333333329</v>
      </c>
      <c r="BD42" s="121">
        <f t="shared" si="12"/>
        <v>36.262499999999996</v>
      </c>
      <c r="BE42" s="123" t="str">
        <f t="shared" si="13"/>
        <v>Cleared</v>
      </c>
    </row>
    <row r="43" spans="1:57" s="124" customFormat="1" ht="22.2" customHeight="1" x14ac:dyDescent="0.3">
      <c r="A43" s="62">
        <v>39</v>
      </c>
      <c r="B43" s="121" t="s">
        <v>23</v>
      </c>
      <c r="C43" s="121" t="s">
        <v>15</v>
      </c>
      <c r="D43" s="121" t="s">
        <v>103</v>
      </c>
      <c r="E43" s="122" t="s">
        <v>104</v>
      </c>
      <c r="F43" s="63">
        <v>1</v>
      </c>
      <c r="G43" s="63">
        <v>1</v>
      </c>
      <c r="H43" s="63">
        <v>2</v>
      </c>
      <c r="I43" s="63">
        <v>2</v>
      </c>
      <c r="J43" s="63">
        <v>3</v>
      </c>
      <c r="K43" s="63">
        <v>2</v>
      </c>
      <c r="L43" s="63">
        <v>3</v>
      </c>
      <c r="M43" s="62">
        <f t="shared" si="1"/>
        <v>14</v>
      </c>
      <c r="N43" s="63">
        <f t="shared" si="2"/>
        <v>40</v>
      </c>
      <c r="O43" s="63">
        <v>0</v>
      </c>
      <c r="P43" s="63">
        <f>Capstones!O42</f>
        <v>80</v>
      </c>
      <c r="Q43" s="63">
        <f t="shared" si="0"/>
        <v>40</v>
      </c>
      <c r="R43" s="63" t="str">
        <f t="shared" si="3"/>
        <v>Cleared</v>
      </c>
      <c r="S43" s="63">
        <v>3.25</v>
      </c>
      <c r="T43" s="63">
        <v>2.8125</v>
      </c>
      <c r="U43" s="63">
        <v>2.3333333333333335</v>
      </c>
      <c r="V43" s="63">
        <v>4</v>
      </c>
      <c r="W43" s="63">
        <v>1</v>
      </c>
      <c r="X43" s="63">
        <v>2.9</v>
      </c>
      <c r="Y43" s="63">
        <v>2.5</v>
      </c>
      <c r="Z43" s="63">
        <f t="shared" si="15"/>
        <v>18.795833333333334</v>
      </c>
      <c r="AA43" s="63">
        <f>Persona!$Z43/35*100</f>
        <v>53.702380952380956</v>
      </c>
      <c r="AB43" s="63">
        <f t="shared" si="5"/>
        <v>21.480952380952385</v>
      </c>
      <c r="AC43" s="63">
        <f>Capstones!Z42*0.6</f>
        <v>48.8</v>
      </c>
      <c r="AD43" s="63">
        <f>(Persona!$AB43+Persona!$AC43)*0.5</f>
        <v>35.140476190476193</v>
      </c>
      <c r="AE43" s="63" t="str">
        <f t="shared" si="6"/>
        <v>Cleared</v>
      </c>
      <c r="AF43" s="121"/>
      <c r="AG43" s="121">
        <v>2.9416666666666664</v>
      </c>
      <c r="AH43" s="121">
        <v>2.2666666666666666</v>
      </c>
      <c r="AI43" s="121">
        <v>2.75</v>
      </c>
      <c r="AJ43" s="121">
        <v>2.75</v>
      </c>
      <c r="AK43" s="121"/>
      <c r="AL43" s="121">
        <v>3</v>
      </c>
      <c r="AM43" s="121">
        <f t="shared" si="7"/>
        <v>13.708333333333332</v>
      </c>
      <c r="AN43" s="63">
        <f>Persona!$AM43/25*100</f>
        <v>54.833333333333336</v>
      </c>
      <c r="AO43" s="63">
        <f>Persona!$AN43*0.4</f>
        <v>21.933333333333337</v>
      </c>
      <c r="AP43" s="63">
        <f>Capstones!AK42*0.6</f>
        <v>52</v>
      </c>
      <c r="AQ43" s="63">
        <f>(Persona!$AO43+Persona!$AP43)*0.5</f>
        <v>36.966666666666669</v>
      </c>
      <c r="AR43" s="63" t="str">
        <f t="shared" si="8"/>
        <v>Cleared</v>
      </c>
      <c r="AS43" s="121">
        <v>3.6666666666666665</v>
      </c>
      <c r="AT43" s="121">
        <v>3.3937500000000003</v>
      </c>
      <c r="AU43" s="121">
        <v>3.3333333333333335</v>
      </c>
      <c r="AV43" s="121">
        <v>3</v>
      </c>
      <c r="AW43" s="121"/>
      <c r="AX43" s="121">
        <v>3.2916666666666665</v>
      </c>
      <c r="AY43" s="121">
        <v>3.5</v>
      </c>
      <c r="AZ43" s="121">
        <f t="shared" si="9"/>
        <v>20.185416666666669</v>
      </c>
      <c r="BA43" s="63">
        <f t="shared" si="10"/>
        <v>67.284722222222229</v>
      </c>
      <c r="BB43" s="121">
        <f t="shared" si="11"/>
        <v>26.913888888888891</v>
      </c>
      <c r="BC43" s="121">
        <f>Capstones!AV42*0.6</f>
        <v>39.999999999999993</v>
      </c>
      <c r="BD43" s="121">
        <f t="shared" si="12"/>
        <v>33.456944444444446</v>
      </c>
      <c r="BE43" s="123" t="str">
        <f t="shared" si="13"/>
        <v>Cleared</v>
      </c>
    </row>
    <row r="44" spans="1:57" s="124" customFormat="1" ht="22.2" customHeight="1" x14ac:dyDescent="0.3">
      <c r="A44" s="66">
        <v>40</v>
      </c>
      <c r="B44" s="125" t="s">
        <v>27</v>
      </c>
      <c r="C44" s="125" t="s">
        <v>24</v>
      </c>
      <c r="D44" s="125" t="s">
        <v>105</v>
      </c>
      <c r="E44" s="126" t="s">
        <v>106</v>
      </c>
      <c r="F44" s="67">
        <v>1</v>
      </c>
      <c r="G44" s="67">
        <v>1</v>
      </c>
      <c r="H44" s="67">
        <v>3</v>
      </c>
      <c r="I44" s="67">
        <v>4</v>
      </c>
      <c r="J44" s="67">
        <v>2</v>
      </c>
      <c r="K44" s="67">
        <v>2</v>
      </c>
      <c r="L44" s="67">
        <v>3</v>
      </c>
      <c r="M44" s="66">
        <f t="shared" si="1"/>
        <v>16</v>
      </c>
      <c r="N44" s="67">
        <f t="shared" si="2"/>
        <v>45.714285714285715</v>
      </c>
      <c r="O44" s="67">
        <v>0</v>
      </c>
      <c r="P44" s="67">
        <f>Capstones!O43</f>
        <v>63.333333333333329</v>
      </c>
      <c r="Q44" s="63">
        <f t="shared" si="0"/>
        <v>31.666666666666664</v>
      </c>
      <c r="R44" s="63" t="str">
        <f t="shared" si="3"/>
        <v>Cleared</v>
      </c>
      <c r="S44" s="67">
        <v>4</v>
      </c>
      <c r="T44" s="67">
        <v>2.6291666666666669</v>
      </c>
      <c r="U44" s="67">
        <v>2.3333333333333335</v>
      </c>
      <c r="V44" s="67">
        <v>3</v>
      </c>
      <c r="W44" s="67">
        <v>2</v>
      </c>
      <c r="X44" s="67">
        <v>2.7</v>
      </c>
      <c r="Y44" s="67">
        <v>2.5</v>
      </c>
      <c r="Z44" s="67">
        <f t="shared" si="15"/>
        <v>19.162500000000001</v>
      </c>
      <c r="AA44" s="67">
        <f>Persona!$Z44/35*100</f>
        <v>54.75</v>
      </c>
      <c r="AB44" s="67">
        <f t="shared" si="5"/>
        <v>21.900000000000002</v>
      </c>
      <c r="AC44" s="63">
        <f>Capstones!Z43*0.6</f>
        <v>48.8</v>
      </c>
      <c r="AD44" s="63">
        <f>(Persona!$AB44+Persona!$AC44)*0.5</f>
        <v>35.35</v>
      </c>
      <c r="AE44" s="63" t="str">
        <f t="shared" si="6"/>
        <v>Cleared</v>
      </c>
      <c r="AF44" s="125"/>
      <c r="AG44" s="125">
        <v>2.2666666666666666</v>
      </c>
      <c r="AH44" s="125">
        <v>0.4</v>
      </c>
      <c r="AI44" s="125">
        <v>0.5</v>
      </c>
      <c r="AJ44" s="125">
        <v>0.5</v>
      </c>
      <c r="AK44" s="125"/>
      <c r="AL44" s="125">
        <v>0.75</v>
      </c>
      <c r="AM44" s="125">
        <f t="shared" si="7"/>
        <v>4.4166666666666661</v>
      </c>
      <c r="AN44" s="67">
        <f>Persona!$AM44/25*100</f>
        <v>17.666666666666664</v>
      </c>
      <c r="AO44" s="67">
        <f>Persona!$AN44*0.4</f>
        <v>7.0666666666666664</v>
      </c>
      <c r="AP44" s="63">
        <f>Capstones!AK43*0.6</f>
        <v>33.333333333333329</v>
      </c>
      <c r="AQ44" s="63">
        <f>(Persona!$AO44+Persona!$AP44)*0.5</f>
        <v>20.199999999999996</v>
      </c>
      <c r="AR44" s="63" t="str">
        <f t="shared" si="8"/>
        <v>NC</v>
      </c>
      <c r="AS44" s="121">
        <v>4</v>
      </c>
      <c r="AT44" s="121">
        <v>3.5249999999999999</v>
      </c>
      <c r="AU44" s="121">
        <v>3.6666666666666665</v>
      </c>
      <c r="AV44" s="121">
        <v>4</v>
      </c>
      <c r="AW44" s="125"/>
      <c r="AX44" s="121">
        <v>3.7777777777777781</v>
      </c>
      <c r="AY44" s="121">
        <v>3.6666666666666665</v>
      </c>
      <c r="AZ44" s="121">
        <f t="shared" si="9"/>
        <v>22.636111111111113</v>
      </c>
      <c r="BA44" s="63">
        <f t="shared" si="10"/>
        <v>75.453703703703709</v>
      </c>
      <c r="BB44" s="121">
        <f t="shared" si="11"/>
        <v>30.181481481481484</v>
      </c>
      <c r="BC44" s="121">
        <f>Capstones!AV43*0.6</f>
        <v>27.999999999999996</v>
      </c>
      <c r="BD44" s="121">
        <f t="shared" si="12"/>
        <v>29.090740740740742</v>
      </c>
      <c r="BE44" s="123" t="str">
        <f t="shared" si="13"/>
        <v>Cleared</v>
      </c>
    </row>
    <row r="45" spans="1:57" s="124" customFormat="1" ht="22.2" customHeight="1" x14ac:dyDescent="0.3">
      <c r="A45" s="62">
        <v>41</v>
      </c>
      <c r="B45" s="121" t="s">
        <v>23</v>
      </c>
      <c r="C45" s="121" t="s">
        <v>15</v>
      </c>
      <c r="D45" s="121" t="s">
        <v>107</v>
      </c>
      <c r="E45" s="122" t="s">
        <v>108</v>
      </c>
      <c r="F45" s="63">
        <v>2</v>
      </c>
      <c r="G45" s="63">
        <v>1</v>
      </c>
      <c r="H45" s="63">
        <v>3</v>
      </c>
      <c r="I45" s="63">
        <v>2</v>
      </c>
      <c r="J45" s="63">
        <v>3</v>
      </c>
      <c r="K45" s="63">
        <v>1</v>
      </c>
      <c r="L45" s="63">
        <v>3</v>
      </c>
      <c r="M45" s="62">
        <f t="shared" si="1"/>
        <v>15</v>
      </c>
      <c r="N45" s="63">
        <f t="shared" si="2"/>
        <v>42.857142857142854</v>
      </c>
      <c r="O45" s="63">
        <v>0</v>
      </c>
      <c r="P45" s="63">
        <f>Capstones!O44</f>
        <v>68.888888888888872</v>
      </c>
      <c r="Q45" s="63">
        <f t="shared" si="0"/>
        <v>34.444444444444436</v>
      </c>
      <c r="R45" s="63" t="str">
        <f t="shared" si="3"/>
        <v>Cleared</v>
      </c>
      <c r="S45" s="63">
        <v>1.6666666666666667</v>
      </c>
      <c r="T45" s="63">
        <v>2.7250000000000001</v>
      </c>
      <c r="U45" s="63">
        <v>1.6666666666666667</v>
      </c>
      <c r="V45" s="63">
        <v>1</v>
      </c>
      <c r="W45" s="63">
        <v>2.6666666666666665</v>
      </c>
      <c r="X45" s="63">
        <v>2.3666666666666667</v>
      </c>
      <c r="Y45" s="63">
        <v>2.5</v>
      </c>
      <c r="Z45" s="63">
        <f t="shared" si="15"/>
        <v>14.591666666666667</v>
      </c>
      <c r="AA45" s="63">
        <f>Persona!$Z45/35*100</f>
        <v>41.69047619047619</v>
      </c>
      <c r="AB45" s="63">
        <f t="shared" si="5"/>
        <v>16.676190476190477</v>
      </c>
      <c r="AC45" s="63">
        <f>Capstones!Z44*0.6</f>
        <v>48</v>
      </c>
      <c r="AD45" s="63">
        <f>(Persona!$AB45+Persona!$AC45)*0.5</f>
        <v>32.338095238095235</v>
      </c>
      <c r="AE45" s="63" t="str">
        <f t="shared" si="6"/>
        <v>Cleared</v>
      </c>
      <c r="AF45" s="121"/>
      <c r="AG45" s="121">
        <v>2.5750000000000002</v>
      </c>
      <c r="AH45" s="121">
        <v>1.2</v>
      </c>
      <c r="AI45" s="121">
        <v>1.5</v>
      </c>
      <c r="AJ45" s="121">
        <v>1.125</v>
      </c>
      <c r="AK45" s="121"/>
      <c r="AL45" s="121">
        <v>1.6666666666666667</v>
      </c>
      <c r="AM45" s="121">
        <f t="shared" si="7"/>
        <v>8.0666666666666664</v>
      </c>
      <c r="AN45" s="63">
        <f>Persona!$AM45/25*100</f>
        <v>32.266666666666666</v>
      </c>
      <c r="AO45" s="63">
        <f>Persona!$AN45*0.4</f>
        <v>12.906666666666666</v>
      </c>
      <c r="AP45" s="63">
        <f>Capstones!AK44*0.6</f>
        <v>46</v>
      </c>
      <c r="AQ45" s="63">
        <f>(Persona!$AO45+Persona!$AP45)*0.5</f>
        <v>29.453333333333333</v>
      </c>
      <c r="AR45" s="63" t="str">
        <f t="shared" si="8"/>
        <v>Cleared</v>
      </c>
      <c r="AS45" s="121">
        <v>3.0416666666666665</v>
      </c>
      <c r="AT45" s="121">
        <v>3.1062499999999997</v>
      </c>
      <c r="AU45" s="121">
        <v>3</v>
      </c>
      <c r="AV45" s="121">
        <v>3</v>
      </c>
      <c r="AW45" s="121"/>
      <c r="AX45" s="121">
        <v>3</v>
      </c>
      <c r="AY45" s="121">
        <v>3.1666666666666665</v>
      </c>
      <c r="AZ45" s="121">
        <f t="shared" si="9"/>
        <v>18.314583333333335</v>
      </c>
      <c r="BA45" s="63">
        <f t="shared" si="10"/>
        <v>61.048611111111114</v>
      </c>
      <c r="BB45" s="121">
        <f t="shared" si="11"/>
        <v>24.419444444444448</v>
      </c>
      <c r="BC45" s="121">
        <f>Capstones!AV44*0.6</f>
        <v>37</v>
      </c>
      <c r="BD45" s="121">
        <f t="shared" si="12"/>
        <v>30.709722222222226</v>
      </c>
      <c r="BE45" s="123" t="str">
        <f t="shared" si="13"/>
        <v>Cleared</v>
      </c>
    </row>
    <row r="46" spans="1:57" s="124" customFormat="1" ht="22.2" customHeight="1" x14ac:dyDescent="0.3">
      <c r="A46" s="66">
        <v>42</v>
      </c>
      <c r="B46" s="125" t="s">
        <v>23</v>
      </c>
      <c r="C46" s="125" t="s">
        <v>47</v>
      </c>
      <c r="D46" s="125" t="s">
        <v>109</v>
      </c>
      <c r="E46" s="126" t="s">
        <v>110</v>
      </c>
      <c r="F46" s="67">
        <v>1</v>
      </c>
      <c r="G46" s="67">
        <v>1</v>
      </c>
      <c r="H46" s="67">
        <v>2</v>
      </c>
      <c r="I46" s="67">
        <v>2</v>
      </c>
      <c r="J46" s="67">
        <v>2</v>
      </c>
      <c r="K46" s="67">
        <v>2</v>
      </c>
      <c r="L46" s="67">
        <v>2</v>
      </c>
      <c r="M46" s="66">
        <f t="shared" si="1"/>
        <v>12</v>
      </c>
      <c r="N46" s="67">
        <f t="shared" si="2"/>
        <v>34.285714285714285</v>
      </c>
      <c r="O46" s="67">
        <v>0</v>
      </c>
      <c r="P46" s="67">
        <f>Capstones!O45</f>
        <v>46.111111111111114</v>
      </c>
      <c r="Q46" s="63">
        <f t="shared" si="0"/>
        <v>23.055555555555557</v>
      </c>
      <c r="R46" s="63" t="str">
        <f t="shared" si="3"/>
        <v>NC</v>
      </c>
      <c r="S46" s="67">
        <v>1.8666666666666665</v>
      </c>
      <c r="T46" s="67">
        <v>2.0375000000000001</v>
      </c>
      <c r="U46" s="67">
        <v>1.3333333333333333</v>
      </c>
      <c r="V46" s="67">
        <v>2</v>
      </c>
      <c r="W46" s="67">
        <v>2</v>
      </c>
      <c r="X46" s="67">
        <v>1.8033333333333335</v>
      </c>
      <c r="Y46" s="67">
        <v>1.75</v>
      </c>
      <c r="Z46" s="67">
        <f t="shared" si="15"/>
        <v>12.790833333333333</v>
      </c>
      <c r="AA46" s="67">
        <f>Persona!$Z46/35*100</f>
        <v>36.545238095238098</v>
      </c>
      <c r="AB46" s="67">
        <f t="shared" si="5"/>
        <v>14.61809523809524</v>
      </c>
      <c r="AC46" s="63">
        <f>Capstones!Z45*0.6</f>
        <v>48.8</v>
      </c>
      <c r="AD46" s="63">
        <f>(Persona!$AB46+Persona!$AC46)*0.5</f>
        <v>31.709047619047617</v>
      </c>
      <c r="AE46" s="63" t="str">
        <f t="shared" si="6"/>
        <v>Cleared</v>
      </c>
      <c r="AF46" s="125"/>
      <c r="AG46" s="125">
        <v>1.4833333333333332</v>
      </c>
      <c r="AH46" s="125">
        <v>1.2</v>
      </c>
      <c r="AI46" s="125">
        <v>1.875</v>
      </c>
      <c r="AJ46" s="125">
        <v>1.75</v>
      </c>
      <c r="AK46" s="125"/>
      <c r="AL46" s="125">
        <v>1.5</v>
      </c>
      <c r="AM46" s="125">
        <f t="shared" si="7"/>
        <v>7.8083333333333336</v>
      </c>
      <c r="AN46" s="67">
        <f>Persona!$AM46/25*100</f>
        <v>31.233333333333334</v>
      </c>
      <c r="AO46" s="67">
        <f>Persona!$AN46*0.4</f>
        <v>12.493333333333334</v>
      </c>
      <c r="AP46" s="63">
        <f>Capstones!AK45*0.6</f>
        <v>50.000000000000007</v>
      </c>
      <c r="AQ46" s="63">
        <f>(Persona!$AO46+Persona!$AP46)*0.5</f>
        <v>31.24666666666667</v>
      </c>
      <c r="AR46" s="63" t="str">
        <f t="shared" si="8"/>
        <v>Cleared</v>
      </c>
      <c r="AS46" s="121">
        <v>2.7916666666666665</v>
      </c>
      <c r="AT46" s="121">
        <v>2.7249999999999996</v>
      </c>
      <c r="AU46" s="121">
        <v>2.8333333333333335</v>
      </c>
      <c r="AV46" s="121">
        <v>2.5</v>
      </c>
      <c r="AW46" s="125"/>
      <c r="AX46" s="121">
        <v>2.6388888888888888</v>
      </c>
      <c r="AY46" s="121">
        <v>2.6666666666666665</v>
      </c>
      <c r="AZ46" s="121">
        <f t="shared" si="9"/>
        <v>16.155555555555555</v>
      </c>
      <c r="BA46" s="63">
        <f t="shared" si="10"/>
        <v>53.851851851851848</v>
      </c>
      <c r="BB46" s="121">
        <f t="shared" si="11"/>
        <v>21.540740740740741</v>
      </c>
      <c r="BC46" s="121">
        <f>Capstones!AV45*0.6</f>
        <v>36</v>
      </c>
      <c r="BD46" s="121">
        <f t="shared" si="12"/>
        <v>28.770370370370372</v>
      </c>
      <c r="BE46" s="123" t="str">
        <f t="shared" si="13"/>
        <v>Cleared</v>
      </c>
    </row>
    <row r="47" spans="1:57" s="124" customFormat="1" ht="22.2" customHeight="1" x14ac:dyDescent="0.3">
      <c r="A47" s="62">
        <v>43</v>
      </c>
      <c r="B47" s="121" t="s">
        <v>27</v>
      </c>
      <c r="C47" s="121" t="s">
        <v>24</v>
      </c>
      <c r="D47" s="121" t="s">
        <v>111</v>
      </c>
      <c r="E47" s="122" t="s">
        <v>112</v>
      </c>
      <c r="F47" s="63">
        <v>2</v>
      </c>
      <c r="G47" s="63">
        <v>1</v>
      </c>
      <c r="H47" s="63">
        <v>3</v>
      </c>
      <c r="I47" s="63">
        <v>3</v>
      </c>
      <c r="J47" s="63">
        <v>2</v>
      </c>
      <c r="K47" s="63">
        <v>1</v>
      </c>
      <c r="L47" s="63">
        <v>3</v>
      </c>
      <c r="M47" s="62">
        <f t="shared" si="1"/>
        <v>15</v>
      </c>
      <c r="N47" s="63">
        <f t="shared" si="2"/>
        <v>42.857142857142854</v>
      </c>
      <c r="O47" s="63">
        <v>0</v>
      </c>
      <c r="P47" s="63">
        <f>Capstones!O46</f>
        <v>73.333333333333329</v>
      </c>
      <c r="Q47" s="63">
        <f t="shared" si="0"/>
        <v>36.666666666666664</v>
      </c>
      <c r="R47" s="63" t="str">
        <f t="shared" si="3"/>
        <v>Cleared</v>
      </c>
      <c r="S47" s="63">
        <v>1</v>
      </c>
      <c r="T47" s="63">
        <v>2.3916666666666666</v>
      </c>
      <c r="U47" s="63">
        <v>1</v>
      </c>
      <c r="V47" s="63">
        <v>1</v>
      </c>
      <c r="W47" s="63">
        <v>1</v>
      </c>
      <c r="X47" s="63">
        <v>1.7833333333333337</v>
      </c>
      <c r="Y47" s="63">
        <v>1.3333333333333333</v>
      </c>
      <c r="Z47" s="63">
        <f t="shared" si="15"/>
        <v>9.5083333333333346</v>
      </c>
      <c r="AA47" s="63">
        <f>Persona!$Z47/35*100</f>
        <v>27.166666666666671</v>
      </c>
      <c r="AB47" s="63">
        <f t="shared" si="5"/>
        <v>10.866666666666669</v>
      </c>
      <c r="AC47" s="63">
        <f>Capstones!Z46*0.6</f>
        <v>46.4</v>
      </c>
      <c r="AD47" s="63">
        <f>(Persona!$AB47+Persona!$AC47)*0.5</f>
        <v>28.633333333333333</v>
      </c>
      <c r="AE47" s="63" t="str">
        <f t="shared" si="6"/>
        <v>Cleared</v>
      </c>
      <c r="AF47" s="121"/>
      <c r="AG47" s="121">
        <v>2.6333333333333333</v>
      </c>
      <c r="AH47" s="121">
        <v>0.8</v>
      </c>
      <c r="AI47" s="121">
        <v>0.75</v>
      </c>
      <c r="AJ47" s="121">
        <v>0.75</v>
      </c>
      <c r="AK47" s="121"/>
      <c r="AL47" s="121">
        <v>0.5</v>
      </c>
      <c r="AM47" s="121">
        <f t="shared" si="7"/>
        <v>5.4333333333333336</v>
      </c>
      <c r="AN47" s="63">
        <f>Persona!$AM47/25*100</f>
        <v>21.733333333333334</v>
      </c>
      <c r="AO47" s="63">
        <f>Persona!$AN47*0.4</f>
        <v>8.6933333333333334</v>
      </c>
      <c r="AP47" s="63">
        <f>Capstones!AK46*0.6</f>
        <v>43.333333333333329</v>
      </c>
      <c r="AQ47" s="63">
        <f>(Persona!$AO47+Persona!$AP47)*0.5</f>
        <v>26.013333333333332</v>
      </c>
      <c r="AR47" s="63" t="str">
        <f t="shared" si="8"/>
        <v>Cleared</v>
      </c>
      <c r="AS47" s="121">
        <v>3.1666666666666665</v>
      </c>
      <c r="AT47" s="121">
        <v>3.95</v>
      </c>
      <c r="AU47" s="121">
        <v>4</v>
      </c>
      <c r="AV47" s="121">
        <v>3</v>
      </c>
      <c r="AW47" s="121"/>
      <c r="AX47" s="121">
        <v>3.3333333333333335</v>
      </c>
      <c r="AY47" s="121">
        <v>2.6666666666666665</v>
      </c>
      <c r="AZ47" s="121">
        <f t="shared" si="9"/>
        <v>20.116666666666667</v>
      </c>
      <c r="BA47" s="63">
        <f t="shared" si="10"/>
        <v>67.055555555555557</v>
      </c>
      <c r="BB47" s="121">
        <f t="shared" si="11"/>
        <v>26.822222222222223</v>
      </c>
      <c r="BC47" s="121">
        <f>Capstones!AV46*0.6</f>
        <v>58.666666666666671</v>
      </c>
      <c r="BD47" s="121">
        <f t="shared" si="12"/>
        <v>42.744444444444447</v>
      </c>
      <c r="BE47" s="123" t="str">
        <f t="shared" si="13"/>
        <v>Cleared</v>
      </c>
    </row>
    <row r="48" spans="1:57" s="124" customFormat="1" ht="22.2" customHeight="1" x14ac:dyDescent="0.3">
      <c r="A48" s="66">
        <v>44</v>
      </c>
      <c r="B48" s="125" t="s">
        <v>23</v>
      </c>
      <c r="C48" s="125" t="s">
        <v>24</v>
      </c>
      <c r="D48" s="125" t="s">
        <v>113</v>
      </c>
      <c r="E48" s="126" t="s">
        <v>114</v>
      </c>
      <c r="F48" s="67">
        <v>2</v>
      </c>
      <c r="G48" s="67">
        <v>1</v>
      </c>
      <c r="H48" s="67">
        <v>4</v>
      </c>
      <c r="I48" s="67">
        <v>1</v>
      </c>
      <c r="J48" s="67">
        <v>2</v>
      </c>
      <c r="K48" s="67">
        <v>3</v>
      </c>
      <c r="L48" s="67">
        <v>3</v>
      </c>
      <c r="M48" s="66">
        <f t="shared" si="1"/>
        <v>16</v>
      </c>
      <c r="N48" s="67">
        <f t="shared" si="2"/>
        <v>45.714285714285715</v>
      </c>
      <c r="O48" s="67">
        <v>0</v>
      </c>
      <c r="P48" s="67">
        <f>Capstones!O47</f>
        <v>64.444444444444443</v>
      </c>
      <c r="Q48" s="63">
        <f t="shared" si="0"/>
        <v>32.222222222222221</v>
      </c>
      <c r="R48" s="63" t="str">
        <f t="shared" si="3"/>
        <v>Cleared</v>
      </c>
      <c r="S48" s="67">
        <v>2.3333333333333335</v>
      </c>
      <c r="T48" s="67">
        <v>3.322916666666667</v>
      </c>
      <c r="U48" s="67">
        <v>2</v>
      </c>
      <c r="V48" s="67">
        <v>3</v>
      </c>
      <c r="W48" s="67">
        <v>3</v>
      </c>
      <c r="X48" s="67">
        <v>2.2833333333333332</v>
      </c>
      <c r="Y48" s="67">
        <v>1.25</v>
      </c>
      <c r="Z48" s="67">
        <f t="shared" si="15"/>
        <v>17.189583333333331</v>
      </c>
      <c r="AA48" s="67">
        <f>Persona!$Z48/35*100</f>
        <v>49.113095238095234</v>
      </c>
      <c r="AB48" s="67">
        <f t="shared" si="5"/>
        <v>19.645238095238096</v>
      </c>
      <c r="AC48" s="63">
        <f>Capstones!Z47*0.6</f>
        <v>37.6</v>
      </c>
      <c r="AD48" s="63">
        <f>(Persona!$AB48+Persona!$AC48)*0.5</f>
        <v>28.622619047619047</v>
      </c>
      <c r="AE48" s="63" t="str">
        <f t="shared" si="6"/>
        <v>Cleared</v>
      </c>
      <c r="AF48" s="125"/>
      <c r="AG48" s="125">
        <v>2.2833333333333337</v>
      </c>
      <c r="AH48" s="125">
        <v>2</v>
      </c>
      <c r="AI48" s="125">
        <v>2.375</v>
      </c>
      <c r="AJ48" s="125">
        <v>1.875</v>
      </c>
      <c r="AK48" s="125"/>
      <c r="AL48" s="125">
        <v>1.5</v>
      </c>
      <c r="AM48" s="125">
        <f t="shared" si="7"/>
        <v>10.033333333333333</v>
      </c>
      <c r="AN48" s="67">
        <f>Persona!$AM48/25*100</f>
        <v>40.133333333333333</v>
      </c>
      <c r="AO48" s="67">
        <f>Persona!$AN48*0.4</f>
        <v>16.053333333333335</v>
      </c>
      <c r="AP48" s="63">
        <f>Capstones!AK47*0.6</f>
        <v>45.333333333333343</v>
      </c>
      <c r="AQ48" s="63">
        <f>(Persona!$AO48+Persona!$AP48)*0.5</f>
        <v>30.693333333333339</v>
      </c>
      <c r="AR48" s="63" t="str">
        <f t="shared" si="8"/>
        <v>Cleared</v>
      </c>
      <c r="AS48" s="121">
        <v>3.6666666666666665</v>
      </c>
      <c r="AT48" s="121">
        <v>3.4499999999999997</v>
      </c>
      <c r="AU48" s="121">
        <v>2.3333333333333335</v>
      </c>
      <c r="AV48" s="121">
        <v>4</v>
      </c>
      <c r="AW48" s="125"/>
      <c r="AX48" s="121">
        <v>3.4722222222222219</v>
      </c>
      <c r="AY48" s="121">
        <v>3</v>
      </c>
      <c r="AZ48" s="121">
        <f t="shared" si="9"/>
        <v>19.922222222222221</v>
      </c>
      <c r="BA48" s="63">
        <f t="shared" si="10"/>
        <v>66.407407407407405</v>
      </c>
      <c r="BB48" s="121">
        <f t="shared" si="11"/>
        <v>26.562962962962963</v>
      </c>
      <c r="BC48" s="121">
        <f>Capstones!AV47*0.6</f>
        <v>49</v>
      </c>
      <c r="BD48" s="121">
        <f t="shared" si="12"/>
        <v>37.781481481481478</v>
      </c>
      <c r="BE48" s="123" t="str">
        <f t="shared" si="13"/>
        <v>Cleared</v>
      </c>
    </row>
    <row r="49" spans="1:57" s="124" customFormat="1" ht="22.2" customHeight="1" x14ac:dyDescent="0.3">
      <c r="A49" s="62">
        <v>45</v>
      </c>
      <c r="B49" s="121" t="s">
        <v>27</v>
      </c>
      <c r="C49" s="121" t="s">
        <v>47</v>
      </c>
      <c r="D49" s="121" t="s">
        <v>115</v>
      </c>
      <c r="E49" s="122" t="s">
        <v>116</v>
      </c>
      <c r="F49" s="63">
        <v>2</v>
      </c>
      <c r="G49" s="63">
        <v>1</v>
      </c>
      <c r="H49" s="63">
        <v>4</v>
      </c>
      <c r="I49" s="63">
        <v>1</v>
      </c>
      <c r="J49" s="63">
        <v>3</v>
      </c>
      <c r="K49" s="63">
        <v>3</v>
      </c>
      <c r="L49" s="63">
        <v>2</v>
      </c>
      <c r="M49" s="62">
        <f t="shared" si="1"/>
        <v>16</v>
      </c>
      <c r="N49" s="63">
        <f t="shared" si="2"/>
        <v>45.714285714285715</v>
      </c>
      <c r="O49" s="63">
        <v>0</v>
      </c>
      <c r="P49" s="63">
        <f>Capstones!O48</f>
        <v>50.555555555555557</v>
      </c>
      <c r="Q49" s="63">
        <f t="shared" si="0"/>
        <v>25.277777777777779</v>
      </c>
      <c r="R49" s="63" t="str">
        <f t="shared" si="3"/>
        <v>Cleared</v>
      </c>
      <c r="S49" s="63">
        <v>2.0416666666666665</v>
      </c>
      <c r="T49" s="63">
        <v>2.3187500000000001</v>
      </c>
      <c r="U49" s="63">
        <v>1.8333333333333333</v>
      </c>
      <c r="V49" s="63">
        <v>3</v>
      </c>
      <c r="W49" s="63">
        <v>2.3333333333333335</v>
      </c>
      <c r="X49" s="63">
        <v>2.1166666666666667</v>
      </c>
      <c r="Y49" s="63">
        <v>2.125</v>
      </c>
      <c r="Z49" s="63">
        <f t="shared" si="15"/>
        <v>15.768750000000001</v>
      </c>
      <c r="AA49" s="63">
        <f>Persona!$Z49/35*100</f>
        <v>45.053571428571431</v>
      </c>
      <c r="AB49" s="63">
        <f t="shared" si="5"/>
        <v>18.021428571428572</v>
      </c>
      <c r="AC49" s="63">
        <f>Capstones!Z48*0.6</f>
        <v>43.999999999999993</v>
      </c>
      <c r="AD49" s="63">
        <f>(Persona!$AB49+Persona!$AC49)*0.5</f>
        <v>31.010714285714283</v>
      </c>
      <c r="AE49" s="63" t="str">
        <f t="shared" si="6"/>
        <v>Cleared</v>
      </c>
      <c r="AF49" s="121"/>
      <c r="AG49" s="121">
        <v>2.125</v>
      </c>
      <c r="AH49" s="121">
        <v>1.8666666666666667</v>
      </c>
      <c r="AI49" s="121">
        <v>1.875</v>
      </c>
      <c r="AJ49" s="121">
        <v>2.125</v>
      </c>
      <c r="AK49" s="121"/>
      <c r="AL49" s="121">
        <v>1.9166666666666667</v>
      </c>
      <c r="AM49" s="121">
        <f t="shared" si="7"/>
        <v>9.9083333333333332</v>
      </c>
      <c r="AN49" s="63">
        <f>Persona!$AM49/25*100</f>
        <v>39.633333333333333</v>
      </c>
      <c r="AO49" s="63">
        <f>Persona!$AN49*0.4</f>
        <v>15.853333333333333</v>
      </c>
      <c r="AP49" s="63">
        <f>Capstones!AK48*0.6</f>
        <v>27.999999999999996</v>
      </c>
      <c r="AQ49" s="63">
        <f>(Persona!$AO49+Persona!$AP49)*0.5</f>
        <v>21.926666666666666</v>
      </c>
      <c r="AR49" s="63" t="str">
        <f t="shared" si="8"/>
        <v>NC</v>
      </c>
      <c r="AS49" s="121" t="s">
        <v>499</v>
      </c>
      <c r="AT49" s="121" t="s">
        <v>499</v>
      </c>
      <c r="AU49" s="121" t="s">
        <v>499</v>
      </c>
      <c r="AV49" s="121" t="s">
        <v>499</v>
      </c>
      <c r="AW49" s="121"/>
      <c r="AX49" s="121" t="s">
        <v>499</v>
      </c>
      <c r="AY49" s="121">
        <v>0</v>
      </c>
      <c r="AZ49" s="121">
        <f t="shared" si="9"/>
        <v>0</v>
      </c>
      <c r="BA49" s="63">
        <f t="shared" si="10"/>
        <v>0</v>
      </c>
      <c r="BB49" s="121">
        <f t="shared" si="11"/>
        <v>0</v>
      </c>
      <c r="BC49" s="121">
        <f>Capstones!AV48*0.6</f>
        <v>0</v>
      </c>
      <c r="BD49" s="121">
        <f t="shared" si="12"/>
        <v>0</v>
      </c>
      <c r="BE49" s="123" t="str">
        <f t="shared" si="13"/>
        <v>NC</v>
      </c>
    </row>
    <row r="50" spans="1:57" s="124" customFormat="1" ht="22.2" customHeight="1" x14ac:dyDescent="0.3">
      <c r="A50" s="66">
        <v>46</v>
      </c>
      <c r="B50" s="125" t="s">
        <v>23</v>
      </c>
      <c r="C50" s="125" t="s">
        <v>15</v>
      </c>
      <c r="D50" s="125" t="s">
        <v>117</v>
      </c>
      <c r="E50" s="126" t="s">
        <v>118</v>
      </c>
      <c r="F50" s="67">
        <v>2</v>
      </c>
      <c r="G50" s="67">
        <v>1</v>
      </c>
      <c r="H50" s="67">
        <v>1</v>
      </c>
      <c r="I50" s="67">
        <v>3</v>
      </c>
      <c r="J50" s="67">
        <v>3</v>
      </c>
      <c r="K50" s="67">
        <v>2</v>
      </c>
      <c r="L50" s="67">
        <v>3</v>
      </c>
      <c r="M50" s="66">
        <f t="shared" si="1"/>
        <v>15</v>
      </c>
      <c r="N50" s="67">
        <f t="shared" si="2"/>
        <v>42.857142857142854</v>
      </c>
      <c r="O50" s="67">
        <v>0</v>
      </c>
      <c r="P50" s="67">
        <f>Capstones!O49</f>
        <v>67.777777777777786</v>
      </c>
      <c r="Q50" s="63">
        <f t="shared" si="0"/>
        <v>33.888888888888893</v>
      </c>
      <c r="R50" s="63" t="str">
        <f t="shared" si="3"/>
        <v>Cleared</v>
      </c>
      <c r="S50" s="67">
        <v>2.3333333333333335</v>
      </c>
      <c r="T50" s="67">
        <v>2.6541666666666663</v>
      </c>
      <c r="U50" s="67">
        <v>2.6666666666666665</v>
      </c>
      <c r="V50" s="67">
        <v>1</v>
      </c>
      <c r="W50" s="67">
        <v>4</v>
      </c>
      <c r="X50" s="67">
        <v>2.4333333333333336</v>
      </c>
      <c r="Y50" s="67">
        <v>2</v>
      </c>
      <c r="Z50" s="67">
        <f t="shared" si="15"/>
        <v>17.087499999999999</v>
      </c>
      <c r="AA50" s="67">
        <f>Persona!$Z50/35*100</f>
        <v>48.821428571428562</v>
      </c>
      <c r="AB50" s="67">
        <f t="shared" si="5"/>
        <v>19.528571428571425</v>
      </c>
      <c r="AC50" s="63">
        <f>Capstones!Z49*0.6</f>
        <v>48</v>
      </c>
      <c r="AD50" s="63">
        <f>(Persona!$AB50+Persona!$AC50)*0.5</f>
        <v>33.764285714285712</v>
      </c>
      <c r="AE50" s="63" t="str">
        <f t="shared" si="6"/>
        <v>Cleared</v>
      </c>
      <c r="AF50" s="125"/>
      <c r="AG50" s="125">
        <v>2.9583333333333335</v>
      </c>
      <c r="AH50" s="125">
        <v>2</v>
      </c>
      <c r="AI50" s="125">
        <v>2.25</v>
      </c>
      <c r="AJ50" s="125">
        <v>2.75</v>
      </c>
      <c r="AK50" s="125"/>
      <c r="AL50" s="125">
        <v>2.166666666666667</v>
      </c>
      <c r="AM50" s="125">
        <f t="shared" si="7"/>
        <v>12.125</v>
      </c>
      <c r="AN50" s="67">
        <f>Persona!$AM50/25*100</f>
        <v>48.5</v>
      </c>
      <c r="AO50" s="67">
        <f>Persona!$AN50*0.4</f>
        <v>19.400000000000002</v>
      </c>
      <c r="AP50" s="63">
        <f>Capstones!AK49*0.6</f>
        <v>54</v>
      </c>
      <c r="AQ50" s="63">
        <f>(Persona!$AO50+Persona!$AP50)*0.5</f>
        <v>36.700000000000003</v>
      </c>
      <c r="AR50" s="63" t="str">
        <f t="shared" si="8"/>
        <v>Cleared</v>
      </c>
      <c r="AS50" s="121">
        <v>2</v>
      </c>
      <c r="AT50" s="121">
        <v>2.625</v>
      </c>
      <c r="AU50" s="121">
        <v>1.6666666666666667</v>
      </c>
      <c r="AV50" s="121">
        <v>3</v>
      </c>
      <c r="AW50" s="125"/>
      <c r="AX50" s="121">
        <v>2.1111111111111112</v>
      </c>
      <c r="AY50" s="121">
        <v>2.3333333333333335</v>
      </c>
      <c r="AZ50" s="121">
        <f t="shared" si="9"/>
        <v>13.736111111111112</v>
      </c>
      <c r="BA50" s="63">
        <f t="shared" si="10"/>
        <v>45.787037037037045</v>
      </c>
      <c r="BB50" s="121">
        <f t="shared" si="11"/>
        <v>18.31481481481482</v>
      </c>
      <c r="BC50" s="121">
        <f>Capstones!AV49*0.6</f>
        <v>54.333333333333321</v>
      </c>
      <c r="BD50" s="121">
        <f t="shared" si="12"/>
        <v>36.324074074074069</v>
      </c>
      <c r="BE50" s="123" t="str">
        <f t="shared" si="13"/>
        <v>Cleared</v>
      </c>
    </row>
    <row r="51" spans="1:57" s="124" customFormat="1" ht="22.2" customHeight="1" x14ac:dyDescent="0.3">
      <c r="A51" s="62">
        <v>47</v>
      </c>
      <c r="B51" s="121" t="s">
        <v>27</v>
      </c>
      <c r="C51" s="121" t="s">
        <v>24</v>
      </c>
      <c r="D51" s="121" t="s">
        <v>119</v>
      </c>
      <c r="E51" s="122" t="s">
        <v>120</v>
      </c>
      <c r="F51" s="63">
        <v>2</v>
      </c>
      <c r="G51" s="63">
        <v>2</v>
      </c>
      <c r="H51" s="63">
        <v>3</v>
      </c>
      <c r="I51" s="63">
        <v>3</v>
      </c>
      <c r="J51" s="63">
        <v>1</v>
      </c>
      <c r="K51" s="63">
        <v>3</v>
      </c>
      <c r="L51" s="63">
        <v>1</v>
      </c>
      <c r="M51" s="62">
        <f t="shared" si="1"/>
        <v>15</v>
      </c>
      <c r="N51" s="63">
        <f t="shared" si="2"/>
        <v>42.857142857142854</v>
      </c>
      <c r="O51" s="63">
        <v>0</v>
      </c>
      <c r="P51" s="63">
        <f>Capstones!O50</f>
        <v>50</v>
      </c>
      <c r="Q51" s="63">
        <f t="shared" si="0"/>
        <v>25</v>
      </c>
      <c r="R51" s="63" t="str">
        <f t="shared" si="3"/>
        <v>Cleared</v>
      </c>
      <c r="S51" s="63">
        <v>1</v>
      </c>
      <c r="T51" s="63">
        <v>1.5</v>
      </c>
      <c r="U51" s="63">
        <v>1</v>
      </c>
      <c r="V51" s="63">
        <v>1</v>
      </c>
      <c r="W51" s="63">
        <v>1.6666666666666667</v>
      </c>
      <c r="X51" s="63">
        <v>1.95</v>
      </c>
      <c r="Y51" s="63">
        <v>1.5</v>
      </c>
      <c r="Z51" s="63">
        <f t="shared" si="15"/>
        <v>9.6166666666666671</v>
      </c>
      <c r="AA51" s="63">
        <f>Persona!$Z51/35*100</f>
        <v>27.476190476190474</v>
      </c>
      <c r="AB51" s="63">
        <f t="shared" si="5"/>
        <v>10.990476190476191</v>
      </c>
      <c r="AC51" s="63">
        <f>Capstones!Z50*0.6</f>
        <v>48</v>
      </c>
      <c r="AD51" s="63">
        <f>(Persona!$AB51+Persona!$AC51)*0.5</f>
        <v>29.495238095238093</v>
      </c>
      <c r="AE51" s="63" t="str">
        <f t="shared" si="6"/>
        <v>Cleared</v>
      </c>
      <c r="AF51" s="121"/>
      <c r="AG51" s="121">
        <v>1.7583333333333331</v>
      </c>
      <c r="AH51" s="121">
        <v>0.8</v>
      </c>
      <c r="AI51" s="121">
        <v>1</v>
      </c>
      <c r="AJ51" s="121">
        <v>1</v>
      </c>
      <c r="AK51" s="121"/>
      <c r="AL51" s="121">
        <v>0.5</v>
      </c>
      <c r="AM51" s="121">
        <f t="shared" si="7"/>
        <v>5.0583333333333336</v>
      </c>
      <c r="AN51" s="63">
        <f>Persona!$AM51/25*100</f>
        <v>20.233333333333334</v>
      </c>
      <c r="AO51" s="63">
        <f>Persona!$AN51*0.4</f>
        <v>8.0933333333333337</v>
      </c>
      <c r="AP51" s="63">
        <f>Capstones!AK50*0.6</f>
        <v>34</v>
      </c>
      <c r="AQ51" s="63">
        <f>(Persona!$AO51+Persona!$AP51)*0.5</f>
        <v>21.046666666666667</v>
      </c>
      <c r="AR51" s="63" t="str">
        <f t="shared" si="8"/>
        <v>NC</v>
      </c>
      <c r="AS51" s="121">
        <v>2</v>
      </c>
      <c r="AT51" s="121">
        <v>2.125</v>
      </c>
      <c r="AU51" s="121">
        <v>2</v>
      </c>
      <c r="AV51" s="121">
        <v>3</v>
      </c>
      <c r="AW51" s="121"/>
      <c r="AX51" s="121">
        <v>2.3333333333333335</v>
      </c>
      <c r="AY51" s="121">
        <v>3</v>
      </c>
      <c r="AZ51" s="121">
        <f t="shared" si="9"/>
        <v>14.458333333333334</v>
      </c>
      <c r="BA51" s="63">
        <f t="shared" si="10"/>
        <v>48.19444444444445</v>
      </c>
      <c r="BB51" s="121">
        <f t="shared" si="11"/>
        <v>19.277777777777782</v>
      </c>
      <c r="BC51" s="121">
        <f>Capstones!AV50*0.6</f>
        <v>30.666666666666664</v>
      </c>
      <c r="BD51" s="121">
        <f t="shared" si="12"/>
        <v>24.972222222222221</v>
      </c>
      <c r="BE51" s="123" t="str">
        <f t="shared" si="13"/>
        <v>NC</v>
      </c>
    </row>
    <row r="52" spans="1:57" s="124" customFormat="1" ht="22.2" customHeight="1" x14ac:dyDescent="0.3">
      <c r="A52" s="66">
        <v>48</v>
      </c>
      <c r="B52" s="125" t="s">
        <v>27</v>
      </c>
      <c r="C52" s="125" t="s">
        <v>47</v>
      </c>
      <c r="D52" s="125" t="s">
        <v>121</v>
      </c>
      <c r="E52" s="126" t="s">
        <v>122</v>
      </c>
      <c r="F52" s="67">
        <v>1</v>
      </c>
      <c r="G52" s="67">
        <v>1</v>
      </c>
      <c r="H52" s="67">
        <v>4</v>
      </c>
      <c r="I52" s="67">
        <v>3</v>
      </c>
      <c r="J52" s="67">
        <v>2</v>
      </c>
      <c r="K52" s="67">
        <v>2</v>
      </c>
      <c r="L52" s="67">
        <v>3</v>
      </c>
      <c r="M52" s="66">
        <f t="shared" si="1"/>
        <v>16</v>
      </c>
      <c r="N52" s="67">
        <f t="shared" si="2"/>
        <v>45.714285714285715</v>
      </c>
      <c r="O52" s="67">
        <v>0</v>
      </c>
      <c r="P52" s="67">
        <f>Capstones!O51</f>
        <v>43.333333333333336</v>
      </c>
      <c r="Q52" s="63">
        <f t="shared" si="0"/>
        <v>21.666666666666668</v>
      </c>
      <c r="R52" s="63" t="str">
        <f t="shared" si="3"/>
        <v>NC</v>
      </c>
      <c r="S52" s="67">
        <v>2.5833333333333335</v>
      </c>
      <c r="T52" s="67">
        <v>3</v>
      </c>
      <c r="U52" s="67">
        <v>2.1666666666666665</v>
      </c>
      <c r="V52" s="67">
        <v>3</v>
      </c>
      <c r="W52" s="67">
        <v>3</v>
      </c>
      <c r="X52" s="67">
        <v>2.6166666666666667</v>
      </c>
      <c r="Y52" s="67">
        <v>2.5</v>
      </c>
      <c r="Z52" s="67">
        <f t="shared" si="15"/>
        <v>18.866666666666667</v>
      </c>
      <c r="AA52" s="67">
        <f>Persona!$Z52/35*100</f>
        <v>53.904761904761912</v>
      </c>
      <c r="AB52" s="67">
        <f t="shared" si="5"/>
        <v>21.561904761904767</v>
      </c>
      <c r="AC52" s="63">
        <f>Capstones!Z51*0.6</f>
        <v>46.400000000000006</v>
      </c>
      <c r="AD52" s="63">
        <f>(Persona!$AB52+Persona!$AC52)*0.5</f>
        <v>33.980952380952388</v>
      </c>
      <c r="AE52" s="63" t="str">
        <f t="shared" si="6"/>
        <v>Cleared</v>
      </c>
      <c r="AF52" s="125"/>
      <c r="AG52" s="125">
        <v>1.8</v>
      </c>
      <c r="AH52" s="125">
        <v>1.8666666666666667</v>
      </c>
      <c r="AI52" s="125">
        <v>2</v>
      </c>
      <c r="AJ52" s="125">
        <v>2.25</v>
      </c>
      <c r="AK52" s="125"/>
      <c r="AL52" s="125">
        <v>2.1666666666666665</v>
      </c>
      <c r="AM52" s="125">
        <f t="shared" si="7"/>
        <v>10.083333333333334</v>
      </c>
      <c r="AN52" s="67">
        <f>Persona!$AM52/25*100</f>
        <v>40.333333333333336</v>
      </c>
      <c r="AO52" s="67">
        <f>Persona!$AN52*0.4</f>
        <v>16.133333333333336</v>
      </c>
      <c r="AP52" s="63">
        <f>Capstones!AK51*0.6</f>
        <v>50.000000000000007</v>
      </c>
      <c r="AQ52" s="63">
        <f>(Persona!$AO52+Persona!$AP52)*0.5</f>
        <v>33.06666666666667</v>
      </c>
      <c r="AR52" s="63" t="str">
        <f t="shared" si="8"/>
        <v>Cleared</v>
      </c>
      <c r="AS52" s="121">
        <v>2.4166666666666665</v>
      </c>
      <c r="AT52" s="121">
        <v>2.6187499999999999</v>
      </c>
      <c r="AU52" s="121">
        <v>2.6666666666666665</v>
      </c>
      <c r="AV52" s="121">
        <v>2.5</v>
      </c>
      <c r="AW52" s="125"/>
      <c r="AX52" s="121">
        <v>2.5833333333333335</v>
      </c>
      <c r="AY52" s="121">
        <v>2.3333333333333335</v>
      </c>
      <c r="AZ52" s="121">
        <f t="shared" si="9"/>
        <v>15.11875</v>
      </c>
      <c r="BA52" s="63">
        <f t="shared" si="10"/>
        <v>50.395833333333336</v>
      </c>
      <c r="BB52" s="121">
        <f t="shared" si="11"/>
        <v>20.158333333333335</v>
      </c>
      <c r="BC52" s="121">
        <f>Capstones!AV51*0.6</f>
        <v>34</v>
      </c>
      <c r="BD52" s="121">
        <f t="shared" si="12"/>
        <v>27.079166666666666</v>
      </c>
      <c r="BE52" s="123" t="str">
        <f t="shared" si="13"/>
        <v>Cleared</v>
      </c>
    </row>
    <row r="53" spans="1:57" s="124" customFormat="1" ht="22.2" customHeight="1" x14ac:dyDescent="0.3">
      <c r="A53" s="62">
        <v>49</v>
      </c>
      <c r="B53" s="121" t="s">
        <v>27</v>
      </c>
      <c r="C53" s="121" t="s">
        <v>15</v>
      </c>
      <c r="D53" s="121" t="s">
        <v>123</v>
      </c>
      <c r="E53" s="122" t="s">
        <v>124</v>
      </c>
      <c r="F53" s="63">
        <v>2</v>
      </c>
      <c r="G53" s="63">
        <v>1</v>
      </c>
      <c r="H53" s="63">
        <v>4</v>
      </c>
      <c r="I53" s="63">
        <v>2</v>
      </c>
      <c r="J53" s="63">
        <v>1</v>
      </c>
      <c r="K53" s="63">
        <v>3</v>
      </c>
      <c r="L53" s="63">
        <v>2</v>
      </c>
      <c r="M53" s="62">
        <f t="shared" si="1"/>
        <v>15</v>
      </c>
      <c r="N53" s="63">
        <f t="shared" si="2"/>
        <v>42.857142857142854</v>
      </c>
      <c r="O53" s="63">
        <v>0</v>
      </c>
      <c r="P53" s="63">
        <f>Capstones!O52</f>
        <v>85.555555555555557</v>
      </c>
      <c r="Q53" s="63">
        <f t="shared" si="0"/>
        <v>42.777777777777779</v>
      </c>
      <c r="R53" s="63" t="str">
        <f t="shared" si="3"/>
        <v>Cleared</v>
      </c>
      <c r="S53" s="63">
        <v>3</v>
      </c>
      <c r="T53" s="63">
        <v>2.8291666666666666</v>
      </c>
      <c r="U53" s="63">
        <v>2</v>
      </c>
      <c r="V53" s="63">
        <v>3</v>
      </c>
      <c r="W53" s="63">
        <v>2</v>
      </c>
      <c r="X53" s="63">
        <v>2.5666666666666669</v>
      </c>
      <c r="Y53" s="63">
        <v>2</v>
      </c>
      <c r="Z53" s="63">
        <f t="shared" si="15"/>
        <v>17.395833333333332</v>
      </c>
      <c r="AA53" s="63">
        <f>Persona!$Z53/35*100</f>
        <v>49.702380952380949</v>
      </c>
      <c r="AB53" s="63">
        <f t="shared" si="5"/>
        <v>19.88095238095238</v>
      </c>
      <c r="AC53" s="63">
        <f>Capstones!Z52*0.6</f>
        <v>48.8</v>
      </c>
      <c r="AD53" s="63">
        <f>(Persona!$AB53+Persona!$AC53)*0.5</f>
        <v>34.340476190476188</v>
      </c>
      <c r="AE53" s="63" t="str">
        <f t="shared" si="6"/>
        <v>Cleared</v>
      </c>
      <c r="AF53" s="121"/>
      <c r="AG53" s="121">
        <v>2.8333333333333335</v>
      </c>
      <c r="AH53" s="121">
        <v>2.2000000000000002</v>
      </c>
      <c r="AI53" s="121">
        <v>2.5</v>
      </c>
      <c r="AJ53" s="121">
        <v>2.125</v>
      </c>
      <c r="AK53" s="121"/>
      <c r="AL53" s="121">
        <v>2.5833333333333335</v>
      </c>
      <c r="AM53" s="121">
        <f t="shared" si="7"/>
        <v>12.241666666666667</v>
      </c>
      <c r="AN53" s="63">
        <f>Persona!$AM53/25*100</f>
        <v>48.966666666666669</v>
      </c>
      <c r="AO53" s="63">
        <f>Persona!$AN53*0.4</f>
        <v>19.58666666666667</v>
      </c>
      <c r="AP53" s="63">
        <f>Capstones!AK52*0.6</f>
        <v>52</v>
      </c>
      <c r="AQ53" s="63">
        <f>(Persona!$AO53+Persona!$AP53)*0.5</f>
        <v>35.793333333333337</v>
      </c>
      <c r="AR53" s="63" t="str">
        <f t="shared" si="8"/>
        <v>Cleared</v>
      </c>
      <c r="AS53" s="121">
        <v>4.833333333333333</v>
      </c>
      <c r="AT53" s="121">
        <v>4.7249999999999996</v>
      </c>
      <c r="AU53" s="121">
        <v>5</v>
      </c>
      <c r="AV53" s="121">
        <v>5</v>
      </c>
      <c r="AW53" s="121"/>
      <c r="AX53" s="121">
        <v>4.7222222222222223</v>
      </c>
      <c r="AY53" s="121">
        <v>4</v>
      </c>
      <c r="AZ53" s="121">
        <f t="shared" si="9"/>
        <v>28.280555555555555</v>
      </c>
      <c r="BA53" s="63">
        <f t="shared" si="10"/>
        <v>94.268518518518519</v>
      </c>
      <c r="BB53" s="121">
        <f t="shared" si="11"/>
        <v>37.707407407407409</v>
      </c>
      <c r="BC53" s="121">
        <f>Capstones!AV52*0.6</f>
        <v>48.666666666666664</v>
      </c>
      <c r="BD53" s="121">
        <f t="shared" si="12"/>
        <v>43.187037037037037</v>
      </c>
      <c r="BE53" s="123" t="str">
        <f t="shared" si="13"/>
        <v>Cleared</v>
      </c>
    </row>
    <row r="54" spans="1:57" s="124" customFormat="1" ht="22.2" customHeight="1" x14ac:dyDescent="0.3">
      <c r="A54" s="66">
        <v>50</v>
      </c>
      <c r="B54" s="125" t="s">
        <v>27</v>
      </c>
      <c r="C54" s="125" t="s">
        <v>24</v>
      </c>
      <c r="D54" s="125" t="s">
        <v>125</v>
      </c>
      <c r="E54" s="126" t="s">
        <v>126</v>
      </c>
      <c r="F54" s="67">
        <v>3</v>
      </c>
      <c r="G54" s="67">
        <v>1</v>
      </c>
      <c r="H54" s="67">
        <v>4</v>
      </c>
      <c r="I54" s="67">
        <v>3</v>
      </c>
      <c r="J54" s="67">
        <v>1</v>
      </c>
      <c r="K54" s="67">
        <v>2</v>
      </c>
      <c r="L54" s="67">
        <v>1</v>
      </c>
      <c r="M54" s="66">
        <f t="shared" si="1"/>
        <v>15</v>
      </c>
      <c r="N54" s="67">
        <f t="shared" si="2"/>
        <v>42.857142857142854</v>
      </c>
      <c r="O54" s="67">
        <v>0</v>
      </c>
      <c r="P54" s="67">
        <f>Capstones!O53</f>
        <v>55.55555555555555</v>
      </c>
      <c r="Q54" s="63">
        <f t="shared" si="0"/>
        <v>27.777777777777775</v>
      </c>
      <c r="R54" s="63" t="str">
        <f t="shared" si="3"/>
        <v>Cleared</v>
      </c>
      <c r="S54" s="67">
        <v>1.6666666666666667</v>
      </c>
      <c r="T54" s="67">
        <v>1.4875</v>
      </c>
      <c r="U54" s="67">
        <v>0.66666666666666663</v>
      </c>
      <c r="V54" s="67">
        <v>2</v>
      </c>
      <c r="W54" s="67">
        <v>0</v>
      </c>
      <c r="X54" s="67">
        <v>1.45</v>
      </c>
      <c r="Y54" s="67">
        <v>1</v>
      </c>
      <c r="Z54" s="67">
        <f t="shared" si="15"/>
        <v>8.2708333333333321</v>
      </c>
      <c r="AA54" s="67">
        <f>Persona!$Z54/35*100</f>
        <v>23.630952380952376</v>
      </c>
      <c r="AB54" s="67">
        <f t="shared" si="5"/>
        <v>9.4523809523809508</v>
      </c>
      <c r="AC54" s="63">
        <f>Capstones!Z53*0.6</f>
        <v>32.799999999999997</v>
      </c>
      <c r="AD54" s="63">
        <f>(Persona!$AB54+Persona!$AC54)*0.5</f>
        <v>21.126190476190473</v>
      </c>
      <c r="AE54" s="63" t="str">
        <f t="shared" si="6"/>
        <v>NC</v>
      </c>
      <c r="AF54" s="125"/>
      <c r="AG54" s="125">
        <v>0.95833333333333326</v>
      </c>
      <c r="AH54" s="125">
        <v>0.6</v>
      </c>
      <c r="AI54" s="125">
        <v>0.75</v>
      </c>
      <c r="AJ54" s="125">
        <v>0.625</v>
      </c>
      <c r="AK54" s="125"/>
      <c r="AL54" s="125">
        <v>0.75</v>
      </c>
      <c r="AM54" s="125">
        <f t="shared" si="7"/>
        <v>3.6833333333333331</v>
      </c>
      <c r="AN54" s="67">
        <f>Persona!$AM54/25*100</f>
        <v>14.733333333333331</v>
      </c>
      <c r="AO54" s="67">
        <f>Persona!$AN54*0.4</f>
        <v>5.8933333333333326</v>
      </c>
      <c r="AP54" s="63">
        <f>Capstones!AK53*0.6</f>
        <v>34</v>
      </c>
      <c r="AQ54" s="63">
        <f>(Persona!$AO54+Persona!$AP54)*0.5</f>
        <v>19.946666666666665</v>
      </c>
      <c r="AR54" s="63" t="str">
        <f t="shared" si="8"/>
        <v>NC</v>
      </c>
      <c r="AS54" s="121">
        <v>2</v>
      </c>
      <c r="AT54" s="121">
        <v>2.0625</v>
      </c>
      <c r="AU54" s="121">
        <v>2.1666666666666665</v>
      </c>
      <c r="AV54" s="121">
        <v>2.5</v>
      </c>
      <c r="AW54" s="125"/>
      <c r="AX54" s="121">
        <v>2</v>
      </c>
      <c r="AY54" s="121">
        <v>2.1666666666666665</v>
      </c>
      <c r="AZ54" s="121">
        <f t="shared" si="9"/>
        <v>12.895833333333332</v>
      </c>
      <c r="BA54" s="63">
        <f t="shared" si="10"/>
        <v>42.986111111111107</v>
      </c>
      <c r="BB54" s="121">
        <f t="shared" si="11"/>
        <v>17.194444444444443</v>
      </c>
      <c r="BC54" s="121">
        <f>Capstones!AV53*0.6</f>
        <v>36.333333333333336</v>
      </c>
      <c r="BD54" s="121">
        <f t="shared" si="12"/>
        <v>26.763888888888889</v>
      </c>
      <c r="BE54" s="123" t="str">
        <f t="shared" si="13"/>
        <v>Cleared</v>
      </c>
    </row>
    <row r="55" spans="1:57" s="124" customFormat="1" ht="22.2" customHeight="1" x14ac:dyDescent="0.3">
      <c r="A55" s="62">
        <v>51</v>
      </c>
      <c r="B55" s="121" t="s">
        <v>23</v>
      </c>
      <c r="C55" s="121" t="s">
        <v>47</v>
      </c>
      <c r="D55" s="121" t="s">
        <v>127</v>
      </c>
      <c r="E55" s="122" t="s">
        <v>128</v>
      </c>
      <c r="F55" s="63">
        <v>3</v>
      </c>
      <c r="G55" s="63">
        <v>1</v>
      </c>
      <c r="H55" s="63">
        <v>3</v>
      </c>
      <c r="I55" s="63">
        <v>2</v>
      </c>
      <c r="J55" s="63">
        <v>1</v>
      </c>
      <c r="K55" s="63">
        <v>4</v>
      </c>
      <c r="L55" s="63">
        <v>1</v>
      </c>
      <c r="M55" s="62">
        <f t="shared" si="1"/>
        <v>15</v>
      </c>
      <c r="N55" s="63">
        <f t="shared" si="2"/>
        <v>42.857142857142854</v>
      </c>
      <c r="O55" s="63">
        <v>0</v>
      </c>
      <c r="P55" s="63">
        <f>Capstones!O54</f>
        <v>45</v>
      </c>
      <c r="Q55" s="63">
        <f t="shared" si="0"/>
        <v>22.5</v>
      </c>
      <c r="R55" s="63" t="str">
        <f t="shared" si="3"/>
        <v>NC</v>
      </c>
      <c r="S55" s="63">
        <v>1.9166666666666667</v>
      </c>
      <c r="T55" s="63">
        <v>2.0750000000000002</v>
      </c>
      <c r="U55" s="63">
        <v>1.3333333333333333</v>
      </c>
      <c r="V55" s="63">
        <v>2</v>
      </c>
      <c r="W55" s="63">
        <v>2</v>
      </c>
      <c r="X55" s="63">
        <v>1.8333333333333335</v>
      </c>
      <c r="Y55" s="63">
        <v>1.75</v>
      </c>
      <c r="Z55" s="63">
        <f t="shared" si="15"/>
        <v>12.908333333333333</v>
      </c>
      <c r="AA55" s="63">
        <f>Persona!$Z55/35*100</f>
        <v>36.88095238095238</v>
      </c>
      <c r="AB55" s="63">
        <f t="shared" si="5"/>
        <v>14.752380952380953</v>
      </c>
      <c r="AC55" s="63">
        <f>Capstones!Z54*0.6</f>
        <v>28.799999999999997</v>
      </c>
      <c r="AD55" s="63">
        <f>(Persona!$AB55+Persona!$AC55)*0.5</f>
        <v>21.776190476190475</v>
      </c>
      <c r="AE55" s="63" t="str">
        <f t="shared" si="6"/>
        <v>NC</v>
      </c>
      <c r="AF55" s="121"/>
      <c r="AG55" s="121">
        <v>1.9916666666666667</v>
      </c>
      <c r="AH55" s="121">
        <v>2.2666666666666666</v>
      </c>
      <c r="AI55" s="121">
        <v>2.5</v>
      </c>
      <c r="AJ55" s="121">
        <v>2.375</v>
      </c>
      <c r="AK55" s="121"/>
      <c r="AL55" s="121">
        <v>2.833333333333333</v>
      </c>
      <c r="AM55" s="121">
        <f t="shared" si="7"/>
        <v>11.966666666666665</v>
      </c>
      <c r="AN55" s="63">
        <f>Persona!$AM55/25*100</f>
        <v>47.86666666666666</v>
      </c>
      <c r="AO55" s="63">
        <f>Persona!$AN55*0.4</f>
        <v>19.146666666666665</v>
      </c>
      <c r="AP55" s="63">
        <f>Capstones!AK54*0.6</f>
        <v>43.999999999999993</v>
      </c>
      <c r="AQ55" s="63">
        <f>(Persona!$AO55+Persona!$AP55)*0.5</f>
        <v>31.573333333333331</v>
      </c>
      <c r="AR55" s="63" t="str">
        <f t="shared" si="8"/>
        <v>Cleared</v>
      </c>
      <c r="AS55" s="121">
        <v>2.9166666666666665</v>
      </c>
      <c r="AT55" s="121">
        <v>3.0249999999999999</v>
      </c>
      <c r="AU55" s="121">
        <v>3</v>
      </c>
      <c r="AV55" s="121">
        <v>4</v>
      </c>
      <c r="AW55" s="121"/>
      <c r="AX55" s="121">
        <v>3</v>
      </c>
      <c r="AY55" s="121">
        <v>3</v>
      </c>
      <c r="AZ55" s="121">
        <f t="shared" si="9"/>
        <v>18.941666666666666</v>
      </c>
      <c r="BA55" s="63">
        <f t="shared" si="10"/>
        <v>63.138888888888893</v>
      </c>
      <c r="BB55" s="121">
        <f t="shared" si="11"/>
        <v>25.25555555555556</v>
      </c>
      <c r="BC55" s="121">
        <f>Capstones!AV54*0.6</f>
        <v>43.666666666666664</v>
      </c>
      <c r="BD55" s="121">
        <f t="shared" si="12"/>
        <v>34.461111111111109</v>
      </c>
      <c r="BE55" s="123" t="str">
        <f t="shared" si="13"/>
        <v>Cleared</v>
      </c>
    </row>
    <row r="56" spans="1:57" s="124" customFormat="1" ht="22.2" customHeight="1" x14ac:dyDescent="0.3">
      <c r="A56" s="66">
        <v>52</v>
      </c>
      <c r="B56" s="125" t="s">
        <v>27</v>
      </c>
      <c r="C56" s="125" t="s">
        <v>47</v>
      </c>
      <c r="D56" s="125" t="s">
        <v>129</v>
      </c>
      <c r="E56" s="126" t="s">
        <v>130</v>
      </c>
      <c r="F56" s="67">
        <v>1</v>
      </c>
      <c r="G56" s="67">
        <v>1</v>
      </c>
      <c r="H56" s="67">
        <v>3</v>
      </c>
      <c r="I56" s="67">
        <v>3</v>
      </c>
      <c r="J56" s="67">
        <v>2</v>
      </c>
      <c r="K56" s="67">
        <v>2</v>
      </c>
      <c r="L56" s="67">
        <v>3</v>
      </c>
      <c r="M56" s="66">
        <f t="shared" si="1"/>
        <v>15</v>
      </c>
      <c r="N56" s="67">
        <f t="shared" si="2"/>
        <v>42.857142857142854</v>
      </c>
      <c r="O56" s="67">
        <v>0</v>
      </c>
      <c r="P56" s="67">
        <f>Capstones!O55</f>
        <v>57.777777777777786</v>
      </c>
      <c r="Q56" s="63">
        <f t="shared" si="0"/>
        <v>28.888888888888893</v>
      </c>
      <c r="R56" s="63" t="str">
        <f t="shared" si="3"/>
        <v>Cleared</v>
      </c>
      <c r="S56" s="67">
        <v>1.8333333333333333</v>
      </c>
      <c r="T56" s="67">
        <v>2.0375000000000001</v>
      </c>
      <c r="U56" s="67">
        <v>1.3333333333333333</v>
      </c>
      <c r="V56" s="67">
        <v>2</v>
      </c>
      <c r="W56" s="67">
        <v>2</v>
      </c>
      <c r="X56" s="67">
        <v>1.7833333333333337</v>
      </c>
      <c r="Y56" s="67">
        <v>1.75</v>
      </c>
      <c r="Z56" s="67">
        <f t="shared" si="15"/>
        <v>12.737499999999999</v>
      </c>
      <c r="AA56" s="67">
        <f>Persona!$Z56/35*100</f>
        <v>36.392857142857139</v>
      </c>
      <c r="AB56" s="67">
        <f t="shared" si="5"/>
        <v>14.557142857142857</v>
      </c>
      <c r="AC56" s="63">
        <f>Capstones!Z55*0.6</f>
        <v>30.399999999999991</v>
      </c>
      <c r="AD56" s="63">
        <f>(Persona!$AB56+Persona!$AC56)*0.5</f>
        <v>22.478571428571424</v>
      </c>
      <c r="AE56" s="63" t="str">
        <f t="shared" si="6"/>
        <v>NC</v>
      </c>
      <c r="AF56" s="125"/>
      <c r="AG56" s="125">
        <v>1.8333333333333335</v>
      </c>
      <c r="AH56" s="125">
        <v>1.4666666666666663</v>
      </c>
      <c r="AI56" s="125">
        <v>2.125</v>
      </c>
      <c r="AJ56" s="125">
        <v>1.625</v>
      </c>
      <c r="AK56" s="125"/>
      <c r="AL56" s="125">
        <v>1.75</v>
      </c>
      <c r="AM56" s="125">
        <f t="shared" si="7"/>
        <v>8.8000000000000007</v>
      </c>
      <c r="AN56" s="67">
        <f>Persona!$AM56/25*100</f>
        <v>35.200000000000003</v>
      </c>
      <c r="AO56" s="67">
        <f>Persona!$AN56*0.4</f>
        <v>14.080000000000002</v>
      </c>
      <c r="AP56" s="63">
        <f>Capstones!AK55*0.6</f>
        <v>36</v>
      </c>
      <c r="AQ56" s="63">
        <f>(Persona!$AO56+Persona!$AP56)*0.5</f>
        <v>25.04</v>
      </c>
      <c r="AR56" s="63" t="str">
        <f t="shared" si="8"/>
        <v>Cleared</v>
      </c>
      <c r="AS56" s="121">
        <v>3</v>
      </c>
      <c r="AT56" s="121">
        <v>3.3125</v>
      </c>
      <c r="AU56" s="121">
        <v>3</v>
      </c>
      <c r="AV56" s="121">
        <v>3</v>
      </c>
      <c r="AW56" s="125"/>
      <c r="AX56" s="121">
        <v>3.1111111111111112</v>
      </c>
      <c r="AY56" s="121">
        <v>3</v>
      </c>
      <c r="AZ56" s="121">
        <f t="shared" si="9"/>
        <v>18.423611111111111</v>
      </c>
      <c r="BA56" s="63">
        <f t="shared" si="10"/>
        <v>61.412037037037038</v>
      </c>
      <c r="BB56" s="121">
        <f t="shared" si="11"/>
        <v>24.564814814814817</v>
      </c>
      <c r="BC56" s="121">
        <f>Capstones!AV55*0.6</f>
        <v>25.000000000000004</v>
      </c>
      <c r="BD56" s="121">
        <f t="shared" si="12"/>
        <v>24.782407407407412</v>
      </c>
      <c r="BE56" s="123" t="str">
        <f t="shared" si="13"/>
        <v>NC</v>
      </c>
    </row>
    <row r="57" spans="1:57" s="124" customFormat="1" ht="22.2" customHeight="1" x14ac:dyDescent="0.3">
      <c r="A57" s="62">
        <v>53</v>
      </c>
      <c r="B57" s="121" t="s">
        <v>27</v>
      </c>
      <c r="C57" s="121" t="s">
        <v>47</v>
      </c>
      <c r="D57" s="121" t="s">
        <v>131</v>
      </c>
      <c r="E57" s="122" t="s">
        <v>132</v>
      </c>
      <c r="F57" s="63">
        <v>2</v>
      </c>
      <c r="G57" s="63">
        <v>1</v>
      </c>
      <c r="H57" s="63">
        <v>3</v>
      </c>
      <c r="I57" s="63">
        <v>4</v>
      </c>
      <c r="J57" s="63">
        <v>1</v>
      </c>
      <c r="K57" s="63">
        <v>3</v>
      </c>
      <c r="L57" s="63">
        <v>1</v>
      </c>
      <c r="M57" s="62">
        <f t="shared" si="1"/>
        <v>15</v>
      </c>
      <c r="N57" s="63">
        <f t="shared" si="2"/>
        <v>42.857142857142854</v>
      </c>
      <c r="O57" s="63">
        <v>0</v>
      </c>
      <c r="P57" s="63">
        <f>Capstones!O56</f>
        <v>48.333333333333336</v>
      </c>
      <c r="Q57" s="63">
        <f t="shared" si="0"/>
        <v>24.166666666666668</v>
      </c>
      <c r="R57" s="63" t="str">
        <f t="shared" si="3"/>
        <v>NC</v>
      </c>
      <c r="S57" s="63">
        <v>2.125</v>
      </c>
      <c r="T57" s="63">
        <v>2.3187500000000001</v>
      </c>
      <c r="U57" s="63">
        <v>1.8333333333333333</v>
      </c>
      <c r="V57" s="63">
        <v>3</v>
      </c>
      <c r="W57" s="63">
        <v>2.3333333333333335</v>
      </c>
      <c r="X57" s="63">
        <v>2.166666666666667</v>
      </c>
      <c r="Y57" s="63">
        <v>2.125</v>
      </c>
      <c r="Z57" s="63">
        <f t="shared" si="15"/>
        <v>15.902083333333334</v>
      </c>
      <c r="AA57" s="63">
        <f>Persona!$Z57/35*100</f>
        <v>45.43452380952381</v>
      </c>
      <c r="AB57" s="63">
        <f t="shared" si="5"/>
        <v>18.173809523809524</v>
      </c>
      <c r="AC57" s="63">
        <f>Capstones!Z56*0.6</f>
        <v>28.799999999999997</v>
      </c>
      <c r="AD57" s="63">
        <f>(Persona!$AB57+Persona!$AC57)*0.5</f>
        <v>23.486904761904761</v>
      </c>
      <c r="AE57" s="63" t="str">
        <f t="shared" si="6"/>
        <v>NC</v>
      </c>
      <c r="AF57" s="121"/>
      <c r="AG57" s="121">
        <v>1.5416666666666665</v>
      </c>
      <c r="AH57" s="121">
        <v>1.3333333333333333</v>
      </c>
      <c r="AI57" s="121">
        <v>1.5</v>
      </c>
      <c r="AJ57" s="121">
        <v>1.75</v>
      </c>
      <c r="AK57" s="121"/>
      <c r="AL57" s="121">
        <v>1.6666666666666665</v>
      </c>
      <c r="AM57" s="121">
        <f t="shared" si="7"/>
        <v>7.7916666666666661</v>
      </c>
      <c r="AN57" s="63">
        <f>Persona!$AM57/25*100</f>
        <v>31.166666666666664</v>
      </c>
      <c r="AO57" s="63">
        <f>Persona!$AN57*0.4</f>
        <v>12.466666666666667</v>
      </c>
      <c r="AP57" s="63">
        <f>Capstones!AK56*0.6</f>
        <v>37.333333333333329</v>
      </c>
      <c r="AQ57" s="63">
        <f>(Persona!$AO57+Persona!$AP57)*0.5</f>
        <v>24.9</v>
      </c>
      <c r="AR57" s="63" t="str">
        <f t="shared" si="8"/>
        <v>NC</v>
      </c>
      <c r="AS57" s="121">
        <v>2</v>
      </c>
      <c r="AT57" s="121">
        <v>2.0750000000000002</v>
      </c>
      <c r="AU57" s="121">
        <v>1.6666666666666667</v>
      </c>
      <c r="AV57" s="121">
        <v>2</v>
      </c>
      <c r="AW57" s="121"/>
      <c r="AX57" s="121">
        <v>2.1388888888888888</v>
      </c>
      <c r="AY57" s="121">
        <v>3</v>
      </c>
      <c r="AZ57" s="121">
        <f t="shared" si="9"/>
        <v>12.880555555555556</v>
      </c>
      <c r="BA57" s="63">
        <f t="shared" si="10"/>
        <v>42.93518518518519</v>
      </c>
      <c r="BB57" s="121">
        <f t="shared" si="11"/>
        <v>17.174074074074078</v>
      </c>
      <c r="BC57" s="121">
        <f>Capstones!AV56*0.6</f>
        <v>45.333333333333343</v>
      </c>
      <c r="BD57" s="121">
        <f t="shared" si="12"/>
        <v>31.25370370370371</v>
      </c>
      <c r="BE57" s="123" t="str">
        <f t="shared" si="13"/>
        <v>Cleared</v>
      </c>
    </row>
    <row r="58" spans="1:57" s="124" customFormat="1" ht="22.2" customHeight="1" x14ac:dyDescent="0.3">
      <c r="A58" s="66">
        <v>54</v>
      </c>
      <c r="B58" s="125" t="s">
        <v>27</v>
      </c>
      <c r="C58" s="125" t="s">
        <v>15</v>
      </c>
      <c r="D58" s="125" t="s">
        <v>133</v>
      </c>
      <c r="E58" s="126" t="s">
        <v>134</v>
      </c>
      <c r="F58" s="67">
        <v>2</v>
      </c>
      <c r="G58" s="67">
        <v>2</v>
      </c>
      <c r="H58" s="67">
        <v>4</v>
      </c>
      <c r="I58" s="67">
        <v>2</v>
      </c>
      <c r="J58" s="67">
        <v>1</v>
      </c>
      <c r="K58" s="67">
        <v>3</v>
      </c>
      <c r="L58" s="67">
        <v>1</v>
      </c>
      <c r="M58" s="66">
        <f t="shared" si="1"/>
        <v>15</v>
      </c>
      <c r="N58" s="67">
        <f t="shared" si="2"/>
        <v>42.857142857142854</v>
      </c>
      <c r="O58" s="67">
        <v>0</v>
      </c>
      <c r="P58" s="67">
        <f>Capstones!O57</f>
        <v>60</v>
      </c>
      <c r="Q58" s="63">
        <f t="shared" si="0"/>
        <v>30</v>
      </c>
      <c r="R58" s="63" t="str">
        <f t="shared" si="3"/>
        <v>Cleared</v>
      </c>
      <c r="S58" s="67">
        <v>3.25</v>
      </c>
      <c r="T58" s="67">
        <v>3.2625000000000002</v>
      </c>
      <c r="U58" s="67">
        <v>2</v>
      </c>
      <c r="V58" s="67">
        <v>4</v>
      </c>
      <c r="W58" s="67">
        <v>2.3333333333333335</v>
      </c>
      <c r="X58" s="67">
        <v>2.9</v>
      </c>
      <c r="Y58" s="67">
        <v>2</v>
      </c>
      <c r="Z58" s="67">
        <f t="shared" si="15"/>
        <v>19.745833333333334</v>
      </c>
      <c r="AA58" s="67">
        <f>Persona!$Z58/35*100</f>
        <v>56.416666666666671</v>
      </c>
      <c r="AB58" s="67">
        <f t="shared" si="5"/>
        <v>22.56666666666667</v>
      </c>
      <c r="AC58" s="63">
        <f>Capstones!Z57*0.6</f>
        <v>42.399999999999991</v>
      </c>
      <c r="AD58" s="63">
        <f>(Persona!$AB58+Persona!$AC58)*0.5</f>
        <v>32.483333333333334</v>
      </c>
      <c r="AE58" s="63" t="str">
        <f t="shared" si="6"/>
        <v>Cleared</v>
      </c>
      <c r="AF58" s="125"/>
      <c r="AG58" s="125">
        <v>2.9750000000000001</v>
      </c>
      <c r="AH58" s="125">
        <v>1.6</v>
      </c>
      <c r="AI58" s="125">
        <v>1.625</v>
      </c>
      <c r="AJ58" s="125">
        <v>1.5</v>
      </c>
      <c r="AK58" s="125"/>
      <c r="AL58" s="125">
        <v>2.25</v>
      </c>
      <c r="AM58" s="125">
        <f t="shared" si="7"/>
        <v>9.9499999999999993</v>
      </c>
      <c r="AN58" s="67">
        <f>Persona!$AM58/25*100</f>
        <v>39.799999999999997</v>
      </c>
      <c r="AO58" s="67">
        <f>Persona!$AN58*0.4</f>
        <v>15.92</v>
      </c>
      <c r="AP58" s="63">
        <f>Capstones!AK57*0.6</f>
        <v>54</v>
      </c>
      <c r="AQ58" s="63">
        <f>(Persona!$AO58+Persona!$AP58)*0.5</f>
        <v>34.96</v>
      </c>
      <c r="AR58" s="63" t="str">
        <f t="shared" si="8"/>
        <v>Cleared</v>
      </c>
      <c r="AS58" s="121">
        <v>2.1666666666666665</v>
      </c>
      <c r="AT58" s="121">
        <v>2.5874999999999999</v>
      </c>
      <c r="AU58" s="121">
        <v>2</v>
      </c>
      <c r="AV58" s="121">
        <v>2</v>
      </c>
      <c r="AW58" s="125"/>
      <c r="AX58" s="121">
        <v>2.7777777777777781</v>
      </c>
      <c r="AY58" s="121">
        <v>3</v>
      </c>
      <c r="AZ58" s="121">
        <f t="shared" si="9"/>
        <v>14.531944444444445</v>
      </c>
      <c r="BA58" s="63">
        <f t="shared" si="10"/>
        <v>48.439814814814817</v>
      </c>
      <c r="BB58" s="121">
        <f t="shared" si="11"/>
        <v>19.375925925925927</v>
      </c>
      <c r="BC58" s="121">
        <f>Capstones!AV57*0.6</f>
        <v>41.666666666666664</v>
      </c>
      <c r="BD58" s="121">
        <f t="shared" si="12"/>
        <v>30.521296296296295</v>
      </c>
      <c r="BE58" s="123" t="str">
        <f t="shared" si="13"/>
        <v>Cleared</v>
      </c>
    </row>
    <row r="59" spans="1:57" s="124" customFormat="1" ht="22.2" customHeight="1" x14ac:dyDescent="0.3">
      <c r="A59" s="62">
        <v>55</v>
      </c>
      <c r="B59" s="121" t="s">
        <v>27</v>
      </c>
      <c r="C59" s="121" t="s">
        <v>47</v>
      </c>
      <c r="D59" s="121" t="s">
        <v>135</v>
      </c>
      <c r="E59" s="122" t="s">
        <v>136</v>
      </c>
      <c r="F59" s="63">
        <v>3</v>
      </c>
      <c r="G59" s="63">
        <v>1</v>
      </c>
      <c r="H59" s="63">
        <v>1</v>
      </c>
      <c r="I59" s="63">
        <v>4</v>
      </c>
      <c r="J59" s="63">
        <v>2</v>
      </c>
      <c r="K59" s="63">
        <v>3</v>
      </c>
      <c r="L59" s="63">
        <v>1</v>
      </c>
      <c r="M59" s="62">
        <f t="shared" si="1"/>
        <v>15</v>
      </c>
      <c r="N59" s="63">
        <f t="shared" si="2"/>
        <v>42.857142857142854</v>
      </c>
      <c r="O59" s="63">
        <v>0</v>
      </c>
      <c r="P59" s="63">
        <f>Capstones!O58</f>
        <v>66.111111111111114</v>
      </c>
      <c r="Q59" s="63">
        <f t="shared" si="0"/>
        <v>33.055555555555557</v>
      </c>
      <c r="R59" s="63" t="str">
        <f t="shared" si="3"/>
        <v>Cleared</v>
      </c>
      <c r="S59" s="63">
        <v>2.8333333333333335</v>
      </c>
      <c r="T59" s="63">
        <v>3</v>
      </c>
      <c r="U59" s="63">
        <v>2.1666666666666665</v>
      </c>
      <c r="V59" s="63">
        <v>3</v>
      </c>
      <c r="W59" s="63">
        <v>3</v>
      </c>
      <c r="X59" s="63">
        <v>2.7333333333333334</v>
      </c>
      <c r="Y59" s="63">
        <v>2.75</v>
      </c>
      <c r="Z59" s="63">
        <f t="shared" si="15"/>
        <v>19.483333333333334</v>
      </c>
      <c r="AA59" s="63">
        <f>Persona!$Z59/35*100</f>
        <v>55.666666666666664</v>
      </c>
      <c r="AB59" s="63">
        <f t="shared" si="5"/>
        <v>22.266666666666666</v>
      </c>
      <c r="AC59" s="63">
        <f>Capstones!Z58*0.6</f>
        <v>36</v>
      </c>
      <c r="AD59" s="63">
        <f>(Persona!$AB59+Persona!$AC59)*0.5</f>
        <v>29.133333333333333</v>
      </c>
      <c r="AE59" s="63" t="str">
        <f t="shared" si="6"/>
        <v>Cleared</v>
      </c>
      <c r="AF59" s="121"/>
      <c r="AG59" s="121">
        <v>3.625</v>
      </c>
      <c r="AH59" s="121">
        <v>2.4666666666666668</v>
      </c>
      <c r="AI59" s="121">
        <v>3</v>
      </c>
      <c r="AJ59" s="121">
        <v>2.75</v>
      </c>
      <c r="AK59" s="121"/>
      <c r="AL59" s="121">
        <v>3.1666666666666665</v>
      </c>
      <c r="AM59" s="121">
        <f t="shared" si="7"/>
        <v>15.008333333333333</v>
      </c>
      <c r="AN59" s="63">
        <f>Persona!$AM59/25*100</f>
        <v>60.033333333333324</v>
      </c>
      <c r="AO59" s="63">
        <f>Persona!$AN59*0.4</f>
        <v>24.013333333333332</v>
      </c>
      <c r="AP59" s="63">
        <f>Capstones!AK58*0.6</f>
        <v>58</v>
      </c>
      <c r="AQ59" s="63">
        <f>(Persona!$AO59+Persona!$AP59)*0.5</f>
        <v>41.006666666666668</v>
      </c>
      <c r="AR59" s="63" t="str">
        <f t="shared" si="8"/>
        <v>Cleared</v>
      </c>
      <c r="AS59" s="121">
        <v>2.1666666666666665</v>
      </c>
      <c r="AT59" s="121">
        <v>3.2375000000000003</v>
      </c>
      <c r="AU59" s="121">
        <v>3.3333333333333335</v>
      </c>
      <c r="AV59" s="121">
        <v>2</v>
      </c>
      <c r="AW59" s="121"/>
      <c r="AX59" s="121">
        <v>2.9722222222222219</v>
      </c>
      <c r="AY59" s="121">
        <v>3</v>
      </c>
      <c r="AZ59" s="121">
        <f t="shared" si="9"/>
        <v>16.709722222222222</v>
      </c>
      <c r="BA59" s="63">
        <f t="shared" si="10"/>
        <v>55.699074074074069</v>
      </c>
      <c r="BB59" s="121">
        <f t="shared" si="11"/>
        <v>22.279629629629628</v>
      </c>
      <c r="BC59" s="121">
        <f>Capstones!AV58*0.6</f>
        <v>46.666666666666671</v>
      </c>
      <c r="BD59" s="121">
        <f t="shared" si="12"/>
        <v>34.473148148148148</v>
      </c>
      <c r="BE59" s="123" t="str">
        <f t="shared" si="13"/>
        <v>Cleared</v>
      </c>
    </row>
    <row r="60" spans="1:57" s="124" customFormat="1" ht="22.2" customHeight="1" x14ac:dyDescent="0.3">
      <c r="A60" s="66">
        <v>56</v>
      </c>
      <c r="B60" s="125" t="s">
        <v>23</v>
      </c>
      <c r="C60" s="125" t="s">
        <v>24</v>
      </c>
      <c r="D60" s="125" t="s">
        <v>137</v>
      </c>
      <c r="E60" s="126" t="s">
        <v>138</v>
      </c>
      <c r="F60" s="67">
        <v>2</v>
      </c>
      <c r="G60" s="67">
        <v>1</v>
      </c>
      <c r="H60" s="67">
        <v>3</v>
      </c>
      <c r="I60" s="67">
        <v>3</v>
      </c>
      <c r="J60" s="67">
        <v>2</v>
      </c>
      <c r="K60" s="67">
        <v>1</v>
      </c>
      <c r="L60" s="67">
        <v>3</v>
      </c>
      <c r="M60" s="66">
        <f t="shared" si="1"/>
        <v>15</v>
      </c>
      <c r="N60" s="67">
        <f t="shared" si="2"/>
        <v>42.857142857142854</v>
      </c>
      <c r="O60" s="67">
        <v>0</v>
      </c>
      <c r="P60" s="67">
        <f>Capstones!O59</f>
        <v>45.555555555555557</v>
      </c>
      <c r="Q60" s="63">
        <f t="shared" si="0"/>
        <v>22.777777777777779</v>
      </c>
      <c r="R60" s="63" t="str">
        <f t="shared" si="3"/>
        <v>NC</v>
      </c>
      <c r="S60" s="67">
        <v>3</v>
      </c>
      <c r="T60" s="67">
        <v>2.9541666666666666</v>
      </c>
      <c r="U60" s="67">
        <v>3</v>
      </c>
      <c r="V60" s="67">
        <v>2</v>
      </c>
      <c r="W60" s="67">
        <v>2.3333333333333335</v>
      </c>
      <c r="X60" s="67">
        <v>2.2166666666666668</v>
      </c>
      <c r="Y60" s="67">
        <v>2.3333333333333335</v>
      </c>
      <c r="Z60" s="67">
        <f t="shared" si="15"/>
        <v>17.837499999999999</v>
      </c>
      <c r="AA60" s="67">
        <f>Persona!$Z60/35*100</f>
        <v>50.964285714285708</v>
      </c>
      <c r="AB60" s="67">
        <f t="shared" si="5"/>
        <v>20.385714285714286</v>
      </c>
      <c r="AC60" s="63">
        <f>Capstones!Z59*0.6</f>
        <v>36</v>
      </c>
      <c r="AD60" s="63">
        <f>(Persona!$AB60+Persona!$AC60)*0.5</f>
        <v>28.192857142857143</v>
      </c>
      <c r="AE60" s="63" t="str">
        <f t="shared" si="6"/>
        <v>Cleared</v>
      </c>
      <c r="AF60" s="125"/>
      <c r="AG60" s="125">
        <v>3.2083333333333335</v>
      </c>
      <c r="AH60" s="125">
        <v>0.8</v>
      </c>
      <c r="AI60" s="125">
        <v>1</v>
      </c>
      <c r="AJ60" s="125">
        <v>1</v>
      </c>
      <c r="AK60" s="125"/>
      <c r="AL60" s="125">
        <v>1.5</v>
      </c>
      <c r="AM60" s="125">
        <f t="shared" si="7"/>
        <v>7.5083333333333337</v>
      </c>
      <c r="AN60" s="67">
        <f>Persona!$AM60/25*100</f>
        <v>30.033333333333335</v>
      </c>
      <c r="AO60" s="67">
        <f>Persona!$AN60*0.4</f>
        <v>12.013333333333335</v>
      </c>
      <c r="AP60" s="63">
        <f>Capstones!AK59*0.6</f>
        <v>34</v>
      </c>
      <c r="AQ60" s="63">
        <f>(Persona!$AO60+Persona!$AP60)*0.5</f>
        <v>23.006666666666668</v>
      </c>
      <c r="AR60" s="63" t="str">
        <f t="shared" si="8"/>
        <v>NC</v>
      </c>
      <c r="AS60" s="121">
        <v>3</v>
      </c>
      <c r="AT60" s="121">
        <v>2.95</v>
      </c>
      <c r="AU60" s="121">
        <v>3.3333333333333335</v>
      </c>
      <c r="AV60" s="121">
        <v>4</v>
      </c>
      <c r="AW60" s="125"/>
      <c r="AX60" s="121">
        <v>3.1111111111111112</v>
      </c>
      <c r="AY60" s="121">
        <v>3</v>
      </c>
      <c r="AZ60" s="121">
        <f t="shared" si="9"/>
        <v>19.394444444444446</v>
      </c>
      <c r="BA60" s="63">
        <f t="shared" si="10"/>
        <v>64.648148148148152</v>
      </c>
      <c r="BB60" s="121">
        <f t="shared" si="11"/>
        <v>25.859259259259261</v>
      </c>
      <c r="BC60" s="121">
        <f>Capstones!AV59*0.6</f>
        <v>52</v>
      </c>
      <c r="BD60" s="121">
        <f t="shared" si="12"/>
        <v>38.92962962962963</v>
      </c>
      <c r="BE60" s="123" t="str">
        <f t="shared" si="13"/>
        <v>Cleared</v>
      </c>
    </row>
    <row r="61" spans="1:57" s="124" customFormat="1" ht="22.2" customHeight="1" x14ac:dyDescent="0.3">
      <c r="A61" s="62">
        <v>57</v>
      </c>
      <c r="B61" s="121" t="s">
        <v>23</v>
      </c>
      <c r="C61" s="121" t="s">
        <v>15</v>
      </c>
      <c r="D61" s="121" t="s">
        <v>139</v>
      </c>
      <c r="E61" s="122" t="s">
        <v>140</v>
      </c>
      <c r="F61" s="63">
        <v>1</v>
      </c>
      <c r="G61" s="63">
        <v>1</v>
      </c>
      <c r="H61" s="63">
        <v>3</v>
      </c>
      <c r="I61" s="63">
        <v>3</v>
      </c>
      <c r="J61" s="63">
        <v>2</v>
      </c>
      <c r="K61" s="63">
        <v>2</v>
      </c>
      <c r="L61" s="63">
        <v>3</v>
      </c>
      <c r="M61" s="62">
        <f t="shared" si="1"/>
        <v>15</v>
      </c>
      <c r="N61" s="63">
        <f t="shared" si="2"/>
        <v>42.857142857142854</v>
      </c>
      <c r="O61" s="63">
        <v>0</v>
      </c>
      <c r="P61" s="63">
        <f>Capstones!O60</f>
        <v>62.222222222222214</v>
      </c>
      <c r="Q61" s="63">
        <f t="shared" si="0"/>
        <v>31.111111111111107</v>
      </c>
      <c r="R61" s="63" t="str">
        <f t="shared" si="3"/>
        <v>Cleared</v>
      </c>
      <c r="S61" s="63">
        <v>4.083333333333333</v>
      </c>
      <c r="T61" s="63">
        <v>3.2749999999999999</v>
      </c>
      <c r="U61" s="63">
        <v>2.6666666666666665</v>
      </c>
      <c r="V61" s="63">
        <v>4</v>
      </c>
      <c r="W61" s="63">
        <v>4</v>
      </c>
      <c r="X61" s="63">
        <v>2.95</v>
      </c>
      <c r="Y61" s="63">
        <v>2.25</v>
      </c>
      <c r="Z61" s="63">
        <f t="shared" si="15"/>
        <v>23.224999999999998</v>
      </c>
      <c r="AA61" s="63">
        <f>Persona!$Z61/35*100</f>
        <v>66.357142857142847</v>
      </c>
      <c r="AB61" s="63">
        <f t="shared" si="5"/>
        <v>26.542857142857141</v>
      </c>
      <c r="AC61" s="63">
        <f>Capstones!Z60*0.6</f>
        <v>28.799999999999997</v>
      </c>
      <c r="AD61" s="63">
        <f>(Persona!$AB61+Persona!$AC61)*0.5</f>
        <v>27.671428571428571</v>
      </c>
      <c r="AE61" s="63" t="str">
        <f t="shared" si="6"/>
        <v>Cleared</v>
      </c>
      <c r="AF61" s="121"/>
      <c r="AG61" s="121">
        <v>2.2749999999999999</v>
      </c>
      <c r="AH61" s="121">
        <v>1.8</v>
      </c>
      <c r="AI61" s="121">
        <v>1.875</v>
      </c>
      <c r="AJ61" s="121">
        <v>1.25</v>
      </c>
      <c r="AK61" s="121"/>
      <c r="AL61" s="121">
        <v>2.1666666666666665</v>
      </c>
      <c r="AM61" s="121">
        <f t="shared" si="7"/>
        <v>9.3666666666666671</v>
      </c>
      <c r="AN61" s="63">
        <f>Persona!$AM61/25*100</f>
        <v>37.466666666666669</v>
      </c>
      <c r="AO61" s="63">
        <f>Persona!$AN61*0.4</f>
        <v>14.986666666666668</v>
      </c>
      <c r="AP61" s="63">
        <f>Capstones!AK60*0.6</f>
        <v>44.666666666666671</v>
      </c>
      <c r="AQ61" s="63">
        <f>(Persona!$AO61+Persona!$AP61)*0.5</f>
        <v>29.826666666666668</v>
      </c>
      <c r="AR61" s="63" t="str">
        <f t="shared" si="8"/>
        <v>Cleared</v>
      </c>
      <c r="AS61" s="121">
        <v>2</v>
      </c>
      <c r="AT61" s="121">
        <v>2.1375000000000002</v>
      </c>
      <c r="AU61" s="121">
        <v>2</v>
      </c>
      <c r="AV61" s="121">
        <v>3</v>
      </c>
      <c r="AW61" s="121"/>
      <c r="AX61" s="121">
        <v>1.7222222222222221</v>
      </c>
      <c r="AY61" s="121">
        <v>2.3333333333333335</v>
      </c>
      <c r="AZ61" s="121">
        <f t="shared" si="9"/>
        <v>13.193055555555555</v>
      </c>
      <c r="BA61" s="63">
        <f t="shared" si="10"/>
        <v>43.976851851851848</v>
      </c>
      <c r="BB61" s="121">
        <f t="shared" si="11"/>
        <v>17.590740740740738</v>
      </c>
      <c r="BC61" s="121">
        <f>Capstones!AV60*0.6</f>
        <v>48</v>
      </c>
      <c r="BD61" s="121">
        <f t="shared" si="12"/>
        <v>32.795370370370371</v>
      </c>
      <c r="BE61" s="123" t="str">
        <f t="shared" si="13"/>
        <v>Cleared</v>
      </c>
    </row>
    <row r="62" spans="1:57" s="124" customFormat="1" ht="22.2" customHeight="1" x14ac:dyDescent="0.3">
      <c r="A62" s="66">
        <v>58</v>
      </c>
      <c r="B62" s="125" t="s">
        <v>27</v>
      </c>
      <c r="C62" s="125" t="s">
        <v>15</v>
      </c>
      <c r="D62" s="125" t="s">
        <v>141</v>
      </c>
      <c r="E62" s="126" t="s">
        <v>142</v>
      </c>
      <c r="F62" s="67">
        <v>2</v>
      </c>
      <c r="G62" s="67">
        <v>3</v>
      </c>
      <c r="H62" s="67">
        <v>4</v>
      </c>
      <c r="I62" s="67">
        <v>2</v>
      </c>
      <c r="J62" s="67">
        <v>1</v>
      </c>
      <c r="K62" s="67">
        <v>3</v>
      </c>
      <c r="L62" s="67">
        <v>1</v>
      </c>
      <c r="M62" s="66">
        <f t="shared" si="1"/>
        <v>16</v>
      </c>
      <c r="N62" s="67">
        <f t="shared" si="2"/>
        <v>45.714285714285715</v>
      </c>
      <c r="O62" s="67">
        <v>0</v>
      </c>
      <c r="P62" s="67">
        <f>Capstones!O61</f>
        <v>61.111111111111114</v>
      </c>
      <c r="Q62" s="63">
        <f t="shared" si="0"/>
        <v>30.555555555555557</v>
      </c>
      <c r="R62" s="63" t="str">
        <f t="shared" si="3"/>
        <v>Cleared</v>
      </c>
      <c r="S62" s="67">
        <v>2.3333333333333335</v>
      </c>
      <c r="T62" s="67">
        <v>2.9624999999999999</v>
      </c>
      <c r="U62" s="67">
        <v>2.3333333333333335</v>
      </c>
      <c r="V62" s="67">
        <v>1</v>
      </c>
      <c r="W62" s="67">
        <v>2.6</v>
      </c>
      <c r="X62" s="67">
        <v>2.5666666666666669</v>
      </c>
      <c r="Y62" s="67">
        <v>2</v>
      </c>
      <c r="Z62" s="67">
        <f t="shared" si="15"/>
        <v>15.795833333333333</v>
      </c>
      <c r="AA62" s="67">
        <f>Persona!$Z62/35*100</f>
        <v>45.13095238095238</v>
      </c>
      <c r="AB62" s="67">
        <f t="shared" si="5"/>
        <v>18.052380952380954</v>
      </c>
      <c r="AC62" s="63">
        <f>Capstones!Z61*0.6</f>
        <v>24.8</v>
      </c>
      <c r="AD62" s="63">
        <f>(Persona!$AB62+Persona!$AC62)*0.5</f>
        <v>21.426190476190477</v>
      </c>
      <c r="AE62" s="63" t="str">
        <f t="shared" si="6"/>
        <v>NC</v>
      </c>
      <c r="AF62" s="125"/>
      <c r="AG62" s="125">
        <v>1.8333333333333333</v>
      </c>
      <c r="AH62" s="125">
        <v>1.6</v>
      </c>
      <c r="AI62" s="125">
        <v>2</v>
      </c>
      <c r="AJ62" s="125">
        <v>2</v>
      </c>
      <c r="AK62" s="125"/>
      <c r="AL62" s="125">
        <v>2.25</v>
      </c>
      <c r="AM62" s="125">
        <f t="shared" si="7"/>
        <v>9.6833333333333336</v>
      </c>
      <c r="AN62" s="67">
        <f>Persona!$AM62/25*100</f>
        <v>38.733333333333334</v>
      </c>
      <c r="AO62" s="67">
        <f>Persona!$AN62*0.4</f>
        <v>15.493333333333334</v>
      </c>
      <c r="AP62" s="63">
        <f>Capstones!AK61*0.6</f>
        <v>50.666666666666671</v>
      </c>
      <c r="AQ62" s="63">
        <f>(Persona!$AO62+Persona!$AP62)*0.5</f>
        <v>33.080000000000005</v>
      </c>
      <c r="AR62" s="63" t="str">
        <f t="shared" si="8"/>
        <v>Cleared</v>
      </c>
      <c r="AS62" s="121">
        <v>2</v>
      </c>
      <c r="AT62" s="121">
        <v>2</v>
      </c>
      <c r="AU62" s="121">
        <v>2</v>
      </c>
      <c r="AV62" s="121">
        <v>2</v>
      </c>
      <c r="AW62" s="125"/>
      <c r="AX62" s="121">
        <v>2.1666666666666665</v>
      </c>
      <c r="AY62" s="121">
        <v>2.6666666666666665</v>
      </c>
      <c r="AZ62" s="121">
        <f t="shared" si="9"/>
        <v>12.833333333333332</v>
      </c>
      <c r="BA62" s="63">
        <f t="shared" si="10"/>
        <v>42.777777777777779</v>
      </c>
      <c r="BB62" s="121">
        <f t="shared" si="11"/>
        <v>17.111111111111111</v>
      </c>
      <c r="BC62" s="121">
        <f>Capstones!AV61*0.6</f>
        <v>31</v>
      </c>
      <c r="BD62" s="121">
        <f t="shared" si="12"/>
        <v>24.055555555555557</v>
      </c>
      <c r="BE62" s="123" t="str">
        <f t="shared" si="13"/>
        <v>NC</v>
      </c>
    </row>
    <row r="63" spans="1:57" s="124" customFormat="1" ht="22.2" customHeight="1" x14ac:dyDescent="0.3">
      <c r="A63" s="62">
        <v>59</v>
      </c>
      <c r="B63" s="121" t="s">
        <v>27</v>
      </c>
      <c r="C63" s="121" t="s">
        <v>24</v>
      </c>
      <c r="D63" s="121" t="s">
        <v>143</v>
      </c>
      <c r="E63" s="122" t="s">
        <v>144</v>
      </c>
      <c r="F63" s="63">
        <v>3</v>
      </c>
      <c r="G63" s="63">
        <v>2</v>
      </c>
      <c r="H63" s="63">
        <v>4</v>
      </c>
      <c r="I63" s="63">
        <v>1</v>
      </c>
      <c r="J63" s="63">
        <v>1</v>
      </c>
      <c r="K63" s="63">
        <v>3</v>
      </c>
      <c r="L63" s="63">
        <v>1</v>
      </c>
      <c r="M63" s="62">
        <f t="shared" si="1"/>
        <v>15</v>
      </c>
      <c r="N63" s="63">
        <f t="shared" si="2"/>
        <v>42.857142857142854</v>
      </c>
      <c r="O63" s="63">
        <v>0</v>
      </c>
      <c r="P63" s="63">
        <f>Capstones!O62</f>
        <v>57.777777777777786</v>
      </c>
      <c r="Q63" s="63">
        <f t="shared" si="0"/>
        <v>28.888888888888893</v>
      </c>
      <c r="R63" s="63" t="str">
        <f t="shared" si="3"/>
        <v>Cleared</v>
      </c>
      <c r="S63" s="63">
        <v>1.3333333333333333</v>
      </c>
      <c r="T63" s="63">
        <v>1.9375</v>
      </c>
      <c r="U63" s="63">
        <v>1</v>
      </c>
      <c r="V63" s="63">
        <v>1</v>
      </c>
      <c r="W63" s="63">
        <v>3</v>
      </c>
      <c r="X63" s="63">
        <v>0.95</v>
      </c>
      <c r="Y63" s="63">
        <v>1.75</v>
      </c>
      <c r="Z63" s="63">
        <f t="shared" si="15"/>
        <v>10.970833333333331</v>
      </c>
      <c r="AA63" s="63">
        <f>Persona!$Z63/35*100</f>
        <v>31.345238095238088</v>
      </c>
      <c r="AB63" s="63">
        <f t="shared" si="5"/>
        <v>12.538095238095236</v>
      </c>
      <c r="AC63" s="63">
        <f>Capstones!Z62*0.6</f>
        <v>40</v>
      </c>
      <c r="AD63" s="63">
        <f>(Persona!$AB63+Persona!$AC63)*0.5</f>
        <v>26.269047619047619</v>
      </c>
      <c r="AE63" s="63" t="str">
        <f t="shared" si="6"/>
        <v>Cleared</v>
      </c>
      <c r="AF63" s="121"/>
      <c r="AG63" s="121">
        <v>2.6416666666666662</v>
      </c>
      <c r="AH63" s="121">
        <v>2.1333333333333333</v>
      </c>
      <c r="AI63" s="121">
        <v>1.75</v>
      </c>
      <c r="AJ63" s="121">
        <v>1.625</v>
      </c>
      <c r="AK63" s="121"/>
      <c r="AL63" s="121">
        <v>1.6666666666666665</v>
      </c>
      <c r="AM63" s="121">
        <f t="shared" si="7"/>
        <v>9.8166666666666647</v>
      </c>
      <c r="AN63" s="63">
        <f>Persona!$AM63/25*100</f>
        <v>39.266666666666659</v>
      </c>
      <c r="AO63" s="63">
        <f>Persona!$AN63*0.4</f>
        <v>15.706666666666663</v>
      </c>
      <c r="AP63" s="63">
        <f>Capstones!AK62*0.6</f>
        <v>60</v>
      </c>
      <c r="AQ63" s="63">
        <f>(Persona!$AO63+Persona!$AP63)*0.5</f>
        <v>37.853333333333332</v>
      </c>
      <c r="AR63" s="63" t="str">
        <f t="shared" si="8"/>
        <v>Cleared</v>
      </c>
      <c r="AS63" s="121">
        <v>2.8333333333333335</v>
      </c>
      <c r="AT63" s="121">
        <v>3.4</v>
      </c>
      <c r="AU63" s="121">
        <v>2.3333333333333335</v>
      </c>
      <c r="AV63" s="121">
        <v>3</v>
      </c>
      <c r="AW63" s="121"/>
      <c r="AX63" s="121">
        <v>3.2222222222222219</v>
      </c>
      <c r="AY63" s="121">
        <v>3.3333333333333335</v>
      </c>
      <c r="AZ63" s="121">
        <f t="shared" si="9"/>
        <v>18.12222222222222</v>
      </c>
      <c r="BA63" s="63">
        <f t="shared" si="10"/>
        <v>60.407407407407398</v>
      </c>
      <c r="BB63" s="121">
        <f t="shared" si="11"/>
        <v>24.162962962962961</v>
      </c>
      <c r="BC63" s="121">
        <f>Capstones!AV62*0.6</f>
        <v>24</v>
      </c>
      <c r="BD63" s="121">
        <f t="shared" si="12"/>
        <v>24.081481481481482</v>
      </c>
      <c r="BE63" s="123" t="str">
        <f t="shared" si="13"/>
        <v>NC</v>
      </c>
    </row>
    <row r="64" spans="1:57" s="124" customFormat="1" ht="22.2" customHeight="1" x14ac:dyDescent="0.3">
      <c r="A64" s="66">
        <v>60</v>
      </c>
      <c r="B64" s="125" t="s">
        <v>27</v>
      </c>
      <c r="C64" s="125" t="s">
        <v>24</v>
      </c>
      <c r="D64" s="125" t="s">
        <v>145</v>
      </c>
      <c r="E64" s="126" t="s">
        <v>146</v>
      </c>
      <c r="F64" s="67">
        <v>1</v>
      </c>
      <c r="G64" s="67">
        <v>1</v>
      </c>
      <c r="H64" s="67">
        <v>2</v>
      </c>
      <c r="I64" s="67">
        <v>4</v>
      </c>
      <c r="J64" s="67">
        <v>3</v>
      </c>
      <c r="K64" s="67">
        <v>1</v>
      </c>
      <c r="L64" s="67">
        <v>3</v>
      </c>
      <c r="M64" s="66">
        <f t="shared" si="1"/>
        <v>15</v>
      </c>
      <c r="N64" s="67">
        <f t="shared" si="2"/>
        <v>42.857142857142854</v>
      </c>
      <c r="O64" s="67">
        <v>0</v>
      </c>
      <c r="P64" s="67">
        <f>Capstones!O63</f>
        <v>67.777777777777786</v>
      </c>
      <c r="Q64" s="63">
        <f t="shared" si="0"/>
        <v>33.888888888888893</v>
      </c>
      <c r="R64" s="63" t="str">
        <f t="shared" si="3"/>
        <v>Cleared</v>
      </c>
      <c r="S64" s="67">
        <v>2</v>
      </c>
      <c r="T64" s="67">
        <v>3.114583333333333</v>
      </c>
      <c r="U64" s="67">
        <v>1.75</v>
      </c>
      <c r="V64" s="67">
        <v>2</v>
      </c>
      <c r="W64" s="67">
        <v>1.3333333333333333</v>
      </c>
      <c r="X64" s="67">
        <v>1.9333333333333331</v>
      </c>
      <c r="Y64" s="67">
        <v>2</v>
      </c>
      <c r="Z64" s="67">
        <f t="shared" si="15"/>
        <v>14.13125</v>
      </c>
      <c r="AA64" s="67">
        <f>Persona!$Z64/35*100</f>
        <v>40.375</v>
      </c>
      <c r="AB64" s="67">
        <f t="shared" si="5"/>
        <v>16.150000000000002</v>
      </c>
      <c r="AC64" s="63">
        <f>Capstones!Z63*0.6</f>
        <v>48</v>
      </c>
      <c r="AD64" s="63">
        <f>(Persona!$AB64+Persona!$AC64)*0.5</f>
        <v>32.075000000000003</v>
      </c>
      <c r="AE64" s="63" t="str">
        <f t="shared" si="6"/>
        <v>Cleared</v>
      </c>
      <c r="AF64" s="125"/>
      <c r="AG64" s="125">
        <v>1.5416666666666667</v>
      </c>
      <c r="AH64" s="125">
        <v>1.2</v>
      </c>
      <c r="AI64" s="125">
        <v>1.375</v>
      </c>
      <c r="AJ64" s="125">
        <v>1.125</v>
      </c>
      <c r="AK64" s="125"/>
      <c r="AL64" s="125">
        <v>1.75</v>
      </c>
      <c r="AM64" s="125">
        <f t="shared" si="7"/>
        <v>6.9916666666666671</v>
      </c>
      <c r="AN64" s="67">
        <f>Persona!$AM64/25*100</f>
        <v>27.966666666666669</v>
      </c>
      <c r="AO64" s="67">
        <f>Persona!$AN64*0.4</f>
        <v>11.186666666666667</v>
      </c>
      <c r="AP64" s="63">
        <f>Capstones!AK63*0.6</f>
        <v>39.333333333333321</v>
      </c>
      <c r="AQ64" s="63">
        <f>(Persona!$AO64+Persona!$AP64)*0.5</f>
        <v>25.259999999999994</v>
      </c>
      <c r="AR64" s="63" t="str">
        <f t="shared" si="8"/>
        <v>Cleared</v>
      </c>
      <c r="AS64" s="121">
        <v>2.75</v>
      </c>
      <c r="AT64" s="121">
        <v>2.8250000000000002</v>
      </c>
      <c r="AU64" s="121">
        <v>3</v>
      </c>
      <c r="AV64" s="121">
        <v>3</v>
      </c>
      <c r="AW64" s="125"/>
      <c r="AX64" s="121">
        <v>2.9166666666666665</v>
      </c>
      <c r="AY64" s="121">
        <v>3</v>
      </c>
      <c r="AZ64" s="121">
        <f t="shared" si="9"/>
        <v>17.491666666666667</v>
      </c>
      <c r="BA64" s="63">
        <f t="shared" si="10"/>
        <v>58.305555555555557</v>
      </c>
      <c r="BB64" s="121">
        <f t="shared" si="11"/>
        <v>23.322222222222223</v>
      </c>
      <c r="BC64" s="121">
        <f>Capstones!AV63*0.6</f>
        <v>40.999999999999993</v>
      </c>
      <c r="BD64" s="121">
        <f t="shared" si="12"/>
        <v>32.161111111111111</v>
      </c>
      <c r="BE64" s="123" t="str">
        <f t="shared" si="13"/>
        <v>Cleared</v>
      </c>
    </row>
    <row r="65" spans="1:57" s="124" customFormat="1" ht="22.2" customHeight="1" x14ac:dyDescent="0.3">
      <c r="A65" s="62">
        <v>61</v>
      </c>
      <c r="B65" s="121" t="s">
        <v>27</v>
      </c>
      <c r="C65" s="121" t="s">
        <v>24</v>
      </c>
      <c r="D65" s="121" t="s">
        <v>147</v>
      </c>
      <c r="E65" s="122" t="s">
        <v>148</v>
      </c>
      <c r="F65" s="63">
        <v>2</v>
      </c>
      <c r="G65" s="63">
        <v>2</v>
      </c>
      <c r="H65" s="63">
        <v>4</v>
      </c>
      <c r="I65" s="63">
        <v>3</v>
      </c>
      <c r="J65" s="63">
        <v>1</v>
      </c>
      <c r="K65" s="63">
        <v>3</v>
      </c>
      <c r="L65" s="63">
        <v>1</v>
      </c>
      <c r="M65" s="62">
        <f t="shared" si="1"/>
        <v>16</v>
      </c>
      <c r="N65" s="63">
        <f t="shared" si="2"/>
        <v>45.714285714285715</v>
      </c>
      <c r="O65" s="63">
        <v>0</v>
      </c>
      <c r="P65" s="63">
        <f>Capstones!O64</f>
        <v>47.777777777777779</v>
      </c>
      <c r="Q65" s="63">
        <f t="shared" si="0"/>
        <v>23.888888888888889</v>
      </c>
      <c r="R65" s="63" t="str">
        <f t="shared" si="3"/>
        <v>NC</v>
      </c>
      <c r="S65" s="63">
        <v>1.6666666666666667</v>
      </c>
      <c r="T65" s="63">
        <v>1.8625</v>
      </c>
      <c r="U65" s="63">
        <v>1.6666666666666667</v>
      </c>
      <c r="V65" s="63">
        <v>1</v>
      </c>
      <c r="W65" s="63">
        <v>1</v>
      </c>
      <c r="X65" s="63">
        <v>1.9</v>
      </c>
      <c r="Y65" s="63">
        <v>2.25</v>
      </c>
      <c r="Z65" s="63">
        <f t="shared" si="15"/>
        <v>11.345833333333333</v>
      </c>
      <c r="AA65" s="63">
        <f>Persona!$Z65/35*100</f>
        <v>32.416666666666664</v>
      </c>
      <c r="AB65" s="63">
        <f t="shared" si="5"/>
        <v>12.966666666666667</v>
      </c>
      <c r="AC65" s="63">
        <f>Capstones!Z64*0.6</f>
        <v>44.79999999999999</v>
      </c>
      <c r="AD65" s="63">
        <f>(Persona!$AB65+Persona!$AC65)*0.5</f>
        <v>28.883333333333329</v>
      </c>
      <c r="AE65" s="63" t="str">
        <f t="shared" si="6"/>
        <v>Cleared</v>
      </c>
      <c r="AF65" s="121"/>
      <c r="AG65" s="121">
        <v>2.6083333333333329</v>
      </c>
      <c r="AH65" s="121">
        <v>1.4</v>
      </c>
      <c r="AI65" s="121">
        <v>1.625</v>
      </c>
      <c r="AJ65" s="121">
        <v>2.125</v>
      </c>
      <c r="AK65" s="121"/>
      <c r="AL65" s="121">
        <v>1.8333333333333333</v>
      </c>
      <c r="AM65" s="121">
        <f t="shared" si="7"/>
        <v>9.5916666666666668</v>
      </c>
      <c r="AN65" s="63">
        <f>Persona!$AM65/25*100</f>
        <v>38.366666666666667</v>
      </c>
      <c r="AO65" s="63">
        <f>Persona!$AN65*0.4</f>
        <v>15.346666666666668</v>
      </c>
      <c r="AP65" s="63">
        <f>Capstones!AK64*0.6</f>
        <v>27.999999999999996</v>
      </c>
      <c r="AQ65" s="63">
        <f>(Persona!$AO65+Persona!$AP65)*0.5</f>
        <v>21.673333333333332</v>
      </c>
      <c r="AR65" s="63" t="str">
        <f t="shared" si="8"/>
        <v>NC</v>
      </c>
      <c r="AS65" s="121">
        <v>1.6666666666666667</v>
      </c>
      <c r="AT65" s="121">
        <v>2.4750000000000001</v>
      </c>
      <c r="AU65" s="121">
        <v>1.3333333333333333</v>
      </c>
      <c r="AV65" s="121">
        <v>3</v>
      </c>
      <c r="AW65" s="121"/>
      <c r="AX65" s="121">
        <v>1.9166666666666667</v>
      </c>
      <c r="AY65" s="121">
        <v>2.3333333333333335</v>
      </c>
      <c r="AZ65" s="121">
        <f t="shared" si="9"/>
        <v>12.725</v>
      </c>
      <c r="BA65" s="63">
        <f t="shared" si="10"/>
        <v>42.416666666666664</v>
      </c>
      <c r="BB65" s="121">
        <f t="shared" si="11"/>
        <v>16.966666666666665</v>
      </c>
      <c r="BC65" s="121">
        <f>Capstones!AV64*0.6</f>
        <v>48</v>
      </c>
      <c r="BD65" s="121">
        <f t="shared" si="12"/>
        <v>32.483333333333334</v>
      </c>
      <c r="BE65" s="123" t="str">
        <f t="shared" si="13"/>
        <v>Cleared</v>
      </c>
    </row>
    <row r="66" spans="1:57" s="124" customFormat="1" ht="22.2" customHeight="1" x14ac:dyDescent="0.3">
      <c r="A66" s="66">
        <v>62</v>
      </c>
      <c r="B66" s="125" t="s">
        <v>23</v>
      </c>
      <c r="C66" s="125" t="s">
        <v>47</v>
      </c>
      <c r="D66" s="125" t="s">
        <v>149</v>
      </c>
      <c r="E66" s="126" t="s">
        <v>150</v>
      </c>
      <c r="F66" s="67">
        <v>3</v>
      </c>
      <c r="G66" s="67">
        <v>2</v>
      </c>
      <c r="H66" s="67">
        <v>4</v>
      </c>
      <c r="I66" s="67">
        <v>2</v>
      </c>
      <c r="J66" s="67">
        <v>1</v>
      </c>
      <c r="K66" s="67">
        <v>3</v>
      </c>
      <c r="L66" s="67">
        <v>1</v>
      </c>
      <c r="M66" s="66">
        <f t="shared" si="1"/>
        <v>16</v>
      </c>
      <c r="N66" s="67">
        <f t="shared" si="2"/>
        <v>45.714285714285715</v>
      </c>
      <c r="O66" s="67">
        <v>0</v>
      </c>
      <c r="P66" s="67">
        <f>Capstones!O65</f>
        <v>43.888888888888886</v>
      </c>
      <c r="Q66" s="63">
        <f t="shared" si="0"/>
        <v>21.944444444444443</v>
      </c>
      <c r="R66" s="63" t="str">
        <f t="shared" si="3"/>
        <v>NC</v>
      </c>
      <c r="S66" s="67">
        <v>2.8333333333333335</v>
      </c>
      <c r="T66" s="67">
        <v>2.916666666666667</v>
      </c>
      <c r="U66" s="67">
        <v>2.1666666666666665</v>
      </c>
      <c r="V66" s="67">
        <v>3</v>
      </c>
      <c r="W66" s="67">
        <v>3</v>
      </c>
      <c r="X66" s="67">
        <v>2.6833333333333331</v>
      </c>
      <c r="Y66" s="67">
        <v>2.75</v>
      </c>
      <c r="Z66" s="67">
        <f t="shared" si="15"/>
        <v>19.349999999999998</v>
      </c>
      <c r="AA66" s="67">
        <f>Persona!$Z66/35*100</f>
        <v>55.285714285714285</v>
      </c>
      <c r="AB66" s="67">
        <f t="shared" si="5"/>
        <v>22.114285714285714</v>
      </c>
      <c r="AC66" s="63">
        <f>Capstones!Z65*0.6</f>
        <v>37.599999999999994</v>
      </c>
      <c r="AD66" s="63">
        <f>(Persona!$AB66+Persona!$AC66)*0.5</f>
        <v>29.857142857142854</v>
      </c>
      <c r="AE66" s="63" t="str">
        <f t="shared" si="6"/>
        <v>Cleared</v>
      </c>
      <c r="AF66" s="125"/>
      <c r="AG66" s="125">
        <v>2.3666666666666667</v>
      </c>
      <c r="AH66" s="125">
        <v>2.4</v>
      </c>
      <c r="AI66" s="125">
        <v>2.875</v>
      </c>
      <c r="AJ66" s="125">
        <v>2.5</v>
      </c>
      <c r="AK66" s="125"/>
      <c r="AL66" s="125">
        <v>2.8333333333333335</v>
      </c>
      <c r="AM66" s="125">
        <f t="shared" si="7"/>
        <v>12.975</v>
      </c>
      <c r="AN66" s="67">
        <f>Persona!$AM66/25*100</f>
        <v>51.9</v>
      </c>
      <c r="AO66" s="67">
        <f>Persona!$AN66*0.4</f>
        <v>20.76</v>
      </c>
      <c r="AP66" s="63">
        <f>Capstones!AK65*0.6</f>
        <v>52</v>
      </c>
      <c r="AQ66" s="63">
        <f>(Persona!$AO66+Persona!$AP66)*0.5</f>
        <v>36.380000000000003</v>
      </c>
      <c r="AR66" s="63" t="str">
        <f t="shared" si="8"/>
        <v>Cleared</v>
      </c>
      <c r="AS66" s="121">
        <v>1.6666666666666667</v>
      </c>
      <c r="AT66" s="121">
        <v>2.3374999999999999</v>
      </c>
      <c r="AU66" s="121">
        <v>1.6666666666666667</v>
      </c>
      <c r="AV66" s="121">
        <v>2</v>
      </c>
      <c r="AW66" s="125"/>
      <c r="AX66" s="121">
        <v>2.6388888888888888</v>
      </c>
      <c r="AY66" s="121">
        <v>3</v>
      </c>
      <c r="AZ66" s="121">
        <f t="shared" si="9"/>
        <v>13.309722222222222</v>
      </c>
      <c r="BA66" s="63">
        <f t="shared" si="10"/>
        <v>44.36574074074074</v>
      </c>
      <c r="BB66" s="121">
        <f t="shared" si="11"/>
        <v>17.746296296296297</v>
      </c>
      <c r="BC66" s="121">
        <f>Capstones!AV65*0.6</f>
        <v>42.333333333333336</v>
      </c>
      <c r="BD66" s="121">
        <f t="shared" si="12"/>
        <v>30.039814814814818</v>
      </c>
      <c r="BE66" s="123" t="str">
        <f t="shared" si="13"/>
        <v>Cleared</v>
      </c>
    </row>
    <row r="67" spans="1:57" s="124" customFormat="1" ht="22.2" customHeight="1" x14ac:dyDescent="0.3">
      <c r="A67" s="62">
        <v>63</v>
      </c>
      <c r="B67" s="121" t="s">
        <v>27</v>
      </c>
      <c r="C67" s="121" t="s">
        <v>24</v>
      </c>
      <c r="D67" s="121" t="s">
        <v>151</v>
      </c>
      <c r="E67" s="122" t="s">
        <v>152</v>
      </c>
      <c r="F67" s="63">
        <v>2</v>
      </c>
      <c r="G67" s="63">
        <v>1</v>
      </c>
      <c r="H67" s="63">
        <v>3</v>
      </c>
      <c r="I67" s="63">
        <v>3</v>
      </c>
      <c r="J67" s="63">
        <v>1</v>
      </c>
      <c r="K67" s="63">
        <v>3</v>
      </c>
      <c r="L67" s="63">
        <v>2</v>
      </c>
      <c r="M67" s="62">
        <f t="shared" si="1"/>
        <v>15</v>
      </c>
      <c r="N67" s="63">
        <f t="shared" si="2"/>
        <v>42.857142857142854</v>
      </c>
      <c r="O67" s="63">
        <v>0</v>
      </c>
      <c r="P67" s="63">
        <f>Capstones!O66</f>
        <v>60</v>
      </c>
      <c r="Q67" s="63">
        <f t="shared" si="0"/>
        <v>30</v>
      </c>
      <c r="R67" s="63" t="str">
        <f t="shared" si="3"/>
        <v>Cleared</v>
      </c>
      <c r="S67" s="63">
        <v>2</v>
      </c>
      <c r="T67" s="63">
        <v>2.5729166666666665</v>
      </c>
      <c r="U67" s="63">
        <v>2.5</v>
      </c>
      <c r="V67" s="63">
        <v>2</v>
      </c>
      <c r="W67" s="63">
        <v>4</v>
      </c>
      <c r="X67" s="63">
        <v>2.333333333333333</v>
      </c>
      <c r="Y67" s="63">
        <v>1.75</v>
      </c>
      <c r="Z67" s="63">
        <f t="shared" si="15"/>
        <v>17.15625</v>
      </c>
      <c r="AA67" s="63">
        <f>Persona!$Z67/35*100</f>
        <v>49.017857142857139</v>
      </c>
      <c r="AB67" s="63">
        <f t="shared" si="5"/>
        <v>19.607142857142858</v>
      </c>
      <c r="AC67" s="63">
        <f>Capstones!Z66*0.6</f>
        <v>37.6</v>
      </c>
      <c r="AD67" s="63">
        <f>(Persona!$AB67+Persona!$AC67)*0.5</f>
        <v>28.603571428571428</v>
      </c>
      <c r="AE67" s="63" t="str">
        <f t="shared" si="6"/>
        <v>Cleared</v>
      </c>
      <c r="AF67" s="121"/>
      <c r="AG67" s="121">
        <v>2.1250000000000004</v>
      </c>
      <c r="AH67" s="121">
        <v>1.8</v>
      </c>
      <c r="AI67" s="121">
        <v>2</v>
      </c>
      <c r="AJ67" s="121">
        <v>1.5</v>
      </c>
      <c r="AK67" s="121"/>
      <c r="AL67" s="121">
        <v>1.1666666666666665</v>
      </c>
      <c r="AM67" s="121">
        <f t="shared" si="7"/>
        <v>8.5916666666666668</v>
      </c>
      <c r="AN67" s="63">
        <f>Persona!$AM67/25*100</f>
        <v>34.366666666666667</v>
      </c>
      <c r="AO67" s="63">
        <f>Persona!$AN67*0.4</f>
        <v>13.746666666666668</v>
      </c>
      <c r="AP67" s="63">
        <f>Capstones!AK66*0.6</f>
        <v>37.999999999999993</v>
      </c>
      <c r="AQ67" s="63">
        <f>(Persona!$AO67+Persona!$AP67)*0.5</f>
        <v>25.873333333333331</v>
      </c>
      <c r="AR67" s="63" t="str">
        <f t="shared" si="8"/>
        <v>Cleared</v>
      </c>
      <c r="AS67" s="121">
        <v>3.25</v>
      </c>
      <c r="AT67" s="121">
        <v>3.5</v>
      </c>
      <c r="AU67" s="121">
        <v>3.3333333333333335</v>
      </c>
      <c r="AV67" s="121">
        <v>3</v>
      </c>
      <c r="AW67" s="121"/>
      <c r="AX67" s="121">
        <v>3.5</v>
      </c>
      <c r="AY67" s="121">
        <v>3</v>
      </c>
      <c r="AZ67" s="121">
        <f t="shared" si="9"/>
        <v>19.583333333333336</v>
      </c>
      <c r="BA67" s="63">
        <f t="shared" si="10"/>
        <v>65.277777777777786</v>
      </c>
      <c r="BB67" s="121">
        <f t="shared" si="11"/>
        <v>26.111111111111114</v>
      </c>
      <c r="BC67" s="121">
        <f>Capstones!AV66*0.6</f>
        <v>52</v>
      </c>
      <c r="BD67" s="121">
        <f t="shared" si="12"/>
        <v>39.055555555555557</v>
      </c>
      <c r="BE67" s="123" t="str">
        <f t="shared" si="13"/>
        <v>Cleared</v>
      </c>
    </row>
    <row r="68" spans="1:57" s="124" customFormat="1" ht="22.2" customHeight="1" x14ac:dyDescent="0.3">
      <c r="A68" s="66">
        <v>64</v>
      </c>
      <c r="B68" s="125" t="s">
        <v>27</v>
      </c>
      <c r="C68" s="125" t="s">
        <v>15</v>
      </c>
      <c r="D68" s="125" t="s">
        <v>153</v>
      </c>
      <c r="E68" s="126" t="s">
        <v>154</v>
      </c>
      <c r="F68" s="67">
        <v>3</v>
      </c>
      <c r="G68" s="67">
        <v>1</v>
      </c>
      <c r="H68" s="67">
        <v>3</v>
      </c>
      <c r="I68" s="67">
        <v>2</v>
      </c>
      <c r="J68" s="67">
        <v>2</v>
      </c>
      <c r="K68" s="67">
        <v>4</v>
      </c>
      <c r="L68" s="67">
        <v>1</v>
      </c>
      <c r="M68" s="66">
        <f t="shared" si="1"/>
        <v>16</v>
      </c>
      <c r="N68" s="67">
        <f t="shared" si="2"/>
        <v>45.714285714285715</v>
      </c>
      <c r="O68" s="67">
        <v>0</v>
      </c>
      <c r="P68" s="67">
        <f>Capstones!O67</f>
        <v>77.777777777777786</v>
      </c>
      <c r="Q68" s="63">
        <f t="shared" si="0"/>
        <v>38.888888888888893</v>
      </c>
      <c r="R68" s="63" t="str">
        <f t="shared" si="3"/>
        <v>Cleared</v>
      </c>
      <c r="S68" s="67">
        <v>2.3333333333333335</v>
      </c>
      <c r="T68" s="67">
        <v>2.5666666666666664</v>
      </c>
      <c r="U68" s="67">
        <v>2.3333333333333335</v>
      </c>
      <c r="V68" s="67">
        <v>1</v>
      </c>
      <c r="W68" s="67">
        <v>2.6666666666666665</v>
      </c>
      <c r="X68" s="67">
        <v>2.5333333333333337</v>
      </c>
      <c r="Y68" s="67">
        <v>2</v>
      </c>
      <c r="Z68" s="67">
        <f t="shared" si="15"/>
        <v>15.433333333333334</v>
      </c>
      <c r="AA68" s="67">
        <f>Persona!$Z68/35*100</f>
        <v>44.095238095238102</v>
      </c>
      <c r="AB68" s="67">
        <f t="shared" si="5"/>
        <v>17.638095238095243</v>
      </c>
      <c r="AC68" s="63">
        <f>Capstones!Z67*0.6</f>
        <v>0</v>
      </c>
      <c r="AD68" s="63">
        <f>(Persona!$AB68+Persona!$AC68)*0.5</f>
        <v>8.8190476190476215</v>
      </c>
      <c r="AE68" s="63" t="str">
        <f t="shared" si="6"/>
        <v>NC</v>
      </c>
      <c r="AF68" s="125"/>
      <c r="AG68" s="125">
        <v>2.0999999999999996</v>
      </c>
      <c r="AH68" s="125">
        <v>1.4</v>
      </c>
      <c r="AI68" s="125">
        <v>1.375</v>
      </c>
      <c r="AJ68" s="125">
        <v>1.75</v>
      </c>
      <c r="AK68" s="125"/>
      <c r="AL68" s="125">
        <v>1.6666666666666667</v>
      </c>
      <c r="AM68" s="125">
        <f t="shared" si="7"/>
        <v>8.2916666666666661</v>
      </c>
      <c r="AN68" s="67">
        <f>Persona!$AM68/25*100</f>
        <v>33.166666666666664</v>
      </c>
      <c r="AO68" s="67">
        <f>Persona!$AN68*0.4</f>
        <v>13.266666666666666</v>
      </c>
      <c r="AP68" s="63">
        <f>Capstones!AK67*0.6</f>
        <v>34.333333333333329</v>
      </c>
      <c r="AQ68" s="63">
        <f>(Persona!$AO68+Persona!$AP68)*0.5</f>
        <v>23.799999999999997</v>
      </c>
      <c r="AR68" s="63" t="str">
        <f t="shared" si="8"/>
        <v>NC</v>
      </c>
      <c r="AS68" s="121">
        <v>2.75</v>
      </c>
      <c r="AT68" s="121">
        <v>2.9625000000000004</v>
      </c>
      <c r="AU68" s="121">
        <v>2.3333333333333335</v>
      </c>
      <c r="AV68" s="121">
        <v>2</v>
      </c>
      <c r="AW68" s="125"/>
      <c r="AX68" s="121">
        <v>2.6666666666666665</v>
      </c>
      <c r="AY68" s="121">
        <v>2.6666666666666665</v>
      </c>
      <c r="AZ68" s="121">
        <f t="shared" si="9"/>
        <v>15.379166666666666</v>
      </c>
      <c r="BA68" s="63">
        <f t="shared" si="10"/>
        <v>51.263888888888893</v>
      </c>
      <c r="BB68" s="121">
        <f t="shared" si="11"/>
        <v>20.50555555555556</v>
      </c>
      <c r="BC68" s="121">
        <f>Capstones!AV67*0.6</f>
        <v>60</v>
      </c>
      <c r="BD68" s="121">
        <f t="shared" si="12"/>
        <v>40.25277777777778</v>
      </c>
      <c r="BE68" s="123" t="str">
        <f t="shared" si="13"/>
        <v>Cleared</v>
      </c>
    </row>
    <row r="69" spans="1:57" s="124" customFormat="1" ht="22.2" customHeight="1" x14ac:dyDescent="0.3">
      <c r="A69" s="62">
        <v>65</v>
      </c>
      <c r="B69" s="121" t="s">
        <v>27</v>
      </c>
      <c r="C69" s="121" t="s">
        <v>24</v>
      </c>
      <c r="D69" s="121" t="s">
        <v>155</v>
      </c>
      <c r="E69" s="122" t="s">
        <v>156</v>
      </c>
      <c r="F69" s="63">
        <v>1</v>
      </c>
      <c r="G69" s="63">
        <v>1</v>
      </c>
      <c r="H69" s="63">
        <v>4</v>
      </c>
      <c r="I69" s="63">
        <v>3</v>
      </c>
      <c r="J69" s="63">
        <v>1</v>
      </c>
      <c r="K69" s="63">
        <v>3</v>
      </c>
      <c r="L69" s="63">
        <v>2</v>
      </c>
      <c r="M69" s="62">
        <f t="shared" si="1"/>
        <v>15</v>
      </c>
      <c r="N69" s="63">
        <f t="shared" si="2"/>
        <v>42.857142857142854</v>
      </c>
      <c r="O69" s="63">
        <v>0</v>
      </c>
      <c r="P69" s="63">
        <f>Capstones!O68</f>
        <v>62.222222222222214</v>
      </c>
      <c r="Q69" s="63">
        <f t="shared" ref="Q69:Q132" si="16">P69*0.5</f>
        <v>31.111111111111107</v>
      </c>
      <c r="R69" s="63" t="str">
        <f t="shared" si="3"/>
        <v>Cleared</v>
      </c>
      <c r="S69" s="63">
        <v>1.9166666666666667</v>
      </c>
      <c r="T69" s="63">
        <v>2.390625</v>
      </c>
      <c r="U69" s="63">
        <v>2</v>
      </c>
      <c r="V69" s="63">
        <v>1</v>
      </c>
      <c r="W69" s="63">
        <v>0</v>
      </c>
      <c r="X69" s="63">
        <v>2.2000000000000002</v>
      </c>
      <c r="Y69" s="63">
        <v>1.75</v>
      </c>
      <c r="Z69" s="63">
        <f t="shared" si="15"/>
        <v>11.257291666666667</v>
      </c>
      <c r="AA69" s="63">
        <f>Persona!$Z69/35*100</f>
        <v>32.163690476190474</v>
      </c>
      <c r="AB69" s="63">
        <f t="shared" ref="AB69:AB132" si="17">AA69*0.4</f>
        <v>12.865476190476191</v>
      </c>
      <c r="AC69" s="63">
        <f>Capstones!Z68*0.6</f>
        <v>40.799999999999997</v>
      </c>
      <c r="AD69" s="63">
        <f>(Persona!$AB69+Persona!$AC69)*0.5</f>
        <v>26.832738095238092</v>
      </c>
      <c r="AE69" s="63" t="str">
        <f t="shared" si="6"/>
        <v>Cleared</v>
      </c>
      <c r="AF69" s="121"/>
      <c r="AG69" s="121">
        <v>3.0583333333333336</v>
      </c>
      <c r="AH69" s="121">
        <v>0.86666666666666681</v>
      </c>
      <c r="AI69" s="121">
        <v>1.125</v>
      </c>
      <c r="AJ69" s="121">
        <v>0.75</v>
      </c>
      <c r="AK69" s="121"/>
      <c r="AL69" s="121">
        <v>1.25</v>
      </c>
      <c r="AM69" s="121">
        <f t="shared" si="7"/>
        <v>7.0500000000000007</v>
      </c>
      <c r="AN69" s="63">
        <f>Persona!$AM69/25*100</f>
        <v>28.200000000000003</v>
      </c>
      <c r="AO69" s="63">
        <f>Persona!$AN69*0.4</f>
        <v>11.280000000000001</v>
      </c>
      <c r="AP69" s="63">
        <f>Capstones!AK68*0.6</f>
        <v>41.333333333333321</v>
      </c>
      <c r="AQ69" s="63">
        <f>(Persona!$AO69+Persona!$AP69)*0.5</f>
        <v>26.306666666666661</v>
      </c>
      <c r="AR69" s="63" t="str">
        <f t="shared" si="8"/>
        <v>Cleared</v>
      </c>
      <c r="AS69" s="121">
        <v>3</v>
      </c>
      <c r="AT69" s="121">
        <v>3.6749999999999998</v>
      </c>
      <c r="AU69" s="121">
        <v>4</v>
      </c>
      <c r="AV69" s="121">
        <v>3</v>
      </c>
      <c r="AW69" s="121"/>
      <c r="AX69" s="121">
        <v>3.1666666666666665</v>
      </c>
      <c r="AY69" s="121">
        <v>3.3333333333333335</v>
      </c>
      <c r="AZ69" s="121">
        <f t="shared" si="9"/>
        <v>20.175000000000001</v>
      </c>
      <c r="BA69" s="63">
        <f t="shared" si="10"/>
        <v>67.25</v>
      </c>
      <c r="BB69" s="121">
        <f t="shared" si="11"/>
        <v>26.900000000000002</v>
      </c>
      <c r="BC69" s="121">
        <f>Capstones!AV68*0.6</f>
        <v>24</v>
      </c>
      <c r="BD69" s="121">
        <f t="shared" si="12"/>
        <v>25.450000000000003</v>
      </c>
      <c r="BE69" s="123" t="str">
        <f t="shared" si="13"/>
        <v>Cleared</v>
      </c>
    </row>
    <row r="70" spans="1:57" s="124" customFormat="1" ht="22.2" customHeight="1" x14ac:dyDescent="0.3">
      <c r="A70" s="66">
        <v>66</v>
      </c>
      <c r="B70" s="125" t="s">
        <v>27</v>
      </c>
      <c r="C70" s="125" t="s">
        <v>47</v>
      </c>
      <c r="D70" s="125" t="s">
        <v>157</v>
      </c>
      <c r="E70" s="126" t="s">
        <v>158</v>
      </c>
      <c r="F70" s="67">
        <v>1</v>
      </c>
      <c r="G70" s="67">
        <v>1</v>
      </c>
      <c r="H70" s="67">
        <v>1</v>
      </c>
      <c r="I70" s="67">
        <v>4</v>
      </c>
      <c r="J70" s="67">
        <v>3</v>
      </c>
      <c r="K70" s="67">
        <v>2</v>
      </c>
      <c r="L70" s="67">
        <v>3</v>
      </c>
      <c r="M70" s="66">
        <f t="shared" ref="M70:M133" si="18">F70+G70+H70+I70+J70+K70+L70</f>
        <v>15</v>
      </c>
      <c r="N70" s="67">
        <f t="shared" ref="N70:N133" si="19">M70/35*100</f>
        <v>42.857142857142854</v>
      </c>
      <c r="O70" s="67">
        <v>0</v>
      </c>
      <c r="P70" s="67">
        <f>Capstones!O69</f>
        <v>50</v>
      </c>
      <c r="Q70" s="63">
        <f t="shared" si="16"/>
        <v>25</v>
      </c>
      <c r="R70" s="63" t="str">
        <f t="shared" ref="R70:R133" si="20">IF(Q70&gt;=25,"Cleared","NC")</f>
        <v>Cleared</v>
      </c>
      <c r="S70" s="67">
        <v>2.0416666666666665</v>
      </c>
      <c r="T70" s="67">
        <v>2.3562500000000002</v>
      </c>
      <c r="U70" s="67">
        <v>1.8333333333333333</v>
      </c>
      <c r="V70" s="67">
        <v>3</v>
      </c>
      <c r="W70" s="67">
        <v>2.3333333333333335</v>
      </c>
      <c r="X70" s="67">
        <v>2.1166666666666667</v>
      </c>
      <c r="Y70" s="67">
        <v>2.125</v>
      </c>
      <c r="Z70" s="67">
        <f t="shared" si="15"/>
        <v>15.80625</v>
      </c>
      <c r="AA70" s="67">
        <f>Persona!$Z70/35*100</f>
        <v>45.160714285714285</v>
      </c>
      <c r="AB70" s="67">
        <f t="shared" si="17"/>
        <v>18.064285714285713</v>
      </c>
      <c r="AC70" s="63">
        <f>Capstones!Z69*0.6</f>
        <v>0</v>
      </c>
      <c r="AD70" s="63">
        <f>(Persona!$AB70+Persona!$AC70)*0.5</f>
        <v>9.0321428571428566</v>
      </c>
      <c r="AE70" s="63" t="str">
        <f t="shared" ref="AE70:AE133" si="21">IF(AD70&gt;=25,"Cleared","NC")</f>
        <v>NC</v>
      </c>
      <c r="AF70" s="125"/>
      <c r="AG70" s="125">
        <v>1.6916666666666669</v>
      </c>
      <c r="AH70" s="125">
        <v>0.6</v>
      </c>
      <c r="AI70" s="125">
        <v>0</v>
      </c>
      <c r="AJ70" s="125">
        <v>0.75</v>
      </c>
      <c r="AK70" s="125"/>
      <c r="AL70" s="125">
        <v>0.83333333333333337</v>
      </c>
      <c r="AM70" s="125">
        <f t="shared" ref="AM70:AM133" si="22">AF70+AG70+AH70+AI70+AJ70+AK70+AL70</f>
        <v>3.8750000000000004</v>
      </c>
      <c r="AN70" s="67">
        <f>Persona!$AM70/25*100</f>
        <v>15.500000000000004</v>
      </c>
      <c r="AO70" s="67">
        <f>Persona!$AN70*0.4</f>
        <v>6.200000000000002</v>
      </c>
      <c r="AP70" s="63">
        <f>Capstones!AK69*0.6</f>
        <v>0</v>
      </c>
      <c r="AQ70" s="63">
        <f>(Persona!$AO70+Persona!$AP70)*0.5</f>
        <v>3.100000000000001</v>
      </c>
      <c r="AR70" s="63" t="str">
        <f t="shared" ref="AR70:AR133" si="23">IF(AQ70&gt;=25,"Cleared","NC")</f>
        <v>NC</v>
      </c>
      <c r="AS70" s="121" t="s">
        <v>499</v>
      </c>
      <c r="AT70" s="121" t="s">
        <v>499</v>
      </c>
      <c r="AU70" s="121" t="s">
        <v>499</v>
      </c>
      <c r="AV70" s="121" t="s">
        <v>499</v>
      </c>
      <c r="AW70" s="125"/>
      <c r="AX70" s="121" t="s">
        <v>499</v>
      </c>
      <c r="AY70" s="121">
        <v>0</v>
      </c>
      <c r="AZ70" s="121">
        <f t="shared" ref="AZ70:AZ133" si="24">AS70+AT70+AU70+AV70+AW70+AX70+AY70</f>
        <v>0</v>
      </c>
      <c r="BA70" s="63">
        <f t="shared" ref="BA70:BA133" si="25">AZ70*100/30</f>
        <v>0</v>
      </c>
      <c r="BB70" s="121">
        <f t="shared" ref="BB70:BB133" si="26">BA70*0.4</f>
        <v>0</v>
      </c>
      <c r="BC70" s="121">
        <f>Capstones!AV69*0.6</f>
        <v>0</v>
      </c>
      <c r="BD70" s="121">
        <f t="shared" ref="BD70:BD133" si="27">(BB70+BC70)*0.5</f>
        <v>0</v>
      </c>
      <c r="BE70" s="123" t="str">
        <f t="shared" ref="BE70:BE133" si="28">IF(BD70&gt;=25,"Cleared","NC")</f>
        <v>NC</v>
      </c>
    </row>
    <row r="71" spans="1:57" s="124" customFormat="1" ht="22.2" customHeight="1" x14ac:dyDescent="0.3">
      <c r="A71" s="62">
        <v>67</v>
      </c>
      <c r="B71" s="121" t="s">
        <v>27</v>
      </c>
      <c r="C71" s="121" t="s">
        <v>47</v>
      </c>
      <c r="D71" s="121" t="s">
        <v>159</v>
      </c>
      <c r="E71" s="122" t="s">
        <v>160</v>
      </c>
      <c r="F71" s="63">
        <v>2</v>
      </c>
      <c r="G71" s="63">
        <v>1</v>
      </c>
      <c r="H71" s="63">
        <v>1</v>
      </c>
      <c r="I71" s="63">
        <v>3</v>
      </c>
      <c r="J71" s="63">
        <v>4</v>
      </c>
      <c r="K71" s="63">
        <v>2</v>
      </c>
      <c r="L71" s="63">
        <v>3</v>
      </c>
      <c r="M71" s="62">
        <f t="shared" si="18"/>
        <v>16</v>
      </c>
      <c r="N71" s="63">
        <f t="shared" si="19"/>
        <v>45.714285714285715</v>
      </c>
      <c r="O71" s="63">
        <v>0</v>
      </c>
      <c r="P71" s="63">
        <f>Capstones!O70</f>
        <v>57.777777777777786</v>
      </c>
      <c r="Q71" s="63">
        <f t="shared" si="16"/>
        <v>28.888888888888893</v>
      </c>
      <c r="R71" s="63" t="str">
        <f t="shared" si="20"/>
        <v>Cleared</v>
      </c>
      <c r="S71" s="63">
        <v>2.0416666666666665</v>
      </c>
      <c r="T71" s="63">
        <v>2.4020833333333331</v>
      </c>
      <c r="U71" s="63">
        <v>1.8333333333333333</v>
      </c>
      <c r="V71" s="63">
        <v>3</v>
      </c>
      <c r="W71" s="63">
        <v>2.3333333333333335</v>
      </c>
      <c r="X71" s="63">
        <v>2.166666666666667</v>
      </c>
      <c r="Y71" s="63">
        <v>2.125</v>
      </c>
      <c r="Z71" s="63">
        <f t="shared" si="15"/>
        <v>15.902083333333334</v>
      </c>
      <c r="AA71" s="63">
        <f>Persona!$Z71/35*100</f>
        <v>45.43452380952381</v>
      </c>
      <c r="AB71" s="63">
        <f t="shared" si="17"/>
        <v>18.173809523809524</v>
      </c>
      <c r="AC71" s="63">
        <f>Capstones!Z70*0.6</f>
        <v>39.999999999999993</v>
      </c>
      <c r="AD71" s="63">
        <f>(Persona!$AB71+Persona!$AC71)*0.5</f>
        <v>29.086904761904758</v>
      </c>
      <c r="AE71" s="63" t="str">
        <f t="shared" si="21"/>
        <v>Cleared</v>
      </c>
      <c r="AF71" s="121"/>
      <c r="AG71" s="121">
        <v>3.0749999999999997</v>
      </c>
      <c r="AH71" s="121">
        <v>1.2</v>
      </c>
      <c r="AI71" s="121">
        <v>1.25</v>
      </c>
      <c r="AJ71" s="121">
        <v>1.125</v>
      </c>
      <c r="AK71" s="121"/>
      <c r="AL71" s="121">
        <v>1.6666666666666665</v>
      </c>
      <c r="AM71" s="121">
        <f t="shared" si="22"/>
        <v>8.3166666666666664</v>
      </c>
      <c r="AN71" s="63">
        <f>Persona!$AM71/25*100</f>
        <v>33.266666666666666</v>
      </c>
      <c r="AO71" s="63">
        <f>Persona!$AN71*0.4</f>
        <v>13.306666666666667</v>
      </c>
      <c r="AP71" s="63">
        <f>Capstones!AK70*0.6</f>
        <v>43.999999999999993</v>
      </c>
      <c r="AQ71" s="63">
        <f>(Persona!$AO71+Persona!$AP71)*0.5</f>
        <v>28.653333333333329</v>
      </c>
      <c r="AR71" s="63" t="str">
        <f t="shared" si="23"/>
        <v>Cleared</v>
      </c>
      <c r="AS71" s="121">
        <v>3.25</v>
      </c>
      <c r="AT71" s="121">
        <v>3.6374999999999997</v>
      </c>
      <c r="AU71" s="121">
        <v>2</v>
      </c>
      <c r="AV71" s="121">
        <v>4</v>
      </c>
      <c r="AW71" s="121"/>
      <c r="AX71" s="121">
        <v>2.9722222222222219</v>
      </c>
      <c r="AY71" s="121">
        <v>3</v>
      </c>
      <c r="AZ71" s="121">
        <f t="shared" si="24"/>
        <v>18.859722222222221</v>
      </c>
      <c r="BA71" s="63">
        <f t="shared" si="25"/>
        <v>62.86574074074074</v>
      </c>
      <c r="BB71" s="121">
        <f t="shared" si="26"/>
        <v>25.146296296296299</v>
      </c>
      <c r="BC71" s="121">
        <f>Capstones!AV70*0.6</f>
        <v>45</v>
      </c>
      <c r="BD71" s="121">
        <f t="shared" si="27"/>
        <v>35.07314814814815</v>
      </c>
      <c r="BE71" s="123" t="str">
        <f t="shared" si="28"/>
        <v>Cleared</v>
      </c>
    </row>
    <row r="72" spans="1:57" s="124" customFormat="1" ht="22.2" customHeight="1" x14ac:dyDescent="0.3">
      <c r="A72" s="66">
        <v>68</v>
      </c>
      <c r="B72" s="125" t="s">
        <v>27</v>
      </c>
      <c r="C72" s="125" t="s">
        <v>47</v>
      </c>
      <c r="D72" s="125" t="s">
        <v>161</v>
      </c>
      <c r="E72" s="126" t="s">
        <v>162</v>
      </c>
      <c r="F72" s="67">
        <v>2</v>
      </c>
      <c r="G72" s="67">
        <v>1</v>
      </c>
      <c r="H72" s="67">
        <v>4</v>
      </c>
      <c r="I72" s="67">
        <v>2</v>
      </c>
      <c r="J72" s="67">
        <v>1</v>
      </c>
      <c r="K72" s="67">
        <v>2</v>
      </c>
      <c r="L72" s="67">
        <v>2</v>
      </c>
      <c r="M72" s="66">
        <f t="shared" si="18"/>
        <v>14</v>
      </c>
      <c r="N72" s="67">
        <f t="shared" si="19"/>
        <v>40</v>
      </c>
      <c r="O72" s="67">
        <v>0</v>
      </c>
      <c r="P72" s="67">
        <f>Capstones!O71</f>
        <v>50</v>
      </c>
      <c r="Q72" s="63">
        <f t="shared" si="16"/>
        <v>25</v>
      </c>
      <c r="R72" s="63" t="str">
        <f t="shared" si="20"/>
        <v>Cleared</v>
      </c>
      <c r="S72" s="67">
        <v>2.0416666666666665</v>
      </c>
      <c r="T72" s="67">
        <v>2.3562500000000002</v>
      </c>
      <c r="U72" s="67">
        <v>1.8333333333333333</v>
      </c>
      <c r="V72" s="67">
        <v>3</v>
      </c>
      <c r="W72" s="67">
        <v>2.3333333333333335</v>
      </c>
      <c r="X72" s="67">
        <v>2.1166666666666667</v>
      </c>
      <c r="Y72" s="67">
        <v>2.125</v>
      </c>
      <c r="Z72" s="67">
        <f t="shared" si="15"/>
        <v>15.80625</v>
      </c>
      <c r="AA72" s="67">
        <f>Persona!$Z72/35*100</f>
        <v>45.160714285714285</v>
      </c>
      <c r="AB72" s="67">
        <f t="shared" si="17"/>
        <v>18.064285714285713</v>
      </c>
      <c r="AC72" s="63">
        <f>Capstones!Z71*0.6</f>
        <v>47.2</v>
      </c>
      <c r="AD72" s="63">
        <f>(Persona!$AB72+Persona!$AC72)*0.5</f>
        <v>32.63214285714286</v>
      </c>
      <c r="AE72" s="63" t="str">
        <f t="shared" si="21"/>
        <v>Cleared</v>
      </c>
      <c r="AF72" s="125"/>
      <c r="AG72" s="125">
        <v>2.3333333333333335</v>
      </c>
      <c r="AH72" s="125">
        <v>1.4666666666666668</v>
      </c>
      <c r="AI72" s="125">
        <v>1.5</v>
      </c>
      <c r="AJ72" s="125">
        <v>1.75</v>
      </c>
      <c r="AK72" s="125"/>
      <c r="AL72" s="125">
        <v>1.6666666666666665</v>
      </c>
      <c r="AM72" s="125">
        <f t="shared" si="22"/>
        <v>8.7166666666666668</v>
      </c>
      <c r="AN72" s="67">
        <f>Persona!$AM72/25*100</f>
        <v>34.866666666666667</v>
      </c>
      <c r="AO72" s="67">
        <f>Persona!$AN72*0.4</f>
        <v>13.946666666666667</v>
      </c>
      <c r="AP72" s="63">
        <f>Capstones!AK71*0.6</f>
        <v>31.333333333333336</v>
      </c>
      <c r="AQ72" s="63">
        <f>(Persona!$AO72+Persona!$AP72)*0.5</f>
        <v>22.64</v>
      </c>
      <c r="AR72" s="63" t="str">
        <f t="shared" si="23"/>
        <v>NC</v>
      </c>
      <c r="AS72" s="121">
        <v>2.9166666666666665</v>
      </c>
      <c r="AT72" s="121">
        <v>2.8250000000000002</v>
      </c>
      <c r="AU72" s="121">
        <v>2.3333333333333335</v>
      </c>
      <c r="AV72" s="121">
        <v>2</v>
      </c>
      <c r="AW72" s="125"/>
      <c r="AX72" s="121">
        <v>3.1111111111111112</v>
      </c>
      <c r="AY72" s="121">
        <v>3</v>
      </c>
      <c r="AZ72" s="121">
        <f t="shared" si="24"/>
        <v>16.18611111111111</v>
      </c>
      <c r="BA72" s="63">
        <f t="shared" si="25"/>
        <v>53.953703703703702</v>
      </c>
      <c r="BB72" s="121">
        <f t="shared" si="26"/>
        <v>21.581481481481482</v>
      </c>
      <c r="BC72" s="121">
        <f>Capstones!AV71*0.6</f>
        <v>60</v>
      </c>
      <c r="BD72" s="121">
        <f t="shared" si="27"/>
        <v>40.790740740740745</v>
      </c>
      <c r="BE72" s="123" t="str">
        <f t="shared" si="28"/>
        <v>Cleared</v>
      </c>
    </row>
    <row r="73" spans="1:57" s="124" customFormat="1" ht="22.2" customHeight="1" x14ac:dyDescent="0.3">
      <c r="A73" s="62">
        <v>69</v>
      </c>
      <c r="B73" s="121" t="s">
        <v>23</v>
      </c>
      <c r="C73" s="121" t="s">
        <v>24</v>
      </c>
      <c r="D73" s="121" t="s">
        <v>163</v>
      </c>
      <c r="E73" s="122" t="s">
        <v>164</v>
      </c>
      <c r="F73" s="63">
        <v>2</v>
      </c>
      <c r="G73" s="63">
        <v>1</v>
      </c>
      <c r="H73" s="63">
        <v>1</v>
      </c>
      <c r="I73" s="63">
        <v>3</v>
      </c>
      <c r="J73" s="63">
        <v>4</v>
      </c>
      <c r="K73" s="63">
        <v>2</v>
      </c>
      <c r="L73" s="63">
        <v>3</v>
      </c>
      <c r="M73" s="62">
        <f t="shared" si="18"/>
        <v>16</v>
      </c>
      <c r="N73" s="63">
        <f t="shared" si="19"/>
        <v>45.714285714285715</v>
      </c>
      <c r="O73" s="63">
        <v>0</v>
      </c>
      <c r="P73" s="63">
        <f>Capstones!O72</f>
        <v>52.222222222222229</v>
      </c>
      <c r="Q73" s="63">
        <f t="shared" si="16"/>
        <v>26.111111111111114</v>
      </c>
      <c r="R73" s="63" t="str">
        <f t="shared" si="20"/>
        <v>Cleared</v>
      </c>
      <c r="S73" s="63">
        <v>1.3333333333333333</v>
      </c>
      <c r="T73" s="63">
        <v>1.8374999999999999</v>
      </c>
      <c r="U73" s="63">
        <v>1.3333333333333333</v>
      </c>
      <c r="V73" s="63">
        <v>1</v>
      </c>
      <c r="W73" s="63">
        <v>0</v>
      </c>
      <c r="X73" s="63">
        <v>1.75</v>
      </c>
      <c r="Y73" s="63">
        <v>2</v>
      </c>
      <c r="Z73" s="63">
        <f t="shared" si="15"/>
        <v>9.2541666666666664</v>
      </c>
      <c r="AA73" s="63">
        <f>Persona!$Z73/35*100</f>
        <v>26.440476190476193</v>
      </c>
      <c r="AB73" s="63">
        <f t="shared" si="17"/>
        <v>10.576190476190478</v>
      </c>
      <c r="AC73" s="63">
        <f>Capstones!Z72*0.6</f>
        <v>24</v>
      </c>
      <c r="AD73" s="63">
        <f>(Persona!$AB73+Persona!$AC73)*0.5</f>
        <v>17.288095238095238</v>
      </c>
      <c r="AE73" s="63" t="str">
        <f t="shared" si="21"/>
        <v>NC</v>
      </c>
      <c r="AF73" s="121"/>
      <c r="AG73" s="121">
        <v>1.4333333333333333</v>
      </c>
      <c r="AH73" s="121">
        <v>0.2</v>
      </c>
      <c r="AI73" s="121">
        <v>0.25</v>
      </c>
      <c r="AJ73" s="121">
        <v>0.25</v>
      </c>
      <c r="AK73" s="121"/>
      <c r="AL73" s="121">
        <v>0.25</v>
      </c>
      <c r="AM73" s="121">
        <f t="shared" si="22"/>
        <v>2.3833333333333333</v>
      </c>
      <c r="AN73" s="63">
        <f>Persona!$AM73/25*100</f>
        <v>9.5333333333333332</v>
      </c>
      <c r="AO73" s="63">
        <f>Persona!$AN73*0.4</f>
        <v>3.8133333333333335</v>
      </c>
      <c r="AP73" s="63">
        <f>Capstones!AK72*0.6</f>
        <v>39.999999999999993</v>
      </c>
      <c r="AQ73" s="63">
        <f>(Persona!$AO73+Persona!$AP73)*0.5</f>
        <v>21.906666666666663</v>
      </c>
      <c r="AR73" s="63" t="str">
        <f t="shared" si="23"/>
        <v>NC</v>
      </c>
      <c r="AS73" s="121">
        <v>2.5</v>
      </c>
      <c r="AT73" s="121">
        <v>2.8374999999999999</v>
      </c>
      <c r="AU73" s="121">
        <v>3</v>
      </c>
      <c r="AV73" s="121">
        <v>3</v>
      </c>
      <c r="AW73" s="121"/>
      <c r="AX73" s="121">
        <v>2.9166666666666665</v>
      </c>
      <c r="AY73" s="121">
        <v>2.6666666666666665</v>
      </c>
      <c r="AZ73" s="121">
        <f t="shared" si="24"/>
        <v>16.920833333333334</v>
      </c>
      <c r="BA73" s="63">
        <f t="shared" si="25"/>
        <v>56.402777777777786</v>
      </c>
      <c r="BB73" s="121">
        <f t="shared" si="26"/>
        <v>22.561111111111117</v>
      </c>
      <c r="BC73" s="121">
        <f>Capstones!AV72*0.6</f>
        <v>36</v>
      </c>
      <c r="BD73" s="121">
        <f t="shared" si="27"/>
        <v>29.280555555555559</v>
      </c>
      <c r="BE73" s="123" t="str">
        <f t="shared" si="28"/>
        <v>Cleared</v>
      </c>
    </row>
    <row r="74" spans="1:57" s="124" customFormat="1" ht="22.2" customHeight="1" x14ac:dyDescent="0.3">
      <c r="A74" s="66">
        <v>70</v>
      </c>
      <c r="B74" s="125" t="s">
        <v>23</v>
      </c>
      <c r="C74" s="125" t="s">
        <v>15</v>
      </c>
      <c r="D74" s="125" t="s">
        <v>165</v>
      </c>
      <c r="E74" s="126" t="s">
        <v>166</v>
      </c>
      <c r="F74" s="67">
        <v>2</v>
      </c>
      <c r="G74" s="67">
        <v>1</v>
      </c>
      <c r="H74" s="67">
        <v>1</v>
      </c>
      <c r="I74" s="67">
        <v>3</v>
      </c>
      <c r="J74" s="67">
        <v>2</v>
      </c>
      <c r="K74" s="67">
        <v>3</v>
      </c>
      <c r="L74" s="67">
        <v>3</v>
      </c>
      <c r="M74" s="66">
        <f t="shared" si="18"/>
        <v>15</v>
      </c>
      <c r="N74" s="67">
        <f t="shared" si="19"/>
        <v>42.857142857142854</v>
      </c>
      <c r="O74" s="67">
        <v>0</v>
      </c>
      <c r="P74" s="67">
        <f>Capstones!O73</f>
        <v>66.666666666666657</v>
      </c>
      <c r="Q74" s="63">
        <f t="shared" si="16"/>
        <v>33.333333333333329</v>
      </c>
      <c r="R74" s="63" t="str">
        <f t="shared" si="20"/>
        <v>Cleared</v>
      </c>
      <c r="S74" s="67">
        <v>2.6666666666666665</v>
      </c>
      <c r="T74" s="67">
        <v>2.9104166666666669</v>
      </c>
      <c r="U74" s="67">
        <v>2.1666666666666665</v>
      </c>
      <c r="V74" s="67">
        <v>3</v>
      </c>
      <c r="W74" s="67">
        <v>0</v>
      </c>
      <c r="X74" s="67">
        <v>2.666666666666667</v>
      </c>
      <c r="Y74" s="67">
        <v>2.25</v>
      </c>
      <c r="Z74" s="67">
        <f t="shared" si="15"/>
        <v>15.660416666666666</v>
      </c>
      <c r="AA74" s="67">
        <f>Persona!$Z74/35*100</f>
        <v>44.744047619047613</v>
      </c>
      <c r="AB74" s="67">
        <f t="shared" si="17"/>
        <v>17.897619047619045</v>
      </c>
      <c r="AC74" s="63">
        <f>Capstones!Z73*0.6</f>
        <v>28.799999999999997</v>
      </c>
      <c r="AD74" s="63">
        <f>(Persona!$AB74+Persona!$AC74)*0.5</f>
        <v>23.348809523809521</v>
      </c>
      <c r="AE74" s="63" t="str">
        <f t="shared" si="21"/>
        <v>NC</v>
      </c>
      <c r="AF74" s="125"/>
      <c r="AG74" s="125">
        <v>2.4999999999999996</v>
      </c>
      <c r="AH74" s="125">
        <v>1.4666666666666668</v>
      </c>
      <c r="AI74" s="125">
        <v>1.75</v>
      </c>
      <c r="AJ74" s="125">
        <v>1.5</v>
      </c>
      <c r="AK74" s="125"/>
      <c r="AL74" s="125">
        <v>1.75</v>
      </c>
      <c r="AM74" s="125">
        <f t="shared" si="22"/>
        <v>8.9666666666666668</v>
      </c>
      <c r="AN74" s="67">
        <f>Persona!$AM74/25*100</f>
        <v>35.866666666666667</v>
      </c>
      <c r="AO74" s="67">
        <f>Persona!$AN74*0.4</f>
        <v>14.346666666666668</v>
      </c>
      <c r="AP74" s="63">
        <f>Capstones!AK73*0.6</f>
        <v>54.666666666666664</v>
      </c>
      <c r="AQ74" s="63">
        <f>(Persona!$AO74+Persona!$AP74)*0.5</f>
        <v>34.506666666666668</v>
      </c>
      <c r="AR74" s="63" t="str">
        <f t="shared" si="23"/>
        <v>Cleared</v>
      </c>
      <c r="AS74" s="121">
        <v>2.8333333333333335</v>
      </c>
      <c r="AT74" s="121">
        <v>2.95</v>
      </c>
      <c r="AU74" s="121">
        <v>3</v>
      </c>
      <c r="AV74" s="121">
        <v>2</v>
      </c>
      <c r="AW74" s="125"/>
      <c r="AX74" s="121">
        <v>2.8333333333333335</v>
      </c>
      <c r="AY74" s="121">
        <v>3</v>
      </c>
      <c r="AZ74" s="121">
        <f t="shared" si="24"/>
        <v>16.616666666666667</v>
      </c>
      <c r="BA74" s="63">
        <f t="shared" si="25"/>
        <v>55.388888888888893</v>
      </c>
      <c r="BB74" s="121">
        <f t="shared" si="26"/>
        <v>22.155555555555559</v>
      </c>
      <c r="BC74" s="121">
        <f>Capstones!AV73*0.6</f>
        <v>34.666666666666664</v>
      </c>
      <c r="BD74" s="121">
        <f t="shared" si="27"/>
        <v>28.411111111111111</v>
      </c>
      <c r="BE74" s="123" t="str">
        <f t="shared" si="28"/>
        <v>Cleared</v>
      </c>
    </row>
    <row r="75" spans="1:57" s="124" customFormat="1" ht="22.2" customHeight="1" x14ac:dyDescent="0.3">
      <c r="A75" s="62">
        <v>71</v>
      </c>
      <c r="B75" s="121" t="s">
        <v>23</v>
      </c>
      <c r="C75" s="121" t="s">
        <v>24</v>
      </c>
      <c r="D75" s="121" t="s">
        <v>167</v>
      </c>
      <c r="E75" s="122" t="s">
        <v>168</v>
      </c>
      <c r="F75" s="63">
        <v>2</v>
      </c>
      <c r="G75" s="63">
        <v>2</v>
      </c>
      <c r="H75" s="63">
        <v>4</v>
      </c>
      <c r="I75" s="63">
        <v>3</v>
      </c>
      <c r="J75" s="63">
        <v>1</v>
      </c>
      <c r="K75" s="63">
        <v>3</v>
      </c>
      <c r="L75" s="63">
        <v>1</v>
      </c>
      <c r="M75" s="62">
        <f t="shared" si="18"/>
        <v>16</v>
      </c>
      <c r="N75" s="63">
        <f t="shared" si="19"/>
        <v>45.714285714285715</v>
      </c>
      <c r="O75" s="63">
        <v>0</v>
      </c>
      <c r="P75" s="63">
        <f>Capstones!O74</f>
        <v>60</v>
      </c>
      <c r="Q75" s="63">
        <f t="shared" si="16"/>
        <v>30</v>
      </c>
      <c r="R75" s="63" t="str">
        <f t="shared" si="20"/>
        <v>Cleared</v>
      </c>
      <c r="S75" s="63">
        <v>2</v>
      </c>
      <c r="T75" s="63">
        <v>2.0625</v>
      </c>
      <c r="U75" s="63">
        <v>2</v>
      </c>
      <c r="V75" s="63">
        <v>1</v>
      </c>
      <c r="W75" s="63">
        <v>2.6666666666666665</v>
      </c>
      <c r="X75" s="63">
        <v>2.2000000000000002</v>
      </c>
      <c r="Y75" s="63">
        <v>2</v>
      </c>
      <c r="Z75" s="63">
        <f t="shared" si="15"/>
        <v>13.929166666666667</v>
      </c>
      <c r="AA75" s="63">
        <f>Persona!$Z75/35*100</f>
        <v>39.797619047619051</v>
      </c>
      <c r="AB75" s="63">
        <f t="shared" si="17"/>
        <v>15.919047619047621</v>
      </c>
      <c r="AC75" s="63">
        <f>Capstones!Z74*0.6</f>
        <v>33.6</v>
      </c>
      <c r="AD75" s="63">
        <f>(Persona!$AB75+Persona!$AC75)*0.5</f>
        <v>24.759523809523813</v>
      </c>
      <c r="AE75" s="63" t="str">
        <f t="shared" si="21"/>
        <v>NC</v>
      </c>
      <c r="AF75" s="121"/>
      <c r="AG75" s="121">
        <v>2.2166666666666668</v>
      </c>
      <c r="AH75" s="121">
        <v>2</v>
      </c>
      <c r="AI75" s="121">
        <v>2.25</v>
      </c>
      <c r="AJ75" s="121">
        <v>2</v>
      </c>
      <c r="AK75" s="121"/>
      <c r="AL75" s="121">
        <v>1.25</v>
      </c>
      <c r="AM75" s="121">
        <f t="shared" si="22"/>
        <v>9.7166666666666668</v>
      </c>
      <c r="AN75" s="63">
        <f>Persona!$AM75/25*100</f>
        <v>38.866666666666667</v>
      </c>
      <c r="AO75" s="63">
        <f>Persona!$AN75*0.4</f>
        <v>15.546666666666667</v>
      </c>
      <c r="AP75" s="63">
        <f>Capstones!AK74*0.6</f>
        <v>42</v>
      </c>
      <c r="AQ75" s="63">
        <f>(Persona!$AO75+Persona!$AP75)*0.5</f>
        <v>28.773333333333333</v>
      </c>
      <c r="AR75" s="63" t="str">
        <f t="shared" si="23"/>
        <v>Cleared</v>
      </c>
      <c r="AS75" s="121">
        <v>0</v>
      </c>
      <c r="AT75" s="121">
        <v>0</v>
      </c>
      <c r="AU75" s="121">
        <v>0</v>
      </c>
      <c r="AV75" s="121">
        <v>0</v>
      </c>
      <c r="AW75" s="121"/>
      <c r="AX75" s="121">
        <v>0</v>
      </c>
      <c r="AY75" s="121">
        <v>0</v>
      </c>
      <c r="AZ75" s="121">
        <f t="shared" si="24"/>
        <v>0</v>
      </c>
      <c r="BA75" s="63">
        <f t="shared" si="25"/>
        <v>0</v>
      </c>
      <c r="BB75" s="121">
        <f t="shared" si="26"/>
        <v>0</v>
      </c>
      <c r="BC75" s="121">
        <f>Capstones!AV74*0.6</f>
        <v>0</v>
      </c>
      <c r="BD75" s="121">
        <f t="shared" si="27"/>
        <v>0</v>
      </c>
      <c r="BE75" s="123" t="str">
        <f t="shared" si="28"/>
        <v>NC</v>
      </c>
    </row>
    <row r="76" spans="1:57" s="124" customFormat="1" ht="22.2" customHeight="1" x14ac:dyDescent="0.3">
      <c r="A76" s="66">
        <v>72</v>
      </c>
      <c r="B76" s="125" t="s">
        <v>23</v>
      </c>
      <c r="C76" s="125" t="s">
        <v>47</v>
      </c>
      <c r="D76" s="125" t="s">
        <v>169</v>
      </c>
      <c r="E76" s="126" t="s">
        <v>170</v>
      </c>
      <c r="F76" s="67">
        <v>2</v>
      </c>
      <c r="G76" s="67">
        <v>1</v>
      </c>
      <c r="H76" s="67">
        <v>1</v>
      </c>
      <c r="I76" s="67">
        <v>3</v>
      </c>
      <c r="J76" s="67">
        <v>3</v>
      </c>
      <c r="K76" s="67">
        <v>2</v>
      </c>
      <c r="L76" s="67">
        <v>3</v>
      </c>
      <c r="M76" s="66">
        <f t="shared" si="18"/>
        <v>15</v>
      </c>
      <c r="N76" s="67">
        <f t="shared" si="19"/>
        <v>42.857142857142854</v>
      </c>
      <c r="O76" s="67">
        <v>0</v>
      </c>
      <c r="P76" s="67">
        <f>Capstones!O75</f>
        <v>30.555555555555557</v>
      </c>
      <c r="Q76" s="63">
        <f t="shared" si="16"/>
        <v>15.277777777777779</v>
      </c>
      <c r="R76" s="63" t="str">
        <f t="shared" si="20"/>
        <v>NC</v>
      </c>
      <c r="S76" s="67">
        <v>1.0416666666666667</v>
      </c>
      <c r="T76" s="67">
        <v>1.39375</v>
      </c>
      <c r="U76" s="67">
        <v>1</v>
      </c>
      <c r="V76" s="67">
        <v>2</v>
      </c>
      <c r="W76" s="67">
        <v>1.3333333333333333</v>
      </c>
      <c r="X76" s="67">
        <v>1.1666666666666665</v>
      </c>
      <c r="Y76" s="67">
        <v>1.125</v>
      </c>
      <c r="Z76" s="67">
        <f t="shared" si="15"/>
        <v>9.0604166666666668</v>
      </c>
      <c r="AA76" s="67">
        <f>Persona!$Z76/35*100</f>
        <v>25.886904761904759</v>
      </c>
      <c r="AB76" s="67">
        <f t="shared" si="17"/>
        <v>10.354761904761904</v>
      </c>
      <c r="AC76" s="63">
        <f>Capstones!Z75*0.6</f>
        <v>24.8</v>
      </c>
      <c r="AD76" s="63">
        <f>(Persona!$AB76+Persona!$AC76)*0.5</f>
        <v>17.577380952380953</v>
      </c>
      <c r="AE76" s="63" t="str">
        <f t="shared" si="21"/>
        <v>NC</v>
      </c>
      <c r="AF76" s="125"/>
      <c r="AG76" s="125">
        <v>2.0083333333333337</v>
      </c>
      <c r="AH76" s="125">
        <v>1.9333333333333331</v>
      </c>
      <c r="AI76" s="125">
        <v>2</v>
      </c>
      <c r="AJ76" s="125">
        <v>2.625</v>
      </c>
      <c r="AK76" s="125"/>
      <c r="AL76" s="125">
        <v>2.583333333333333</v>
      </c>
      <c r="AM76" s="125">
        <f t="shared" si="22"/>
        <v>11.149999999999999</v>
      </c>
      <c r="AN76" s="67">
        <f>Persona!$AM76/25*100</f>
        <v>44.599999999999994</v>
      </c>
      <c r="AO76" s="67">
        <f>Persona!$AN76*0.4</f>
        <v>17.84</v>
      </c>
      <c r="AP76" s="63">
        <f>Capstones!AK75*0.6</f>
        <v>36</v>
      </c>
      <c r="AQ76" s="63">
        <f>(Persona!$AO76+Persona!$AP76)*0.5</f>
        <v>26.92</v>
      </c>
      <c r="AR76" s="63" t="str">
        <f t="shared" si="23"/>
        <v>Cleared</v>
      </c>
      <c r="AS76" s="121">
        <v>2.0833333333333335</v>
      </c>
      <c r="AT76" s="121">
        <v>2.1687500000000002</v>
      </c>
      <c r="AU76" s="121">
        <v>2.3333333333333335</v>
      </c>
      <c r="AV76" s="121">
        <v>2.5</v>
      </c>
      <c r="AW76" s="125"/>
      <c r="AX76" s="121">
        <v>2.1805555555555554</v>
      </c>
      <c r="AY76" s="121">
        <v>2.3333333333333335</v>
      </c>
      <c r="AZ76" s="121">
        <f t="shared" si="24"/>
        <v>13.599305555555556</v>
      </c>
      <c r="BA76" s="63">
        <f t="shared" si="25"/>
        <v>45.331018518518519</v>
      </c>
      <c r="BB76" s="121">
        <f t="shared" si="26"/>
        <v>18.13240740740741</v>
      </c>
      <c r="BC76" s="121">
        <f>Capstones!AV75*0.6</f>
        <v>37.999999999999993</v>
      </c>
      <c r="BD76" s="121">
        <f t="shared" si="27"/>
        <v>28.0662037037037</v>
      </c>
      <c r="BE76" s="123" t="str">
        <f t="shared" si="28"/>
        <v>Cleared</v>
      </c>
    </row>
    <row r="77" spans="1:57" s="124" customFormat="1" ht="22.2" customHeight="1" x14ac:dyDescent="0.3">
      <c r="A77" s="62">
        <v>73</v>
      </c>
      <c r="B77" s="121" t="s">
        <v>27</v>
      </c>
      <c r="C77" s="121" t="s">
        <v>47</v>
      </c>
      <c r="D77" s="121" t="s">
        <v>171</v>
      </c>
      <c r="E77" s="122" t="s">
        <v>172</v>
      </c>
      <c r="F77" s="63">
        <v>2</v>
      </c>
      <c r="G77" s="63">
        <v>1</v>
      </c>
      <c r="H77" s="63">
        <v>3</v>
      </c>
      <c r="I77" s="63">
        <v>3</v>
      </c>
      <c r="J77" s="63">
        <v>1</v>
      </c>
      <c r="K77" s="63">
        <v>4</v>
      </c>
      <c r="L77" s="63">
        <v>2</v>
      </c>
      <c r="M77" s="62">
        <f t="shared" si="18"/>
        <v>16</v>
      </c>
      <c r="N77" s="63">
        <f t="shared" si="19"/>
        <v>45.714285714285715</v>
      </c>
      <c r="O77" s="63">
        <v>0</v>
      </c>
      <c r="P77" s="63">
        <f>Capstones!O76</f>
        <v>50.555555555555557</v>
      </c>
      <c r="Q77" s="63">
        <f t="shared" si="16"/>
        <v>25.277777777777779</v>
      </c>
      <c r="R77" s="63" t="str">
        <f t="shared" si="20"/>
        <v>Cleared</v>
      </c>
      <c r="S77" s="63">
        <v>3.0416666666666665</v>
      </c>
      <c r="T77" s="63">
        <v>3.3187500000000001</v>
      </c>
      <c r="U77" s="63">
        <v>2.6666666666666665</v>
      </c>
      <c r="V77" s="63">
        <v>4</v>
      </c>
      <c r="W77" s="63">
        <v>3.3333333333333335</v>
      </c>
      <c r="X77" s="63">
        <v>3.0666666666666669</v>
      </c>
      <c r="Y77" s="63">
        <v>3.125</v>
      </c>
      <c r="Z77" s="63">
        <f t="shared" si="15"/>
        <v>22.552083333333332</v>
      </c>
      <c r="AA77" s="63">
        <f>Persona!$Z77/35*100</f>
        <v>64.434523809523796</v>
      </c>
      <c r="AB77" s="63">
        <f t="shared" si="17"/>
        <v>25.773809523809518</v>
      </c>
      <c r="AC77" s="63">
        <f>Capstones!Z76*0.6</f>
        <v>38.4</v>
      </c>
      <c r="AD77" s="63">
        <f>(Persona!$AB77+Persona!$AC77)*0.5</f>
        <v>32.086904761904762</v>
      </c>
      <c r="AE77" s="63" t="str">
        <f t="shared" si="21"/>
        <v>Cleared</v>
      </c>
      <c r="AF77" s="121"/>
      <c r="AG77" s="121">
        <v>2.3333333333333335</v>
      </c>
      <c r="AH77" s="121">
        <v>1.6666666666666665</v>
      </c>
      <c r="AI77" s="121">
        <v>2</v>
      </c>
      <c r="AJ77" s="121">
        <v>2.125</v>
      </c>
      <c r="AK77" s="121"/>
      <c r="AL77" s="121">
        <v>2.1666666666666665</v>
      </c>
      <c r="AM77" s="121">
        <f t="shared" si="22"/>
        <v>10.291666666666666</v>
      </c>
      <c r="AN77" s="63">
        <f>Persona!$AM77/25*100</f>
        <v>41.166666666666664</v>
      </c>
      <c r="AO77" s="63">
        <f>Persona!$AN77*0.4</f>
        <v>16.466666666666665</v>
      </c>
      <c r="AP77" s="63">
        <f>Capstones!AK76*0.6</f>
        <v>35.666666666666671</v>
      </c>
      <c r="AQ77" s="63">
        <f>(Persona!$AO77+Persona!$AP77)*0.5</f>
        <v>26.06666666666667</v>
      </c>
      <c r="AR77" s="63" t="str">
        <f t="shared" si="23"/>
        <v>Cleared</v>
      </c>
      <c r="AS77" s="121">
        <v>3.1666666666666665</v>
      </c>
      <c r="AT77" s="121">
        <v>2.9125000000000001</v>
      </c>
      <c r="AU77" s="121">
        <v>3</v>
      </c>
      <c r="AV77" s="121">
        <v>4</v>
      </c>
      <c r="AW77" s="121"/>
      <c r="AX77" s="121">
        <v>3.1666666666666665</v>
      </c>
      <c r="AY77" s="121">
        <v>3.3333333333333335</v>
      </c>
      <c r="AZ77" s="121">
        <f t="shared" si="24"/>
        <v>19.579166666666666</v>
      </c>
      <c r="BA77" s="63">
        <f t="shared" si="25"/>
        <v>65.263888888888886</v>
      </c>
      <c r="BB77" s="121">
        <f t="shared" si="26"/>
        <v>26.105555555555554</v>
      </c>
      <c r="BC77" s="121">
        <f>Capstones!AV76*0.6</f>
        <v>36.333333333333336</v>
      </c>
      <c r="BD77" s="121">
        <f t="shared" si="27"/>
        <v>31.219444444444445</v>
      </c>
      <c r="BE77" s="123" t="str">
        <f t="shared" si="28"/>
        <v>Cleared</v>
      </c>
    </row>
    <row r="78" spans="1:57" s="124" customFormat="1" ht="22.2" customHeight="1" x14ac:dyDescent="0.3">
      <c r="A78" s="66">
        <v>74</v>
      </c>
      <c r="B78" s="125" t="s">
        <v>27</v>
      </c>
      <c r="C78" s="125" t="s">
        <v>15</v>
      </c>
      <c r="D78" s="125" t="s">
        <v>173</v>
      </c>
      <c r="E78" s="126" t="s">
        <v>174</v>
      </c>
      <c r="F78" s="67">
        <v>1</v>
      </c>
      <c r="G78" s="67">
        <v>1</v>
      </c>
      <c r="H78" s="67">
        <v>2</v>
      </c>
      <c r="I78" s="67">
        <v>3</v>
      </c>
      <c r="J78" s="67">
        <v>2</v>
      </c>
      <c r="K78" s="67">
        <v>3</v>
      </c>
      <c r="L78" s="67">
        <v>3</v>
      </c>
      <c r="M78" s="66">
        <f t="shared" si="18"/>
        <v>15</v>
      </c>
      <c r="N78" s="67">
        <f t="shared" si="19"/>
        <v>42.857142857142854</v>
      </c>
      <c r="O78" s="67">
        <v>0</v>
      </c>
      <c r="P78" s="67">
        <f>Capstones!O77</f>
        <v>64.444444444444443</v>
      </c>
      <c r="Q78" s="63">
        <f t="shared" si="16"/>
        <v>32.222222222222221</v>
      </c>
      <c r="R78" s="63" t="str">
        <f t="shared" si="20"/>
        <v>Cleared</v>
      </c>
      <c r="S78" s="67">
        <v>2.5833333333333335</v>
      </c>
      <c r="T78" s="67">
        <v>2.7374999999999998</v>
      </c>
      <c r="U78" s="67">
        <v>1.3333333333333333</v>
      </c>
      <c r="V78" s="67">
        <v>4</v>
      </c>
      <c r="W78" s="67">
        <v>4</v>
      </c>
      <c r="X78" s="67">
        <v>2.5</v>
      </c>
      <c r="Y78" s="67">
        <v>2</v>
      </c>
      <c r="Z78" s="67">
        <f t="shared" si="15"/>
        <v>19.154166666666665</v>
      </c>
      <c r="AA78" s="67">
        <f>Persona!$Z78/35*100</f>
        <v>54.726190476190474</v>
      </c>
      <c r="AB78" s="67">
        <f t="shared" si="17"/>
        <v>21.890476190476193</v>
      </c>
      <c r="AC78" s="63">
        <f>Capstones!Z77*0.6</f>
        <v>32</v>
      </c>
      <c r="AD78" s="63">
        <f>(Persona!$AB78+Persona!$AC78)*0.5</f>
        <v>26.945238095238096</v>
      </c>
      <c r="AE78" s="63" t="str">
        <f t="shared" si="21"/>
        <v>Cleared</v>
      </c>
      <c r="AF78" s="125"/>
      <c r="AG78" s="125">
        <v>1.8416666666666668</v>
      </c>
      <c r="AH78" s="125">
        <v>2.0666666666666669</v>
      </c>
      <c r="AI78" s="125">
        <v>2.25</v>
      </c>
      <c r="AJ78" s="125">
        <v>1.75</v>
      </c>
      <c r="AK78" s="125"/>
      <c r="AL78" s="125">
        <v>2.6666666666666665</v>
      </c>
      <c r="AM78" s="125">
        <f t="shared" si="22"/>
        <v>10.574999999999999</v>
      </c>
      <c r="AN78" s="67">
        <f>Persona!$AM78/25*100</f>
        <v>42.3</v>
      </c>
      <c r="AO78" s="67">
        <f>Persona!$AN78*0.4</f>
        <v>16.919999999999998</v>
      </c>
      <c r="AP78" s="63">
        <f>Capstones!AK77*0.6</f>
        <v>48</v>
      </c>
      <c r="AQ78" s="63">
        <f>(Persona!$AO78+Persona!$AP78)*0.5</f>
        <v>32.46</v>
      </c>
      <c r="AR78" s="63" t="str">
        <f t="shared" si="23"/>
        <v>Cleared</v>
      </c>
      <c r="AS78" s="121">
        <v>2.1666666666666665</v>
      </c>
      <c r="AT78" s="121">
        <v>2.5874999999999999</v>
      </c>
      <c r="AU78" s="121">
        <v>1.6666666666666667</v>
      </c>
      <c r="AV78" s="121">
        <v>3</v>
      </c>
      <c r="AW78" s="125"/>
      <c r="AX78" s="121">
        <v>2.4444444444444446</v>
      </c>
      <c r="AY78" s="121">
        <v>2.6666666666666665</v>
      </c>
      <c r="AZ78" s="121">
        <f t="shared" si="24"/>
        <v>14.531944444444445</v>
      </c>
      <c r="BA78" s="63">
        <f t="shared" si="25"/>
        <v>48.439814814814817</v>
      </c>
      <c r="BB78" s="121">
        <f t="shared" si="26"/>
        <v>19.375925925925927</v>
      </c>
      <c r="BC78" s="121">
        <f>Capstones!AV77*0.6</f>
        <v>50.333333333333329</v>
      </c>
      <c r="BD78" s="121">
        <f t="shared" si="27"/>
        <v>34.854629629629628</v>
      </c>
      <c r="BE78" s="123" t="str">
        <f t="shared" si="28"/>
        <v>Cleared</v>
      </c>
    </row>
    <row r="79" spans="1:57" s="124" customFormat="1" ht="22.2" customHeight="1" x14ac:dyDescent="0.3">
      <c r="A79" s="62">
        <v>75</v>
      </c>
      <c r="B79" s="121" t="s">
        <v>23</v>
      </c>
      <c r="C79" s="121" t="s">
        <v>15</v>
      </c>
      <c r="D79" s="121" t="s">
        <v>175</v>
      </c>
      <c r="E79" s="122" t="s">
        <v>176</v>
      </c>
      <c r="F79" s="63">
        <v>2</v>
      </c>
      <c r="G79" s="63">
        <v>3</v>
      </c>
      <c r="H79" s="63">
        <v>4</v>
      </c>
      <c r="I79" s="63">
        <v>1</v>
      </c>
      <c r="J79" s="63">
        <v>1</v>
      </c>
      <c r="K79" s="63">
        <v>3</v>
      </c>
      <c r="L79" s="63">
        <v>1</v>
      </c>
      <c r="M79" s="62">
        <f t="shared" si="18"/>
        <v>15</v>
      </c>
      <c r="N79" s="63">
        <f t="shared" si="19"/>
        <v>42.857142857142854</v>
      </c>
      <c r="O79" s="63">
        <v>0</v>
      </c>
      <c r="P79" s="63">
        <f>Capstones!O78</f>
        <v>66.666666666666657</v>
      </c>
      <c r="Q79" s="63">
        <f t="shared" si="16"/>
        <v>33.333333333333329</v>
      </c>
      <c r="R79" s="63" t="str">
        <f t="shared" si="20"/>
        <v>Cleared</v>
      </c>
      <c r="S79" s="134">
        <v>4.083333333333333</v>
      </c>
      <c r="T79" s="63">
        <v>3.3062499999999999</v>
      </c>
      <c r="U79" s="134">
        <v>2.6666666666666665</v>
      </c>
      <c r="V79" s="134">
        <v>4</v>
      </c>
      <c r="W79" s="63">
        <v>2.6666666666666665</v>
      </c>
      <c r="X79" s="134">
        <v>3.15</v>
      </c>
      <c r="Y79" s="134">
        <v>2.5</v>
      </c>
      <c r="Z79" s="63">
        <f t="shared" si="15"/>
        <v>22.372916666666665</v>
      </c>
      <c r="AA79" s="63">
        <f>Persona!$Z79/35*100</f>
        <v>63.922619047619044</v>
      </c>
      <c r="AB79" s="63">
        <f t="shared" si="17"/>
        <v>25.56904761904762</v>
      </c>
      <c r="AC79" s="63">
        <f>Capstones!Z78*0.6</f>
        <v>26.4</v>
      </c>
      <c r="AD79" s="63">
        <f>(Persona!$AB79+Persona!$AC79)*0.5</f>
        <v>25.984523809523807</v>
      </c>
      <c r="AE79" s="63" t="str">
        <f t="shared" si="21"/>
        <v>Cleared</v>
      </c>
      <c r="AF79" s="121"/>
      <c r="AG79" s="121">
        <v>2.458333333333333</v>
      </c>
      <c r="AH79" s="121">
        <v>1.2</v>
      </c>
      <c r="AI79" s="121">
        <v>1.25</v>
      </c>
      <c r="AJ79" s="121">
        <v>1.25</v>
      </c>
      <c r="AK79" s="121"/>
      <c r="AL79" s="121">
        <v>1.6666666666666667</v>
      </c>
      <c r="AM79" s="121">
        <f t="shared" si="22"/>
        <v>7.8250000000000002</v>
      </c>
      <c r="AN79" s="63">
        <f>Persona!$AM79/25*100</f>
        <v>31.3</v>
      </c>
      <c r="AO79" s="63">
        <f>Persona!$AN79*0.4</f>
        <v>12.520000000000001</v>
      </c>
      <c r="AP79" s="63">
        <f>Capstones!AK78*0.6</f>
        <v>39.333333333333321</v>
      </c>
      <c r="AQ79" s="63">
        <f>(Persona!$AO79+Persona!$AP79)*0.5</f>
        <v>25.926666666666662</v>
      </c>
      <c r="AR79" s="63" t="str">
        <f t="shared" si="23"/>
        <v>Cleared</v>
      </c>
      <c r="AS79" s="121">
        <v>2.2916666666666665</v>
      </c>
      <c r="AT79" s="121">
        <v>2.2250000000000001</v>
      </c>
      <c r="AU79" s="121">
        <v>2.1666666666666665</v>
      </c>
      <c r="AV79" s="121">
        <v>2</v>
      </c>
      <c r="AW79" s="121"/>
      <c r="AX79" s="121">
        <v>2.0972222222222219</v>
      </c>
      <c r="AY79" s="121">
        <v>2.1666666666666665</v>
      </c>
      <c r="AZ79" s="121">
        <f t="shared" si="24"/>
        <v>12.947222222222221</v>
      </c>
      <c r="BA79" s="63">
        <f t="shared" si="25"/>
        <v>43.157407407407405</v>
      </c>
      <c r="BB79" s="121">
        <f t="shared" si="26"/>
        <v>17.262962962962963</v>
      </c>
      <c r="BC79" s="121">
        <f>Capstones!AV78*0.6</f>
        <v>45.333333333333321</v>
      </c>
      <c r="BD79" s="121">
        <f t="shared" si="27"/>
        <v>31.298148148148144</v>
      </c>
      <c r="BE79" s="123" t="str">
        <f t="shared" si="28"/>
        <v>Cleared</v>
      </c>
    </row>
    <row r="80" spans="1:57" s="124" customFormat="1" ht="22.2" customHeight="1" x14ac:dyDescent="0.3">
      <c r="A80" s="66">
        <v>76</v>
      </c>
      <c r="B80" s="125" t="s">
        <v>27</v>
      </c>
      <c r="C80" s="125" t="s">
        <v>15</v>
      </c>
      <c r="D80" s="125" t="s">
        <v>177</v>
      </c>
      <c r="E80" s="126" t="s">
        <v>178</v>
      </c>
      <c r="F80" s="67">
        <v>2</v>
      </c>
      <c r="G80" s="67">
        <v>1</v>
      </c>
      <c r="H80" s="67">
        <v>4</v>
      </c>
      <c r="I80" s="67">
        <v>1</v>
      </c>
      <c r="J80" s="67">
        <v>1</v>
      </c>
      <c r="K80" s="67">
        <v>3</v>
      </c>
      <c r="L80" s="67">
        <v>3</v>
      </c>
      <c r="M80" s="66">
        <f t="shared" si="18"/>
        <v>15</v>
      </c>
      <c r="N80" s="67">
        <f t="shared" si="19"/>
        <v>42.857142857142854</v>
      </c>
      <c r="O80" s="67">
        <v>0</v>
      </c>
      <c r="P80" s="67">
        <f>Capstones!O79</f>
        <v>76.666666666666671</v>
      </c>
      <c r="Q80" s="63">
        <f t="shared" si="16"/>
        <v>38.333333333333336</v>
      </c>
      <c r="R80" s="63" t="str">
        <f t="shared" si="20"/>
        <v>Cleared</v>
      </c>
      <c r="S80" s="67">
        <v>2.4166666666666665</v>
      </c>
      <c r="T80" s="67">
        <v>2.9249999999999998</v>
      </c>
      <c r="U80" s="67">
        <v>2</v>
      </c>
      <c r="V80" s="67">
        <v>1</v>
      </c>
      <c r="W80" s="67">
        <v>4</v>
      </c>
      <c r="X80" s="67">
        <v>2.416666666666667</v>
      </c>
      <c r="Y80" s="67">
        <v>2.5</v>
      </c>
      <c r="Z80" s="67">
        <f t="shared" si="15"/>
        <v>17.258333333333333</v>
      </c>
      <c r="AA80" s="67">
        <f>Persona!$Z80/35*100</f>
        <v>49.30952380952381</v>
      </c>
      <c r="AB80" s="67">
        <f t="shared" si="17"/>
        <v>19.723809523809525</v>
      </c>
      <c r="AC80" s="63">
        <f>Capstones!Z79*0.6</f>
        <v>56.800000000000004</v>
      </c>
      <c r="AD80" s="63">
        <f>(Persona!$AB80+Persona!$AC80)*0.5</f>
        <v>38.261904761904766</v>
      </c>
      <c r="AE80" s="63" t="str">
        <f t="shared" si="21"/>
        <v>Cleared</v>
      </c>
      <c r="AF80" s="125"/>
      <c r="AG80" s="125">
        <v>2.3166666666666669</v>
      </c>
      <c r="AH80" s="125">
        <v>1.8</v>
      </c>
      <c r="AI80" s="125">
        <v>2.25</v>
      </c>
      <c r="AJ80" s="125">
        <v>2</v>
      </c>
      <c r="AK80" s="125"/>
      <c r="AL80" s="125">
        <v>2.25</v>
      </c>
      <c r="AM80" s="125">
        <f t="shared" si="22"/>
        <v>10.616666666666667</v>
      </c>
      <c r="AN80" s="67">
        <f>Persona!$AM80/25*100</f>
        <v>42.466666666666669</v>
      </c>
      <c r="AO80" s="67">
        <f>Persona!$AN80*0.4</f>
        <v>16.986666666666668</v>
      </c>
      <c r="AP80" s="63">
        <f>Capstones!AK79*0.6</f>
        <v>46</v>
      </c>
      <c r="AQ80" s="63">
        <f>(Persona!$AO80+Persona!$AP80)*0.5</f>
        <v>31.493333333333332</v>
      </c>
      <c r="AR80" s="63" t="str">
        <f t="shared" si="23"/>
        <v>Cleared</v>
      </c>
      <c r="AS80" s="121">
        <v>3.3333333333333335</v>
      </c>
      <c r="AT80" s="121">
        <v>4.0999999999999996</v>
      </c>
      <c r="AU80" s="121">
        <v>4</v>
      </c>
      <c r="AV80" s="121">
        <v>4</v>
      </c>
      <c r="AW80" s="125"/>
      <c r="AX80" s="121">
        <v>3.5</v>
      </c>
      <c r="AY80" s="121">
        <v>3.3333333333333335</v>
      </c>
      <c r="AZ80" s="121">
        <f t="shared" si="24"/>
        <v>22.266666666666666</v>
      </c>
      <c r="BA80" s="63">
        <f t="shared" si="25"/>
        <v>74.222222222222214</v>
      </c>
      <c r="BB80" s="121">
        <f t="shared" si="26"/>
        <v>29.688888888888886</v>
      </c>
      <c r="BC80" s="121">
        <f>Capstones!AV79*0.6</f>
        <v>54.333333333333321</v>
      </c>
      <c r="BD80" s="121">
        <f t="shared" si="27"/>
        <v>42.011111111111106</v>
      </c>
      <c r="BE80" s="123" t="str">
        <f t="shared" si="28"/>
        <v>Cleared</v>
      </c>
    </row>
    <row r="81" spans="1:57" s="124" customFormat="1" ht="22.2" customHeight="1" x14ac:dyDescent="0.3">
      <c r="A81" s="62">
        <v>77</v>
      </c>
      <c r="B81" s="121" t="s">
        <v>27</v>
      </c>
      <c r="C81" s="121" t="s">
        <v>15</v>
      </c>
      <c r="D81" s="121" t="s">
        <v>179</v>
      </c>
      <c r="E81" s="122" t="s">
        <v>180</v>
      </c>
      <c r="F81" s="63">
        <v>1</v>
      </c>
      <c r="G81" s="63">
        <v>1</v>
      </c>
      <c r="H81" s="63">
        <v>4</v>
      </c>
      <c r="I81" s="63">
        <v>2</v>
      </c>
      <c r="J81" s="63">
        <v>2</v>
      </c>
      <c r="K81" s="63">
        <v>3</v>
      </c>
      <c r="L81" s="63">
        <v>2</v>
      </c>
      <c r="M81" s="62">
        <f t="shared" si="18"/>
        <v>15</v>
      </c>
      <c r="N81" s="63">
        <f t="shared" si="19"/>
        <v>42.857142857142854</v>
      </c>
      <c r="O81" s="63">
        <v>0</v>
      </c>
      <c r="P81" s="63">
        <f>Capstones!O80</f>
        <v>64.444444444444443</v>
      </c>
      <c r="Q81" s="63">
        <f t="shared" si="16"/>
        <v>32.222222222222221</v>
      </c>
      <c r="R81" s="63" t="str">
        <f t="shared" si="20"/>
        <v>Cleared</v>
      </c>
      <c r="S81" s="63">
        <v>2.4166666666666665</v>
      </c>
      <c r="T81" s="63">
        <v>2.4791666666666665</v>
      </c>
      <c r="U81" s="63">
        <v>2.3333333333333335</v>
      </c>
      <c r="V81" s="63">
        <v>1</v>
      </c>
      <c r="W81" s="63">
        <v>2.6666666666666665</v>
      </c>
      <c r="X81" s="63">
        <v>2.4333333333333336</v>
      </c>
      <c r="Y81" s="63">
        <v>2</v>
      </c>
      <c r="Z81" s="63">
        <f t="shared" si="15"/>
        <v>15.329166666666666</v>
      </c>
      <c r="AA81" s="63">
        <f>Persona!$Z81/35*100</f>
        <v>43.797619047619044</v>
      </c>
      <c r="AB81" s="63">
        <f t="shared" si="17"/>
        <v>17.519047619047619</v>
      </c>
      <c r="AC81" s="63">
        <f>Capstones!Z80*0.6</f>
        <v>32.799999999999997</v>
      </c>
      <c r="AD81" s="63">
        <f>(Persona!$AB81+Persona!$AC81)*0.5</f>
        <v>25.159523809523808</v>
      </c>
      <c r="AE81" s="63" t="str">
        <f t="shared" si="21"/>
        <v>Cleared</v>
      </c>
      <c r="AF81" s="121"/>
      <c r="AG81" s="121">
        <v>3.4249999999999998</v>
      </c>
      <c r="AH81" s="121">
        <v>2.2000000000000002</v>
      </c>
      <c r="AI81" s="121">
        <v>2.5</v>
      </c>
      <c r="AJ81" s="121">
        <v>2.25</v>
      </c>
      <c r="AK81" s="121"/>
      <c r="AL81" s="121">
        <v>2.75</v>
      </c>
      <c r="AM81" s="121">
        <f t="shared" si="22"/>
        <v>13.125</v>
      </c>
      <c r="AN81" s="63">
        <f>Persona!$AM81/25*100</f>
        <v>52.5</v>
      </c>
      <c r="AO81" s="63">
        <f>Persona!$AN81*0.4</f>
        <v>21</v>
      </c>
      <c r="AP81" s="63">
        <f>Capstones!AK80*0.6</f>
        <v>30.666666666666671</v>
      </c>
      <c r="AQ81" s="63">
        <f>(Persona!$AO81+Persona!$AP81)*0.5</f>
        <v>25.833333333333336</v>
      </c>
      <c r="AR81" s="63" t="str">
        <f t="shared" si="23"/>
        <v>Cleared</v>
      </c>
      <c r="AS81" s="121">
        <v>2.8333333333333335</v>
      </c>
      <c r="AT81" s="121">
        <v>2.6875</v>
      </c>
      <c r="AU81" s="121">
        <v>2</v>
      </c>
      <c r="AV81" s="121">
        <v>3</v>
      </c>
      <c r="AW81" s="121"/>
      <c r="AX81" s="121">
        <v>3</v>
      </c>
      <c r="AY81" s="121">
        <v>3</v>
      </c>
      <c r="AZ81" s="121">
        <f t="shared" si="24"/>
        <v>16.520833333333336</v>
      </c>
      <c r="BA81" s="63">
        <f t="shared" si="25"/>
        <v>55.06944444444445</v>
      </c>
      <c r="BB81" s="121">
        <f t="shared" si="26"/>
        <v>22.027777777777782</v>
      </c>
      <c r="BC81" s="121">
        <f>Capstones!AV80*0.6</f>
        <v>25.333333333333336</v>
      </c>
      <c r="BD81" s="121">
        <f t="shared" si="27"/>
        <v>23.680555555555557</v>
      </c>
      <c r="BE81" s="123" t="str">
        <f t="shared" si="28"/>
        <v>NC</v>
      </c>
    </row>
    <row r="82" spans="1:57" s="124" customFormat="1" ht="22.2" customHeight="1" x14ac:dyDescent="0.3">
      <c r="A82" s="66">
        <v>78</v>
      </c>
      <c r="B82" s="125" t="s">
        <v>27</v>
      </c>
      <c r="C82" s="125" t="s">
        <v>15</v>
      </c>
      <c r="D82" s="125" t="s">
        <v>181</v>
      </c>
      <c r="E82" s="126" t="s">
        <v>182</v>
      </c>
      <c r="F82" s="67">
        <v>1</v>
      </c>
      <c r="G82" s="67">
        <v>1</v>
      </c>
      <c r="H82" s="67">
        <v>3</v>
      </c>
      <c r="I82" s="67">
        <v>2</v>
      </c>
      <c r="J82" s="67">
        <v>3</v>
      </c>
      <c r="K82" s="67">
        <v>1</v>
      </c>
      <c r="L82" s="67">
        <v>4</v>
      </c>
      <c r="M82" s="66">
        <f t="shared" si="18"/>
        <v>15</v>
      </c>
      <c r="N82" s="67">
        <f t="shared" si="19"/>
        <v>42.857142857142854</v>
      </c>
      <c r="O82" s="67">
        <v>0</v>
      </c>
      <c r="P82" s="67">
        <f>Capstones!O81</f>
        <v>63.333333333333329</v>
      </c>
      <c r="Q82" s="63">
        <f t="shared" si="16"/>
        <v>31.666666666666664</v>
      </c>
      <c r="R82" s="63" t="str">
        <f t="shared" si="20"/>
        <v>Cleared</v>
      </c>
      <c r="S82" s="67">
        <v>2.9166666666666665</v>
      </c>
      <c r="T82" s="67">
        <v>2.9958333333333331</v>
      </c>
      <c r="U82" s="67">
        <v>3</v>
      </c>
      <c r="V82" s="67">
        <v>2</v>
      </c>
      <c r="W82" s="67">
        <v>2</v>
      </c>
      <c r="X82" s="67">
        <v>2.833333333333333</v>
      </c>
      <c r="Y82" s="67">
        <v>1.5</v>
      </c>
      <c r="Z82" s="67">
        <f t="shared" si="15"/>
        <v>17.245833333333334</v>
      </c>
      <c r="AA82" s="67">
        <f>Persona!$Z82/35*100</f>
        <v>49.273809523809526</v>
      </c>
      <c r="AB82" s="67">
        <f t="shared" si="17"/>
        <v>19.709523809523812</v>
      </c>
      <c r="AC82" s="63">
        <f>Capstones!Z81*0.6</f>
        <v>28.799999999999997</v>
      </c>
      <c r="AD82" s="63">
        <f>(Persona!$AB82+Persona!$AC82)*0.5</f>
        <v>24.254761904761907</v>
      </c>
      <c r="AE82" s="63" t="str">
        <f t="shared" si="21"/>
        <v>NC</v>
      </c>
      <c r="AF82" s="125"/>
      <c r="AG82" s="125">
        <v>2.2416666666666667</v>
      </c>
      <c r="AH82" s="125">
        <v>1.4</v>
      </c>
      <c r="AI82" s="125">
        <v>1.625</v>
      </c>
      <c r="AJ82" s="125">
        <v>1</v>
      </c>
      <c r="AK82" s="125"/>
      <c r="AL82" s="125">
        <v>1.8333333333333335</v>
      </c>
      <c r="AM82" s="125">
        <f t="shared" si="22"/>
        <v>8.1</v>
      </c>
      <c r="AN82" s="67">
        <f>Persona!$AM82/25*100</f>
        <v>32.4</v>
      </c>
      <c r="AO82" s="67">
        <f>Persona!$AN82*0.4</f>
        <v>12.96</v>
      </c>
      <c r="AP82" s="63">
        <f>Capstones!AK81*0.6</f>
        <v>40.666666666666671</v>
      </c>
      <c r="AQ82" s="63">
        <f>(Persona!$AO82+Persona!$AP82)*0.5</f>
        <v>26.813333333333336</v>
      </c>
      <c r="AR82" s="63" t="str">
        <f t="shared" si="23"/>
        <v>Cleared</v>
      </c>
      <c r="AS82" s="121">
        <v>2.5</v>
      </c>
      <c r="AT82" s="121">
        <v>2.9249999999999998</v>
      </c>
      <c r="AU82" s="121">
        <v>3</v>
      </c>
      <c r="AV82" s="121">
        <v>3</v>
      </c>
      <c r="AW82" s="125"/>
      <c r="AX82" s="121">
        <v>3</v>
      </c>
      <c r="AY82" s="121">
        <v>2.6666666666666665</v>
      </c>
      <c r="AZ82" s="121">
        <f t="shared" si="24"/>
        <v>17.091666666666669</v>
      </c>
      <c r="BA82" s="63">
        <f t="shared" si="25"/>
        <v>56.972222222222236</v>
      </c>
      <c r="BB82" s="121">
        <f t="shared" si="26"/>
        <v>22.788888888888895</v>
      </c>
      <c r="BC82" s="121">
        <f>Capstones!AV81*0.6</f>
        <v>39.999999999999993</v>
      </c>
      <c r="BD82" s="121">
        <f t="shared" si="27"/>
        <v>31.394444444444446</v>
      </c>
      <c r="BE82" s="123" t="str">
        <f t="shared" si="28"/>
        <v>Cleared</v>
      </c>
    </row>
    <row r="83" spans="1:57" s="124" customFormat="1" ht="22.2" customHeight="1" x14ac:dyDescent="0.3">
      <c r="A83" s="62">
        <v>79</v>
      </c>
      <c r="B83" s="121" t="s">
        <v>27</v>
      </c>
      <c r="C83" s="121" t="s">
        <v>47</v>
      </c>
      <c r="D83" s="121" t="s">
        <v>183</v>
      </c>
      <c r="E83" s="122" t="s">
        <v>184</v>
      </c>
      <c r="F83" s="63">
        <v>3</v>
      </c>
      <c r="G83" s="63">
        <v>2</v>
      </c>
      <c r="H83" s="63">
        <v>2</v>
      </c>
      <c r="I83" s="63">
        <v>4</v>
      </c>
      <c r="J83" s="63">
        <v>1</v>
      </c>
      <c r="K83" s="63">
        <v>3</v>
      </c>
      <c r="L83" s="63">
        <v>1</v>
      </c>
      <c r="M83" s="62">
        <f t="shared" si="18"/>
        <v>16</v>
      </c>
      <c r="N83" s="63">
        <f t="shared" si="19"/>
        <v>45.714285714285715</v>
      </c>
      <c r="O83" s="63">
        <v>0</v>
      </c>
      <c r="P83" s="63">
        <f>Capstones!O82</f>
        <v>34.444444444444436</v>
      </c>
      <c r="Q83" s="63">
        <f t="shared" si="16"/>
        <v>17.222222222222218</v>
      </c>
      <c r="R83" s="63" t="str">
        <f t="shared" si="20"/>
        <v>NC</v>
      </c>
      <c r="S83" s="63">
        <v>2.0416666666666665</v>
      </c>
      <c r="T83" s="63">
        <v>2.3562500000000002</v>
      </c>
      <c r="U83" s="63">
        <v>1.8333333333333333</v>
      </c>
      <c r="V83" s="63">
        <v>3</v>
      </c>
      <c r="W83" s="63">
        <v>2.3333333333333335</v>
      </c>
      <c r="X83" s="63">
        <v>2.1166666666666667</v>
      </c>
      <c r="Y83" s="63">
        <v>2.125</v>
      </c>
      <c r="Z83" s="63">
        <f t="shared" si="15"/>
        <v>15.80625</v>
      </c>
      <c r="AA83" s="63">
        <f>Persona!$Z83/35*100</f>
        <v>45.160714285714285</v>
      </c>
      <c r="AB83" s="63">
        <f t="shared" si="17"/>
        <v>18.064285714285713</v>
      </c>
      <c r="AC83" s="63">
        <f>Capstones!Z82*0.6</f>
        <v>34.4</v>
      </c>
      <c r="AD83" s="63">
        <f>(Persona!$AB83+Persona!$AC83)*0.5</f>
        <v>26.232142857142854</v>
      </c>
      <c r="AE83" s="63" t="str">
        <f t="shared" si="21"/>
        <v>Cleared</v>
      </c>
      <c r="AF83" s="121"/>
      <c r="AG83" s="121">
        <v>1.4583333333333335</v>
      </c>
      <c r="AH83" s="121">
        <v>1.6</v>
      </c>
      <c r="AI83" s="121">
        <v>2</v>
      </c>
      <c r="AJ83" s="121">
        <v>1.875</v>
      </c>
      <c r="AK83" s="121"/>
      <c r="AL83" s="121">
        <v>2.0833333333333335</v>
      </c>
      <c r="AM83" s="121">
        <f t="shared" si="22"/>
        <v>9.0166666666666675</v>
      </c>
      <c r="AN83" s="63">
        <f>Persona!$AM83/25*100</f>
        <v>36.06666666666667</v>
      </c>
      <c r="AO83" s="63">
        <f>Persona!$AN83*0.4</f>
        <v>14.426666666666669</v>
      </c>
      <c r="AP83" s="63">
        <f>Capstones!AK82*0.6</f>
        <v>54</v>
      </c>
      <c r="AQ83" s="63">
        <f>(Persona!$AO83+Persona!$AP83)*0.5</f>
        <v>34.213333333333338</v>
      </c>
      <c r="AR83" s="63" t="str">
        <f t="shared" si="23"/>
        <v>Cleared</v>
      </c>
      <c r="AS83" s="121">
        <v>2.0833333333333335</v>
      </c>
      <c r="AT83" s="121">
        <v>2.2000000000000002</v>
      </c>
      <c r="AU83" s="121">
        <v>2</v>
      </c>
      <c r="AV83" s="121">
        <v>2</v>
      </c>
      <c r="AW83" s="121"/>
      <c r="AX83" s="121">
        <v>2.6944444444444446</v>
      </c>
      <c r="AY83" s="121">
        <v>3</v>
      </c>
      <c r="AZ83" s="121">
        <f t="shared" si="24"/>
        <v>13.977777777777778</v>
      </c>
      <c r="BA83" s="63">
        <f t="shared" si="25"/>
        <v>46.592592592592595</v>
      </c>
      <c r="BB83" s="121">
        <f t="shared" si="26"/>
        <v>18.63703703703704</v>
      </c>
      <c r="BC83" s="121">
        <f>Capstones!AV82*0.6</f>
        <v>40.666666666666664</v>
      </c>
      <c r="BD83" s="121">
        <f t="shared" si="27"/>
        <v>29.651851851851852</v>
      </c>
      <c r="BE83" s="123" t="str">
        <f t="shared" si="28"/>
        <v>Cleared</v>
      </c>
    </row>
    <row r="84" spans="1:57" s="124" customFormat="1" ht="22.2" customHeight="1" x14ac:dyDescent="0.3">
      <c r="A84" s="66">
        <v>80</v>
      </c>
      <c r="B84" s="125" t="s">
        <v>27</v>
      </c>
      <c r="C84" s="125" t="s">
        <v>15</v>
      </c>
      <c r="D84" s="125" t="s">
        <v>185</v>
      </c>
      <c r="E84" s="126" t="s">
        <v>186</v>
      </c>
      <c r="F84" s="67">
        <v>3</v>
      </c>
      <c r="G84" s="67">
        <v>1</v>
      </c>
      <c r="H84" s="67">
        <v>4</v>
      </c>
      <c r="I84" s="67">
        <v>1</v>
      </c>
      <c r="J84" s="67">
        <v>1</v>
      </c>
      <c r="K84" s="67">
        <v>3</v>
      </c>
      <c r="L84" s="67">
        <v>1</v>
      </c>
      <c r="M84" s="66">
        <f t="shared" si="18"/>
        <v>14</v>
      </c>
      <c r="N84" s="67">
        <f t="shared" si="19"/>
        <v>40</v>
      </c>
      <c r="O84" s="67">
        <v>0</v>
      </c>
      <c r="P84" s="67">
        <f>Capstones!O83</f>
        <v>66.666666666666657</v>
      </c>
      <c r="Q84" s="63">
        <f t="shared" si="16"/>
        <v>33.333333333333329</v>
      </c>
      <c r="R84" s="63" t="str">
        <f t="shared" si="20"/>
        <v>Cleared</v>
      </c>
      <c r="S84" s="67">
        <v>2.3333333333333335</v>
      </c>
      <c r="T84" s="67">
        <v>2.416666666666667</v>
      </c>
      <c r="U84" s="67">
        <v>1.3333333333333333</v>
      </c>
      <c r="V84" s="67">
        <v>3</v>
      </c>
      <c r="W84" s="67">
        <v>3</v>
      </c>
      <c r="X84" s="67">
        <v>2.3666666666666667</v>
      </c>
      <c r="Y84" s="67">
        <v>1.5</v>
      </c>
      <c r="Z84" s="67">
        <f t="shared" si="15"/>
        <v>15.95</v>
      </c>
      <c r="AA84" s="67">
        <f>Persona!$Z84/35*100</f>
        <v>45.571428571428569</v>
      </c>
      <c r="AB84" s="67">
        <f t="shared" si="17"/>
        <v>18.228571428571428</v>
      </c>
      <c r="AC84" s="63">
        <f>Capstones!Z83*0.6</f>
        <v>28.799999999999997</v>
      </c>
      <c r="AD84" s="63">
        <f>(Persona!$AB84+Persona!$AC84)*0.5</f>
        <v>23.514285714285712</v>
      </c>
      <c r="AE84" s="63" t="str">
        <f t="shared" si="21"/>
        <v>NC</v>
      </c>
      <c r="AF84" s="125"/>
      <c r="AG84" s="125">
        <v>2.3416666666666668</v>
      </c>
      <c r="AH84" s="125">
        <v>1</v>
      </c>
      <c r="AI84" s="125">
        <v>1.25</v>
      </c>
      <c r="AJ84" s="125">
        <v>1</v>
      </c>
      <c r="AK84" s="125"/>
      <c r="AL84" s="125">
        <v>1.25</v>
      </c>
      <c r="AM84" s="125">
        <f t="shared" si="22"/>
        <v>6.8416666666666668</v>
      </c>
      <c r="AN84" s="67">
        <f>Persona!$AM84/25*100</f>
        <v>27.366666666666667</v>
      </c>
      <c r="AO84" s="67">
        <f>Persona!$AN84*0.4</f>
        <v>10.946666666666667</v>
      </c>
      <c r="AP84" s="63">
        <f>Capstones!AK83*0.6</f>
        <v>33.333333333333329</v>
      </c>
      <c r="AQ84" s="63">
        <f>(Persona!$AO84+Persona!$AP84)*0.5</f>
        <v>22.139999999999997</v>
      </c>
      <c r="AR84" s="63" t="str">
        <f t="shared" si="23"/>
        <v>NC</v>
      </c>
      <c r="AS84" s="121">
        <v>2.5</v>
      </c>
      <c r="AT84" s="121">
        <v>2.8125</v>
      </c>
      <c r="AU84" s="121">
        <v>2.3333333333333335</v>
      </c>
      <c r="AV84" s="121">
        <v>3</v>
      </c>
      <c r="AW84" s="125"/>
      <c r="AX84" s="121">
        <v>2.3888888888888888</v>
      </c>
      <c r="AY84" s="121">
        <v>3.3333333333333335</v>
      </c>
      <c r="AZ84" s="121">
        <f t="shared" si="24"/>
        <v>16.368055555555557</v>
      </c>
      <c r="BA84" s="63">
        <f t="shared" si="25"/>
        <v>54.56018518518519</v>
      </c>
      <c r="BB84" s="121">
        <f t="shared" si="26"/>
        <v>21.824074074074076</v>
      </c>
      <c r="BC84" s="121">
        <f>Capstones!AV83*0.6</f>
        <v>43.666666666666664</v>
      </c>
      <c r="BD84" s="121">
        <f t="shared" si="27"/>
        <v>32.745370370370367</v>
      </c>
      <c r="BE84" s="123" t="str">
        <f t="shared" si="28"/>
        <v>Cleared</v>
      </c>
    </row>
    <row r="85" spans="1:57" s="124" customFormat="1" ht="22.2" customHeight="1" x14ac:dyDescent="0.3">
      <c r="A85" s="62">
        <v>81</v>
      </c>
      <c r="B85" s="121" t="s">
        <v>23</v>
      </c>
      <c r="C85" s="121" t="s">
        <v>15</v>
      </c>
      <c r="D85" s="121" t="s">
        <v>187</v>
      </c>
      <c r="E85" s="122" t="s">
        <v>188</v>
      </c>
      <c r="F85" s="63">
        <v>1</v>
      </c>
      <c r="G85" s="63">
        <v>1</v>
      </c>
      <c r="H85" s="63">
        <v>2</v>
      </c>
      <c r="I85" s="63">
        <v>4</v>
      </c>
      <c r="J85" s="63">
        <v>2</v>
      </c>
      <c r="K85" s="63">
        <v>3</v>
      </c>
      <c r="L85" s="63">
        <v>2</v>
      </c>
      <c r="M85" s="62">
        <f t="shared" si="18"/>
        <v>15</v>
      </c>
      <c r="N85" s="63">
        <f t="shared" si="19"/>
        <v>42.857142857142854</v>
      </c>
      <c r="O85" s="63">
        <v>0</v>
      </c>
      <c r="P85" s="63">
        <f>Capstones!O84</f>
        <v>68.888888888888872</v>
      </c>
      <c r="Q85" s="63">
        <f t="shared" si="16"/>
        <v>34.444444444444436</v>
      </c>
      <c r="R85" s="63" t="str">
        <f t="shared" si="20"/>
        <v>Cleared</v>
      </c>
      <c r="S85" s="63">
        <v>3.3333333333333335</v>
      </c>
      <c r="T85" s="63">
        <v>2.890625</v>
      </c>
      <c r="U85" s="63">
        <v>3</v>
      </c>
      <c r="V85" s="63">
        <v>4</v>
      </c>
      <c r="W85" s="63">
        <v>1</v>
      </c>
      <c r="X85" s="63">
        <v>3</v>
      </c>
      <c r="Y85" s="63">
        <v>2</v>
      </c>
      <c r="Z85" s="63">
        <f t="shared" si="15"/>
        <v>19.223958333333336</v>
      </c>
      <c r="AA85" s="63">
        <f>Persona!$Z85/35*100</f>
        <v>54.925595238095248</v>
      </c>
      <c r="AB85" s="63">
        <f t="shared" si="17"/>
        <v>21.970238095238102</v>
      </c>
      <c r="AC85" s="63">
        <f>Capstones!Z84*0.6</f>
        <v>32</v>
      </c>
      <c r="AD85" s="63">
        <f>(Persona!$AB85+Persona!$AC85)*0.5</f>
        <v>26.985119047619051</v>
      </c>
      <c r="AE85" s="63" t="str">
        <f t="shared" si="21"/>
        <v>Cleared</v>
      </c>
      <c r="AF85" s="121"/>
      <c r="AG85" s="121">
        <v>3.3499999999999996</v>
      </c>
      <c r="AH85" s="121">
        <v>2.2000000000000002</v>
      </c>
      <c r="AI85" s="121">
        <v>2.25</v>
      </c>
      <c r="AJ85" s="121">
        <v>2</v>
      </c>
      <c r="AK85" s="121"/>
      <c r="AL85" s="121">
        <v>2.75</v>
      </c>
      <c r="AM85" s="121">
        <f t="shared" si="22"/>
        <v>12.55</v>
      </c>
      <c r="AN85" s="63">
        <f>Persona!$AM85/25*100</f>
        <v>50.2</v>
      </c>
      <c r="AO85" s="63">
        <f>Persona!$AN85*0.4</f>
        <v>20.080000000000002</v>
      </c>
      <c r="AP85" s="63">
        <f>Capstones!AK84*0.6</f>
        <v>45.666666666666664</v>
      </c>
      <c r="AQ85" s="63">
        <f>(Persona!$AO85+Persona!$AP85)*0.5</f>
        <v>32.873333333333335</v>
      </c>
      <c r="AR85" s="63" t="str">
        <f t="shared" si="23"/>
        <v>Cleared</v>
      </c>
      <c r="AS85" s="121">
        <v>2.6666666666666665</v>
      </c>
      <c r="AT85" s="121">
        <v>2.4750000000000001</v>
      </c>
      <c r="AU85" s="121">
        <v>2.6666666666666665</v>
      </c>
      <c r="AV85" s="121">
        <v>2</v>
      </c>
      <c r="AW85" s="121"/>
      <c r="AX85" s="121">
        <v>2.5555555555555554</v>
      </c>
      <c r="AY85" s="121">
        <v>3</v>
      </c>
      <c r="AZ85" s="121">
        <f t="shared" si="24"/>
        <v>15.363888888888889</v>
      </c>
      <c r="BA85" s="63">
        <f t="shared" si="25"/>
        <v>51.212962962962962</v>
      </c>
      <c r="BB85" s="121">
        <f t="shared" si="26"/>
        <v>20.485185185185188</v>
      </c>
      <c r="BC85" s="121">
        <f>Capstones!AV84*0.6</f>
        <v>25.000000000000004</v>
      </c>
      <c r="BD85" s="121">
        <f t="shared" si="27"/>
        <v>22.742592592592594</v>
      </c>
      <c r="BE85" s="123" t="str">
        <f t="shared" si="28"/>
        <v>NC</v>
      </c>
    </row>
    <row r="86" spans="1:57" s="124" customFormat="1" ht="22.2" customHeight="1" x14ac:dyDescent="0.3">
      <c r="A86" s="66">
        <v>82</v>
      </c>
      <c r="B86" s="125" t="s">
        <v>23</v>
      </c>
      <c r="C86" s="125" t="s">
        <v>24</v>
      </c>
      <c r="D86" s="125" t="s">
        <v>189</v>
      </c>
      <c r="E86" s="126" t="s">
        <v>190</v>
      </c>
      <c r="F86" s="67">
        <v>3</v>
      </c>
      <c r="G86" s="67">
        <v>2</v>
      </c>
      <c r="H86" s="67">
        <v>4</v>
      </c>
      <c r="I86" s="67">
        <v>2</v>
      </c>
      <c r="J86" s="67">
        <v>1</v>
      </c>
      <c r="K86" s="67">
        <v>3</v>
      </c>
      <c r="L86" s="67">
        <v>1</v>
      </c>
      <c r="M86" s="66">
        <f t="shared" si="18"/>
        <v>16</v>
      </c>
      <c r="N86" s="67">
        <f t="shared" si="19"/>
        <v>45.714285714285715</v>
      </c>
      <c r="O86" s="67">
        <v>0</v>
      </c>
      <c r="P86" s="67">
        <f>Capstones!O85</f>
        <v>68.888888888888872</v>
      </c>
      <c r="Q86" s="63">
        <f t="shared" si="16"/>
        <v>34.444444444444436</v>
      </c>
      <c r="R86" s="63" t="str">
        <f t="shared" si="20"/>
        <v>Cleared</v>
      </c>
      <c r="S86" s="67">
        <v>4.666666666666667</v>
      </c>
      <c r="T86" s="67">
        <v>3.9562499999999998</v>
      </c>
      <c r="U86" s="67">
        <v>4.5</v>
      </c>
      <c r="V86" s="67">
        <v>4</v>
      </c>
      <c r="W86" s="67">
        <v>3.6666666666666665</v>
      </c>
      <c r="X86" s="67">
        <v>3.45</v>
      </c>
      <c r="Y86" s="67">
        <v>2.6666666666666665</v>
      </c>
      <c r="Z86" s="67">
        <f t="shared" si="15"/>
        <v>26.906250000000004</v>
      </c>
      <c r="AA86" s="67">
        <f>Persona!$Z86/35*100</f>
        <v>76.875000000000014</v>
      </c>
      <c r="AB86" s="67">
        <f t="shared" si="17"/>
        <v>30.750000000000007</v>
      </c>
      <c r="AC86" s="63">
        <f>Capstones!Z85*0.6</f>
        <v>48</v>
      </c>
      <c r="AD86" s="63">
        <f>(Persona!$AB86+Persona!$AC86)*0.5</f>
        <v>39.375</v>
      </c>
      <c r="AE86" s="63" t="str">
        <f t="shared" si="21"/>
        <v>Cleared</v>
      </c>
      <c r="AF86" s="125"/>
      <c r="AG86" s="125">
        <v>1.6833333333333331</v>
      </c>
      <c r="AH86" s="125">
        <v>1.4666666666666668</v>
      </c>
      <c r="AI86" s="125">
        <v>1.75</v>
      </c>
      <c r="AJ86" s="125">
        <v>0.625</v>
      </c>
      <c r="AK86" s="125"/>
      <c r="AL86" s="125">
        <v>1.3333333333333335</v>
      </c>
      <c r="AM86" s="125">
        <f t="shared" si="22"/>
        <v>6.8583333333333343</v>
      </c>
      <c r="AN86" s="67">
        <f>Persona!$AM86/25*100</f>
        <v>27.433333333333337</v>
      </c>
      <c r="AO86" s="67">
        <f>Persona!$AN86*0.4</f>
        <v>10.973333333333336</v>
      </c>
      <c r="AP86" s="63">
        <f>Capstones!AK85*0.6</f>
        <v>60</v>
      </c>
      <c r="AQ86" s="63">
        <f>(Persona!$AO86+Persona!$AP86)*0.5</f>
        <v>35.486666666666665</v>
      </c>
      <c r="AR86" s="63" t="str">
        <f t="shared" si="23"/>
        <v>Cleared</v>
      </c>
      <c r="AS86" s="121">
        <v>4.041666666666667</v>
      </c>
      <c r="AT86" s="121">
        <v>3.5750000000000002</v>
      </c>
      <c r="AU86" s="121">
        <v>3.6666666666666665</v>
      </c>
      <c r="AV86" s="121">
        <v>3</v>
      </c>
      <c r="AW86" s="125"/>
      <c r="AX86" s="121">
        <v>3.5138888888888888</v>
      </c>
      <c r="AY86" s="121">
        <v>3.8333333333333335</v>
      </c>
      <c r="AZ86" s="121">
        <f t="shared" si="24"/>
        <v>21.630555555555553</v>
      </c>
      <c r="BA86" s="63">
        <f t="shared" si="25"/>
        <v>72.101851851851833</v>
      </c>
      <c r="BB86" s="121">
        <f t="shared" si="26"/>
        <v>28.840740740740735</v>
      </c>
      <c r="BC86" s="121">
        <f>Capstones!AV85*0.6</f>
        <v>53.333333333333329</v>
      </c>
      <c r="BD86" s="121">
        <f t="shared" si="27"/>
        <v>41.087037037037035</v>
      </c>
      <c r="BE86" s="123" t="str">
        <f t="shared" si="28"/>
        <v>Cleared</v>
      </c>
    </row>
    <row r="87" spans="1:57" s="124" customFormat="1" ht="22.2" customHeight="1" x14ac:dyDescent="0.3">
      <c r="A87" s="62">
        <v>83</v>
      </c>
      <c r="B87" s="121" t="s">
        <v>27</v>
      </c>
      <c r="C87" s="121" t="s">
        <v>24</v>
      </c>
      <c r="D87" s="121" t="s">
        <v>191</v>
      </c>
      <c r="E87" s="122" t="s">
        <v>192</v>
      </c>
      <c r="F87" s="63">
        <v>1</v>
      </c>
      <c r="G87" s="63">
        <v>1</v>
      </c>
      <c r="H87" s="63">
        <v>2</v>
      </c>
      <c r="I87" s="63">
        <v>2</v>
      </c>
      <c r="J87" s="63">
        <v>2</v>
      </c>
      <c r="K87" s="63">
        <v>2</v>
      </c>
      <c r="L87" s="63">
        <v>2</v>
      </c>
      <c r="M87" s="62">
        <f t="shared" si="18"/>
        <v>12</v>
      </c>
      <c r="N87" s="63">
        <f t="shared" si="19"/>
        <v>34.285714285714285</v>
      </c>
      <c r="O87" s="63">
        <v>0</v>
      </c>
      <c r="P87" s="63">
        <f>Capstones!O86</f>
        <v>32.777777777777771</v>
      </c>
      <c r="Q87" s="63">
        <f t="shared" si="16"/>
        <v>16.388888888888886</v>
      </c>
      <c r="R87" s="63" t="str">
        <f t="shared" si="20"/>
        <v>NC</v>
      </c>
      <c r="S87" s="63">
        <v>1.6666666666666667</v>
      </c>
      <c r="T87" s="63">
        <v>1.8041666666666667</v>
      </c>
      <c r="U87" s="63">
        <v>1</v>
      </c>
      <c r="V87" s="63">
        <v>2</v>
      </c>
      <c r="W87" s="63">
        <v>2</v>
      </c>
      <c r="X87" s="63">
        <v>1.8</v>
      </c>
      <c r="Y87" s="63">
        <v>1</v>
      </c>
      <c r="Z87" s="63">
        <f t="shared" si="15"/>
        <v>11.270833333333334</v>
      </c>
      <c r="AA87" s="63">
        <f>Persona!$Z87/35*100</f>
        <v>32.202380952380956</v>
      </c>
      <c r="AB87" s="63">
        <f t="shared" si="17"/>
        <v>12.880952380952383</v>
      </c>
      <c r="AC87" s="63">
        <f>Capstones!Z86*0.6</f>
        <v>32.799999999999997</v>
      </c>
      <c r="AD87" s="63">
        <f>(Persona!$AB87+Persona!$AC87)*0.5</f>
        <v>22.840476190476188</v>
      </c>
      <c r="AE87" s="63" t="str">
        <f t="shared" si="21"/>
        <v>NC</v>
      </c>
      <c r="AF87" s="121"/>
      <c r="AG87" s="121">
        <v>2.15</v>
      </c>
      <c r="AH87" s="121">
        <v>0.8</v>
      </c>
      <c r="AI87" s="121">
        <v>1</v>
      </c>
      <c r="AJ87" s="121">
        <v>0.75</v>
      </c>
      <c r="AK87" s="121"/>
      <c r="AL87" s="121">
        <v>0.5</v>
      </c>
      <c r="AM87" s="121">
        <f t="shared" si="22"/>
        <v>5.2</v>
      </c>
      <c r="AN87" s="63">
        <f>Persona!$AM87/25*100</f>
        <v>20.8</v>
      </c>
      <c r="AO87" s="63">
        <f>Persona!$AN87*0.4</f>
        <v>8.32</v>
      </c>
      <c r="AP87" s="63">
        <f>Capstones!AK86*0.6</f>
        <v>42</v>
      </c>
      <c r="AQ87" s="63">
        <f>(Persona!$AO87+Persona!$AP87)*0.5</f>
        <v>25.16</v>
      </c>
      <c r="AR87" s="63" t="str">
        <f t="shared" si="23"/>
        <v>Cleared</v>
      </c>
      <c r="AS87" s="121">
        <v>2.5</v>
      </c>
      <c r="AT87" s="121">
        <v>2.3250000000000002</v>
      </c>
      <c r="AU87" s="121">
        <v>2</v>
      </c>
      <c r="AV87" s="121">
        <v>3</v>
      </c>
      <c r="AW87" s="121"/>
      <c r="AX87" s="121">
        <v>2.7222222222222219</v>
      </c>
      <c r="AY87" s="121">
        <v>2.6666666666666665</v>
      </c>
      <c r="AZ87" s="121">
        <f t="shared" si="24"/>
        <v>15.213888888888887</v>
      </c>
      <c r="BA87" s="63">
        <f t="shared" si="25"/>
        <v>50.712962962962955</v>
      </c>
      <c r="BB87" s="121">
        <f t="shared" si="26"/>
        <v>20.285185185185185</v>
      </c>
      <c r="BC87" s="121">
        <f>Capstones!AV86*0.6</f>
        <v>35</v>
      </c>
      <c r="BD87" s="121">
        <f t="shared" si="27"/>
        <v>27.642592592592592</v>
      </c>
      <c r="BE87" s="123" t="str">
        <f t="shared" si="28"/>
        <v>Cleared</v>
      </c>
    </row>
    <row r="88" spans="1:57" s="124" customFormat="1" ht="22.2" customHeight="1" x14ac:dyDescent="0.3">
      <c r="A88" s="66">
        <v>84</v>
      </c>
      <c r="B88" s="125" t="s">
        <v>27</v>
      </c>
      <c r="C88" s="125" t="s">
        <v>15</v>
      </c>
      <c r="D88" s="125" t="s">
        <v>193</v>
      </c>
      <c r="E88" s="126" t="s">
        <v>194</v>
      </c>
      <c r="F88" s="67">
        <v>2</v>
      </c>
      <c r="G88" s="67">
        <v>2</v>
      </c>
      <c r="H88" s="67">
        <v>4</v>
      </c>
      <c r="I88" s="67">
        <v>2</v>
      </c>
      <c r="J88" s="67">
        <v>1</v>
      </c>
      <c r="K88" s="67">
        <v>3</v>
      </c>
      <c r="L88" s="67">
        <v>1</v>
      </c>
      <c r="M88" s="66">
        <f t="shared" si="18"/>
        <v>15</v>
      </c>
      <c r="N88" s="67">
        <f t="shared" si="19"/>
        <v>42.857142857142854</v>
      </c>
      <c r="O88" s="67">
        <v>0</v>
      </c>
      <c r="P88" s="67">
        <f>Capstones!O87</f>
        <v>73.333333333333329</v>
      </c>
      <c r="Q88" s="63">
        <f t="shared" si="16"/>
        <v>36.666666666666664</v>
      </c>
      <c r="R88" s="63" t="str">
        <f t="shared" si="20"/>
        <v>Cleared</v>
      </c>
      <c r="S88" s="67">
        <v>3</v>
      </c>
      <c r="T88" s="67">
        <v>2.6124999999999998</v>
      </c>
      <c r="U88" s="67">
        <v>2.3333333333333335</v>
      </c>
      <c r="V88" s="67">
        <v>4</v>
      </c>
      <c r="W88" s="67">
        <v>2.3333333333333335</v>
      </c>
      <c r="X88" s="67">
        <v>2.7</v>
      </c>
      <c r="Y88" s="67">
        <v>2</v>
      </c>
      <c r="Z88" s="67">
        <f t="shared" si="15"/>
        <v>18.979166666666668</v>
      </c>
      <c r="AA88" s="67">
        <f>Persona!$Z88/35*100</f>
        <v>54.226190476190482</v>
      </c>
      <c r="AB88" s="67">
        <f t="shared" si="17"/>
        <v>21.690476190476193</v>
      </c>
      <c r="AC88" s="63">
        <f>Capstones!Z87*0.6</f>
        <v>40.799999999999997</v>
      </c>
      <c r="AD88" s="63">
        <f>(Persona!$AB88+Persona!$AC88)*0.5</f>
        <v>31.245238095238093</v>
      </c>
      <c r="AE88" s="63" t="str">
        <f t="shared" si="21"/>
        <v>Cleared</v>
      </c>
      <c r="AF88" s="125"/>
      <c r="AG88" s="125">
        <v>3.0333333333333332</v>
      </c>
      <c r="AH88" s="125">
        <v>1.6</v>
      </c>
      <c r="AI88" s="125">
        <v>1.875</v>
      </c>
      <c r="AJ88" s="125">
        <v>1.75</v>
      </c>
      <c r="AK88" s="125"/>
      <c r="AL88" s="125">
        <v>2</v>
      </c>
      <c r="AM88" s="125">
        <f t="shared" si="22"/>
        <v>10.258333333333333</v>
      </c>
      <c r="AN88" s="67">
        <f>Persona!$AM88/25*100</f>
        <v>41.033333333333331</v>
      </c>
      <c r="AO88" s="67">
        <f>Persona!$AN88*0.4</f>
        <v>16.413333333333334</v>
      </c>
      <c r="AP88" s="63">
        <f>Capstones!AK87*0.6</f>
        <v>46.666666666666671</v>
      </c>
      <c r="AQ88" s="63">
        <f>(Persona!$AO88+Persona!$AP88)*0.5</f>
        <v>31.540000000000003</v>
      </c>
      <c r="AR88" s="63" t="str">
        <f t="shared" si="23"/>
        <v>Cleared</v>
      </c>
      <c r="AS88" s="121">
        <v>3</v>
      </c>
      <c r="AT88" s="121">
        <v>3</v>
      </c>
      <c r="AU88" s="121">
        <v>3</v>
      </c>
      <c r="AV88" s="121">
        <v>3</v>
      </c>
      <c r="AW88" s="125"/>
      <c r="AX88" s="121">
        <v>3</v>
      </c>
      <c r="AY88" s="121">
        <v>3</v>
      </c>
      <c r="AZ88" s="121">
        <f t="shared" si="24"/>
        <v>18</v>
      </c>
      <c r="BA88" s="63">
        <f t="shared" si="25"/>
        <v>60</v>
      </c>
      <c r="BB88" s="121">
        <f t="shared" si="26"/>
        <v>24</v>
      </c>
      <c r="BC88" s="121">
        <f>Capstones!AV87*0.6</f>
        <v>49.5</v>
      </c>
      <c r="BD88" s="121">
        <f t="shared" si="27"/>
        <v>36.75</v>
      </c>
      <c r="BE88" s="123" t="str">
        <f t="shared" si="28"/>
        <v>Cleared</v>
      </c>
    </row>
    <row r="89" spans="1:57" s="124" customFormat="1" ht="22.2" customHeight="1" x14ac:dyDescent="0.3">
      <c r="A89" s="62">
        <v>85</v>
      </c>
      <c r="B89" s="121" t="s">
        <v>27</v>
      </c>
      <c r="C89" s="121" t="s">
        <v>24</v>
      </c>
      <c r="D89" s="121" t="s">
        <v>195</v>
      </c>
      <c r="E89" s="122" t="s">
        <v>196</v>
      </c>
      <c r="F89" s="63">
        <v>3</v>
      </c>
      <c r="G89" s="63">
        <v>2</v>
      </c>
      <c r="H89" s="63">
        <v>4</v>
      </c>
      <c r="I89" s="63">
        <v>1</v>
      </c>
      <c r="J89" s="63">
        <v>2</v>
      </c>
      <c r="K89" s="63">
        <v>3</v>
      </c>
      <c r="L89" s="63">
        <v>1</v>
      </c>
      <c r="M89" s="62">
        <f t="shared" si="18"/>
        <v>16</v>
      </c>
      <c r="N89" s="63">
        <f t="shared" si="19"/>
        <v>45.714285714285715</v>
      </c>
      <c r="O89" s="63">
        <v>0</v>
      </c>
      <c r="P89" s="63">
        <f>Capstones!O88</f>
        <v>36.111111111111107</v>
      </c>
      <c r="Q89" s="63">
        <f t="shared" si="16"/>
        <v>18.055555555555554</v>
      </c>
      <c r="R89" s="63" t="str">
        <f t="shared" si="20"/>
        <v>NC</v>
      </c>
      <c r="S89" s="63">
        <v>1.6666666666666667</v>
      </c>
      <c r="T89" s="63">
        <v>2.4208333333333334</v>
      </c>
      <c r="U89" s="63">
        <v>2</v>
      </c>
      <c r="V89" s="63">
        <v>2</v>
      </c>
      <c r="W89" s="63">
        <v>2</v>
      </c>
      <c r="X89" s="63">
        <v>2.4500000000000002</v>
      </c>
      <c r="Y89" s="63">
        <v>2.3333333333333335</v>
      </c>
      <c r="Z89" s="63">
        <f t="shared" si="15"/>
        <v>14.870833333333335</v>
      </c>
      <c r="AA89" s="63">
        <f>Persona!$Z89/35*100</f>
        <v>42.488095238095241</v>
      </c>
      <c r="AB89" s="63">
        <f t="shared" si="17"/>
        <v>16.995238095238097</v>
      </c>
      <c r="AC89" s="63">
        <f>Capstones!Z88*0.6</f>
        <v>38.4</v>
      </c>
      <c r="AD89" s="63">
        <f>(Persona!$AB89+Persona!$AC89)*0.5</f>
        <v>27.69761904761905</v>
      </c>
      <c r="AE89" s="63" t="str">
        <f t="shared" si="21"/>
        <v>Cleared</v>
      </c>
      <c r="AF89" s="121"/>
      <c r="AG89" s="121">
        <v>0.96666666666666656</v>
      </c>
      <c r="AH89" s="121">
        <v>0.8</v>
      </c>
      <c r="AI89" s="121">
        <v>0.75</v>
      </c>
      <c r="AJ89" s="121">
        <v>0.625</v>
      </c>
      <c r="AK89" s="121"/>
      <c r="AL89" s="121">
        <v>1</v>
      </c>
      <c r="AM89" s="121">
        <f t="shared" si="22"/>
        <v>4.1416666666666666</v>
      </c>
      <c r="AN89" s="63">
        <f>Persona!$AM89/25*100</f>
        <v>16.566666666666666</v>
      </c>
      <c r="AO89" s="63">
        <f>Persona!$AN89*0.4</f>
        <v>6.6266666666666669</v>
      </c>
      <c r="AP89" s="63">
        <f>Capstones!AK88*0.6</f>
        <v>49.333333333333336</v>
      </c>
      <c r="AQ89" s="63">
        <f>(Persona!$AO89+Persona!$AP89)*0.5</f>
        <v>27.98</v>
      </c>
      <c r="AR89" s="63" t="str">
        <f t="shared" si="23"/>
        <v>Cleared</v>
      </c>
      <c r="AS89" s="121">
        <v>4</v>
      </c>
      <c r="AT89" s="121">
        <v>4</v>
      </c>
      <c r="AU89" s="121">
        <v>4</v>
      </c>
      <c r="AV89" s="121">
        <v>4</v>
      </c>
      <c r="AW89" s="121"/>
      <c r="AX89" s="121">
        <v>4</v>
      </c>
      <c r="AY89" s="121">
        <v>3.6666666666666665</v>
      </c>
      <c r="AZ89" s="121">
        <f t="shared" si="24"/>
        <v>23.666666666666668</v>
      </c>
      <c r="BA89" s="63">
        <f t="shared" si="25"/>
        <v>78.8888888888889</v>
      </c>
      <c r="BB89" s="121">
        <f t="shared" si="26"/>
        <v>31.555555555555561</v>
      </c>
      <c r="BC89" s="121">
        <f>Capstones!AV88*0.6</f>
        <v>36</v>
      </c>
      <c r="BD89" s="121">
        <f t="shared" si="27"/>
        <v>33.777777777777779</v>
      </c>
      <c r="BE89" s="123" t="str">
        <f t="shared" si="28"/>
        <v>Cleared</v>
      </c>
    </row>
    <row r="90" spans="1:57" s="124" customFormat="1" ht="22.2" customHeight="1" x14ac:dyDescent="0.3">
      <c r="A90" s="66">
        <v>86</v>
      </c>
      <c r="B90" s="125" t="s">
        <v>27</v>
      </c>
      <c r="C90" s="125" t="s">
        <v>47</v>
      </c>
      <c r="D90" s="125" t="s">
        <v>197</v>
      </c>
      <c r="E90" s="126" t="s">
        <v>198</v>
      </c>
      <c r="F90" s="67">
        <v>2</v>
      </c>
      <c r="G90" s="67">
        <v>1</v>
      </c>
      <c r="H90" s="67">
        <v>3</v>
      </c>
      <c r="I90" s="67">
        <v>3</v>
      </c>
      <c r="J90" s="67">
        <v>1</v>
      </c>
      <c r="K90" s="67">
        <v>3</v>
      </c>
      <c r="L90" s="67">
        <v>2</v>
      </c>
      <c r="M90" s="66">
        <f t="shared" si="18"/>
        <v>15</v>
      </c>
      <c r="N90" s="67">
        <f t="shared" si="19"/>
        <v>42.857142857142854</v>
      </c>
      <c r="O90" s="67">
        <v>0</v>
      </c>
      <c r="P90" s="67">
        <f>Capstones!O89</f>
        <v>52.777777777777779</v>
      </c>
      <c r="Q90" s="63">
        <f t="shared" si="16"/>
        <v>26.388888888888889</v>
      </c>
      <c r="R90" s="63" t="str">
        <f t="shared" si="20"/>
        <v>Cleared</v>
      </c>
      <c r="S90" s="67">
        <v>3.0416666666666665</v>
      </c>
      <c r="T90" s="67">
        <v>3.3187500000000001</v>
      </c>
      <c r="U90" s="67">
        <v>2.6666666666666665</v>
      </c>
      <c r="V90" s="67">
        <v>4</v>
      </c>
      <c r="W90" s="67">
        <v>3.3333333333333335</v>
      </c>
      <c r="X90" s="67">
        <v>3.0666666666666669</v>
      </c>
      <c r="Y90" s="67">
        <v>3.125</v>
      </c>
      <c r="Z90" s="67">
        <f t="shared" si="15"/>
        <v>22.552083333333332</v>
      </c>
      <c r="AA90" s="67">
        <f>Persona!$Z90/35*100</f>
        <v>64.434523809523796</v>
      </c>
      <c r="AB90" s="67">
        <f t="shared" si="17"/>
        <v>25.773809523809518</v>
      </c>
      <c r="AC90" s="63">
        <f>Capstones!Z89*0.6</f>
        <v>28.799999999999997</v>
      </c>
      <c r="AD90" s="63">
        <f>(Persona!$AB90+Persona!$AC90)*0.5</f>
        <v>27.286904761904758</v>
      </c>
      <c r="AE90" s="63" t="str">
        <f t="shared" si="21"/>
        <v>Cleared</v>
      </c>
      <c r="AF90" s="125"/>
      <c r="AG90" s="125">
        <v>2.7416666666666667</v>
      </c>
      <c r="AH90" s="125">
        <v>2.2666666666666666</v>
      </c>
      <c r="AI90" s="125">
        <v>2.875</v>
      </c>
      <c r="AJ90" s="125">
        <v>2.5</v>
      </c>
      <c r="AK90" s="125"/>
      <c r="AL90" s="125">
        <v>3</v>
      </c>
      <c r="AM90" s="125">
        <f t="shared" si="22"/>
        <v>13.383333333333333</v>
      </c>
      <c r="AN90" s="67">
        <f>Persona!$AM90/25*100</f>
        <v>53.533333333333331</v>
      </c>
      <c r="AO90" s="67">
        <f>Persona!$AN90*0.4</f>
        <v>21.413333333333334</v>
      </c>
      <c r="AP90" s="63">
        <f>Capstones!AK89*0.6</f>
        <v>35.333333333333329</v>
      </c>
      <c r="AQ90" s="63">
        <f>(Persona!$AO90+Persona!$AP90)*0.5</f>
        <v>28.373333333333331</v>
      </c>
      <c r="AR90" s="63" t="str">
        <f t="shared" si="23"/>
        <v>Cleared</v>
      </c>
      <c r="AS90" s="121">
        <v>2.8333333333333335</v>
      </c>
      <c r="AT90" s="121">
        <v>2.7749999999999999</v>
      </c>
      <c r="AU90" s="121">
        <v>2.6666666666666665</v>
      </c>
      <c r="AV90" s="121">
        <v>2</v>
      </c>
      <c r="AW90" s="125"/>
      <c r="AX90" s="121">
        <v>2.9722222222222219</v>
      </c>
      <c r="AY90" s="121">
        <v>3.3333333333333335</v>
      </c>
      <c r="AZ90" s="121">
        <f t="shared" si="24"/>
        <v>16.580555555555556</v>
      </c>
      <c r="BA90" s="63">
        <f t="shared" si="25"/>
        <v>55.268518518518519</v>
      </c>
      <c r="BB90" s="121">
        <f t="shared" si="26"/>
        <v>22.107407407407408</v>
      </c>
      <c r="BC90" s="121">
        <f>Capstones!AV89*0.6</f>
        <v>45.333333333333343</v>
      </c>
      <c r="BD90" s="121">
        <f t="shared" si="27"/>
        <v>33.720370370370375</v>
      </c>
      <c r="BE90" s="123" t="str">
        <f t="shared" si="28"/>
        <v>Cleared</v>
      </c>
    </row>
    <row r="91" spans="1:57" s="124" customFormat="1" ht="22.2" customHeight="1" x14ac:dyDescent="0.3">
      <c r="A91" s="62">
        <v>87</v>
      </c>
      <c r="B91" s="121" t="s">
        <v>23</v>
      </c>
      <c r="C91" s="121" t="s">
        <v>15</v>
      </c>
      <c r="D91" s="121" t="s">
        <v>199</v>
      </c>
      <c r="E91" s="122" t="s">
        <v>200</v>
      </c>
      <c r="F91" s="63">
        <v>1</v>
      </c>
      <c r="G91" s="63">
        <v>1</v>
      </c>
      <c r="H91" s="63">
        <v>3</v>
      </c>
      <c r="I91" s="63">
        <v>2</v>
      </c>
      <c r="J91" s="63">
        <v>2</v>
      </c>
      <c r="K91" s="63">
        <v>4</v>
      </c>
      <c r="L91" s="63">
        <v>3</v>
      </c>
      <c r="M91" s="62">
        <f t="shared" si="18"/>
        <v>16</v>
      </c>
      <c r="N91" s="63">
        <f t="shared" si="19"/>
        <v>45.714285714285715</v>
      </c>
      <c r="O91" s="63">
        <v>0</v>
      </c>
      <c r="P91" s="63">
        <f>Capstones!O90</f>
        <v>62.222222222222214</v>
      </c>
      <c r="Q91" s="63">
        <f t="shared" si="16"/>
        <v>31.111111111111107</v>
      </c>
      <c r="R91" s="63" t="str">
        <f t="shared" si="20"/>
        <v>Cleared</v>
      </c>
      <c r="S91" s="63">
        <v>1</v>
      </c>
      <c r="T91" s="63">
        <v>1.9375</v>
      </c>
      <c r="U91" s="63">
        <v>1</v>
      </c>
      <c r="V91" s="63">
        <v>1</v>
      </c>
      <c r="W91" s="63">
        <v>1</v>
      </c>
      <c r="X91" s="63">
        <v>1.7666666666666668</v>
      </c>
      <c r="Y91" s="63">
        <v>1.5</v>
      </c>
      <c r="Z91" s="63">
        <f t="shared" si="15"/>
        <v>9.2041666666666657</v>
      </c>
      <c r="AA91" s="63">
        <f>Persona!$Z91/35*100</f>
        <v>26.297619047619047</v>
      </c>
      <c r="AB91" s="63">
        <f t="shared" si="17"/>
        <v>10.519047619047619</v>
      </c>
      <c r="AC91" s="63">
        <f>Capstones!Z90*0.6</f>
        <v>36.800000000000004</v>
      </c>
      <c r="AD91" s="63">
        <f>(Persona!$AB91+Persona!$AC91)*0.5</f>
        <v>23.659523809523812</v>
      </c>
      <c r="AE91" s="63" t="str">
        <f t="shared" si="21"/>
        <v>NC</v>
      </c>
      <c r="AF91" s="121"/>
      <c r="AG91" s="121">
        <v>2.7833333333333332</v>
      </c>
      <c r="AH91" s="121">
        <v>2.2000000000000002</v>
      </c>
      <c r="AI91" s="121">
        <v>2.5</v>
      </c>
      <c r="AJ91" s="121">
        <v>2.75</v>
      </c>
      <c r="AK91" s="121"/>
      <c r="AL91" s="121">
        <v>2.75</v>
      </c>
      <c r="AM91" s="121">
        <f t="shared" si="22"/>
        <v>12.983333333333334</v>
      </c>
      <c r="AN91" s="63">
        <f>Persona!$AM91/25*100</f>
        <v>51.933333333333344</v>
      </c>
      <c r="AO91" s="63">
        <f>Persona!$AN91*0.4</f>
        <v>20.773333333333341</v>
      </c>
      <c r="AP91" s="63">
        <f>Capstones!AK90*0.6</f>
        <v>42.666666666666664</v>
      </c>
      <c r="AQ91" s="63">
        <f>(Persona!$AO91+Persona!$AP91)*0.5</f>
        <v>31.720000000000002</v>
      </c>
      <c r="AR91" s="63" t="str">
        <f t="shared" si="23"/>
        <v>Cleared</v>
      </c>
      <c r="AS91" s="121">
        <v>3.3333333333333335</v>
      </c>
      <c r="AT91" s="121">
        <v>3.3374999999999999</v>
      </c>
      <c r="AU91" s="121">
        <v>3.6666666666666665</v>
      </c>
      <c r="AV91" s="121">
        <v>4</v>
      </c>
      <c r="AW91" s="121"/>
      <c r="AX91" s="121">
        <v>3.7777777777777781</v>
      </c>
      <c r="AY91" s="121">
        <v>3.3333333333333335</v>
      </c>
      <c r="AZ91" s="121">
        <f t="shared" si="24"/>
        <v>21.448611111111109</v>
      </c>
      <c r="BA91" s="63">
        <f t="shared" si="25"/>
        <v>71.495370370370367</v>
      </c>
      <c r="BB91" s="121">
        <f t="shared" si="26"/>
        <v>28.598148148148148</v>
      </c>
      <c r="BC91" s="121">
        <f>Capstones!AV90*0.6</f>
        <v>48</v>
      </c>
      <c r="BD91" s="121">
        <f t="shared" si="27"/>
        <v>38.29907407407407</v>
      </c>
      <c r="BE91" s="123" t="str">
        <f t="shared" si="28"/>
        <v>Cleared</v>
      </c>
    </row>
    <row r="92" spans="1:57" s="124" customFormat="1" ht="22.2" customHeight="1" x14ac:dyDescent="0.3">
      <c r="A92" s="66">
        <v>88</v>
      </c>
      <c r="B92" s="125" t="s">
        <v>23</v>
      </c>
      <c r="C92" s="125" t="s">
        <v>24</v>
      </c>
      <c r="D92" s="125" t="s">
        <v>201</v>
      </c>
      <c r="E92" s="126" t="s">
        <v>202</v>
      </c>
      <c r="F92" s="67">
        <v>2</v>
      </c>
      <c r="G92" s="67">
        <v>1</v>
      </c>
      <c r="H92" s="67">
        <v>4</v>
      </c>
      <c r="I92" s="67">
        <v>2</v>
      </c>
      <c r="J92" s="67">
        <v>1</v>
      </c>
      <c r="K92" s="67">
        <v>3</v>
      </c>
      <c r="L92" s="67">
        <v>2</v>
      </c>
      <c r="M92" s="66">
        <f t="shared" si="18"/>
        <v>15</v>
      </c>
      <c r="N92" s="67">
        <f t="shared" si="19"/>
        <v>42.857142857142854</v>
      </c>
      <c r="O92" s="67">
        <v>0</v>
      </c>
      <c r="P92" s="67">
        <f>Capstones!O91</f>
        <v>34.444444444444436</v>
      </c>
      <c r="Q92" s="63">
        <f t="shared" si="16"/>
        <v>17.222222222222218</v>
      </c>
      <c r="R92" s="63" t="str">
        <f t="shared" si="20"/>
        <v>NC</v>
      </c>
      <c r="S92" s="67">
        <v>2</v>
      </c>
      <c r="T92" s="67">
        <v>2.28125</v>
      </c>
      <c r="U92" s="67">
        <v>2.3333333333333335</v>
      </c>
      <c r="V92" s="67">
        <v>0</v>
      </c>
      <c r="W92" s="67">
        <v>1</v>
      </c>
      <c r="X92" s="67">
        <v>2.5499999999999998</v>
      </c>
      <c r="Y92" s="67">
        <v>1.75</v>
      </c>
      <c r="Z92" s="67">
        <f t="shared" si="15"/>
        <v>11.914583333333333</v>
      </c>
      <c r="AA92" s="67">
        <f>Persona!$Z92/35*100</f>
        <v>34.041666666666664</v>
      </c>
      <c r="AB92" s="67">
        <f t="shared" si="17"/>
        <v>13.616666666666667</v>
      </c>
      <c r="AC92" s="63">
        <f>Capstones!Z91*0.6</f>
        <v>39.999999999999993</v>
      </c>
      <c r="AD92" s="63">
        <f>(Persona!$AB92+Persona!$AC92)*0.5</f>
        <v>26.80833333333333</v>
      </c>
      <c r="AE92" s="63" t="str">
        <f t="shared" si="21"/>
        <v>Cleared</v>
      </c>
      <c r="AF92" s="125"/>
      <c r="AG92" s="125">
        <v>1.7749999999999999</v>
      </c>
      <c r="AH92" s="125">
        <v>0.4</v>
      </c>
      <c r="AI92" s="125">
        <v>0.5</v>
      </c>
      <c r="AJ92" s="125">
        <v>0.5</v>
      </c>
      <c r="AK92" s="125"/>
      <c r="AL92" s="125">
        <v>0.5</v>
      </c>
      <c r="AM92" s="125">
        <f t="shared" si="22"/>
        <v>3.6749999999999998</v>
      </c>
      <c r="AN92" s="67">
        <f>Persona!$AM92/25*100</f>
        <v>14.7</v>
      </c>
      <c r="AO92" s="67">
        <f>Persona!$AN92*0.4</f>
        <v>5.88</v>
      </c>
      <c r="AP92" s="63">
        <f>Capstones!AK91*0.6</f>
        <v>55.999999999999993</v>
      </c>
      <c r="AQ92" s="63">
        <f>(Persona!$AO92+Persona!$AP92)*0.5</f>
        <v>30.939999999999998</v>
      </c>
      <c r="AR92" s="63" t="str">
        <f t="shared" si="23"/>
        <v>Cleared</v>
      </c>
      <c r="AS92" s="121">
        <v>3</v>
      </c>
      <c r="AT92" s="121">
        <v>3.4499999999999997</v>
      </c>
      <c r="AU92" s="121">
        <v>3</v>
      </c>
      <c r="AV92" s="121">
        <v>4</v>
      </c>
      <c r="AW92" s="125"/>
      <c r="AX92" s="121">
        <v>3.3055555555555554</v>
      </c>
      <c r="AY92" s="121">
        <v>3</v>
      </c>
      <c r="AZ92" s="121">
        <f t="shared" si="24"/>
        <v>19.755555555555553</v>
      </c>
      <c r="BA92" s="63">
        <f t="shared" si="25"/>
        <v>65.851851851851833</v>
      </c>
      <c r="BB92" s="121">
        <f t="shared" si="26"/>
        <v>26.340740740740735</v>
      </c>
      <c r="BC92" s="121">
        <f>Capstones!AV91*0.6</f>
        <v>58.666666666666671</v>
      </c>
      <c r="BD92" s="121">
        <f t="shared" si="27"/>
        <v>42.503703703703707</v>
      </c>
      <c r="BE92" s="123" t="str">
        <f t="shared" si="28"/>
        <v>Cleared</v>
      </c>
    </row>
    <row r="93" spans="1:57" s="124" customFormat="1" ht="22.2" customHeight="1" x14ac:dyDescent="0.3">
      <c r="A93" s="62">
        <v>89</v>
      </c>
      <c r="B93" s="121" t="s">
        <v>23</v>
      </c>
      <c r="C93" s="121" t="s">
        <v>24</v>
      </c>
      <c r="D93" s="121" t="s">
        <v>203</v>
      </c>
      <c r="E93" s="122" t="s">
        <v>204</v>
      </c>
      <c r="F93" s="63">
        <v>2</v>
      </c>
      <c r="G93" s="63">
        <v>2</v>
      </c>
      <c r="H93" s="63">
        <v>3</v>
      </c>
      <c r="I93" s="63">
        <v>3</v>
      </c>
      <c r="J93" s="63">
        <v>1</v>
      </c>
      <c r="K93" s="63">
        <v>4</v>
      </c>
      <c r="L93" s="63">
        <v>1</v>
      </c>
      <c r="M93" s="62">
        <f t="shared" si="18"/>
        <v>16</v>
      </c>
      <c r="N93" s="63">
        <f t="shared" si="19"/>
        <v>45.714285714285715</v>
      </c>
      <c r="O93" s="63">
        <v>0</v>
      </c>
      <c r="P93" s="63">
        <f>Capstones!O92</f>
        <v>35</v>
      </c>
      <c r="Q93" s="63">
        <f t="shared" si="16"/>
        <v>17.5</v>
      </c>
      <c r="R93" s="63" t="str">
        <f t="shared" si="20"/>
        <v>NC</v>
      </c>
      <c r="S93" s="63">
        <v>2</v>
      </c>
      <c r="T93" s="63">
        <v>2.6124999999999998</v>
      </c>
      <c r="U93" s="63">
        <v>2.3333333333333335</v>
      </c>
      <c r="V93" s="63">
        <v>0</v>
      </c>
      <c r="W93" s="63">
        <v>2</v>
      </c>
      <c r="X93" s="63">
        <v>2.5499999999999998</v>
      </c>
      <c r="Y93" s="63">
        <v>1.75</v>
      </c>
      <c r="Z93" s="63">
        <f t="shared" ref="Z93:Z123" si="29">S93+T93+U93+V93+W93+X93+Y93</f>
        <v>13.245833333333334</v>
      </c>
      <c r="AA93" s="63">
        <f>Persona!$Z93/35*100</f>
        <v>37.845238095238102</v>
      </c>
      <c r="AB93" s="63">
        <f t="shared" si="17"/>
        <v>15.138095238095241</v>
      </c>
      <c r="AC93" s="63">
        <f>Capstones!Z92*0.6</f>
        <v>30.399999999999991</v>
      </c>
      <c r="AD93" s="63">
        <f>(Persona!$AB93+Persona!$AC93)*0.5</f>
        <v>22.769047619047615</v>
      </c>
      <c r="AE93" s="63" t="str">
        <f t="shared" si="21"/>
        <v>NC</v>
      </c>
      <c r="AF93" s="121"/>
      <c r="AG93" s="121">
        <v>2.4750000000000001</v>
      </c>
      <c r="AH93" s="121">
        <v>1.4</v>
      </c>
      <c r="AI93" s="121">
        <v>1.25</v>
      </c>
      <c r="AJ93" s="121">
        <v>0.75</v>
      </c>
      <c r="AK93" s="121"/>
      <c r="AL93" s="121">
        <v>1.25</v>
      </c>
      <c r="AM93" s="121">
        <f t="shared" si="22"/>
        <v>7.125</v>
      </c>
      <c r="AN93" s="63">
        <f>Persona!$AM93/25*100</f>
        <v>28.499999999999996</v>
      </c>
      <c r="AO93" s="63">
        <f>Persona!$AN93*0.4</f>
        <v>11.399999999999999</v>
      </c>
      <c r="AP93" s="63">
        <f>Capstones!AK92*0.6</f>
        <v>46</v>
      </c>
      <c r="AQ93" s="63">
        <f>(Persona!$AO93+Persona!$AP93)*0.5</f>
        <v>28.7</v>
      </c>
      <c r="AR93" s="63" t="str">
        <f t="shared" si="23"/>
        <v>Cleared</v>
      </c>
      <c r="AS93" s="121">
        <v>4</v>
      </c>
      <c r="AT93" s="121">
        <v>4</v>
      </c>
      <c r="AU93" s="121">
        <v>4</v>
      </c>
      <c r="AV93" s="121">
        <v>4</v>
      </c>
      <c r="AW93" s="121"/>
      <c r="AX93" s="121">
        <v>3.9166666666666665</v>
      </c>
      <c r="AY93" s="121">
        <v>3.3333333333333335</v>
      </c>
      <c r="AZ93" s="121">
        <f t="shared" si="24"/>
        <v>23.25</v>
      </c>
      <c r="BA93" s="63">
        <f t="shared" si="25"/>
        <v>77.5</v>
      </c>
      <c r="BB93" s="121">
        <f t="shared" si="26"/>
        <v>31</v>
      </c>
      <c r="BC93" s="121">
        <f>Capstones!AV92*0.6</f>
        <v>42.666666666666657</v>
      </c>
      <c r="BD93" s="121">
        <f t="shared" si="27"/>
        <v>36.833333333333329</v>
      </c>
      <c r="BE93" s="123" t="str">
        <f t="shared" si="28"/>
        <v>Cleared</v>
      </c>
    </row>
    <row r="94" spans="1:57" s="124" customFormat="1" ht="22.2" customHeight="1" x14ac:dyDescent="0.3">
      <c r="A94" s="66">
        <v>90</v>
      </c>
      <c r="B94" s="125" t="s">
        <v>207</v>
      </c>
      <c r="C94" s="125" t="s">
        <v>24</v>
      </c>
      <c r="D94" s="125" t="s">
        <v>205</v>
      </c>
      <c r="E94" s="126" t="s">
        <v>206</v>
      </c>
      <c r="F94" s="67">
        <v>1</v>
      </c>
      <c r="G94" s="67">
        <v>1</v>
      </c>
      <c r="H94" s="67">
        <v>3</v>
      </c>
      <c r="I94" s="67">
        <v>3</v>
      </c>
      <c r="J94" s="67">
        <v>2</v>
      </c>
      <c r="K94" s="67">
        <v>2</v>
      </c>
      <c r="L94" s="67">
        <v>3</v>
      </c>
      <c r="M94" s="66">
        <f t="shared" si="18"/>
        <v>15</v>
      </c>
      <c r="N94" s="67">
        <f t="shared" si="19"/>
        <v>42.857142857142854</v>
      </c>
      <c r="O94" s="67">
        <v>0</v>
      </c>
      <c r="P94" s="67">
        <f>Capstones!O93</f>
        <v>25.555555555555561</v>
      </c>
      <c r="Q94" s="63">
        <f t="shared" si="16"/>
        <v>12.77777777777778</v>
      </c>
      <c r="R94" s="63" t="str">
        <f t="shared" si="20"/>
        <v>NC</v>
      </c>
      <c r="S94" s="67">
        <v>1.3333333333333333</v>
      </c>
      <c r="T94" s="67">
        <v>2.2270833333333333</v>
      </c>
      <c r="U94" s="67">
        <v>1</v>
      </c>
      <c r="V94" s="67">
        <v>1</v>
      </c>
      <c r="W94" s="67">
        <v>4</v>
      </c>
      <c r="X94" s="67">
        <v>1.65</v>
      </c>
      <c r="Y94" s="67">
        <v>1</v>
      </c>
      <c r="Z94" s="67">
        <f t="shared" si="29"/>
        <v>12.210416666666667</v>
      </c>
      <c r="AA94" s="67">
        <f>Persona!$Z94/35*100</f>
        <v>34.886904761904766</v>
      </c>
      <c r="AB94" s="67">
        <f t="shared" si="17"/>
        <v>13.954761904761908</v>
      </c>
      <c r="AC94" s="63">
        <f>Capstones!Z93*0.6</f>
        <v>37.599999999999994</v>
      </c>
      <c r="AD94" s="63">
        <f>(Persona!$AB94+Persona!$AC94)*0.5</f>
        <v>25.777380952380952</v>
      </c>
      <c r="AE94" s="63" t="str">
        <f t="shared" si="21"/>
        <v>Cleared</v>
      </c>
      <c r="AF94" s="125"/>
      <c r="AG94" s="125">
        <v>1.5916666666666666</v>
      </c>
      <c r="AH94" s="125">
        <v>1.6666666666666667</v>
      </c>
      <c r="AI94" s="125">
        <v>1.75</v>
      </c>
      <c r="AJ94" s="125">
        <v>1</v>
      </c>
      <c r="AK94" s="125"/>
      <c r="AL94" s="125">
        <v>1.1666666666666665</v>
      </c>
      <c r="AM94" s="125">
        <f t="shared" si="22"/>
        <v>7.1749999999999989</v>
      </c>
      <c r="AN94" s="67">
        <f>Persona!$AM94/25*100</f>
        <v>28.7</v>
      </c>
      <c r="AO94" s="67">
        <f>Persona!$AN94*0.4</f>
        <v>11.48</v>
      </c>
      <c r="AP94" s="63">
        <f>Capstones!AK93*0.6</f>
        <v>41.333333333333321</v>
      </c>
      <c r="AQ94" s="63">
        <f>(Persona!$AO94+Persona!$AP94)*0.5</f>
        <v>26.406666666666659</v>
      </c>
      <c r="AR94" s="63" t="str">
        <f t="shared" si="23"/>
        <v>Cleared</v>
      </c>
      <c r="AS94" s="121">
        <v>3</v>
      </c>
      <c r="AT94" s="121">
        <v>2.8499999999999996</v>
      </c>
      <c r="AU94" s="121">
        <v>2</v>
      </c>
      <c r="AV94" s="121">
        <v>3</v>
      </c>
      <c r="AW94" s="125"/>
      <c r="AX94" s="121">
        <v>2.6111111111111112</v>
      </c>
      <c r="AY94" s="121">
        <v>3.3333333333333335</v>
      </c>
      <c r="AZ94" s="121">
        <f t="shared" si="24"/>
        <v>16.794444444444444</v>
      </c>
      <c r="BA94" s="63">
        <f t="shared" si="25"/>
        <v>55.981481481481481</v>
      </c>
      <c r="BB94" s="121">
        <f t="shared" si="26"/>
        <v>22.392592592592592</v>
      </c>
      <c r="BC94" s="121">
        <f>Capstones!AV93*0.6</f>
        <v>42</v>
      </c>
      <c r="BD94" s="121">
        <f t="shared" si="27"/>
        <v>32.196296296296296</v>
      </c>
      <c r="BE94" s="123" t="str">
        <f t="shared" si="28"/>
        <v>Cleared</v>
      </c>
    </row>
    <row r="95" spans="1:57" s="124" customFormat="1" ht="22.2" customHeight="1" x14ac:dyDescent="0.3">
      <c r="A95" s="62">
        <v>91</v>
      </c>
      <c r="B95" s="121" t="s">
        <v>27</v>
      </c>
      <c r="C95" s="121" t="s">
        <v>24</v>
      </c>
      <c r="D95" s="121" t="s">
        <v>208</v>
      </c>
      <c r="E95" s="122" t="s">
        <v>209</v>
      </c>
      <c r="F95" s="63">
        <v>2</v>
      </c>
      <c r="G95" s="63">
        <v>1</v>
      </c>
      <c r="H95" s="63">
        <v>4</v>
      </c>
      <c r="I95" s="63">
        <v>3</v>
      </c>
      <c r="J95" s="63">
        <v>1</v>
      </c>
      <c r="K95" s="63">
        <v>3</v>
      </c>
      <c r="L95" s="63">
        <v>1</v>
      </c>
      <c r="M95" s="62">
        <f t="shared" si="18"/>
        <v>15</v>
      </c>
      <c r="N95" s="63">
        <f t="shared" si="19"/>
        <v>42.857142857142854</v>
      </c>
      <c r="O95" s="63">
        <v>0</v>
      </c>
      <c r="P95" s="63">
        <f>Capstones!O94</f>
        <v>24.444444444444443</v>
      </c>
      <c r="Q95" s="63">
        <f t="shared" si="16"/>
        <v>12.222222222222221</v>
      </c>
      <c r="R95" s="63" t="str">
        <f t="shared" si="20"/>
        <v>NC</v>
      </c>
      <c r="S95" s="63">
        <v>0.66666666666666663</v>
      </c>
      <c r="T95" s="63">
        <v>1.4624999999999999</v>
      </c>
      <c r="U95" s="63">
        <v>0.66666666666666663</v>
      </c>
      <c r="V95" s="63">
        <v>1</v>
      </c>
      <c r="W95" s="63">
        <v>0</v>
      </c>
      <c r="X95" s="63">
        <v>1.75</v>
      </c>
      <c r="Y95" s="63">
        <v>1.25</v>
      </c>
      <c r="Z95" s="63">
        <f t="shared" si="29"/>
        <v>6.7958333333333325</v>
      </c>
      <c r="AA95" s="63">
        <f>Persona!$Z95/35*100</f>
        <v>19.416666666666664</v>
      </c>
      <c r="AB95" s="63">
        <f t="shared" si="17"/>
        <v>7.7666666666666657</v>
      </c>
      <c r="AC95" s="63">
        <f>Capstones!Z94*0.6</f>
        <v>27.2</v>
      </c>
      <c r="AD95" s="63">
        <f>(Persona!$AB95+Persona!$AC95)*0.5</f>
        <v>17.483333333333334</v>
      </c>
      <c r="AE95" s="63" t="str">
        <f t="shared" si="21"/>
        <v>NC</v>
      </c>
      <c r="AF95" s="121"/>
      <c r="AG95" s="121">
        <v>1.0333333333333334</v>
      </c>
      <c r="AH95" s="121">
        <v>1.3333333333333333</v>
      </c>
      <c r="AI95" s="121">
        <v>1.75</v>
      </c>
      <c r="AJ95" s="121">
        <v>1.625</v>
      </c>
      <c r="AK95" s="121"/>
      <c r="AL95" s="121">
        <v>2.083333333333333</v>
      </c>
      <c r="AM95" s="121">
        <f t="shared" si="22"/>
        <v>7.8250000000000002</v>
      </c>
      <c r="AN95" s="63">
        <f>Persona!$AM95/25*100</f>
        <v>31.3</v>
      </c>
      <c r="AO95" s="63">
        <f>Persona!$AN95*0.4</f>
        <v>12.520000000000001</v>
      </c>
      <c r="AP95" s="63">
        <f>Capstones!AK94*0.6</f>
        <v>60</v>
      </c>
      <c r="AQ95" s="63">
        <f>(Persona!$AO95+Persona!$AP95)*0.5</f>
        <v>36.26</v>
      </c>
      <c r="AR95" s="63" t="str">
        <f t="shared" si="23"/>
        <v>Cleared</v>
      </c>
      <c r="AS95" s="121">
        <v>1.3333333333333333</v>
      </c>
      <c r="AT95" s="121">
        <v>1.625</v>
      </c>
      <c r="AU95" s="121">
        <v>0.66666666666666663</v>
      </c>
      <c r="AV95" s="121">
        <v>1</v>
      </c>
      <c r="AW95" s="121"/>
      <c r="AX95" s="121">
        <v>1.1666666666666667</v>
      </c>
      <c r="AY95" s="121">
        <v>2.3333333333333335</v>
      </c>
      <c r="AZ95" s="121">
        <f t="shared" si="24"/>
        <v>8.125</v>
      </c>
      <c r="BA95" s="63">
        <f t="shared" si="25"/>
        <v>27.083333333333332</v>
      </c>
      <c r="BB95" s="121">
        <f t="shared" si="26"/>
        <v>10.833333333333334</v>
      </c>
      <c r="BC95" s="121">
        <f>Capstones!AV94*0.6</f>
        <v>23.666666666666668</v>
      </c>
      <c r="BD95" s="121">
        <f t="shared" si="27"/>
        <v>17.25</v>
      </c>
      <c r="BE95" s="123" t="str">
        <f t="shared" si="28"/>
        <v>NC</v>
      </c>
    </row>
    <row r="96" spans="1:57" s="124" customFormat="1" ht="22.2" customHeight="1" x14ac:dyDescent="0.3">
      <c r="A96" s="66">
        <v>92</v>
      </c>
      <c r="B96" s="125" t="s">
        <v>27</v>
      </c>
      <c r="C96" s="125" t="s">
        <v>47</v>
      </c>
      <c r="D96" s="125" t="s">
        <v>210</v>
      </c>
      <c r="E96" s="126" t="s">
        <v>211</v>
      </c>
      <c r="F96" s="67">
        <v>1</v>
      </c>
      <c r="G96" s="67">
        <v>1</v>
      </c>
      <c r="H96" s="67">
        <v>3</v>
      </c>
      <c r="I96" s="67">
        <v>4</v>
      </c>
      <c r="J96" s="67">
        <v>2</v>
      </c>
      <c r="K96" s="67">
        <v>2</v>
      </c>
      <c r="L96" s="67">
        <v>3</v>
      </c>
      <c r="M96" s="66">
        <f t="shared" si="18"/>
        <v>16</v>
      </c>
      <c r="N96" s="67">
        <f t="shared" si="19"/>
        <v>45.714285714285715</v>
      </c>
      <c r="O96" s="67">
        <v>0</v>
      </c>
      <c r="P96" s="67">
        <f>Capstones!O95</f>
        <v>49.444444444444443</v>
      </c>
      <c r="Q96" s="63">
        <f t="shared" si="16"/>
        <v>24.722222222222221</v>
      </c>
      <c r="R96" s="63" t="str">
        <f t="shared" si="20"/>
        <v>NC</v>
      </c>
      <c r="S96" s="67">
        <v>2.9166666666666665</v>
      </c>
      <c r="T96" s="67">
        <v>3</v>
      </c>
      <c r="U96" s="67">
        <v>2.1666666666666665</v>
      </c>
      <c r="V96" s="67">
        <v>3</v>
      </c>
      <c r="W96" s="67">
        <v>3</v>
      </c>
      <c r="X96" s="67">
        <v>2.7333333333333334</v>
      </c>
      <c r="Y96" s="67">
        <v>2.75</v>
      </c>
      <c r="Z96" s="67">
        <f t="shared" si="29"/>
        <v>19.566666666666666</v>
      </c>
      <c r="AA96" s="67">
        <f>Persona!$Z96/35*100</f>
        <v>55.904761904761898</v>
      </c>
      <c r="AB96" s="67">
        <f t="shared" si="17"/>
        <v>22.361904761904761</v>
      </c>
      <c r="AC96" s="63">
        <f>Capstones!Z95*0.6</f>
        <v>38.4</v>
      </c>
      <c r="AD96" s="63">
        <f>(Persona!$AB96+Persona!$AC96)*0.5</f>
        <v>30.38095238095238</v>
      </c>
      <c r="AE96" s="63" t="str">
        <f t="shared" si="21"/>
        <v>Cleared</v>
      </c>
      <c r="AF96" s="125"/>
      <c r="AG96" s="125">
        <v>3.6333333333333333</v>
      </c>
      <c r="AH96" s="125">
        <v>2.2000000000000002</v>
      </c>
      <c r="AI96" s="125">
        <v>2.75</v>
      </c>
      <c r="AJ96" s="125">
        <v>3.125</v>
      </c>
      <c r="AK96" s="125"/>
      <c r="AL96" s="125">
        <v>2.8333333333333335</v>
      </c>
      <c r="AM96" s="125">
        <f t="shared" si="22"/>
        <v>14.541666666666668</v>
      </c>
      <c r="AN96" s="67">
        <f>Persona!$AM96/25*100</f>
        <v>58.166666666666664</v>
      </c>
      <c r="AO96" s="67">
        <f>Persona!$AN96*0.4</f>
        <v>23.266666666666666</v>
      </c>
      <c r="AP96" s="63">
        <f>Capstones!AK95*0.6</f>
        <v>27.999999999999996</v>
      </c>
      <c r="AQ96" s="63">
        <f>(Persona!$AO96+Persona!$AP96)*0.5</f>
        <v>25.633333333333333</v>
      </c>
      <c r="AR96" s="63" t="str">
        <f t="shared" si="23"/>
        <v>Cleared</v>
      </c>
      <c r="AS96" s="121">
        <v>3.3333333333333335</v>
      </c>
      <c r="AT96" s="121">
        <v>2.8875000000000002</v>
      </c>
      <c r="AU96" s="121">
        <v>3</v>
      </c>
      <c r="AV96" s="121">
        <v>3</v>
      </c>
      <c r="AW96" s="125"/>
      <c r="AX96" s="121">
        <v>3.3333333333333335</v>
      </c>
      <c r="AY96" s="121">
        <v>3.3333333333333335</v>
      </c>
      <c r="AZ96" s="121">
        <f t="shared" si="24"/>
        <v>18.887499999999999</v>
      </c>
      <c r="BA96" s="63">
        <f t="shared" si="25"/>
        <v>62.958333333333336</v>
      </c>
      <c r="BB96" s="121">
        <f t="shared" si="26"/>
        <v>25.183333333333337</v>
      </c>
      <c r="BC96" s="121">
        <f>Capstones!AV95*0.6</f>
        <v>28.333333333333336</v>
      </c>
      <c r="BD96" s="121">
        <f t="shared" si="27"/>
        <v>26.758333333333336</v>
      </c>
      <c r="BE96" s="123" t="str">
        <f t="shared" si="28"/>
        <v>Cleared</v>
      </c>
    </row>
    <row r="97" spans="1:57" s="124" customFormat="1" ht="22.2" customHeight="1" x14ac:dyDescent="0.3">
      <c r="A97" s="62">
        <v>93</v>
      </c>
      <c r="B97" s="121" t="s">
        <v>23</v>
      </c>
      <c r="C97" s="121" t="s">
        <v>15</v>
      </c>
      <c r="D97" s="121" t="s">
        <v>212</v>
      </c>
      <c r="E97" s="122" t="s">
        <v>213</v>
      </c>
      <c r="F97" s="63">
        <v>1</v>
      </c>
      <c r="G97" s="63">
        <v>1</v>
      </c>
      <c r="H97" s="63">
        <v>4</v>
      </c>
      <c r="I97" s="63">
        <v>2</v>
      </c>
      <c r="J97" s="63">
        <v>3</v>
      </c>
      <c r="K97" s="63">
        <v>3</v>
      </c>
      <c r="L97" s="63">
        <v>2</v>
      </c>
      <c r="M97" s="62">
        <f t="shared" si="18"/>
        <v>16</v>
      </c>
      <c r="N97" s="63">
        <f t="shared" si="19"/>
        <v>45.714285714285715</v>
      </c>
      <c r="O97" s="63">
        <v>0</v>
      </c>
      <c r="P97" s="63">
        <f>Capstones!O96</f>
        <v>0</v>
      </c>
      <c r="Q97" s="63">
        <f t="shared" si="16"/>
        <v>0</v>
      </c>
      <c r="R97" s="63" t="str">
        <f t="shared" si="20"/>
        <v>NC</v>
      </c>
      <c r="S97" s="63">
        <v>2.25</v>
      </c>
      <c r="T97" s="63">
        <v>2.6916666666666664</v>
      </c>
      <c r="U97" s="63">
        <v>2</v>
      </c>
      <c r="V97" s="63">
        <v>1</v>
      </c>
      <c r="W97" s="63">
        <v>3.3333333333333335</v>
      </c>
      <c r="X97" s="63">
        <v>2.4333333333333336</v>
      </c>
      <c r="Y97" s="63">
        <v>2</v>
      </c>
      <c r="Z97" s="63">
        <f t="shared" si="29"/>
        <v>15.708333333333334</v>
      </c>
      <c r="AA97" s="63">
        <f>Persona!$Z97/35*100</f>
        <v>44.88095238095238</v>
      </c>
      <c r="AB97" s="63">
        <f t="shared" si="17"/>
        <v>17.952380952380953</v>
      </c>
      <c r="AC97" s="63">
        <f>Capstones!Z96*0.6</f>
        <v>26.4</v>
      </c>
      <c r="AD97" s="63">
        <f>(Persona!$AB97+Persona!$AC97)*0.5</f>
        <v>22.176190476190477</v>
      </c>
      <c r="AE97" s="63" t="str">
        <f t="shared" si="21"/>
        <v>NC</v>
      </c>
      <c r="AF97" s="121"/>
      <c r="AG97" s="121">
        <v>2.6083333333333329</v>
      </c>
      <c r="AH97" s="121">
        <v>1.8</v>
      </c>
      <c r="AI97" s="121">
        <v>2</v>
      </c>
      <c r="AJ97" s="121">
        <v>1.75</v>
      </c>
      <c r="AK97" s="121"/>
      <c r="AL97" s="121">
        <v>2.0833333333333335</v>
      </c>
      <c r="AM97" s="121">
        <f t="shared" si="22"/>
        <v>10.241666666666667</v>
      </c>
      <c r="AN97" s="63">
        <f>Persona!$AM97/25*100</f>
        <v>40.966666666666669</v>
      </c>
      <c r="AO97" s="63">
        <f>Persona!$AN97*0.4</f>
        <v>16.386666666666667</v>
      </c>
      <c r="AP97" s="63">
        <f>Capstones!AK96*0.6</f>
        <v>39.999999999999993</v>
      </c>
      <c r="AQ97" s="63">
        <f>(Persona!$AO97+Persona!$AP97)*0.5</f>
        <v>28.193333333333328</v>
      </c>
      <c r="AR97" s="63" t="str">
        <f t="shared" si="23"/>
        <v>Cleared</v>
      </c>
      <c r="AS97" s="121">
        <v>2.1666666666666665</v>
      </c>
      <c r="AT97" s="121">
        <v>2.1124999999999998</v>
      </c>
      <c r="AU97" s="121">
        <v>2</v>
      </c>
      <c r="AV97" s="121">
        <v>2</v>
      </c>
      <c r="AW97" s="121"/>
      <c r="AX97" s="121">
        <v>2.25</v>
      </c>
      <c r="AY97" s="121">
        <v>2.6666666666666665</v>
      </c>
      <c r="AZ97" s="121">
        <f t="shared" si="24"/>
        <v>13.195833333333333</v>
      </c>
      <c r="BA97" s="63">
        <f t="shared" si="25"/>
        <v>43.986111111111107</v>
      </c>
      <c r="BB97" s="121">
        <f t="shared" si="26"/>
        <v>17.594444444444445</v>
      </c>
      <c r="BC97" s="121">
        <f>Capstones!AV96*0.6</f>
        <v>39</v>
      </c>
      <c r="BD97" s="121">
        <f t="shared" si="27"/>
        <v>28.297222222222224</v>
      </c>
      <c r="BE97" s="123" t="str">
        <f t="shared" si="28"/>
        <v>Cleared</v>
      </c>
    </row>
    <row r="98" spans="1:57" s="124" customFormat="1" ht="22.2" customHeight="1" x14ac:dyDescent="0.3">
      <c r="A98" s="66">
        <v>94</v>
      </c>
      <c r="B98" s="125" t="s">
        <v>27</v>
      </c>
      <c r="C98" s="125" t="s">
        <v>24</v>
      </c>
      <c r="D98" s="125" t="s">
        <v>214</v>
      </c>
      <c r="E98" s="126" t="s">
        <v>215</v>
      </c>
      <c r="F98" s="67">
        <v>1</v>
      </c>
      <c r="G98" s="67">
        <v>1</v>
      </c>
      <c r="H98" s="67">
        <v>2</v>
      </c>
      <c r="I98" s="67">
        <v>2</v>
      </c>
      <c r="J98" s="67">
        <v>3</v>
      </c>
      <c r="K98" s="67">
        <v>2</v>
      </c>
      <c r="L98" s="67">
        <v>4</v>
      </c>
      <c r="M98" s="66">
        <f t="shared" si="18"/>
        <v>15</v>
      </c>
      <c r="N98" s="67">
        <f t="shared" si="19"/>
        <v>42.857142857142854</v>
      </c>
      <c r="O98" s="67">
        <v>0</v>
      </c>
      <c r="P98" s="67">
        <f>Capstones!O97</f>
        <v>30</v>
      </c>
      <c r="Q98" s="63">
        <f t="shared" si="16"/>
        <v>15</v>
      </c>
      <c r="R98" s="63" t="str">
        <f t="shared" si="20"/>
        <v>NC</v>
      </c>
      <c r="S98" s="67">
        <v>1.3333333333333333</v>
      </c>
      <c r="T98" s="67">
        <v>1.6812499999999999</v>
      </c>
      <c r="U98" s="67">
        <v>1.6666666666666667</v>
      </c>
      <c r="V98" s="67">
        <v>1</v>
      </c>
      <c r="W98" s="67">
        <v>2</v>
      </c>
      <c r="X98" s="67">
        <v>1.85</v>
      </c>
      <c r="Y98" s="67">
        <v>1.5</v>
      </c>
      <c r="Z98" s="67">
        <f t="shared" si="29"/>
        <v>11.03125</v>
      </c>
      <c r="AA98" s="67">
        <f>Persona!$Z98/35*100</f>
        <v>31.517857142857142</v>
      </c>
      <c r="AB98" s="67">
        <f t="shared" si="17"/>
        <v>12.607142857142858</v>
      </c>
      <c r="AC98" s="63">
        <f>Capstones!Z97*0.6</f>
        <v>26.4</v>
      </c>
      <c r="AD98" s="63">
        <f>(Persona!$AB98+Persona!$AC98)*0.5</f>
        <v>19.503571428571426</v>
      </c>
      <c r="AE98" s="63" t="str">
        <f t="shared" si="21"/>
        <v>NC</v>
      </c>
      <c r="AF98" s="125"/>
      <c r="AG98" s="125">
        <v>2.6666666666666665</v>
      </c>
      <c r="AH98" s="125">
        <v>2</v>
      </c>
      <c r="AI98" s="125">
        <v>2.375</v>
      </c>
      <c r="AJ98" s="125">
        <v>2.625</v>
      </c>
      <c r="AK98" s="125"/>
      <c r="AL98" s="125">
        <v>1.4166666666666665</v>
      </c>
      <c r="AM98" s="125">
        <f t="shared" si="22"/>
        <v>11.083333333333332</v>
      </c>
      <c r="AN98" s="67">
        <f>Persona!$AM98/25*100</f>
        <v>44.333333333333329</v>
      </c>
      <c r="AO98" s="67">
        <f>Persona!$AN98*0.4</f>
        <v>17.733333333333331</v>
      </c>
      <c r="AP98" s="63">
        <f>Capstones!AK97*0.6</f>
        <v>46.666666666666671</v>
      </c>
      <c r="AQ98" s="63">
        <f>(Persona!$AO98+Persona!$AP98)*0.5</f>
        <v>32.200000000000003</v>
      </c>
      <c r="AR98" s="63" t="str">
        <f t="shared" si="23"/>
        <v>Cleared</v>
      </c>
      <c r="AS98" s="121">
        <v>2.6666666666666665</v>
      </c>
      <c r="AT98" s="121">
        <v>3.2124999999999999</v>
      </c>
      <c r="AU98" s="121">
        <v>2.3333333333333335</v>
      </c>
      <c r="AV98" s="121">
        <v>3</v>
      </c>
      <c r="AW98" s="125"/>
      <c r="AX98" s="121">
        <v>3.1111111111111112</v>
      </c>
      <c r="AY98" s="121">
        <v>3.3333333333333335</v>
      </c>
      <c r="AZ98" s="121">
        <f t="shared" si="24"/>
        <v>17.656944444444445</v>
      </c>
      <c r="BA98" s="63">
        <f t="shared" si="25"/>
        <v>58.856481481481488</v>
      </c>
      <c r="BB98" s="121">
        <f t="shared" si="26"/>
        <v>23.542592592592598</v>
      </c>
      <c r="BC98" s="121">
        <f>Capstones!AV97*0.6</f>
        <v>16</v>
      </c>
      <c r="BD98" s="121">
        <f t="shared" si="27"/>
        <v>19.771296296296299</v>
      </c>
      <c r="BE98" s="123" t="str">
        <f t="shared" si="28"/>
        <v>NC</v>
      </c>
    </row>
    <row r="99" spans="1:57" s="124" customFormat="1" ht="22.2" customHeight="1" x14ac:dyDescent="0.3">
      <c r="A99" s="62">
        <v>95</v>
      </c>
      <c r="B99" s="121" t="s">
        <v>27</v>
      </c>
      <c r="C99" s="121" t="s">
        <v>47</v>
      </c>
      <c r="D99" s="121" t="s">
        <v>216</v>
      </c>
      <c r="E99" s="122" t="s">
        <v>217</v>
      </c>
      <c r="F99" s="63">
        <v>2</v>
      </c>
      <c r="G99" s="63">
        <v>1</v>
      </c>
      <c r="H99" s="63">
        <v>1</v>
      </c>
      <c r="I99" s="63">
        <v>4</v>
      </c>
      <c r="J99" s="63">
        <v>2</v>
      </c>
      <c r="K99" s="63">
        <v>3</v>
      </c>
      <c r="L99" s="63">
        <v>3</v>
      </c>
      <c r="M99" s="62">
        <f t="shared" si="18"/>
        <v>16</v>
      </c>
      <c r="N99" s="63">
        <f t="shared" si="19"/>
        <v>45.714285714285715</v>
      </c>
      <c r="O99" s="63">
        <v>0</v>
      </c>
      <c r="P99" s="63">
        <f>Capstones!O98</f>
        <v>49.444444444444443</v>
      </c>
      <c r="Q99" s="63">
        <f>P99*0.5</f>
        <v>24.722222222222221</v>
      </c>
      <c r="R99" s="63" t="str">
        <f t="shared" si="20"/>
        <v>NC</v>
      </c>
      <c r="S99" s="63">
        <v>3.0416666666666665</v>
      </c>
      <c r="T99" s="63">
        <v>3.3187500000000001</v>
      </c>
      <c r="U99" s="63">
        <v>2.6666666666666665</v>
      </c>
      <c r="V99" s="63">
        <v>4</v>
      </c>
      <c r="W99" s="63">
        <v>3.3333333333333335</v>
      </c>
      <c r="X99" s="63">
        <v>3.0666666666666669</v>
      </c>
      <c r="Y99" s="63">
        <v>3.125</v>
      </c>
      <c r="Z99" s="63">
        <f t="shared" si="29"/>
        <v>22.552083333333332</v>
      </c>
      <c r="AA99" s="63">
        <f>Persona!$Z99/35*100</f>
        <v>64.434523809523796</v>
      </c>
      <c r="AB99" s="63">
        <f t="shared" si="17"/>
        <v>25.773809523809518</v>
      </c>
      <c r="AC99" s="63">
        <f>Capstones!Z98*0.6</f>
        <v>30.399999999999991</v>
      </c>
      <c r="AD99" s="63">
        <f>(Persona!$AB99+Persona!$AC99)*0.5</f>
        <v>28.086904761904755</v>
      </c>
      <c r="AE99" s="63" t="str">
        <f t="shared" si="21"/>
        <v>Cleared</v>
      </c>
      <c r="AF99" s="121"/>
      <c r="AG99" s="121">
        <v>2.7666666666666662</v>
      </c>
      <c r="AH99" s="121">
        <v>2.8</v>
      </c>
      <c r="AI99" s="121">
        <v>3.25</v>
      </c>
      <c r="AJ99" s="121">
        <v>3.25</v>
      </c>
      <c r="AK99" s="121"/>
      <c r="AL99" s="121">
        <v>3.416666666666667</v>
      </c>
      <c r="AM99" s="121">
        <f t="shared" si="22"/>
        <v>15.483333333333334</v>
      </c>
      <c r="AN99" s="63">
        <f>Persona!$AM99/25*100</f>
        <v>61.933333333333337</v>
      </c>
      <c r="AO99" s="63">
        <f>Persona!$AN99*0.4</f>
        <v>24.773333333333337</v>
      </c>
      <c r="AP99" s="63">
        <f>Capstones!AK98*0.6</f>
        <v>43.999999999999993</v>
      </c>
      <c r="AQ99" s="63">
        <f>(Persona!$AO99+Persona!$AP99)*0.5</f>
        <v>34.386666666666663</v>
      </c>
      <c r="AR99" s="63" t="str">
        <f t="shared" si="23"/>
        <v>Cleared</v>
      </c>
      <c r="AS99" s="121">
        <v>2.1666666666666665</v>
      </c>
      <c r="AT99" s="121">
        <v>2.9249999999999998</v>
      </c>
      <c r="AU99" s="121">
        <v>3</v>
      </c>
      <c r="AV99" s="121">
        <v>3</v>
      </c>
      <c r="AW99" s="121"/>
      <c r="AX99" s="121">
        <v>2.75</v>
      </c>
      <c r="AY99" s="121">
        <v>3</v>
      </c>
      <c r="AZ99" s="121">
        <f t="shared" si="24"/>
        <v>16.841666666666669</v>
      </c>
      <c r="BA99" s="63">
        <f t="shared" si="25"/>
        <v>56.1388888888889</v>
      </c>
      <c r="BB99" s="121">
        <f t="shared" si="26"/>
        <v>22.455555555555563</v>
      </c>
      <c r="BC99" s="121">
        <f>Capstones!AV98*0.6</f>
        <v>42.666666666666657</v>
      </c>
      <c r="BD99" s="121">
        <f t="shared" si="27"/>
        <v>32.56111111111111</v>
      </c>
      <c r="BE99" s="123" t="str">
        <f t="shared" si="28"/>
        <v>Cleared</v>
      </c>
    </row>
    <row r="100" spans="1:57" s="124" customFormat="1" ht="22.2" customHeight="1" x14ac:dyDescent="0.3">
      <c r="A100" s="66">
        <v>96</v>
      </c>
      <c r="B100" s="125" t="s">
        <v>27</v>
      </c>
      <c r="C100" s="125" t="s">
        <v>15</v>
      </c>
      <c r="D100" s="125" t="s">
        <v>218</v>
      </c>
      <c r="E100" s="126" t="s">
        <v>219</v>
      </c>
      <c r="F100" s="67">
        <v>2</v>
      </c>
      <c r="G100" s="67">
        <v>1</v>
      </c>
      <c r="H100" s="67">
        <v>2</v>
      </c>
      <c r="I100" s="67">
        <v>1</v>
      </c>
      <c r="J100" s="67">
        <v>3</v>
      </c>
      <c r="K100" s="67">
        <v>2</v>
      </c>
      <c r="L100" s="67">
        <v>3</v>
      </c>
      <c r="M100" s="66">
        <f t="shared" si="18"/>
        <v>14</v>
      </c>
      <c r="N100" s="67">
        <f t="shared" si="19"/>
        <v>40</v>
      </c>
      <c r="O100" s="67">
        <v>0</v>
      </c>
      <c r="P100" s="67">
        <f>Capstones!O99</f>
        <v>75.555555555555543</v>
      </c>
      <c r="Q100" s="63">
        <f t="shared" si="16"/>
        <v>37.777777777777771</v>
      </c>
      <c r="R100" s="63" t="str">
        <f t="shared" si="20"/>
        <v>Cleared</v>
      </c>
      <c r="S100" s="67">
        <v>2.6666666666666665</v>
      </c>
      <c r="T100" s="67">
        <v>2.1291666666666669</v>
      </c>
      <c r="U100" s="67">
        <v>1.8333333333333333</v>
      </c>
      <c r="V100" s="67">
        <v>2</v>
      </c>
      <c r="W100" s="67">
        <v>1.6666666666666667</v>
      </c>
      <c r="X100" s="67">
        <v>2.2166666666666668</v>
      </c>
      <c r="Y100" s="67">
        <v>2</v>
      </c>
      <c r="Z100" s="67">
        <f t="shared" si="29"/>
        <v>14.512499999999999</v>
      </c>
      <c r="AA100" s="67">
        <f>Persona!$Z100/35*100</f>
        <v>41.464285714285715</v>
      </c>
      <c r="AB100" s="67">
        <f t="shared" si="17"/>
        <v>16.585714285714285</v>
      </c>
      <c r="AC100" s="63">
        <f>Capstones!Z99*0.6</f>
        <v>28.799999999999997</v>
      </c>
      <c r="AD100" s="63">
        <f>(Persona!$AB100+Persona!$AC100)*0.5</f>
        <v>22.692857142857143</v>
      </c>
      <c r="AE100" s="63" t="str">
        <f t="shared" si="21"/>
        <v>NC</v>
      </c>
      <c r="AF100" s="125"/>
      <c r="AG100" s="125">
        <v>2.3083333333333331</v>
      </c>
      <c r="AH100" s="125">
        <v>1.2</v>
      </c>
      <c r="AI100" s="125">
        <v>1.5</v>
      </c>
      <c r="AJ100" s="125">
        <v>1.125</v>
      </c>
      <c r="AK100" s="125"/>
      <c r="AL100" s="125">
        <v>1.5</v>
      </c>
      <c r="AM100" s="125">
        <f t="shared" si="22"/>
        <v>7.6333333333333329</v>
      </c>
      <c r="AN100" s="67">
        <f>Persona!$AM100/25*100</f>
        <v>30.533333333333328</v>
      </c>
      <c r="AO100" s="67">
        <f>Persona!$AN100*0.4</f>
        <v>12.213333333333331</v>
      </c>
      <c r="AP100" s="63">
        <f>Capstones!AK99*0.6</f>
        <v>37.999999999999993</v>
      </c>
      <c r="AQ100" s="63">
        <f>(Persona!$AO100+Persona!$AP100)*0.5</f>
        <v>25.106666666666662</v>
      </c>
      <c r="AR100" s="63" t="str">
        <f t="shared" si="23"/>
        <v>Cleared</v>
      </c>
      <c r="AS100" s="121">
        <v>2.1666666666666665</v>
      </c>
      <c r="AT100" s="121">
        <v>2.875</v>
      </c>
      <c r="AU100" s="121">
        <v>2.6666666666666665</v>
      </c>
      <c r="AV100" s="121">
        <v>2</v>
      </c>
      <c r="AW100" s="125"/>
      <c r="AX100" s="121">
        <v>2.6944444444444446</v>
      </c>
      <c r="AY100" s="121">
        <v>2.6666666666666665</v>
      </c>
      <c r="AZ100" s="121">
        <f t="shared" si="24"/>
        <v>15.069444444444443</v>
      </c>
      <c r="BA100" s="63">
        <f t="shared" si="25"/>
        <v>50.231481481481481</v>
      </c>
      <c r="BB100" s="121">
        <f t="shared" si="26"/>
        <v>20.092592592592595</v>
      </c>
      <c r="BC100" s="121">
        <f>Capstones!AV99*0.6</f>
        <v>39.666666666666664</v>
      </c>
      <c r="BD100" s="121">
        <f t="shared" si="27"/>
        <v>29.87962962962963</v>
      </c>
      <c r="BE100" s="123" t="str">
        <f t="shared" si="28"/>
        <v>Cleared</v>
      </c>
    </row>
    <row r="101" spans="1:57" s="124" customFormat="1" ht="22.2" customHeight="1" x14ac:dyDescent="0.3">
      <c r="A101" s="62">
        <v>97</v>
      </c>
      <c r="B101" s="121" t="s">
        <v>23</v>
      </c>
      <c r="C101" s="121" t="s">
        <v>47</v>
      </c>
      <c r="D101" s="121" t="s">
        <v>220</v>
      </c>
      <c r="E101" s="122" t="s">
        <v>221</v>
      </c>
      <c r="F101" s="63">
        <v>4</v>
      </c>
      <c r="G101" s="63">
        <v>1</v>
      </c>
      <c r="H101" s="63">
        <v>3</v>
      </c>
      <c r="I101" s="63">
        <v>2</v>
      </c>
      <c r="J101" s="63">
        <v>2</v>
      </c>
      <c r="K101" s="63">
        <v>3</v>
      </c>
      <c r="L101" s="63">
        <v>1</v>
      </c>
      <c r="M101" s="62">
        <f t="shared" si="18"/>
        <v>16</v>
      </c>
      <c r="N101" s="63">
        <f t="shared" si="19"/>
        <v>45.714285714285715</v>
      </c>
      <c r="O101" s="63">
        <v>0</v>
      </c>
      <c r="P101" s="63">
        <f>Capstones!O100</f>
        <v>57.222222222222221</v>
      </c>
      <c r="Q101" s="63">
        <f t="shared" si="16"/>
        <v>28.611111111111111</v>
      </c>
      <c r="R101" s="63" t="str">
        <f t="shared" si="20"/>
        <v>Cleared</v>
      </c>
      <c r="S101" s="63">
        <v>2.8333333333333335</v>
      </c>
      <c r="T101" s="63">
        <v>3</v>
      </c>
      <c r="U101" s="63">
        <v>2.1666666666666665</v>
      </c>
      <c r="V101" s="63">
        <v>3</v>
      </c>
      <c r="W101" s="63">
        <v>3</v>
      </c>
      <c r="X101" s="63">
        <v>2.7333333333333334</v>
      </c>
      <c r="Y101" s="63">
        <v>2.75</v>
      </c>
      <c r="Z101" s="63">
        <f t="shared" si="29"/>
        <v>19.483333333333334</v>
      </c>
      <c r="AA101" s="63">
        <f>Persona!$Z101/35*100</f>
        <v>55.666666666666664</v>
      </c>
      <c r="AB101" s="63">
        <f t="shared" si="17"/>
        <v>22.266666666666666</v>
      </c>
      <c r="AC101" s="63">
        <f>Capstones!Z100*0.6</f>
        <v>33.6</v>
      </c>
      <c r="AD101" s="63">
        <f>(Persona!$AB101+Persona!$AC101)*0.5</f>
        <v>27.933333333333334</v>
      </c>
      <c r="AE101" s="63" t="str">
        <f t="shared" si="21"/>
        <v>Cleared</v>
      </c>
      <c r="AF101" s="121"/>
      <c r="AG101" s="121">
        <v>2.0666666666666664</v>
      </c>
      <c r="AH101" s="121">
        <v>2.8</v>
      </c>
      <c r="AI101" s="121">
        <v>3.875</v>
      </c>
      <c r="AJ101" s="121">
        <v>3.75</v>
      </c>
      <c r="AK101" s="121"/>
      <c r="AL101" s="121">
        <v>3.8333333333333335</v>
      </c>
      <c r="AM101" s="121">
        <f t="shared" si="22"/>
        <v>16.324999999999999</v>
      </c>
      <c r="AN101" s="63">
        <f>Persona!$AM101/25*100</f>
        <v>65.3</v>
      </c>
      <c r="AO101" s="63">
        <f>Persona!$AN101*0.4</f>
        <v>26.12</v>
      </c>
      <c r="AP101" s="63">
        <f>Capstones!AK100*0.6</f>
        <v>39.666666666666664</v>
      </c>
      <c r="AQ101" s="63">
        <f>(Persona!$AO101+Persona!$AP101)*0.5</f>
        <v>32.893333333333331</v>
      </c>
      <c r="AR101" s="63" t="str">
        <f t="shared" si="23"/>
        <v>Cleared</v>
      </c>
      <c r="AS101" s="121">
        <v>3.2916666666666665</v>
      </c>
      <c r="AT101" s="121">
        <v>3.2249999999999996</v>
      </c>
      <c r="AU101" s="121">
        <v>3.3333333333333335</v>
      </c>
      <c r="AV101" s="121">
        <v>3</v>
      </c>
      <c r="AW101" s="121"/>
      <c r="AX101" s="121">
        <v>3.1388888888888888</v>
      </c>
      <c r="AY101" s="121">
        <v>3.1666666666666665</v>
      </c>
      <c r="AZ101" s="121">
        <f t="shared" si="24"/>
        <v>19.155555555555555</v>
      </c>
      <c r="BA101" s="63">
        <f t="shared" si="25"/>
        <v>63.851851851851848</v>
      </c>
      <c r="BB101" s="121">
        <f t="shared" si="26"/>
        <v>25.540740740740741</v>
      </c>
      <c r="BC101" s="121">
        <f>Capstones!AV100*0.6</f>
        <v>49.333333333333329</v>
      </c>
      <c r="BD101" s="121">
        <f t="shared" si="27"/>
        <v>37.437037037037037</v>
      </c>
      <c r="BE101" s="123" t="str">
        <f t="shared" si="28"/>
        <v>Cleared</v>
      </c>
    </row>
    <row r="102" spans="1:57" s="124" customFormat="1" ht="22.2" customHeight="1" x14ac:dyDescent="0.3">
      <c r="A102" s="66">
        <v>98</v>
      </c>
      <c r="B102" s="125" t="s">
        <v>23</v>
      </c>
      <c r="C102" s="125" t="s">
        <v>15</v>
      </c>
      <c r="D102" s="125" t="s">
        <v>222</v>
      </c>
      <c r="E102" s="126" t="s">
        <v>223</v>
      </c>
      <c r="F102" s="67">
        <v>2</v>
      </c>
      <c r="G102" s="67">
        <v>1</v>
      </c>
      <c r="H102" s="67">
        <v>1</v>
      </c>
      <c r="I102" s="67">
        <v>3</v>
      </c>
      <c r="J102" s="67">
        <v>4</v>
      </c>
      <c r="K102" s="67">
        <v>2</v>
      </c>
      <c r="L102" s="67">
        <v>3</v>
      </c>
      <c r="M102" s="66">
        <f t="shared" si="18"/>
        <v>16</v>
      </c>
      <c r="N102" s="67">
        <f t="shared" si="19"/>
        <v>45.714285714285715</v>
      </c>
      <c r="O102" s="67">
        <v>0</v>
      </c>
      <c r="P102" s="67">
        <f>Capstones!O101</f>
        <v>67.777777777777786</v>
      </c>
      <c r="Q102" s="63">
        <f t="shared" si="16"/>
        <v>33.888888888888893</v>
      </c>
      <c r="R102" s="63" t="str">
        <f t="shared" si="20"/>
        <v>Cleared</v>
      </c>
      <c r="S102" s="67">
        <v>3</v>
      </c>
      <c r="T102" s="67">
        <v>2.791666666666667</v>
      </c>
      <c r="U102" s="67">
        <v>2.3333333333333335</v>
      </c>
      <c r="V102" s="67">
        <v>3</v>
      </c>
      <c r="W102" s="67">
        <v>1</v>
      </c>
      <c r="X102" s="67">
        <v>2.7666666666666666</v>
      </c>
      <c r="Y102" s="67">
        <v>2</v>
      </c>
      <c r="Z102" s="67">
        <f t="shared" si="29"/>
        <v>16.891666666666666</v>
      </c>
      <c r="AA102" s="67">
        <f>Persona!$Z102/35*100</f>
        <v>48.261904761904759</v>
      </c>
      <c r="AB102" s="67">
        <f t="shared" si="17"/>
        <v>19.304761904761904</v>
      </c>
      <c r="AC102" s="63">
        <f>Capstones!Z101*0.6</f>
        <v>36</v>
      </c>
      <c r="AD102" s="63">
        <f>(Persona!$AB102+Persona!$AC102)*0.5</f>
        <v>27.652380952380952</v>
      </c>
      <c r="AE102" s="63" t="str">
        <f t="shared" si="21"/>
        <v>Cleared</v>
      </c>
      <c r="AF102" s="125"/>
      <c r="AG102" s="125">
        <v>2.6666666666666665</v>
      </c>
      <c r="AH102" s="125">
        <v>1.8</v>
      </c>
      <c r="AI102" s="125">
        <v>1.875</v>
      </c>
      <c r="AJ102" s="125">
        <v>1.375</v>
      </c>
      <c r="AK102" s="125"/>
      <c r="AL102" s="125">
        <v>2.1666666666666665</v>
      </c>
      <c r="AM102" s="125">
        <f t="shared" si="22"/>
        <v>9.8833333333333329</v>
      </c>
      <c r="AN102" s="67">
        <f>Persona!$AM102/25*100</f>
        <v>39.533333333333331</v>
      </c>
      <c r="AO102" s="67">
        <f>Persona!$AN102*0.4</f>
        <v>15.813333333333333</v>
      </c>
      <c r="AP102" s="63">
        <f>Capstones!AK101*0.6</f>
        <v>48.666666666666664</v>
      </c>
      <c r="AQ102" s="63">
        <f>(Persona!$AO102+Persona!$AP102)*0.5</f>
        <v>32.239999999999995</v>
      </c>
      <c r="AR102" s="63" t="str">
        <f t="shared" si="23"/>
        <v>Cleared</v>
      </c>
      <c r="AS102" s="121">
        <v>2.4166666666666665</v>
      </c>
      <c r="AT102" s="121">
        <v>2.7625000000000002</v>
      </c>
      <c r="AU102" s="121">
        <v>2.6666666666666665</v>
      </c>
      <c r="AV102" s="121">
        <v>3</v>
      </c>
      <c r="AW102" s="125"/>
      <c r="AX102" s="121">
        <v>2.5277777777777781</v>
      </c>
      <c r="AY102" s="121">
        <v>3</v>
      </c>
      <c r="AZ102" s="121">
        <f t="shared" si="24"/>
        <v>16.37361111111111</v>
      </c>
      <c r="BA102" s="63">
        <f t="shared" si="25"/>
        <v>54.578703703703702</v>
      </c>
      <c r="BB102" s="121">
        <f t="shared" si="26"/>
        <v>21.831481481481482</v>
      </c>
      <c r="BC102" s="121">
        <f>Capstones!AV101*0.6</f>
        <v>47.666666666666664</v>
      </c>
      <c r="BD102" s="121">
        <f t="shared" si="27"/>
        <v>34.749074074074073</v>
      </c>
      <c r="BE102" s="123" t="str">
        <f t="shared" si="28"/>
        <v>Cleared</v>
      </c>
    </row>
    <row r="103" spans="1:57" s="124" customFormat="1" ht="22.2" customHeight="1" x14ac:dyDescent="0.3">
      <c r="A103" s="62">
        <v>99</v>
      </c>
      <c r="B103" s="121" t="s">
        <v>27</v>
      </c>
      <c r="C103" s="121" t="s">
        <v>47</v>
      </c>
      <c r="D103" s="121" t="s">
        <v>224</v>
      </c>
      <c r="E103" s="122" t="s">
        <v>225</v>
      </c>
      <c r="F103" s="63">
        <v>2</v>
      </c>
      <c r="G103" s="63">
        <v>2</v>
      </c>
      <c r="H103" s="63">
        <v>3</v>
      </c>
      <c r="I103" s="63">
        <v>2</v>
      </c>
      <c r="J103" s="63">
        <v>1</v>
      </c>
      <c r="K103" s="63">
        <v>4</v>
      </c>
      <c r="L103" s="63">
        <v>1</v>
      </c>
      <c r="M103" s="62">
        <f t="shared" si="18"/>
        <v>15</v>
      </c>
      <c r="N103" s="63">
        <f t="shared" si="19"/>
        <v>42.857142857142854</v>
      </c>
      <c r="O103" s="63">
        <v>0</v>
      </c>
      <c r="P103" s="63">
        <f>Capstones!O102</f>
        <v>47.222222222222221</v>
      </c>
      <c r="Q103" s="63">
        <f t="shared" si="16"/>
        <v>23.611111111111111</v>
      </c>
      <c r="R103" s="63" t="str">
        <f t="shared" si="20"/>
        <v>NC</v>
      </c>
      <c r="S103" s="63">
        <v>1.8333333333333333</v>
      </c>
      <c r="T103" s="63">
        <v>2.0375000000000001</v>
      </c>
      <c r="U103" s="63">
        <v>1.3333333333333333</v>
      </c>
      <c r="V103" s="63">
        <v>2</v>
      </c>
      <c r="W103" s="63">
        <v>2</v>
      </c>
      <c r="X103" s="63">
        <v>1.7833333333333337</v>
      </c>
      <c r="Y103" s="63">
        <v>1.75</v>
      </c>
      <c r="Z103" s="63">
        <f t="shared" si="29"/>
        <v>12.737499999999999</v>
      </c>
      <c r="AA103" s="63">
        <f>Persona!$Z103/35*100</f>
        <v>36.392857142857139</v>
      </c>
      <c r="AB103" s="63">
        <f t="shared" si="17"/>
        <v>14.557142857142857</v>
      </c>
      <c r="AC103" s="63">
        <f>Capstones!Z102*0.6</f>
        <v>24</v>
      </c>
      <c r="AD103" s="63">
        <f>(Persona!$AB103+Persona!$AC103)*0.5</f>
        <v>19.278571428571428</v>
      </c>
      <c r="AE103" s="63" t="str">
        <f t="shared" si="21"/>
        <v>NC</v>
      </c>
      <c r="AF103" s="121"/>
      <c r="AG103" s="121">
        <v>2.1833333333333336</v>
      </c>
      <c r="AH103" s="121">
        <v>1.0666666666666669</v>
      </c>
      <c r="AI103" s="121">
        <v>1.125</v>
      </c>
      <c r="AJ103" s="121">
        <v>1.75</v>
      </c>
      <c r="AK103" s="121"/>
      <c r="AL103" s="121">
        <v>1.4166666666666665</v>
      </c>
      <c r="AM103" s="121">
        <f t="shared" si="22"/>
        <v>7.5416666666666661</v>
      </c>
      <c r="AN103" s="63">
        <f>Persona!$AM103/25*100</f>
        <v>30.166666666666664</v>
      </c>
      <c r="AO103" s="63">
        <f>Persona!$AN103*0.4</f>
        <v>12.066666666666666</v>
      </c>
      <c r="AP103" s="63">
        <f>Capstones!AK102*0.6</f>
        <v>26</v>
      </c>
      <c r="AQ103" s="63">
        <f>(Persona!$AO103+Persona!$AP103)*0.5</f>
        <v>19.033333333333331</v>
      </c>
      <c r="AR103" s="63" t="str">
        <f t="shared" si="23"/>
        <v>NC</v>
      </c>
      <c r="AS103" s="121">
        <v>0.66666666666666663</v>
      </c>
      <c r="AT103" s="121">
        <v>1.25</v>
      </c>
      <c r="AU103" s="121">
        <v>0.66666666666666663</v>
      </c>
      <c r="AV103" s="121">
        <v>1</v>
      </c>
      <c r="AW103" s="121"/>
      <c r="AX103" s="121">
        <v>0.66666666666666663</v>
      </c>
      <c r="AY103" s="121">
        <v>2</v>
      </c>
      <c r="AZ103" s="121">
        <f t="shared" si="24"/>
        <v>6.25</v>
      </c>
      <c r="BA103" s="63">
        <f t="shared" si="25"/>
        <v>20.833333333333332</v>
      </c>
      <c r="BB103" s="121">
        <f t="shared" si="26"/>
        <v>8.3333333333333339</v>
      </c>
      <c r="BC103" s="121">
        <f>Capstones!AV102*0.6</f>
        <v>31.333333333333336</v>
      </c>
      <c r="BD103" s="129">
        <f t="shared" si="27"/>
        <v>19.833333333333336</v>
      </c>
      <c r="BE103" s="123" t="str">
        <f t="shared" si="28"/>
        <v>NC</v>
      </c>
    </row>
    <row r="104" spans="1:57" s="124" customFormat="1" ht="22.2" customHeight="1" x14ac:dyDescent="0.3">
      <c r="A104" s="66">
        <v>100</v>
      </c>
      <c r="B104" s="125" t="s">
        <v>27</v>
      </c>
      <c r="C104" s="125" t="s">
        <v>24</v>
      </c>
      <c r="D104" s="125" t="s">
        <v>226</v>
      </c>
      <c r="E104" s="126" t="s">
        <v>227</v>
      </c>
      <c r="F104" s="67">
        <v>2</v>
      </c>
      <c r="G104" s="67">
        <v>3</v>
      </c>
      <c r="H104" s="67">
        <v>4</v>
      </c>
      <c r="I104" s="67">
        <v>3</v>
      </c>
      <c r="J104" s="67">
        <v>1</v>
      </c>
      <c r="K104" s="67">
        <v>2</v>
      </c>
      <c r="L104" s="67">
        <v>1</v>
      </c>
      <c r="M104" s="66">
        <f t="shared" si="18"/>
        <v>16</v>
      </c>
      <c r="N104" s="67">
        <f t="shared" si="19"/>
        <v>45.714285714285715</v>
      </c>
      <c r="O104" s="67">
        <v>0</v>
      </c>
      <c r="P104" s="67">
        <f>Capstones!O103</f>
        <v>36.111111111111107</v>
      </c>
      <c r="Q104" s="63">
        <f t="shared" si="16"/>
        <v>18.055555555555554</v>
      </c>
      <c r="R104" s="63" t="str">
        <f t="shared" si="20"/>
        <v>NC</v>
      </c>
      <c r="S104" s="67">
        <v>1</v>
      </c>
      <c r="T104" s="67">
        <v>1.3</v>
      </c>
      <c r="U104" s="67">
        <v>0.83333333333333337</v>
      </c>
      <c r="V104" s="67">
        <v>1</v>
      </c>
      <c r="W104" s="67">
        <v>3.6666666666666665</v>
      </c>
      <c r="X104" s="67">
        <v>1.25</v>
      </c>
      <c r="Y104" s="67">
        <v>1.75</v>
      </c>
      <c r="Z104" s="67">
        <f t="shared" si="29"/>
        <v>10.799999999999999</v>
      </c>
      <c r="AA104" s="67">
        <f>Persona!$Z104/35*100</f>
        <v>30.857142857142854</v>
      </c>
      <c r="AB104" s="67">
        <f t="shared" si="17"/>
        <v>12.342857142857142</v>
      </c>
      <c r="AC104" s="63">
        <f>Capstones!Z103*0.6</f>
        <v>27.2</v>
      </c>
      <c r="AD104" s="63">
        <f>(Persona!$AB104+Persona!$AC104)*0.5</f>
        <v>19.771428571428572</v>
      </c>
      <c r="AE104" s="63" t="str">
        <f t="shared" si="21"/>
        <v>NC</v>
      </c>
      <c r="AF104" s="125"/>
      <c r="AG104" s="125">
        <v>1.2166666666666666</v>
      </c>
      <c r="AH104" s="125">
        <v>1.4</v>
      </c>
      <c r="AI104" s="125">
        <v>1.375</v>
      </c>
      <c r="AJ104" s="125">
        <v>1.125</v>
      </c>
      <c r="AK104" s="125"/>
      <c r="AL104" s="125">
        <v>1.5</v>
      </c>
      <c r="AM104" s="125">
        <f t="shared" si="22"/>
        <v>6.6166666666666663</v>
      </c>
      <c r="AN104" s="67">
        <f>Persona!$AM104/25*100</f>
        <v>26.466666666666665</v>
      </c>
      <c r="AO104" s="67">
        <f>Persona!$AN104*0.4</f>
        <v>10.586666666666666</v>
      </c>
      <c r="AP104" s="63">
        <f>Capstones!AK103*0.6</f>
        <v>42.666666666666657</v>
      </c>
      <c r="AQ104" s="63">
        <f>(Persona!$AO104+Persona!$AP104)*0.5</f>
        <v>26.626666666666662</v>
      </c>
      <c r="AR104" s="63" t="str">
        <f t="shared" si="23"/>
        <v>Cleared</v>
      </c>
      <c r="AS104" s="121">
        <v>0.66666666666666663</v>
      </c>
      <c r="AT104" s="121">
        <v>1.1000000000000001</v>
      </c>
      <c r="AU104" s="121">
        <v>0.66666666666666663</v>
      </c>
      <c r="AV104" s="121">
        <v>1</v>
      </c>
      <c r="AW104" s="125"/>
      <c r="AX104" s="121">
        <v>0.88888888888888895</v>
      </c>
      <c r="AY104" s="121">
        <v>2</v>
      </c>
      <c r="AZ104" s="121">
        <f t="shared" si="24"/>
        <v>6.322222222222222</v>
      </c>
      <c r="BA104" s="63">
        <f t="shared" si="25"/>
        <v>21.074074074074073</v>
      </c>
      <c r="BB104" s="121">
        <f t="shared" si="26"/>
        <v>8.4296296296296287</v>
      </c>
      <c r="BC104" s="121">
        <f>Capstones!AV103*0.6</f>
        <v>36.666666666666664</v>
      </c>
      <c r="BD104" s="129">
        <f t="shared" si="27"/>
        <v>22.548148148148147</v>
      </c>
      <c r="BE104" s="123" t="str">
        <f t="shared" si="28"/>
        <v>NC</v>
      </c>
    </row>
    <row r="105" spans="1:57" s="124" customFormat="1" ht="22.2" customHeight="1" x14ac:dyDescent="0.3">
      <c r="A105" s="62">
        <v>101</v>
      </c>
      <c r="B105" s="121" t="s">
        <v>27</v>
      </c>
      <c r="C105" s="121" t="s">
        <v>15</v>
      </c>
      <c r="D105" s="121" t="s">
        <v>228</v>
      </c>
      <c r="E105" s="122" t="s">
        <v>229</v>
      </c>
      <c r="F105" s="63">
        <v>3</v>
      </c>
      <c r="G105" s="63">
        <v>1</v>
      </c>
      <c r="H105" s="63">
        <v>4</v>
      </c>
      <c r="I105" s="63">
        <v>2</v>
      </c>
      <c r="J105" s="63">
        <v>2</v>
      </c>
      <c r="K105" s="63">
        <v>3</v>
      </c>
      <c r="L105" s="63">
        <v>1</v>
      </c>
      <c r="M105" s="62">
        <f t="shared" si="18"/>
        <v>16</v>
      </c>
      <c r="N105" s="63">
        <f t="shared" si="19"/>
        <v>45.714285714285715</v>
      </c>
      <c r="O105" s="63">
        <v>0</v>
      </c>
      <c r="P105" s="63">
        <f>Capstones!O104</f>
        <v>75.555555555555543</v>
      </c>
      <c r="Q105" s="63">
        <f t="shared" si="16"/>
        <v>37.777777777777771</v>
      </c>
      <c r="R105" s="63" t="str">
        <f t="shared" si="20"/>
        <v>Cleared</v>
      </c>
      <c r="S105" s="63">
        <v>3.25</v>
      </c>
      <c r="T105" s="63">
        <v>2.9874999999999998</v>
      </c>
      <c r="U105" s="63">
        <v>2</v>
      </c>
      <c r="V105" s="63">
        <v>4</v>
      </c>
      <c r="W105" s="63">
        <v>2</v>
      </c>
      <c r="X105" s="63">
        <v>2.9</v>
      </c>
      <c r="Y105" s="63">
        <v>2</v>
      </c>
      <c r="Z105" s="63">
        <f t="shared" si="29"/>
        <v>19.137499999999999</v>
      </c>
      <c r="AA105" s="63">
        <f>Persona!$Z105/35*100</f>
        <v>54.678571428571431</v>
      </c>
      <c r="AB105" s="63">
        <f t="shared" si="17"/>
        <v>21.871428571428574</v>
      </c>
      <c r="AC105" s="63">
        <f>Capstones!Z104*0.6</f>
        <v>37.6</v>
      </c>
      <c r="AD105" s="63">
        <f>(Persona!$AB105+Persona!$AC105)*0.5</f>
        <v>29.735714285714288</v>
      </c>
      <c r="AE105" s="63" t="str">
        <f t="shared" si="21"/>
        <v>Cleared</v>
      </c>
      <c r="AF105" s="121"/>
      <c r="AG105" s="121">
        <v>3.6083333333333334</v>
      </c>
      <c r="AH105" s="121">
        <v>2</v>
      </c>
      <c r="AI105" s="121">
        <v>2.5</v>
      </c>
      <c r="AJ105" s="121">
        <v>2.5</v>
      </c>
      <c r="AK105" s="121"/>
      <c r="AL105" s="121">
        <v>2.416666666666667</v>
      </c>
      <c r="AM105" s="121">
        <f t="shared" si="22"/>
        <v>13.025000000000002</v>
      </c>
      <c r="AN105" s="63">
        <f>Persona!$AM105/25*100</f>
        <v>52.100000000000016</v>
      </c>
      <c r="AO105" s="63">
        <f>Persona!$AN105*0.4</f>
        <v>20.840000000000007</v>
      </c>
      <c r="AP105" s="63">
        <f>Capstones!AK104*0.6</f>
        <v>43.999999999999993</v>
      </c>
      <c r="AQ105" s="63">
        <f>(Persona!$AO105+Persona!$AP105)*0.5</f>
        <v>32.42</v>
      </c>
      <c r="AR105" s="63" t="str">
        <f t="shared" si="23"/>
        <v>Cleared</v>
      </c>
      <c r="AS105" s="121">
        <v>3.6666666666666665</v>
      </c>
      <c r="AT105" s="121">
        <v>3.5249999999999999</v>
      </c>
      <c r="AU105" s="121">
        <v>3.6666666666666665</v>
      </c>
      <c r="AV105" s="121">
        <v>2</v>
      </c>
      <c r="AW105" s="121"/>
      <c r="AX105" s="121">
        <v>3.5277777777777781</v>
      </c>
      <c r="AY105" s="121">
        <v>3.3333333333333335</v>
      </c>
      <c r="AZ105" s="121">
        <f t="shared" si="24"/>
        <v>19.719444444444441</v>
      </c>
      <c r="BA105" s="63">
        <f t="shared" si="25"/>
        <v>65.731481481481467</v>
      </c>
      <c r="BB105" s="121">
        <f t="shared" si="26"/>
        <v>26.292592592592587</v>
      </c>
      <c r="BC105" s="121">
        <f>Capstones!AV104*0.6</f>
        <v>36</v>
      </c>
      <c r="BD105" s="129">
        <f t="shared" si="27"/>
        <v>31.146296296296292</v>
      </c>
      <c r="BE105" s="123" t="str">
        <f t="shared" si="28"/>
        <v>Cleared</v>
      </c>
    </row>
    <row r="106" spans="1:57" s="124" customFormat="1" ht="22.2" customHeight="1" x14ac:dyDescent="0.3">
      <c r="A106" s="66">
        <v>102</v>
      </c>
      <c r="B106" s="125" t="s">
        <v>23</v>
      </c>
      <c r="C106" s="125" t="s">
        <v>15</v>
      </c>
      <c r="D106" s="125" t="s">
        <v>230</v>
      </c>
      <c r="E106" s="126" t="s">
        <v>231</v>
      </c>
      <c r="F106" s="67">
        <v>2</v>
      </c>
      <c r="G106" s="67">
        <v>1</v>
      </c>
      <c r="H106" s="67">
        <v>1</v>
      </c>
      <c r="I106" s="67">
        <v>3</v>
      </c>
      <c r="J106" s="67">
        <v>3</v>
      </c>
      <c r="K106" s="67">
        <v>2</v>
      </c>
      <c r="L106" s="67">
        <v>3</v>
      </c>
      <c r="M106" s="66">
        <f t="shared" si="18"/>
        <v>15</v>
      </c>
      <c r="N106" s="67">
        <f t="shared" si="19"/>
        <v>42.857142857142854</v>
      </c>
      <c r="O106" s="67">
        <v>0</v>
      </c>
      <c r="P106" s="67">
        <f>Capstones!O105</f>
        <v>67.777777777777786</v>
      </c>
      <c r="Q106" s="63">
        <f t="shared" si="16"/>
        <v>33.888888888888893</v>
      </c>
      <c r="R106" s="63" t="str">
        <f t="shared" si="20"/>
        <v>Cleared</v>
      </c>
      <c r="S106" s="67">
        <v>4.333333333333333</v>
      </c>
      <c r="T106" s="67">
        <v>3.3624999999999998</v>
      </c>
      <c r="U106" s="67">
        <v>2.6666666666666665</v>
      </c>
      <c r="V106" s="67">
        <v>4</v>
      </c>
      <c r="W106" s="67">
        <v>1</v>
      </c>
      <c r="X106" s="67">
        <v>3.3</v>
      </c>
      <c r="Y106" s="67">
        <v>2</v>
      </c>
      <c r="Z106" s="67">
        <f t="shared" si="29"/>
        <v>20.662499999999998</v>
      </c>
      <c r="AA106" s="67">
        <f>Persona!$Z106/35*100</f>
        <v>59.035714285714278</v>
      </c>
      <c r="AB106" s="67">
        <f t="shared" si="17"/>
        <v>23.614285714285714</v>
      </c>
      <c r="AC106" s="63">
        <f>Capstones!Z105*0.6</f>
        <v>36</v>
      </c>
      <c r="AD106" s="63">
        <f>(Persona!$AB106+Persona!$AC106)*0.5</f>
        <v>29.807142857142857</v>
      </c>
      <c r="AE106" s="63" t="str">
        <f t="shared" si="21"/>
        <v>Cleared</v>
      </c>
      <c r="AF106" s="125"/>
      <c r="AG106" s="125">
        <v>2.8416666666666663</v>
      </c>
      <c r="AH106" s="125">
        <v>1.8</v>
      </c>
      <c r="AI106" s="125">
        <v>2.125</v>
      </c>
      <c r="AJ106" s="125">
        <v>1.75</v>
      </c>
      <c r="AK106" s="125"/>
      <c r="AL106" s="125">
        <v>2.3333333333333335</v>
      </c>
      <c r="AM106" s="125">
        <f t="shared" si="22"/>
        <v>10.85</v>
      </c>
      <c r="AN106" s="67">
        <f>Persona!$AM106/25*100</f>
        <v>43.4</v>
      </c>
      <c r="AO106" s="67">
        <f>Persona!$AN106*0.4</f>
        <v>17.36</v>
      </c>
      <c r="AP106" s="63">
        <f>Capstones!AK105*0.6</f>
        <v>0</v>
      </c>
      <c r="AQ106" s="63">
        <f>(Persona!$AO106+Persona!$AP106)*0.5</f>
        <v>8.68</v>
      </c>
      <c r="AR106" s="63" t="str">
        <f t="shared" si="23"/>
        <v>NC</v>
      </c>
      <c r="AS106" s="121">
        <v>2.8333333333333335</v>
      </c>
      <c r="AT106" s="121">
        <v>3.2875000000000001</v>
      </c>
      <c r="AU106" s="121">
        <v>2.6666666666666665</v>
      </c>
      <c r="AV106" s="121">
        <v>3</v>
      </c>
      <c r="AW106" s="125"/>
      <c r="AX106" s="121">
        <v>3.2222222222222219</v>
      </c>
      <c r="AY106" s="121">
        <v>3</v>
      </c>
      <c r="AZ106" s="121">
        <f t="shared" si="24"/>
        <v>18.009722222222223</v>
      </c>
      <c r="BA106" s="63">
        <f t="shared" si="25"/>
        <v>60.032407407407405</v>
      </c>
      <c r="BB106" s="121">
        <f t="shared" si="26"/>
        <v>24.012962962962963</v>
      </c>
      <c r="BC106" s="121">
        <f>Capstones!AV105*0.6</f>
        <v>49</v>
      </c>
      <c r="BD106" s="129">
        <f t="shared" si="27"/>
        <v>36.50648148148148</v>
      </c>
      <c r="BE106" s="123" t="str">
        <f t="shared" si="28"/>
        <v>Cleared</v>
      </c>
    </row>
    <row r="107" spans="1:57" s="124" customFormat="1" ht="22.2" customHeight="1" x14ac:dyDescent="0.3">
      <c r="A107" s="62">
        <v>103</v>
      </c>
      <c r="B107" s="121" t="s">
        <v>23</v>
      </c>
      <c r="C107" s="121" t="s">
        <v>24</v>
      </c>
      <c r="D107" s="121" t="s">
        <v>232</v>
      </c>
      <c r="E107" s="122" t="s">
        <v>233</v>
      </c>
      <c r="F107" s="63">
        <v>3</v>
      </c>
      <c r="G107" s="63">
        <v>3</v>
      </c>
      <c r="H107" s="63">
        <v>1</v>
      </c>
      <c r="I107" s="63">
        <v>4</v>
      </c>
      <c r="J107" s="63">
        <v>1</v>
      </c>
      <c r="K107" s="63">
        <v>2</v>
      </c>
      <c r="L107" s="63">
        <v>1</v>
      </c>
      <c r="M107" s="62">
        <f t="shared" si="18"/>
        <v>15</v>
      </c>
      <c r="N107" s="63">
        <f t="shared" si="19"/>
        <v>42.857142857142854</v>
      </c>
      <c r="O107" s="63">
        <v>0</v>
      </c>
      <c r="P107" s="63">
        <f>Capstones!O106</f>
        <v>27.777777777777775</v>
      </c>
      <c r="Q107" s="63">
        <f t="shared" si="16"/>
        <v>13.888888888888888</v>
      </c>
      <c r="R107" s="63" t="str">
        <f t="shared" si="20"/>
        <v>NC</v>
      </c>
      <c r="S107" s="63">
        <v>1.3333333333333333</v>
      </c>
      <c r="T107" s="63">
        <v>1.9750000000000001</v>
      </c>
      <c r="U107" s="63">
        <v>1</v>
      </c>
      <c r="V107" s="63">
        <v>1</v>
      </c>
      <c r="W107" s="63">
        <v>1</v>
      </c>
      <c r="X107" s="63">
        <v>1.4</v>
      </c>
      <c r="Y107" s="63">
        <v>1.75</v>
      </c>
      <c r="Z107" s="63">
        <f t="shared" si="29"/>
        <v>9.4583333333333339</v>
      </c>
      <c r="AA107" s="63">
        <f>Persona!$Z107/35*100</f>
        <v>27.023809523809529</v>
      </c>
      <c r="AB107" s="63">
        <f t="shared" si="17"/>
        <v>10.809523809523812</v>
      </c>
      <c r="AC107" s="63">
        <f>Capstones!Z106*0.6</f>
        <v>20</v>
      </c>
      <c r="AD107" s="63">
        <f>(Persona!$AB107+Persona!$AC107)*0.5</f>
        <v>15.404761904761905</v>
      </c>
      <c r="AE107" s="63" t="str">
        <f t="shared" si="21"/>
        <v>NC</v>
      </c>
      <c r="AF107" s="121"/>
      <c r="AG107" s="121">
        <v>2.5416666666666665</v>
      </c>
      <c r="AH107" s="121">
        <v>1</v>
      </c>
      <c r="AI107" s="121">
        <v>1.125</v>
      </c>
      <c r="AJ107" s="121">
        <v>1.125</v>
      </c>
      <c r="AK107" s="121"/>
      <c r="AL107" s="121">
        <v>1.25</v>
      </c>
      <c r="AM107" s="121">
        <f t="shared" si="22"/>
        <v>7.0416666666666661</v>
      </c>
      <c r="AN107" s="63">
        <f>Persona!$AM107/25*100</f>
        <v>28.166666666666661</v>
      </c>
      <c r="AO107" s="63">
        <f>Persona!$AN107*0.4</f>
        <v>11.266666666666666</v>
      </c>
      <c r="AP107" s="63">
        <f>Capstones!AK106*0.6</f>
        <v>55.999999999999993</v>
      </c>
      <c r="AQ107" s="63">
        <f>(Persona!$AO107+Persona!$AP107)*0.5</f>
        <v>33.633333333333326</v>
      </c>
      <c r="AR107" s="63" t="str">
        <f t="shared" si="23"/>
        <v>Cleared</v>
      </c>
      <c r="AS107" s="121">
        <v>2.1666666666666665</v>
      </c>
      <c r="AT107" s="121">
        <v>2.7125000000000004</v>
      </c>
      <c r="AU107" s="121">
        <v>2</v>
      </c>
      <c r="AV107" s="121">
        <v>3</v>
      </c>
      <c r="AW107" s="121"/>
      <c r="AX107" s="121">
        <v>2.2777777777777781</v>
      </c>
      <c r="AY107" s="121">
        <v>2.6666666666666665</v>
      </c>
      <c r="AZ107" s="121">
        <f t="shared" si="24"/>
        <v>14.823611111111111</v>
      </c>
      <c r="BA107" s="63">
        <f t="shared" si="25"/>
        <v>49.412037037037038</v>
      </c>
      <c r="BB107" s="121">
        <f t="shared" si="26"/>
        <v>19.764814814814816</v>
      </c>
      <c r="BC107" s="121">
        <f>Capstones!AV106*0.6</f>
        <v>30</v>
      </c>
      <c r="BD107" s="129">
        <f t="shared" si="27"/>
        <v>24.882407407407406</v>
      </c>
      <c r="BE107" s="123" t="str">
        <f t="shared" si="28"/>
        <v>NC</v>
      </c>
    </row>
    <row r="108" spans="1:57" s="124" customFormat="1" ht="22.2" customHeight="1" x14ac:dyDescent="0.3">
      <c r="A108" s="66">
        <v>104</v>
      </c>
      <c r="B108" s="125" t="s">
        <v>27</v>
      </c>
      <c r="C108" s="125" t="s">
        <v>24</v>
      </c>
      <c r="D108" s="125" t="s">
        <v>234</v>
      </c>
      <c r="E108" s="126" t="s">
        <v>235</v>
      </c>
      <c r="F108" s="67">
        <v>2</v>
      </c>
      <c r="G108" s="67">
        <v>1</v>
      </c>
      <c r="H108" s="67">
        <v>4</v>
      </c>
      <c r="I108" s="67">
        <v>3</v>
      </c>
      <c r="J108" s="67">
        <v>2</v>
      </c>
      <c r="K108" s="67">
        <v>2</v>
      </c>
      <c r="L108" s="67">
        <v>1</v>
      </c>
      <c r="M108" s="66">
        <f t="shared" si="18"/>
        <v>15</v>
      </c>
      <c r="N108" s="67">
        <f t="shared" si="19"/>
        <v>42.857142857142854</v>
      </c>
      <c r="O108" s="67">
        <v>0</v>
      </c>
      <c r="P108" s="67">
        <f>Capstones!O107</f>
        <v>53.333333333333336</v>
      </c>
      <c r="Q108" s="63">
        <f t="shared" si="16"/>
        <v>26.666666666666668</v>
      </c>
      <c r="R108" s="63" t="str">
        <f t="shared" si="20"/>
        <v>Cleared</v>
      </c>
      <c r="S108" s="67">
        <v>3</v>
      </c>
      <c r="T108" s="67">
        <v>3.7937500000000002</v>
      </c>
      <c r="U108" s="67">
        <v>2.75</v>
      </c>
      <c r="V108" s="67">
        <v>4</v>
      </c>
      <c r="W108" s="67">
        <v>2</v>
      </c>
      <c r="X108" s="67">
        <v>2.9666666666666663</v>
      </c>
      <c r="Y108" s="67">
        <v>2</v>
      </c>
      <c r="Z108" s="67">
        <f t="shared" si="29"/>
        <v>20.510416666666664</v>
      </c>
      <c r="AA108" s="67">
        <f>Persona!$Z108/35*100</f>
        <v>58.601190476190467</v>
      </c>
      <c r="AB108" s="67">
        <f t="shared" si="17"/>
        <v>23.44047619047619</v>
      </c>
      <c r="AC108" s="63">
        <f>Capstones!Z107*0.6</f>
        <v>52.8</v>
      </c>
      <c r="AD108" s="63">
        <f>(Persona!$AB108+Persona!$AC108)*0.5</f>
        <v>38.120238095238093</v>
      </c>
      <c r="AE108" s="63" t="str">
        <f t="shared" si="21"/>
        <v>Cleared</v>
      </c>
      <c r="AF108" s="125"/>
      <c r="AG108" s="125">
        <v>1.9249999999999998</v>
      </c>
      <c r="AH108" s="125">
        <v>1.2</v>
      </c>
      <c r="AI108" s="125">
        <v>1</v>
      </c>
      <c r="AJ108" s="125">
        <v>1</v>
      </c>
      <c r="AK108" s="125"/>
      <c r="AL108" s="125">
        <v>0.58333333333333326</v>
      </c>
      <c r="AM108" s="125">
        <f t="shared" si="22"/>
        <v>5.708333333333333</v>
      </c>
      <c r="AN108" s="67">
        <f>Persona!$AM108/25*100</f>
        <v>22.833333333333332</v>
      </c>
      <c r="AO108" s="67">
        <f>Persona!$AN108*0.4</f>
        <v>9.1333333333333329</v>
      </c>
      <c r="AP108" s="63">
        <f>Capstones!AK107*0.6</f>
        <v>39.333333333333321</v>
      </c>
      <c r="AQ108" s="63">
        <f>(Persona!$AO108+Persona!$AP108)*0.5</f>
        <v>24.233333333333327</v>
      </c>
      <c r="AR108" s="63" t="str">
        <f t="shared" si="23"/>
        <v>NC</v>
      </c>
      <c r="AS108" s="121">
        <v>3.5833333333333335</v>
      </c>
      <c r="AT108" s="121">
        <v>4.1500000000000004</v>
      </c>
      <c r="AU108" s="121">
        <v>3.6666666666666665</v>
      </c>
      <c r="AV108" s="121">
        <v>3</v>
      </c>
      <c r="AW108" s="125"/>
      <c r="AX108" s="121">
        <v>3.8888888888888888</v>
      </c>
      <c r="AY108" s="121">
        <v>3.3333333333333335</v>
      </c>
      <c r="AZ108" s="121">
        <f t="shared" si="24"/>
        <v>21.62222222222222</v>
      </c>
      <c r="BA108" s="63">
        <f t="shared" si="25"/>
        <v>72.074074074074076</v>
      </c>
      <c r="BB108" s="121">
        <f t="shared" si="26"/>
        <v>28.829629629629633</v>
      </c>
      <c r="BC108" s="121">
        <f>Capstones!AV107*0.6</f>
        <v>33.666666666666664</v>
      </c>
      <c r="BD108" s="129">
        <f t="shared" si="27"/>
        <v>31.248148148148147</v>
      </c>
      <c r="BE108" s="123" t="str">
        <f t="shared" si="28"/>
        <v>Cleared</v>
      </c>
    </row>
    <row r="109" spans="1:57" s="124" customFormat="1" ht="22.2" customHeight="1" x14ac:dyDescent="0.3">
      <c r="A109" s="62">
        <v>105</v>
      </c>
      <c r="B109" s="121" t="s">
        <v>23</v>
      </c>
      <c r="C109" s="121" t="s">
        <v>24</v>
      </c>
      <c r="D109" s="121" t="s">
        <v>236</v>
      </c>
      <c r="E109" s="122" t="s">
        <v>237</v>
      </c>
      <c r="F109" s="63">
        <v>2</v>
      </c>
      <c r="G109" s="63">
        <v>1</v>
      </c>
      <c r="H109" s="63">
        <v>2</v>
      </c>
      <c r="I109" s="63">
        <v>1</v>
      </c>
      <c r="J109" s="63">
        <v>3</v>
      </c>
      <c r="K109" s="63">
        <v>3</v>
      </c>
      <c r="L109" s="63">
        <v>4</v>
      </c>
      <c r="M109" s="62">
        <f t="shared" si="18"/>
        <v>16</v>
      </c>
      <c r="N109" s="63">
        <f t="shared" si="19"/>
        <v>45.714285714285715</v>
      </c>
      <c r="O109" s="63">
        <v>0</v>
      </c>
      <c r="P109" s="63">
        <f>Capstones!O108</f>
        <v>56.666666666666664</v>
      </c>
      <c r="Q109" s="63">
        <f t="shared" si="16"/>
        <v>28.333333333333332</v>
      </c>
      <c r="R109" s="63" t="str">
        <f t="shared" si="20"/>
        <v>Cleared</v>
      </c>
      <c r="S109" s="63">
        <v>3.6666666666666665</v>
      </c>
      <c r="T109" s="63">
        <v>3.3562500000000002</v>
      </c>
      <c r="U109" s="63">
        <v>3.5</v>
      </c>
      <c r="V109" s="63">
        <v>3</v>
      </c>
      <c r="W109" s="63">
        <v>2</v>
      </c>
      <c r="X109" s="63">
        <v>2.65</v>
      </c>
      <c r="Y109" s="63">
        <v>2</v>
      </c>
      <c r="Z109" s="63">
        <f t="shared" si="29"/>
        <v>20.172916666666666</v>
      </c>
      <c r="AA109" s="63">
        <f>Persona!$Z109/35*100</f>
        <v>57.636904761904759</v>
      </c>
      <c r="AB109" s="63">
        <f t="shared" si="17"/>
        <v>23.054761904761904</v>
      </c>
      <c r="AC109" s="63">
        <f>Capstones!Z108*0.6</f>
        <v>39.999999999999993</v>
      </c>
      <c r="AD109" s="63">
        <f>(Persona!$AB109+Persona!$AC109)*0.5</f>
        <v>31.527380952380948</v>
      </c>
      <c r="AE109" s="63" t="str">
        <f t="shared" si="21"/>
        <v>Cleared</v>
      </c>
      <c r="AF109" s="121"/>
      <c r="AG109" s="121">
        <v>2.9833333333333329</v>
      </c>
      <c r="AH109" s="121">
        <v>1.3333333333333333</v>
      </c>
      <c r="AI109" s="121">
        <v>2.25</v>
      </c>
      <c r="AJ109" s="121">
        <v>1.625</v>
      </c>
      <c r="AK109" s="121"/>
      <c r="AL109" s="121">
        <v>2.25</v>
      </c>
      <c r="AM109" s="121">
        <f t="shared" si="22"/>
        <v>10.441666666666666</v>
      </c>
      <c r="AN109" s="63">
        <f>Persona!$AM109/25*100</f>
        <v>41.766666666666666</v>
      </c>
      <c r="AO109" s="63">
        <f>Persona!$AN109*0.4</f>
        <v>16.706666666666667</v>
      </c>
      <c r="AP109" s="63">
        <f>Capstones!AK108*0.6</f>
        <v>50.000000000000007</v>
      </c>
      <c r="AQ109" s="63">
        <f>(Persona!$AO109+Persona!$AP109)*0.5</f>
        <v>33.353333333333339</v>
      </c>
      <c r="AR109" s="63" t="str">
        <f t="shared" si="23"/>
        <v>Cleared</v>
      </c>
      <c r="AS109" s="121">
        <v>3.1666666666666665</v>
      </c>
      <c r="AT109" s="121">
        <v>3.9375</v>
      </c>
      <c r="AU109" s="121">
        <v>4</v>
      </c>
      <c r="AV109" s="121">
        <v>3</v>
      </c>
      <c r="AW109" s="121"/>
      <c r="AX109" s="121">
        <v>3.2222222222222219</v>
      </c>
      <c r="AY109" s="121">
        <v>3</v>
      </c>
      <c r="AZ109" s="121">
        <f t="shared" si="24"/>
        <v>20.326388888888889</v>
      </c>
      <c r="BA109" s="63">
        <f t="shared" si="25"/>
        <v>67.754629629629633</v>
      </c>
      <c r="BB109" s="121">
        <f t="shared" si="26"/>
        <v>27.101851851851855</v>
      </c>
      <c r="BC109" s="121">
        <f>Capstones!AV108*0.6</f>
        <v>51</v>
      </c>
      <c r="BD109" s="129">
        <f t="shared" si="27"/>
        <v>39.050925925925924</v>
      </c>
      <c r="BE109" s="123" t="str">
        <f t="shared" si="28"/>
        <v>Cleared</v>
      </c>
    </row>
    <row r="110" spans="1:57" s="124" customFormat="1" ht="22.2" customHeight="1" x14ac:dyDescent="0.3">
      <c r="A110" s="66">
        <v>106</v>
      </c>
      <c r="B110" s="125" t="s">
        <v>27</v>
      </c>
      <c r="C110" s="125" t="s">
        <v>15</v>
      </c>
      <c r="D110" s="125" t="s">
        <v>238</v>
      </c>
      <c r="E110" s="126" t="s">
        <v>239</v>
      </c>
      <c r="F110" s="67">
        <v>3</v>
      </c>
      <c r="G110" s="67">
        <v>1</v>
      </c>
      <c r="H110" s="67">
        <v>3</v>
      </c>
      <c r="I110" s="67">
        <v>1</v>
      </c>
      <c r="J110" s="67">
        <v>1</v>
      </c>
      <c r="K110" s="67">
        <v>4</v>
      </c>
      <c r="L110" s="67">
        <v>1</v>
      </c>
      <c r="M110" s="66">
        <f t="shared" si="18"/>
        <v>14</v>
      </c>
      <c r="N110" s="67">
        <f t="shared" si="19"/>
        <v>40</v>
      </c>
      <c r="O110" s="67">
        <v>0</v>
      </c>
      <c r="P110" s="67">
        <f>Capstones!O109</f>
        <v>67.777777777777786</v>
      </c>
      <c r="Q110" s="63">
        <f t="shared" si="16"/>
        <v>33.888888888888893</v>
      </c>
      <c r="R110" s="63" t="str">
        <f t="shared" si="20"/>
        <v>Cleared</v>
      </c>
      <c r="S110" s="67">
        <v>2</v>
      </c>
      <c r="T110" s="67">
        <v>2.5125000000000002</v>
      </c>
      <c r="U110" s="67">
        <v>2</v>
      </c>
      <c r="V110" s="67">
        <v>1</v>
      </c>
      <c r="W110" s="67">
        <v>1</v>
      </c>
      <c r="X110" s="67">
        <v>2.3666666666666667</v>
      </c>
      <c r="Y110" s="67">
        <v>2</v>
      </c>
      <c r="Z110" s="67">
        <f t="shared" si="29"/>
        <v>12.879166666666666</v>
      </c>
      <c r="AA110" s="67">
        <f>Persona!$Z110/35*100</f>
        <v>36.797619047619044</v>
      </c>
      <c r="AB110" s="67">
        <f t="shared" si="17"/>
        <v>14.719047619047618</v>
      </c>
      <c r="AC110" s="63">
        <f>Capstones!Z109*0.6</f>
        <v>56.800000000000004</v>
      </c>
      <c r="AD110" s="63">
        <f>(Persona!$AB110+Persona!$AC110)*0.5</f>
        <v>35.759523809523813</v>
      </c>
      <c r="AE110" s="63" t="str">
        <f t="shared" si="21"/>
        <v>Cleared</v>
      </c>
      <c r="AF110" s="125"/>
      <c r="AG110" s="125">
        <v>2.4666666666666668</v>
      </c>
      <c r="AH110" s="125">
        <v>2.4</v>
      </c>
      <c r="AI110" s="125">
        <v>2.75</v>
      </c>
      <c r="AJ110" s="125">
        <v>2.625</v>
      </c>
      <c r="AK110" s="125"/>
      <c r="AL110" s="125">
        <v>3</v>
      </c>
      <c r="AM110" s="125">
        <f t="shared" si="22"/>
        <v>13.241666666666667</v>
      </c>
      <c r="AN110" s="67">
        <f>Persona!$AM110/25*100</f>
        <v>52.966666666666676</v>
      </c>
      <c r="AO110" s="67">
        <f>Persona!$AN110*0.4</f>
        <v>21.186666666666671</v>
      </c>
      <c r="AP110" s="63">
        <f>Capstones!AK109*0.6</f>
        <v>32.666666666666671</v>
      </c>
      <c r="AQ110" s="63">
        <f>(Persona!$AO110+Persona!$AP110)*0.5</f>
        <v>26.926666666666669</v>
      </c>
      <c r="AR110" s="63" t="str">
        <f t="shared" si="23"/>
        <v>Cleared</v>
      </c>
      <c r="AS110" s="121">
        <v>2.5</v>
      </c>
      <c r="AT110" s="121">
        <v>2.9249999999999998</v>
      </c>
      <c r="AU110" s="121">
        <v>3</v>
      </c>
      <c r="AV110" s="121">
        <v>3</v>
      </c>
      <c r="AW110" s="125"/>
      <c r="AX110" s="121">
        <v>3.1666666666666665</v>
      </c>
      <c r="AY110" s="121">
        <v>3.3333333333333335</v>
      </c>
      <c r="AZ110" s="121">
        <f t="shared" si="24"/>
        <v>17.925000000000001</v>
      </c>
      <c r="BA110" s="63">
        <f t="shared" si="25"/>
        <v>59.75</v>
      </c>
      <c r="BB110" s="121">
        <f t="shared" si="26"/>
        <v>23.900000000000002</v>
      </c>
      <c r="BC110" s="121">
        <f>Capstones!AV109*0.6</f>
        <v>27.166666666666661</v>
      </c>
      <c r="BD110" s="129">
        <f t="shared" si="27"/>
        <v>25.533333333333331</v>
      </c>
      <c r="BE110" s="123" t="str">
        <f t="shared" si="28"/>
        <v>Cleared</v>
      </c>
    </row>
    <row r="111" spans="1:57" s="124" customFormat="1" ht="22.2" customHeight="1" x14ac:dyDescent="0.3">
      <c r="A111" s="62">
        <v>107</v>
      </c>
      <c r="B111" s="121" t="s">
        <v>23</v>
      </c>
      <c r="C111" s="121" t="s">
        <v>15</v>
      </c>
      <c r="D111" s="121" t="s">
        <v>240</v>
      </c>
      <c r="E111" s="122" t="s">
        <v>241</v>
      </c>
      <c r="F111" s="63">
        <v>3</v>
      </c>
      <c r="G111" s="63">
        <v>1</v>
      </c>
      <c r="H111" s="63">
        <v>4</v>
      </c>
      <c r="I111" s="63">
        <v>3</v>
      </c>
      <c r="J111" s="63">
        <v>2</v>
      </c>
      <c r="K111" s="63">
        <v>2</v>
      </c>
      <c r="L111" s="63">
        <v>1</v>
      </c>
      <c r="M111" s="62">
        <f t="shared" si="18"/>
        <v>16</v>
      </c>
      <c r="N111" s="63">
        <f t="shared" si="19"/>
        <v>45.714285714285715</v>
      </c>
      <c r="O111" s="63">
        <v>0</v>
      </c>
      <c r="P111" s="63">
        <f>Capstones!O110</f>
        <v>82.222222222222214</v>
      </c>
      <c r="Q111" s="63">
        <f t="shared" si="16"/>
        <v>41.111111111111107</v>
      </c>
      <c r="R111" s="63" t="str">
        <f t="shared" si="20"/>
        <v>Cleared</v>
      </c>
      <c r="S111" s="63">
        <v>1.6666666666666667</v>
      </c>
      <c r="T111" s="63">
        <v>2.2916666666666665</v>
      </c>
      <c r="U111" s="63">
        <v>2</v>
      </c>
      <c r="V111" s="63">
        <v>1</v>
      </c>
      <c r="W111" s="63">
        <v>1</v>
      </c>
      <c r="X111" s="63">
        <v>2.2333333333333334</v>
      </c>
      <c r="Y111" s="63">
        <v>2</v>
      </c>
      <c r="Z111" s="63">
        <f t="shared" si="29"/>
        <v>12.191666666666666</v>
      </c>
      <c r="AA111" s="63">
        <f>Persona!$Z111/35*100</f>
        <v>34.833333333333336</v>
      </c>
      <c r="AB111" s="63">
        <f t="shared" si="17"/>
        <v>13.933333333333335</v>
      </c>
      <c r="AC111" s="63">
        <f>Capstones!Z110*0.6</f>
        <v>35.199999999999996</v>
      </c>
      <c r="AD111" s="63">
        <f>(Persona!$AB111+Persona!$AC111)*0.5</f>
        <v>24.566666666666666</v>
      </c>
      <c r="AE111" s="63" t="str">
        <f t="shared" si="21"/>
        <v>NC</v>
      </c>
      <c r="AF111" s="121"/>
      <c r="AG111" s="121">
        <v>2.8333333333333335</v>
      </c>
      <c r="AH111" s="121">
        <v>1.8</v>
      </c>
      <c r="AI111" s="121">
        <v>2.25</v>
      </c>
      <c r="AJ111" s="121">
        <v>2.5</v>
      </c>
      <c r="AK111" s="121"/>
      <c r="AL111" s="121">
        <v>2.5</v>
      </c>
      <c r="AM111" s="121">
        <f t="shared" si="22"/>
        <v>11.883333333333333</v>
      </c>
      <c r="AN111" s="63">
        <f>Persona!$AM111/25*100</f>
        <v>47.533333333333331</v>
      </c>
      <c r="AO111" s="63">
        <f>Persona!$AN111*0.4</f>
        <v>19.013333333333332</v>
      </c>
      <c r="AP111" s="63">
        <f>Capstones!AK110*0.6</f>
        <v>55.999999999999993</v>
      </c>
      <c r="AQ111" s="63">
        <f>(Persona!$AO111+Persona!$AP111)*0.5</f>
        <v>37.506666666666661</v>
      </c>
      <c r="AR111" s="63" t="str">
        <f t="shared" si="23"/>
        <v>Cleared</v>
      </c>
      <c r="AS111" s="121">
        <v>2.4166666666666665</v>
      </c>
      <c r="AT111" s="121">
        <v>4.2249999999999996</v>
      </c>
      <c r="AU111" s="121">
        <v>3</v>
      </c>
      <c r="AV111" s="121">
        <v>2</v>
      </c>
      <c r="AW111" s="121"/>
      <c r="AX111" s="121">
        <v>2.7777777777777781</v>
      </c>
      <c r="AY111" s="121">
        <v>3</v>
      </c>
      <c r="AZ111" s="121">
        <f t="shared" si="24"/>
        <v>17.419444444444444</v>
      </c>
      <c r="BA111" s="63">
        <f t="shared" si="25"/>
        <v>58.06481481481481</v>
      </c>
      <c r="BB111" s="121">
        <f t="shared" si="26"/>
        <v>23.225925925925925</v>
      </c>
      <c r="BC111" s="121">
        <f>Capstones!AV110*0.6</f>
        <v>52.333333333333329</v>
      </c>
      <c r="BD111" s="129">
        <f t="shared" si="27"/>
        <v>37.779629629629625</v>
      </c>
      <c r="BE111" s="123" t="str">
        <f t="shared" si="28"/>
        <v>Cleared</v>
      </c>
    </row>
    <row r="112" spans="1:57" s="124" customFormat="1" ht="22.2" customHeight="1" x14ac:dyDescent="0.3">
      <c r="A112" s="66">
        <v>108</v>
      </c>
      <c r="B112" s="125" t="s">
        <v>27</v>
      </c>
      <c r="C112" s="125" t="s">
        <v>47</v>
      </c>
      <c r="D112" s="125" t="s">
        <v>242</v>
      </c>
      <c r="E112" s="126" t="s">
        <v>243</v>
      </c>
      <c r="F112" s="67">
        <v>2</v>
      </c>
      <c r="G112" s="67">
        <v>1</v>
      </c>
      <c r="H112" s="67">
        <v>2</v>
      </c>
      <c r="I112" s="67">
        <v>2</v>
      </c>
      <c r="J112" s="67">
        <v>2</v>
      </c>
      <c r="K112" s="67">
        <v>1</v>
      </c>
      <c r="L112" s="67">
        <v>2</v>
      </c>
      <c r="M112" s="66">
        <f t="shared" si="18"/>
        <v>12</v>
      </c>
      <c r="N112" s="67">
        <f t="shared" si="19"/>
        <v>34.285714285714285</v>
      </c>
      <c r="O112" s="67">
        <v>0</v>
      </c>
      <c r="P112" s="67">
        <f>Capstones!O111</f>
        <v>47.222222222222221</v>
      </c>
      <c r="Q112" s="63">
        <f t="shared" si="16"/>
        <v>23.611111111111111</v>
      </c>
      <c r="R112" s="63" t="str">
        <f t="shared" si="20"/>
        <v>NC</v>
      </c>
      <c r="S112" s="67">
        <v>1.8333333333333333</v>
      </c>
      <c r="T112" s="67">
        <v>1.9541666666666664</v>
      </c>
      <c r="U112" s="67">
        <v>1.3333333333333333</v>
      </c>
      <c r="V112" s="67">
        <v>2</v>
      </c>
      <c r="W112" s="67">
        <v>2</v>
      </c>
      <c r="X112" s="67">
        <v>1.7333333333333336</v>
      </c>
      <c r="Y112" s="67">
        <v>1.75</v>
      </c>
      <c r="Z112" s="67">
        <f t="shared" si="29"/>
        <v>12.604166666666668</v>
      </c>
      <c r="AA112" s="67">
        <f>Persona!$Z112/35*100</f>
        <v>36.011904761904766</v>
      </c>
      <c r="AB112" s="67">
        <f t="shared" si="17"/>
        <v>14.404761904761907</v>
      </c>
      <c r="AC112" s="63">
        <f>Capstones!Z111*0.6</f>
        <v>24</v>
      </c>
      <c r="AD112" s="63">
        <f>(Persona!$AB112+Persona!$AC112)*0.5</f>
        <v>19.202380952380953</v>
      </c>
      <c r="AE112" s="63" t="str">
        <f t="shared" si="21"/>
        <v>NC</v>
      </c>
      <c r="AF112" s="125"/>
      <c r="AG112" s="125">
        <v>2.0499999999999998</v>
      </c>
      <c r="AH112" s="125">
        <v>1.6666666666666665</v>
      </c>
      <c r="AI112" s="125">
        <v>2.5</v>
      </c>
      <c r="AJ112" s="125">
        <v>1.875</v>
      </c>
      <c r="AK112" s="125"/>
      <c r="AL112" s="125">
        <v>2.083333333333333</v>
      </c>
      <c r="AM112" s="125">
        <f t="shared" si="22"/>
        <v>10.175000000000001</v>
      </c>
      <c r="AN112" s="67">
        <f>Persona!$AM112/25*100</f>
        <v>40.700000000000003</v>
      </c>
      <c r="AO112" s="67">
        <f>Persona!$AN112*0.4</f>
        <v>16.28</v>
      </c>
      <c r="AP112" s="63">
        <f>Capstones!AK111*0.6</f>
        <v>35.666666666666671</v>
      </c>
      <c r="AQ112" s="63">
        <f>(Persona!$AO112+Persona!$AP112)*0.5</f>
        <v>25.973333333333336</v>
      </c>
      <c r="AR112" s="63" t="str">
        <f t="shared" si="23"/>
        <v>Cleared</v>
      </c>
      <c r="AS112" s="121">
        <v>2.25</v>
      </c>
      <c r="AT112" s="121">
        <v>2.25</v>
      </c>
      <c r="AU112" s="121">
        <v>2</v>
      </c>
      <c r="AV112" s="121">
        <v>2</v>
      </c>
      <c r="AW112" s="125"/>
      <c r="AX112" s="121">
        <v>2.3055555555555554</v>
      </c>
      <c r="AY112" s="121">
        <v>3.3333333333333335</v>
      </c>
      <c r="AZ112" s="121">
        <f t="shared" si="24"/>
        <v>14.138888888888889</v>
      </c>
      <c r="BA112" s="63">
        <f t="shared" si="25"/>
        <v>47.129629629629633</v>
      </c>
      <c r="BB112" s="121">
        <f t="shared" si="26"/>
        <v>18.851851851851855</v>
      </c>
      <c r="BC112" s="121">
        <f>Capstones!AV111*0.6</f>
        <v>48</v>
      </c>
      <c r="BD112" s="129">
        <f t="shared" si="27"/>
        <v>33.425925925925924</v>
      </c>
      <c r="BE112" s="123" t="str">
        <f t="shared" si="28"/>
        <v>Cleared</v>
      </c>
    </row>
    <row r="113" spans="1:57" s="124" customFormat="1" ht="22.2" customHeight="1" x14ac:dyDescent="0.3">
      <c r="A113" s="62">
        <v>109</v>
      </c>
      <c r="B113" s="121" t="s">
        <v>27</v>
      </c>
      <c r="C113" s="121" t="s">
        <v>47</v>
      </c>
      <c r="D113" s="121" t="s">
        <v>244</v>
      </c>
      <c r="E113" s="122" t="s">
        <v>245</v>
      </c>
      <c r="F113" s="63">
        <v>1</v>
      </c>
      <c r="G113" s="63">
        <v>1</v>
      </c>
      <c r="H113" s="63">
        <v>4</v>
      </c>
      <c r="I113" s="63">
        <v>2</v>
      </c>
      <c r="J113" s="63">
        <v>3</v>
      </c>
      <c r="K113" s="63">
        <v>2</v>
      </c>
      <c r="L113" s="63">
        <v>3</v>
      </c>
      <c r="M113" s="62">
        <f t="shared" si="18"/>
        <v>16</v>
      </c>
      <c r="N113" s="63">
        <f t="shared" si="19"/>
        <v>45.714285714285715</v>
      </c>
      <c r="O113" s="63">
        <v>0</v>
      </c>
      <c r="P113" s="63">
        <f>Capstones!O112</f>
        <v>67.777777777777786</v>
      </c>
      <c r="Q113" s="63">
        <f t="shared" si="16"/>
        <v>33.888888888888893</v>
      </c>
      <c r="R113" s="63" t="str">
        <f t="shared" si="20"/>
        <v>Cleared</v>
      </c>
      <c r="S113" s="63">
        <v>2.6666666666666665</v>
      </c>
      <c r="T113" s="63">
        <v>3.0375000000000001</v>
      </c>
      <c r="U113" s="63">
        <v>2.1666666666666665</v>
      </c>
      <c r="V113" s="63">
        <v>3</v>
      </c>
      <c r="W113" s="63">
        <v>3</v>
      </c>
      <c r="X113" s="63">
        <v>2.6833333333333331</v>
      </c>
      <c r="Y113" s="63">
        <v>2.75</v>
      </c>
      <c r="Z113" s="63">
        <f t="shared" si="29"/>
        <v>19.304166666666667</v>
      </c>
      <c r="AA113" s="63">
        <f>Persona!$Z113/35*100</f>
        <v>55.154761904761905</v>
      </c>
      <c r="AB113" s="63">
        <f t="shared" si="17"/>
        <v>22.061904761904763</v>
      </c>
      <c r="AC113" s="63">
        <f>Capstones!Z112*0.6</f>
        <v>38.4</v>
      </c>
      <c r="AD113" s="63">
        <f>(Persona!$AB113+Persona!$AC113)*0.5</f>
        <v>30.230952380952381</v>
      </c>
      <c r="AE113" s="63" t="str">
        <f t="shared" si="21"/>
        <v>Cleared</v>
      </c>
      <c r="AF113" s="121"/>
      <c r="AG113" s="121">
        <v>3.0583333333333336</v>
      </c>
      <c r="AH113" s="121">
        <v>1.6666666666666667</v>
      </c>
      <c r="AI113" s="121">
        <v>2.875</v>
      </c>
      <c r="AJ113" s="121">
        <v>2</v>
      </c>
      <c r="AK113" s="121"/>
      <c r="AL113" s="121">
        <v>2.3333333333333335</v>
      </c>
      <c r="AM113" s="121">
        <f t="shared" si="22"/>
        <v>11.933333333333335</v>
      </c>
      <c r="AN113" s="63">
        <f>Persona!$AM113/25*100</f>
        <v>47.733333333333341</v>
      </c>
      <c r="AO113" s="63">
        <f>Persona!$AN113*0.4</f>
        <v>19.093333333333337</v>
      </c>
      <c r="AP113" s="63">
        <f>Capstones!AK112*0.6</f>
        <v>50.000000000000007</v>
      </c>
      <c r="AQ113" s="63">
        <f>(Persona!$AO113+Persona!$AP113)*0.5</f>
        <v>34.546666666666674</v>
      </c>
      <c r="AR113" s="63" t="str">
        <f t="shared" si="23"/>
        <v>Cleared</v>
      </c>
      <c r="AS113" s="121">
        <v>2.5</v>
      </c>
      <c r="AT113" s="121">
        <v>2.9750000000000001</v>
      </c>
      <c r="AU113" s="121">
        <v>3.3333333333333335</v>
      </c>
      <c r="AV113" s="121">
        <v>2</v>
      </c>
      <c r="AW113" s="121"/>
      <c r="AX113" s="121">
        <v>2.8611111111111112</v>
      </c>
      <c r="AY113" s="121">
        <v>3</v>
      </c>
      <c r="AZ113" s="121">
        <f t="shared" si="24"/>
        <v>16.669444444444444</v>
      </c>
      <c r="BA113" s="63">
        <f t="shared" si="25"/>
        <v>55.56481481481481</v>
      </c>
      <c r="BB113" s="121">
        <f t="shared" si="26"/>
        <v>22.225925925925925</v>
      </c>
      <c r="BC113" s="121">
        <f>Capstones!AV112*0.6</f>
        <v>48.666666666666664</v>
      </c>
      <c r="BD113" s="129">
        <f t="shared" si="27"/>
        <v>35.446296296296296</v>
      </c>
      <c r="BE113" s="123" t="str">
        <f t="shared" si="28"/>
        <v>Cleared</v>
      </c>
    </row>
    <row r="114" spans="1:57" s="124" customFormat="1" ht="22.2" customHeight="1" x14ac:dyDescent="0.3">
      <c r="A114" s="66">
        <v>110</v>
      </c>
      <c r="B114" s="125" t="s">
        <v>27</v>
      </c>
      <c r="C114" s="125" t="s">
        <v>47</v>
      </c>
      <c r="D114" s="125" t="s">
        <v>246</v>
      </c>
      <c r="E114" s="126" t="s">
        <v>247</v>
      </c>
      <c r="F114" s="67">
        <v>3</v>
      </c>
      <c r="G114" s="67">
        <v>1</v>
      </c>
      <c r="H114" s="67">
        <v>4</v>
      </c>
      <c r="I114" s="67">
        <v>2</v>
      </c>
      <c r="J114" s="67">
        <v>2</v>
      </c>
      <c r="K114" s="67">
        <v>1</v>
      </c>
      <c r="L114" s="67">
        <v>2</v>
      </c>
      <c r="M114" s="66">
        <f t="shared" si="18"/>
        <v>15</v>
      </c>
      <c r="N114" s="67">
        <f t="shared" si="19"/>
        <v>42.857142857142854</v>
      </c>
      <c r="O114" s="67">
        <v>0</v>
      </c>
      <c r="P114" s="67">
        <f>Capstones!O113</f>
        <v>63.333333333333329</v>
      </c>
      <c r="Q114" s="63">
        <f t="shared" si="16"/>
        <v>31.666666666666664</v>
      </c>
      <c r="R114" s="63" t="str">
        <f t="shared" si="20"/>
        <v>Cleared</v>
      </c>
      <c r="S114" s="67">
        <v>3.0416666666666665</v>
      </c>
      <c r="T114" s="67">
        <v>3.3187500000000001</v>
      </c>
      <c r="U114" s="67">
        <v>2.6666666666666665</v>
      </c>
      <c r="V114" s="67">
        <v>4</v>
      </c>
      <c r="W114" s="67">
        <v>3.3333333333333335</v>
      </c>
      <c r="X114" s="67">
        <v>3.0666666666666669</v>
      </c>
      <c r="Y114" s="67">
        <v>3.125</v>
      </c>
      <c r="Z114" s="67">
        <f t="shared" si="29"/>
        <v>22.552083333333332</v>
      </c>
      <c r="AA114" s="67">
        <f>Persona!$Z114/35*100</f>
        <v>64.434523809523796</v>
      </c>
      <c r="AB114" s="67">
        <f t="shared" si="17"/>
        <v>25.773809523809518</v>
      </c>
      <c r="AC114" s="63">
        <f>Capstones!Z113*0.6</f>
        <v>54.4</v>
      </c>
      <c r="AD114" s="63">
        <f>(Persona!$AB114+Persona!$AC114)*0.5</f>
        <v>40.086904761904762</v>
      </c>
      <c r="AE114" s="63" t="str">
        <f t="shared" si="21"/>
        <v>Cleared</v>
      </c>
      <c r="AF114" s="125"/>
      <c r="AG114" s="125">
        <v>2.0583333333333336</v>
      </c>
      <c r="AH114" s="125">
        <v>1.4</v>
      </c>
      <c r="AI114" s="125">
        <v>1.875</v>
      </c>
      <c r="AJ114" s="125">
        <v>1.75</v>
      </c>
      <c r="AK114" s="125"/>
      <c r="AL114" s="125">
        <v>1.8333333333333335</v>
      </c>
      <c r="AM114" s="125">
        <f t="shared" si="22"/>
        <v>8.9166666666666679</v>
      </c>
      <c r="AN114" s="67">
        <f>Persona!$AM114/25*100</f>
        <v>35.666666666666671</v>
      </c>
      <c r="AO114" s="67">
        <f>Persona!$AN114*0.4</f>
        <v>14.266666666666669</v>
      </c>
      <c r="AP114" s="63">
        <f>Capstones!AK113*0.6</f>
        <v>55.999999999999993</v>
      </c>
      <c r="AQ114" s="63">
        <f>(Persona!$AO114+Persona!$AP114)*0.5</f>
        <v>35.133333333333333</v>
      </c>
      <c r="AR114" s="63" t="str">
        <f t="shared" si="23"/>
        <v>Cleared</v>
      </c>
      <c r="AS114" s="121">
        <v>1.8333333333333333</v>
      </c>
      <c r="AT114" s="121">
        <v>2.1875</v>
      </c>
      <c r="AU114" s="121">
        <v>2</v>
      </c>
      <c r="AV114" s="121">
        <v>2</v>
      </c>
      <c r="AW114" s="125"/>
      <c r="AX114" s="121">
        <v>2.1111111111111112</v>
      </c>
      <c r="AY114" s="121">
        <v>2.3333333333333335</v>
      </c>
      <c r="AZ114" s="121">
        <f t="shared" si="24"/>
        <v>12.465277777777777</v>
      </c>
      <c r="BA114" s="63">
        <f t="shared" si="25"/>
        <v>41.550925925925917</v>
      </c>
      <c r="BB114" s="121">
        <f t="shared" si="26"/>
        <v>16.620370370370367</v>
      </c>
      <c r="BC114" s="121">
        <f>Capstones!AV113*0.6</f>
        <v>0</v>
      </c>
      <c r="BD114" s="129">
        <f t="shared" si="27"/>
        <v>8.3101851851851833</v>
      </c>
      <c r="BE114" s="123" t="str">
        <f t="shared" si="28"/>
        <v>NC</v>
      </c>
    </row>
    <row r="115" spans="1:57" s="124" customFormat="1" ht="22.2" customHeight="1" x14ac:dyDescent="0.3">
      <c r="A115" s="62">
        <v>111</v>
      </c>
      <c r="B115" s="121" t="s">
        <v>27</v>
      </c>
      <c r="C115" s="121" t="s">
        <v>47</v>
      </c>
      <c r="D115" s="121" t="s">
        <v>248</v>
      </c>
      <c r="E115" s="122" t="s">
        <v>249</v>
      </c>
      <c r="F115" s="63">
        <v>3</v>
      </c>
      <c r="G115" s="63">
        <v>3</v>
      </c>
      <c r="H115" s="63">
        <v>4</v>
      </c>
      <c r="I115" s="63">
        <v>2</v>
      </c>
      <c r="J115" s="63">
        <v>1</v>
      </c>
      <c r="K115" s="63">
        <v>2</v>
      </c>
      <c r="L115" s="63">
        <v>1</v>
      </c>
      <c r="M115" s="62">
        <f t="shared" si="18"/>
        <v>16</v>
      </c>
      <c r="N115" s="63">
        <f t="shared" si="19"/>
        <v>45.714285714285715</v>
      </c>
      <c r="O115" s="63">
        <v>0</v>
      </c>
      <c r="P115" s="63">
        <f>Capstones!O114</f>
        <v>43.333333333333336</v>
      </c>
      <c r="Q115" s="63">
        <f t="shared" si="16"/>
        <v>21.666666666666668</v>
      </c>
      <c r="R115" s="63" t="str">
        <f t="shared" si="20"/>
        <v>NC</v>
      </c>
      <c r="S115" s="63">
        <v>1.9166666666666667</v>
      </c>
      <c r="T115" s="63">
        <v>2.0375000000000001</v>
      </c>
      <c r="U115" s="63">
        <v>1.3333333333333333</v>
      </c>
      <c r="V115" s="63">
        <v>2</v>
      </c>
      <c r="W115" s="63">
        <v>2</v>
      </c>
      <c r="X115" s="63">
        <v>1.7833333333333337</v>
      </c>
      <c r="Y115" s="63">
        <v>1.75</v>
      </c>
      <c r="Z115" s="63">
        <f t="shared" si="29"/>
        <v>12.820833333333333</v>
      </c>
      <c r="AA115" s="63">
        <f>Persona!$Z115/35*100</f>
        <v>36.63095238095238</v>
      </c>
      <c r="AB115" s="63">
        <f t="shared" si="17"/>
        <v>14.652380952380952</v>
      </c>
      <c r="AC115" s="63">
        <f>Capstones!Z114*0.6</f>
        <v>0</v>
      </c>
      <c r="AD115" s="63">
        <f>(Persona!$AB115+Persona!$AC115)*0.5</f>
        <v>7.3261904761904759</v>
      </c>
      <c r="AE115" s="63" t="str">
        <f t="shared" si="21"/>
        <v>NC</v>
      </c>
      <c r="AF115" s="121"/>
      <c r="AG115" s="121">
        <v>1.8166666666666667</v>
      </c>
      <c r="AH115" s="121">
        <v>1.2</v>
      </c>
      <c r="AI115" s="121">
        <v>1.5</v>
      </c>
      <c r="AJ115" s="121">
        <v>1.5</v>
      </c>
      <c r="AK115" s="121"/>
      <c r="AL115" s="121">
        <v>1.1666666666666665</v>
      </c>
      <c r="AM115" s="121">
        <f t="shared" si="22"/>
        <v>7.1833333333333336</v>
      </c>
      <c r="AN115" s="63">
        <f>Persona!$AM115/25*100</f>
        <v>28.733333333333334</v>
      </c>
      <c r="AO115" s="63">
        <f>Persona!$AN115*0.4</f>
        <v>11.493333333333334</v>
      </c>
      <c r="AP115" s="63">
        <f>Capstones!AK114*0.6</f>
        <v>9.9999999999999982</v>
      </c>
      <c r="AQ115" s="63">
        <f>(Persona!$AO115+Persona!$AP115)*0.5</f>
        <v>10.746666666666666</v>
      </c>
      <c r="AR115" s="63" t="str">
        <f t="shared" si="23"/>
        <v>NC</v>
      </c>
      <c r="AS115" s="121">
        <v>2.1666666666666665</v>
      </c>
      <c r="AT115" s="121">
        <v>2.3125</v>
      </c>
      <c r="AU115" s="121">
        <v>2</v>
      </c>
      <c r="AV115" s="121">
        <v>3</v>
      </c>
      <c r="AW115" s="121"/>
      <c r="AX115" s="121">
        <v>2.1111111111111112</v>
      </c>
      <c r="AY115" s="121">
        <v>1.6666666666666667</v>
      </c>
      <c r="AZ115" s="121">
        <f t="shared" si="24"/>
        <v>13.256944444444443</v>
      </c>
      <c r="BA115" s="63">
        <f t="shared" si="25"/>
        <v>44.18981481481481</v>
      </c>
      <c r="BB115" s="121">
        <f t="shared" si="26"/>
        <v>17.675925925925924</v>
      </c>
      <c r="BC115" s="121">
        <f>Capstones!AV114*0.6</f>
        <v>48</v>
      </c>
      <c r="BD115" s="129">
        <f t="shared" si="27"/>
        <v>32.837962962962962</v>
      </c>
      <c r="BE115" s="123" t="str">
        <f t="shared" si="28"/>
        <v>Cleared</v>
      </c>
    </row>
    <row r="116" spans="1:57" s="124" customFormat="1" ht="22.2" customHeight="1" x14ac:dyDescent="0.3">
      <c r="A116" s="66">
        <v>112</v>
      </c>
      <c r="B116" s="125" t="s">
        <v>27</v>
      </c>
      <c r="C116" s="125" t="s">
        <v>24</v>
      </c>
      <c r="D116" s="125" t="s">
        <v>250</v>
      </c>
      <c r="E116" s="126" t="s">
        <v>251</v>
      </c>
      <c r="F116" s="67">
        <v>2</v>
      </c>
      <c r="G116" s="67">
        <v>1</v>
      </c>
      <c r="H116" s="67">
        <v>3</v>
      </c>
      <c r="I116" s="67">
        <v>3</v>
      </c>
      <c r="J116" s="67">
        <v>1</v>
      </c>
      <c r="K116" s="67">
        <v>2</v>
      </c>
      <c r="L116" s="67">
        <v>2</v>
      </c>
      <c r="M116" s="66">
        <f t="shared" si="18"/>
        <v>14</v>
      </c>
      <c r="N116" s="67">
        <f t="shared" si="19"/>
        <v>40</v>
      </c>
      <c r="O116" s="67">
        <v>0</v>
      </c>
      <c r="P116" s="67">
        <f>Capstones!O115</f>
        <v>20</v>
      </c>
      <c r="Q116" s="63">
        <f t="shared" si="16"/>
        <v>10</v>
      </c>
      <c r="R116" s="63" t="str">
        <f t="shared" si="20"/>
        <v>NC</v>
      </c>
      <c r="S116" s="67">
        <v>1.1666666666666667</v>
      </c>
      <c r="T116" s="67">
        <v>1.875</v>
      </c>
      <c r="U116" s="67">
        <v>1</v>
      </c>
      <c r="V116" s="67">
        <v>1</v>
      </c>
      <c r="W116" s="67">
        <v>1</v>
      </c>
      <c r="X116" s="67">
        <v>1.7</v>
      </c>
      <c r="Y116" s="67">
        <v>1.5</v>
      </c>
      <c r="Z116" s="67">
        <f t="shared" si="29"/>
        <v>9.2416666666666671</v>
      </c>
      <c r="AA116" s="67">
        <f>Persona!$Z116/35*100</f>
        <v>26.404761904761909</v>
      </c>
      <c r="AB116" s="67">
        <f t="shared" si="17"/>
        <v>10.561904761904763</v>
      </c>
      <c r="AC116" s="63">
        <f>Capstones!Z115*0.6</f>
        <v>34.4</v>
      </c>
      <c r="AD116" s="63">
        <f>(Persona!$AB116+Persona!$AC116)*0.5</f>
        <v>22.480952380952381</v>
      </c>
      <c r="AE116" s="63" t="str">
        <f t="shared" si="21"/>
        <v>NC</v>
      </c>
      <c r="AF116" s="125"/>
      <c r="AG116" s="125">
        <v>3.041666666666667</v>
      </c>
      <c r="AH116" s="125">
        <v>1.2</v>
      </c>
      <c r="AI116" s="125">
        <v>1.5</v>
      </c>
      <c r="AJ116" s="125">
        <v>1.625</v>
      </c>
      <c r="AK116" s="125"/>
      <c r="AL116" s="125">
        <v>0.83333333333333326</v>
      </c>
      <c r="AM116" s="125">
        <f t="shared" si="22"/>
        <v>8.2000000000000011</v>
      </c>
      <c r="AN116" s="67">
        <f>Persona!$AM116/25*100</f>
        <v>32.800000000000004</v>
      </c>
      <c r="AO116" s="67">
        <f>Persona!$AN116*0.4</f>
        <v>13.120000000000003</v>
      </c>
      <c r="AP116" s="63">
        <f>Capstones!AK115*0.6</f>
        <v>38.666666666666664</v>
      </c>
      <c r="AQ116" s="63">
        <f>(Persona!$AO116+Persona!$AP116)*0.5</f>
        <v>25.893333333333334</v>
      </c>
      <c r="AR116" s="63" t="str">
        <f t="shared" si="23"/>
        <v>Cleared</v>
      </c>
      <c r="AS116" s="121">
        <v>2.3333333333333335</v>
      </c>
      <c r="AT116" s="121">
        <v>2.6625000000000001</v>
      </c>
      <c r="AU116" s="121">
        <v>2</v>
      </c>
      <c r="AV116" s="121">
        <v>2</v>
      </c>
      <c r="AW116" s="125"/>
      <c r="AX116" s="121">
        <v>2.1666666666666665</v>
      </c>
      <c r="AY116" s="121">
        <v>3</v>
      </c>
      <c r="AZ116" s="121">
        <f t="shared" si="24"/>
        <v>14.1625</v>
      </c>
      <c r="BA116" s="63">
        <f t="shared" si="25"/>
        <v>47.208333333333336</v>
      </c>
      <c r="BB116" s="121">
        <f t="shared" si="26"/>
        <v>18.883333333333336</v>
      </c>
      <c r="BC116" s="121">
        <f>Capstones!AV115*0.6</f>
        <v>56.333333333333321</v>
      </c>
      <c r="BD116" s="129">
        <f t="shared" si="27"/>
        <v>37.608333333333327</v>
      </c>
      <c r="BE116" s="123" t="str">
        <f t="shared" si="28"/>
        <v>Cleared</v>
      </c>
    </row>
    <row r="117" spans="1:57" s="124" customFormat="1" ht="22.2" customHeight="1" x14ac:dyDescent="0.3">
      <c r="A117" s="62">
        <v>113</v>
      </c>
      <c r="B117" s="121" t="s">
        <v>27</v>
      </c>
      <c r="C117" s="121" t="s">
        <v>47</v>
      </c>
      <c r="D117" s="121" t="s">
        <v>252</v>
      </c>
      <c r="E117" s="122" t="s">
        <v>253</v>
      </c>
      <c r="F117" s="63">
        <v>4</v>
      </c>
      <c r="G117" s="63">
        <v>1</v>
      </c>
      <c r="H117" s="63">
        <v>1</v>
      </c>
      <c r="I117" s="63">
        <v>3</v>
      </c>
      <c r="J117" s="63">
        <v>2</v>
      </c>
      <c r="K117" s="63">
        <v>2</v>
      </c>
      <c r="L117" s="63">
        <v>3</v>
      </c>
      <c r="M117" s="62">
        <f t="shared" si="18"/>
        <v>16</v>
      </c>
      <c r="N117" s="63">
        <f t="shared" si="19"/>
        <v>45.714285714285715</v>
      </c>
      <c r="O117" s="63">
        <v>0</v>
      </c>
      <c r="P117" s="63">
        <f>Capstones!O116</f>
        <v>73.333333333333329</v>
      </c>
      <c r="Q117" s="63">
        <f t="shared" si="16"/>
        <v>36.666666666666664</v>
      </c>
      <c r="R117" s="63" t="str">
        <f t="shared" si="20"/>
        <v>Cleared</v>
      </c>
      <c r="S117" s="63">
        <v>3.0416666666666665</v>
      </c>
      <c r="T117" s="63">
        <v>3.3187500000000001</v>
      </c>
      <c r="U117" s="63">
        <v>2.6666666666666665</v>
      </c>
      <c r="V117" s="63">
        <v>4</v>
      </c>
      <c r="W117" s="63">
        <v>3.3333333333333335</v>
      </c>
      <c r="X117" s="63">
        <v>3.0666666666666669</v>
      </c>
      <c r="Y117" s="63">
        <v>3.125</v>
      </c>
      <c r="Z117" s="63">
        <f t="shared" si="29"/>
        <v>22.552083333333332</v>
      </c>
      <c r="AA117" s="63">
        <f>Persona!$Z117/35*100</f>
        <v>64.434523809523796</v>
      </c>
      <c r="AB117" s="63">
        <f t="shared" si="17"/>
        <v>25.773809523809518</v>
      </c>
      <c r="AC117" s="63">
        <f>Capstones!Z116*0.6</f>
        <v>36</v>
      </c>
      <c r="AD117" s="63">
        <f>(Persona!$AB117+Persona!$AC117)*0.5</f>
        <v>30.886904761904759</v>
      </c>
      <c r="AE117" s="63" t="str">
        <f t="shared" si="21"/>
        <v>Cleared</v>
      </c>
      <c r="AF117" s="121"/>
      <c r="AG117" s="121">
        <v>1.4083333333333332</v>
      </c>
      <c r="AH117" s="121">
        <v>1.6666666666666667</v>
      </c>
      <c r="AI117" s="121">
        <v>2</v>
      </c>
      <c r="AJ117" s="121">
        <v>2.125</v>
      </c>
      <c r="AK117" s="121"/>
      <c r="AL117" s="121">
        <v>2.0833333333333335</v>
      </c>
      <c r="AM117" s="121">
        <f t="shared" si="22"/>
        <v>9.2833333333333332</v>
      </c>
      <c r="AN117" s="63">
        <f>Persona!$AM117/25*100</f>
        <v>37.133333333333333</v>
      </c>
      <c r="AO117" s="63">
        <f>Persona!$AN117*0.4</f>
        <v>14.853333333333333</v>
      </c>
      <c r="AP117" s="63">
        <f>Capstones!AK116*0.6</f>
        <v>46.666666666666671</v>
      </c>
      <c r="AQ117" s="63">
        <f>(Persona!$AO117+Persona!$AP117)*0.5</f>
        <v>30.76</v>
      </c>
      <c r="AR117" s="63" t="str">
        <f t="shared" si="23"/>
        <v>Cleared</v>
      </c>
      <c r="AS117" s="121">
        <v>3.0833333333333335</v>
      </c>
      <c r="AT117" s="121">
        <v>3.0750000000000002</v>
      </c>
      <c r="AU117" s="121">
        <v>2.6666666666666665</v>
      </c>
      <c r="AV117" s="121">
        <v>3</v>
      </c>
      <c r="AW117" s="121"/>
      <c r="AX117" s="121">
        <v>3</v>
      </c>
      <c r="AY117" s="121">
        <v>3</v>
      </c>
      <c r="AZ117" s="121">
        <f t="shared" si="24"/>
        <v>17.824999999999999</v>
      </c>
      <c r="BA117" s="63">
        <f t="shared" si="25"/>
        <v>59.416666666666664</v>
      </c>
      <c r="BB117" s="121">
        <f t="shared" si="26"/>
        <v>23.766666666666666</v>
      </c>
      <c r="BC117" s="121">
        <f>Capstones!AV116*0.6</f>
        <v>36.666666666666664</v>
      </c>
      <c r="BD117" s="129">
        <f t="shared" si="27"/>
        <v>30.216666666666665</v>
      </c>
      <c r="BE117" s="123" t="str">
        <f t="shared" si="28"/>
        <v>Cleared</v>
      </c>
    </row>
    <row r="118" spans="1:57" s="124" customFormat="1" ht="22.2" customHeight="1" x14ac:dyDescent="0.3">
      <c r="A118" s="66">
        <v>114</v>
      </c>
      <c r="B118" s="125" t="s">
        <v>27</v>
      </c>
      <c r="C118" s="125" t="s">
        <v>47</v>
      </c>
      <c r="D118" s="125" t="s">
        <v>254</v>
      </c>
      <c r="E118" s="126" t="s">
        <v>255</v>
      </c>
      <c r="F118" s="67">
        <v>1</v>
      </c>
      <c r="G118" s="67">
        <v>1</v>
      </c>
      <c r="H118" s="67">
        <v>3</v>
      </c>
      <c r="I118" s="67">
        <v>3</v>
      </c>
      <c r="J118" s="67">
        <v>2</v>
      </c>
      <c r="K118" s="67">
        <v>2</v>
      </c>
      <c r="L118" s="67">
        <v>4</v>
      </c>
      <c r="M118" s="66">
        <f t="shared" si="18"/>
        <v>16</v>
      </c>
      <c r="N118" s="67">
        <f t="shared" si="19"/>
        <v>45.714285714285715</v>
      </c>
      <c r="O118" s="67">
        <v>0</v>
      </c>
      <c r="P118" s="67">
        <f>Capstones!O117</f>
        <v>71.111111111111114</v>
      </c>
      <c r="Q118" s="63">
        <f t="shared" si="16"/>
        <v>35.555555555555557</v>
      </c>
      <c r="R118" s="63" t="str">
        <f t="shared" si="20"/>
        <v>Cleared</v>
      </c>
      <c r="S118" s="67">
        <v>1.375</v>
      </c>
      <c r="T118" s="67">
        <v>1.39375</v>
      </c>
      <c r="U118" s="67">
        <v>1</v>
      </c>
      <c r="V118" s="67">
        <v>2</v>
      </c>
      <c r="W118" s="67">
        <v>1.3333333333333333</v>
      </c>
      <c r="X118" s="67">
        <v>1.3333333333333333</v>
      </c>
      <c r="Y118" s="67">
        <v>1.375</v>
      </c>
      <c r="Z118" s="67">
        <f t="shared" si="29"/>
        <v>9.8104166666666668</v>
      </c>
      <c r="AA118" s="67">
        <f>Persona!$Z118/35*100</f>
        <v>28.029761904761909</v>
      </c>
      <c r="AB118" s="67">
        <f t="shared" si="17"/>
        <v>11.211904761904764</v>
      </c>
      <c r="AC118" s="63">
        <f>Capstones!Z117*0.6</f>
        <v>31.2</v>
      </c>
      <c r="AD118" s="63">
        <f>(Persona!$AB118+Persona!$AC118)*0.5</f>
        <v>21.205952380952382</v>
      </c>
      <c r="AE118" s="63" t="str">
        <f t="shared" si="21"/>
        <v>NC</v>
      </c>
      <c r="AF118" s="125"/>
      <c r="AG118" s="125">
        <v>1.4583333333333333</v>
      </c>
      <c r="AH118" s="125">
        <v>1.6</v>
      </c>
      <c r="AI118" s="125">
        <v>2.375</v>
      </c>
      <c r="AJ118" s="125">
        <v>1.5</v>
      </c>
      <c r="AK118" s="125"/>
      <c r="AL118" s="125">
        <v>2</v>
      </c>
      <c r="AM118" s="125">
        <f t="shared" si="22"/>
        <v>8.9333333333333336</v>
      </c>
      <c r="AN118" s="67">
        <f>Persona!$AM118/25*100</f>
        <v>35.733333333333334</v>
      </c>
      <c r="AO118" s="67">
        <f>Persona!$AN118*0.4</f>
        <v>14.293333333333335</v>
      </c>
      <c r="AP118" s="63">
        <f>Capstones!AK117*0.6</f>
        <v>42.666666666666664</v>
      </c>
      <c r="AQ118" s="63">
        <f>(Persona!$AO118+Persona!$AP118)*0.5</f>
        <v>28.48</v>
      </c>
      <c r="AR118" s="63" t="str">
        <f t="shared" si="23"/>
        <v>Cleared</v>
      </c>
      <c r="AS118" s="121">
        <v>1.6666666666666667</v>
      </c>
      <c r="AT118" s="121">
        <v>1.95</v>
      </c>
      <c r="AU118" s="121">
        <v>2</v>
      </c>
      <c r="AV118" s="121">
        <v>2</v>
      </c>
      <c r="AW118" s="125"/>
      <c r="AX118" s="121">
        <v>2</v>
      </c>
      <c r="AY118" s="121">
        <v>2.3333333333333335</v>
      </c>
      <c r="AZ118" s="121">
        <f t="shared" si="24"/>
        <v>11.950000000000001</v>
      </c>
      <c r="BA118" s="63">
        <f t="shared" si="25"/>
        <v>39.833333333333336</v>
      </c>
      <c r="BB118" s="121">
        <f t="shared" si="26"/>
        <v>15.933333333333335</v>
      </c>
      <c r="BC118" s="121">
        <f>Capstones!AV117*0.6</f>
        <v>24</v>
      </c>
      <c r="BD118" s="129">
        <f t="shared" si="27"/>
        <v>19.966666666666669</v>
      </c>
      <c r="BE118" s="123" t="str">
        <f t="shared" si="28"/>
        <v>NC</v>
      </c>
    </row>
    <row r="119" spans="1:57" s="124" customFormat="1" ht="22.2" customHeight="1" x14ac:dyDescent="0.3">
      <c r="A119" s="62">
        <v>115</v>
      </c>
      <c r="B119" s="121" t="s">
        <v>27</v>
      </c>
      <c r="C119" s="121" t="s">
        <v>47</v>
      </c>
      <c r="D119" s="121" t="s">
        <v>256</v>
      </c>
      <c r="E119" s="122" t="s">
        <v>257</v>
      </c>
      <c r="F119" s="63">
        <v>1</v>
      </c>
      <c r="G119" s="63">
        <v>1</v>
      </c>
      <c r="H119" s="63">
        <v>3</v>
      </c>
      <c r="I119" s="63">
        <v>3</v>
      </c>
      <c r="J119" s="63">
        <v>2</v>
      </c>
      <c r="K119" s="63">
        <v>2</v>
      </c>
      <c r="L119" s="63">
        <v>3</v>
      </c>
      <c r="M119" s="62">
        <f t="shared" si="18"/>
        <v>15</v>
      </c>
      <c r="N119" s="63">
        <f t="shared" si="19"/>
        <v>42.857142857142854</v>
      </c>
      <c r="O119" s="63">
        <v>0</v>
      </c>
      <c r="P119" s="63">
        <f>Capstones!O118</f>
        <v>60</v>
      </c>
      <c r="Q119" s="63">
        <f t="shared" si="16"/>
        <v>30</v>
      </c>
      <c r="R119" s="63" t="str">
        <f t="shared" si="20"/>
        <v>Cleared</v>
      </c>
      <c r="S119" s="63">
        <v>2.2083333333333335</v>
      </c>
      <c r="T119" s="63">
        <v>2.3562500000000002</v>
      </c>
      <c r="U119" s="63">
        <v>1.8333333333333333</v>
      </c>
      <c r="V119" s="63">
        <v>3</v>
      </c>
      <c r="W119" s="63">
        <v>2.3333333333333335</v>
      </c>
      <c r="X119" s="63">
        <v>2.166666666666667</v>
      </c>
      <c r="Y119" s="63">
        <v>2.125</v>
      </c>
      <c r="Z119" s="63">
        <f t="shared" si="29"/>
        <v>16.022916666666667</v>
      </c>
      <c r="AA119" s="63">
        <f>Persona!$Z119/35*100</f>
        <v>45.779761904761905</v>
      </c>
      <c r="AB119" s="63">
        <f t="shared" si="17"/>
        <v>18.311904761904763</v>
      </c>
      <c r="AC119" s="63">
        <f>Capstones!Z118*0.6</f>
        <v>33.6</v>
      </c>
      <c r="AD119" s="63">
        <f>(Persona!$AB119+Persona!$AC119)*0.5</f>
        <v>25.955952380952382</v>
      </c>
      <c r="AE119" s="63" t="str">
        <f t="shared" si="21"/>
        <v>Cleared</v>
      </c>
      <c r="AF119" s="121"/>
      <c r="AG119" s="121">
        <v>1.825</v>
      </c>
      <c r="AH119" s="121">
        <v>0.8</v>
      </c>
      <c r="AI119" s="121">
        <v>1.5</v>
      </c>
      <c r="AJ119" s="121">
        <v>1</v>
      </c>
      <c r="AK119" s="121"/>
      <c r="AL119" s="121">
        <v>1</v>
      </c>
      <c r="AM119" s="121">
        <f t="shared" si="22"/>
        <v>6.125</v>
      </c>
      <c r="AN119" s="63">
        <f>Persona!$AM119/25*100</f>
        <v>24.5</v>
      </c>
      <c r="AO119" s="63">
        <f>Persona!$AN119*0.4</f>
        <v>9.8000000000000007</v>
      </c>
      <c r="AP119" s="63">
        <f>Capstones!AK118*0.6</f>
        <v>37.999999999999993</v>
      </c>
      <c r="AQ119" s="63">
        <f>(Persona!$AO119+Persona!$AP119)*0.5</f>
        <v>23.9</v>
      </c>
      <c r="AR119" s="63" t="str">
        <f t="shared" si="23"/>
        <v>NC</v>
      </c>
      <c r="AS119" s="121">
        <v>2.5</v>
      </c>
      <c r="AT119" s="121">
        <v>2.5</v>
      </c>
      <c r="AU119" s="121">
        <v>2.5</v>
      </c>
      <c r="AV119" s="121">
        <v>2.5</v>
      </c>
      <c r="AW119" s="121"/>
      <c r="AX119" s="121">
        <v>2.5</v>
      </c>
      <c r="AY119" s="121">
        <v>2.5</v>
      </c>
      <c r="AZ119" s="121">
        <f t="shared" si="24"/>
        <v>15</v>
      </c>
      <c r="BA119" s="63">
        <f t="shared" si="25"/>
        <v>50</v>
      </c>
      <c r="BB119" s="121">
        <f t="shared" si="26"/>
        <v>20</v>
      </c>
      <c r="BC119" s="121">
        <f>Capstones!AV118*0.6</f>
        <v>39</v>
      </c>
      <c r="BD119" s="129">
        <f t="shared" si="27"/>
        <v>29.5</v>
      </c>
      <c r="BE119" s="123" t="str">
        <f t="shared" si="28"/>
        <v>Cleared</v>
      </c>
    </row>
    <row r="120" spans="1:57" s="124" customFormat="1" ht="22.2" customHeight="1" x14ac:dyDescent="0.3">
      <c r="A120" s="66">
        <v>116</v>
      </c>
      <c r="B120" s="125" t="s">
        <v>207</v>
      </c>
      <c r="C120" s="125" t="s">
        <v>15</v>
      </c>
      <c r="D120" s="125" t="s">
        <v>258</v>
      </c>
      <c r="E120" s="126" t="s">
        <v>259</v>
      </c>
      <c r="F120" s="67">
        <v>3</v>
      </c>
      <c r="G120" s="67">
        <v>1</v>
      </c>
      <c r="H120" s="67">
        <v>2</v>
      </c>
      <c r="I120" s="67">
        <v>4</v>
      </c>
      <c r="J120" s="67">
        <v>1</v>
      </c>
      <c r="K120" s="67">
        <v>3</v>
      </c>
      <c r="L120" s="67">
        <v>2</v>
      </c>
      <c r="M120" s="66">
        <f t="shared" si="18"/>
        <v>16</v>
      </c>
      <c r="N120" s="67">
        <f t="shared" si="19"/>
        <v>45.714285714285715</v>
      </c>
      <c r="O120" s="67">
        <v>0</v>
      </c>
      <c r="P120" s="67">
        <f>Capstones!O119</f>
        <v>83.333333333333343</v>
      </c>
      <c r="Q120" s="63">
        <f t="shared" si="16"/>
        <v>41.666666666666671</v>
      </c>
      <c r="R120" s="63" t="str">
        <f t="shared" si="20"/>
        <v>Cleared</v>
      </c>
      <c r="S120" s="67">
        <v>3</v>
      </c>
      <c r="T120" s="67">
        <v>3.229166666666667</v>
      </c>
      <c r="U120" s="67">
        <v>2.3333333333333335</v>
      </c>
      <c r="V120" s="67">
        <v>3</v>
      </c>
      <c r="W120" s="67">
        <v>2</v>
      </c>
      <c r="X120" s="67">
        <v>2.7666666666666666</v>
      </c>
      <c r="Y120" s="67">
        <v>2.75</v>
      </c>
      <c r="Z120" s="67">
        <f t="shared" si="29"/>
        <v>19.079166666666666</v>
      </c>
      <c r="AA120" s="67">
        <f>Persona!$Z120/35*100</f>
        <v>54.511904761904759</v>
      </c>
      <c r="AB120" s="67">
        <f t="shared" si="17"/>
        <v>21.804761904761904</v>
      </c>
      <c r="AC120" s="63">
        <f>Capstones!Z119*0.6</f>
        <v>40.799999999999997</v>
      </c>
      <c r="AD120" s="63">
        <f>(Persona!$AB120+Persona!$AC120)*0.5</f>
        <v>31.30238095238095</v>
      </c>
      <c r="AE120" s="63" t="str">
        <f t="shared" si="21"/>
        <v>Cleared</v>
      </c>
      <c r="AF120" s="125"/>
      <c r="AG120" s="125">
        <v>2.6749999999999998</v>
      </c>
      <c r="AH120" s="125">
        <v>1.4</v>
      </c>
      <c r="AI120" s="125">
        <v>1.625</v>
      </c>
      <c r="AJ120" s="125">
        <v>1.375</v>
      </c>
      <c r="AK120" s="125"/>
      <c r="AL120" s="125">
        <v>2</v>
      </c>
      <c r="AM120" s="125">
        <f t="shared" si="22"/>
        <v>9.0749999999999993</v>
      </c>
      <c r="AN120" s="67">
        <f>Persona!$AM120/25*100</f>
        <v>36.299999999999997</v>
      </c>
      <c r="AO120" s="67">
        <f>Persona!$AN120*0.4</f>
        <v>14.52</v>
      </c>
      <c r="AP120" s="63">
        <f>Capstones!AK119*0.6</f>
        <v>55.999999999999993</v>
      </c>
      <c r="AQ120" s="63">
        <f>(Persona!$AO120+Persona!$AP120)*0.5</f>
        <v>35.26</v>
      </c>
      <c r="AR120" s="63" t="str">
        <f t="shared" si="23"/>
        <v>Cleared</v>
      </c>
      <c r="AS120" s="121">
        <v>4</v>
      </c>
      <c r="AT120" s="121">
        <v>3.95</v>
      </c>
      <c r="AU120" s="121">
        <v>3.3333333333333335</v>
      </c>
      <c r="AV120" s="121">
        <v>4</v>
      </c>
      <c r="AW120" s="125"/>
      <c r="AX120" s="121">
        <v>3.8333333333333335</v>
      </c>
      <c r="AY120" s="121">
        <v>3</v>
      </c>
      <c r="AZ120" s="121">
        <f t="shared" si="24"/>
        <v>22.116666666666667</v>
      </c>
      <c r="BA120" s="63">
        <f t="shared" si="25"/>
        <v>73.722222222222214</v>
      </c>
      <c r="BB120" s="121">
        <f t="shared" si="26"/>
        <v>29.488888888888887</v>
      </c>
      <c r="BC120" s="121">
        <f>Capstones!AV119*0.6</f>
        <v>45.333333333333343</v>
      </c>
      <c r="BD120" s="129">
        <f t="shared" si="27"/>
        <v>37.411111111111111</v>
      </c>
      <c r="BE120" s="123" t="str">
        <f t="shared" si="28"/>
        <v>Cleared</v>
      </c>
    </row>
    <row r="121" spans="1:57" s="124" customFormat="1" ht="22.2" customHeight="1" x14ac:dyDescent="0.3">
      <c r="A121" s="62">
        <v>117</v>
      </c>
      <c r="B121" s="121" t="s">
        <v>23</v>
      </c>
      <c r="C121" s="121" t="s">
        <v>47</v>
      </c>
      <c r="D121" s="121" t="s">
        <v>260</v>
      </c>
      <c r="E121" s="122" t="s">
        <v>261</v>
      </c>
      <c r="F121" s="63">
        <v>4</v>
      </c>
      <c r="G121" s="63">
        <v>1</v>
      </c>
      <c r="H121" s="63">
        <v>1</v>
      </c>
      <c r="I121" s="63">
        <v>3</v>
      </c>
      <c r="J121" s="63">
        <v>2</v>
      </c>
      <c r="K121" s="63">
        <v>3</v>
      </c>
      <c r="L121" s="63">
        <v>2</v>
      </c>
      <c r="M121" s="62">
        <f t="shared" si="18"/>
        <v>16</v>
      </c>
      <c r="N121" s="63">
        <f t="shared" si="19"/>
        <v>45.714285714285715</v>
      </c>
      <c r="O121" s="63">
        <v>0</v>
      </c>
      <c r="P121" s="63">
        <f>Capstones!O120</f>
        <v>86.666666666666671</v>
      </c>
      <c r="Q121" s="63">
        <f t="shared" si="16"/>
        <v>43.333333333333336</v>
      </c>
      <c r="R121" s="63" t="str">
        <f t="shared" si="20"/>
        <v>Cleared</v>
      </c>
      <c r="S121" s="63">
        <v>2.875</v>
      </c>
      <c r="T121" s="63">
        <v>3.3187500000000001</v>
      </c>
      <c r="U121" s="63">
        <v>2.6666666666666665</v>
      </c>
      <c r="V121" s="63">
        <v>4</v>
      </c>
      <c r="W121" s="63">
        <v>3.3333333333333335</v>
      </c>
      <c r="X121" s="63">
        <v>2.95</v>
      </c>
      <c r="Y121" s="63">
        <v>2.875</v>
      </c>
      <c r="Z121" s="63">
        <f t="shared" si="29"/>
        <v>22.018749999999997</v>
      </c>
      <c r="AA121" s="63">
        <f>Persona!$Z121/35*100</f>
        <v>62.910714285714278</v>
      </c>
      <c r="AB121" s="63">
        <f t="shared" si="17"/>
        <v>25.164285714285711</v>
      </c>
      <c r="AC121" s="63">
        <f>Capstones!Z120*0.6</f>
        <v>43.999999999999993</v>
      </c>
      <c r="AD121" s="63">
        <f>(Persona!$AB121+Persona!$AC121)*0.5</f>
        <v>34.582142857142856</v>
      </c>
      <c r="AE121" s="63" t="str">
        <f t="shared" si="21"/>
        <v>Cleared</v>
      </c>
      <c r="AF121" s="121"/>
      <c r="AG121" s="121">
        <v>1.6916666666666667</v>
      </c>
      <c r="AH121" s="121">
        <v>2.0666666666666664</v>
      </c>
      <c r="AI121" s="121">
        <v>3.125</v>
      </c>
      <c r="AJ121" s="121">
        <v>2.5</v>
      </c>
      <c r="AK121" s="121"/>
      <c r="AL121" s="121">
        <v>2.416666666666667</v>
      </c>
      <c r="AM121" s="121">
        <f t="shared" si="22"/>
        <v>11.8</v>
      </c>
      <c r="AN121" s="63">
        <f>Persona!$AM121/25*100</f>
        <v>47.2</v>
      </c>
      <c r="AO121" s="63">
        <f>Persona!$AN121*0.4</f>
        <v>18.880000000000003</v>
      </c>
      <c r="AP121" s="63">
        <f>Capstones!AK120*0.6</f>
        <v>43.333333333333329</v>
      </c>
      <c r="AQ121" s="63">
        <f>(Persona!$AO121+Persona!$AP121)*0.5</f>
        <v>31.106666666666666</v>
      </c>
      <c r="AR121" s="63" t="str">
        <f t="shared" si="23"/>
        <v>Cleared</v>
      </c>
      <c r="AS121" s="121">
        <v>3.5</v>
      </c>
      <c r="AT121" s="121">
        <v>3.7374999999999998</v>
      </c>
      <c r="AU121" s="121">
        <v>3.6666666666666665</v>
      </c>
      <c r="AV121" s="121">
        <v>4</v>
      </c>
      <c r="AW121" s="121"/>
      <c r="AX121" s="121">
        <v>3.7222222222222219</v>
      </c>
      <c r="AY121" s="121">
        <v>3.3333333333333335</v>
      </c>
      <c r="AZ121" s="121">
        <f t="shared" si="24"/>
        <v>21.959722222222222</v>
      </c>
      <c r="BA121" s="63">
        <f t="shared" si="25"/>
        <v>73.199074074074076</v>
      </c>
      <c r="BB121" s="121">
        <f t="shared" si="26"/>
        <v>29.279629629629632</v>
      </c>
      <c r="BC121" s="121">
        <f>Capstones!AV120*0.6</f>
        <v>50.333333333333329</v>
      </c>
      <c r="BD121" s="129">
        <f t="shared" si="27"/>
        <v>39.806481481481484</v>
      </c>
      <c r="BE121" s="123" t="str">
        <f t="shared" si="28"/>
        <v>Cleared</v>
      </c>
    </row>
    <row r="122" spans="1:57" s="124" customFormat="1" ht="22.2" customHeight="1" x14ac:dyDescent="0.3">
      <c r="A122" s="66">
        <v>118</v>
      </c>
      <c r="B122" s="125" t="s">
        <v>23</v>
      </c>
      <c r="C122" s="125" t="s">
        <v>15</v>
      </c>
      <c r="D122" s="125" t="s">
        <v>262</v>
      </c>
      <c r="E122" s="126" t="s">
        <v>263</v>
      </c>
      <c r="F122" s="67">
        <v>1</v>
      </c>
      <c r="G122" s="67">
        <v>2</v>
      </c>
      <c r="H122" s="67">
        <v>4</v>
      </c>
      <c r="I122" s="67">
        <v>2</v>
      </c>
      <c r="J122" s="67">
        <v>1</v>
      </c>
      <c r="K122" s="67">
        <v>3</v>
      </c>
      <c r="L122" s="67">
        <v>3</v>
      </c>
      <c r="M122" s="66">
        <f t="shared" si="18"/>
        <v>16</v>
      </c>
      <c r="N122" s="67">
        <f t="shared" si="19"/>
        <v>45.714285714285715</v>
      </c>
      <c r="O122" s="67">
        <v>0</v>
      </c>
      <c r="P122" s="67">
        <f>Capstones!O121</f>
        <v>63.333333333333329</v>
      </c>
      <c r="Q122" s="63">
        <f t="shared" si="16"/>
        <v>31.666666666666664</v>
      </c>
      <c r="R122" s="63" t="str">
        <f t="shared" si="20"/>
        <v>Cleared</v>
      </c>
      <c r="S122" s="67">
        <v>3.3333333333333335</v>
      </c>
      <c r="T122" s="67">
        <v>3.05</v>
      </c>
      <c r="U122" s="67">
        <v>2.3333333333333335</v>
      </c>
      <c r="V122" s="67">
        <v>4</v>
      </c>
      <c r="W122" s="67">
        <v>3.6666666666666665</v>
      </c>
      <c r="X122" s="67">
        <v>2.9</v>
      </c>
      <c r="Y122" s="67">
        <v>2</v>
      </c>
      <c r="Z122" s="67">
        <f t="shared" si="29"/>
        <v>21.283333333333331</v>
      </c>
      <c r="AA122" s="67">
        <f>Persona!$Z122/35*100</f>
        <v>60.809523809523803</v>
      </c>
      <c r="AB122" s="67">
        <f t="shared" si="17"/>
        <v>24.323809523809523</v>
      </c>
      <c r="AC122" s="63">
        <f>Capstones!Z121*0.6</f>
        <v>24.8</v>
      </c>
      <c r="AD122" s="63">
        <f>(Persona!$AB122+Persona!$AC122)*0.5</f>
        <v>24.561904761904763</v>
      </c>
      <c r="AE122" s="63" t="str">
        <f t="shared" si="21"/>
        <v>NC</v>
      </c>
      <c r="AF122" s="125"/>
      <c r="AG122" s="125">
        <v>3.0833333333333335</v>
      </c>
      <c r="AH122" s="125">
        <v>1.8666666666666667</v>
      </c>
      <c r="AI122" s="125">
        <v>2.375</v>
      </c>
      <c r="AJ122" s="125">
        <v>1.625</v>
      </c>
      <c r="AK122" s="125"/>
      <c r="AL122" s="125">
        <v>2.166666666666667</v>
      </c>
      <c r="AM122" s="125">
        <f t="shared" si="22"/>
        <v>11.116666666666667</v>
      </c>
      <c r="AN122" s="67">
        <f>Persona!$AM122/25*100</f>
        <v>44.466666666666669</v>
      </c>
      <c r="AO122" s="67">
        <f>Persona!$AN122*0.4</f>
        <v>17.786666666666669</v>
      </c>
      <c r="AP122" s="63">
        <f>Capstones!AK121*0.6</f>
        <v>26</v>
      </c>
      <c r="AQ122" s="63">
        <f>(Persona!$AO122+Persona!$AP122)*0.5</f>
        <v>21.893333333333334</v>
      </c>
      <c r="AR122" s="63" t="str">
        <f t="shared" si="23"/>
        <v>NC</v>
      </c>
      <c r="AS122" s="121">
        <v>2.3333333333333335</v>
      </c>
      <c r="AT122" s="121">
        <v>2.65</v>
      </c>
      <c r="AU122" s="121">
        <v>2.3333333333333335</v>
      </c>
      <c r="AV122" s="121">
        <v>3</v>
      </c>
      <c r="AW122" s="125"/>
      <c r="AX122" s="121">
        <v>2.4722222222222219</v>
      </c>
      <c r="AY122" s="121">
        <v>2.6666666666666665</v>
      </c>
      <c r="AZ122" s="121">
        <f t="shared" si="24"/>
        <v>15.455555555555554</v>
      </c>
      <c r="BA122" s="63">
        <f t="shared" si="25"/>
        <v>51.518518518518512</v>
      </c>
      <c r="BB122" s="121">
        <f t="shared" si="26"/>
        <v>20.607407407407408</v>
      </c>
      <c r="BC122" s="121">
        <f>Capstones!AV121*0.6</f>
        <v>36</v>
      </c>
      <c r="BD122" s="129">
        <f t="shared" si="27"/>
        <v>28.303703703703704</v>
      </c>
      <c r="BE122" s="123" t="str">
        <f t="shared" si="28"/>
        <v>Cleared</v>
      </c>
    </row>
    <row r="123" spans="1:57" s="124" customFormat="1" ht="22.2" customHeight="1" x14ac:dyDescent="0.3">
      <c r="A123" s="62">
        <v>119</v>
      </c>
      <c r="B123" s="121" t="s">
        <v>23</v>
      </c>
      <c r="C123" s="121" t="s">
        <v>15</v>
      </c>
      <c r="D123" s="121" t="s">
        <v>264</v>
      </c>
      <c r="E123" s="122" t="s">
        <v>265</v>
      </c>
      <c r="F123" s="63">
        <v>2</v>
      </c>
      <c r="G123" s="63">
        <v>1</v>
      </c>
      <c r="H123" s="63">
        <v>1</v>
      </c>
      <c r="I123" s="63">
        <v>3</v>
      </c>
      <c r="J123" s="63">
        <v>3</v>
      </c>
      <c r="K123" s="63">
        <v>2</v>
      </c>
      <c r="L123" s="63">
        <v>4</v>
      </c>
      <c r="M123" s="62">
        <f t="shared" si="18"/>
        <v>16</v>
      </c>
      <c r="N123" s="63">
        <f t="shared" si="19"/>
        <v>45.714285714285715</v>
      </c>
      <c r="O123" s="63">
        <v>0</v>
      </c>
      <c r="P123" s="63">
        <f>Capstones!O122</f>
        <v>68.888888888888872</v>
      </c>
      <c r="Q123" s="63">
        <f t="shared" si="16"/>
        <v>34.444444444444436</v>
      </c>
      <c r="R123" s="63" t="str">
        <f t="shared" si="20"/>
        <v>Cleared</v>
      </c>
      <c r="S123" s="63">
        <v>3</v>
      </c>
      <c r="T123" s="63">
        <v>2.5750000000000002</v>
      </c>
      <c r="U123" s="63">
        <v>1.3333333333333333</v>
      </c>
      <c r="V123" s="63">
        <v>4</v>
      </c>
      <c r="W123" s="63">
        <v>1</v>
      </c>
      <c r="X123" s="63">
        <v>2.2999999999999998</v>
      </c>
      <c r="Y123" s="63">
        <v>2</v>
      </c>
      <c r="Z123" s="63">
        <f t="shared" si="29"/>
        <v>16.208333333333332</v>
      </c>
      <c r="AA123" s="63">
        <f>Persona!$Z123/35*100</f>
        <v>46.309523809523803</v>
      </c>
      <c r="AB123" s="63">
        <f t="shared" si="17"/>
        <v>18.523809523809522</v>
      </c>
      <c r="AC123" s="63">
        <f>Capstones!Z122*0.6</f>
        <v>48.8</v>
      </c>
      <c r="AD123" s="63">
        <f>(Persona!$AB123+Persona!$AC123)*0.5</f>
        <v>33.661904761904758</v>
      </c>
      <c r="AE123" s="63" t="str">
        <f t="shared" si="21"/>
        <v>Cleared</v>
      </c>
      <c r="AF123" s="121"/>
      <c r="AG123" s="121">
        <v>2.3333333333333335</v>
      </c>
      <c r="AH123" s="121">
        <v>2</v>
      </c>
      <c r="AI123" s="121">
        <v>2.375</v>
      </c>
      <c r="AJ123" s="121">
        <v>2</v>
      </c>
      <c r="AK123" s="121"/>
      <c r="AL123" s="121">
        <v>2.25</v>
      </c>
      <c r="AM123" s="121">
        <f t="shared" si="22"/>
        <v>10.958333333333334</v>
      </c>
      <c r="AN123" s="63">
        <f>Persona!$AM123/25*100</f>
        <v>43.833333333333336</v>
      </c>
      <c r="AO123" s="63">
        <f>Persona!$AN123*0.4</f>
        <v>17.533333333333335</v>
      </c>
      <c r="AP123" s="63">
        <f>Capstones!AK122*0.6</f>
        <v>35.333333333333329</v>
      </c>
      <c r="AQ123" s="63">
        <f>(Persona!$AO123+Persona!$AP123)*0.5</f>
        <v>26.43333333333333</v>
      </c>
      <c r="AR123" s="63" t="str">
        <f t="shared" si="23"/>
        <v>Cleared</v>
      </c>
      <c r="AS123" s="121">
        <v>3.7916666666666665</v>
      </c>
      <c r="AT123" s="121">
        <v>3.7249999999999996</v>
      </c>
      <c r="AU123" s="121">
        <v>3.8333333333333335</v>
      </c>
      <c r="AV123" s="121">
        <v>3.5</v>
      </c>
      <c r="AW123" s="121"/>
      <c r="AX123" s="121">
        <v>3.6388888888888888</v>
      </c>
      <c r="AY123" s="121">
        <v>3.6666666666666665</v>
      </c>
      <c r="AZ123" s="121">
        <f t="shared" si="24"/>
        <v>22.155555555555555</v>
      </c>
      <c r="BA123" s="63">
        <f t="shared" si="25"/>
        <v>73.851851851851862</v>
      </c>
      <c r="BB123" s="121">
        <f t="shared" si="26"/>
        <v>29.540740740740745</v>
      </c>
      <c r="BC123" s="121">
        <f>Capstones!AV122*0.6</f>
        <v>46.999999999999993</v>
      </c>
      <c r="BD123" s="129">
        <f t="shared" si="27"/>
        <v>38.270370370370372</v>
      </c>
      <c r="BE123" s="123" t="str">
        <f t="shared" si="28"/>
        <v>Cleared</v>
      </c>
    </row>
    <row r="124" spans="1:57" s="124" customFormat="1" ht="22.2" customHeight="1" x14ac:dyDescent="0.3">
      <c r="A124" s="66">
        <v>120</v>
      </c>
      <c r="B124" s="125" t="s">
        <v>27</v>
      </c>
      <c r="C124" s="125" t="s">
        <v>24</v>
      </c>
      <c r="D124" s="125" t="s">
        <v>266</v>
      </c>
      <c r="E124" s="126" t="s">
        <v>267</v>
      </c>
      <c r="F124" s="67">
        <v>3</v>
      </c>
      <c r="G124" s="67">
        <v>1</v>
      </c>
      <c r="H124" s="67">
        <v>4</v>
      </c>
      <c r="I124" s="67">
        <v>3</v>
      </c>
      <c r="J124" s="67">
        <v>1</v>
      </c>
      <c r="K124" s="67">
        <v>2</v>
      </c>
      <c r="L124" s="67">
        <v>2</v>
      </c>
      <c r="M124" s="66">
        <f t="shared" si="18"/>
        <v>16</v>
      </c>
      <c r="N124" s="67">
        <f t="shared" si="19"/>
        <v>45.714285714285715</v>
      </c>
      <c r="O124" s="67">
        <v>0</v>
      </c>
      <c r="P124" s="67">
        <f>Capstones!O123</f>
        <v>38.888888888888893</v>
      </c>
      <c r="Q124" s="63">
        <f t="shared" si="16"/>
        <v>19.444444444444446</v>
      </c>
      <c r="R124" s="63" t="str">
        <f t="shared" si="20"/>
        <v>NC</v>
      </c>
      <c r="S124" s="67">
        <v>1.3333333333333333</v>
      </c>
      <c r="T124" s="67">
        <v>2.2421875</v>
      </c>
      <c r="U124" s="67">
        <v>1.5</v>
      </c>
      <c r="V124" s="67">
        <v>1</v>
      </c>
      <c r="W124" s="67">
        <v>0</v>
      </c>
      <c r="X124" s="67">
        <v>1.8</v>
      </c>
      <c r="Y124" s="67">
        <v>1.5</v>
      </c>
      <c r="Z124" s="67">
        <v>0</v>
      </c>
      <c r="AA124" s="67">
        <f>Persona!$Z124/35*100</f>
        <v>0</v>
      </c>
      <c r="AB124" s="67">
        <f t="shared" si="17"/>
        <v>0</v>
      </c>
      <c r="AC124" s="63">
        <f>Capstones!Z123*0.6</f>
        <v>41.6</v>
      </c>
      <c r="AD124" s="63">
        <f>(Persona!$AB124+Persona!$AC124)*0.5</f>
        <v>20.8</v>
      </c>
      <c r="AE124" s="63" t="str">
        <f t="shared" si="21"/>
        <v>NC</v>
      </c>
      <c r="AF124" s="125"/>
      <c r="AG124" s="125">
        <v>1.3333333333333333</v>
      </c>
      <c r="AH124" s="125">
        <v>0.8</v>
      </c>
      <c r="AI124" s="125">
        <v>0.75</v>
      </c>
      <c r="AJ124" s="125">
        <v>0.625</v>
      </c>
      <c r="AK124" s="125"/>
      <c r="AL124" s="125">
        <v>0.75</v>
      </c>
      <c r="AM124" s="125">
        <f t="shared" si="22"/>
        <v>4.2583333333333329</v>
      </c>
      <c r="AN124" s="67">
        <f>Persona!$AM124/25*100</f>
        <v>17.033333333333331</v>
      </c>
      <c r="AO124" s="67">
        <f>Persona!$AN124*0.4</f>
        <v>6.8133333333333326</v>
      </c>
      <c r="AP124" s="63">
        <f>Capstones!AK123*0.6</f>
        <v>43.999999999999993</v>
      </c>
      <c r="AQ124" s="63">
        <f>(Persona!$AO124+Persona!$AP124)*0.5</f>
        <v>25.406666666666663</v>
      </c>
      <c r="AR124" s="63" t="str">
        <f t="shared" si="23"/>
        <v>Cleared</v>
      </c>
      <c r="AS124" s="121">
        <v>1.8333333333333333</v>
      </c>
      <c r="AT124" s="121">
        <v>2.2749999999999999</v>
      </c>
      <c r="AU124" s="121">
        <v>1.6666666666666667</v>
      </c>
      <c r="AV124" s="121">
        <v>3</v>
      </c>
      <c r="AW124" s="125"/>
      <c r="AX124" s="121">
        <v>2.0833333333333335</v>
      </c>
      <c r="AY124" s="121">
        <v>2.6666666666666665</v>
      </c>
      <c r="AZ124" s="121">
        <f t="shared" si="24"/>
        <v>13.525</v>
      </c>
      <c r="BA124" s="63">
        <f t="shared" si="25"/>
        <v>45.083333333333336</v>
      </c>
      <c r="BB124" s="121">
        <f t="shared" si="26"/>
        <v>18.033333333333335</v>
      </c>
      <c r="BC124" s="121">
        <f>Capstones!AV123*0.6</f>
        <v>32.333333333333336</v>
      </c>
      <c r="BD124" s="129">
        <f t="shared" si="27"/>
        <v>25.183333333333337</v>
      </c>
      <c r="BE124" s="123" t="str">
        <f t="shared" si="28"/>
        <v>Cleared</v>
      </c>
    </row>
    <row r="125" spans="1:57" s="124" customFormat="1" ht="22.2" customHeight="1" x14ac:dyDescent="0.3">
      <c r="A125" s="62">
        <v>121</v>
      </c>
      <c r="B125" s="121" t="s">
        <v>27</v>
      </c>
      <c r="C125" s="121" t="s">
        <v>15</v>
      </c>
      <c r="D125" s="121" t="s">
        <v>268</v>
      </c>
      <c r="E125" s="122" t="s">
        <v>269</v>
      </c>
      <c r="F125" s="63">
        <v>2</v>
      </c>
      <c r="G125" s="63">
        <v>1</v>
      </c>
      <c r="H125" s="63">
        <v>4</v>
      </c>
      <c r="I125" s="63">
        <v>3</v>
      </c>
      <c r="J125" s="63">
        <v>1</v>
      </c>
      <c r="K125" s="63">
        <v>2</v>
      </c>
      <c r="L125" s="63">
        <v>3</v>
      </c>
      <c r="M125" s="62">
        <f t="shared" si="18"/>
        <v>16</v>
      </c>
      <c r="N125" s="63">
        <f t="shared" si="19"/>
        <v>45.714285714285715</v>
      </c>
      <c r="O125" s="63">
        <v>0</v>
      </c>
      <c r="P125" s="63">
        <f>Capstones!O124</f>
        <v>74.444444444444429</v>
      </c>
      <c r="Q125" s="63">
        <f t="shared" si="16"/>
        <v>37.222222222222214</v>
      </c>
      <c r="R125" s="63" t="str">
        <f t="shared" si="20"/>
        <v>Cleared</v>
      </c>
      <c r="S125" s="134">
        <v>2.3333333333333335</v>
      </c>
      <c r="T125" s="63">
        <v>2.90625</v>
      </c>
      <c r="U125" s="134">
        <v>2.3333333333333335</v>
      </c>
      <c r="V125" s="134">
        <v>1</v>
      </c>
      <c r="W125" s="63">
        <v>3.6666666666666665</v>
      </c>
      <c r="X125" s="134">
        <v>2.5666666666666669</v>
      </c>
      <c r="Y125" s="134">
        <v>2</v>
      </c>
      <c r="Z125" s="63">
        <f t="shared" ref="Z125" si="30">S125+T125+U125+V125+W125+X125+Y125</f>
        <v>16.806249999999999</v>
      </c>
      <c r="AA125" s="63">
        <f>Persona!$Z125/35*100</f>
        <v>48.017857142857139</v>
      </c>
      <c r="AB125" s="63">
        <f t="shared" si="17"/>
        <v>19.207142857142856</v>
      </c>
      <c r="AC125" s="63">
        <f>Capstones!Z124*0.6</f>
        <v>23.2</v>
      </c>
      <c r="AD125" s="63">
        <f>(Persona!$AB125+Persona!$AC125)*0.5</f>
        <v>21.203571428571429</v>
      </c>
      <c r="AE125" s="63" t="str">
        <f t="shared" si="21"/>
        <v>NC</v>
      </c>
      <c r="AF125" s="121"/>
      <c r="AG125" s="121">
        <v>2.2916666666666665</v>
      </c>
      <c r="AH125" s="121">
        <v>1.8</v>
      </c>
      <c r="AI125" s="121">
        <v>2</v>
      </c>
      <c r="AJ125" s="121">
        <v>2.25</v>
      </c>
      <c r="AK125" s="121"/>
      <c r="AL125" s="121">
        <v>1.9166666666666665</v>
      </c>
      <c r="AM125" s="121">
        <f t="shared" si="22"/>
        <v>10.258333333333333</v>
      </c>
      <c r="AN125" s="63">
        <f>Persona!$AM125/25*100</f>
        <v>41.033333333333331</v>
      </c>
      <c r="AO125" s="63">
        <f>Persona!$AN125*0.4</f>
        <v>16.413333333333334</v>
      </c>
      <c r="AP125" s="63">
        <f>Capstones!AK124*0.6</f>
        <v>42.666666666666664</v>
      </c>
      <c r="AQ125" s="63">
        <f>(Persona!$AO125+Persona!$AP125)*0.5</f>
        <v>29.54</v>
      </c>
      <c r="AR125" s="63" t="str">
        <f t="shared" si="23"/>
        <v>Cleared</v>
      </c>
      <c r="AS125" s="121">
        <v>1.5</v>
      </c>
      <c r="AT125" s="121">
        <v>1.7124999999999999</v>
      </c>
      <c r="AU125" s="121">
        <v>1.3333333333333333</v>
      </c>
      <c r="AV125" s="121">
        <v>2</v>
      </c>
      <c r="AW125" s="121"/>
      <c r="AX125" s="121">
        <v>2.1388888888888888</v>
      </c>
      <c r="AY125" s="121">
        <v>2.6666666666666665</v>
      </c>
      <c r="AZ125" s="121">
        <f t="shared" si="24"/>
        <v>11.351388888888888</v>
      </c>
      <c r="BA125" s="63">
        <f t="shared" si="25"/>
        <v>37.837962962962955</v>
      </c>
      <c r="BB125" s="121">
        <f t="shared" si="26"/>
        <v>15.135185185185183</v>
      </c>
      <c r="BC125" s="121">
        <f>Capstones!AV124*0.6</f>
        <v>27</v>
      </c>
      <c r="BD125" s="129">
        <f t="shared" si="27"/>
        <v>21.06759259259259</v>
      </c>
      <c r="BE125" s="123" t="str">
        <f t="shared" si="28"/>
        <v>NC</v>
      </c>
    </row>
    <row r="126" spans="1:57" s="124" customFormat="1" ht="22.2" customHeight="1" x14ac:dyDescent="0.3">
      <c r="A126" s="66">
        <v>122</v>
      </c>
      <c r="B126" s="125" t="s">
        <v>27</v>
      </c>
      <c r="C126" s="125" t="s">
        <v>15</v>
      </c>
      <c r="D126" s="125" t="s">
        <v>270</v>
      </c>
      <c r="E126" s="126" t="s">
        <v>271</v>
      </c>
      <c r="F126" s="67">
        <v>1</v>
      </c>
      <c r="G126" s="67">
        <v>1</v>
      </c>
      <c r="H126" s="67">
        <v>3</v>
      </c>
      <c r="I126" s="67">
        <v>3</v>
      </c>
      <c r="J126" s="67">
        <v>2</v>
      </c>
      <c r="K126" s="67">
        <v>2</v>
      </c>
      <c r="L126" s="67">
        <v>2</v>
      </c>
      <c r="M126" s="66">
        <f t="shared" si="18"/>
        <v>14</v>
      </c>
      <c r="N126" s="67">
        <f t="shared" si="19"/>
        <v>40</v>
      </c>
      <c r="O126" s="67">
        <v>0</v>
      </c>
      <c r="P126" s="67">
        <f>Capstones!O125</f>
        <v>72.222222222222214</v>
      </c>
      <c r="Q126" s="63">
        <f t="shared" si="16"/>
        <v>36.111111111111107</v>
      </c>
      <c r="R126" s="63" t="str">
        <f t="shared" si="20"/>
        <v>Cleared</v>
      </c>
      <c r="S126" s="67">
        <v>2.3333333333333335</v>
      </c>
      <c r="T126" s="67">
        <v>2.2541666666666664</v>
      </c>
      <c r="U126" s="67">
        <v>2.3333333333333335</v>
      </c>
      <c r="V126" s="67">
        <v>1</v>
      </c>
      <c r="W126" s="67">
        <v>2</v>
      </c>
      <c r="X126" s="67">
        <v>2.4333333333333336</v>
      </c>
      <c r="Y126" s="67">
        <v>2</v>
      </c>
      <c r="Z126" s="67">
        <v>0</v>
      </c>
      <c r="AA126" s="67">
        <f>Persona!$Z126/35*100</f>
        <v>0</v>
      </c>
      <c r="AB126" s="67">
        <f t="shared" si="17"/>
        <v>0</v>
      </c>
      <c r="AC126" s="63">
        <f>Capstones!Z125*0.6</f>
        <v>36.799999999999997</v>
      </c>
      <c r="AD126" s="63">
        <f>(Persona!$AB126+Persona!$AC126)*0.5</f>
        <v>18.399999999999999</v>
      </c>
      <c r="AE126" s="63" t="str">
        <f t="shared" si="21"/>
        <v>NC</v>
      </c>
      <c r="AF126" s="125"/>
      <c r="AG126" s="125">
        <v>2.4333333333333336</v>
      </c>
      <c r="AH126" s="125">
        <v>2.2000000000000002</v>
      </c>
      <c r="AI126" s="125">
        <v>2.5</v>
      </c>
      <c r="AJ126" s="125">
        <v>2.25</v>
      </c>
      <c r="AK126" s="125"/>
      <c r="AL126" s="125">
        <v>2</v>
      </c>
      <c r="AM126" s="125">
        <f t="shared" si="22"/>
        <v>11.383333333333333</v>
      </c>
      <c r="AN126" s="67">
        <f>Persona!$AM126/25*100</f>
        <v>45.533333333333331</v>
      </c>
      <c r="AO126" s="67">
        <f>Persona!$AN126*0.4</f>
        <v>18.213333333333335</v>
      </c>
      <c r="AP126" s="63">
        <f>Capstones!AK125*0.6</f>
        <v>36</v>
      </c>
      <c r="AQ126" s="63">
        <f>(Persona!$AO126+Persona!$AP126)*0.5</f>
        <v>27.106666666666669</v>
      </c>
      <c r="AR126" s="63" t="str">
        <f t="shared" si="23"/>
        <v>Cleared</v>
      </c>
      <c r="AS126" s="121">
        <v>3.3333333333333335</v>
      </c>
      <c r="AT126" s="121">
        <v>3.9750000000000001</v>
      </c>
      <c r="AU126" s="121">
        <v>4</v>
      </c>
      <c r="AV126" s="121">
        <v>3</v>
      </c>
      <c r="AW126" s="125"/>
      <c r="AX126" s="121">
        <v>3.4166666666666665</v>
      </c>
      <c r="AY126" s="121">
        <v>3.3333333333333335</v>
      </c>
      <c r="AZ126" s="121">
        <f t="shared" si="24"/>
        <v>21.058333333333334</v>
      </c>
      <c r="BA126" s="63">
        <f t="shared" si="25"/>
        <v>70.194444444444443</v>
      </c>
      <c r="BB126" s="121">
        <f t="shared" si="26"/>
        <v>28.077777777777779</v>
      </c>
      <c r="BC126" s="121">
        <f>Capstones!AV125*0.6</f>
        <v>37.666666666666664</v>
      </c>
      <c r="BD126" s="129">
        <f t="shared" si="27"/>
        <v>32.87222222222222</v>
      </c>
      <c r="BE126" s="123" t="str">
        <f t="shared" si="28"/>
        <v>Cleared</v>
      </c>
    </row>
    <row r="127" spans="1:57" s="124" customFormat="1" ht="22.2" customHeight="1" x14ac:dyDescent="0.3">
      <c r="A127" s="62">
        <v>123</v>
      </c>
      <c r="B127" s="121" t="s">
        <v>27</v>
      </c>
      <c r="C127" s="121" t="s">
        <v>15</v>
      </c>
      <c r="D127" s="121" t="s">
        <v>272</v>
      </c>
      <c r="E127" s="122" t="s">
        <v>273</v>
      </c>
      <c r="F127" s="63">
        <v>3</v>
      </c>
      <c r="G127" s="63">
        <v>1</v>
      </c>
      <c r="H127" s="63">
        <v>3</v>
      </c>
      <c r="I127" s="63">
        <v>4</v>
      </c>
      <c r="J127" s="63">
        <v>2</v>
      </c>
      <c r="K127" s="63">
        <v>1</v>
      </c>
      <c r="L127" s="63">
        <v>2</v>
      </c>
      <c r="M127" s="62">
        <f t="shared" si="18"/>
        <v>16</v>
      </c>
      <c r="N127" s="63">
        <f t="shared" si="19"/>
        <v>45.714285714285715</v>
      </c>
      <c r="O127" s="63">
        <v>0</v>
      </c>
      <c r="P127" s="63">
        <f>Capstones!O126</f>
        <v>65.555555555555543</v>
      </c>
      <c r="Q127" s="63">
        <f t="shared" si="16"/>
        <v>32.777777777777771</v>
      </c>
      <c r="R127" s="63" t="str">
        <f t="shared" si="20"/>
        <v>Cleared</v>
      </c>
      <c r="S127" s="63">
        <v>3.6666666666666665</v>
      </c>
      <c r="T127" s="63">
        <v>3.2458333333333327</v>
      </c>
      <c r="U127" s="63">
        <v>2.6666666666666665</v>
      </c>
      <c r="V127" s="63">
        <v>3</v>
      </c>
      <c r="W127" s="63">
        <v>1</v>
      </c>
      <c r="X127" s="63">
        <v>3.0333333333333332</v>
      </c>
      <c r="Y127" s="63">
        <v>3.25</v>
      </c>
      <c r="Z127" s="63">
        <f t="shared" ref="Z127:Z164" si="31">S127+T127+U127+V127+W127+X127+Y127</f>
        <v>19.862499999999997</v>
      </c>
      <c r="AA127" s="63">
        <f>Persona!$Z127/35*100</f>
        <v>56.749999999999986</v>
      </c>
      <c r="AB127" s="63">
        <f t="shared" si="17"/>
        <v>22.699999999999996</v>
      </c>
      <c r="AC127" s="63">
        <f>Capstones!Z126*0.6</f>
        <v>39.999999999999993</v>
      </c>
      <c r="AD127" s="63">
        <f>(Persona!$AB127+Persona!$AC127)*0.5</f>
        <v>31.349999999999994</v>
      </c>
      <c r="AE127" s="63" t="str">
        <f t="shared" si="21"/>
        <v>Cleared</v>
      </c>
      <c r="AF127" s="121"/>
      <c r="AG127" s="121">
        <v>2.583333333333333</v>
      </c>
      <c r="AH127" s="121">
        <v>2.2000000000000002</v>
      </c>
      <c r="AI127" s="121">
        <v>2.5</v>
      </c>
      <c r="AJ127" s="121">
        <v>1.75</v>
      </c>
      <c r="AK127" s="121"/>
      <c r="AL127" s="121">
        <v>2.25</v>
      </c>
      <c r="AM127" s="121">
        <f t="shared" si="22"/>
        <v>11.283333333333333</v>
      </c>
      <c r="AN127" s="63">
        <f>Persona!$AM127/25*100</f>
        <v>45.133333333333333</v>
      </c>
      <c r="AO127" s="63">
        <f>Persona!$AN127*0.4</f>
        <v>18.053333333333335</v>
      </c>
      <c r="AP127" s="63">
        <f>Capstones!AK126*0.6</f>
        <v>52.666666666666664</v>
      </c>
      <c r="AQ127" s="63">
        <f>(Persona!$AO127+Persona!$AP127)*0.5</f>
        <v>35.36</v>
      </c>
      <c r="AR127" s="63" t="str">
        <f t="shared" si="23"/>
        <v>Cleared</v>
      </c>
      <c r="AS127" s="121">
        <v>3.6666666666666665</v>
      </c>
      <c r="AT127" s="121">
        <v>3.3250000000000002</v>
      </c>
      <c r="AU127" s="121">
        <v>3.6666666666666665</v>
      </c>
      <c r="AV127" s="121">
        <v>3</v>
      </c>
      <c r="AW127" s="121"/>
      <c r="AX127" s="121">
        <v>3.8611111111111112</v>
      </c>
      <c r="AY127" s="121">
        <v>3.3333333333333335</v>
      </c>
      <c r="AZ127" s="121">
        <f t="shared" si="24"/>
        <v>20.852777777777778</v>
      </c>
      <c r="BA127" s="63">
        <f t="shared" si="25"/>
        <v>69.509259259259267</v>
      </c>
      <c r="BB127" s="121">
        <f t="shared" si="26"/>
        <v>27.803703703703707</v>
      </c>
      <c r="BC127" s="121">
        <f>Capstones!AV126*0.6</f>
        <v>52</v>
      </c>
      <c r="BD127" s="129">
        <f t="shared" si="27"/>
        <v>39.901851851851852</v>
      </c>
      <c r="BE127" s="123" t="str">
        <f t="shared" si="28"/>
        <v>Cleared</v>
      </c>
    </row>
    <row r="128" spans="1:57" s="124" customFormat="1" ht="22.2" customHeight="1" x14ac:dyDescent="0.3">
      <c r="A128" s="66">
        <v>124</v>
      </c>
      <c r="B128" s="125" t="s">
        <v>27</v>
      </c>
      <c r="C128" s="125" t="s">
        <v>24</v>
      </c>
      <c r="D128" s="125" t="s">
        <v>274</v>
      </c>
      <c r="E128" s="126" t="s">
        <v>275</v>
      </c>
      <c r="F128" s="67">
        <v>2</v>
      </c>
      <c r="G128" s="67">
        <v>1</v>
      </c>
      <c r="H128" s="67">
        <v>1</v>
      </c>
      <c r="I128" s="67">
        <v>4</v>
      </c>
      <c r="J128" s="67">
        <v>3</v>
      </c>
      <c r="K128" s="67">
        <v>3</v>
      </c>
      <c r="L128" s="67">
        <v>1</v>
      </c>
      <c r="M128" s="66">
        <f t="shared" si="18"/>
        <v>15</v>
      </c>
      <c r="N128" s="67">
        <f t="shared" si="19"/>
        <v>42.857142857142854</v>
      </c>
      <c r="O128" s="67">
        <v>0</v>
      </c>
      <c r="P128" s="67">
        <f>Capstones!O127</f>
        <v>31.111111111111107</v>
      </c>
      <c r="Q128" s="63">
        <f t="shared" si="16"/>
        <v>15.555555555555554</v>
      </c>
      <c r="R128" s="63" t="str">
        <f t="shared" si="20"/>
        <v>NC</v>
      </c>
      <c r="S128" s="67">
        <v>1.3333333333333333</v>
      </c>
      <c r="T128" s="67">
        <v>2.3374999999999999</v>
      </c>
      <c r="U128" s="67">
        <v>2.3333333333333335</v>
      </c>
      <c r="V128" s="67">
        <v>0</v>
      </c>
      <c r="W128" s="67">
        <v>3</v>
      </c>
      <c r="X128" s="67">
        <v>1.8</v>
      </c>
      <c r="Y128" s="67">
        <v>1.5</v>
      </c>
      <c r="Z128" s="67">
        <f t="shared" si="31"/>
        <v>12.304166666666667</v>
      </c>
      <c r="AA128" s="67">
        <f>Persona!$Z128/35*100</f>
        <v>35.154761904761905</v>
      </c>
      <c r="AB128" s="67">
        <f t="shared" si="17"/>
        <v>14.061904761904763</v>
      </c>
      <c r="AC128" s="63">
        <f>Capstones!Z127*0.6</f>
        <v>56.800000000000004</v>
      </c>
      <c r="AD128" s="63">
        <f>(Persona!$AB128+Persona!$AC128)*0.5</f>
        <v>35.430952380952384</v>
      </c>
      <c r="AE128" s="63" t="str">
        <f t="shared" si="21"/>
        <v>Cleared</v>
      </c>
      <c r="AF128" s="125"/>
      <c r="AG128" s="125">
        <v>2.1916666666666669</v>
      </c>
      <c r="AH128" s="125">
        <v>1.4666666666666666</v>
      </c>
      <c r="AI128" s="125">
        <v>1.625</v>
      </c>
      <c r="AJ128" s="125">
        <v>1.375</v>
      </c>
      <c r="AK128" s="125"/>
      <c r="AL128" s="125">
        <v>2.25</v>
      </c>
      <c r="AM128" s="125">
        <f t="shared" si="22"/>
        <v>8.9083333333333332</v>
      </c>
      <c r="AN128" s="67">
        <f>Persona!$AM128/25*100</f>
        <v>35.633333333333333</v>
      </c>
      <c r="AO128" s="67">
        <f>Persona!$AN128*0.4</f>
        <v>14.253333333333334</v>
      </c>
      <c r="AP128" s="63">
        <f>Capstones!AK127*0.6</f>
        <v>43.999999999999993</v>
      </c>
      <c r="AQ128" s="63">
        <f>(Persona!$AO128+Persona!$AP128)*0.5</f>
        <v>29.126666666666665</v>
      </c>
      <c r="AR128" s="63" t="str">
        <f t="shared" si="23"/>
        <v>Cleared</v>
      </c>
      <c r="AS128" s="121">
        <v>3.1666666666666665</v>
      </c>
      <c r="AT128" s="121">
        <v>3.21875</v>
      </c>
      <c r="AU128" s="121">
        <v>3.3333333333333335</v>
      </c>
      <c r="AV128" s="121">
        <v>3.5</v>
      </c>
      <c r="AW128" s="125"/>
      <c r="AX128" s="121">
        <v>3.2361111111111112</v>
      </c>
      <c r="AY128" s="121">
        <v>3.3333333333333335</v>
      </c>
      <c r="AZ128" s="121">
        <f t="shared" si="24"/>
        <v>19.788194444444443</v>
      </c>
      <c r="BA128" s="63">
        <f t="shared" si="25"/>
        <v>65.960648148148138</v>
      </c>
      <c r="BB128" s="121">
        <f t="shared" si="26"/>
        <v>26.384259259259256</v>
      </c>
      <c r="BC128" s="121">
        <f>Capstones!AV127*0.6</f>
        <v>43</v>
      </c>
      <c r="BD128" s="129">
        <f t="shared" si="27"/>
        <v>34.692129629629626</v>
      </c>
      <c r="BE128" s="123" t="str">
        <f t="shared" si="28"/>
        <v>Cleared</v>
      </c>
    </row>
    <row r="129" spans="1:57" s="124" customFormat="1" ht="22.2" customHeight="1" x14ac:dyDescent="0.3">
      <c r="A129" s="62">
        <v>125</v>
      </c>
      <c r="B129" s="121" t="s">
        <v>23</v>
      </c>
      <c r="C129" s="121" t="s">
        <v>47</v>
      </c>
      <c r="D129" s="121" t="s">
        <v>276</v>
      </c>
      <c r="E129" s="122" t="s">
        <v>277</v>
      </c>
      <c r="F129" s="63">
        <v>3</v>
      </c>
      <c r="G129" s="63">
        <v>1</v>
      </c>
      <c r="H129" s="63">
        <v>4</v>
      </c>
      <c r="I129" s="63">
        <v>1</v>
      </c>
      <c r="J129" s="63">
        <v>2</v>
      </c>
      <c r="K129" s="63">
        <v>3</v>
      </c>
      <c r="L129" s="63">
        <v>1</v>
      </c>
      <c r="M129" s="62">
        <f t="shared" si="18"/>
        <v>15</v>
      </c>
      <c r="N129" s="63">
        <f t="shared" si="19"/>
        <v>42.857142857142854</v>
      </c>
      <c r="O129" s="63">
        <v>0</v>
      </c>
      <c r="P129" s="63">
        <f>Capstones!O128</f>
        <v>75.555555555555543</v>
      </c>
      <c r="Q129" s="63">
        <f t="shared" si="16"/>
        <v>37.777777777777771</v>
      </c>
      <c r="R129" s="63" t="str">
        <f t="shared" si="20"/>
        <v>Cleared</v>
      </c>
      <c r="S129" s="63">
        <v>3.0833333333333335</v>
      </c>
      <c r="T129" s="63">
        <v>3.3187500000000001</v>
      </c>
      <c r="U129" s="63">
        <v>2.6666666666666665</v>
      </c>
      <c r="V129" s="63">
        <v>4</v>
      </c>
      <c r="W129" s="63">
        <v>3.3333333333333335</v>
      </c>
      <c r="X129" s="63">
        <v>3.0916666666666668</v>
      </c>
      <c r="Y129" s="63">
        <v>3.125</v>
      </c>
      <c r="Z129" s="63">
        <f t="shared" si="31"/>
        <v>22.618749999999999</v>
      </c>
      <c r="AA129" s="63">
        <f>Persona!$Z129/35*100</f>
        <v>64.625</v>
      </c>
      <c r="AB129" s="63">
        <f t="shared" si="17"/>
        <v>25.85</v>
      </c>
      <c r="AC129" s="63">
        <f>Capstones!Z128*0.6</f>
        <v>52.8</v>
      </c>
      <c r="AD129" s="63">
        <f>(Persona!$AB129+Persona!$AC129)*0.5</f>
        <v>39.325000000000003</v>
      </c>
      <c r="AE129" s="63" t="str">
        <f t="shared" si="21"/>
        <v>Cleared</v>
      </c>
      <c r="AF129" s="121"/>
      <c r="AG129" s="121">
        <v>2.375</v>
      </c>
      <c r="AH129" s="121">
        <v>2.2000000000000002</v>
      </c>
      <c r="AI129" s="121">
        <v>3</v>
      </c>
      <c r="AJ129" s="121">
        <v>2.75</v>
      </c>
      <c r="AK129" s="121"/>
      <c r="AL129" s="121">
        <v>2.75</v>
      </c>
      <c r="AM129" s="121">
        <f t="shared" si="22"/>
        <v>13.074999999999999</v>
      </c>
      <c r="AN129" s="63">
        <f>Persona!$AM129/25*100</f>
        <v>52.300000000000004</v>
      </c>
      <c r="AO129" s="63">
        <f>Persona!$AN129*0.4</f>
        <v>20.92</v>
      </c>
      <c r="AP129" s="63">
        <f>Capstones!AK128*0.6</f>
        <v>40.333333333333336</v>
      </c>
      <c r="AQ129" s="63">
        <f>(Persona!$AO129+Persona!$AP129)*0.5</f>
        <v>30.626666666666669</v>
      </c>
      <c r="AR129" s="63" t="str">
        <f t="shared" si="23"/>
        <v>Cleared</v>
      </c>
      <c r="AS129" s="121">
        <v>3.4583333333333335</v>
      </c>
      <c r="AT129" s="121">
        <v>3.4437500000000001</v>
      </c>
      <c r="AU129" s="121">
        <v>3.5</v>
      </c>
      <c r="AV129" s="121">
        <v>3</v>
      </c>
      <c r="AW129" s="121"/>
      <c r="AX129" s="121">
        <v>3.4166666666666665</v>
      </c>
      <c r="AY129" s="121">
        <v>3.6666666666666665</v>
      </c>
      <c r="AZ129" s="121">
        <f t="shared" si="24"/>
        <v>20.485416666666669</v>
      </c>
      <c r="BA129" s="63">
        <f t="shared" si="25"/>
        <v>68.284722222222229</v>
      </c>
      <c r="BB129" s="121">
        <f t="shared" si="26"/>
        <v>27.313888888888894</v>
      </c>
      <c r="BC129" s="121">
        <f>Capstones!AV128*0.6</f>
        <v>46</v>
      </c>
      <c r="BD129" s="129">
        <f t="shared" si="27"/>
        <v>36.656944444444449</v>
      </c>
      <c r="BE129" s="123" t="str">
        <f t="shared" si="28"/>
        <v>Cleared</v>
      </c>
    </row>
    <row r="130" spans="1:57" s="124" customFormat="1" ht="22.2" customHeight="1" x14ac:dyDescent="0.3">
      <c r="A130" s="66">
        <v>126</v>
      </c>
      <c r="B130" s="125" t="s">
        <v>23</v>
      </c>
      <c r="C130" s="125" t="s">
        <v>47</v>
      </c>
      <c r="D130" s="125" t="s">
        <v>278</v>
      </c>
      <c r="E130" s="126" t="s">
        <v>279</v>
      </c>
      <c r="F130" s="67">
        <v>1</v>
      </c>
      <c r="G130" s="67">
        <v>1</v>
      </c>
      <c r="H130" s="67">
        <v>3</v>
      </c>
      <c r="I130" s="67">
        <v>4</v>
      </c>
      <c r="J130" s="67">
        <v>2</v>
      </c>
      <c r="K130" s="67">
        <v>2</v>
      </c>
      <c r="L130" s="67">
        <v>3</v>
      </c>
      <c r="M130" s="66">
        <f t="shared" si="18"/>
        <v>16</v>
      </c>
      <c r="N130" s="67">
        <f t="shared" si="19"/>
        <v>45.714285714285715</v>
      </c>
      <c r="O130" s="67">
        <v>0</v>
      </c>
      <c r="P130" s="67">
        <f>Capstones!O129</f>
        <v>65.555555555555543</v>
      </c>
      <c r="Q130" s="63">
        <f t="shared" si="16"/>
        <v>32.777777777777771</v>
      </c>
      <c r="R130" s="63" t="str">
        <f t="shared" si="20"/>
        <v>Cleared</v>
      </c>
      <c r="S130" s="67">
        <v>2.0416666666666665</v>
      </c>
      <c r="T130" s="67">
        <v>2.3187500000000001</v>
      </c>
      <c r="U130" s="67">
        <v>1.8333333333333333</v>
      </c>
      <c r="V130" s="67">
        <v>3</v>
      </c>
      <c r="W130" s="67">
        <v>2.3333333333333335</v>
      </c>
      <c r="X130" s="67">
        <v>2.1166666666666667</v>
      </c>
      <c r="Y130" s="67">
        <v>2.125</v>
      </c>
      <c r="Z130" s="67">
        <f t="shared" si="31"/>
        <v>15.768750000000001</v>
      </c>
      <c r="AA130" s="67">
        <f>Persona!$Z130/35*100</f>
        <v>45.053571428571431</v>
      </c>
      <c r="AB130" s="67">
        <f t="shared" si="17"/>
        <v>18.021428571428572</v>
      </c>
      <c r="AC130" s="63">
        <f>Capstones!Z129*0.6</f>
        <v>28.799999999999997</v>
      </c>
      <c r="AD130" s="63">
        <f>(Persona!$AB130+Persona!$AC130)*0.5</f>
        <v>23.410714285714285</v>
      </c>
      <c r="AE130" s="63" t="str">
        <f t="shared" si="21"/>
        <v>NC</v>
      </c>
      <c r="AF130" s="125"/>
      <c r="AG130" s="125">
        <v>2.7749999999999999</v>
      </c>
      <c r="AH130" s="125">
        <v>1.8666666666666665</v>
      </c>
      <c r="AI130" s="125">
        <v>2.75</v>
      </c>
      <c r="AJ130" s="125">
        <v>2.125</v>
      </c>
      <c r="AK130" s="125"/>
      <c r="AL130" s="125">
        <v>1.833333333333333</v>
      </c>
      <c r="AM130" s="125">
        <f t="shared" si="22"/>
        <v>11.349999999999998</v>
      </c>
      <c r="AN130" s="67">
        <f>Persona!$AM130/25*100</f>
        <v>45.399999999999991</v>
      </c>
      <c r="AO130" s="67">
        <f>Persona!$AN130*0.4</f>
        <v>18.159999999999997</v>
      </c>
      <c r="AP130" s="63">
        <f>Capstones!AK129*0.6</f>
        <v>35.333333333333329</v>
      </c>
      <c r="AQ130" s="63">
        <f>(Persona!$AO130+Persona!$AP130)*0.5</f>
        <v>26.746666666666663</v>
      </c>
      <c r="AR130" s="63" t="str">
        <f t="shared" si="23"/>
        <v>Cleared</v>
      </c>
      <c r="AS130" s="121">
        <v>2</v>
      </c>
      <c r="AT130" s="121">
        <v>2</v>
      </c>
      <c r="AU130" s="121">
        <v>2</v>
      </c>
      <c r="AV130" s="121">
        <v>2</v>
      </c>
      <c r="AW130" s="125"/>
      <c r="AX130" s="121">
        <v>2</v>
      </c>
      <c r="AY130" s="121">
        <v>2.3333333333333335</v>
      </c>
      <c r="AZ130" s="121">
        <f t="shared" si="24"/>
        <v>12.333333333333334</v>
      </c>
      <c r="BA130" s="63">
        <f t="shared" si="25"/>
        <v>41.111111111111114</v>
      </c>
      <c r="BB130" s="121">
        <f t="shared" si="26"/>
        <v>16.444444444444446</v>
      </c>
      <c r="BC130" s="121">
        <f>Capstones!AV129*0.6</f>
        <v>0</v>
      </c>
      <c r="BD130" s="129">
        <f t="shared" si="27"/>
        <v>8.2222222222222232</v>
      </c>
      <c r="BE130" s="123" t="str">
        <f t="shared" si="28"/>
        <v>NC</v>
      </c>
    </row>
    <row r="131" spans="1:57" s="124" customFormat="1" ht="22.2" customHeight="1" x14ac:dyDescent="0.3">
      <c r="A131" s="62">
        <v>127</v>
      </c>
      <c r="B131" s="121" t="s">
        <v>23</v>
      </c>
      <c r="C131" s="121" t="s">
        <v>15</v>
      </c>
      <c r="D131" s="121" t="s">
        <v>280</v>
      </c>
      <c r="E131" s="122" t="s">
        <v>281</v>
      </c>
      <c r="F131" s="63">
        <v>2</v>
      </c>
      <c r="G131" s="63">
        <v>1</v>
      </c>
      <c r="H131" s="63">
        <v>4</v>
      </c>
      <c r="I131" s="63">
        <v>3</v>
      </c>
      <c r="J131" s="63">
        <v>1</v>
      </c>
      <c r="K131" s="63">
        <v>2</v>
      </c>
      <c r="L131" s="63">
        <v>3</v>
      </c>
      <c r="M131" s="62">
        <f t="shared" si="18"/>
        <v>16</v>
      </c>
      <c r="N131" s="63">
        <f t="shared" si="19"/>
        <v>45.714285714285715</v>
      </c>
      <c r="O131" s="63">
        <v>0</v>
      </c>
      <c r="P131" s="63">
        <f>Capstones!O130</f>
        <v>57.777777777777786</v>
      </c>
      <c r="Q131" s="63">
        <f t="shared" si="16"/>
        <v>28.888888888888893</v>
      </c>
      <c r="R131" s="63" t="str">
        <f t="shared" si="20"/>
        <v>Cleared</v>
      </c>
      <c r="S131" s="63">
        <v>2.3333333333333335</v>
      </c>
      <c r="T131" s="63">
        <v>2.3708333333333336</v>
      </c>
      <c r="U131" s="63">
        <v>2.3333333333333335</v>
      </c>
      <c r="V131" s="63">
        <v>1</v>
      </c>
      <c r="W131" s="63">
        <v>1</v>
      </c>
      <c r="X131" s="63">
        <v>2.6833333333333336</v>
      </c>
      <c r="Y131" s="63">
        <v>2</v>
      </c>
      <c r="Z131" s="63">
        <f t="shared" si="31"/>
        <v>13.720833333333335</v>
      </c>
      <c r="AA131" s="63">
        <f>Persona!$Z131/35*100</f>
        <v>39.202380952380956</v>
      </c>
      <c r="AB131" s="63">
        <f t="shared" si="17"/>
        <v>15.680952380952384</v>
      </c>
      <c r="AC131" s="63">
        <f>Capstones!Z130*0.6</f>
        <v>48.8</v>
      </c>
      <c r="AD131" s="63">
        <f>(Persona!$AB131+Persona!$AC131)*0.5</f>
        <v>32.240476190476187</v>
      </c>
      <c r="AE131" s="63" t="str">
        <f t="shared" si="21"/>
        <v>Cleared</v>
      </c>
      <c r="AF131" s="121"/>
      <c r="AG131" s="121">
        <v>2.3250000000000002</v>
      </c>
      <c r="AH131" s="121">
        <v>1.8</v>
      </c>
      <c r="AI131" s="121">
        <v>2.125</v>
      </c>
      <c r="AJ131" s="121">
        <v>2</v>
      </c>
      <c r="AK131" s="121"/>
      <c r="AL131" s="121">
        <v>2.1666666666666665</v>
      </c>
      <c r="AM131" s="121">
        <f t="shared" si="22"/>
        <v>10.416666666666666</v>
      </c>
      <c r="AN131" s="63">
        <f>Persona!$AM131/25*100</f>
        <v>41.666666666666664</v>
      </c>
      <c r="AO131" s="63">
        <f>Persona!$AN131*0.4</f>
        <v>16.666666666666668</v>
      </c>
      <c r="AP131" s="63">
        <f>Capstones!AK130*0.6</f>
        <v>52.666666666666664</v>
      </c>
      <c r="AQ131" s="63">
        <f>(Persona!$AO131+Persona!$AP131)*0.5</f>
        <v>34.666666666666664</v>
      </c>
      <c r="AR131" s="63" t="str">
        <f t="shared" si="23"/>
        <v>Cleared</v>
      </c>
      <c r="AS131" s="121">
        <v>2.3333333333333335</v>
      </c>
      <c r="AT131" s="121">
        <v>2.28125</v>
      </c>
      <c r="AU131" s="121">
        <v>2.1666666666666665</v>
      </c>
      <c r="AV131" s="121">
        <v>2</v>
      </c>
      <c r="AW131" s="121"/>
      <c r="AX131" s="121">
        <v>2.2638888888888888</v>
      </c>
      <c r="AY131" s="121">
        <v>2.1666666666666665</v>
      </c>
      <c r="AZ131" s="121">
        <f t="shared" si="24"/>
        <v>13.211805555555555</v>
      </c>
      <c r="BA131" s="63">
        <f t="shared" si="25"/>
        <v>44.039351851851848</v>
      </c>
      <c r="BB131" s="121">
        <f t="shared" si="26"/>
        <v>17.61574074074074</v>
      </c>
      <c r="BC131" s="121">
        <f>Capstones!AV130*0.6</f>
        <v>35.333333333333336</v>
      </c>
      <c r="BD131" s="129">
        <f t="shared" si="27"/>
        <v>26.474537037037038</v>
      </c>
      <c r="BE131" s="123" t="str">
        <f t="shared" si="28"/>
        <v>Cleared</v>
      </c>
    </row>
    <row r="132" spans="1:57" s="124" customFormat="1" ht="22.2" customHeight="1" x14ac:dyDescent="0.3">
      <c r="A132" s="66">
        <v>128</v>
      </c>
      <c r="B132" s="125" t="s">
        <v>27</v>
      </c>
      <c r="C132" s="125" t="s">
        <v>15</v>
      </c>
      <c r="D132" s="125" t="s">
        <v>282</v>
      </c>
      <c r="E132" s="126" t="s">
        <v>283</v>
      </c>
      <c r="F132" s="67">
        <v>1</v>
      </c>
      <c r="G132" s="67">
        <v>1</v>
      </c>
      <c r="H132" s="67">
        <v>4</v>
      </c>
      <c r="I132" s="67">
        <v>3</v>
      </c>
      <c r="J132" s="67">
        <v>1</v>
      </c>
      <c r="K132" s="67">
        <v>3</v>
      </c>
      <c r="L132" s="67">
        <v>2</v>
      </c>
      <c r="M132" s="66">
        <f t="shared" si="18"/>
        <v>15</v>
      </c>
      <c r="N132" s="67">
        <f t="shared" si="19"/>
        <v>42.857142857142854</v>
      </c>
      <c r="O132" s="67">
        <v>0</v>
      </c>
      <c r="P132" s="67">
        <f>Capstones!O131</f>
        <v>57.777777777777786</v>
      </c>
      <c r="Q132" s="63">
        <f t="shared" si="16"/>
        <v>28.888888888888893</v>
      </c>
      <c r="R132" s="63" t="str">
        <f t="shared" si="20"/>
        <v>Cleared</v>
      </c>
      <c r="S132" s="67">
        <v>2.3333333333333335</v>
      </c>
      <c r="T132" s="67">
        <v>2.6062500000000002</v>
      </c>
      <c r="U132" s="67">
        <v>2.6666666666666665</v>
      </c>
      <c r="V132" s="67">
        <v>1</v>
      </c>
      <c r="W132" s="67">
        <v>1</v>
      </c>
      <c r="X132" s="67">
        <v>2.8833333333333337</v>
      </c>
      <c r="Y132" s="67">
        <v>2.75</v>
      </c>
      <c r="Z132" s="67">
        <f t="shared" si="31"/>
        <v>15.239583333333332</v>
      </c>
      <c r="AA132" s="67">
        <f>Persona!$Z132/35*100</f>
        <v>43.541666666666664</v>
      </c>
      <c r="AB132" s="67">
        <f t="shared" si="17"/>
        <v>17.416666666666668</v>
      </c>
      <c r="AC132" s="63">
        <f>Capstones!Z131*0.6</f>
        <v>28.799999999999997</v>
      </c>
      <c r="AD132" s="63">
        <f>(Persona!$AB132+Persona!$AC132)*0.5</f>
        <v>23.108333333333334</v>
      </c>
      <c r="AE132" s="63" t="str">
        <f t="shared" si="21"/>
        <v>NC</v>
      </c>
      <c r="AF132" s="125"/>
      <c r="AG132" s="125">
        <v>2.4666666666666668</v>
      </c>
      <c r="AH132" s="125">
        <v>1.8</v>
      </c>
      <c r="AI132" s="125">
        <v>1.75</v>
      </c>
      <c r="AJ132" s="125">
        <v>1.75</v>
      </c>
      <c r="AK132" s="125"/>
      <c r="AL132" s="125">
        <v>2.1666666666666665</v>
      </c>
      <c r="AM132" s="125">
        <f t="shared" si="22"/>
        <v>9.9333333333333336</v>
      </c>
      <c r="AN132" s="67">
        <f>Persona!$AM132/25*100</f>
        <v>39.733333333333334</v>
      </c>
      <c r="AO132" s="67">
        <f>Persona!$AN132*0.4</f>
        <v>15.893333333333334</v>
      </c>
      <c r="AP132" s="63">
        <f>Capstones!AK131*0.6</f>
        <v>36</v>
      </c>
      <c r="AQ132" s="63">
        <f>(Persona!$AO132+Persona!$AP132)*0.5</f>
        <v>25.946666666666665</v>
      </c>
      <c r="AR132" s="63" t="str">
        <f t="shared" si="23"/>
        <v>Cleared</v>
      </c>
      <c r="AS132" s="121">
        <v>2.5833333333333335</v>
      </c>
      <c r="AT132" s="121">
        <v>3.2249999999999996</v>
      </c>
      <c r="AU132" s="121">
        <v>3</v>
      </c>
      <c r="AV132" s="121">
        <v>3</v>
      </c>
      <c r="AW132" s="125"/>
      <c r="AX132" s="121">
        <v>2.6388888888888888</v>
      </c>
      <c r="AY132" s="121">
        <v>3</v>
      </c>
      <c r="AZ132" s="121">
        <f t="shared" si="24"/>
        <v>17.447222222222223</v>
      </c>
      <c r="BA132" s="63">
        <f t="shared" si="25"/>
        <v>58.157407407407405</v>
      </c>
      <c r="BB132" s="121">
        <f t="shared" si="26"/>
        <v>23.262962962962963</v>
      </c>
      <c r="BC132" s="121">
        <f>Capstones!AV131*0.6</f>
        <v>27.999999999999996</v>
      </c>
      <c r="BD132" s="129">
        <f t="shared" si="27"/>
        <v>25.63148148148148</v>
      </c>
      <c r="BE132" s="123" t="str">
        <f t="shared" si="28"/>
        <v>Cleared</v>
      </c>
    </row>
    <row r="133" spans="1:57" s="124" customFormat="1" ht="22.2" customHeight="1" x14ac:dyDescent="0.3">
      <c r="A133" s="62">
        <v>129</v>
      </c>
      <c r="B133" s="121" t="s">
        <v>23</v>
      </c>
      <c r="C133" s="121" t="s">
        <v>47</v>
      </c>
      <c r="D133" s="121" t="s">
        <v>284</v>
      </c>
      <c r="E133" s="122" t="s">
        <v>285</v>
      </c>
      <c r="F133" s="63">
        <v>1</v>
      </c>
      <c r="G133" s="63">
        <v>1</v>
      </c>
      <c r="H133" s="63">
        <v>4</v>
      </c>
      <c r="I133" s="63">
        <v>2</v>
      </c>
      <c r="J133" s="63">
        <v>2</v>
      </c>
      <c r="K133" s="63">
        <v>3</v>
      </c>
      <c r="L133" s="63">
        <v>3</v>
      </c>
      <c r="M133" s="62">
        <f t="shared" si="18"/>
        <v>16</v>
      </c>
      <c r="N133" s="63">
        <f t="shared" si="19"/>
        <v>45.714285714285715</v>
      </c>
      <c r="O133" s="63">
        <v>0</v>
      </c>
      <c r="P133" s="63">
        <f>Capstones!O132</f>
        <v>70</v>
      </c>
      <c r="Q133" s="63">
        <f t="shared" ref="Q133:Q196" si="32">P133*0.5</f>
        <v>35</v>
      </c>
      <c r="R133" s="63" t="str">
        <f t="shared" si="20"/>
        <v>Cleared</v>
      </c>
      <c r="S133" s="63">
        <v>1.8333333333333333</v>
      </c>
      <c r="T133" s="63">
        <v>2.0375000000000001</v>
      </c>
      <c r="U133" s="63">
        <v>1.3333333333333333</v>
      </c>
      <c r="V133" s="63">
        <v>2</v>
      </c>
      <c r="W133" s="63">
        <v>2</v>
      </c>
      <c r="X133" s="63">
        <v>1.7833333333333337</v>
      </c>
      <c r="Y133" s="63">
        <v>1.75</v>
      </c>
      <c r="Z133" s="63">
        <f t="shared" si="31"/>
        <v>12.737499999999999</v>
      </c>
      <c r="AA133" s="63">
        <f>Persona!$Z133/35*100</f>
        <v>36.392857142857139</v>
      </c>
      <c r="AB133" s="63">
        <f t="shared" ref="AB133:AB196" si="33">AA133*0.4</f>
        <v>14.557142857142857</v>
      </c>
      <c r="AC133" s="63">
        <f>Capstones!Z132*0.6</f>
        <v>58.399999999999991</v>
      </c>
      <c r="AD133" s="63">
        <f>(Persona!$AB133+Persona!$AC133)*0.5</f>
        <v>36.478571428571428</v>
      </c>
      <c r="AE133" s="63" t="str">
        <f t="shared" si="21"/>
        <v>Cleared</v>
      </c>
      <c r="AF133" s="121"/>
      <c r="AG133" s="121">
        <v>1.4916666666666667</v>
      </c>
      <c r="AH133" s="121">
        <v>1.2666666666666668</v>
      </c>
      <c r="AI133" s="121">
        <v>2</v>
      </c>
      <c r="AJ133" s="121">
        <v>1.375</v>
      </c>
      <c r="AK133" s="121"/>
      <c r="AL133" s="121">
        <v>1.75</v>
      </c>
      <c r="AM133" s="121">
        <f t="shared" si="22"/>
        <v>7.8833333333333337</v>
      </c>
      <c r="AN133" s="63">
        <f>Persona!$AM133/25*100</f>
        <v>31.533333333333335</v>
      </c>
      <c r="AO133" s="63">
        <f>Persona!$AN133*0.4</f>
        <v>12.613333333333335</v>
      </c>
      <c r="AP133" s="63">
        <f>Capstones!AK132*0.6</f>
        <v>33.333333333333329</v>
      </c>
      <c r="AQ133" s="63">
        <f>(Persona!$AO133+Persona!$AP133)*0.5</f>
        <v>22.973333333333333</v>
      </c>
      <c r="AR133" s="63" t="str">
        <f t="shared" si="23"/>
        <v>NC</v>
      </c>
      <c r="AS133" s="121">
        <v>2.9166666666666665</v>
      </c>
      <c r="AT133" s="121">
        <v>3.15</v>
      </c>
      <c r="AU133" s="121">
        <v>3</v>
      </c>
      <c r="AV133" s="121">
        <v>2</v>
      </c>
      <c r="AW133" s="121"/>
      <c r="AX133" s="121">
        <v>2.6944444444444446</v>
      </c>
      <c r="AY133" s="121">
        <v>3</v>
      </c>
      <c r="AZ133" s="121">
        <f t="shared" si="24"/>
        <v>16.761111111111113</v>
      </c>
      <c r="BA133" s="63">
        <f t="shared" si="25"/>
        <v>55.870370370370374</v>
      </c>
      <c r="BB133" s="121">
        <f t="shared" si="26"/>
        <v>22.348148148148152</v>
      </c>
      <c r="BC133" s="121">
        <f>Capstones!AV132*0.6</f>
        <v>50.000000000000007</v>
      </c>
      <c r="BD133" s="129">
        <f t="shared" si="27"/>
        <v>36.174074074074078</v>
      </c>
      <c r="BE133" s="123" t="str">
        <f t="shared" si="28"/>
        <v>Cleared</v>
      </c>
    </row>
    <row r="134" spans="1:57" s="124" customFormat="1" ht="22.2" customHeight="1" x14ac:dyDescent="0.3">
      <c r="A134" s="66">
        <v>130</v>
      </c>
      <c r="B134" s="125" t="s">
        <v>27</v>
      </c>
      <c r="C134" s="125" t="s">
        <v>24</v>
      </c>
      <c r="D134" s="125" t="s">
        <v>286</v>
      </c>
      <c r="E134" s="126" t="s">
        <v>287</v>
      </c>
      <c r="F134" s="67">
        <v>1</v>
      </c>
      <c r="G134" s="67">
        <v>2</v>
      </c>
      <c r="H134" s="67">
        <v>4</v>
      </c>
      <c r="I134" s="67">
        <v>3</v>
      </c>
      <c r="J134" s="67">
        <v>1</v>
      </c>
      <c r="K134" s="67">
        <v>3</v>
      </c>
      <c r="L134" s="67">
        <v>1</v>
      </c>
      <c r="M134" s="66">
        <f t="shared" ref="M134:M197" si="34">F134+G134+H134+I134+J134+K134+L134</f>
        <v>15</v>
      </c>
      <c r="N134" s="67">
        <f t="shared" ref="N134:N197" si="35">M134/35*100</f>
        <v>42.857142857142854</v>
      </c>
      <c r="O134" s="67">
        <v>0</v>
      </c>
      <c r="P134" s="67">
        <f>Capstones!O133</f>
        <v>36.666666666666664</v>
      </c>
      <c r="Q134" s="63">
        <f t="shared" si="32"/>
        <v>18.333333333333332</v>
      </c>
      <c r="R134" s="63" t="str">
        <f t="shared" ref="R134:R197" si="36">IF(Q134&gt;=25,"Cleared","NC")</f>
        <v>NC</v>
      </c>
      <c r="S134" s="67">
        <v>2.3333333333333335</v>
      </c>
      <c r="T134" s="67">
        <v>2.5791666666666666</v>
      </c>
      <c r="U134" s="67">
        <v>2.5</v>
      </c>
      <c r="V134" s="67">
        <v>3</v>
      </c>
      <c r="W134" s="67">
        <v>1</v>
      </c>
      <c r="X134" s="67">
        <v>2.916666666666667</v>
      </c>
      <c r="Y134" s="67">
        <v>2.6666666666666665</v>
      </c>
      <c r="Z134" s="67">
        <f t="shared" si="31"/>
        <v>16.995833333333334</v>
      </c>
      <c r="AA134" s="67">
        <f>Persona!$Z134/35*100</f>
        <v>48.55952380952381</v>
      </c>
      <c r="AB134" s="67">
        <f t="shared" si="33"/>
        <v>19.423809523809524</v>
      </c>
      <c r="AC134" s="63">
        <f>Capstones!Z133*0.6</f>
        <v>48.800000000000004</v>
      </c>
      <c r="AD134" s="63">
        <f>(Persona!$AB134+Persona!$AC134)*0.5</f>
        <v>34.111904761904768</v>
      </c>
      <c r="AE134" s="63" t="str">
        <f t="shared" ref="AE134:AE197" si="37">IF(AD134&gt;=25,"Cleared","NC")</f>
        <v>Cleared</v>
      </c>
      <c r="AF134" s="125"/>
      <c r="AG134" s="125">
        <v>0.97499999999999998</v>
      </c>
      <c r="AH134" s="125">
        <v>0.66666666666666674</v>
      </c>
      <c r="AI134" s="125">
        <v>0.5</v>
      </c>
      <c r="AJ134" s="125">
        <v>0.25</v>
      </c>
      <c r="AK134" s="125"/>
      <c r="AL134" s="125">
        <v>0.58333333333333337</v>
      </c>
      <c r="AM134" s="125">
        <f t="shared" ref="AM134:AM197" si="38">AF134+AG134+AH134+AI134+AJ134+AK134+AL134</f>
        <v>2.9750000000000001</v>
      </c>
      <c r="AN134" s="67">
        <f>Persona!$AM134/25*100</f>
        <v>11.9</v>
      </c>
      <c r="AO134" s="67">
        <f>Persona!$AN134*0.4</f>
        <v>4.7600000000000007</v>
      </c>
      <c r="AP134" s="63">
        <f>Capstones!AK133*0.6</f>
        <v>47.333333333333329</v>
      </c>
      <c r="AQ134" s="63">
        <f>(Persona!$AO134+Persona!$AP134)*0.5</f>
        <v>26.046666666666663</v>
      </c>
      <c r="AR134" s="63" t="str">
        <f t="shared" ref="AR134:AR197" si="39">IF(AQ134&gt;=25,"Cleared","NC")</f>
        <v>Cleared</v>
      </c>
      <c r="AS134" s="121">
        <v>3.4166666666666665</v>
      </c>
      <c r="AT134" s="121">
        <v>3.3937500000000003</v>
      </c>
      <c r="AU134" s="121">
        <v>3.5</v>
      </c>
      <c r="AV134" s="121">
        <v>3.5</v>
      </c>
      <c r="AW134" s="125"/>
      <c r="AX134" s="121">
        <v>3.3611111111111112</v>
      </c>
      <c r="AY134" s="121">
        <v>3.3333333333333335</v>
      </c>
      <c r="AZ134" s="121">
        <f t="shared" ref="AZ134:AZ197" si="40">AS134+AT134+AU134+AV134+AW134+AX134+AY134</f>
        <v>20.504861111111111</v>
      </c>
      <c r="BA134" s="63">
        <f t="shared" ref="BA134:BA197" si="41">AZ134*100/30</f>
        <v>68.349537037037038</v>
      </c>
      <c r="BB134" s="121">
        <f t="shared" ref="BB134:BB197" si="42">BA134*0.4</f>
        <v>27.339814814814815</v>
      </c>
      <c r="BC134" s="121">
        <f>Capstones!AV133*0.6</f>
        <v>41.333333333333329</v>
      </c>
      <c r="BD134" s="129">
        <f t="shared" ref="BD134:BD197" si="43">(BB134+BC134)*0.5</f>
        <v>34.336574074074072</v>
      </c>
      <c r="BE134" s="123" t="str">
        <f t="shared" ref="BE134:BE197" si="44">IF(BD134&gt;=25,"Cleared","NC")</f>
        <v>Cleared</v>
      </c>
    </row>
    <row r="135" spans="1:57" s="124" customFormat="1" ht="22.2" customHeight="1" x14ac:dyDescent="0.3">
      <c r="A135" s="62">
        <v>131</v>
      </c>
      <c r="B135" s="121" t="s">
        <v>23</v>
      </c>
      <c r="C135" s="121" t="s">
        <v>47</v>
      </c>
      <c r="D135" s="121" t="s">
        <v>288</v>
      </c>
      <c r="E135" s="122" t="s">
        <v>289</v>
      </c>
      <c r="F135" s="63">
        <v>4</v>
      </c>
      <c r="G135" s="63">
        <v>2</v>
      </c>
      <c r="H135" s="63">
        <v>2</v>
      </c>
      <c r="I135" s="63">
        <v>3</v>
      </c>
      <c r="J135" s="63">
        <v>1</v>
      </c>
      <c r="K135" s="63">
        <v>3</v>
      </c>
      <c r="L135" s="63">
        <v>1</v>
      </c>
      <c r="M135" s="62">
        <f t="shared" si="34"/>
        <v>16</v>
      </c>
      <c r="N135" s="63">
        <f t="shared" si="35"/>
        <v>45.714285714285715</v>
      </c>
      <c r="O135" s="63">
        <v>0</v>
      </c>
      <c r="P135" s="63">
        <f>Capstones!O134</f>
        <v>93.333333333333329</v>
      </c>
      <c r="Q135" s="63">
        <f t="shared" si="32"/>
        <v>46.666666666666664</v>
      </c>
      <c r="R135" s="63" t="str">
        <f t="shared" si="36"/>
        <v>Cleared</v>
      </c>
      <c r="S135" s="63">
        <v>3.5</v>
      </c>
      <c r="T135" s="63">
        <v>3.833333333333333</v>
      </c>
      <c r="U135" s="63">
        <v>3</v>
      </c>
      <c r="V135" s="63">
        <v>4</v>
      </c>
      <c r="W135" s="63">
        <v>4</v>
      </c>
      <c r="X135" s="63">
        <v>3.416666666666667</v>
      </c>
      <c r="Y135" s="63">
        <v>3.5</v>
      </c>
      <c r="Z135" s="63">
        <f t="shared" si="31"/>
        <v>25.25</v>
      </c>
      <c r="AA135" s="63">
        <f>Persona!$Z135/35*100</f>
        <v>72.142857142857139</v>
      </c>
      <c r="AB135" s="63">
        <f t="shared" si="33"/>
        <v>28.857142857142858</v>
      </c>
      <c r="AC135" s="63">
        <f>Capstones!Z134*0.6</f>
        <v>59.2</v>
      </c>
      <c r="AD135" s="63">
        <f>(Persona!$AB135+Persona!$AC135)*0.5</f>
        <v>44.028571428571432</v>
      </c>
      <c r="AE135" s="63" t="str">
        <f t="shared" si="37"/>
        <v>Cleared</v>
      </c>
      <c r="AF135" s="121"/>
      <c r="AG135" s="121">
        <v>2.0583333333333336</v>
      </c>
      <c r="AH135" s="121">
        <v>2.9333333333333331</v>
      </c>
      <c r="AI135" s="121">
        <v>4</v>
      </c>
      <c r="AJ135" s="121">
        <v>4.125</v>
      </c>
      <c r="AK135" s="121"/>
      <c r="AL135" s="121">
        <v>3.9166666666666665</v>
      </c>
      <c r="AM135" s="121">
        <f t="shared" si="38"/>
        <v>17.033333333333335</v>
      </c>
      <c r="AN135" s="63">
        <f>Persona!$AM135/25*100</f>
        <v>68.13333333333334</v>
      </c>
      <c r="AO135" s="63">
        <f>Persona!$AN135*0.4</f>
        <v>27.253333333333337</v>
      </c>
      <c r="AP135" s="63">
        <f>Capstones!AK134*0.6</f>
        <v>39</v>
      </c>
      <c r="AQ135" s="63">
        <f>(Persona!$AO135+Persona!$AP135)*0.5</f>
        <v>33.126666666666665</v>
      </c>
      <c r="AR135" s="63" t="str">
        <f t="shared" si="39"/>
        <v>Cleared</v>
      </c>
      <c r="AS135" s="121">
        <v>3.3333333333333335</v>
      </c>
      <c r="AT135" s="121">
        <v>3.9</v>
      </c>
      <c r="AU135" s="121">
        <v>4</v>
      </c>
      <c r="AV135" s="121">
        <v>4</v>
      </c>
      <c r="AW135" s="121"/>
      <c r="AX135" s="121">
        <v>4</v>
      </c>
      <c r="AY135" s="121">
        <v>3.3333333333333335</v>
      </c>
      <c r="AZ135" s="121">
        <f t="shared" si="40"/>
        <v>22.566666666666666</v>
      </c>
      <c r="BA135" s="63">
        <f t="shared" si="41"/>
        <v>75.222222222222214</v>
      </c>
      <c r="BB135" s="121">
        <f t="shared" si="42"/>
        <v>30.088888888888889</v>
      </c>
      <c r="BC135" s="121">
        <f>Capstones!AV134*0.6</f>
        <v>42</v>
      </c>
      <c r="BD135" s="129">
        <f t="shared" si="43"/>
        <v>36.044444444444444</v>
      </c>
      <c r="BE135" s="123" t="str">
        <f t="shared" si="44"/>
        <v>Cleared</v>
      </c>
    </row>
    <row r="136" spans="1:57" s="124" customFormat="1" ht="22.2" customHeight="1" x14ac:dyDescent="0.3">
      <c r="A136" s="66">
        <v>132</v>
      </c>
      <c r="B136" s="125" t="s">
        <v>23</v>
      </c>
      <c r="C136" s="125" t="s">
        <v>24</v>
      </c>
      <c r="D136" s="125" t="s">
        <v>290</v>
      </c>
      <c r="E136" s="126" t="s">
        <v>291</v>
      </c>
      <c r="F136" s="67">
        <v>2</v>
      </c>
      <c r="G136" s="67">
        <v>2</v>
      </c>
      <c r="H136" s="67">
        <v>3</v>
      </c>
      <c r="I136" s="67">
        <v>3</v>
      </c>
      <c r="J136" s="67">
        <v>1</v>
      </c>
      <c r="K136" s="67">
        <v>3</v>
      </c>
      <c r="L136" s="67">
        <v>1</v>
      </c>
      <c r="M136" s="66">
        <f t="shared" si="34"/>
        <v>15</v>
      </c>
      <c r="N136" s="67">
        <f t="shared" si="35"/>
        <v>42.857142857142854</v>
      </c>
      <c r="O136" s="67">
        <v>0</v>
      </c>
      <c r="P136" s="67">
        <f>Capstones!O135</f>
        <v>38.333333333333336</v>
      </c>
      <c r="Q136" s="63">
        <f t="shared" si="32"/>
        <v>19.166666666666668</v>
      </c>
      <c r="R136" s="63" t="str">
        <f t="shared" si="36"/>
        <v>NC</v>
      </c>
      <c r="S136" s="67">
        <v>2.9166666666666665</v>
      </c>
      <c r="T136" s="67">
        <v>2.7958333333333334</v>
      </c>
      <c r="U136" s="67">
        <v>2.3333333333333335</v>
      </c>
      <c r="V136" s="67">
        <v>2</v>
      </c>
      <c r="W136" s="67">
        <v>0</v>
      </c>
      <c r="X136" s="67">
        <v>2.5666666666666669</v>
      </c>
      <c r="Y136" s="67">
        <v>2.25</v>
      </c>
      <c r="Z136" s="67">
        <f t="shared" si="31"/>
        <v>14.862500000000001</v>
      </c>
      <c r="AA136" s="67">
        <f>Persona!$Z136/35*100</f>
        <v>42.464285714285715</v>
      </c>
      <c r="AB136" s="67">
        <f t="shared" si="33"/>
        <v>16.985714285714288</v>
      </c>
      <c r="AC136" s="63">
        <f>Capstones!Z135*0.6</f>
        <v>36.800000000000004</v>
      </c>
      <c r="AD136" s="63">
        <f>(Persona!$AB136+Persona!$AC136)*0.5</f>
        <v>26.892857142857146</v>
      </c>
      <c r="AE136" s="63" t="str">
        <f t="shared" si="37"/>
        <v>Cleared</v>
      </c>
      <c r="AF136" s="125"/>
      <c r="AG136" s="125">
        <v>3.041666666666667</v>
      </c>
      <c r="AH136" s="125">
        <v>1</v>
      </c>
      <c r="AI136" s="125">
        <v>0.875</v>
      </c>
      <c r="AJ136" s="125">
        <v>0.625</v>
      </c>
      <c r="AK136" s="125"/>
      <c r="AL136" s="125">
        <v>1</v>
      </c>
      <c r="AM136" s="125">
        <f t="shared" si="38"/>
        <v>6.541666666666667</v>
      </c>
      <c r="AN136" s="67">
        <f>Persona!$AM136/25*100</f>
        <v>26.166666666666664</v>
      </c>
      <c r="AO136" s="67">
        <f>Persona!$AN136*0.4</f>
        <v>10.466666666666667</v>
      </c>
      <c r="AP136" s="63">
        <f>Capstones!AK135*0.6</f>
        <v>36</v>
      </c>
      <c r="AQ136" s="63">
        <f>(Persona!$AO136+Persona!$AP136)*0.5</f>
        <v>23.233333333333334</v>
      </c>
      <c r="AR136" s="63" t="str">
        <f t="shared" si="39"/>
        <v>NC</v>
      </c>
      <c r="AS136" s="121">
        <v>1.9166666666666667</v>
      </c>
      <c r="AT136" s="121">
        <v>2.1375000000000002</v>
      </c>
      <c r="AU136" s="121">
        <v>1.6666666666666667</v>
      </c>
      <c r="AV136" s="121">
        <v>3</v>
      </c>
      <c r="AW136" s="125"/>
      <c r="AX136" s="121">
        <v>1.6111111111111114</v>
      </c>
      <c r="AY136" s="121">
        <v>1.6666666666666667</v>
      </c>
      <c r="AZ136" s="121">
        <f t="shared" si="40"/>
        <v>11.998611111111112</v>
      </c>
      <c r="BA136" s="63">
        <f t="shared" si="41"/>
        <v>39.995370370370367</v>
      </c>
      <c r="BB136" s="121">
        <f t="shared" si="42"/>
        <v>15.998148148148147</v>
      </c>
      <c r="BC136" s="121">
        <f>Capstones!AV135*0.6</f>
        <v>25.666666666666668</v>
      </c>
      <c r="BD136" s="129">
        <f t="shared" si="43"/>
        <v>20.832407407407409</v>
      </c>
      <c r="BE136" s="123" t="str">
        <f t="shared" si="44"/>
        <v>NC</v>
      </c>
    </row>
    <row r="137" spans="1:57" s="124" customFormat="1" ht="22.2" customHeight="1" x14ac:dyDescent="0.3">
      <c r="A137" s="62">
        <v>133</v>
      </c>
      <c r="B137" s="121" t="s">
        <v>27</v>
      </c>
      <c r="C137" s="121" t="s">
        <v>24</v>
      </c>
      <c r="D137" s="121" t="s">
        <v>292</v>
      </c>
      <c r="E137" s="122" t="s">
        <v>293</v>
      </c>
      <c r="F137" s="63">
        <v>1</v>
      </c>
      <c r="G137" s="63">
        <v>1</v>
      </c>
      <c r="H137" s="63">
        <v>3</v>
      </c>
      <c r="I137" s="63">
        <v>3</v>
      </c>
      <c r="J137" s="63">
        <v>2</v>
      </c>
      <c r="K137" s="63">
        <v>2</v>
      </c>
      <c r="L137" s="63">
        <v>3</v>
      </c>
      <c r="M137" s="62">
        <f t="shared" si="34"/>
        <v>15</v>
      </c>
      <c r="N137" s="63">
        <f t="shared" si="35"/>
        <v>42.857142857142854</v>
      </c>
      <c r="O137" s="63">
        <v>0</v>
      </c>
      <c r="P137" s="63">
        <f>Capstones!O136</f>
        <v>25.555555555555561</v>
      </c>
      <c r="Q137" s="63">
        <f t="shared" si="32"/>
        <v>12.77777777777778</v>
      </c>
      <c r="R137" s="63" t="str">
        <f t="shared" si="36"/>
        <v>NC</v>
      </c>
      <c r="S137" s="63">
        <v>1.3333333333333333</v>
      </c>
      <c r="T137" s="63">
        <v>1.8791666666666664</v>
      </c>
      <c r="U137" s="63">
        <v>1.3333333333333333</v>
      </c>
      <c r="V137" s="63">
        <v>2</v>
      </c>
      <c r="W137" s="63">
        <v>0</v>
      </c>
      <c r="X137" s="63">
        <v>2.2166666666666663</v>
      </c>
      <c r="Y137" s="63">
        <v>2</v>
      </c>
      <c r="Z137" s="63">
        <f t="shared" si="31"/>
        <v>10.762499999999999</v>
      </c>
      <c r="AA137" s="63">
        <f>Persona!$Z137/35*100</f>
        <v>30.75</v>
      </c>
      <c r="AB137" s="63">
        <f t="shared" si="33"/>
        <v>12.3</v>
      </c>
      <c r="AC137" s="63">
        <f>Capstones!Z136*0.6</f>
        <v>32</v>
      </c>
      <c r="AD137" s="63">
        <f>(Persona!$AB137+Persona!$AC137)*0.5</f>
        <v>22.15</v>
      </c>
      <c r="AE137" s="63" t="str">
        <f t="shared" si="37"/>
        <v>NC</v>
      </c>
      <c r="AF137" s="121"/>
      <c r="AG137" s="121">
        <v>2.5333333333333337</v>
      </c>
      <c r="AH137" s="121">
        <v>0.6</v>
      </c>
      <c r="AI137" s="121">
        <v>0.75</v>
      </c>
      <c r="AJ137" s="121">
        <v>0.625</v>
      </c>
      <c r="AK137" s="121"/>
      <c r="AL137" s="121">
        <v>0.75</v>
      </c>
      <c r="AM137" s="121">
        <f t="shared" si="38"/>
        <v>5.2583333333333337</v>
      </c>
      <c r="AN137" s="63">
        <f>Persona!$AM137/25*100</f>
        <v>21.033333333333335</v>
      </c>
      <c r="AO137" s="63">
        <f>Persona!$AN137*0.4</f>
        <v>8.413333333333334</v>
      </c>
      <c r="AP137" s="63">
        <f>Capstones!AK136*0.6</f>
        <v>36</v>
      </c>
      <c r="AQ137" s="63">
        <f>(Persona!$AO137+Persona!$AP137)*0.5</f>
        <v>22.206666666666667</v>
      </c>
      <c r="AR137" s="63" t="str">
        <f t="shared" si="39"/>
        <v>NC</v>
      </c>
      <c r="AS137" s="121">
        <v>1.4166666666666667</v>
      </c>
      <c r="AT137" s="121">
        <v>1.6187500000000001</v>
      </c>
      <c r="AU137" s="121">
        <v>1.5</v>
      </c>
      <c r="AV137" s="121">
        <v>2</v>
      </c>
      <c r="AW137" s="121"/>
      <c r="AX137" s="121">
        <v>1.4722222222222221</v>
      </c>
      <c r="AY137" s="121">
        <v>1.3333333333333333</v>
      </c>
      <c r="AZ137" s="121">
        <f t="shared" si="40"/>
        <v>9.3409722222222218</v>
      </c>
      <c r="BA137" s="63">
        <f t="shared" si="41"/>
        <v>31.136574074074073</v>
      </c>
      <c r="BB137" s="121">
        <f t="shared" si="42"/>
        <v>12.454629629629629</v>
      </c>
      <c r="BC137" s="121">
        <f>Capstones!AV136*0.6</f>
        <v>34</v>
      </c>
      <c r="BD137" s="129">
        <f t="shared" si="43"/>
        <v>23.227314814814815</v>
      </c>
      <c r="BE137" s="123" t="str">
        <f t="shared" si="44"/>
        <v>NC</v>
      </c>
    </row>
    <row r="138" spans="1:57" s="124" customFormat="1" ht="22.2" customHeight="1" x14ac:dyDescent="0.3">
      <c r="A138" s="66">
        <v>134</v>
      </c>
      <c r="B138" s="125" t="s">
        <v>27</v>
      </c>
      <c r="C138" s="125" t="s">
        <v>47</v>
      </c>
      <c r="D138" s="125" t="s">
        <v>294</v>
      </c>
      <c r="E138" s="126" t="s">
        <v>295</v>
      </c>
      <c r="F138" s="67">
        <v>1</v>
      </c>
      <c r="G138" s="67">
        <v>1</v>
      </c>
      <c r="H138" s="67">
        <v>3</v>
      </c>
      <c r="I138" s="67">
        <v>3</v>
      </c>
      <c r="J138" s="67">
        <v>2</v>
      </c>
      <c r="K138" s="67">
        <v>2</v>
      </c>
      <c r="L138" s="67">
        <v>3</v>
      </c>
      <c r="M138" s="66">
        <f t="shared" si="34"/>
        <v>15</v>
      </c>
      <c r="N138" s="67">
        <f t="shared" si="35"/>
        <v>42.857142857142854</v>
      </c>
      <c r="O138" s="67">
        <v>0</v>
      </c>
      <c r="P138" s="67">
        <f>Capstones!O137</f>
        <v>50</v>
      </c>
      <c r="Q138" s="63">
        <f t="shared" si="32"/>
        <v>25</v>
      </c>
      <c r="R138" s="63" t="str">
        <f t="shared" si="36"/>
        <v>Cleared</v>
      </c>
      <c r="S138" s="67">
        <v>1</v>
      </c>
      <c r="T138" s="67">
        <v>1.075</v>
      </c>
      <c r="U138" s="67">
        <v>0.83333333333333337</v>
      </c>
      <c r="V138" s="67">
        <v>1</v>
      </c>
      <c r="W138" s="67">
        <v>1</v>
      </c>
      <c r="X138" s="67">
        <v>0.95</v>
      </c>
      <c r="Y138" s="67">
        <v>1</v>
      </c>
      <c r="Z138" s="67">
        <f t="shared" si="31"/>
        <v>6.8583333333333334</v>
      </c>
      <c r="AA138" s="67">
        <f>Persona!$Z138/35*100</f>
        <v>19.595238095238095</v>
      </c>
      <c r="AB138" s="67">
        <f t="shared" si="33"/>
        <v>7.8380952380952387</v>
      </c>
      <c r="AC138" s="63">
        <f>Capstones!Z137*0.6</f>
        <v>22.400000000000002</v>
      </c>
      <c r="AD138" s="63">
        <f>(Persona!$AB138+Persona!$AC138)*0.5</f>
        <v>15.11904761904762</v>
      </c>
      <c r="AE138" s="63" t="str">
        <f t="shared" si="37"/>
        <v>NC</v>
      </c>
      <c r="AF138" s="125"/>
      <c r="AG138" s="125">
        <v>1.4000000000000001</v>
      </c>
      <c r="AH138" s="125">
        <v>1</v>
      </c>
      <c r="AI138" s="125">
        <v>1.125</v>
      </c>
      <c r="AJ138" s="125">
        <v>1.875</v>
      </c>
      <c r="AK138" s="125"/>
      <c r="AL138" s="125">
        <v>1.75</v>
      </c>
      <c r="AM138" s="125">
        <f t="shared" si="38"/>
        <v>7.15</v>
      </c>
      <c r="AN138" s="67">
        <f>Persona!$AM138/25*100</f>
        <v>28.6</v>
      </c>
      <c r="AO138" s="67">
        <f>Persona!$AN138*0.4</f>
        <v>11.440000000000001</v>
      </c>
      <c r="AP138" s="63">
        <f>Capstones!AK137*0.6</f>
        <v>29.333333333333329</v>
      </c>
      <c r="AQ138" s="63">
        <f>(Persona!$AO138+Persona!$AP138)*0.5</f>
        <v>20.386666666666663</v>
      </c>
      <c r="AR138" s="63" t="str">
        <f t="shared" si="39"/>
        <v>NC</v>
      </c>
      <c r="AS138" s="121">
        <v>2</v>
      </c>
      <c r="AT138" s="121">
        <v>2.4375</v>
      </c>
      <c r="AU138" s="121">
        <v>3</v>
      </c>
      <c r="AV138" s="121">
        <v>2</v>
      </c>
      <c r="AW138" s="125"/>
      <c r="AX138" s="121">
        <v>2.4166666666666665</v>
      </c>
      <c r="AY138" s="121">
        <v>2.3333333333333335</v>
      </c>
      <c r="AZ138" s="121">
        <f t="shared" si="40"/>
        <v>14.1875</v>
      </c>
      <c r="BA138" s="63">
        <f t="shared" si="41"/>
        <v>47.291666666666664</v>
      </c>
      <c r="BB138" s="121">
        <f t="shared" si="42"/>
        <v>18.916666666666668</v>
      </c>
      <c r="BC138" s="121">
        <f>Capstones!AV137*0.6</f>
        <v>46.999999999999993</v>
      </c>
      <c r="BD138" s="129">
        <f t="shared" si="43"/>
        <v>32.958333333333329</v>
      </c>
      <c r="BE138" s="123" t="str">
        <f t="shared" si="44"/>
        <v>Cleared</v>
      </c>
    </row>
    <row r="139" spans="1:57" s="124" customFormat="1" ht="22.2" customHeight="1" x14ac:dyDescent="0.3">
      <c r="A139" s="62">
        <v>135</v>
      </c>
      <c r="B139" s="121" t="s">
        <v>27</v>
      </c>
      <c r="C139" s="121" t="s">
        <v>15</v>
      </c>
      <c r="D139" s="121" t="s">
        <v>296</v>
      </c>
      <c r="E139" s="122" t="s">
        <v>297</v>
      </c>
      <c r="F139" s="63">
        <v>3</v>
      </c>
      <c r="G139" s="63">
        <v>1</v>
      </c>
      <c r="H139" s="63">
        <v>4</v>
      </c>
      <c r="I139" s="63">
        <v>2</v>
      </c>
      <c r="J139" s="63">
        <v>1</v>
      </c>
      <c r="K139" s="63">
        <v>3</v>
      </c>
      <c r="L139" s="63">
        <v>2</v>
      </c>
      <c r="M139" s="62">
        <f t="shared" si="34"/>
        <v>16</v>
      </c>
      <c r="N139" s="63">
        <f t="shared" si="35"/>
        <v>45.714285714285715</v>
      </c>
      <c r="O139" s="63">
        <v>0</v>
      </c>
      <c r="P139" s="63">
        <f>Capstones!O138</f>
        <v>58.888888888888879</v>
      </c>
      <c r="Q139" s="63">
        <f t="shared" si="32"/>
        <v>29.444444444444439</v>
      </c>
      <c r="R139" s="63" t="str">
        <f t="shared" si="36"/>
        <v>Cleared</v>
      </c>
      <c r="S139" s="134">
        <v>2.4166666666666665</v>
      </c>
      <c r="T139" s="134">
        <v>2.7166666666666668</v>
      </c>
      <c r="U139" s="134">
        <v>1.6666666666666667</v>
      </c>
      <c r="V139" s="134">
        <v>3</v>
      </c>
      <c r="W139" s="134">
        <v>1</v>
      </c>
      <c r="X139" s="134">
        <v>2.3166666666666669</v>
      </c>
      <c r="Y139" s="134">
        <v>2.25</v>
      </c>
      <c r="Z139" s="63">
        <f t="shared" si="31"/>
        <v>15.366666666666667</v>
      </c>
      <c r="AA139" s="63">
        <f>Persona!$Z139/35*100</f>
        <v>43.904761904761905</v>
      </c>
      <c r="AB139" s="63">
        <f t="shared" si="33"/>
        <v>17.561904761904763</v>
      </c>
      <c r="AC139" s="63">
        <f>Capstones!Z138*0.6</f>
        <v>37.599999999999994</v>
      </c>
      <c r="AD139" s="63">
        <f>(Persona!$AB139+Persona!$AC139)*0.5</f>
        <v>27.580952380952379</v>
      </c>
      <c r="AE139" s="63" t="str">
        <f t="shared" si="37"/>
        <v>Cleared</v>
      </c>
      <c r="AF139" s="121"/>
      <c r="AG139" s="121">
        <v>2.6749999999999998</v>
      </c>
      <c r="AH139" s="121">
        <v>1.8</v>
      </c>
      <c r="AI139" s="121">
        <v>2.25</v>
      </c>
      <c r="AJ139" s="121">
        <v>2</v>
      </c>
      <c r="AK139" s="121"/>
      <c r="AL139" s="121">
        <v>2.25</v>
      </c>
      <c r="AM139" s="121">
        <f t="shared" si="38"/>
        <v>10.975</v>
      </c>
      <c r="AN139" s="63">
        <f>Persona!$AM139/25*100</f>
        <v>43.9</v>
      </c>
      <c r="AO139" s="63">
        <f>Persona!$AN139*0.4</f>
        <v>17.559999999999999</v>
      </c>
      <c r="AP139" s="63">
        <f>Capstones!AK138*0.6</f>
        <v>37.999999999999993</v>
      </c>
      <c r="AQ139" s="63">
        <f>(Persona!$AO139+Persona!$AP139)*0.5</f>
        <v>27.779999999999994</v>
      </c>
      <c r="AR139" s="63" t="str">
        <f t="shared" si="39"/>
        <v>Cleared</v>
      </c>
      <c r="AS139" s="121">
        <v>1.5</v>
      </c>
      <c r="AT139" s="121">
        <v>2.5499999999999998</v>
      </c>
      <c r="AU139" s="121">
        <v>2.3333333333333335</v>
      </c>
      <c r="AV139" s="121">
        <v>2</v>
      </c>
      <c r="AW139" s="121"/>
      <c r="AX139" s="121">
        <v>2.4722222222222219</v>
      </c>
      <c r="AY139" s="121">
        <v>2.6666666666666665</v>
      </c>
      <c r="AZ139" s="121">
        <f t="shared" si="40"/>
        <v>13.52222222222222</v>
      </c>
      <c r="BA139" s="63">
        <f t="shared" si="41"/>
        <v>45.074074074074062</v>
      </c>
      <c r="BB139" s="121">
        <f t="shared" si="42"/>
        <v>18.029629629629625</v>
      </c>
      <c r="BC139" s="121">
        <f>Capstones!AV138*0.6</f>
        <v>36</v>
      </c>
      <c r="BD139" s="129">
        <f t="shared" si="43"/>
        <v>27.014814814814812</v>
      </c>
      <c r="BE139" s="123" t="str">
        <f t="shared" si="44"/>
        <v>Cleared</v>
      </c>
    </row>
    <row r="140" spans="1:57" s="124" customFormat="1" ht="22.2" customHeight="1" x14ac:dyDescent="0.3">
      <c r="A140" s="66">
        <v>136</v>
      </c>
      <c r="B140" s="125" t="s">
        <v>23</v>
      </c>
      <c r="C140" s="125" t="s">
        <v>15</v>
      </c>
      <c r="D140" s="125" t="s">
        <v>298</v>
      </c>
      <c r="E140" s="126" t="s">
        <v>299</v>
      </c>
      <c r="F140" s="67">
        <v>3</v>
      </c>
      <c r="G140" s="67">
        <v>1</v>
      </c>
      <c r="H140" s="67">
        <v>2</v>
      </c>
      <c r="I140" s="67">
        <v>3</v>
      </c>
      <c r="J140" s="67">
        <v>1</v>
      </c>
      <c r="K140" s="67">
        <v>4</v>
      </c>
      <c r="L140" s="67">
        <v>2</v>
      </c>
      <c r="M140" s="66">
        <f t="shared" si="34"/>
        <v>16</v>
      </c>
      <c r="N140" s="67">
        <f t="shared" si="35"/>
        <v>45.714285714285715</v>
      </c>
      <c r="O140" s="67">
        <v>0</v>
      </c>
      <c r="P140" s="67">
        <f>Capstones!O139</f>
        <v>40</v>
      </c>
      <c r="Q140" s="63">
        <f t="shared" si="32"/>
        <v>20</v>
      </c>
      <c r="R140" s="63" t="str">
        <f t="shared" si="36"/>
        <v>NC</v>
      </c>
      <c r="S140" s="67">
        <v>4</v>
      </c>
      <c r="T140" s="67">
        <v>3.5437500000000002</v>
      </c>
      <c r="U140" s="67">
        <v>3</v>
      </c>
      <c r="V140" s="67">
        <v>4</v>
      </c>
      <c r="W140" s="67">
        <v>2.6666666666666665</v>
      </c>
      <c r="X140" s="67">
        <v>3.5</v>
      </c>
      <c r="Y140" s="67">
        <v>2.75</v>
      </c>
      <c r="Z140" s="67">
        <f t="shared" si="31"/>
        <v>23.460416666666667</v>
      </c>
      <c r="AA140" s="67">
        <f>Persona!$Z140/35*100</f>
        <v>67.029761904761912</v>
      </c>
      <c r="AB140" s="67">
        <f t="shared" si="33"/>
        <v>26.811904761904767</v>
      </c>
      <c r="AC140" s="63">
        <f>Capstones!Z139*0.6</f>
        <v>40.799999999999997</v>
      </c>
      <c r="AD140" s="63">
        <f>(Persona!$AB140+Persona!$AC140)*0.5</f>
        <v>33.805952380952384</v>
      </c>
      <c r="AE140" s="63" t="str">
        <f t="shared" si="37"/>
        <v>Cleared</v>
      </c>
      <c r="AF140" s="125"/>
      <c r="AG140" s="125">
        <v>2.9250000000000003</v>
      </c>
      <c r="AH140" s="125">
        <v>1.7333333333333332</v>
      </c>
      <c r="AI140" s="125">
        <v>1.875</v>
      </c>
      <c r="AJ140" s="125">
        <v>1.75</v>
      </c>
      <c r="AK140" s="125"/>
      <c r="AL140" s="125">
        <v>1.75</v>
      </c>
      <c r="AM140" s="125">
        <f t="shared" si="38"/>
        <v>10.033333333333333</v>
      </c>
      <c r="AN140" s="67">
        <f>Persona!$AM140/25*100</f>
        <v>40.133333333333333</v>
      </c>
      <c r="AO140" s="67">
        <f>Persona!$AN140*0.4</f>
        <v>16.053333333333335</v>
      </c>
      <c r="AP140" s="63">
        <f>Capstones!AK139*0.6</f>
        <v>47.333333333333336</v>
      </c>
      <c r="AQ140" s="63">
        <f>(Persona!$AO140+Persona!$AP140)*0.5</f>
        <v>31.693333333333335</v>
      </c>
      <c r="AR140" s="63" t="str">
        <f t="shared" si="39"/>
        <v>Cleared</v>
      </c>
      <c r="AS140" s="121">
        <v>2.25</v>
      </c>
      <c r="AT140" s="121">
        <v>2.7250000000000001</v>
      </c>
      <c r="AU140" s="121">
        <v>2</v>
      </c>
      <c r="AV140" s="121">
        <v>3</v>
      </c>
      <c r="AW140" s="125"/>
      <c r="AX140" s="121">
        <v>2.1111111111111112</v>
      </c>
      <c r="AY140" s="121">
        <v>3</v>
      </c>
      <c r="AZ140" s="121">
        <f t="shared" si="40"/>
        <v>15.08611111111111</v>
      </c>
      <c r="BA140" s="63">
        <f t="shared" si="41"/>
        <v>50.287037037037038</v>
      </c>
      <c r="BB140" s="121">
        <f t="shared" si="42"/>
        <v>20.114814814814817</v>
      </c>
      <c r="BC140" s="121">
        <f>Capstones!AV139*0.6</f>
        <v>23.666666666666668</v>
      </c>
      <c r="BD140" s="129">
        <f t="shared" si="43"/>
        <v>21.890740740740743</v>
      </c>
      <c r="BE140" s="123" t="str">
        <f t="shared" si="44"/>
        <v>NC</v>
      </c>
    </row>
    <row r="141" spans="1:57" s="124" customFormat="1" ht="22.2" customHeight="1" x14ac:dyDescent="0.3">
      <c r="A141" s="62">
        <v>137</v>
      </c>
      <c r="B141" s="121" t="s">
        <v>23</v>
      </c>
      <c r="C141" s="121" t="s">
        <v>47</v>
      </c>
      <c r="D141" s="121" t="s">
        <v>300</v>
      </c>
      <c r="E141" s="122" t="s">
        <v>301</v>
      </c>
      <c r="F141" s="63">
        <v>2</v>
      </c>
      <c r="G141" s="63">
        <v>2</v>
      </c>
      <c r="H141" s="63">
        <v>4</v>
      </c>
      <c r="I141" s="63">
        <v>3</v>
      </c>
      <c r="J141" s="63">
        <v>1</v>
      </c>
      <c r="K141" s="63">
        <v>3</v>
      </c>
      <c r="L141" s="63">
        <v>1</v>
      </c>
      <c r="M141" s="62">
        <f t="shared" si="34"/>
        <v>16</v>
      </c>
      <c r="N141" s="63">
        <f t="shared" si="35"/>
        <v>45.714285714285715</v>
      </c>
      <c r="O141" s="63">
        <v>0</v>
      </c>
      <c r="P141" s="63">
        <f>Capstones!O140</f>
        <v>61.111111111111114</v>
      </c>
      <c r="Q141" s="63">
        <f t="shared" si="32"/>
        <v>30.555555555555557</v>
      </c>
      <c r="R141" s="63" t="str">
        <f t="shared" si="36"/>
        <v>Cleared</v>
      </c>
      <c r="S141" s="63">
        <v>2.0416666666666665</v>
      </c>
      <c r="T141" s="63">
        <v>2.3187500000000001</v>
      </c>
      <c r="U141" s="63">
        <v>1.8333333333333333</v>
      </c>
      <c r="V141" s="63">
        <v>3</v>
      </c>
      <c r="W141" s="63">
        <v>2.3333333333333335</v>
      </c>
      <c r="X141" s="63">
        <v>2.1166666666666667</v>
      </c>
      <c r="Y141" s="63">
        <v>2.125</v>
      </c>
      <c r="Z141" s="63">
        <f t="shared" si="31"/>
        <v>15.768750000000001</v>
      </c>
      <c r="AA141" s="63">
        <f>Persona!$Z141/35*100</f>
        <v>45.053571428571431</v>
      </c>
      <c r="AB141" s="63">
        <f t="shared" si="33"/>
        <v>18.021428571428572</v>
      </c>
      <c r="AC141" s="63">
        <f>Capstones!Z140*0.6</f>
        <v>34.4</v>
      </c>
      <c r="AD141" s="63">
        <f>(Persona!$AB141+Persona!$AC141)*0.5</f>
        <v>26.210714285714285</v>
      </c>
      <c r="AE141" s="63" t="str">
        <f t="shared" si="37"/>
        <v>Cleared</v>
      </c>
      <c r="AF141" s="121"/>
      <c r="AG141" s="121">
        <v>2.7166666666666668</v>
      </c>
      <c r="AH141" s="121">
        <v>1.7333333333333336</v>
      </c>
      <c r="AI141" s="121">
        <v>2.625</v>
      </c>
      <c r="AJ141" s="121">
        <v>2.375</v>
      </c>
      <c r="AK141" s="121"/>
      <c r="AL141" s="121">
        <v>2.416666666666667</v>
      </c>
      <c r="AM141" s="121">
        <f t="shared" si="38"/>
        <v>11.866666666666667</v>
      </c>
      <c r="AN141" s="63">
        <f>Persona!$AM141/25*100</f>
        <v>47.466666666666669</v>
      </c>
      <c r="AO141" s="63">
        <f>Persona!$AN141*0.4</f>
        <v>18.986666666666668</v>
      </c>
      <c r="AP141" s="63">
        <f>Capstones!AK140*0.6</f>
        <v>39.999999999999993</v>
      </c>
      <c r="AQ141" s="63">
        <f>(Persona!$AO141+Persona!$AP141)*0.5</f>
        <v>29.493333333333332</v>
      </c>
      <c r="AR141" s="63" t="str">
        <f t="shared" si="39"/>
        <v>Cleared</v>
      </c>
      <c r="AS141" s="121">
        <v>1.3333333333333333</v>
      </c>
      <c r="AT141" s="121">
        <v>2.1625000000000001</v>
      </c>
      <c r="AU141" s="121">
        <v>1.3333333333333333</v>
      </c>
      <c r="AV141" s="121">
        <v>2</v>
      </c>
      <c r="AW141" s="121"/>
      <c r="AX141" s="121">
        <v>1.4444444444444446</v>
      </c>
      <c r="AY141" s="121">
        <v>2.3333333333333335</v>
      </c>
      <c r="AZ141" s="121">
        <f t="shared" si="40"/>
        <v>10.606944444444446</v>
      </c>
      <c r="BA141" s="63">
        <f t="shared" si="41"/>
        <v>35.356481481481488</v>
      </c>
      <c r="BB141" s="121">
        <f t="shared" si="42"/>
        <v>14.142592592592596</v>
      </c>
      <c r="BC141" s="121">
        <f>Capstones!AV140*0.6</f>
        <v>46.999999999999993</v>
      </c>
      <c r="BD141" s="129">
        <f t="shared" si="43"/>
        <v>30.571296296296296</v>
      </c>
      <c r="BE141" s="123" t="str">
        <f t="shared" si="44"/>
        <v>Cleared</v>
      </c>
    </row>
    <row r="142" spans="1:57" s="124" customFormat="1" ht="22.2" customHeight="1" x14ac:dyDescent="0.3">
      <c r="A142" s="66">
        <v>138</v>
      </c>
      <c r="B142" s="125" t="s">
        <v>23</v>
      </c>
      <c r="C142" s="125" t="s">
        <v>47</v>
      </c>
      <c r="D142" s="125" t="s">
        <v>302</v>
      </c>
      <c r="E142" s="126" t="s">
        <v>303</v>
      </c>
      <c r="F142" s="67">
        <v>2</v>
      </c>
      <c r="G142" s="67">
        <v>1</v>
      </c>
      <c r="H142" s="67">
        <v>4</v>
      </c>
      <c r="I142" s="67">
        <v>3</v>
      </c>
      <c r="J142" s="67">
        <v>1</v>
      </c>
      <c r="K142" s="67">
        <v>3</v>
      </c>
      <c r="L142" s="67">
        <v>2</v>
      </c>
      <c r="M142" s="66">
        <f t="shared" si="34"/>
        <v>16</v>
      </c>
      <c r="N142" s="67">
        <f t="shared" si="35"/>
        <v>45.714285714285715</v>
      </c>
      <c r="O142" s="67">
        <v>0</v>
      </c>
      <c r="P142" s="67">
        <f>Capstones!O141</f>
        <v>58.888888888888879</v>
      </c>
      <c r="Q142" s="63">
        <f t="shared" si="32"/>
        <v>29.444444444444439</v>
      </c>
      <c r="R142" s="63" t="str">
        <f t="shared" si="36"/>
        <v>Cleared</v>
      </c>
      <c r="S142" s="67">
        <v>2.8333333333333335</v>
      </c>
      <c r="T142" s="67">
        <v>2.916666666666667</v>
      </c>
      <c r="U142" s="67">
        <v>2.1666666666666665</v>
      </c>
      <c r="V142" s="67">
        <v>3</v>
      </c>
      <c r="W142" s="67">
        <v>3</v>
      </c>
      <c r="X142" s="67">
        <v>2.6833333333333331</v>
      </c>
      <c r="Y142" s="67">
        <v>2.75</v>
      </c>
      <c r="Z142" s="67">
        <f t="shared" si="31"/>
        <v>19.349999999999998</v>
      </c>
      <c r="AA142" s="67">
        <f>Persona!$Z142/35*100</f>
        <v>55.285714285714285</v>
      </c>
      <c r="AB142" s="67">
        <f t="shared" si="33"/>
        <v>22.114285714285714</v>
      </c>
      <c r="AC142" s="63">
        <f>Capstones!Z141*0.6</f>
        <v>25.6</v>
      </c>
      <c r="AD142" s="63">
        <f>(Persona!$AB142+Persona!$AC142)*0.5</f>
        <v>23.857142857142858</v>
      </c>
      <c r="AE142" s="63" t="str">
        <f t="shared" si="37"/>
        <v>NC</v>
      </c>
      <c r="AF142" s="125"/>
      <c r="AG142" s="125">
        <v>2.041666666666667</v>
      </c>
      <c r="AH142" s="125">
        <v>1.6666666666666667</v>
      </c>
      <c r="AI142" s="125">
        <v>2.625</v>
      </c>
      <c r="AJ142" s="125">
        <v>1.75</v>
      </c>
      <c r="AK142" s="125"/>
      <c r="AL142" s="125">
        <v>2.6666666666666665</v>
      </c>
      <c r="AM142" s="125">
        <f t="shared" si="38"/>
        <v>10.75</v>
      </c>
      <c r="AN142" s="67">
        <f>Persona!$AM142/25*100</f>
        <v>43</v>
      </c>
      <c r="AO142" s="67">
        <f>Persona!$AN142*0.4</f>
        <v>17.2</v>
      </c>
      <c r="AP142" s="63">
        <f>Capstones!AK141*0.6</f>
        <v>36</v>
      </c>
      <c r="AQ142" s="63">
        <f>(Persona!$AO142+Persona!$AP142)*0.5</f>
        <v>26.6</v>
      </c>
      <c r="AR142" s="63" t="str">
        <f t="shared" si="39"/>
        <v>Cleared</v>
      </c>
      <c r="AS142" s="121">
        <v>2.9166666666666665</v>
      </c>
      <c r="AT142" s="121">
        <v>3.0874999999999999</v>
      </c>
      <c r="AU142" s="121">
        <v>2.3333333333333335</v>
      </c>
      <c r="AV142" s="121">
        <v>3</v>
      </c>
      <c r="AW142" s="125"/>
      <c r="AX142" s="121">
        <v>2.75</v>
      </c>
      <c r="AY142" s="121">
        <v>3.3333333333333335</v>
      </c>
      <c r="AZ142" s="121">
        <f t="shared" si="40"/>
        <v>17.420833333333334</v>
      </c>
      <c r="BA142" s="63">
        <f t="shared" si="41"/>
        <v>58.06944444444445</v>
      </c>
      <c r="BB142" s="121">
        <f t="shared" si="42"/>
        <v>23.227777777777781</v>
      </c>
      <c r="BC142" s="121">
        <f>Capstones!AV141*0.6</f>
        <v>30</v>
      </c>
      <c r="BD142" s="129">
        <f t="shared" si="43"/>
        <v>26.613888888888891</v>
      </c>
      <c r="BE142" s="123" t="str">
        <f t="shared" si="44"/>
        <v>Cleared</v>
      </c>
    </row>
    <row r="143" spans="1:57" s="124" customFormat="1" ht="22.2" customHeight="1" x14ac:dyDescent="0.3">
      <c r="A143" s="62">
        <v>139</v>
      </c>
      <c r="B143" s="121" t="s">
        <v>27</v>
      </c>
      <c r="C143" s="121" t="s">
        <v>24</v>
      </c>
      <c r="D143" s="121" t="s">
        <v>304</v>
      </c>
      <c r="E143" s="122" t="s">
        <v>305</v>
      </c>
      <c r="F143" s="63">
        <v>1</v>
      </c>
      <c r="G143" s="63">
        <v>1</v>
      </c>
      <c r="H143" s="63">
        <v>4</v>
      </c>
      <c r="I143" s="63">
        <v>3</v>
      </c>
      <c r="J143" s="63">
        <v>2</v>
      </c>
      <c r="K143" s="63">
        <v>3</v>
      </c>
      <c r="L143" s="63">
        <v>2</v>
      </c>
      <c r="M143" s="62">
        <f t="shared" si="34"/>
        <v>16</v>
      </c>
      <c r="N143" s="63">
        <f t="shared" si="35"/>
        <v>45.714285714285715</v>
      </c>
      <c r="O143" s="63">
        <v>0</v>
      </c>
      <c r="P143" s="63">
        <f>Capstones!O142</f>
        <v>40</v>
      </c>
      <c r="Q143" s="63">
        <f t="shared" si="32"/>
        <v>20</v>
      </c>
      <c r="R143" s="63" t="str">
        <f t="shared" si="36"/>
        <v>NC</v>
      </c>
      <c r="S143" s="63">
        <v>1</v>
      </c>
      <c r="T143" s="63">
        <v>1.98125</v>
      </c>
      <c r="U143" s="63">
        <v>1.3333333333333333</v>
      </c>
      <c r="V143" s="63">
        <v>0</v>
      </c>
      <c r="W143" s="63">
        <v>1</v>
      </c>
      <c r="X143" s="63">
        <v>1.45</v>
      </c>
      <c r="Y143" s="63">
        <v>1</v>
      </c>
      <c r="Z143" s="63">
        <f t="shared" si="31"/>
        <v>7.7645833333333334</v>
      </c>
      <c r="AA143" s="63">
        <f>Persona!$Z143/35*100</f>
        <v>22.18452380952381</v>
      </c>
      <c r="AB143" s="63">
        <f t="shared" si="33"/>
        <v>8.8738095238095251</v>
      </c>
      <c r="AC143" s="63">
        <f>Capstones!Z142*0.6</f>
        <v>36.800000000000004</v>
      </c>
      <c r="AD143" s="63">
        <f>(Persona!$AB143+Persona!$AC143)*0.5</f>
        <v>22.836904761904766</v>
      </c>
      <c r="AE143" s="63" t="str">
        <f t="shared" si="37"/>
        <v>NC</v>
      </c>
      <c r="AF143" s="121"/>
      <c r="AG143" s="121">
        <v>1.3166666666666667</v>
      </c>
      <c r="AH143" s="121">
        <v>0.4</v>
      </c>
      <c r="AI143" s="121">
        <v>0.5</v>
      </c>
      <c r="AJ143" s="121">
        <v>0.625</v>
      </c>
      <c r="AK143" s="121"/>
      <c r="AL143" s="121">
        <v>0.5</v>
      </c>
      <c r="AM143" s="121">
        <f t="shared" si="38"/>
        <v>3.3416666666666668</v>
      </c>
      <c r="AN143" s="63">
        <f>Persona!$AM143/25*100</f>
        <v>13.366666666666669</v>
      </c>
      <c r="AO143" s="63">
        <f>Persona!$AN143*0.4</f>
        <v>5.3466666666666676</v>
      </c>
      <c r="AP143" s="63">
        <f>Capstones!AK142*0.6</f>
        <v>48</v>
      </c>
      <c r="AQ143" s="63">
        <f>(Persona!$AO143+Persona!$AP143)*0.5</f>
        <v>26.673333333333332</v>
      </c>
      <c r="AR143" s="63" t="str">
        <f t="shared" si="39"/>
        <v>Cleared</v>
      </c>
      <c r="AS143" s="121">
        <v>2.3333333333333335</v>
      </c>
      <c r="AT143" s="121">
        <v>2.6</v>
      </c>
      <c r="AU143" s="121">
        <v>2.3333333333333335</v>
      </c>
      <c r="AV143" s="121">
        <v>2</v>
      </c>
      <c r="AW143" s="121"/>
      <c r="AX143" s="121">
        <v>2.5277777777777781</v>
      </c>
      <c r="AY143" s="121">
        <v>3</v>
      </c>
      <c r="AZ143" s="121">
        <f t="shared" si="40"/>
        <v>14.794444444444446</v>
      </c>
      <c r="BA143" s="63">
        <f t="shared" si="41"/>
        <v>49.314814814814817</v>
      </c>
      <c r="BB143" s="121">
        <f t="shared" si="42"/>
        <v>19.725925925925928</v>
      </c>
      <c r="BC143" s="121">
        <f>Capstones!AV142*0.6</f>
        <v>37</v>
      </c>
      <c r="BD143" s="129">
        <f t="shared" si="43"/>
        <v>28.362962962962964</v>
      </c>
      <c r="BE143" s="123" t="str">
        <f t="shared" si="44"/>
        <v>Cleared</v>
      </c>
    </row>
    <row r="144" spans="1:57" s="124" customFormat="1" ht="22.2" customHeight="1" x14ac:dyDescent="0.3">
      <c r="A144" s="66">
        <v>140</v>
      </c>
      <c r="B144" s="125" t="s">
        <v>27</v>
      </c>
      <c r="C144" s="125" t="s">
        <v>15</v>
      </c>
      <c r="D144" s="125" t="s">
        <v>306</v>
      </c>
      <c r="E144" s="126" t="s">
        <v>307</v>
      </c>
      <c r="F144" s="67">
        <v>1</v>
      </c>
      <c r="G144" s="67">
        <v>1</v>
      </c>
      <c r="H144" s="67">
        <v>4</v>
      </c>
      <c r="I144" s="67">
        <v>3</v>
      </c>
      <c r="J144" s="67">
        <v>1</v>
      </c>
      <c r="K144" s="67">
        <v>3</v>
      </c>
      <c r="L144" s="67">
        <v>2</v>
      </c>
      <c r="M144" s="66">
        <f t="shared" si="34"/>
        <v>15</v>
      </c>
      <c r="N144" s="67">
        <f t="shared" si="35"/>
        <v>42.857142857142854</v>
      </c>
      <c r="O144" s="67">
        <v>0</v>
      </c>
      <c r="P144" s="67">
        <f>Capstones!O143</f>
        <v>40</v>
      </c>
      <c r="Q144" s="63">
        <f t="shared" si="32"/>
        <v>20</v>
      </c>
      <c r="R144" s="63" t="str">
        <f t="shared" si="36"/>
        <v>NC</v>
      </c>
      <c r="S144" s="67">
        <v>2.3333333333333335</v>
      </c>
      <c r="T144" s="67">
        <v>3.2437499999999999</v>
      </c>
      <c r="U144" s="67">
        <v>2.6666666666666665</v>
      </c>
      <c r="V144" s="67">
        <v>1</v>
      </c>
      <c r="W144" s="67">
        <v>4</v>
      </c>
      <c r="X144" s="67">
        <v>2.7666666666666666</v>
      </c>
      <c r="Y144" s="67">
        <v>2.75</v>
      </c>
      <c r="Z144" s="67">
        <f t="shared" si="31"/>
        <v>18.760416666666668</v>
      </c>
      <c r="AA144" s="67">
        <f>Persona!$Z144/35*100</f>
        <v>53.601190476190474</v>
      </c>
      <c r="AB144" s="67">
        <f t="shared" si="33"/>
        <v>21.44047619047619</v>
      </c>
      <c r="AC144" s="63">
        <f>Capstones!Z143*0.6</f>
        <v>36</v>
      </c>
      <c r="AD144" s="63">
        <f>(Persona!$AB144+Persona!$AC144)*0.5</f>
        <v>28.720238095238095</v>
      </c>
      <c r="AE144" s="63" t="str">
        <f t="shared" si="37"/>
        <v>Cleared</v>
      </c>
      <c r="AF144" s="125"/>
      <c r="AG144" s="125">
        <v>2.3166666666666664</v>
      </c>
      <c r="AH144" s="125">
        <v>2</v>
      </c>
      <c r="AI144" s="125">
        <v>2.125</v>
      </c>
      <c r="AJ144" s="125">
        <v>1.5</v>
      </c>
      <c r="AK144" s="125"/>
      <c r="AL144" s="125">
        <v>2.4166666666666665</v>
      </c>
      <c r="AM144" s="125">
        <f t="shared" si="38"/>
        <v>10.358333333333333</v>
      </c>
      <c r="AN144" s="67">
        <f>Persona!$AM144/25*100</f>
        <v>41.43333333333333</v>
      </c>
      <c r="AO144" s="67">
        <f>Persona!$AN144*0.4</f>
        <v>16.573333333333334</v>
      </c>
      <c r="AP144" s="63">
        <f>Capstones!AK143*0.6</f>
        <v>36</v>
      </c>
      <c r="AQ144" s="63">
        <f>(Persona!$AO144+Persona!$AP144)*0.5</f>
        <v>26.286666666666669</v>
      </c>
      <c r="AR144" s="63" t="str">
        <f t="shared" si="39"/>
        <v>Cleared</v>
      </c>
      <c r="AS144" s="121">
        <v>1.8333333333333333</v>
      </c>
      <c r="AT144" s="121">
        <v>2.2000000000000002</v>
      </c>
      <c r="AU144" s="121">
        <v>1.6666666666666667</v>
      </c>
      <c r="AV144" s="121">
        <v>2</v>
      </c>
      <c r="AW144" s="125"/>
      <c r="AX144" s="121">
        <v>1.8888888888888886</v>
      </c>
      <c r="AY144" s="121">
        <v>3</v>
      </c>
      <c r="AZ144" s="121">
        <f t="shared" si="40"/>
        <v>12.588888888888889</v>
      </c>
      <c r="BA144" s="63">
        <f t="shared" si="41"/>
        <v>41.962962962962962</v>
      </c>
      <c r="BB144" s="121">
        <f t="shared" si="42"/>
        <v>16.785185185185185</v>
      </c>
      <c r="BC144" s="121">
        <f>Capstones!AV143*0.6</f>
        <v>35.333333333333336</v>
      </c>
      <c r="BD144" s="129">
        <f t="shared" si="43"/>
        <v>26.05925925925926</v>
      </c>
      <c r="BE144" s="123" t="str">
        <f t="shared" si="44"/>
        <v>Cleared</v>
      </c>
    </row>
    <row r="145" spans="1:57" s="124" customFormat="1" ht="22.2" customHeight="1" x14ac:dyDescent="0.3">
      <c r="A145" s="62">
        <v>141</v>
      </c>
      <c r="B145" s="121" t="s">
        <v>27</v>
      </c>
      <c r="C145" s="121" t="s">
        <v>47</v>
      </c>
      <c r="D145" s="121" t="s">
        <v>308</v>
      </c>
      <c r="E145" s="122" t="s">
        <v>309</v>
      </c>
      <c r="F145" s="63">
        <v>2</v>
      </c>
      <c r="G145" s="63">
        <v>1</v>
      </c>
      <c r="H145" s="63">
        <v>4</v>
      </c>
      <c r="I145" s="63">
        <v>1</v>
      </c>
      <c r="J145" s="63">
        <v>3</v>
      </c>
      <c r="K145" s="63">
        <v>3</v>
      </c>
      <c r="L145" s="63">
        <v>1</v>
      </c>
      <c r="M145" s="62">
        <f t="shared" si="34"/>
        <v>15</v>
      </c>
      <c r="N145" s="63">
        <f t="shared" si="35"/>
        <v>42.857142857142854</v>
      </c>
      <c r="O145" s="63">
        <v>0</v>
      </c>
      <c r="P145" s="63">
        <f>Capstones!O144</f>
        <v>77.777777777777786</v>
      </c>
      <c r="Q145" s="63">
        <f t="shared" si="32"/>
        <v>38.888888888888893</v>
      </c>
      <c r="R145" s="63" t="str">
        <f t="shared" si="36"/>
        <v>Cleared</v>
      </c>
      <c r="S145" s="63">
        <v>2.8333333333333335</v>
      </c>
      <c r="T145" s="63">
        <v>3.083333333333333</v>
      </c>
      <c r="U145" s="63">
        <v>2.1666666666666665</v>
      </c>
      <c r="V145" s="63">
        <v>3</v>
      </c>
      <c r="W145" s="63">
        <v>3</v>
      </c>
      <c r="X145" s="63">
        <v>2.7833333333333332</v>
      </c>
      <c r="Y145" s="63">
        <v>2.75</v>
      </c>
      <c r="Z145" s="63">
        <f t="shared" si="31"/>
        <v>19.616666666666667</v>
      </c>
      <c r="AA145" s="63">
        <f>Persona!$Z145/35*100</f>
        <v>56.047619047619044</v>
      </c>
      <c r="AB145" s="63">
        <f t="shared" si="33"/>
        <v>22.419047619047618</v>
      </c>
      <c r="AC145" s="63">
        <f>Capstones!Z144*0.6</f>
        <v>52</v>
      </c>
      <c r="AD145" s="63">
        <f>(Persona!$AB145+Persona!$AC145)*0.5</f>
        <v>37.209523809523809</v>
      </c>
      <c r="AE145" s="63" t="str">
        <f t="shared" si="37"/>
        <v>Cleared</v>
      </c>
      <c r="AF145" s="121"/>
      <c r="AG145" s="121">
        <v>2.9166666666666665</v>
      </c>
      <c r="AH145" s="121">
        <v>1.9333333333333331</v>
      </c>
      <c r="AI145" s="121">
        <v>2.25</v>
      </c>
      <c r="AJ145" s="121">
        <v>2.125</v>
      </c>
      <c r="AK145" s="121"/>
      <c r="AL145" s="121">
        <v>2.3333333333333335</v>
      </c>
      <c r="AM145" s="121">
        <f t="shared" si="38"/>
        <v>11.558333333333334</v>
      </c>
      <c r="AN145" s="63">
        <f>Persona!$AM145/25*100</f>
        <v>46.233333333333334</v>
      </c>
      <c r="AO145" s="63">
        <f>Persona!$AN145*0.4</f>
        <v>18.493333333333336</v>
      </c>
      <c r="AP145" s="63">
        <f>Capstones!AK144*0.6</f>
        <v>39</v>
      </c>
      <c r="AQ145" s="63">
        <f>(Persona!$AO145+Persona!$AP145)*0.5</f>
        <v>28.74666666666667</v>
      </c>
      <c r="AR145" s="63" t="str">
        <f t="shared" si="39"/>
        <v>Cleared</v>
      </c>
      <c r="AS145" s="121">
        <v>3.1666666666666665</v>
      </c>
      <c r="AT145" s="121">
        <v>2.8937500000000003</v>
      </c>
      <c r="AU145" s="121">
        <v>3</v>
      </c>
      <c r="AV145" s="121">
        <v>2.5</v>
      </c>
      <c r="AW145" s="121"/>
      <c r="AX145" s="121">
        <v>2.8333333333333335</v>
      </c>
      <c r="AY145" s="121">
        <v>3</v>
      </c>
      <c r="AZ145" s="121">
        <f t="shared" si="40"/>
        <v>17.393750000000001</v>
      </c>
      <c r="BA145" s="63">
        <f t="shared" si="41"/>
        <v>57.979166666666664</v>
      </c>
      <c r="BB145" s="121">
        <f t="shared" si="42"/>
        <v>23.191666666666666</v>
      </c>
      <c r="BC145" s="121">
        <f>Capstones!AV144*0.6</f>
        <v>45</v>
      </c>
      <c r="BD145" s="129">
        <f t="shared" si="43"/>
        <v>34.095833333333331</v>
      </c>
      <c r="BE145" s="123" t="str">
        <f t="shared" si="44"/>
        <v>Cleared</v>
      </c>
    </row>
    <row r="146" spans="1:57" s="124" customFormat="1" ht="22.2" customHeight="1" x14ac:dyDescent="0.3">
      <c r="A146" s="66">
        <v>142</v>
      </c>
      <c r="B146" s="125" t="s">
        <v>23</v>
      </c>
      <c r="C146" s="125" t="s">
        <v>47</v>
      </c>
      <c r="D146" s="125" t="s">
        <v>310</v>
      </c>
      <c r="E146" s="126" t="s">
        <v>311</v>
      </c>
      <c r="F146" s="67">
        <v>3</v>
      </c>
      <c r="G146" s="67">
        <v>1</v>
      </c>
      <c r="H146" s="67">
        <v>4</v>
      </c>
      <c r="I146" s="67">
        <v>2</v>
      </c>
      <c r="J146" s="67">
        <v>2</v>
      </c>
      <c r="K146" s="67">
        <v>3</v>
      </c>
      <c r="L146" s="67">
        <v>1</v>
      </c>
      <c r="M146" s="66">
        <f t="shared" si="34"/>
        <v>16</v>
      </c>
      <c r="N146" s="67">
        <f t="shared" si="35"/>
        <v>45.714285714285715</v>
      </c>
      <c r="O146" s="67">
        <v>0</v>
      </c>
      <c r="P146" s="67">
        <f>Capstones!O145</f>
        <v>62.222222222222214</v>
      </c>
      <c r="Q146" s="63">
        <f t="shared" si="32"/>
        <v>31.111111111111107</v>
      </c>
      <c r="R146" s="63" t="str">
        <f t="shared" si="36"/>
        <v>Cleared</v>
      </c>
      <c r="S146" s="67">
        <v>2.0416666666666665</v>
      </c>
      <c r="T146" s="67">
        <v>2.3562500000000002</v>
      </c>
      <c r="U146" s="67">
        <v>1.8333333333333333</v>
      </c>
      <c r="V146" s="67">
        <v>3</v>
      </c>
      <c r="W146" s="67">
        <v>2.3333333333333335</v>
      </c>
      <c r="X146" s="67">
        <v>2.1166666666666667</v>
      </c>
      <c r="Y146" s="67">
        <v>2.125</v>
      </c>
      <c r="Z146" s="67">
        <f t="shared" si="31"/>
        <v>15.80625</v>
      </c>
      <c r="AA146" s="67">
        <f>Persona!$Z146/35*100</f>
        <v>45.160714285714285</v>
      </c>
      <c r="AB146" s="67">
        <f t="shared" si="33"/>
        <v>18.064285714285713</v>
      </c>
      <c r="AC146" s="63">
        <f>Capstones!Z145*0.6</f>
        <v>30.399999999999991</v>
      </c>
      <c r="AD146" s="63">
        <f>(Persona!$AB146+Persona!$AC146)*0.5</f>
        <v>24.232142857142854</v>
      </c>
      <c r="AE146" s="63" t="str">
        <f t="shared" si="37"/>
        <v>NC</v>
      </c>
      <c r="AF146" s="125"/>
      <c r="AG146" s="125">
        <v>1.7916666666666665</v>
      </c>
      <c r="AH146" s="125">
        <v>1.8</v>
      </c>
      <c r="AI146" s="125">
        <v>2.875</v>
      </c>
      <c r="AJ146" s="125">
        <v>2.75</v>
      </c>
      <c r="AK146" s="125"/>
      <c r="AL146" s="125">
        <v>2.8333333333333335</v>
      </c>
      <c r="AM146" s="125">
        <f t="shared" si="38"/>
        <v>12.05</v>
      </c>
      <c r="AN146" s="67">
        <f>Persona!$AM146/25*100</f>
        <v>48.2</v>
      </c>
      <c r="AO146" s="67">
        <f>Persona!$AN146*0.4</f>
        <v>19.28</v>
      </c>
      <c r="AP146" s="63">
        <f>Capstones!AK145*0.6</f>
        <v>43.999999999999993</v>
      </c>
      <c r="AQ146" s="63">
        <f>(Persona!$AO146+Persona!$AP146)*0.5</f>
        <v>31.639999999999997</v>
      </c>
      <c r="AR146" s="63" t="str">
        <f t="shared" si="39"/>
        <v>Cleared</v>
      </c>
      <c r="AS146" s="121">
        <v>3.3333333333333335</v>
      </c>
      <c r="AT146" s="121">
        <v>3.05</v>
      </c>
      <c r="AU146" s="121">
        <v>3</v>
      </c>
      <c r="AV146" s="121">
        <v>3</v>
      </c>
      <c r="AW146" s="125"/>
      <c r="AX146" s="121">
        <v>3</v>
      </c>
      <c r="AY146" s="121">
        <v>3</v>
      </c>
      <c r="AZ146" s="121">
        <f t="shared" si="40"/>
        <v>18.383333333333333</v>
      </c>
      <c r="BA146" s="63">
        <f t="shared" si="41"/>
        <v>61.277777777777779</v>
      </c>
      <c r="BB146" s="121">
        <f t="shared" si="42"/>
        <v>24.511111111111113</v>
      </c>
      <c r="BC146" s="121">
        <f>Capstones!AV145*0.6</f>
        <v>48</v>
      </c>
      <c r="BD146" s="129">
        <f t="shared" si="43"/>
        <v>36.25555555555556</v>
      </c>
      <c r="BE146" s="123" t="str">
        <f t="shared" si="44"/>
        <v>Cleared</v>
      </c>
    </row>
    <row r="147" spans="1:57" s="124" customFormat="1" ht="22.2" customHeight="1" x14ac:dyDescent="0.3">
      <c r="A147" s="62">
        <v>143</v>
      </c>
      <c r="B147" s="121" t="s">
        <v>27</v>
      </c>
      <c r="C147" s="121" t="s">
        <v>47</v>
      </c>
      <c r="D147" s="121" t="s">
        <v>312</v>
      </c>
      <c r="E147" s="122" t="s">
        <v>313</v>
      </c>
      <c r="F147" s="63">
        <v>2</v>
      </c>
      <c r="G147" s="63">
        <v>3</v>
      </c>
      <c r="H147" s="63">
        <v>4</v>
      </c>
      <c r="I147" s="63">
        <v>1</v>
      </c>
      <c r="J147" s="63">
        <v>1</v>
      </c>
      <c r="K147" s="63">
        <v>3</v>
      </c>
      <c r="L147" s="63">
        <v>1</v>
      </c>
      <c r="M147" s="62">
        <f t="shared" si="34"/>
        <v>15</v>
      </c>
      <c r="N147" s="63">
        <f t="shared" si="35"/>
        <v>42.857142857142854</v>
      </c>
      <c r="O147" s="63">
        <v>0</v>
      </c>
      <c r="P147" s="63">
        <f>Capstones!O146</f>
        <v>56.666666666666664</v>
      </c>
      <c r="Q147" s="63">
        <f t="shared" si="32"/>
        <v>28.333333333333332</v>
      </c>
      <c r="R147" s="63" t="str">
        <f t="shared" si="36"/>
        <v>Cleared</v>
      </c>
      <c r="S147" s="63">
        <v>2.0416666666666665</v>
      </c>
      <c r="T147" s="63">
        <v>2.3562500000000002</v>
      </c>
      <c r="U147" s="63">
        <v>1.8333333333333333</v>
      </c>
      <c r="V147" s="63">
        <v>3</v>
      </c>
      <c r="W147" s="63">
        <v>2.3333333333333335</v>
      </c>
      <c r="X147" s="63">
        <v>2.1166666666666667</v>
      </c>
      <c r="Y147" s="63">
        <v>2.125</v>
      </c>
      <c r="Z147" s="63">
        <f t="shared" si="31"/>
        <v>15.80625</v>
      </c>
      <c r="AA147" s="63">
        <f>Persona!$Z147/35*100</f>
        <v>45.160714285714285</v>
      </c>
      <c r="AB147" s="63">
        <f t="shared" si="33"/>
        <v>18.064285714285713</v>
      </c>
      <c r="AC147" s="63">
        <f>Capstones!Z146*0.6</f>
        <v>25.599999999999998</v>
      </c>
      <c r="AD147" s="63">
        <f>(Persona!$AB147+Persona!$AC147)*0.5</f>
        <v>21.832142857142856</v>
      </c>
      <c r="AE147" s="63" t="str">
        <f t="shared" si="37"/>
        <v>NC</v>
      </c>
      <c r="AF147" s="121"/>
      <c r="AG147" s="121">
        <v>2.541666666666667</v>
      </c>
      <c r="AH147" s="121">
        <v>1.4</v>
      </c>
      <c r="AI147" s="121">
        <v>2.125</v>
      </c>
      <c r="AJ147" s="121">
        <v>2.25</v>
      </c>
      <c r="AK147" s="121"/>
      <c r="AL147" s="121">
        <v>1.9166666666666667</v>
      </c>
      <c r="AM147" s="121">
        <f t="shared" si="38"/>
        <v>10.233333333333333</v>
      </c>
      <c r="AN147" s="63">
        <f>Persona!$AM147/25*100</f>
        <v>40.93333333333333</v>
      </c>
      <c r="AO147" s="63">
        <f>Persona!$AN147*0.4</f>
        <v>16.373333333333331</v>
      </c>
      <c r="AP147" s="63">
        <f>Capstones!AK146*0.6</f>
        <v>54</v>
      </c>
      <c r="AQ147" s="63">
        <f>(Persona!$AO147+Persona!$AP147)*0.5</f>
        <v>35.186666666666667</v>
      </c>
      <c r="AR147" s="63" t="str">
        <f t="shared" si="39"/>
        <v>Cleared</v>
      </c>
      <c r="AS147" s="121">
        <v>2.6666666666666665</v>
      </c>
      <c r="AT147" s="121">
        <v>3</v>
      </c>
      <c r="AU147" s="121">
        <v>3</v>
      </c>
      <c r="AV147" s="121">
        <v>3</v>
      </c>
      <c r="AW147" s="121"/>
      <c r="AX147" s="121">
        <v>3</v>
      </c>
      <c r="AY147" s="121">
        <v>3</v>
      </c>
      <c r="AZ147" s="121">
        <f t="shared" si="40"/>
        <v>17.666666666666664</v>
      </c>
      <c r="BA147" s="63">
        <f t="shared" si="41"/>
        <v>58.888888888888886</v>
      </c>
      <c r="BB147" s="121">
        <f t="shared" si="42"/>
        <v>23.555555555555557</v>
      </c>
      <c r="BC147" s="121">
        <f>Capstones!AV146*0.6</f>
        <v>33</v>
      </c>
      <c r="BD147" s="129">
        <f t="shared" si="43"/>
        <v>28.277777777777779</v>
      </c>
      <c r="BE147" s="123" t="str">
        <f t="shared" si="44"/>
        <v>Cleared</v>
      </c>
    </row>
    <row r="148" spans="1:57" s="124" customFormat="1" ht="22.2" customHeight="1" x14ac:dyDescent="0.3">
      <c r="A148" s="66">
        <v>144</v>
      </c>
      <c r="B148" s="125" t="s">
        <v>27</v>
      </c>
      <c r="C148" s="125" t="s">
        <v>47</v>
      </c>
      <c r="D148" s="125" t="s">
        <v>314</v>
      </c>
      <c r="E148" s="126" t="s">
        <v>315</v>
      </c>
      <c r="F148" s="67">
        <v>3</v>
      </c>
      <c r="G148" s="67">
        <v>1</v>
      </c>
      <c r="H148" s="67">
        <v>4</v>
      </c>
      <c r="I148" s="67">
        <v>2</v>
      </c>
      <c r="J148" s="67">
        <v>1</v>
      </c>
      <c r="K148" s="67">
        <v>3</v>
      </c>
      <c r="L148" s="67">
        <v>1</v>
      </c>
      <c r="M148" s="66">
        <f t="shared" si="34"/>
        <v>15</v>
      </c>
      <c r="N148" s="67">
        <f t="shared" si="35"/>
        <v>42.857142857142854</v>
      </c>
      <c r="O148" s="67">
        <v>0</v>
      </c>
      <c r="P148" s="67">
        <f>Capstones!O147</f>
        <v>81.111111111111114</v>
      </c>
      <c r="Q148" s="63">
        <f t="shared" si="32"/>
        <v>40.555555555555557</v>
      </c>
      <c r="R148" s="63" t="str">
        <f t="shared" si="36"/>
        <v>Cleared</v>
      </c>
      <c r="S148" s="67">
        <v>2.8333333333333335</v>
      </c>
      <c r="T148" s="67">
        <v>3</v>
      </c>
      <c r="U148" s="67">
        <v>2.1666666666666665</v>
      </c>
      <c r="V148" s="67">
        <v>3</v>
      </c>
      <c r="W148" s="67">
        <v>3</v>
      </c>
      <c r="X148" s="67">
        <v>2.7333333333333334</v>
      </c>
      <c r="Y148" s="67">
        <v>2.75</v>
      </c>
      <c r="Z148" s="67">
        <f t="shared" si="31"/>
        <v>19.483333333333334</v>
      </c>
      <c r="AA148" s="67">
        <f>Persona!$Z148/35*100</f>
        <v>55.666666666666664</v>
      </c>
      <c r="AB148" s="67">
        <f t="shared" si="33"/>
        <v>22.266666666666666</v>
      </c>
      <c r="AC148" s="63">
        <f>Capstones!Z147*0.6</f>
        <v>40</v>
      </c>
      <c r="AD148" s="63">
        <f>(Persona!$AB148+Persona!$AC148)*0.5</f>
        <v>31.133333333333333</v>
      </c>
      <c r="AE148" s="63" t="str">
        <f t="shared" si="37"/>
        <v>Cleared</v>
      </c>
      <c r="AF148" s="125"/>
      <c r="AG148" s="125">
        <v>3.4333333333333331</v>
      </c>
      <c r="AH148" s="125">
        <v>2.333333333333333</v>
      </c>
      <c r="AI148" s="125">
        <v>3.375</v>
      </c>
      <c r="AJ148" s="125">
        <v>3.5</v>
      </c>
      <c r="AK148" s="125"/>
      <c r="AL148" s="125">
        <v>3.333333333333333</v>
      </c>
      <c r="AM148" s="125">
        <f t="shared" si="38"/>
        <v>15.974999999999998</v>
      </c>
      <c r="AN148" s="67">
        <f>Persona!$AM148/25*100</f>
        <v>63.899999999999991</v>
      </c>
      <c r="AO148" s="67">
        <f>Persona!$AN148*0.4</f>
        <v>25.56</v>
      </c>
      <c r="AP148" s="63">
        <f>Capstones!AK147*0.6</f>
        <v>44.333333333333329</v>
      </c>
      <c r="AQ148" s="63">
        <f>(Persona!$AO148+Persona!$AP148)*0.5</f>
        <v>34.946666666666665</v>
      </c>
      <c r="AR148" s="63" t="str">
        <f t="shared" si="39"/>
        <v>Cleared</v>
      </c>
      <c r="AS148" s="121">
        <v>3</v>
      </c>
      <c r="AT148" s="121">
        <v>3.3125</v>
      </c>
      <c r="AU148" s="121">
        <v>3.3333333333333335</v>
      </c>
      <c r="AV148" s="121">
        <v>3</v>
      </c>
      <c r="AW148" s="125"/>
      <c r="AX148" s="121">
        <v>3.1111111111111112</v>
      </c>
      <c r="AY148" s="121">
        <v>3</v>
      </c>
      <c r="AZ148" s="121">
        <f t="shared" si="40"/>
        <v>18.756944444444443</v>
      </c>
      <c r="BA148" s="63">
        <f t="shared" si="41"/>
        <v>62.523148148148145</v>
      </c>
      <c r="BB148" s="121">
        <f t="shared" si="42"/>
        <v>25.00925925925926</v>
      </c>
      <c r="BC148" s="121">
        <f>Capstones!AV147*0.6</f>
        <v>36</v>
      </c>
      <c r="BD148" s="129">
        <f t="shared" si="43"/>
        <v>30.50462962962963</v>
      </c>
      <c r="BE148" s="123" t="str">
        <f t="shared" si="44"/>
        <v>Cleared</v>
      </c>
    </row>
    <row r="149" spans="1:57" s="124" customFormat="1" ht="22.2" customHeight="1" x14ac:dyDescent="0.3">
      <c r="A149" s="62">
        <v>145</v>
      </c>
      <c r="B149" s="121" t="s">
        <v>23</v>
      </c>
      <c r="C149" s="121" t="s">
        <v>15</v>
      </c>
      <c r="D149" s="121" t="s">
        <v>316</v>
      </c>
      <c r="E149" s="122" t="s">
        <v>317</v>
      </c>
      <c r="F149" s="63">
        <v>2</v>
      </c>
      <c r="G149" s="63">
        <v>1</v>
      </c>
      <c r="H149" s="63">
        <v>4</v>
      </c>
      <c r="I149" s="63">
        <v>3</v>
      </c>
      <c r="J149" s="63">
        <v>2</v>
      </c>
      <c r="K149" s="63">
        <v>3</v>
      </c>
      <c r="L149" s="63">
        <v>1</v>
      </c>
      <c r="M149" s="62">
        <f t="shared" si="34"/>
        <v>16</v>
      </c>
      <c r="N149" s="63">
        <f t="shared" si="35"/>
        <v>45.714285714285715</v>
      </c>
      <c r="O149" s="63">
        <v>0</v>
      </c>
      <c r="P149" s="63">
        <f>Capstones!O148</f>
        <v>54.44444444444445</v>
      </c>
      <c r="Q149" s="63">
        <f t="shared" si="32"/>
        <v>27.222222222222225</v>
      </c>
      <c r="R149" s="63" t="str">
        <f t="shared" si="36"/>
        <v>Cleared</v>
      </c>
      <c r="S149" s="63">
        <v>3</v>
      </c>
      <c r="T149" s="63">
        <v>2.6479166666666663</v>
      </c>
      <c r="U149" s="63">
        <v>3</v>
      </c>
      <c r="V149" s="63">
        <v>1</v>
      </c>
      <c r="W149" s="63">
        <v>2</v>
      </c>
      <c r="X149" s="63">
        <v>2.8333333333333335</v>
      </c>
      <c r="Y149" s="63">
        <v>2.75</v>
      </c>
      <c r="Z149" s="63">
        <f t="shared" si="31"/>
        <v>17.231250000000003</v>
      </c>
      <c r="AA149" s="63">
        <f>Persona!$Z149/35*100</f>
        <v>49.232142857142861</v>
      </c>
      <c r="AB149" s="63">
        <f t="shared" si="33"/>
        <v>19.692857142857147</v>
      </c>
      <c r="AC149" s="63">
        <f>Capstones!Z148*0.6</f>
        <v>32</v>
      </c>
      <c r="AD149" s="63">
        <f>(Persona!$AB149+Persona!$AC149)*0.5</f>
        <v>25.846428571428575</v>
      </c>
      <c r="AE149" s="63" t="str">
        <f t="shared" si="37"/>
        <v>Cleared</v>
      </c>
      <c r="AF149" s="121"/>
      <c r="AG149" s="121">
        <v>2.4333333333333336</v>
      </c>
      <c r="AH149" s="121">
        <v>2.333333333333333</v>
      </c>
      <c r="AI149" s="121">
        <v>2.75</v>
      </c>
      <c r="AJ149" s="121">
        <v>2.875</v>
      </c>
      <c r="AK149" s="121"/>
      <c r="AL149" s="121">
        <v>2.9166666666666665</v>
      </c>
      <c r="AM149" s="121">
        <f t="shared" si="38"/>
        <v>13.308333333333332</v>
      </c>
      <c r="AN149" s="63">
        <f>Persona!$AM149/25*100</f>
        <v>53.233333333333334</v>
      </c>
      <c r="AO149" s="63">
        <f>Persona!$AN149*0.4</f>
        <v>21.293333333333337</v>
      </c>
      <c r="AP149" s="63">
        <f>Capstones!AK148*0.6</f>
        <v>46</v>
      </c>
      <c r="AQ149" s="63">
        <f>(Persona!$AO149+Persona!$AP149)*0.5</f>
        <v>33.646666666666668</v>
      </c>
      <c r="AR149" s="63" t="str">
        <f t="shared" si="39"/>
        <v>Cleared</v>
      </c>
      <c r="AS149" s="121">
        <v>2.8333333333333335</v>
      </c>
      <c r="AT149" s="121">
        <v>2.84375</v>
      </c>
      <c r="AU149" s="121">
        <v>2.8333333333333335</v>
      </c>
      <c r="AV149" s="121">
        <v>3</v>
      </c>
      <c r="AW149" s="121"/>
      <c r="AX149" s="121">
        <v>2.7638888888888888</v>
      </c>
      <c r="AY149" s="121">
        <v>2.8333333333333335</v>
      </c>
      <c r="AZ149" s="121">
        <f t="shared" si="40"/>
        <v>17.107638888888889</v>
      </c>
      <c r="BA149" s="63">
        <f t="shared" si="41"/>
        <v>57.025462962962962</v>
      </c>
      <c r="BB149" s="121">
        <f t="shared" si="42"/>
        <v>22.810185185185187</v>
      </c>
      <c r="BC149" s="121">
        <f>Capstones!AV148*0.6</f>
        <v>36</v>
      </c>
      <c r="BD149" s="129">
        <f t="shared" si="43"/>
        <v>29.405092592592595</v>
      </c>
      <c r="BE149" s="123" t="str">
        <f t="shared" si="44"/>
        <v>Cleared</v>
      </c>
    </row>
    <row r="150" spans="1:57" s="124" customFormat="1" ht="22.2" customHeight="1" x14ac:dyDescent="0.3">
      <c r="A150" s="66">
        <v>146</v>
      </c>
      <c r="B150" s="125" t="s">
        <v>23</v>
      </c>
      <c r="C150" s="125" t="s">
        <v>15</v>
      </c>
      <c r="D150" s="125" t="s">
        <v>318</v>
      </c>
      <c r="E150" s="126" t="s">
        <v>319</v>
      </c>
      <c r="F150" s="67">
        <v>3</v>
      </c>
      <c r="G150" s="67">
        <v>2</v>
      </c>
      <c r="H150" s="67">
        <v>3</v>
      </c>
      <c r="I150" s="67">
        <v>1</v>
      </c>
      <c r="J150" s="67">
        <v>2</v>
      </c>
      <c r="K150" s="67">
        <v>4</v>
      </c>
      <c r="L150" s="67">
        <v>1</v>
      </c>
      <c r="M150" s="66">
        <f t="shared" si="34"/>
        <v>16</v>
      </c>
      <c r="N150" s="67">
        <f t="shared" si="35"/>
        <v>45.714285714285715</v>
      </c>
      <c r="O150" s="67">
        <v>0</v>
      </c>
      <c r="P150" s="67">
        <f>Capstones!O149</f>
        <v>87.777777777777771</v>
      </c>
      <c r="Q150" s="63">
        <f t="shared" si="32"/>
        <v>43.888888888888886</v>
      </c>
      <c r="R150" s="63" t="str">
        <f t="shared" si="36"/>
        <v>Cleared</v>
      </c>
      <c r="S150" s="67">
        <v>3.6666666666666665</v>
      </c>
      <c r="T150" s="67">
        <v>3.5479166666666671</v>
      </c>
      <c r="U150" s="67">
        <v>2.6666666666666665</v>
      </c>
      <c r="V150" s="67">
        <v>3</v>
      </c>
      <c r="W150" s="67">
        <v>1</v>
      </c>
      <c r="X150" s="67">
        <v>3.166666666666667</v>
      </c>
      <c r="Y150" s="67">
        <v>2.75</v>
      </c>
      <c r="Z150" s="67">
        <f t="shared" si="31"/>
        <v>19.797916666666666</v>
      </c>
      <c r="AA150" s="67">
        <f>Persona!$Z150/35*100</f>
        <v>56.565476190476183</v>
      </c>
      <c r="AB150" s="67">
        <f t="shared" si="33"/>
        <v>22.626190476190473</v>
      </c>
      <c r="AC150" s="63">
        <f>Capstones!Z149*0.6</f>
        <v>60</v>
      </c>
      <c r="AD150" s="63">
        <f>(Persona!$AB150+Persona!$AC150)*0.5</f>
        <v>41.313095238095237</v>
      </c>
      <c r="AE150" s="63" t="str">
        <f t="shared" si="37"/>
        <v>Cleared</v>
      </c>
      <c r="AF150" s="125"/>
      <c r="AG150" s="125">
        <v>2.5</v>
      </c>
      <c r="AH150" s="125">
        <v>2.0666666666666669</v>
      </c>
      <c r="AI150" s="125">
        <v>2.375</v>
      </c>
      <c r="AJ150" s="125">
        <v>2</v>
      </c>
      <c r="AK150" s="125"/>
      <c r="AL150" s="125">
        <v>2</v>
      </c>
      <c r="AM150" s="125">
        <f t="shared" si="38"/>
        <v>10.941666666666666</v>
      </c>
      <c r="AN150" s="67">
        <f>Persona!$AM150/25*100</f>
        <v>43.766666666666666</v>
      </c>
      <c r="AO150" s="67">
        <f>Persona!$AN150*0.4</f>
        <v>17.506666666666668</v>
      </c>
      <c r="AP150" s="63">
        <f>Capstones!AK149*0.6</f>
        <v>50.000000000000007</v>
      </c>
      <c r="AQ150" s="63">
        <f>(Persona!$AO150+Persona!$AP150)*0.5</f>
        <v>33.753333333333337</v>
      </c>
      <c r="AR150" s="63" t="str">
        <f t="shared" si="39"/>
        <v>Cleared</v>
      </c>
      <c r="AS150" s="121">
        <v>4.333333333333333</v>
      </c>
      <c r="AT150" s="121">
        <v>4.375</v>
      </c>
      <c r="AU150" s="121">
        <v>3.3333333333333335</v>
      </c>
      <c r="AV150" s="121">
        <v>4</v>
      </c>
      <c r="AW150" s="125"/>
      <c r="AX150" s="121">
        <v>4.6388888888888893</v>
      </c>
      <c r="AY150" s="121">
        <v>2.6666666666666665</v>
      </c>
      <c r="AZ150" s="121">
        <f t="shared" si="40"/>
        <v>23.347222222222221</v>
      </c>
      <c r="BA150" s="63">
        <f t="shared" si="41"/>
        <v>77.824074074074076</v>
      </c>
      <c r="BB150" s="121">
        <f t="shared" si="42"/>
        <v>31.129629629629633</v>
      </c>
      <c r="BC150" s="121">
        <f>Capstones!AV149*0.6</f>
        <v>58</v>
      </c>
      <c r="BD150" s="129">
        <f t="shared" si="43"/>
        <v>44.564814814814817</v>
      </c>
      <c r="BE150" s="123" t="str">
        <f t="shared" si="44"/>
        <v>Cleared</v>
      </c>
    </row>
    <row r="151" spans="1:57" s="124" customFormat="1" ht="22.2" customHeight="1" x14ac:dyDescent="0.3">
      <c r="A151" s="62">
        <v>147</v>
      </c>
      <c r="B151" s="121" t="s">
        <v>27</v>
      </c>
      <c r="C151" s="121" t="s">
        <v>24</v>
      </c>
      <c r="D151" s="121" t="s">
        <v>320</v>
      </c>
      <c r="E151" s="122" t="s">
        <v>321</v>
      </c>
      <c r="F151" s="63">
        <v>3</v>
      </c>
      <c r="G151" s="63">
        <v>1</v>
      </c>
      <c r="H151" s="63">
        <v>1</v>
      </c>
      <c r="I151" s="63">
        <v>2</v>
      </c>
      <c r="J151" s="63">
        <v>2</v>
      </c>
      <c r="K151" s="63">
        <v>4</v>
      </c>
      <c r="L151" s="63">
        <v>2</v>
      </c>
      <c r="M151" s="62">
        <f t="shared" si="34"/>
        <v>15</v>
      </c>
      <c r="N151" s="63">
        <f t="shared" si="35"/>
        <v>42.857142857142854</v>
      </c>
      <c r="O151" s="63">
        <v>0</v>
      </c>
      <c r="P151" s="63">
        <f>Capstones!O150</f>
        <v>21.666666666666668</v>
      </c>
      <c r="Q151" s="63">
        <f t="shared" si="32"/>
        <v>10.833333333333334</v>
      </c>
      <c r="R151" s="63" t="str">
        <f t="shared" si="36"/>
        <v>NC</v>
      </c>
      <c r="S151" s="63">
        <v>2.5833333333333335</v>
      </c>
      <c r="T151" s="63">
        <v>3.2749999999999999</v>
      </c>
      <c r="U151" s="63">
        <v>1.8333333333333333</v>
      </c>
      <c r="V151" s="63">
        <v>1</v>
      </c>
      <c r="W151" s="63">
        <v>1</v>
      </c>
      <c r="X151" s="63">
        <v>2.15</v>
      </c>
      <c r="Y151" s="63">
        <v>2.25</v>
      </c>
      <c r="Z151" s="63">
        <f t="shared" si="31"/>
        <v>14.091666666666667</v>
      </c>
      <c r="AA151" s="63">
        <f>Persona!$Z151/35*100</f>
        <v>40.261904761904759</v>
      </c>
      <c r="AB151" s="63">
        <f t="shared" si="33"/>
        <v>16.104761904761904</v>
      </c>
      <c r="AC151" s="63">
        <f>Capstones!Z150*0.6</f>
        <v>39.200000000000003</v>
      </c>
      <c r="AD151" s="63">
        <f>(Persona!$AB151+Persona!$AC151)*0.5</f>
        <v>27.652380952380952</v>
      </c>
      <c r="AE151" s="63" t="str">
        <f t="shared" si="37"/>
        <v>Cleared</v>
      </c>
      <c r="AF151" s="121"/>
      <c r="AG151" s="121">
        <v>2.6583333333333332</v>
      </c>
      <c r="AH151" s="121">
        <v>1.2</v>
      </c>
      <c r="AI151" s="121">
        <v>1.5</v>
      </c>
      <c r="AJ151" s="121">
        <v>1.25</v>
      </c>
      <c r="AK151" s="121"/>
      <c r="AL151" s="121">
        <v>0.5</v>
      </c>
      <c r="AM151" s="121">
        <f t="shared" si="38"/>
        <v>7.1083333333333334</v>
      </c>
      <c r="AN151" s="63">
        <f>Persona!$AM151/25*100</f>
        <v>28.433333333333334</v>
      </c>
      <c r="AO151" s="63">
        <f>Persona!$AN151*0.4</f>
        <v>11.373333333333335</v>
      </c>
      <c r="AP151" s="63">
        <f>Capstones!AK150*0.6</f>
        <v>37.999999999999993</v>
      </c>
      <c r="AQ151" s="63">
        <f>(Persona!$AO151+Persona!$AP151)*0.5</f>
        <v>24.686666666666664</v>
      </c>
      <c r="AR151" s="63" t="str">
        <f t="shared" si="39"/>
        <v>NC</v>
      </c>
      <c r="AS151" s="121">
        <v>3</v>
      </c>
      <c r="AT151" s="121">
        <v>2.8250000000000002</v>
      </c>
      <c r="AU151" s="121">
        <v>2.6666666666666665</v>
      </c>
      <c r="AV151" s="121">
        <v>3</v>
      </c>
      <c r="AW151" s="121"/>
      <c r="AX151" s="121">
        <v>2.9166666666666665</v>
      </c>
      <c r="AY151" s="121">
        <v>2.6666666666666665</v>
      </c>
      <c r="AZ151" s="121">
        <f t="shared" si="40"/>
        <v>17.074999999999999</v>
      </c>
      <c r="BA151" s="63">
        <f t="shared" si="41"/>
        <v>56.916666666666664</v>
      </c>
      <c r="BB151" s="121">
        <f t="shared" si="42"/>
        <v>22.766666666666666</v>
      </c>
      <c r="BC151" s="121">
        <f>Capstones!AV150*0.6</f>
        <v>48</v>
      </c>
      <c r="BD151" s="129">
        <f t="shared" si="43"/>
        <v>35.383333333333333</v>
      </c>
      <c r="BE151" s="123" t="str">
        <f t="shared" si="44"/>
        <v>Cleared</v>
      </c>
    </row>
    <row r="152" spans="1:57" s="124" customFormat="1" ht="22.2" customHeight="1" x14ac:dyDescent="0.3">
      <c r="A152" s="66">
        <v>148</v>
      </c>
      <c r="B152" s="125" t="s">
        <v>27</v>
      </c>
      <c r="C152" s="125" t="s">
        <v>15</v>
      </c>
      <c r="D152" s="125" t="s">
        <v>322</v>
      </c>
      <c r="E152" s="126" t="s">
        <v>323</v>
      </c>
      <c r="F152" s="67">
        <v>2</v>
      </c>
      <c r="G152" s="67">
        <v>3</v>
      </c>
      <c r="H152" s="67">
        <v>1</v>
      </c>
      <c r="I152" s="67">
        <v>4</v>
      </c>
      <c r="J152" s="67">
        <v>1</v>
      </c>
      <c r="K152" s="67">
        <v>3</v>
      </c>
      <c r="L152" s="67">
        <v>1</v>
      </c>
      <c r="M152" s="66">
        <f t="shared" si="34"/>
        <v>15</v>
      </c>
      <c r="N152" s="67">
        <f t="shared" si="35"/>
        <v>42.857142857142854</v>
      </c>
      <c r="O152" s="67">
        <v>0</v>
      </c>
      <c r="P152" s="67">
        <f>Capstones!O151</f>
        <v>62.222222222222214</v>
      </c>
      <c r="Q152" s="63">
        <f t="shared" si="32"/>
        <v>31.111111111111107</v>
      </c>
      <c r="R152" s="63" t="str">
        <f t="shared" si="36"/>
        <v>Cleared</v>
      </c>
      <c r="S152" s="67">
        <v>4</v>
      </c>
      <c r="T152" s="67">
        <v>3</v>
      </c>
      <c r="U152" s="67">
        <v>3</v>
      </c>
      <c r="V152" s="67">
        <v>4</v>
      </c>
      <c r="W152" s="67">
        <v>1</v>
      </c>
      <c r="X152" s="67">
        <v>3.3</v>
      </c>
      <c r="Y152" s="67">
        <v>2.75</v>
      </c>
      <c r="Z152" s="67">
        <f t="shared" si="31"/>
        <v>21.05</v>
      </c>
      <c r="AA152" s="67">
        <f>Persona!$Z152/35*100</f>
        <v>60.142857142857139</v>
      </c>
      <c r="AB152" s="67">
        <f t="shared" si="33"/>
        <v>24.057142857142857</v>
      </c>
      <c r="AC152" s="63">
        <f>Capstones!Z151*0.6</f>
        <v>36</v>
      </c>
      <c r="AD152" s="63">
        <f>(Persona!$AB152+Persona!$AC152)*0.5</f>
        <v>30.028571428571428</v>
      </c>
      <c r="AE152" s="63" t="str">
        <f t="shared" si="37"/>
        <v>Cleared</v>
      </c>
      <c r="AF152" s="125"/>
      <c r="AG152" s="125">
        <v>2.8916666666666666</v>
      </c>
      <c r="AH152" s="125">
        <v>1.9333333333333331</v>
      </c>
      <c r="AI152" s="125">
        <v>2.375</v>
      </c>
      <c r="AJ152" s="125">
        <v>2.375</v>
      </c>
      <c r="AK152" s="125"/>
      <c r="AL152" s="125">
        <v>2.166666666666667</v>
      </c>
      <c r="AM152" s="125">
        <f t="shared" si="38"/>
        <v>11.741666666666667</v>
      </c>
      <c r="AN152" s="67">
        <f>Persona!$AM152/25*100</f>
        <v>46.966666666666669</v>
      </c>
      <c r="AO152" s="67">
        <f>Persona!$AN152*0.4</f>
        <v>18.786666666666669</v>
      </c>
      <c r="AP152" s="63">
        <f>Capstones!AK151*0.6</f>
        <v>36</v>
      </c>
      <c r="AQ152" s="63">
        <f>(Persona!$AO152+Persona!$AP152)*0.5</f>
        <v>27.393333333333334</v>
      </c>
      <c r="AR152" s="63" t="str">
        <f t="shared" si="39"/>
        <v>Cleared</v>
      </c>
      <c r="AS152" s="121">
        <v>2</v>
      </c>
      <c r="AT152" s="121">
        <v>2.2999999999999998</v>
      </c>
      <c r="AU152" s="121">
        <v>2.6666666666666665</v>
      </c>
      <c r="AV152" s="121">
        <v>2</v>
      </c>
      <c r="AW152" s="125"/>
      <c r="AX152" s="121">
        <v>1.8888888888888891</v>
      </c>
      <c r="AY152" s="121">
        <v>3</v>
      </c>
      <c r="AZ152" s="121">
        <f t="shared" si="40"/>
        <v>13.855555555555556</v>
      </c>
      <c r="BA152" s="63">
        <f t="shared" si="41"/>
        <v>46.18518518518519</v>
      </c>
      <c r="BB152" s="121">
        <f t="shared" si="42"/>
        <v>18.474074074074078</v>
      </c>
      <c r="BC152" s="121">
        <f>Capstones!AV151*0.6</f>
        <v>41.666666666666664</v>
      </c>
      <c r="BD152" s="129">
        <f t="shared" si="43"/>
        <v>30.07037037037037</v>
      </c>
      <c r="BE152" s="123" t="str">
        <f t="shared" si="44"/>
        <v>Cleared</v>
      </c>
    </row>
    <row r="153" spans="1:57" s="124" customFormat="1" ht="22.2" customHeight="1" x14ac:dyDescent="0.3">
      <c r="A153" s="62">
        <v>149</v>
      </c>
      <c r="B153" s="121" t="s">
        <v>27</v>
      </c>
      <c r="C153" s="121" t="s">
        <v>24</v>
      </c>
      <c r="D153" s="121" t="s">
        <v>324</v>
      </c>
      <c r="E153" s="122" t="s">
        <v>325</v>
      </c>
      <c r="F153" s="63">
        <v>2</v>
      </c>
      <c r="G153" s="63">
        <v>2</v>
      </c>
      <c r="H153" s="63">
        <v>4</v>
      </c>
      <c r="I153" s="63">
        <v>3</v>
      </c>
      <c r="J153" s="63">
        <v>1</v>
      </c>
      <c r="K153" s="63">
        <v>3</v>
      </c>
      <c r="L153" s="63">
        <v>1</v>
      </c>
      <c r="M153" s="62">
        <f t="shared" si="34"/>
        <v>16</v>
      </c>
      <c r="N153" s="63">
        <f t="shared" si="35"/>
        <v>45.714285714285715</v>
      </c>
      <c r="O153" s="63">
        <v>0</v>
      </c>
      <c r="P153" s="63">
        <f>Capstones!O152</f>
        <v>10</v>
      </c>
      <c r="Q153" s="63">
        <f t="shared" si="32"/>
        <v>5</v>
      </c>
      <c r="R153" s="63" t="str">
        <f t="shared" si="36"/>
        <v>NC</v>
      </c>
      <c r="S153" s="63">
        <v>1</v>
      </c>
      <c r="T153" s="63">
        <v>1.3374999999999999</v>
      </c>
      <c r="U153" s="63">
        <v>1.25</v>
      </c>
      <c r="V153" s="63">
        <v>1</v>
      </c>
      <c r="W153" s="63">
        <v>1</v>
      </c>
      <c r="X153" s="63">
        <v>1.25</v>
      </c>
      <c r="Y153" s="63">
        <v>1.3333333333333333</v>
      </c>
      <c r="Z153" s="63">
        <f t="shared" si="31"/>
        <v>8.1708333333333343</v>
      </c>
      <c r="AA153" s="63">
        <f>Persona!$Z153/35*100</f>
        <v>23.345238095238095</v>
      </c>
      <c r="AB153" s="63">
        <f t="shared" si="33"/>
        <v>9.3380952380952387</v>
      </c>
      <c r="AC153" s="63">
        <f>Capstones!Z152*0.6</f>
        <v>40.799999999999997</v>
      </c>
      <c r="AD153" s="63">
        <f>(Persona!$AB153+Persona!$AC153)*0.5</f>
        <v>25.069047619047616</v>
      </c>
      <c r="AE153" s="63" t="str">
        <f t="shared" si="37"/>
        <v>Cleared</v>
      </c>
      <c r="AF153" s="121"/>
      <c r="AG153" s="121">
        <v>0.625</v>
      </c>
      <c r="AH153" s="121">
        <v>0.46666666666666662</v>
      </c>
      <c r="AI153" s="121">
        <v>0.5</v>
      </c>
      <c r="AJ153" s="121">
        <v>0.375</v>
      </c>
      <c r="AK153" s="121"/>
      <c r="AL153" s="121">
        <v>0.58333333333333326</v>
      </c>
      <c r="AM153" s="121">
        <f t="shared" si="38"/>
        <v>2.5499999999999998</v>
      </c>
      <c r="AN153" s="63">
        <f>Persona!$AM153/25*100</f>
        <v>10.199999999999999</v>
      </c>
      <c r="AO153" s="63">
        <f>Persona!$AN153*0.4</f>
        <v>4.08</v>
      </c>
      <c r="AP153" s="63">
        <f>Capstones!AK152*0.6</f>
        <v>34</v>
      </c>
      <c r="AQ153" s="63">
        <f>(Persona!$AO153+Persona!$AP153)*0.5</f>
        <v>19.04</v>
      </c>
      <c r="AR153" s="63" t="str">
        <f t="shared" si="39"/>
        <v>NC</v>
      </c>
      <c r="AS153" s="121">
        <v>3</v>
      </c>
      <c r="AT153" s="121">
        <v>2.3250000000000002</v>
      </c>
      <c r="AU153" s="121">
        <v>2</v>
      </c>
      <c r="AV153" s="121">
        <v>3</v>
      </c>
      <c r="AW153" s="121"/>
      <c r="AX153" s="121">
        <v>2.7777777777777781</v>
      </c>
      <c r="AY153" s="121">
        <v>3</v>
      </c>
      <c r="AZ153" s="121">
        <f t="shared" si="40"/>
        <v>16.102777777777778</v>
      </c>
      <c r="BA153" s="63">
        <f t="shared" si="41"/>
        <v>53.675925925925931</v>
      </c>
      <c r="BB153" s="121">
        <f t="shared" si="42"/>
        <v>21.470370370370375</v>
      </c>
      <c r="BC153" s="121">
        <f>Capstones!AV152*0.6</f>
        <v>37.166666666666657</v>
      </c>
      <c r="BD153" s="129">
        <f t="shared" si="43"/>
        <v>29.318518518518516</v>
      </c>
      <c r="BE153" s="123" t="str">
        <f t="shared" si="44"/>
        <v>Cleared</v>
      </c>
    </row>
    <row r="154" spans="1:57" s="124" customFormat="1" ht="22.2" customHeight="1" x14ac:dyDescent="0.3">
      <c r="A154" s="66">
        <v>150</v>
      </c>
      <c r="B154" s="125" t="s">
        <v>23</v>
      </c>
      <c r="C154" s="125" t="s">
        <v>15</v>
      </c>
      <c r="D154" s="125" t="s">
        <v>326</v>
      </c>
      <c r="E154" s="126" t="s">
        <v>327</v>
      </c>
      <c r="F154" s="67">
        <v>4</v>
      </c>
      <c r="G154" s="67">
        <v>1</v>
      </c>
      <c r="H154" s="67">
        <v>1</v>
      </c>
      <c r="I154" s="67">
        <v>3</v>
      </c>
      <c r="J154" s="67">
        <v>2</v>
      </c>
      <c r="K154" s="67">
        <v>3</v>
      </c>
      <c r="L154" s="67">
        <v>2</v>
      </c>
      <c r="M154" s="66">
        <f t="shared" si="34"/>
        <v>16</v>
      </c>
      <c r="N154" s="67">
        <f t="shared" si="35"/>
        <v>45.714285714285715</v>
      </c>
      <c r="O154" s="67">
        <v>0</v>
      </c>
      <c r="P154" s="67">
        <f>Capstones!O153</f>
        <v>65.555555555555543</v>
      </c>
      <c r="Q154" s="63">
        <f t="shared" si="32"/>
        <v>32.777777777777771</v>
      </c>
      <c r="R154" s="63" t="str">
        <f t="shared" si="36"/>
        <v>Cleared</v>
      </c>
      <c r="S154" s="67">
        <v>3.6666666666666665</v>
      </c>
      <c r="T154" s="67">
        <v>3.375</v>
      </c>
      <c r="U154" s="67">
        <v>2.6666666666666665</v>
      </c>
      <c r="V154" s="67">
        <v>4</v>
      </c>
      <c r="W154" s="67">
        <v>3.6666666666666665</v>
      </c>
      <c r="X154" s="67">
        <v>3.1</v>
      </c>
      <c r="Y154" s="67">
        <v>2.75</v>
      </c>
      <c r="Z154" s="67">
        <f t="shared" si="31"/>
        <v>23.225000000000001</v>
      </c>
      <c r="AA154" s="67">
        <f>Persona!$Z154/35*100</f>
        <v>66.357142857142861</v>
      </c>
      <c r="AB154" s="67">
        <f t="shared" si="33"/>
        <v>26.542857142857144</v>
      </c>
      <c r="AC154" s="63">
        <f>Capstones!Z153*0.6</f>
        <v>45.6</v>
      </c>
      <c r="AD154" s="63">
        <f>(Persona!$AB154+Persona!$AC154)*0.5</f>
        <v>36.071428571428569</v>
      </c>
      <c r="AE154" s="63" t="str">
        <f t="shared" si="37"/>
        <v>Cleared</v>
      </c>
      <c r="AF154" s="125"/>
      <c r="AG154" s="125">
        <v>2.041666666666667</v>
      </c>
      <c r="AH154" s="125">
        <v>1.6</v>
      </c>
      <c r="AI154" s="125">
        <v>2</v>
      </c>
      <c r="AJ154" s="125">
        <v>1.375</v>
      </c>
      <c r="AK154" s="125"/>
      <c r="AL154" s="125">
        <v>2.5</v>
      </c>
      <c r="AM154" s="125">
        <f t="shared" si="38"/>
        <v>9.5166666666666675</v>
      </c>
      <c r="AN154" s="67">
        <f>Persona!$AM154/25*100</f>
        <v>38.06666666666667</v>
      </c>
      <c r="AO154" s="67">
        <f>Persona!$AN154*0.4</f>
        <v>15.226666666666668</v>
      </c>
      <c r="AP154" s="63">
        <f>Capstones!AK153*0.6</f>
        <v>48</v>
      </c>
      <c r="AQ154" s="63">
        <f>(Persona!$AO154+Persona!$AP154)*0.5</f>
        <v>31.613333333333333</v>
      </c>
      <c r="AR154" s="63" t="str">
        <f t="shared" si="39"/>
        <v>Cleared</v>
      </c>
      <c r="AS154" s="121">
        <v>3.3333333333333335</v>
      </c>
      <c r="AT154" s="121">
        <v>2.6999999999999997</v>
      </c>
      <c r="AU154" s="121">
        <v>2.6666666666666665</v>
      </c>
      <c r="AV154" s="121">
        <v>3</v>
      </c>
      <c r="AW154" s="125"/>
      <c r="AX154" s="121">
        <v>3.25</v>
      </c>
      <c r="AY154" s="121">
        <v>3</v>
      </c>
      <c r="AZ154" s="121">
        <f t="shared" si="40"/>
        <v>17.95</v>
      </c>
      <c r="BA154" s="63">
        <f t="shared" si="41"/>
        <v>59.833333333333336</v>
      </c>
      <c r="BB154" s="121">
        <f t="shared" si="42"/>
        <v>23.933333333333337</v>
      </c>
      <c r="BC154" s="121">
        <f>Capstones!AV153*0.6</f>
        <v>46.666666666666671</v>
      </c>
      <c r="BD154" s="129">
        <f t="shared" si="43"/>
        <v>35.300000000000004</v>
      </c>
      <c r="BE154" s="123" t="str">
        <f t="shared" si="44"/>
        <v>Cleared</v>
      </c>
    </row>
    <row r="155" spans="1:57" s="124" customFormat="1" ht="22.2" customHeight="1" x14ac:dyDescent="0.3">
      <c r="A155" s="62">
        <v>151</v>
      </c>
      <c r="B155" s="121" t="s">
        <v>27</v>
      </c>
      <c r="C155" s="121" t="s">
        <v>24</v>
      </c>
      <c r="D155" s="121" t="s">
        <v>328</v>
      </c>
      <c r="E155" s="122" t="s">
        <v>329</v>
      </c>
      <c r="F155" s="63">
        <v>2</v>
      </c>
      <c r="G155" s="63">
        <v>1</v>
      </c>
      <c r="H155" s="63">
        <v>4</v>
      </c>
      <c r="I155" s="63">
        <v>2</v>
      </c>
      <c r="J155" s="63">
        <v>1</v>
      </c>
      <c r="K155" s="63">
        <v>3</v>
      </c>
      <c r="L155" s="63">
        <v>2</v>
      </c>
      <c r="M155" s="62">
        <f t="shared" si="34"/>
        <v>15</v>
      </c>
      <c r="N155" s="63">
        <f t="shared" si="35"/>
        <v>42.857142857142854</v>
      </c>
      <c r="O155" s="63">
        <v>0</v>
      </c>
      <c r="P155" s="63">
        <f>Capstones!O154</f>
        <v>40</v>
      </c>
      <c r="Q155" s="63">
        <f t="shared" si="32"/>
        <v>20</v>
      </c>
      <c r="R155" s="63" t="str">
        <f t="shared" si="36"/>
        <v>NC</v>
      </c>
      <c r="S155" s="63">
        <v>2.6666666666666665</v>
      </c>
      <c r="T155" s="63">
        <v>2.708333333333333</v>
      </c>
      <c r="U155" s="63">
        <v>1.6666666666666667</v>
      </c>
      <c r="V155" s="63">
        <v>2</v>
      </c>
      <c r="W155" s="63">
        <v>2.6666666666666665</v>
      </c>
      <c r="X155" s="63">
        <v>2.3666666666666667</v>
      </c>
      <c r="Y155" s="63">
        <v>2.5</v>
      </c>
      <c r="Z155" s="63">
        <f t="shared" si="31"/>
        <v>16.575000000000003</v>
      </c>
      <c r="AA155" s="63">
        <f>Persona!$Z155/35*100</f>
        <v>47.357142857142861</v>
      </c>
      <c r="AB155" s="63">
        <f t="shared" si="33"/>
        <v>18.942857142857147</v>
      </c>
      <c r="AC155" s="63">
        <f>Capstones!Z154*0.6</f>
        <v>59.2</v>
      </c>
      <c r="AD155" s="63">
        <f>(Persona!$AB155+Persona!$AC155)*0.5</f>
        <v>39.071428571428577</v>
      </c>
      <c r="AE155" s="63" t="str">
        <f t="shared" si="37"/>
        <v>Cleared</v>
      </c>
      <c r="AF155" s="121"/>
      <c r="AG155" s="121">
        <v>1.3916666666666666</v>
      </c>
      <c r="AH155" s="121">
        <v>0.4</v>
      </c>
      <c r="AI155" s="121">
        <v>0.625</v>
      </c>
      <c r="AJ155" s="121">
        <v>0.5</v>
      </c>
      <c r="AK155" s="121"/>
      <c r="AL155" s="121">
        <v>0.75</v>
      </c>
      <c r="AM155" s="121">
        <f t="shared" si="38"/>
        <v>3.6666666666666665</v>
      </c>
      <c r="AN155" s="63">
        <f>Persona!$AM155/25*100</f>
        <v>14.666666666666666</v>
      </c>
      <c r="AO155" s="63">
        <f>Persona!$AN155*0.4</f>
        <v>5.8666666666666671</v>
      </c>
      <c r="AP155" s="63">
        <f>Capstones!AK154*0.6</f>
        <v>58</v>
      </c>
      <c r="AQ155" s="63">
        <f>(Persona!$AO155+Persona!$AP155)*0.5</f>
        <v>31.933333333333334</v>
      </c>
      <c r="AR155" s="63" t="str">
        <f t="shared" si="39"/>
        <v>Cleared</v>
      </c>
      <c r="AS155" s="121">
        <v>3.1666666666666665</v>
      </c>
      <c r="AT155" s="121">
        <v>3.1875</v>
      </c>
      <c r="AU155" s="121">
        <v>3</v>
      </c>
      <c r="AV155" s="121">
        <v>3</v>
      </c>
      <c r="AW155" s="121"/>
      <c r="AX155" s="121">
        <v>3.1111111111111112</v>
      </c>
      <c r="AY155" s="121">
        <v>3</v>
      </c>
      <c r="AZ155" s="121">
        <f t="shared" si="40"/>
        <v>18.465277777777779</v>
      </c>
      <c r="BA155" s="63">
        <f t="shared" si="41"/>
        <v>61.550925925925931</v>
      </c>
      <c r="BB155" s="121">
        <f t="shared" si="42"/>
        <v>24.620370370370374</v>
      </c>
      <c r="BC155" s="121">
        <f>Capstones!AV154*0.6</f>
        <v>13.999999999999998</v>
      </c>
      <c r="BD155" s="129">
        <f t="shared" si="43"/>
        <v>19.310185185185187</v>
      </c>
      <c r="BE155" s="123" t="str">
        <f t="shared" si="44"/>
        <v>NC</v>
      </c>
    </row>
    <row r="156" spans="1:57" s="124" customFormat="1" ht="22.2" customHeight="1" x14ac:dyDescent="0.3">
      <c r="A156" s="66">
        <v>152</v>
      </c>
      <c r="B156" s="125" t="s">
        <v>27</v>
      </c>
      <c r="C156" s="125" t="s">
        <v>24</v>
      </c>
      <c r="D156" s="125" t="s">
        <v>330</v>
      </c>
      <c r="E156" s="126" t="s">
        <v>331</v>
      </c>
      <c r="F156" s="67">
        <v>2</v>
      </c>
      <c r="G156" s="67">
        <v>1</v>
      </c>
      <c r="H156" s="67">
        <v>3</v>
      </c>
      <c r="I156" s="67">
        <v>3</v>
      </c>
      <c r="J156" s="67">
        <v>2</v>
      </c>
      <c r="K156" s="67">
        <v>4</v>
      </c>
      <c r="L156" s="67">
        <v>1</v>
      </c>
      <c r="M156" s="66">
        <f t="shared" si="34"/>
        <v>16</v>
      </c>
      <c r="N156" s="67">
        <f t="shared" si="35"/>
        <v>45.714285714285715</v>
      </c>
      <c r="O156" s="67">
        <v>0</v>
      </c>
      <c r="P156" s="67">
        <f>Capstones!O155</f>
        <v>60</v>
      </c>
      <c r="Q156" s="63">
        <f t="shared" si="32"/>
        <v>30</v>
      </c>
      <c r="R156" s="63" t="str">
        <f t="shared" si="36"/>
        <v>Cleared</v>
      </c>
      <c r="S156" s="67">
        <v>1</v>
      </c>
      <c r="T156" s="67">
        <v>1.4041666666666668</v>
      </c>
      <c r="U156" s="67">
        <v>0.33333333333333331</v>
      </c>
      <c r="V156" s="67">
        <v>2</v>
      </c>
      <c r="W156" s="67">
        <v>0</v>
      </c>
      <c r="X156" s="67">
        <v>1.2666666666666668</v>
      </c>
      <c r="Y156" s="67">
        <v>0.5</v>
      </c>
      <c r="Z156" s="67">
        <f t="shared" si="31"/>
        <v>6.5041666666666673</v>
      </c>
      <c r="AA156" s="67">
        <f>Persona!$Z156/35*100</f>
        <v>18.583333333333336</v>
      </c>
      <c r="AB156" s="67">
        <f t="shared" si="33"/>
        <v>7.4333333333333345</v>
      </c>
      <c r="AC156" s="63">
        <f>Capstones!Z155*0.6</f>
        <v>60</v>
      </c>
      <c r="AD156" s="63">
        <f>(Persona!$AB156+Persona!$AC156)*0.5</f>
        <v>33.716666666666669</v>
      </c>
      <c r="AE156" s="63" t="str">
        <f t="shared" si="37"/>
        <v>Cleared</v>
      </c>
      <c r="AF156" s="125"/>
      <c r="AG156" s="125">
        <v>2.0833333333333335</v>
      </c>
      <c r="AH156" s="125">
        <v>0.4</v>
      </c>
      <c r="AI156" s="125">
        <v>0.5</v>
      </c>
      <c r="AJ156" s="125">
        <v>0.375</v>
      </c>
      <c r="AK156" s="125"/>
      <c r="AL156" s="125">
        <v>0.5</v>
      </c>
      <c r="AM156" s="125">
        <f t="shared" si="38"/>
        <v>3.8583333333333334</v>
      </c>
      <c r="AN156" s="67">
        <f>Persona!$AM156/25*100</f>
        <v>15.433333333333332</v>
      </c>
      <c r="AO156" s="67">
        <f>Persona!$AN156*0.4</f>
        <v>6.1733333333333329</v>
      </c>
      <c r="AP156" s="63">
        <f>Capstones!AK155*0.6</f>
        <v>51.333333333333336</v>
      </c>
      <c r="AQ156" s="63">
        <f>(Persona!$AO156+Persona!$AP156)*0.5</f>
        <v>28.753333333333334</v>
      </c>
      <c r="AR156" s="63" t="str">
        <f t="shared" si="39"/>
        <v>Cleared</v>
      </c>
      <c r="AS156" s="121">
        <v>3.6666666666666665</v>
      </c>
      <c r="AT156" s="121">
        <v>3.55</v>
      </c>
      <c r="AU156" s="121">
        <v>4</v>
      </c>
      <c r="AV156" s="121">
        <v>4</v>
      </c>
      <c r="AW156" s="125"/>
      <c r="AX156" s="121">
        <v>3.4722222222222219</v>
      </c>
      <c r="AY156" s="121">
        <v>3</v>
      </c>
      <c r="AZ156" s="121">
        <f t="shared" si="40"/>
        <v>21.68888888888889</v>
      </c>
      <c r="BA156" s="63">
        <f t="shared" si="41"/>
        <v>72.296296296296305</v>
      </c>
      <c r="BB156" s="121">
        <f t="shared" si="42"/>
        <v>28.918518518518525</v>
      </c>
      <c r="BC156" s="121">
        <f>Capstones!AV155*0.6</f>
        <v>18</v>
      </c>
      <c r="BD156" s="129">
        <f t="shared" si="43"/>
        <v>23.459259259259262</v>
      </c>
      <c r="BE156" s="123" t="str">
        <f t="shared" si="44"/>
        <v>NC</v>
      </c>
    </row>
    <row r="157" spans="1:57" s="124" customFormat="1" ht="22.2" customHeight="1" x14ac:dyDescent="0.3">
      <c r="A157" s="62">
        <v>153</v>
      </c>
      <c r="B157" s="121" t="s">
        <v>27</v>
      </c>
      <c r="C157" s="121" t="s">
        <v>15</v>
      </c>
      <c r="D157" s="121" t="s">
        <v>332</v>
      </c>
      <c r="E157" s="122" t="s">
        <v>333</v>
      </c>
      <c r="F157" s="63">
        <v>2</v>
      </c>
      <c r="G157" s="63">
        <v>1</v>
      </c>
      <c r="H157" s="63">
        <v>4</v>
      </c>
      <c r="I157" s="63">
        <v>3</v>
      </c>
      <c r="J157" s="63">
        <v>1</v>
      </c>
      <c r="K157" s="63">
        <v>3</v>
      </c>
      <c r="L157" s="63">
        <v>1</v>
      </c>
      <c r="M157" s="62">
        <f t="shared" si="34"/>
        <v>15</v>
      </c>
      <c r="N157" s="63">
        <f t="shared" si="35"/>
        <v>42.857142857142854</v>
      </c>
      <c r="O157" s="63">
        <v>0</v>
      </c>
      <c r="P157" s="63">
        <f>Capstones!O156</f>
        <v>67.777777777777786</v>
      </c>
      <c r="Q157" s="63">
        <f t="shared" si="32"/>
        <v>33.888888888888893</v>
      </c>
      <c r="R157" s="63" t="str">
        <f t="shared" si="36"/>
        <v>Cleared</v>
      </c>
      <c r="S157" s="63">
        <v>2.3333333333333335</v>
      </c>
      <c r="T157" s="63">
        <v>2.5</v>
      </c>
      <c r="U157" s="63">
        <v>2.3333333333333335</v>
      </c>
      <c r="V157" s="63">
        <v>1</v>
      </c>
      <c r="W157" s="63">
        <v>4.333333333333333</v>
      </c>
      <c r="X157" s="63">
        <v>2.8166666666666669</v>
      </c>
      <c r="Y157" s="63">
        <v>2.75</v>
      </c>
      <c r="Z157" s="63">
        <f t="shared" si="31"/>
        <v>18.066666666666666</v>
      </c>
      <c r="AA157" s="63">
        <f>Persona!$Z157/35*100</f>
        <v>51.61904761904762</v>
      </c>
      <c r="AB157" s="63">
        <f t="shared" si="33"/>
        <v>20.647619047619049</v>
      </c>
      <c r="AC157" s="63">
        <f>Capstones!Z156*0.6</f>
        <v>48.800000000000004</v>
      </c>
      <c r="AD157" s="63">
        <f>(Persona!$AB157+Persona!$AC157)*0.5</f>
        <v>34.723809523809528</v>
      </c>
      <c r="AE157" s="63" t="str">
        <f t="shared" si="37"/>
        <v>Cleared</v>
      </c>
      <c r="AF157" s="121"/>
      <c r="AG157" s="121">
        <v>3.0916666666666668</v>
      </c>
      <c r="AH157" s="121">
        <v>2</v>
      </c>
      <c r="AI157" s="121">
        <v>2.25</v>
      </c>
      <c r="AJ157" s="121">
        <v>2.125</v>
      </c>
      <c r="AK157" s="121"/>
      <c r="AL157" s="121">
        <v>2.25</v>
      </c>
      <c r="AM157" s="121">
        <f t="shared" si="38"/>
        <v>11.716666666666667</v>
      </c>
      <c r="AN157" s="63">
        <f>Persona!$AM157/25*100</f>
        <v>46.866666666666667</v>
      </c>
      <c r="AO157" s="63">
        <f>Persona!$AN157*0.4</f>
        <v>18.746666666666666</v>
      </c>
      <c r="AP157" s="63">
        <f>Capstones!AK156*0.6</f>
        <v>52</v>
      </c>
      <c r="AQ157" s="63">
        <f>(Persona!$AO157+Persona!$AP157)*0.5</f>
        <v>35.373333333333335</v>
      </c>
      <c r="AR157" s="63" t="str">
        <f t="shared" si="39"/>
        <v>Cleared</v>
      </c>
      <c r="AS157" s="121">
        <v>2.1666666666666665</v>
      </c>
      <c r="AT157" s="121">
        <v>2.5</v>
      </c>
      <c r="AU157" s="121">
        <v>2</v>
      </c>
      <c r="AV157" s="121">
        <v>2</v>
      </c>
      <c r="AW157" s="121"/>
      <c r="AX157" s="121">
        <v>2.3888888888888888</v>
      </c>
      <c r="AY157" s="121">
        <v>2.6666666666666665</v>
      </c>
      <c r="AZ157" s="121">
        <f t="shared" si="40"/>
        <v>13.722222222222221</v>
      </c>
      <c r="BA157" s="63">
        <f t="shared" si="41"/>
        <v>45.74074074074074</v>
      </c>
      <c r="BB157" s="121">
        <f t="shared" si="42"/>
        <v>18.296296296296298</v>
      </c>
      <c r="BC157" s="121">
        <f>Capstones!AV156*0.6</f>
        <v>34</v>
      </c>
      <c r="BD157" s="129">
        <f t="shared" si="43"/>
        <v>26.148148148148149</v>
      </c>
      <c r="BE157" s="123" t="str">
        <f t="shared" si="44"/>
        <v>Cleared</v>
      </c>
    </row>
    <row r="158" spans="1:57" s="124" customFormat="1" ht="22.2" customHeight="1" x14ac:dyDescent="0.3">
      <c r="A158" s="66">
        <v>154</v>
      </c>
      <c r="B158" s="125" t="s">
        <v>23</v>
      </c>
      <c r="C158" s="125" t="s">
        <v>24</v>
      </c>
      <c r="D158" s="125" t="s">
        <v>334</v>
      </c>
      <c r="E158" s="126" t="s">
        <v>335</v>
      </c>
      <c r="F158" s="67">
        <v>2</v>
      </c>
      <c r="G158" s="67">
        <v>1</v>
      </c>
      <c r="H158" s="67">
        <v>4</v>
      </c>
      <c r="I158" s="67">
        <v>3</v>
      </c>
      <c r="J158" s="67">
        <v>1</v>
      </c>
      <c r="K158" s="67">
        <v>3</v>
      </c>
      <c r="L158" s="67">
        <v>2</v>
      </c>
      <c r="M158" s="66">
        <f t="shared" si="34"/>
        <v>16</v>
      </c>
      <c r="N158" s="67">
        <f t="shared" si="35"/>
        <v>45.714285714285715</v>
      </c>
      <c r="O158" s="67">
        <v>0</v>
      </c>
      <c r="P158" s="67">
        <f>Capstones!O157</f>
        <v>40</v>
      </c>
      <c r="Q158" s="63">
        <f t="shared" si="32"/>
        <v>20</v>
      </c>
      <c r="R158" s="63" t="str">
        <f t="shared" si="36"/>
        <v>NC</v>
      </c>
      <c r="S158" s="67">
        <v>1.25</v>
      </c>
      <c r="T158" s="67">
        <v>1.671875</v>
      </c>
      <c r="U158" s="67">
        <v>1</v>
      </c>
      <c r="V158" s="67">
        <v>1</v>
      </c>
      <c r="W158" s="67">
        <v>4</v>
      </c>
      <c r="X158" s="67">
        <v>1.8</v>
      </c>
      <c r="Y158" s="67">
        <v>1.5</v>
      </c>
      <c r="Z158" s="67">
        <f t="shared" si="31"/>
        <v>12.221875000000001</v>
      </c>
      <c r="AA158" s="67">
        <f>Persona!$Z158/35*100</f>
        <v>34.919642857142854</v>
      </c>
      <c r="AB158" s="67">
        <f t="shared" si="33"/>
        <v>13.967857142857142</v>
      </c>
      <c r="AC158" s="63">
        <f>Capstones!Z157*0.6</f>
        <v>34.4</v>
      </c>
      <c r="AD158" s="63">
        <f>(Persona!$AB158+Persona!$AC158)*0.5</f>
        <v>24.18392857142857</v>
      </c>
      <c r="AE158" s="63" t="str">
        <f t="shared" si="37"/>
        <v>NC</v>
      </c>
      <c r="AF158" s="125"/>
      <c r="AG158" s="125">
        <v>2.2749999999999999</v>
      </c>
      <c r="AH158" s="125">
        <v>1.2666666666666668</v>
      </c>
      <c r="AI158" s="125">
        <v>1.25</v>
      </c>
      <c r="AJ158" s="125">
        <v>0.625</v>
      </c>
      <c r="AK158" s="125"/>
      <c r="AL158" s="125">
        <v>0.75</v>
      </c>
      <c r="AM158" s="125">
        <f t="shared" si="38"/>
        <v>6.166666666666667</v>
      </c>
      <c r="AN158" s="67">
        <f>Persona!$AM158/25*100</f>
        <v>24.666666666666668</v>
      </c>
      <c r="AO158" s="67">
        <f>Persona!$AN158*0.4</f>
        <v>9.8666666666666671</v>
      </c>
      <c r="AP158" s="63">
        <f>Capstones!AK157*0.6</f>
        <v>46</v>
      </c>
      <c r="AQ158" s="63">
        <f>(Persona!$AO158+Persona!$AP158)*0.5</f>
        <v>27.933333333333334</v>
      </c>
      <c r="AR158" s="63" t="str">
        <f t="shared" si="39"/>
        <v>Cleared</v>
      </c>
      <c r="AS158" s="121">
        <v>2.3333333333333335</v>
      </c>
      <c r="AT158" s="121">
        <v>2.5499999999999998</v>
      </c>
      <c r="AU158" s="121">
        <v>3.3333333333333335</v>
      </c>
      <c r="AV158" s="121">
        <v>3</v>
      </c>
      <c r="AW158" s="125"/>
      <c r="AX158" s="121">
        <v>2.8888888888888888</v>
      </c>
      <c r="AY158" s="121">
        <v>3</v>
      </c>
      <c r="AZ158" s="121">
        <f t="shared" si="40"/>
        <v>17.105555555555554</v>
      </c>
      <c r="BA158" s="63">
        <f t="shared" si="41"/>
        <v>57.018518518518512</v>
      </c>
      <c r="BB158" s="121">
        <f t="shared" si="42"/>
        <v>22.807407407407407</v>
      </c>
      <c r="BC158" s="121">
        <f>Capstones!AV157*0.6</f>
        <v>48</v>
      </c>
      <c r="BD158" s="129">
        <f t="shared" si="43"/>
        <v>35.403703703703705</v>
      </c>
      <c r="BE158" s="123" t="str">
        <f t="shared" si="44"/>
        <v>Cleared</v>
      </c>
    </row>
    <row r="159" spans="1:57" s="124" customFormat="1" ht="22.2" customHeight="1" x14ac:dyDescent="0.3">
      <c r="A159" s="62">
        <v>155</v>
      </c>
      <c r="B159" s="121" t="s">
        <v>23</v>
      </c>
      <c r="C159" s="121" t="s">
        <v>47</v>
      </c>
      <c r="D159" s="121" t="s">
        <v>336</v>
      </c>
      <c r="E159" s="122" t="s">
        <v>337</v>
      </c>
      <c r="F159" s="63">
        <v>3</v>
      </c>
      <c r="G159" s="63">
        <v>1</v>
      </c>
      <c r="H159" s="63">
        <v>1</v>
      </c>
      <c r="I159" s="63">
        <v>2</v>
      </c>
      <c r="J159" s="63">
        <v>3</v>
      </c>
      <c r="K159" s="63">
        <v>2</v>
      </c>
      <c r="L159" s="63">
        <v>4</v>
      </c>
      <c r="M159" s="62">
        <f t="shared" si="34"/>
        <v>16</v>
      </c>
      <c r="N159" s="63">
        <f t="shared" si="35"/>
        <v>45.714285714285715</v>
      </c>
      <c r="O159" s="63">
        <v>0</v>
      </c>
      <c r="P159" s="63">
        <f>Capstones!O158</f>
        <v>56.666666666666664</v>
      </c>
      <c r="Q159" s="63">
        <f t="shared" si="32"/>
        <v>28.333333333333332</v>
      </c>
      <c r="R159" s="63" t="str">
        <f t="shared" si="36"/>
        <v>Cleared</v>
      </c>
      <c r="S159" s="63">
        <v>1.8333333333333333</v>
      </c>
      <c r="T159" s="63">
        <v>2.0375000000000001</v>
      </c>
      <c r="U159" s="63">
        <v>1.3333333333333333</v>
      </c>
      <c r="V159" s="63">
        <v>2</v>
      </c>
      <c r="W159" s="63">
        <v>2</v>
      </c>
      <c r="X159" s="63">
        <v>1.7833333333333337</v>
      </c>
      <c r="Y159" s="63">
        <v>1.75</v>
      </c>
      <c r="Z159" s="63">
        <f t="shared" si="31"/>
        <v>12.737499999999999</v>
      </c>
      <c r="AA159" s="63">
        <f>Persona!$Z159/35*100</f>
        <v>36.392857142857139</v>
      </c>
      <c r="AB159" s="63">
        <f t="shared" si="33"/>
        <v>14.557142857142857</v>
      </c>
      <c r="AC159" s="63">
        <f>Capstones!Z158*0.6</f>
        <v>44.000000000000007</v>
      </c>
      <c r="AD159" s="63">
        <f>(Persona!$AB159+Persona!$AC159)*0.5</f>
        <v>29.278571428571432</v>
      </c>
      <c r="AE159" s="63" t="str">
        <f t="shared" si="37"/>
        <v>Cleared</v>
      </c>
      <c r="AF159" s="121"/>
      <c r="AG159" s="121">
        <v>2.3499999999999996</v>
      </c>
      <c r="AH159" s="121">
        <v>1.5333333333333332</v>
      </c>
      <c r="AI159" s="121">
        <v>2.25</v>
      </c>
      <c r="AJ159" s="121">
        <v>1.625</v>
      </c>
      <c r="AK159" s="121"/>
      <c r="AL159" s="121">
        <v>2.083333333333333</v>
      </c>
      <c r="AM159" s="121">
        <f t="shared" si="38"/>
        <v>9.841666666666665</v>
      </c>
      <c r="AN159" s="63">
        <f>Persona!$AM159/25*100</f>
        <v>39.36666666666666</v>
      </c>
      <c r="AO159" s="63">
        <f>Persona!$AN159*0.4</f>
        <v>15.746666666666664</v>
      </c>
      <c r="AP159" s="63">
        <f>Capstones!AK158*0.6</f>
        <v>36.666666666666664</v>
      </c>
      <c r="AQ159" s="63">
        <f>(Persona!$AO159+Persona!$AP159)*0.5</f>
        <v>26.206666666666663</v>
      </c>
      <c r="AR159" s="63" t="str">
        <f t="shared" si="39"/>
        <v>Cleared</v>
      </c>
      <c r="AS159" s="121">
        <v>2.8333333333333335</v>
      </c>
      <c r="AT159" s="121">
        <v>2.5</v>
      </c>
      <c r="AU159" s="121">
        <v>3</v>
      </c>
      <c r="AV159" s="121">
        <v>3</v>
      </c>
      <c r="AW159" s="121"/>
      <c r="AX159" s="121">
        <v>2.7777777777777781</v>
      </c>
      <c r="AY159" s="121">
        <v>2.3333333333333335</v>
      </c>
      <c r="AZ159" s="121">
        <f t="shared" si="40"/>
        <v>16.444444444444446</v>
      </c>
      <c r="BA159" s="63">
        <f t="shared" si="41"/>
        <v>54.814814814814817</v>
      </c>
      <c r="BB159" s="121">
        <f t="shared" si="42"/>
        <v>21.925925925925927</v>
      </c>
      <c r="BC159" s="121">
        <f>Capstones!AV158*0.6</f>
        <v>49</v>
      </c>
      <c r="BD159" s="129">
        <f t="shared" si="43"/>
        <v>35.462962962962962</v>
      </c>
      <c r="BE159" s="123" t="str">
        <f t="shared" si="44"/>
        <v>Cleared</v>
      </c>
    </row>
    <row r="160" spans="1:57" s="124" customFormat="1" ht="22.2" customHeight="1" x14ac:dyDescent="0.3">
      <c r="A160" s="66">
        <v>156</v>
      </c>
      <c r="B160" s="125" t="s">
        <v>27</v>
      </c>
      <c r="C160" s="125" t="s">
        <v>47</v>
      </c>
      <c r="D160" s="125" t="s">
        <v>338</v>
      </c>
      <c r="E160" s="126" t="s">
        <v>339</v>
      </c>
      <c r="F160" s="67">
        <v>2</v>
      </c>
      <c r="G160" s="67">
        <v>3</v>
      </c>
      <c r="H160" s="67">
        <v>4</v>
      </c>
      <c r="I160" s="67">
        <v>1</v>
      </c>
      <c r="J160" s="67">
        <v>1</v>
      </c>
      <c r="K160" s="67">
        <v>3</v>
      </c>
      <c r="L160" s="67">
        <v>1</v>
      </c>
      <c r="M160" s="66">
        <f t="shared" si="34"/>
        <v>15</v>
      </c>
      <c r="N160" s="67">
        <f t="shared" si="35"/>
        <v>42.857142857142854</v>
      </c>
      <c r="O160" s="67">
        <v>0</v>
      </c>
      <c r="P160" s="67">
        <f>Capstones!O159</f>
        <v>26.666666666666668</v>
      </c>
      <c r="Q160" s="63">
        <f t="shared" si="32"/>
        <v>13.333333333333334</v>
      </c>
      <c r="R160" s="63" t="str">
        <f t="shared" si="36"/>
        <v>NC</v>
      </c>
      <c r="S160" s="67">
        <v>1</v>
      </c>
      <c r="T160" s="67">
        <v>1.1125</v>
      </c>
      <c r="U160" s="67">
        <v>0.83333333333333337</v>
      </c>
      <c r="V160" s="67">
        <v>1</v>
      </c>
      <c r="W160" s="67">
        <v>1</v>
      </c>
      <c r="X160" s="67">
        <v>0.95</v>
      </c>
      <c r="Y160" s="67">
        <v>1</v>
      </c>
      <c r="Z160" s="67">
        <f t="shared" si="31"/>
        <v>6.895833333333333</v>
      </c>
      <c r="AA160" s="67">
        <f>Persona!$Z160/35*100</f>
        <v>19.702380952380953</v>
      </c>
      <c r="AB160" s="67">
        <f t="shared" si="33"/>
        <v>7.8809523809523814</v>
      </c>
      <c r="AC160" s="63">
        <f>Capstones!Z159*0.6</f>
        <v>40.799999999999997</v>
      </c>
      <c r="AD160" s="63">
        <f>(Persona!$AB160+Persona!$AC160)*0.5</f>
        <v>24.340476190476188</v>
      </c>
      <c r="AE160" s="63" t="str">
        <f t="shared" si="37"/>
        <v>NC</v>
      </c>
      <c r="AF160" s="125"/>
      <c r="AG160" s="125">
        <v>2.5416666666666665</v>
      </c>
      <c r="AH160" s="125">
        <v>0.8</v>
      </c>
      <c r="AI160" s="125">
        <v>1.25</v>
      </c>
      <c r="AJ160" s="125">
        <v>0.75</v>
      </c>
      <c r="AK160" s="125"/>
      <c r="AL160" s="125">
        <v>1.4166666666666667</v>
      </c>
      <c r="AM160" s="125">
        <f t="shared" si="38"/>
        <v>6.7583333333333337</v>
      </c>
      <c r="AN160" s="67">
        <f>Persona!$AM160/25*100</f>
        <v>27.033333333333339</v>
      </c>
      <c r="AO160" s="67">
        <f>Persona!$AN160*0.4</f>
        <v>10.813333333333336</v>
      </c>
      <c r="AP160" s="63">
        <f>Capstones!AK159*0.6</f>
        <v>20.666666666666661</v>
      </c>
      <c r="AQ160" s="63">
        <f>(Persona!$AO160+Persona!$AP160)*0.5</f>
        <v>15.739999999999998</v>
      </c>
      <c r="AR160" s="63" t="str">
        <f t="shared" si="39"/>
        <v>NC</v>
      </c>
      <c r="AS160" s="121">
        <v>3.6666666666666665</v>
      </c>
      <c r="AT160" s="121">
        <v>3.95</v>
      </c>
      <c r="AU160" s="121">
        <v>4</v>
      </c>
      <c r="AV160" s="121">
        <v>4</v>
      </c>
      <c r="AW160" s="125"/>
      <c r="AX160" s="121">
        <v>3.75</v>
      </c>
      <c r="AY160" s="121">
        <v>3.3333333333333335</v>
      </c>
      <c r="AZ160" s="121">
        <f t="shared" si="40"/>
        <v>22.7</v>
      </c>
      <c r="BA160" s="63">
        <f t="shared" si="41"/>
        <v>75.666666666666671</v>
      </c>
      <c r="BB160" s="121">
        <f t="shared" si="42"/>
        <v>30.266666666666669</v>
      </c>
      <c r="BC160" s="121">
        <f>Capstones!AV159*0.6</f>
        <v>32</v>
      </c>
      <c r="BD160" s="129">
        <f t="shared" si="43"/>
        <v>31.133333333333333</v>
      </c>
      <c r="BE160" s="123" t="str">
        <f t="shared" si="44"/>
        <v>Cleared</v>
      </c>
    </row>
    <row r="161" spans="1:57" s="124" customFormat="1" ht="22.2" customHeight="1" x14ac:dyDescent="0.3">
      <c r="A161" s="62">
        <v>157</v>
      </c>
      <c r="B161" s="121" t="s">
        <v>27</v>
      </c>
      <c r="C161" s="121" t="s">
        <v>47</v>
      </c>
      <c r="D161" s="121" t="s">
        <v>340</v>
      </c>
      <c r="E161" s="122" t="s">
        <v>341</v>
      </c>
      <c r="F161" s="63">
        <v>1</v>
      </c>
      <c r="G161" s="63">
        <v>1</v>
      </c>
      <c r="H161" s="63">
        <v>3</v>
      </c>
      <c r="I161" s="63">
        <v>4</v>
      </c>
      <c r="J161" s="63">
        <v>2</v>
      </c>
      <c r="K161" s="63">
        <v>2</v>
      </c>
      <c r="L161" s="63">
        <v>3</v>
      </c>
      <c r="M161" s="62">
        <f t="shared" si="34"/>
        <v>16</v>
      </c>
      <c r="N161" s="63">
        <f t="shared" si="35"/>
        <v>45.714285714285715</v>
      </c>
      <c r="O161" s="63">
        <v>0</v>
      </c>
      <c r="P161" s="63">
        <f>Capstones!O160</f>
        <v>36.666666666666664</v>
      </c>
      <c r="Q161" s="63">
        <f t="shared" si="32"/>
        <v>18.333333333333332</v>
      </c>
      <c r="R161" s="63" t="str">
        <f t="shared" si="36"/>
        <v>NC</v>
      </c>
      <c r="S161" s="63">
        <v>1.9166666666666667</v>
      </c>
      <c r="T161" s="63">
        <v>2.4333333333333331</v>
      </c>
      <c r="U161" s="63">
        <v>1.8333333333333333</v>
      </c>
      <c r="V161" s="63">
        <v>3</v>
      </c>
      <c r="W161" s="63">
        <v>2.3333333333333335</v>
      </c>
      <c r="X161" s="63">
        <v>2.0499999999999998</v>
      </c>
      <c r="Y161" s="63">
        <v>2</v>
      </c>
      <c r="Z161" s="63">
        <f t="shared" si="31"/>
        <v>15.566666666666666</v>
      </c>
      <c r="AA161" s="63">
        <f>Persona!$Z161/35*100</f>
        <v>44.476190476190474</v>
      </c>
      <c r="AB161" s="63">
        <f t="shared" si="33"/>
        <v>17.790476190476191</v>
      </c>
      <c r="AC161" s="63">
        <f>Capstones!Z160*0.6</f>
        <v>51.999999999999993</v>
      </c>
      <c r="AD161" s="63">
        <f>(Persona!$AB161+Persona!$AC161)*0.5</f>
        <v>34.895238095238092</v>
      </c>
      <c r="AE161" s="63" t="str">
        <f t="shared" si="37"/>
        <v>Cleared</v>
      </c>
      <c r="AF161" s="121"/>
      <c r="AG161" s="121">
        <v>1.4333333333333333</v>
      </c>
      <c r="AH161" s="121">
        <v>1.2</v>
      </c>
      <c r="AI161" s="121">
        <v>1.75</v>
      </c>
      <c r="AJ161" s="121">
        <v>1.25</v>
      </c>
      <c r="AK161" s="121"/>
      <c r="AL161" s="121">
        <v>1.25</v>
      </c>
      <c r="AM161" s="121">
        <f t="shared" si="38"/>
        <v>6.8833333333333329</v>
      </c>
      <c r="AN161" s="63">
        <f>Persona!$AM161/25*100</f>
        <v>27.533333333333331</v>
      </c>
      <c r="AO161" s="63">
        <f>Persona!$AN161*0.4</f>
        <v>11.013333333333334</v>
      </c>
      <c r="AP161" s="63">
        <f>Capstones!AK160*0.6</f>
        <v>37.333333333333329</v>
      </c>
      <c r="AQ161" s="63">
        <f>(Persona!$AO161+Persona!$AP161)*0.5</f>
        <v>24.173333333333332</v>
      </c>
      <c r="AR161" s="63" t="str">
        <f t="shared" si="39"/>
        <v>NC</v>
      </c>
      <c r="AS161" s="121">
        <v>1.3333333333333333</v>
      </c>
      <c r="AT161" s="121">
        <v>1.2124999999999999</v>
      </c>
      <c r="AU161" s="121">
        <v>1</v>
      </c>
      <c r="AV161" s="121">
        <v>1</v>
      </c>
      <c r="AW161" s="121"/>
      <c r="AX161" s="121">
        <v>1.4444444444444444</v>
      </c>
      <c r="AY161" s="121">
        <v>3</v>
      </c>
      <c r="AZ161" s="121">
        <f t="shared" si="40"/>
        <v>8.9902777777777771</v>
      </c>
      <c r="BA161" s="63">
        <f t="shared" si="41"/>
        <v>29.967592592592592</v>
      </c>
      <c r="BB161" s="121">
        <f t="shared" si="42"/>
        <v>11.987037037037037</v>
      </c>
      <c r="BC161" s="121">
        <f>Capstones!AV160*0.6</f>
        <v>48</v>
      </c>
      <c r="BD161" s="129">
        <f t="shared" si="43"/>
        <v>29.99351851851852</v>
      </c>
      <c r="BE161" s="123" t="str">
        <f t="shared" si="44"/>
        <v>Cleared</v>
      </c>
    </row>
    <row r="162" spans="1:57" s="124" customFormat="1" ht="22.2" customHeight="1" x14ac:dyDescent="0.3">
      <c r="A162" s="66">
        <v>158</v>
      </c>
      <c r="B162" s="125" t="s">
        <v>27</v>
      </c>
      <c r="C162" s="125" t="s">
        <v>15</v>
      </c>
      <c r="D162" s="125" t="s">
        <v>342</v>
      </c>
      <c r="E162" s="126" t="s">
        <v>343</v>
      </c>
      <c r="F162" s="67">
        <v>2</v>
      </c>
      <c r="G162" s="67">
        <v>2</v>
      </c>
      <c r="H162" s="67">
        <v>4</v>
      </c>
      <c r="I162" s="67">
        <v>3</v>
      </c>
      <c r="J162" s="67">
        <v>1</v>
      </c>
      <c r="K162" s="67">
        <v>3</v>
      </c>
      <c r="L162" s="67">
        <v>1</v>
      </c>
      <c r="M162" s="66">
        <f t="shared" si="34"/>
        <v>16</v>
      </c>
      <c r="N162" s="67">
        <f t="shared" si="35"/>
        <v>45.714285714285715</v>
      </c>
      <c r="O162" s="67">
        <v>0</v>
      </c>
      <c r="P162" s="67">
        <f>Capstones!O161</f>
        <v>43.333333333333336</v>
      </c>
      <c r="Q162" s="63">
        <f t="shared" si="32"/>
        <v>21.666666666666668</v>
      </c>
      <c r="R162" s="63" t="str">
        <f t="shared" si="36"/>
        <v>NC</v>
      </c>
      <c r="S162" s="67">
        <v>3</v>
      </c>
      <c r="T162" s="67">
        <v>3.0604166666666663</v>
      </c>
      <c r="U162" s="67">
        <v>3</v>
      </c>
      <c r="V162" s="67">
        <v>1</v>
      </c>
      <c r="W162" s="67">
        <v>3</v>
      </c>
      <c r="X162" s="67">
        <v>3.0833333333333335</v>
      </c>
      <c r="Y162" s="67">
        <v>2.75</v>
      </c>
      <c r="Z162" s="67">
        <f t="shared" si="31"/>
        <v>18.893750000000001</v>
      </c>
      <c r="AA162" s="67">
        <f>Persona!$Z162/35*100</f>
        <v>53.982142857142854</v>
      </c>
      <c r="AB162" s="67">
        <f t="shared" si="33"/>
        <v>21.592857142857142</v>
      </c>
      <c r="AC162" s="63">
        <f>Capstones!Z161*0.6</f>
        <v>44.000000000000007</v>
      </c>
      <c r="AD162" s="63">
        <f>(Persona!$AB162+Persona!$AC162)*0.5</f>
        <v>32.796428571428578</v>
      </c>
      <c r="AE162" s="63" t="str">
        <f t="shared" si="37"/>
        <v>Cleared</v>
      </c>
      <c r="AF162" s="125"/>
      <c r="AG162" s="125">
        <v>2.5166666666666666</v>
      </c>
      <c r="AH162" s="125">
        <v>1.6666666666666667</v>
      </c>
      <c r="AI162" s="125">
        <v>2.375</v>
      </c>
      <c r="AJ162" s="125">
        <v>2.25</v>
      </c>
      <c r="AK162" s="125"/>
      <c r="AL162" s="125">
        <v>2.3333333333333335</v>
      </c>
      <c r="AM162" s="125">
        <f t="shared" si="38"/>
        <v>11.141666666666667</v>
      </c>
      <c r="AN162" s="67">
        <f>Persona!$AM162/25*100</f>
        <v>44.56666666666667</v>
      </c>
      <c r="AO162" s="67">
        <f>Persona!$AN162*0.4</f>
        <v>17.826666666666668</v>
      </c>
      <c r="AP162" s="63">
        <f>Capstones!AK161*0.6</f>
        <v>50.666666666666671</v>
      </c>
      <c r="AQ162" s="63">
        <f>(Persona!$AO162+Persona!$AP162)*0.5</f>
        <v>34.24666666666667</v>
      </c>
      <c r="AR162" s="63" t="str">
        <f t="shared" si="39"/>
        <v>Cleared</v>
      </c>
      <c r="AS162" s="121">
        <v>0.66666666666666663</v>
      </c>
      <c r="AT162" s="121">
        <v>1.1125</v>
      </c>
      <c r="AU162" s="121">
        <v>0.66666666666666663</v>
      </c>
      <c r="AV162" s="121">
        <v>1</v>
      </c>
      <c r="AW162" s="125"/>
      <c r="AX162" s="121">
        <v>0.66666666666666663</v>
      </c>
      <c r="AY162" s="121">
        <v>1.3333333333333333</v>
      </c>
      <c r="AZ162" s="121">
        <f t="shared" si="40"/>
        <v>5.4458333333333329</v>
      </c>
      <c r="BA162" s="63">
        <f t="shared" si="41"/>
        <v>18.152777777777775</v>
      </c>
      <c r="BB162" s="121">
        <f t="shared" si="42"/>
        <v>7.2611111111111102</v>
      </c>
      <c r="BC162" s="121">
        <f>Capstones!AV161*0.6</f>
        <v>46.999999999999993</v>
      </c>
      <c r="BD162" s="129">
        <f t="shared" si="43"/>
        <v>27.130555555555553</v>
      </c>
      <c r="BE162" s="123" t="str">
        <f t="shared" si="44"/>
        <v>Cleared</v>
      </c>
    </row>
    <row r="163" spans="1:57" s="124" customFormat="1" ht="22.2" customHeight="1" x14ac:dyDescent="0.3">
      <c r="A163" s="62">
        <v>159</v>
      </c>
      <c r="B163" s="121" t="s">
        <v>27</v>
      </c>
      <c r="C163" s="121" t="s">
        <v>47</v>
      </c>
      <c r="D163" s="121" t="s">
        <v>344</v>
      </c>
      <c r="E163" s="122" t="s">
        <v>345</v>
      </c>
      <c r="F163" s="63">
        <v>2</v>
      </c>
      <c r="G163" s="63">
        <v>1</v>
      </c>
      <c r="H163" s="63">
        <v>3</v>
      </c>
      <c r="I163" s="63">
        <v>3</v>
      </c>
      <c r="J163" s="63">
        <v>1</v>
      </c>
      <c r="K163" s="63">
        <v>2</v>
      </c>
      <c r="L163" s="63">
        <v>3</v>
      </c>
      <c r="M163" s="62">
        <f t="shared" si="34"/>
        <v>15</v>
      </c>
      <c r="N163" s="63">
        <f t="shared" si="35"/>
        <v>42.857142857142854</v>
      </c>
      <c r="O163" s="63">
        <v>0</v>
      </c>
      <c r="P163" s="63">
        <f>Capstones!O162</f>
        <v>50</v>
      </c>
      <c r="Q163" s="63">
        <f t="shared" si="32"/>
        <v>25</v>
      </c>
      <c r="R163" s="63" t="str">
        <f t="shared" si="36"/>
        <v>Cleared</v>
      </c>
      <c r="S163" s="63">
        <v>1.8333333333333333</v>
      </c>
      <c r="T163" s="63">
        <v>2.0375000000000001</v>
      </c>
      <c r="U163" s="63">
        <v>1.3333333333333333</v>
      </c>
      <c r="V163" s="63">
        <v>2</v>
      </c>
      <c r="W163" s="63">
        <v>2</v>
      </c>
      <c r="X163" s="63">
        <v>1.7833333333333337</v>
      </c>
      <c r="Y163" s="63">
        <v>1.75</v>
      </c>
      <c r="Z163" s="63">
        <f t="shared" si="31"/>
        <v>12.737499999999999</v>
      </c>
      <c r="AA163" s="63">
        <f>Persona!$Z163/35*100</f>
        <v>36.392857142857139</v>
      </c>
      <c r="AB163" s="63">
        <f t="shared" si="33"/>
        <v>14.557142857142857</v>
      </c>
      <c r="AC163" s="63">
        <f>Capstones!Z162*0.6</f>
        <v>19.999999999999996</v>
      </c>
      <c r="AD163" s="63">
        <f>(Persona!$AB163+Persona!$AC163)*0.5</f>
        <v>17.278571428571425</v>
      </c>
      <c r="AE163" s="63" t="str">
        <f t="shared" si="37"/>
        <v>NC</v>
      </c>
      <c r="AF163" s="121"/>
      <c r="AG163" s="121">
        <v>2.4666666666666668</v>
      </c>
      <c r="AH163" s="121">
        <v>1.5333333333333332</v>
      </c>
      <c r="AI163" s="121">
        <v>2.5</v>
      </c>
      <c r="AJ163" s="121">
        <v>2.25</v>
      </c>
      <c r="AK163" s="121"/>
      <c r="AL163" s="121">
        <v>2.25</v>
      </c>
      <c r="AM163" s="121">
        <f t="shared" si="38"/>
        <v>11</v>
      </c>
      <c r="AN163" s="63">
        <f>Persona!$AM163/25*100</f>
        <v>44</v>
      </c>
      <c r="AO163" s="63">
        <f>Persona!$AN163*0.4</f>
        <v>17.600000000000001</v>
      </c>
      <c r="AP163" s="63">
        <f>Capstones!AK162*0.6</f>
        <v>31.333333333333336</v>
      </c>
      <c r="AQ163" s="63">
        <f>(Persona!$AO163+Persona!$AP163)*0.5</f>
        <v>24.466666666666669</v>
      </c>
      <c r="AR163" s="63" t="str">
        <f t="shared" si="39"/>
        <v>NC</v>
      </c>
      <c r="AS163" s="121">
        <v>3</v>
      </c>
      <c r="AT163" s="121">
        <v>3</v>
      </c>
      <c r="AU163" s="121">
        <v>3</v>
      </c>
      <c r="AV163" s="121">
        <v>3</v>
      </c>
      <c r="AW163" s="121"/>
      <c r="AX163" s="121">
        <v>3</v>
      </c>
      <c r="AY163" s="121">
        <v>2.3333333333333335</v>
      </c>
      <c r="AZ163" s="121">
        <f t="shared" si="40"/>
        <v>17.333333333333332</v>
      </c>
      <c r="BA163" s="63">
        <f t="shared" si="41"/>
        <v>57.777777777777779</v>
      </c>
      <c r="BB163" s="121">
        <f t="shared" si="42"/>
        <v>23.111111111111114</v>
      </c>
      <c r="BC163" s="121">
        <f>Capstones!AV162*0.6</f>
        <v>50.333333333333329</v>
      </c>
      <c r="BD163" s="129">
        <f t="shared" si="43"/>
        <v>36.722222222222221</v>
      </c>
      <c r="BE163" s="123" t="str">
        <f t="shared" si="44"/>
        <v>Cleared</v>
      </c>
    </row>
    <row r="164" spans="1:57" s="124" customFormat="1" ht="22.2" customHeight="1" x14ac:dyDescent="0.3">
      <c r="A164" s="66">
        <v>160</v>
      </c>
      <c r="B164" s="125" t="s">
        <v>23</v>
      </c>
      <c r="C164" s="125" t="s">
        <v>24</v>
      </c>
      <c r="D164" s="125" t="s">
        <v>346</v>
      </c>
      <c r="E164" s="126" t="s">
        <v>347</v>
      </c>
      <c r="F164" s="67">
        <v>2</v>
      </c>
      <c r="G164" s="67">
        <v>1</v>
      </c>
      <c r="H164" s="67">
        <v>3</v>
      </c>
      <c r="I164" s="67">
        <v>1</v>
      </c>
      <c r="J164" s="67">
        <v>2</v>
      </c>
      <c r="K164" s="67">
        <v>4</v>
      </c>
      <c r="L164" s="67">
        <v>2</v>
      </c>
      <c r="M164" s="66">
        <f t="shared" si="34"/>
        <v>15</v>
      </c>
      <c r="N164" s="67">
        <f t="shared" si="35"/>
        <v>42.857142857142854</v>
      </c>
      <c r="O164" s="67">
        <v>0</v>
      </c>
      <c r="P164" s="67">
        <f>Capstones!O163</f>
        <v>30</v>
      </c>
      <c r="Q164" s="63">
        <f t="shared" si="32"/>
        <v>15</v>
      </c>
      <c r="R164" s="63" t="str">
        <f t="shared" si="36"/>
        <v>NC</v>
      </c>
      <c r="S164" s="67">
        <v>1.5833333333333333</v>
      </c>
      <c r="T164" s="67">
        <v>2.0541666666666667</v>
      </c>
      <c r="U164" s="67">
        <v>1.3333333333333333</v>
      </c>
      <c r="V164" s="67">
        <v>2</v>
      </c>
      <c r="W164" s="67">
        <v>2.3333333333333335</v>
      </c>
      <c r="X164" s="67">
        <v>2</v>
      </c>
      <c r="Y164" s="67">
        <v>1.75</v>
      </c>
      <c r="Z164" s="67">
        <f t="shared" si="31"/>
        <v>13.054166666666667</v>
      </c>
      <c r="AA164" s="67">
        <f>Persona!$Z164/35*100</f>
        <v>37.297619047619051</v>
      </c>
      <c r="AB164" s="67">
        <f t="shared" si="33"/>
        <v>14.919047619047621</v>
      </c>
      <c r="AC164" s="63">
        <f>Capstones!Z163*0.6</f>
        <v>39.999999999999993</v>
      </c>
      <c r="AD164" s="63">
        <f>(Persona!$AB164+Persona!$AC164)*0.5</f>
        <v>27.459523809523809</v>
      </c>
      <c r="AE164" s="63" t="str">
        <f t="shared" si="37"/>
        <v>Cleared</v>
      </c>
      <c r="AF164" s="125"/>
      <c r="AG164" s="125">
        <v>1.3083333333333331</v>
      </c>
      <c r="AH164" s="125">
        <v>0.6</v>
      </c>
      <c r="AI164" s="125">
        <v>0.75</v>
      </c>
      <c r="AJ164" s="125">
        <v>0.625</v>
      </c>
      <c r="AK164" s="125"/>
      <c r="AL164" s="125">
        <v>0.75</v>
      </c>
      <c r="AM164" s="125">
        <f t="shared" si="38"/>
        <v>4.0333333333333332</v>
      </c>
      <c r="AN164" s="67">
        <f>Persona!$AM164/25*100</f>
        <v>16.133333333333333</v>
      </c>
      <c r="AO164" s="67">
        <f>Persona!$AN164*0.4</f>
        <v>6.4533333333333331</v>
      </c>
      <c r="AP164" s="63">
        <f>Capstones!AK163*0.6</f>
        <v>42</v>
      </c>
      <c r="AQ164" s="63">
        <f>(Persona!$AO164+Persona!$AP164)*0.5</f>
        <v>24.226666666666667</v>
      </c>
      <c r="AR164" s="63" t="str">
        <f t="shared" si="39"/>
        <v>NC</v>
      </c>
      <c r="AS164" s="121">
        <v>2.5416666666666665</v>
      </c>
      <c r="AT164" s="121">
        <v>2.6687500000000002</v>
      </c>
      <c r="AU164" s="121">
        <v>2.8333333333333335</v>
      </c>
      <c r="AV164" s="121">
        <v>2.5</v>
      </c>
      <c r="AW164" s="125"/>
      <c r="AX164" s="121">
        <v>2.7222222222222219</v>
      </c>
      <c r="AY164" s="121">
        <v>2.6666666666666665</v>
      </c>
      <c r="AZ164" s="121">
        <f t="shared" si="40"/>
        <v>15.932638888888889</v>
      </c>
      <c r="BA164" s="63">
        <f t="shared" si="41"/>
        <v>53.108796296296298</v>
      </c>
      <c r="BB164" s="121">
        <f t="shared" si="42"/>
        <v>21.24351851851852</v>
      </c>
      <c r="BC164" s="121">
        <f>Capstones!AV163*0.6</f>
        <v>42</v>
      </c>
      <c r="BD164" s="129">
        <f t="shared" si="43"/>
        <v>31.62175925925926</v>
      </c>
      <c r="BE164" s="123" t="str">
        <f t="shared" si="44"/>
        <v>Cleared</v>
      </c>
    </row>
    <row r="165" spans="1:57" s="124" customFormat="1" ht="22.2" customHeight="1" x14ac:dyDescent="0.3">
      <c r="A165" s="62">
        <v>161</v>
      </c>
      <c r="B165" s="121" t="s">
        <v>27</v>
      </c>
      <c r="C165" s="121" t="s">
        <v>15</v>
      </c>
      <c r="D165" s="121" t="s">
        <v>348</v>
      </c>
      <c r="E165" s="122" t="s">
        <v>349</v>
      </c>
      <c r="F165" s="63">
        <v>3</v>
      </c>
      <c r="G165" s="63">
        <v>1</v>
      </c>
      <c r="H165" s="63">
        <v>4</v>
      </c>
      <c r="I165" s="63">
        <v>2</v>
      </c>
      <c r="J165" s="63">
        <v>2</v>
      </c>
      <c r="K165" s="63">
        <v>3</v>
      </c>
      <c r="L165" s="63">
        <v>1</v>
      </c>
      <c r="M165" s="62">
        <f t="shared" si="34"/>
        <v>16</v>
      </c>
      <c r="N165" s="63">
        <f t="shared" si="35"/>
        <v>45.714285714285715</v>
      </c>
      <c r="O165" s="63">
        <v>0</v>
      </c>
      <c r="P165" s="63">
        <f>Capstones!O164</f>
        <v>67.777777777777786</v>
      </c>
      <c r="Q165" s="63">
        <f t="shared" si="32"/>
        <v>33.888888888888893</v>
      </c>
      <c r="R165" s="63" t="str">
        <f t="shared" si="36"/>
        <v>Cleared</v>
      </c>
      <c r="S165" s="63">
        <v>3.3333333333333335</v>
      </c>
      <c r="T165" s="63">
        <v>3.1729166666666666</v>
      </c>
      <c r="U165" s="63">
        <v>2.3333333333333335</v>
      </c>
      <c r="V165" s="63">
        <v>3</v>
      </c>
      <c r="W165" s="63">
        <v>3</v>
      </c>
      <c r="X165" s="63">
        <v>2.7666666666666666</v>
      </c>
      <c r="Y165" s="63">
        <v>2.75</v>
      </c>
      <c r="Z165" s="63">
        <v>0</v>
      </c>
      <c r="AA165" s="63">
        <f>Persona!$Z165/35*100</f>
        <v>0</v>
      </c>
      <c r="AB165" s="63">
        <f t="shared" si="33"/>
        <v>0</v>
      </c>
      <c r="AC165" s="63">
        <f>Capstones!Z164*0.6</f>
        <v>43.199999999999996</v>
      </c>
      <c r="AD165" s="63">
        <f>(Persona!$AB165+Persona!$AC165)*0.5</f>
        <v>21.599999999999998</v>
      </c>
      <c r="AE165" s="63" t="str">
        <f t="shared" si="37"/>
        <v>NC</v>
      </c>
      <c r="AF165" s="121"/>
      <c r="AG165" s="121">
        <v>2.7416666666666671</v>
      </c>
      <c r="AH165" s="121">
        <v>1.4666666666666668</v>
      </c>
      <c r="AI165" s="121">
        <v>1.625</v>
      </c>
      <c r="AJ165" s="121">
        <v>2.375</v>
      </c>
      <c r="AK165" s="121"/>
      <c r="AL165" s="121">
        <v>2.0833333333333335</v>
      </c>
      <c r="AM165" s="121">
        <f t="shared" si="38"/>
        <v>10.291666666666668</v>
      </c>
      <c r="AN165" s="63">
        <f>Persona!$AM165/25*100</f>
        <v>41.166666666666671</v>
      </c>
      <c r="AO165" s="63">
        <f>Persona!$AN165*0.4</f>
        <v>16.466666666666669</v>
      </c>
      <c r="AP165" s="63">
        <f>Capstones!AK164*0.6</f>
        <v>33.333333333333329</v>
      </c>
      <c r="AQ165" s="63">
        <f>(Persona!$AO165+Persona!$AP165)*0.5</f>
        <v>24.9</v>
      </c>
      <c r="AR165" s="63" t="str">
        <f t="shared" si="39"/>
        <v>NC</v>
      </c>
      <c r="AS165" s="121">
        <v>3</v>
      </c>
      <c r="AT165" s="121">
        <v>3.3874999999999997</v>
      </c>
      <c r="AU165" s="121">
        <v>3</v>
      </c>
      <c r="AV165" s="121">
        <v>3</v>
      </c>
      <c r="AW165" s="121"/>
      <c r="AX165" s="121">
        <v>3.3055555555555554</v>
      </c>
      <c r="AY165" s="121">
        <v>3</v>
      </c>
      <c r="AZ165" s="121">
        <f t="shared" si="40"/>
        <v>18.693055555555553</v>
      </c>
      <c r="BA165" s="63">
        <f t="shared" si="41"/>
        <v>62.310185185185176</v>
      </c>
      <c r="BB165" s="121">
        <f t="shared" si="42"/>
        <v>24.92407407407407</v>
      </c>
      <c r="BC165" s="121">
        <f>Capstones!AV164*0.6</f>
        <v>0</v>
      </c>
      <c r="BD165" s="129">
        <f t="shared" si="43"/>
        <v>12.462037037037035</v>
      </c>
      <c r="BE165" s="123" t="str">
        <f t="shared" si="44"/>
        <v>NC</v>
      </c>
    </row>
    <row r="166" spans="1:57" s="124" customFormat="1" ht="22.2" customHeight="1" x14ac:dyDescent="0.3">
      <c r="A166" s="66">
        <v>162</v>
      </c>
      <c r="B166" s="125" t="s">
        <v>27</v>
      </c>
      <c r="C166" s="125" t="s">
        <v>15</v>
      </c>
      <c r="D166" s="125" t="s">
        <v>350</v>
      </c>
      <c r="E166" s="126" t="s">
        <v>351</v>
      </c>
      <c r="F166" s="67">
        <v>3</v>
      </c>
      <c r="G166" s="67">
        <v>1</v>
      </c>
      <c r="H166" s="67">
        <v>1</v>
      </c>
      <c r="I166" s="67">
        <v>4</v>
      </c>
      <c r="J166" s="67">
        <v>2</v>
      </c>
      <c r="K166" s="67">
        <v>3</v>
      </c>
      <c r="L166" s="67">
        <v>1</v>
      </c>
      <c r="M166" s="66">
        <f t="shared" si="34"/>
        <v>15</v>
      </c>
      <c r="N166" s="67">
        <f t="shared" si="35"/>
        <v>42.857142857142854</v>
      </c>
      <c r="O166" s="67">
        <v>0</v>
      </c>
      <c r="P166" s="67">
        <f>Capstones!O165</f>
        <v>61.111111111111114</v>
      </c>
      <c r="Q166" s="63">
        <f t="shared" si="32"/>
        <v>30.555555555555557</v>
      </c>
      <c r="R166" s="63" t="str">
        <f t="shared" si="36"/>
        <v>Cleared</v>
      </c>
      <c r="S166" s="67">
        <v>3</v>
      </c>
      <c r="T166" s="67">
        <v>3.1375000000000002</v>
      </c>
      <c r="U166" s="67">
        <v>2</v>
      </c>
      <c r="V166" s="67">
        <v>4</v>
      </c>
      <c r="W166" s="67">
        <v>3</v>
      </c>
      <c r="X166" s="67">
        <v>2.7</v>
      </c>
      <c r="Y166" s="67">
        <v>1.75</v>
      </c>
      <c r="Z166" s="67">
        <f t="shared" ref="Z166:Z168" si="45">S166+T166+U166+V166+W166+X166+Y166</f>
        <v>19.587499999999999</v>
      </c>
      <c r="AA166" s="67">
        <f>Persona!$Z166/35*100</f>
        <v>55.964285714285708</v>
      </c>
      <c r="AB166" s="67">
        <f t="shared" si="33"/>
        <v>22.385714285714286</v>
      </c>
      <c r="AC166" s="63">
        <f>Capstones!Z165*0.6</f>
        <v>27.999999999999996</v>
      </c>
      <c r="AD166" s="63">
        <f>(Persona!$AB166+Persona!$AC166)*0.5</f>
        <v>25.192857142857143</v>
      </c>
      <c r="AE166" s="63" t="str">
        <f t="shared" si="37"/>
        <v>Cleared</v>
      </c>
      <c r="AF166" s="125"/>
      <c r="AG166" s="125">
        <v>3.1583333333333332</v>
      </c>
      <c r="AH166" s="125">
        <v>2</v>
      </c>
      <c r="AI166" s="125">
        <v>2.875</v>
      </c>
      <c r="AJ166" s="125">
        <v>2.75</v>
      </c>
      <c r="AK166" s="125"/>
      <c r="AL166" s="125">
        <v>2.833333333333333</v>
      </c>
      <c r="AM166" s="125">
        <f t="shared" si="38"/>
        <v>13.616666666666667</v>
      </c>
      <c r="AN166" s="67">
        <f>Persona!$AM166/25*100</f>
        <v>54.466666666666661</v>
      </c>
      <c r="AO166" s="67">
        <f>Persona!$AN166*0.4</f>
        <v>21.786666666666665</v>
      </c>
      <c r="AP166" s="63">
        <f>Capstones!AK165*0.6</f>
        <v>55.333333333333336</v>
      </c>
      <c r="AQ166" s="63">
        <f>(Persona!$AO166+Persona!$AP166)*0.5</f>
        <v>38.56</v>
      </c>
      <c r="AR166" s="63" t="str">
        <f t="shared" si="39"/>
        <v>Cleared</v>
      </c>
      <c r="AS166" s="121">
        <v>1.75</v>
      </c>
      <c r="AT166" s="121">
        <v>2.1125000000000003</v>
      </c>
      <c r="AU166" s="121">
        <v>1.6666666666666667</v>
      </c>
      <c r="AV166" s="121">
        <v>3</v>
      </c>
      <c r="AW166" s="125"/>
      <c r="AX166" s="121">
        <v>1.9722222222222221</v>
      </c>
      <c r="AY166" s="121">
        <v>2.3333333333333335</v>
      </c>
      <c r="AZ166" s="121">
        <f t="shared" si="40"/>
        <v>12.834722222222222</v>
      </c>
      <c r="BA166" s="63">
        <f t="shared" si="41"/>
        <v>42.782407407407405</v>
      </c>
      <c r="BB166" s="121">
        <f t="shared" si="42"/>
        <v>17.112962962962964</v>
      </c>
      <c r="BC166" s="121">
        <f>Capstones!AV165*0.6</f>
        <v>46</v>
      </c>
      <c r="BD166" s="129">
        <f t="shared" si="43"/>
        <v>31.556481481481484</v>
      </c>
      <c r="BE166" s="123" t="str">
        <f t="shared" si="44"/>
        <v>Cleared</v>
      </c>
    </row>
    <row r="167" spans="1:57" s="124" customFormat="1" ht="22.2" customHeight="1" x14ac:dyDescent="0.3">
      <c r="A167" s="62">
        <v>163</v>
      </c>
      <c r="B167" s="121" t="s">
        <v>27</v>
      </c>
      <c r="C167" s="121" t="s">
        <v>47</v>
      </c>
      <c r="D167" s="121" t="s">
        <v>352</v>
      </c>
      <c r="E167" s="122" t="s">
        <v>353</v>
      </c>
      <c r="F167" s="63">
        <v>1</v>
      </c>
      <c r="G167" s="63">
        <v>1</v>
      </c>
      <c r="H167" s="63">
        <v>3</v>
      </c>
      <c r="I167" s="63">
        <v>3</v>
      </c>
      <c r="J167" s="63">
        <v>2</v>
      </c>
      <c r="K167" s="63">
        <v>2</v>
      </c>
      <c r="L167" s="63">
        <v>3</v>
      </c>
      <c r="M167" s="62">
        <f t="shared" si="34"/>
        <v>15</v>
      </c>
      <c r="N167" s="63">
        <f t="shared" si="35"/>
        <v>42.857142857142854</v>
      </c>
      <c r="O167" s="63">
        <v>0</v>
      </c>
      <c r="P167" s="63">
        <f>Capstones!O166</f>
        <v>37.777777777777771</v>
      </c>
      <c r="Q167" s="63">
        <f t="shared" si="32"/>
        <v>18.888888888888886</v>
      </c>
      <c r="R167" s="63" t="str">
        <f t="shared" si="36"/>
        <v>NC</v>
      </c>
      <c r="S167" s="63">
        <v>2.125</v>
      </c>
      <c r="T167" s="63">
        <v>2.3562500000000002</v>
      </c>
      <c r="U167" s="63">
        <v>1.8333333333333333</v>
      </c>
      <c r="V167" s="63">
        <v>3</v>
      </c>
      <c r="W167" s="63">
        <v>2.3333333333333335</v>
      </c>
      <c r="X167" s="63">
        <v>2.1166666666666667</v>
      </c>
      <c r="Y167" s="63">
        <v>2.125</v>
      </c>
      <c r="Z167" s="63">
        <f t="shared" si="45"/>
        <v>15.889583333333334</v>
      </c>
      <c r="AA167" s="63">
        <f>Persona!$Z167/35*100</f>
        <v>45.398809523809526</v>
      </c>
      <c r="AB167" s="63">
        <f t="shared" si="33"/>
        <v>18.159523809523812</v>
      </c>
      <c r="AC167" s="63">
        <f>Capstones!Z166*0.6</f>
        <v>36</v>
      </c>
      <c r="AD167" s="63">
        <f>(Persona!$AB167+Persona!$AC167)*0.5</f>
        <v>27.079761904761906</v>
      </c>
      <c r="AE167" s="63" t="str">
        <f t="shared" si="37"/>
        <v>Cleared</v>
      </c>
      <c r="AF167" s="121"/>
      <c r="AG167" s="121">
        <v>2.3083333333333331</v>
      </c>
      <c r="AH167" s="121">
        <v>1</v>
      </c>
      <c r="AI167" s="121">
        <v>1.75</v>
      </c>
      <c r="AJ167" s="121">
        <v>1.25</v>
      </c>
      <c r="AK167" s="121"/>
      <c r="AL167" s="121">
        <v>1.25</v>
      </c>
      <c r="AM167" s="121">
        <f t="shared" si="38"/>
        <v>7.5583333333333336</v>
      </c>
      <c r="AN167" s="63">
        <f>Persona!$AM167/25*100</f>
        <v>30.233333333333334</v>
      </c>
      <c r="AO167" s="63">
        <f>Persona!$AN167*0.4</f>
        <v>12.093333333333334</v>
      </c>
      <c r="AP167" s="63">
        <f>Capstones!AK166*0.6</f>
        <v>37.333333333333329</v>
      </c>
      <c r="AQ167" s="63">
        <f>(Persona!$AO167+Persona!$AP167)*0.5</f>
        <v>24.713333333333331</v>
      </c>
      <c r="AR167" s="63" t="str">
        <f t="shared" si="39"/>
        <v>NC</v>
      </c>
      <c r="AS167" s="121">
        <v>3</v>
      </c>
      <c r="AT167" s="121">
        <v>3</v>
      </c>
      <c r="AU167" s="121">
        <v>3</v>
      </c>
      <c r="AV167" s="121">
        <v>3</v>
      </c>
      <c r="AW167" s="121"/>
      <c r="AX167" s="121">
        <v>3</v>
      </c>
      <c r="AY167" s="121">
        <v>3</v>
      </c>
      <c r="AZ167" s="121">
        <f t="shared" si="40"/>
        <v>18</v>
      </c>
      <c r="BA167" s="63">
        <f t="shared" si="41"/>
        <v>60</v>
      </c>
      <c r="BB167" s="121">
        <f t="shared" si="42"/>
        <v>24</v>
      </c>
      <c r="BC167" s="121">
        <f>Capstones!AV166*0.6</f>
        <v>37.999999999999993</v>
      </c>
      <c r="BD167" s="129">
        <f t="shared" si="43"/>
        <v>30.999999999999996</v>
      </c>
      <c r="BE167" s="123" t="str">
        <f t="shared" si="44"/>
        <v>Cleared</v>
      </c>
    </row>
    <row r="168" spans="1:57" s="124" customFormat="1" ht="22.2" customHeight="1" x14ac:dyDescent="0.3">
      <c r="A168" s="66">
        <v>164</v>
      </c>
      <c r="B168" s="125" t="s">
        <v>23</v>
      </c>
      <c r="C168" s="125" t="s">
        <v>47</v>
      </c>
      <c r="D168" s="125" t="s">
        <v>354</v>
      </c>
      <c r="E168" s="126" t="s">
        <v>355</v>
      </c>
      <c r="F168" s="67">
        <v>2</v>
      </c>
      <c r="G168" s="67">
        <v>1</v>
      </c>
      <c r="H168" s="67">
        <v>2</v>
      </c>
      <c r="I168" s="67">
        <v>2</v>
      </c>
      <c r="J168" s="67">
        <v>4</v>
      </c>
      <c r="K168" s="67">
        <v>3</v>
      </c>
      <c r="L168" s="67">
        <v>1</v>
      </c>
      <c r="M168" s="66">
        <f t="shared" si="34"/>
        <v>15</v>
      </c>
      <c r="N168" s="67">
        <f t="shared" si="35"/>
        <v>42.857142857142854</v>
      </c>
      <c r="O168" s="67">
        <v>0</v>
      </c>
      <c r="P168" s="67">
        <f>Capstones!O167</f>
        <v>87.777777777777771</v>
      </c>
      <c r="Q168" s="63">
        <f t="shared" si="32"/>
        <v>43.888888888888886</v>
      </c>
      <c r="R168" s="63" t="str">
        <f t="shared" si="36"/>
        <v>Cleared</v>
      </c>
      <c r="S168" s="67">
        <v>3.0416666666666665</v>
      </c>
      <c r="T168" s="67">
        <v>3.3562500000000002</v>
      </c>
      <c r="U168" s="67">
        <v>2.6666666666666665</v>
      </c>
      <c r="V168" s="67">
        <v>4</v>
      </c>
      <c r="W168" s="67">
        <v>3.3333333333333335</v>
      </c>
      <c r="X168" s="67">
        <v>3.0666666666666669</v>
      </c>
      <c r="Y168" s="67">
        <v>3.125</v>
      </c>
      <c r="Z168" s="67">
        <f t="shared" si="45"/>
        <v>22.589583333333334</v>
      </c>
      <c r="AA168" s="67">
        <f>Persona!$Z168/35*100</f>
        <v>64.541666666666657</v>
      </c>
      <c r="AB168" s="67">
        <f t="shared" si="33"/>
        <v>25.816666666666663</v>
      </c>
      <c r="AC168" s="63">
        <f>Capstones!Z167*0.6</f>
        <v>44.79999999999999</v>
      </c>
      <c r="AD168" s="63">
        <f>(Persona!$AB168+Persona!$AC168)*0.5</f>
        <v>35.308333333333323</v>
      </c>
      <c r="AE168" s="63" t="str">
        <f t="shared" si="37"/>
        <v>Cleared</v>
      </c>
      <c r="AF168" s="125"/>
      <c r="AG168" s="125">
        <v>1.7749999999999999</v>
      </c>
      <c r="AH168" s="125">
        <v>2.7333333333333334</v>
      </c>
      <c r="AI168" s="125">
        <v>3</v>
      </c>
      <c r="AJ168" s="125">
        <v>3</v>
      </c>
      <c r="AK168" s="125"/>
      <c r="AL168" s="125">
        <v>2.75</v>
      </c>
      <c r="AM168" s="125">
        <f t="shared" si="38"/>
        <v>13.258333333333333</v>
      </c>
      <c r="AN168" s="67">
        <f>Persona!$AM168/25*100</f>
        <v>53.033333333333331</v>
      </c>
      <c r="AO168" s="67">
        <f>Persona!$AN168*0.4</f>
        <v>21.213333333333335</v>
      </c>
      <c r="AP168" s="63">
        <f>Capstones!AK167*0.6</f>
        <v>46</v>
      </c>
      <c r="AQ168" s="63">
        <f>(Persona!$AO168+Persona!$AP168)*0.5</f>
        <v>33.606666666666669</v>
      </c>
      <c r="AR168" s="63" t="str">
        <f t="shared" si="39"/>
        <v>Cleared</v>
      </c>
      <c r="AS168" s="121">
        <v>3.1666666666666665</v>
      </c>
      <c r="AT168" s="121">
        <v>3.1749999999999998</v>
      </c>
      <c r="AU168" s="121">
        <v>3.3333333333333335</v>
      </c>
      <c r="AV168" s="121">
        <v>3</v>
      </c>
      <c r="AW168" s="125"/>
      <c r="AX168" s="121">
        <v>3</v>
      </c>
      <c r="AY168" s="121">
        <v>3</v>
      </c>
      <c r="AZ168" s="121">
        <f t="shared" si="40"/>
        <v>18.675000000000001</v>
      </c>
      <c r="BA168" s="63">
        <f t="shared" si="41"/>
        <v>62.25</v>
      </c>
      <c r="BB168" s="121">
        <f t="shared" si="42"/>
        <v>24.900000000000002</v>
      </c>
      <c r="BC168" s="121">
        <f>Capstones!AV167*0.6</f>
        <v>29.166666666666664</v>
      </c>
      <c r="BD168" s="129">
        <f t="shared" si="43"/>
        <v>27.033333333333331</v>
      </c>
      <c r="BE168" s="123" t="str">
        <f t="shared" si="44"/>
        <v>Cleared</v>
      </c>
    </row>
    <row r="169" spans="1:57" s="124" customFormat="1" ht="22.2" customHeight="1" x14ac:dyDescent="0.3">
      <c r="A169" s="62">
        <v>165</v>
      </c>
      <c r="B169" s="121" t="s">
        <v>27</v>
      </c>
      <c r="C169" s="121" t="s">
        <v>24</v>
      </c>
      <c r="D169" s="121" t="s">
        <v>356</v>
      </c>
      <c r="E169" s="122" t="s">
        <v>357</v>
      </c>
      <c r="F169" s="63">
        <v>1</v>
      </c>
      <c r="G169" s="63">
        <v>1</v>
      </c>
      <c r="H169" s="63">
        <v>4</v>
      </c>
      <c r="I169" s="63">
        <v>3</v>
      </c>
      <c r="J169" s="63">
        <v>2</v>
      </c>
      <c r="K169" s="63">
        <v>3</v>
      </c>
      <c r="L169" s="63">
        <v>2</v>
      </c>
      <c r="M169" s="62">
        <f t="shared" si="34"/>
        <v>16</v>
      </c>
      <c r="N169" s="63">
        <f t="shared" si="35"/>
        <v>45.714285714285715</v>
      </c>
      <c r="O169" s="63">
        <v>0</v>
      </c>
      <c r="P169" s="63">
        <f>Capstones!O168</f>
        <v>30</v>
      </c>
      <c r="Q169" s="63">
        <f t="shared" si="32"/>
        <v>15</v>
      </c>
      <c r="R169" s="63" t="str">
        <f t="shared" si="36"/>
        <v>NC</v>
      </c>
      <c r="S169" s="63">
        <v>0.33333333333333331</v>
      </c>
      <c r="T169" s="63">
        <v>1.3374999999999999</v>
      </c>
      <c r="U169" s="63">
        <v>0.5</v>
      </c>
      <c r="V169" s="63">
        <v>0</v>
      </c>
      <c r="W169" s="63">
        <v>1</v>
      </c>
      <c r="X169" s="63">
        <v>1.25</v>
      </c>
      <c r="Y169" s="63">
        <v>0.33333333333333331</v>
      </c>
      <c r="Z169" s="63">
        <v>0</v>
      </c>
      <c r="AA169" s="63">
        <f>Persona!$Z169/35*100</f>
        <v>0</v>
      </c>
      <c r="AB169" s="63">
        <f t="shared" si="33"/>
        <v>0</v>
      </c>
      <c r="AC169" s="63">
        <f>Capstones!Z168*0.6</f>
        <v>46.400000000000006</v>
      </c>
      <c r="AD169" s="63">
        <f>(Persona!$AB169+Persona!$AC169)*0.5</f>
        <v>23.200000000000003</v>
      </c>
      <c r="AE169" s="63" t="str">
        <f t="shared" si="37"/>
        <v>NC</v>
      </c>
      <c r="AF169" s="121"/>
      <c r="AG169" s="121">
        <v>1.2749999999999999</v>
      </c>
      <c r="AH169" s="121">
        <v>0.66666666666666663</v>
      </c>
      <c r="AI169" s="121">
        <v>0.75</v>
      </c>
      <c r="AJ169" s="121">
        <v>0.625</v>
      </c>
      <c r="AK169" s="121"/>
      <c r="AL169" s="121">
        <v>0.75</v>
      </c>
      <c r="AM169" s="121">
        <f t="shared" si="38"/>
        <v>4.0666666666666664</v>
      </c>
      <c r="AN169" s="63">
        <f>Persona!$AM169/25*100</f>
        <v>16.266666666666666</v>
      </c>
      <c r="AO169" s="63">
        <f>Persona!$AN169*0.4</f>
        <v>6.5066666666666668</v>
      </c>
      <c r="AP169" s="63">
        <f>Capstones!AK168*0.6</f>
        <v>38.666666666666664</v>
      </c>
      <c r="AQ169" s="63">
        <f>(Persona!$AO169+Persona!$AP169)*0.5</f>
        <v>22.586666666666666</v>
      </c>
      <c r="AR169" s="63" t="str">
        <f t="shared" si="39"/>
        <v>NC</v>
      </c>
      <c r="AS169" s="121">
        <v>2.75</v>
      </c>
      <c r="AT169" s="121">
        <v>2.6749999999999998</v>
      </c>
      <c r="AU169" s="121">
        <v>2.6666666666666665</v>
      </c>
      <c r="AV169" s="121">
        <v>2.5</v>
      </c>
      <c r="AW169" s="121"/>
      <c r="AX169" s="121">
        <v>2.625</v>
      </c>
      <c r="AY169" s="121">
        <v>2.5</v>
      </c>
      <c r="AZ169" s="121">
        <f t="shared" si="40"/>
        <v>15.716666666666667</v>
      </c>
      <c r="BA169" s="63">
        <f t="shared" si="41"/>
        <v>52.388888888888893</v>
      </c>
      <c r="BB169" s="121">
        <f t="shared" si="42"/>
        <v>20.955555555555559</v>
      </c>
      <c r="BC169" s="121">
        <f>Capstones!AV168*0.6</f>
        <v>35</v>
      </c>
      <c r="BD169" s="129">
        <f t="shared" si="43"/>
        <v>27.977777777777781</v>
      </c>
      <c r="BE169" s="123" t="str">
        <f t="shared" si="44"/>
        <v>Cleared</v>
      </c>
    </row>
    <row r="170" spans="1:57" s="124" customFormat="1" ht="22.2" customHeight="1" x14ac:dyDescent="0.3">
      <c r="A170" s="66">
        <v>166</v>
      </c>
      <c r="B170" s="125" t="s">
        <v>27</v>
      </c>
      <c r="C170" s="125" t="s">
        <v>24</v>
      </c>
      <c r="D170" s="125" t="s">
        <v>358</v>
      </c>
      <c r="E170" s="126" t="s">
        <v>359</v>
      </c>
      <c r="F170" s="67">
        <v>2</v>
      </c>
      <c r="G170" s="67">
        <v>1</v>
      </c>
      <c r="H170" s="67">
        <v>4</v>
      </c>
      <c r="I170" s="67">
        <v>3</v>
      </c>
      <c r="J170" s="67">
        <v>1</v>
      </c>
      <c r="K170" s="67">
        <v>3</v>
      </c>
      <c r="L170" s="67">
        <v>1</v>
      </c>
      <c r="M170" s="66">
        <f t="shared" si="34"/>
        <v>15</v>
      </c>
      <c r="N170" s="67">
        <f t="shared" si="35"/>
        <v>42.857142857142854</v>
      </c>
      <c r="O170" s="67">
        <v>0</v>
      </c>
      <c r="P170" s="67">
        <f>Capstones!O169</f>
        <v>32.222222222222221</v>
      </c>
      <c r="Q170" s="63">
        <f t="shared" si="32"/>
        <v>16.111111111111111</v>
      </c>
      <c r="R170" s="63" t="str">
        <f t="shared" si="36"/>
        <v>NC</v>
      </c>
      <c r="S170" s="67">
        <v>1.6666666666666667</v>
      </c>
      <c r="T170" s="67">
        <v>2.3125</v>
      </c>
      <c r="U170" s="67">
        <v>2</v>
      </c>
      <c r="V170" s="67">
        <v>1</v>
      </c>
      <c r="W170" s="67">
        <v>0</v>
      </c>
      <c r="X170" s="67">
        <v>2.6833333333333336</v>
      </c>
      <c r="Y170" s="67">
        <v>1.75</v>
      </c>
      <c r="Z170" s="67">
        <f t="shared" ref="Z170:Z232" si="46">S170+T170+U170+V170+W170+X170+Y170</f>
        <v>11.412500000000001</v>
      </c>
      <c r="AA170" s="67">
        <f>Persona!$Z170/35*100</f>
        <v>32.607142857142861</v>
      </c>
      <c r="AB170" s="67">
        <f t="shared" si="33"/>
        <v>13.042857142857144</v>
      </c>
      <c r="AC170" s="63">
        <f>Capstones!Z169*0.6</f>
        <v>42.4</v>
      </c>
      <c r="AD170" s="63">
        <f>(Persona!$AB170+Persona!$AC170)*0.5</f>
        <v>27.721428571428572</v>
      </c>
      <c r="AE170" s="63" t="str">
        <f t="shared" si="37"/>
        <v>Cleared</v>
      </c>
      <c r="AF170" s="125"/>
      <c r="AG170" s="125">
        <v>1.7083333333333333</v>
      </c>
      <c r="AH170" s="125">
        <v>0.8</v>
      </c>
      <c r="AI170" s="125">
        <v>0.5</v>
      </c>
      <c r="AJ170" s="125">
        <v>0.5</v>
      </c>
      <c r="AK170" s="125"/>
      <c r="AL170" s="125">
        <v>0.5</v>
      </c>
      <c r="AM170" s="125">
        <f t="shared" si="38"/>
        <v>4.0083333333333329</v>
      </c>
      <c r="AN170" s="67">
        <f>Persona!$AM170/25*100</f>
        <v>16.033333333333331</v>
      </c>
      <c r="AO170" s="67">
        <f>Persona!$AN170*0.4</f>
        <v>6.4133333333333331</v>
      </c>
      <c r="AP170" s="63">
        <f>Capstones!AK169*0.6</f>
        <v>0</v>
      </c>
      <c r="AQ170" s="63">
        <f>(Persona!$AO170+Persona!$AP170)*0.5</f>
        <v>3.2066666666666666</v>
      </c>
      <c r="AR170" s="63" t="str">
        <f t="shared" si="39"/>
        <v>NC</v>
      </c>
      <c r="AS170" s="121">
        <v>2.1666666666666665</v>
      </c>
      <c r="AT170" s="121">
        <v>2.625</v>
      </c>
      <c r="AU170" s="121">
        <v>3</v>
      </c>
      <c r="AV170" s="121">
        <v>2</v>
      </c>
      <c r="AW170" s="125"/>
      <c r="AX170" s="121">
        <v>2.1111111111111112</v>
      </c>
      <c r="AY170" s="121">
        <v>2.3333333333333335</v>
      </c>
      <c r="AZ170" s="121">
        <f t="shared" si="40"/>
        <v>14.236111111111111</v>
      </c>
      <c r="BA170" s="63">
        <f t="shared" si="41"/>
        <v>47.453703703703702</v>
      </c>
      <c r="BB170" s="121">
        <f t="shared" si="42"/>
        <v>18.981481481481481</v>
      </c>
      <c r="BC170" s="121">
        <f>Capstones!AV169*0.6</f>
        <v>42.666666666666657</v>
      </c>
      <c r="BD170" s="129">
        <f t="shared" si="43"/>
        <v>30.824074074074069</v>
      </c>
      <c r="BE170" s="123" t="str">
        <f t="shared" si="44"/>
        <v>Cleared</v>
      </c>
    </row>
    <row r="171" spans="1:57" s="124" customFormat="1" ht="22.2" customHeight="1" x14ac:dyDescent="0.3">
      <c r="A171" s="62">
        <v>167</v>
      </c>
      <c r="B171" s="121" t="s">
        <v>27</v>
      </c>
      <c r="C171" s="121" t="s">
        <v>47</v>
      </c>
      <c r="D171" s="121" t="s">
        <v>360</v>
      </c>
      <c r="E171" s="122" t="s">
        <v>361</v>
      </c>
      <c r="F171" s="63">
        <v>2</v>
      </c>
      <c r="G171" s="63">
        <v>1</v>
      </c>
      <c r="H171" s="63">
        <v>4</v>
      </c>
      <c r="I171" s="63">
        <v>3</v>
      </c>
      <c r="J171" s="63">
        <v>1</v>
      </c>
      <c r="K171" s="63">
        <v>2</v>
      </c>
      <c r="L171" s="63">
        <v>2</v>
      </c>
      <c r="M171" s="62">
        <f t="shared" si="34"/>
        <v>15</v>
      </c>
      <c r="N171" s="63">
        <f t="shared" si="35"/>
        <v>42.857142857142854</v>
      </c>
      <c r="O171" s="63">
        <v>0</v>
      </c>
      <c r="P171" s="63">
        <f>Capstones!O170</f>
        <v>52.222222222222229</v>
      </c>
      <c r="Q171" s="63">
        <f t="shared" si="32"/>
        <v>26.111111111111114</v>
      </c>
      <c r="R171" s="63" t="str">
        <f t="shared" si="36"/>
        <v>Cleared</v>
      </c>
      <c r="S171" s="63">
        <v>2.8333333333333335</v>
      </c>
      <c r="T171" s="63">
        <v>3</v>
      </c>
      <c r="U171" s="63">
        <v>2.1666666666666665</v>
      </c>
      <c r="V171" s="63">
        <v>3</v>
      </c>
      <c r="W171" s="63">
        <v>3</v>
      </c>
      <c r="X171" s="63">
        <v>2.7333333333333334</v>
      </c>
      <c r="Y171" s="63">
        <v>2.75</v>
      </c>
      <c r="Z171" s="63">
        <f t="shared" si="46"/>
        <v>19.483333333333334</v>
      </c>
      <c r="AA171" s="63">
        <f>Persona!$Z171/35*100</f>
        <v>55.666666666666664</v>
      </c>
      <c r="AB171" s="63">
        <f t="shared" si="33"/>
        <v>22.266666666666666</v>
      </c>
      <c r="AC171" s="63">
        <f>Capstones!Z170*0.6</f>
        <v>60</v>
      </c>
      <c r="AD171" s="63">
        <f>(Persona!$AB171+Persona!$AC171)*0.5</f>
        <v>41.133333333333333</v>
      </c>
      <c r="AE171" s="63" t="str">
        <f t="shared" si="37"/>
        <v>Cleared</v>
      </c>
      <c r="AF171" s="121"/>
      <c r="AG171" s="121">
        <v>2.8166666666666664</v>
      </c>
      <c r="AH171" s="121">
        <v>1.6666666666666665</v>
      </c>
      <c r="AI171" s="121">
        <v>2.125</v>
      </c>
      <c r="AJ171" s="121">
        <v>1.375</v>
      </c>
      <c r="AK171" s="121"/>
      <c r="AL171" s="121">
        <v>2</v>
      </c>
      <c r="AM171" s="121">
        <f t="shared" si="38"/>
        <v>9.9833333333333325</v>
      </c>
      <c r="AN171" s="63">
        <f>Persona!$AM171/25*100</f>
        <v>39.93333333333333</v>
      </c>
      <c r="AO171" s="63">
        <f>Persona!$AN171*0.4</f>
        <v>15.973333333333333</v>
      </c>
      <c r="AP171" s="63">
        <f>Capstones!AK170*0.6</f>
        <v>40.999999999999993</v>
      </c>
      <c r="AQ171" s="63">
        <f>(Persona!$AO171+Persona!$AP171)*0.5</f>
        <v>28.486666666666665</v>
      </c>
      <c r="AR171" s="63" t="str">
        <f t="shared" si="39"/>
        <v>Cleared</v>
      </c>
      <c r="AS171" s="121">
        <v>2.75</v>
      </c>
      <c r="AT171" s="121">
        <v>2.8</v>
      </c>
      <c r="AU171" s="121">
        <v>2</v>
      </c>
      <c r="AV171" s="121">
        <v>4</v>
      </c>
      <c r="AW171" s="121"/>
      <c r="AX171" s="121">
        <v>2.4166666666666665</v>
      </c>
      <c r="AY171" s="121">
        <v>3</v>
      </c>
      <c r="AZ171" s="121">
        <f t="shared" si="40"/>
        <v>16.966666666666669</v>
      </c>
      <c r="BA171" s="63">
        <f t="shared" si="41"/>
        <v>56.555555555555564</v>
      </c>
      <c r="BB171" s="121">
        <f t="shared" si="42"/>
        <v>22.622222222222227</v>
      </c>
      <c r="BC171" s="121">
        <f>Capstones!AV170*0.6</f>
        <v>48</v>
      </c>
      <c r="BD171" s="129">
        <f t="shared" si="43"/>
        <v>35.311111111111117</v>
      </c>
      <c r="BE171" s="123" t="str">
        <f t="shared" si="44"/>
        <v>Cleared</v>
      </c>
    </row>
    <row r="172" spans="1:57" s="124" customFormat="1" ht="22.2" customHeight="1" x14ac:dyDescent="0.3">
      <c r="A172" s="66">
        <v>168</v>
      </c>
      <c r="B172" s="125" t="s">
        <v>23</v>
      </c>
      <c r="C172" s="125" t="s">
        <v>47</v>
      </c>
      <c r="D172" s="125" t="s">
        <v>362</v>
      </c>
      <c r="E172" s="126" t="s">
        <v>363</v>
      </c>
      <c r="F172" s="67">
        <v>1</v>
      </c>
      <c r="G172" s="67">
        <v>1</v>
      </c>
      <c r="H172" s="67">
        <v>3</v>
      </c>
      <c r="I172" s="67">
        <v>3</v>
      </c>
      <c r="J172" s="67">
        <v>2</v>
      </c>
      <c r="K172" s="67">
        <v>4</v>
      </c>
      <c r="L172" s="67">
        <v>2</v>
      </c>
      <c r="M172" s="66">
        <f t="shared" si="34"/>
        <v>16</v>
      </c>
      <c r="N172" s="67">
        <f t="shared" si="35"/>
        <v>45.714285714285715</v>
      </c>
      <c r="O172" s="67">
        <v>0</v>
      </c>
      <c r="P172" s="67">
        <f>Capstones!O171</f>
        <v>85.555555555555557</v>
      </c>
      <c r="Q172" s="63">
        <f t="shared" si="32"/>
        <v>42.777777777777779</v>
      </c>
      <c r="R172" s="63" t="str">
        <f t="shared" si="36"/>
        <v>Cleared</v>
      </c>
      <c r="S172" s="67">
        <v>2.8333333333333335</v>
      </c>
      <c r="T172" s="67">
        <v>3</v>
      </c>
      <c r="U172" s="67">
        <v>2.1666666666666665</v>
      </c>
      <c r="V172" s="67">
        <v>3</v>
      </c>
      <c r="W172" s="67">
        <v>3</v>
      </c>
      <c r="X172" s="67">
        <v>2.7333333333333334</v>
      </c>
      <c r="Y172" s="67">
        <v>2.75</v>
      </c>
      <c r="Z172" s="67">
        <f t="shared" si="46"/>
        <v>19.483333333333334</v>
      </c>
      <c r="AA172" s="67">
        <f>Persona!$Z172/35*100</f>
        <v>55.666666666666664</v>
      </c>
      <c r="AB172" s="67">
        <f t="shared" si="33"/>
        <v>22.266666666666666</v>
      </c>
      <c r="AC172" s="63">
        <f>Capstones!Z171*0.6</f>
        <v>54.4</v>
      </c>
      <c r="AD172" s="63">
        <f>(Persona!$AB172+Persona!$AC172)*0.5</f>
        <v>38.333333333333329</v>
      </c>
      <c r="AE172" s="63" t="str">
        <f t="shared" si="37"/>
        <v>Cleared</v>
      </c>
      <c r="AF172" s="125"/>
      <c r="AG172" s="125">
        <v>2.9833333333333334</v>
      </c>
      <c r="AH172" s="125">
        <v>1.4</v>
      </c>
      <c r="AI172" s="125">
        <v>2.5</v>
      </c>
      <c r="AJ172" s="125">
        <v>1.75</v>
      </c>
      <c r="AK172" s="125"/>
      <c r="AL172" s="125">
        <v>2.083333333333333</v>
      </c>
      <c r="AM172" s="125">
        <f t="shared" si="38"/>
        <v>10.716666666666665</v>
      </c>
      <c r="AN172" s="67">
        <f>Persona!$AM172/25*100</f>
        <v>42.86666666666666</v>
      </c>
      <c r="AO172" s="67">
        <f>Persona!$AN172*0.4</f>
        <v>17.146666666666665</v>
      </c>
      <c r="AP172" s="63">
        <f>Capstones!AK171*0.6</f>
        <v>35.333333333333336</v>
      </c>
      <c r="AQ172" s="63">
        <f>(Persona!$AO172+Persona!$AP172)*0.5</f>
        <v>26.240000000000002</v>
      </c>
      <c r="AR172" s="63" t="str">
        <f t="shared" si="39"/>
        <v>Cleared</v>
      </c>
      <c r="AS172" s="121">
        <v>3</v>
      </c>
      <c r="AT172" s="121">
        <v>3</v>
      </c>
      <c r="AU172" s="121">
        <v>3</v>
      </c>
      <c r="AV172" s="121">
        <v>3</v>
      </c>
      <c r="AW172" s="125"/>
      <c r="AX172" s="121">
        <v>3</v>
      </c>
      <c r="AY172" s="121">
        <v>3</v>
      </c>
      <c r="AZ172" s="121">
        <f t="shared" si="40"/>
        <v>18</v>
      </c>
      <c r="BA172" s="63">
        <f t="shared" si="41"/>
        <v>60</v>
      </c>
      <c r="BB172" s="121">
        <f t="shared" si="42"/>
        <v>24</v>
      </c>
      <c r="BC172" s="121">
        <f>Capstones!AV171*0.6</f>
        <v>52.333333333333329</v>
      </c>
      <c r="BD172" s="129">
        <f t="shared" si="43"/>
        <v>38.166666666666664</v>
      </c>
      <c r="BE172" s="123" t="str">
        <f t="shared" si="44"/>
        <v>Cleared</v>
      </c>
    </row>
    <row r="173" spans="1:57" s="124" customFormat="1" ht="22.2" customHeight="1" x14ac:dyDescent="0.3">
      <c r="A173" s="62">
        <v>169</v>
      </c>
      <c r="B173" s="121" t="s">
        <v>27</v>
      </c>
      <c r="C173" s="121" t="s">
        <v>15</v>
      </c>
      <c r="D173" s="121" t="s">
        <v>364</v>
      </c>
      <c r="E173" s="122" t="s">
        <v>365</v>
      </c>
      <c r="F173" s="63">
        <v>1</v>
      </c>
      <c r="G173" s="63">
        <v>3</v>
      </c>
      <c r="H173" s="63">
        <v>4</v>
      </c>
      <c r="I173" s="63">
        <v>1</v>
      </c>
      <c r="J173" s="63">
        <v>1</v>
      </c>
      <c r="K173" s="63">
        <v>3</v>
      </c>
      <c r="L173" s="63">
        <v>1</v>
      </c>
      <c r="M173" s="62">
        <f t="shared" si="34"/>
        <v>14</v>
      </c>
      <c r="N173" s="63">
        <f t="shared" si="35"/>
        <v>40</v>
      </c>
      <c r="O173" s="63">
        <v>0</v>
      </c>
      <c r="P173" s="63">
        <f>Capstones!O172</f>
        <v>60</v>
      </c>
      <c r="Q173" s="63">
        <f t="shared" si="32"/>
        <v>30</v>
      </c>
      <c r="R173" s="63" t="str">
        <f t="shared" si="36"/>
        <v>Cleared</v>
      </c>
      <c r="S173" s="63">
        <v>3.3333333333333335</v>
      </c>
      <c r="T173" s="63">
        <v>2.9</v>
      </c>
      <c r="U173" s="63">
        <v>2</v>
      </c>
      <c r="V173" s="63">
        <v>4</v>
      </c>
      <c r="W173" s="63">
        <v>3.6666666666666665</v>
      </c>
      <c r="X173" s="63">
        <v>2.7</v>
      </c>
      <c r="Y173" s="63">
        <v>1.75</v>
      </c>
      <c r="Z173" s="63">
        <f t="shared" si="46"/>
        <v>20.350000000000001</v>
      </c>
      <c r="AA173" s="63">
        <f>Persona!$Z173/35*100</f>
        <v>58.142857142857153</v>
      </c>
      <c r="AB173" s="63">
        <f t="shared" si="33"/>
        <v>23.257142857142863</v>
      </c>
      <c r="AC173" s="63">
        <f>Capstones!Z172*0.6</f>
        <v>39.999999999999993</v>
      </c>
      <c r="AD173" s="63">
        <f>(Persona!$AB173+Persona!$AC173)*0.5</f>
        <v>31.628571428571426</v>
      </c>
      <c r="AE173" s="63" t="str">
        <f t="shared" si="37"/>
        <v>Cleared</v>
      </c>
      <c r="AF173" s="121"/>
      <c r="AG173" s="121">
        <v>2.4499999999999997</v>
      </c>
      <c r="AH173" s="121">
        <v>1.2666666666666668</v>
      </c>
      <c r="AI173" s="121">
        <v>1.25</v>
      </c>
      <c r="AJ173" s="121">
        <v>1.25</v>
      </c>
      <c r="AK173" s="121"/>
      <c r="AL173" s="121">
        <v>1.6666666666666665</v>
      </c>
      <c r="AM173" s="121">
        <f t="shared" si="38"/>
        <v>7.8833333333333329</v>
      </c>
      <c r="AN173" s="63">
        <f>Persona!$AM173/25*100</f>
        <v>31.533333333333331</v>
      </c>
      <c r="AO173" s="63">
        <f>Persona!$AN173*0.4</f>
        <v>12.613333333333333</v>
      </c>
      <c r="AP173" s="63">
        <f>Capstones!AK172*0.6</f>
        <v>25.000000000000004</v>
      </c>
      <c r="AQ173" s="63">
        <f>(Persona!$AO173+Persona!$AP173)*0.5</f>
        <v>18.806666666666668</v>
      </c>
      <c r="AR173" s="63" t="str">
        <f t="shared" si="39"/>
        <v>NC</v>
      </c>
      <c r="AS173" s="121">
        <v>1.6666666666666667</v>
      </c>
      <c r="AT173" s="121">
        <v>1.7749999999999999</v>
      </c>
      <c r="AU173" s="121">
        <v>2</v>
      </c>
      <c r="AV173" s="121">
        <v>1</v>
      </c>
      <c r="AW173" s="121"/>
      <c r="AX173" s="121">
        <v>1.8333333333333333</v>
      </c>
      <c r="AY173" s="121">
        <v>2.3333333333333335</v>
      </c>
      <c r="AZ173" s="121">
        <f t="shared" si="40"/>
        <v>10.608333333333334</v>
      </c>
      <c r="BA173" s="63">
        <f t="shared" si="41"/>
        <v>35.361111111111114</v>
      </c>
      <c r="BB173" s="121">
        <f t="shared" si="42"/>
        <v>14.144444444444446</v>
      </c>
      <c r="BC173" s="121">
        <f>Capstones!AV172*0.6</f>
        <v>48</v>
      </c>
      <c r="BD173" s="129">
        <f t="shared" si="43"/>
        <v>31.072222222222223</v>
      </c>
      <c r="BE173" s="123" t="str">
        <f t="shared" si="44"/>
        <v>Cleared</v>
      </c>
    </row>
    <row r="174" spans="1:57" s="124" customFormat="1" ht="22.2" customHeight="1" x14ac:dyDescent="0.3">
      <c r="A174" s="66">
        <v>170</v>
      </c>
      <c r="B174" s="125" t="s">
        <v>23</v>
      </c>
      <c r="C174" s="125" t="s">
        <v>15</v>
      </c>
      <c r="D174" s="125" t="s">
        <v>366</v>
      </c>
      <c r="E174" s="126" t="s">
        <v>367</v>
      </c>
      <c r="F174" s="67">
        <v>2</v>
      </c>
      <c r="G174" s="67">
        <v>1</v>
      </c>
      <c r="H174" s="67">
        <v>1</v>
      </c>
      <c r="I174" s="67">
        <v>2</v>
      </c>
      <c r="J174" s="67">
        <v>4</v>
      </c>
      <c r="K174" s="67">
        <v>2</v>
      </c>
      <c r="L174" s="67">
        <v>3</v>
      </c>
      <c r="M174" s="66">
        <f t="shared" si="34"/>
        <v>15</v>
      </c>
      <c r="N174" s="67">
        <f t="shared" si="35"/>
        <v>42.857142857142854</v>
      </c>
      <c r="O174" s="67">
        <v>0</v>
      </c>
      <c r="P174" s="67">
        <f>Capstones!O173</f>
        <v>93.333333333333329</v>
      </c>
      <c r="Q174" s="63">
        <f t="shared" si="32"/>
        <v>46.666666666666664</v>
      </c>
      <c r="R174" s="63" t="str">
        <f t="shared" si="36"/>
        <v>Cleared</v>
      </c>
      <c r="S174" s="67">
        <v>2</v>
      </c>
      <c r="T174" s="67">
        <v>2.8250000000000002</v>
      </c>
      <c r="U174" s="67">
        <v>1.6666666666666667</v>
      </c>
      <c r="V174" s="67">
        <v>1</v>
      </c>
      <c r="W174" s="67">
        <v>1</v>
      </c>
      <c r="X174" s="67">
        <v>2.3666666666666667</v>
      </c>
      <c r="Y174" s="67">
        <v>1.75</v>
      </c>
      <c r="Z174" s="67">
        <f t="shared" si="46"/>
        <v>12.608333333333334</v>
      </c>
      <c r="AA174" s="67">
        <f>Persona!$Z174/35*100</f>
        <v>36.023809523809526</v>
      </c>
      <c r="AB174" s="67">
        <f t="shared" si="33"/>
        <v>14.409523809523812</v>
      </c>
      <c r="AC174" s="63">
        <f>Capstones!Z173*0.6</f>
        <v>46.400000000000006</v>
      </c>
      <c r="AD174" s="63">
        <f>(Persona!$AB174+Persona!$AC174)*0.5</f>
        <v>30.404761904761909</v>
      </c>
      <c r="AE174" s="63" t="str">
        <f t="shared" si="37"/>
        <v>Cleared</v>
      </c>
      <c r="AF174" s="125"/>
      <c r="AG174" s="125">
        <v>3.1916666666666669</v>
      </c>
      <c r="AH174" s="125">
        <v>1.2</v>
      </c>
      <c r="AI174" s="125">
        <v>1.5</v>
      </c>
      <c r="AJ174" s="125">
        <v>1.25</v>
      </c>
      <c r="AK174" s="125"/>
      <c r="AL174" s="125">
        <v>1.75</v>
      </c>
      <c r="AM174" s="125">
        <f t="shared" si="38"/>
        <v>8.8916666666666657</v>
      </c>
      <c r="AN174" s="67">
        <f>Persona!$AM174/25*100</f>
        <v>35.566666666666663</v>
      </c>
      <c r="AO174" s="67">
        <f>Persona!$AN174*0.4</f>
        <v>14.226666666666667</v>
      </c>
      <c r="AP174" s="63">
        <f>Capstones!AK173*0.6</f>
        <v>51.333333333333336</v>
      </c>
      <c r="AQ174" s="63">
        <f>(Persona!$AO174+Persona!$AP174)*0.5</f>
        <v>32.78</v>
      </c>
      <c r="AR174" s="63" t="str">
        <f t="shared" si="39"/>
        <v>Cleared</v>
      </c>
      <c r="AS174" s="121">
        <v>2.8333333333333335</v>
      </c>
      <c r="AT174" s="121">
        <v>3</v>
      </c>
      <c r="AU174" s="121">
        <v>3</v>
      </c>
      <c r="AV174" s="121">
        <v>2</v>
      </c>
      <c r="AW174" s="125"/>
      <c r="AX174" s="121">
        <v>3</v>
      </c>
      <c r="AY174" s="121">
        <v>3</v>
      </c>
      <c r="AZ174" s="121">
        <f t="shared" si="40"/>
        <v>16.833333333333336</v>
      </c>
      <c r="BA174" s="63">
        <f t="shared" si="41"/>
        <v>56.111111111111114</v>
      </c>
      <c r="BB174" s="121">
        <f t="shared" si="42"/>
        <v>22.444444444444446</v>
      </c>
      <c r="BC174" s="121">
        <f>Capstones!AV173*0.6</f>
        <v>44.333333333333329</v>
      </c>
      <c r="BD174" s="129">
        <f t="shared" si="43"/>
        <v>33.388888888888886</v>
      </c>
      <c r="BE174" s="123" t="str">
        <f t="shared" si="44"/>
        <v>Cleared</v>
      </c>
    </row>
    <row r="175" spans="1:57" s="124" customFormat="1" ht="22.2" customHeight="1" x14ac:dyDescent="0.3">
      <c r="A175" s="62">
        <v>171</v>
      </c>
      <c r="B175" s="121" t="s">
        <v>23</v>
      </c>
      <c r="C175" s="121" t="s">
        <v>47</v>
      </c>
      <c r="D175" s="121" t="s">
        <v>368</v>
      </c>
      <c r="E175" s="122" t="s">
        <v>369</v>
      </c>
      <c r="F175" s="63">
        <v>1</v>
      </c>
      <c r="G175" s="63">
        <v>1</v>
      </c>
      <c r="H175" s="63">
        <v>4</v>
      </c>
      <c r="I175" s="63">
        <v>1</v>
      </c>
      <c r="J175" s="63">
        <v>3</v>
      </c>
      <c r="K175" s="63">
        <v>3</v>
      </c>
      <c r="L175" s="63">
        <v>1</v>
      </c>
      <c r="M175" s="62">
        <f t="shared" si="34"/>
        <v>14</v>
      </c>
      <c r="N175" s="63">
        <f t="shared" si="35"/>
        <v>40</v>
      </c>
      <c r="O175" s="63">
        <v>0</v>
      </c>
      <c r="P175" s="63">
        <f>Capstones!O174</f>
        <v>67.777777777777786</v>
      </c>
      <c r="Q175" s="63">
        <f t="shared" si="32"/>
        <v>33.888888888888893</v>
      </c>
      <c r="R175" s="63" t="str">
        <f t="shared" si="36"/>
        <v>Cleared</v>
      </c>
      <c r="S175" s="63">
        <v>2.8333333333333335</v>
      </c>
      <c r="T175" s="63">
        <v>2.833333333333333</v>
      </c>
      <c r="U175" s="63">
        <v>2.1666666666666665</v>
      </c>
      <c r="V175" s="63">
        <v>3</v>
      </c>
      <c r="W175" s="63">
        <v>3</v>
      </c>
      <c r="X175" s="63">
        <v>2.6333333333333333</v>
      </c>
      <c r="Y175" s="63">
        <v>2.75</v>
      </c>
      <c r="Z175" s="63">
        <f t="shared" si="46"/>
        <v>19.216666666666665</v>
      </c>
      <c r="AA175" s="63">
        <f>Persona!$Z175/35*100</f>
        <v>54.904761904761898</v>
      </c>
      <c r="AB175" s="63">
        <f t="shared" si="33"/>
        <v>21.961904761904762</v>
      </c>
      <c r="AC175" s="63">
        <f>Capstones!Z174*0.6</f>
        <v>42.4</v>
      </c>
      <c r="AD175" s="63">
        <f>(Persona!$AB175+Persona!$AC175)*0.5</f>
        <v>32.180952380952377</v>
      </c>
      <c r="AE175" s="63" t="str">
        <f t="shared" si="37"/>
        <v>Cleared</v>
      </c>
      <c r="AF175" s="121"/>
      <c r="AG175" s="121">
        <v>1.7666666666666666</v>
      </c>
      <c r="AH175" s="121">
        <v>1.6666666666666665</v>
      </c>
      <c r="AI175" s="121">
        <v>1.875</v>
      </c>
      <c r="AJ175" s="121">
        <v>2</v>
      </c>
      <c r="AK175" s="121"/>
      <c r="AL175" s="121">
        <v>1.8333333333333335</v>
      </c>
      <c r="AM175" s="121">
        <f t="shared" si="38"/>
        <v>9.1416666666666675</v>
      </c>
      <c r="AN175" s="63">
        <f>Persona!$AM175/25*100</f>
        <v>36.56666666666667</v>
      </c>
      <c r="AO175" s="63">
        <f>Persona!$AN175*0.4</f>
        <v>14.626666666666669</v>
      </c>
      <c r="AP175" s="63">
        <f>Capstones!AK174*0.6</f>
        <v>43.333333333333329</v>
      </c>
      <c r="AQ175" s="63">
        <f>(Persona!$AO175+Persona!$AP175)*0.5</f>
        <v>28.979999999999997</v>
      </c>
      <c r="AR175" s="63" t="str">
        <f t="shared" si="39"/>
        <v>Cleared</v>
      </c>
      <c r="AS175" s="121">
        <v>2.0833333333333335</v>
      </c>
      <c r="AT175" s="121">
        <v>1.9874999999999998</v>
      </c>
      <c r="AU175" s="121">
        <v>2</v>
      </c>
      <c r="AV175" s="121">
        <v>2</v>
      </c>
      <c r="AW175" s="121"/>
      <c r="AX175" s="121">
        <v>2.1388888888888888</v>
      </c>
      <c r="AY175" s="121">
        <v>2.3333333333333335</v>
      </c>
      <c r="AZ175" s="121">
        <f t="shared" si="40"/>
        <v>12.543055555555556</v>
      </c>
      <c r="BA175" s="63">
        <f t="shared" si="41"/>
        <v>41.81018518518519</v>
      </c>
      <c r="BB175" s="121">
        <f t="shared" si="42"/>
        <v>16.724074074074078</v>
      </c>
      <c r="BC175" s="121">
        <f>Capstones!AV174*0.6</f>
        <v>40.666666666666664</v>
      </c>
      <c r="BD175" s="129">
        <f t="shared" si="43"/>
        <v>28.69537037037037</v>
      </c>
      <c r="BE175" s="123" t="str">
        <f t="shared" si="44"/>
        <v>Cleared</v>
      </c>
    </row>
    <row r="176" spans="1:57" s="124" customFormat="1" ht="22.2" customHeight="1" x14ac:dyDescent="0.3">
      <c r="A176" s="66">
        <v>172</v>
      </c>
      <c r="B176" s="125" t="s">
        <v>23</v>
      </c>
      <c r="C176" s="125" t="s">
        <v>34</v>
      </c>
      <c r="D176" s="125" t="s">
        <v>370</v>
      </c>
      <c r="E176" s="126" t="s">
        <v>371</v>
      </c>
      <c r="F176" s="67">
        <v>1</v>
      </c>
      <c r="G176" s="67">
        <v>1</v>
      </c>
      <c r="H176" s="67">
        <v>3</v>
      </c>
      <c r="I176" s="67">
        <v>4</v>
      </c>
      <c r="J176" s="67">
        <v>2</v>
      </c>
      <c r="K176" s="67">
        <v>1</v>
      </c>
      <c r="L176" s="67">
        <v>3</v>
      </c>
      <c r="M176" s="66">
        <f t="shared" si="34"/>
        <v>15</v>
      </c>
      <c r="N176" s="67">
        <f t="shared" si="35"/>
        <v>42.857142857142854</v>
      </c>
      <c r="O176" s="67">
        <v>0</v>
      </c>
      <c r="P176" s="67">
        <f>Capstones!O175</f>
        <v>60</v>
      </c>
      <c r="Q176" s="63">
        <f t="shared" si="32"/>
        <v>30</v>
      </c>
      <c r="R176" s="63" t="str">
        <f t="shared" si="36"/>
        <v>Cleared</v>
      </c>
      <c r="S176" s="67">
        <v>2.6666666666666665</v>
      </c>
      <c r="T176" s="67">
        <v>2.7416666666666663</v>
      </c>
      <c r="U176" s="67">
        <v>2.5</v>
      </c>
      <c r="V176" s="67">
        <v>1</v>
      </c>
      <c r="W176" s="67">
        <v>1</v>
      </c>
      <c r="X176" s="67">
        <v>2.5333333333333337</v>
      </c>
      <c r="Y176" s="67">
        <v>2.25</v>
      </c>
      <c r="Z176" s="67">
        <f t="shared" si="46"/>
        <v>14.691666666666666</v>
      </c>
      <c r="AA176" s="67">
        <f>Persona!$Z176/35*100</f>
        <v>41.976190476190482</v>
      </c>
      <c r="AB176" s="67">
        <f t="shared" si="33"/>
        <v>16.790476190476195</v>
      </c>
      <c r="AC176" s="63">
        <f>Capstones!Z175*0.6</f>
        <v>33.6</v>
      </c>
      <c r="AD176" s="63">
        <f>(Persona!$AB176+Persona!$AC176)*0.5</f>
        <v>25.195238095238096</v>
      </c>
      <c r="AE176" s="63" t="str">
        <f t="shared" si="37"/>
        <v>Cleared</v>
      </c>
      <c r="AF176" s="125"/>
      <c r="AG176" s="125">
        <v>2.4333333333333331</v>
      </c>
      <c r="AH176" s="125">
        <v>1.4</v>
      </c>
      <c r="AI176" s="125">
        <v>1.625</v>
      </c>
      <c r="AJ176" s="125">
        <v>1.25</v>
      </c>
      <c r="AK176" s="125"/>
      <c r="AL176" s="125">
        <v>1.5</v>
      </c>
      <c r="AM176" s="125">
        <f t="shared" si="38"/>
        <v>8.2083333333333321</v>
      </c>
      <c r="AN176" s="67">
        <f>Persona!$AM176/25*100</f>
        <v>32.833333333333329</v>
      </c>
      <c r="AO176" s="67">
        <f>Persona!$AN176*0.4</f>
        <v>13.133333333333333</v>
      </c>
      <c r="AP176" s="63">
        <f>Capstones!AK175*0.6</f>
        <v>29</v>
      </c>
      <c r="AQ176" s="63">
        <f>(Persona!$AO176+Persona!$AP176)*0.5</f>
        <v>21.066666666666666</v>
      </c>
      <c r="AR176" s="63" t="str">
        <f t="shared" si="39"/>
        <v>NC</v>
      </c>
      <c r="AS176" s="121">
        <v>2</v>
      </c>
      <c r="AT176" s="121">
        <v>2</v>
      </c>
      <c r="AU176" s="121">
        <v>2</v>
      </c>
      <c r="AV176" s="121">
        <v>2</v>
      </c>
      <c r="AW176" s="125"/>
      <c r="AX176" s="121">
        <v>2</v>
      </c>
      <c r="AY176" s="121">
        <v>2.3333333333333335</v>
      </c>
      <c r="AZ176" s="121">
        <f t="shared" si="40"/>
        <v>12.333333333333334</v>
      </c>
      <c r="BA176" s="63">
        <f t="shared" si="41"/>
        <v>41.111111111111114</v>
      </c>
      <c r="BB176" s="121">
        <f t="shared" si="42"/>
        <v>16.444444444444446</v>
      </c>
      <c r="BC176" s="121">
        <f>Capstones!AV175*0.6</f>
        <v>36</v>
      </c>
      <c r="BD176" s="129">
        <f t="shared" si="43"/>
        <v>26.222222222222221</v>
      </c>
      <c r="BE176" s="123" t="str">
        <f t="shared" si="44"/>
        <v>Cleared</v>
      </c>
    </row>
    <row r="177" spans="1:57" s="124" customFormat="1" ht="22.2" customHeight="1" x14ac:dyDescent="0.3">
      <c r="A177" s="62">
        <v>173</v>
      </c>
      <c r="B177" s="121" t="s">
        <v>23</v>
      </c>
      <c r="C177" s="121" t="s">
        <v>15</v>
      </c>
      <c r="D177" s="121" t="s">
        <v>372</v>
      </c>
      <c r="E177" s="122" t="s">
        <v>373</v>
      </c>
      <c r="F177" s="63">
        <v>2</v>
      </c>
      <c r="G177" s="63">
        <v>1</v>
      </c>
      <c r="H177" s="63">
        <v>1</v>
      </c>
      <c r="I177" s="63">
        <v>3</v>
      </c>
      <c r="J177" s="63">
        <v>3</v>
      </c>
      <c r="K177" s="63">
        <v>2</v>
      </c>
      <c r="L177" s="63">
        <v>3</v>
      </c>
      <c r="M177" s="62">
        <f t="shared" si="34"/>
        <v>15</v>
      </c>
      <c r="N177" s="63">
        <f t="shared" si="35"/>
        <v>42.857142857142854</v>
      </c>
      <c r="O177" s="63">
        <v>0</v>
      </c>
      <c r="P177" s="63">
        <f>Capstones!O176</f>
        <v>68.888888888888872</v>
      </c>
      <c r="Q177" s="63">
        <f t="shared" si="32"/>
        <v>34.444444444444436</v>
      </c>
      <c r="R177" s="63" t="str">
        <f t="shared" si="36"/>
        <v>Cleared</v>
      </c>
      <c r="S177" s="63">
        <v>1.6666666666666667</v>
      </c>
      <c r="T177" s="63">
        <v>2.2458333333333331</v>
      </c>
      <c r="U177" s="63">
        <v>1.6666666666666667</v>
      </c>
      <c r="V177" s="63">
        <v>2</v>
      </c>
      <c r="W177" s="63">
        <v>3</v>
      </c>
      <c r="X177" s="63">
        <v>2.2999999999999998</v>
      </c>
      <c r="Y177" s="63">
        <v>1.75</v>
      </c>
      <c r="Z177" s="63">
        <f t="shared" si="46"/>
        <v>14.629166666666666</v>
      </c>
      <c r="AA177" s="63">
        <f>Persona!$Z177/35*100</f>
        <v>41.797619047619044</v>
      </c>
      <c r="AB177" s="63">
        <f t="shared" si="33"/>
        <v>16.719047619047618</v>
      </c>
      <c r="AC177" s="63">
        <f>Capstones!Z176*0.6</f>
        <v>34.4</v>
      </c>
      <c r="AD177" s="63">
        <f>(Persona!$AB177+Persona!$AC177)*0.5</f>
        <v>25.55952380952381</v>
      </c>
      <c r="AE177" s="63" t="str">
        <f t="shared" si="37"/>
        <v>Cleared</v>
      </c>
      <c r="AF177" s="121"/>
      <c r="AG177" s="121">
        <v>2.4916666666666667</v>
      </c>
      <c r="AH177" s="121">
        <v>1.7333333333333332</v>
      </c>
      <c r="AI177" s="121">
        <v>2.25</v>
      </c>
      <c r="AJ177" s="121">
        <v>2.25</v>
      </c>
      <c r="AK177" s="121"/>
      <c r="AL177" s="121">
        <v>2.5</v>
      </c>
      <c r="AM177" s="121">
        <f t="shared" si="38"/>
        <v>11.225</v>
      </c>
      <c r="AN177" s="63">
        <f>Persona!$AM177/25*100</f>
        <v>44.9</v>
      </c>
      <c r="AO177" s="63">
        <f>Persona!$AN177*0.4</f>
        <v>17.96</v>
      </c>
      <c r="AP177" s="63">
        <f>Capstones!AK176*0.6</f>
        <v>39.999999999999993</v>
      </c>
      <c r="AQ177" s="63">
        <f>(Persona!$AO177+Persona!$AP177)*0.5</f>
        <v>28.979999999999997</v>
      </c>
      <c r="AR177" s="63" t="str">
        <f t="shared" si="39"/>
        <v>Cleared</v>
      </c>
      <c r="AS177" s="121">
        <v>1.75</v>
      </c>
      <c r="AT177" s="121">
        <v>2.5</v>
      </c>
      <c r="AU177" s="121">
        <v>1.6666666666666667</v>
      </c>
      <c r="AV177" s="121">
        <v>2</v>
      </c>
      <c r="AW177" s="121"/>
      <c r="AX177" s="121">
        <v>1.8333333333333333</v>
      </c>
      <c r="AY177" s="121">
        <v>2.3333333333333335</v>
      </c>
      <c r="AZ177" s="121">
        <f t="shared" si="40"/>
        <v>12.083333333333334</v>
      </c>
      <c r="BA177" s="63">
        <f t="shared" si="41"/>
        <v>40.277777777777786</v>
      </c>
      <c r="BB177" s="121">
        <f t="shared" si="42"/>
        <v>16.111111111111114</v>
      </c>
      <c r="BC177" s="121">
        <f>Capstones!AV176*0.6</f>
        <v>39.666666666666664</v>
      </c>
      <c r="BD177" s="129">
        <f t="shared" si="43"/>
        <v>27.888888888888889</v>
      </c>
      <c r="BE177" s="123" t="str">
        <f t="shared" si="44"/>
        <v>Cleared</v>
      </c>
    </row>
    <row r="178" spans="1:57" s="124" customFormat="1" ht="22.2" customHeight="1" x14ac:dyDescent="0.3">
      <c r="A178" s="66">
        <v>174</v>
      </c>
      <c r="B178" s="125" t="s">
        <v>23</v>
      </c>
      <c r="C178" s="125" t="s">
        <v>15</v>
      </c>
      <c r="D178" s="125" t="s">
        <v>374</v>
      </c>
      <c r="E178" s="126" t="s">
        <v>375</v>
      </c>
      <c r="F178" s="67">
        <v>2</v>
      </c>
      <c r="G178" s="67">
        <v>2</v>
      </c>
      <c r="H178" s="67">
        <v>4</v>
      </c>
      <c r="I178" s="67">
        <v>3</v>
      </c>
      <c r="J178" s="67">
        <v>1</v>
      </c>
      <c r="K178" s="67">
        <v>3</v>
      </c>
      <c r="L178" s="67">
        <v>1</v>
      </c>
      <c r="M178" s="66">
        <f t="shared" si="34"/>
        <v>16</v>
      </c>
      <c r="N178" s="67">
        <f t="shared" si="35"/>
        <v>45.714285714285715</v>
      </c>
      <c r="O178" s="67">
        <v>0</v>
      </c>
      <c r="P178" s="67">
        <f>Capstones!O177</f>
        <v>40</v>
      </c>
      <c r="Q178" s="63">
        <f t="shared" si="32"/>
        <v>20</v>
      </c>
      <c r="R178" s="63" t="str">
        <f t="shared" si="36"/>
        <v>NC</v>
      </c>
      <c r="S178" s="67">
        <v>2</v>
      </c>
      <c r="T178" s="67">
        <v>3.1104166666666666</v>
      </c>
      <c r="U178" s="67">
        <v>1.3333333333333333</v>
      </c>
      <c r="V178" s="67">
        <v>4</v>
      </c>
      <c r="W178" s="67">
        <v>2.6666666666666665</v>
      </c>
      <c r="X178" s="67">
        <v>2.2333333333333334</v>
      </c>
      <c r="Y178" s="67">
        <v>1.75</v>
      </c>
      <c r="Z178" s="67">
        <f t="shared" si="46"/>
        <v>17.09375</v>
      </c>
      <c r="AA178" s="67">
        <f>Persona!$Z178/35*100</f>
        <v>48.839285714285715</v>
      </c>
      <c r="AB178" s="67">
        <f t="shared" si="33"/>
        <v>19.535714285714288</v>
      </c>
      <c r="AC178" s="63">
        <f>Capstones!Z177*0.6</f>
        <v>46.400000000000006</v>
      </c>
      <c r="AD178" s="63">
        <f>(Persona!$AB178+Persona!$AC178)*0.5</f>
        <v>32.967857142857149</v>
      </c>
      <c r="AE178" s="63" t="str">
        <f t="shared" si="37"/>
        <v>Cleared</v>
      </c>
      <c r="AF178" s="125"/>
      <c r="AG178" s="125">
        <v>2.4333333333333336</v>
      </c>
      <c r="AH178" s="125">
        <v>1.1333333333333333</v>
      </c>
      <c r="AI178" s="125">
        <v>1.5</v>
      </c>
      <c r="AJ178" s="125">
        <v>1.375</v>
      </c>
      <c r="AK178" s="125"/>
      <c r="AL178" s="125">
        <v>1.6666666666666665</v>
      </c>
      <c r="AM178" s="125">
        <f t="shared" si="38"/>
        <v>8.1083333333333325</v>
      </c>
      <c r="AN178" s="67">
        <f>Persona!$AM178/25*100</f>
        <v>32.43333333333333</v>
      </c>
      <c r="AO178" s="67">
        <f>Persona!$AN178*0.4</f>
        <v>12.973333333333333</v>
      </c>
      <c r="AP178" s="63">
        <f>Capstones!AK177*0.6</f>
        <v>34</v>
      </c>
      <c r="AQ178" s="63">
        <f>(Persona!$AO178+Persona!$AP178)*0.5</f>
        <v>23.486666666666665</v>
      </c>
      <c r="AR178" s="63" t="str">
        <f t="shared" si="39"/>
        <v>NC</v>
      </c>
      <c r="AS178" s="121">
        <v>2.6666666666666665</v>
      </c>
      <c r="AT178" s="121">
        <v>2.2250000000000001</v>
      </c>
      <c r="AU178" s="121">
        <v>3</v>
      </c>
      <c r="AV178" s="121">
        <v>3</v>
      </c>
      <c r="AW178" s="125"/>
      <c r="AX178" s="121">
        <v>2.6666666666666665</v>
      </c>
      <c r="AY178" s="121">
        <v>3</v>
      </c>
      <c r="AZ178" s="121">
        <f t="shared" si="40"/>
        <v>16.55833333333333</v>
      </c>
      <c r="BA178" s="63">
        <f t="shared" si="41"/>
        <v>55.194444444444436</v>
      </c>
      <c r="BB178" s="121">
        <f t="shared" si="42"/>
        <v>22.077777777777776</v>
      </c>
      <c r="BC178" s="121">
        <f>Capstones!AV177*0.6</f>
        <v>36</v>
      </c>
      <c r="BD178" s="129">
        <f t="shared" si="43"/>
        <v>29.038888888888888</v>
      </c>
      <c r="BE178" s="123" t="str">
        <f t="shared" si="44"/>
        <v>Cleared</v>
      </c>
    </row>
    <row r="179" spans="1:57" s="124" customFormat="1" ht="22.2" customHeight="1" x14ac:dyDescent="0.3">
      <c r="A179" s="62">
        <v>175</v>
      </c>
      <c r="B179" s="121" t="s">
        <v>27</v>
      </c>
      <c r="C179" s="121" t="s">
        <v>24</v>
      </c>
      <c r="D179" s="121" t="s">
        <v>376</v>
      </c>
      <c r="E179" s="122" t="s">
        <v>377</v>
      </c>
      <c r="F179" s="63">
        <v>2</v>
      </c>
      <c r="G179" s="63">
        <v>3</v>
      </c>
      <c r="H179" s="63">
        <v>4</v>
      </c>
      <c r="I179" s="63">
        <v>2</v>
      </c>
      <c r="J179" s="63">
        <v>1</v>
      </c>
      <c r="K179" s="63">
        <v>3</v>
      </c>
      <c r="L179" s="63">
        <v>1</v>
      </c>
      <c r="M179" s="62">
        <f t="shared" si="34"/>
        <v>16</v>
      </c>
      <c r="N179" s="63">
        <f t="shared" si="35"/>
        <v>45.714285714285715</v>
      </c>
      <c r="O179" s="63">
        <v>0</v>
      </c>
      <c r="P179" s="63">
        <f>Capstones!O178</f>
        <v>25.555555555555561</v>
      </c>
      <c r="Q179" s="63">
        <f t="shared" si="32"/>
        <v>12.77777777777778</v>
      </c>
      <c r="R179" s="63" t="str">
        <f t="shared" si="36"/>
        <v>NC</v>
      </c>
      <c r="S179" s="63">
        <v>1</v>
      </c>
      <c r="T179" s="63">
        <v>1.3666666666666667</v>
      </c>
      <c r="U179" s="63">
        <v>1</v>
      </c>
      <c r="V179" s="63">
        <v>1</v>
      </c>
      <c r="W179" s="63">
        <v>1</v>
      </c>
      <c r="X179" s="63">
        <v>1.5166666666666666</v>
      </c>
      <c r="Y179" s="63">
        <v>1</v>
      </c>
      <c r="Z179" s="63">
        <f t="shared" si="46"/>
        <v>7.8833333333333337</v>
      </c>
      <c r="AA179" s="63">
        <f>Persona!$Z179/35*100</f>
        <v>22.523809523809526</v>
      </c>
      <c r="AB179" s="63">
        <f t="shared" si="33"/>
        <v>9.0095238095238113</v>
      </c>
      <c r="AC179" s="63">
        <f>Capstones!Z178*0.6</f>
        <v>41.599999999999994</v>
      </c>
      <c r="AD179" s="63">
        <f>(Persona!$AB179+Persona!$AC179)*0.5</f>
        <v>25.304761904761904</v>
      </c>
      <c r="AE179" s="63" t="str">
        <f t="shared" si="37"/>
        <v>Cleared</v>
      </c>
      <c r="AF179" s="121"/>
      <c r="AG179" s="121">
        <v>1.4416666666666667</v>
      </c>
      <c r="AH179" s="121">
        <v>0.86666666666666681</v>
      </c>
      <c r="AI179" s="121">
        <v>0.875</v>
      </c>
      <c r="AJ179" s="121">
        <v>0.625</v>
      </c>
      <c r="AK179" s="121"/>
      <c r="AL179" s="121">
        <v>1.0833333333333335</v>
      </c>
      <c r="AM179" s="121">
        <f t="shared" si="38"/>
        <v>4.8916666666666675</v>
      </c>
      <c r="AN179" s="63">
        <f>Persona!$AM179/25*100</f>
        <v>19.56666666666667</v>
      </c>
      <c r="AO179" s="63">
        <f>Persona!$AN179*0.4</f>
        <v>7.826666666666668</v>
      </c>
      <c r="AP179" s="63">
        <f>Capstones!AK178*0.6</f>
        <v>42</v>
      </c>
      <c r="AQ179" s="63">
        <f>(Persona!$AO179+Persona!$AP179)*0.5</f>
        <v>24.913333333333334</v>
      </c>
      <c r="AR179" s="63" t="str">
        <f t="shared" si="39"/>
        <v>NC</v>
      </c>
      <c r="AS179" s="121">
        <v>1.75</v>
      </c>
      <c r="AT179" s="121">
        <v>1.7749999999999999</v>
      </c>
      <c r="AU179" s="121">
        <v>2.3333333333333335</v>
      </c>
      <c r="AV179" s="121">
        <v>2</v>
      </c>
      <c r="AW179" s="121"/>
      <c r="AX179" s="121">
        <v>1.9166666666666667</v>
      </c>
      <c r="AY179" s="121">
        <v>3</v>
      </c>
      <c r="AZ179" s="121">
        <f t="shared" si="40"/>
        <v>12.775</v>
      </c>
      <c r="BA179" s="63">
        <f t="shared" si="41"/>
        <v>42.583333333333336</v>
      </c>
      <c r="BB179" s="121">
        <f t="shared" si="42"/>
        <v>17.033333333333335</v>
      </c>
      <c r="BC179" s="121">
        <f>Capstones!AV178*0.6</f>
        <v>21.666666666666664</v>
      </c>
      <c r="BD179" s="129">
        <f t="shared" si="43"/>
        <v>19.350000000000001</v>
      </c>
      <c r="BE179" s="123" t="str">
        <f t="shared" si="44"/>
        <v>NC</v>
      </c>
    </row>
    <row r="180" spans="1:57" s="124" customFormat="1" ht="22.2" customHeight="1" x14ac:dyDescent="0.3">
      <c r="A180" s="66">
        <v>176</v>
      </c>
      <c r="B180" s="125" t="s">
        <v>27</v>
      </c>
      <c r="C180" s="125" t="s">
        <v>15</v>
      </c>
      <c r="D180" s="125" t="s">
        <v>378</v>
      </c>
      <c r="E180" s="126" t="s">
        <v>379</v>
      </c>
      <c r="F180" s="67">
        <v>1</v>
      </c>
      <c r="G180" s="67">
        <v>1</v>
      </c>
      <c r="H180" s="67">
        <v>1</v>
      </c>
      <c r="I180" s="67">
        <v>1</v>
      </c>
      <c r="J180" s="67">
        <v>1</v>
      </c>
      <c r="K180" s="67">
        <v>1</v>
      </c>
      <c r="L180" s="67">
        <v>1</v>
      </c>
      <c r="M180" s="66">
        <f t="shared" si="34"/>
        <v>7</v>
      </c>
      <c r="N180" s="67">
        <f t="shared" si="35"/>
        <v>20</v>
      </c>
      <c r="O180" s="67">
        <v>0</v>
      </c>
      <c r="P180" s="67">
        <f>Capstones!O179</f>
        <v>83.333333333333343</v>
      </c>
      <c r="Q180" s="63">
        <f t="shared" si="32"/>
        <v>41.666666666666671</v>
      </c>
      <c r="R180" s="63" t="str">
        <f t="shared" si="36"/>
        <v>Cleared</v>
      </c>
      <c r="S180" s="67">
        <v>3.25</v>
      </c>
      <c r="T180" s="67">
        <v>3.0604166666666668</v>
      </c>
      <c r="U180" s="67">
        <v>2.3333333333333335</v>
      </c>
      <c r="V180" s="67">
        <v>3</v>
      </c>
      <c r="W180" s="67">
        <v>2.3333333333333335</v>
      </c>
      <c r="X180" s="67">
        <v>2.9666666666666668</v>
      </c>
      <c r="Y180" s="67">
        <v>2.25</v>
      </c>
      <c r="Z180" s="67">
        <f t="shared" si="46"/>
        <v>19.193750000000001</v>
      </c>
      <c r="AA180" s="67">
        <f>Persona!$Z180/35*100</f>
        <v>54.839285714285722</v>
      </c>
      <c r="AB180" s="67">
        <f t="shared" si="33"/>
        <v>21.93571428571429</v>
      </c>
      <c r="AC180" s="63">
        <f>Capstones!Z179*0.6</f>
        <v>24</v>
      </c>
      <c r="AD180" s="63">
        <f>(Persona!$AB180+Persona!$AC180)*0.5</f>
        <v>22.967857142857145</v>
      </c>
      <c r="AE180" s="63" t="str">
        <f t="shared" si="37"/>
        <v>NC</v>
      </c>
      <c r="AF180" s="125"/>
      <c r="AG180" s="125">
        <v>1.0916666666666668</v>
      </c>
      <c r="AH180" s="125">
        <v>1.4</v>
      </c>
      <c r="AI180" s="125">
        <v>1.625</v>
      </c>
      <c r="AJ180" s="125">
        <v>1.625</v>
      </c>
      <c r="AK180" s="125"/>
      <c r="AL180" s="125">
        <v>1.5</v>
      </c>
      <c r="AM180" s="125">
        <f t="shared" si="38"/>
        <v>7.2416666666666671</v>
      </c>
      <c r="AN180" s="67">
        <f>Persona!$AM180/25*100</f>
        <v>28.966666666666669</v>
      </c>
      <c r="AO180" s="67">
        <f>Persona!$AN180*0.4</f>
        <v>11.586666666666668</v>
      </c>
      <c r="AP180" s="63">
        <f>Capstones!AK179*0.6</f>
        <v>0</v>
      </c>
      <c r="AQ180" s="63">
        <f>(Persona!$AO180+Persona!$AP180)*0.5</f>
        <v>5.7933333333333339</v>
      </c>
      <c r="AR180" s="63" t="str">
        <f t="shared" si="39"/>
        <v>NC</v>
      </c>
      <c r="AS180" s="121">
        <v>2.0833333333333335</v>
      </c>
      <c r="AT180" s="121">
        <v>2.0499999999999998</v>
      </c>
      <c r="AU180" s="121">
        <v>2.3333333333333335</v>
      </c>
      <c r="AV180" s="121">
        <v>2</v>
      </c>
      <c r="AW180" s="125"/>
      <c r="AX180" s="121">
        <v>2.1388888888888888</v>
      </c>
      <c r="AY180" s="121">
        <v>2</v>
      </c>
      <c r="AZ180" s="121">
        <f t="shared" si="40"/>
        <v>12.605555555555556</v>
      </c>
      <c r="BA180" s="63">
        <f t="shared" si="41"/>
        <v>42.018518518518519</v>
      </c>
      <c r="BB180" s="121">
        <f t="shared" si="42"/>
        <v>16.807407407407407</v>
      </c>
      <c r="BC180" s="121">
        <f>Capstones!AV179*0.6</f>
        <v>34</v>
      </c>
      <c r="BD180" s="129">
        <f t="shared" si="43"/>
        <v>25.403703703703705</v>
      </c>
      <c r="BE180" s="123" t="str">
        <f t="shared" si="44"/>
        <v>Cleared</v>
      </c>
    </row>
    <row r="181" spans="1:57" s="124" customFormat="1" ht="22.2" customHeight="1" x14ac:dyDescent="0.3">
      <c r="A181" s="62">
        <v>177</v>
      </c>
      <c r="B181" s="121" t="s">
        <v>27</v>
      </c>
      <c r="C181" s="121" t="s">
        <v>47</v>
      </c>
      <c r="D181" s="121" t="s">
        <v>380</v>
      </c>
      <c r="E181" s="122" t="s">
        <v>381</v>
      </c>
      <c r="F181" s="63">
        <v>2</v>
      </c>
      <c r="G181" s="63">
        <v>1</v>
      </c>
      <c r="H181" s="63">
        <v>4</v>
      </c>
      <c r="I181" s="63">
        <v>3</v>
      </c>
      <c r="J181" s="63">
        <v>2</v>
      </c>
      <c r="K181" s="63">
        <v>1</v>
      </c>
      <c r="L181" s="63">
        <v>3</v>
      </c>
      <c r="M181" s="62">
        <f t="shared" si="34"/>
        <v>16</v>
      </c>
      <c r="N181" s="63">
        <f t="shared" si="35"/>
        <v>45.714285714285715</v>
      </c>
      <c r="O181" s="63">
        <v>0</v>
      </c>
      <c r="P181" s="63">
        <f>Capstones!O180</f>
        <v>70</v>
      </c>
      <c r="Q181" s="63">
        <f t="shared" si="32"/>
        <v>35</v>
      </c>
      <c r="R181" s="63" t="str">
        <f t="shared" si="36"/>
        <v>Cleared</v>
      </c>
      <c r="S181" s="63">
        <v>2.0416666666666665</v>
      </c>
      <c r="T181" s="63">
        <v>2.4395833333333332</v>
      </c>
      <c r="U181" s="63">
        <v>1.8333333333333333</v>
      </c>
      <c r="V181" s="63">
        <v>3</v>
      </c>
      <c r="W181" s="63">
        <v>2.3333333333333335</v>
      </c>
      <c r="X181" s="63">
        <v>2.166666666666667</v>
      </c>
      <c r="Y181" s="63">
        <v>2.125</v>
      </c>
      <c r="Z181" s="63">
        <f t="shared" si="46"/>
        <v>15.939583333333331</v>
      </c>
      <c r="AA181" s="63">
        <f>Persona!$Z181/35*100</f>
        <v>45.541666666666664</v>
      </c>
      <c r="AB181" s="63">
        <f t="shared" si="33"/>
        <v>18.216666666666665</v>
      </c>
      <c r="AC181" s="63">
        <f>Capstones!Z180*0.6</f>
        <v>40.799999999999997</v>
      </c>
      <c r="AD181" s="63">
        <f>(Persona!$AB181+Persona!$AC181)*0.5</f>
        <v>29.508333333333333</v>
      </c>
      <c r="AE181" s="63" t="str">
        <f t="shared" si="37"/>
        <v>Cleared</v>
      </c>
      <c r="AF181" s="121"/>
      <c r="AG181" s="121">
        <v>2.5499999999999998</v>
      </c>
      <c r="AH181" s="121">
        <v>1.8</v>
      </c>
      <c r="AI181" s="121">
        <v>1.875</v>
      </c>
      <c r="AJ181" s="121">
        <v>1.875</v>
      </c>
      <c r="AK181" s="121"/>
      <c r="AL181" s="121">
        <v>2.583333333333333</v>
      </c>
      <c r="AM181" s="121">
        <f t="shared" si="38"/>
        <v>10.683333333333334</v>
      </c>
      <c r="AN181" s="63">
        <f>Persona!$AM181/25*100</f>
        <v>42.733333333333334</v>
      </c>
      <c r="AO181" s="63">
        <f>Persona!$AN181*0.4</f>
        <v>17.093333333333334</v>
      </c>
      <c r="AP181" s="63">
        <f>Capstones!AK180*0.6</f>
        <v>38.333333333333329</v>
      </c>
      <c r="AQ181" s="63">
        <f>(Persona!$AO181+Persona!$AP181)*0.5</f>
        <v>27.713333333333331</v>
      </c>
      <c r="AR181" s="63" t="str">
        <f t="shared" si="39"/>
        <v>Cleared</v>
      </c>
      <c r="AS181" s="121">
        <v>2.5</v>
      </c>
      <c r="AT181" s="121">
        <v>2.9249999999999998</v>
      </c>
      <c r="AU181" s="121">
        <v>3</v>
      </c>
      <c r="AV181" s="121">
        <v>3</v>
      </c>
      <c r="AW181" s="121"/>
      <c r="AX181" s="121">
        <v>3</v>
      </c>
      <c r="AY181" s="121">
        <v>3</v>
      </c>
      <c r="AZ181" s="121">
        <f t="shared" si="40"/>
        <v>17.425000000000001</v>
      </c>
      <c r="BA181" s="63">
        <f t="shared" si="41"/>
        <v>58.083333333333336</v>
      </c>
      <c r="BB181" s="121">
        <f t="shared" si="42"/>
        <v>23.233333333333334</v>
      </c>
      <c r="BC181" s="121">
        <f>Capstones!AV180*0.6</f>
        <v>31</v>
      </c>
      <c r="BD181" s="129">
        <f t="shared" si="43"/>
        <v>27.116666666666667</v>
      </c>
      <c r="BE181" s="123" t="str">
        <f t="shared" si="44"/>
        <v>Cleared</v>
      </c>
    </row>
    <row r="182" spans="1:57" s="124" customFormat="1" ht="22.2" customHeight="1" x14ac:dyDescent="0.3">
      <c r="A182" s="66">
        <v>178</v>
      </c>
      <c r="B182" s="125" t="s">
        <v>23</v>
      </c>
      <c r="C182" s="125" t="s">
        <v>24</v>
      </c>
      <c r="D182" s="125" t="s">
        <v>382</v>
      </c>
      <c r="E182" s="126" t="s">
        <v>383</v>
      </c>
      <c r="F182" s="67">
        <v>3</v>
      </c>
      <c r="G182" s="67">
        <v>2</v>
      </c>
      <c r="H182" s="67">
        <v>3</v>
      </c>
      <c r="I182" s="67">
        <v>1</v>
      </c>
      <c r="J182" s="67">
        <v>2</v>
      </c>
      <c r="K182" s="67">
        <v>4</v>
      </c>
      <c r="L182" s="67">
        <v>1</v>
      </c>
      <c r="M182" s="66">
        <f t="shared" si="34"/>
        <v>16</v>
      </c>
      <c r="N182" s="67">
        <f t="shared" si="35"/>
        <v>45.714285714285715</v>
      </c>
      <c r="O182" s="67">
        <v>0</v>
      </c>
      <c r="P182" s="67">
        <f>Capstones!O181</f>
        <v>67.777777777777786</v>
      </c>
      <c r="Q182" s="63">
        <f t="shared" si="32"/>
        <v>33.888888888888893</v>
      </c>
      <c r="R182" s="63" t="str">
        <f t="shared" si="36"/>
        <v>Cleared</v>
      </c>
      <c r="S182" s="67">
        <v>3.3333333333333335</v>
      </c>
      <c r="T182" s="67">
        <v>3.65625</v>
      </c>
      <c r="U182" s="67">
        <v>2.5</v>
      </c>
      <c r="V182" s="67">
        <v>4</v>
      </c>
      <c r="W182" s="67">
        <v>1</v>
      </c>
      <c r="X182" s="67">
        <v>3.15</v>
      </c>
      <c r="Y182" s="67">
        <v>2</v>
      </c>
      <c r="Z182" s="67">
        <f t="shared" si="46"/>
        <v>19.639583333333334</v>
      </c>
      <c r="AA182" s="67">
        <f>Persona!$Z182/35*100</f>
        <v>56.113095238095248</v>
      </c>
      <c r="AB182" s="67">
        <f t="shared" si="33"/>
        <v>22.4452380952381</v>
      </c>
      <c r="AC182" s="63">
        <f>Capstones!Z181*0.6</f>
        <v>59.2</v>
      </c>
      <c r="AD182" s="63">
        <f>(Persona!$AB182+Persona!$AC182)*0.5</f>
        <v>40.82261904761905</v>
      </c>
      <c r="AE182" s="63" t="str">
        <f t="shared" si="37"/>
        <v>Cleared</v>
      </c>
      <c r="AF182" s="125"/>
      <c r="AG182" s="125">
        <v>3.2250000000000005</v>
      </c>
      <c r="AH182" s="125">
        <v>2</v>
      </c>
      <c r="AI182" s="125">
        <v>2.375</v>
      </c>
      <c r="AJ182" s="125">
        <v>1.375</v>
      </c>
      <c r="AK182" s="125"/>
      <c r="AL182" s="125">
        <v>1.1666666666666665</v>
      </c>
      <c r="AM182" s="125">
        <f t="shared" si="38"/>
        <v>10.141666666666667</v>
      </c>
      <c r="AN182" s="67">
        <f>Persona!$AM182/25*100</f>
        <v>40.56666666666667</v>
      </c>
      <c r="AO182" s="67">
        <f>Persona!$AN182*0.4</f>
        <v>16.22666666666667</v>
      </c>
      <c r="AP182" s="63">
        <f>Capstones!AK181*0.6</f>
        <v>58</v>
      </c>
      <c r="AQ182" s="63">
        <f>(Persona!$AO182+Persona!$AP182)*0.5</f>
        <v>37.113333333333337</v>
      </c>
      <c r="AR182" s="63" t="str">
        <f t="shared" si="39"/>
        <v>Cleared</v>
      </c>
      <c r="AS182" s="121">
        <v>2.8333333333333335</v>
      </c>
      <c r="AT182" s="121">
        <v>3.3625000000000003</v>
      </c>
      <c r="AU182" s="121">
        <v>3.3333333333333335</v>
      </c>
      <c r="AV182" s="121">
        <v>3</v>
      </c>
      <c r="AW182" s="125"/>
      <c r="AX182" s="121">
        <v>2.9166666666666665</v>
      </c>
      <c r="AY182" s="121">
        <v>2.6666666666666665</v>
      </c>
      <c r="AZ182" s="121">
        <f t="shared" si="40"/>
        <v>18.112500000000001</v>
      </c>
      <c r="BA182" s="63">
        <f t="shared" si="41"/>
        <v>60.375</v>
      </c>
      <c r="BB182" s="121">
        <f t="shared" si="42"/>
        <v>24.150000000000002</v>
      </c>
      <c r="BC182" s="121">
        <f>Capstones!AV181*0.6</f>
        <v>39</v>
      </c>
      <c r="BD182" s="129">
        <f t="shared" si="43"/>
        <v>31.575000000000003</v>
      </c>
      <c r="BE182" s="123" t="str">
        <f t="shared" si="44"/>
        <v>Cleared</v>
      </c>
    </row>
    <row r="183" spans="1:57" s="124" customFormat="1" ht="22.2" customHeight="1" x14ac:dyDescent="0.3">
      <c r="A183" s="62">
        <v>179</v>
      </c>
      <c r="B183" s="121" t="s">
        <v>23</v>
      </c>
      <c r="C183" s="121" t="s">
        <v>47</v>
      </c>
      <c r="D183" s="121" t="s">
        <v>384</v>
      </c>
      <c r="E183" s="122" t="s">
        <v>385</v>
      </c>
      <c r="F183" s="63">
        <v>2</v>
      </c>
      <c r="G183" s="63">
        <v>1</v>
      </c>
      <c r="H183" s="63">
        <v>4</v>
      </c>
      <c r="I183" s="63">
        <v>1</v>
      </c>
      <c r="J183" s="63">
        <v>3</v>
      </c>
      <c r="K183" s="63">
        <v>3</v>
      </c>
      <c r="L183" s="63">
        <v>2</v>
      </c>
      <c r="M183" s="62">
        <f t="shared" si="34"/>
        <v>16</v>
      </c>
      <c r="N183" s="63">
        <f t="shared" si="35"/>
        <v>45.714285714285715</v>
      </c>
      <c r="O183" s="63">
        <v>0</v>
      </c>
      <c r="P183" s="63">
        <f>Capstones!O182</f>
        <v>75.555555555555571</v>
      </c>
      <c r="Q183" s="63">
        <f t="shared" si="32"/>
        <v>37.777777777777786</v>
      </c>
      <c r="R183" s="63" t="str">
        <f t="shared" si="36"/>
        <v>Cleared</v>
      </c>
      <c r="S183" s="63">
        <v>2.8333333333333335</v>
      </c>
      <c r="T183" s="63">
        <v>3</v>
      </c>
      <c r="U183" s="63">
        <v>2.1666666666666665</v>
      </c>
      <c r="V183" s="63">
        <v>3</v>
      </c>
      <c r="W183" s="63">
        <v>3</v>
      </c>
      <c r="X183" s="63">
        <v>2.7333333333333334</v>
      </c>
      <c r="Y183" s="63">
        <v>2.75</v>
      </c>
      <c r="Z183" s="63">
        <f t="shared" si="46"/>
        <v>19.483333333333334</v>
      </c>
      <c r="AA183" s="63">
        <f>Persona!$Z183/35*100</f>
        <v>55.666666666666664</v>
      </c>
      <c r="AB183" s="63">
        <f t="shared" si="33"/>
        <v>22.266666666666666</v>
      </c>
      <c r="AC183" s="63">
        <f>Capstones!Z182*0.6</f>
        <v>54.4</v>
      </c>
      <c r="AD183" s="63">
        <f>(Persona!$AB183+Persona!$AC183)*0.5</f>
        <v>38.333333333333329</v>
      </c>
      <c r="AE183" s="63" t="str">
        <f t="shared" si="37"/>
        <v>Cleared</v>
      </c>
      <c r="AF183" s="121"/>
      <c r="AG183" s="121">
        <v>1.825</v>
      </c>
      <c r="AH183" s="121">
        <v>2.0666666666666664</v>
      </c>
      <c r="AI183" s="121">
        <v>2.5</v>
      </c>
      <c r="AJ183" s="121">
        <v>2.5</v>
      </c>
      <c r="AK183" s="121"/>
      <c r="AL183" s="121">
        <v>2.4166666666666665</v>
      </c>
      <c r="AM183" s="121">
        <f t="shared" si="38"/>
        <v>11.308333333333332</v>
      </c>
      <c r="AN183" s="63">
        <f>Persona!$AM183/25*100</f>
        <v>45.233333333333327</v>
      </c>
      <c r="AO183" s="63">
        <f>Persona!$AN183*0.4</f>
        <v>18.09333333333333</v>
      </c>
      <c r="AP183" s="63">
        <f>Capstones!AK182*0.6</f>
        <v>39.999999999999993</v>
      </c>
      <c r="AQ183" s="63">
        <f>(Persona!$AO183+Persona!$AP183)*0.5</f>
        <v>29.04666666666666</v>
      </c>
      <c r="AR183" s="63" t="str">
        <f t="shared" si="39"/>
        <v>Cleared</v>
      </c>
      <c r="AS183" s="121">
        <v>3</v>
      </c>
      <c r="AT183" s="121">
        <v>3</v>
      </c>
      <c r="AU183" s="121">
        <v>3</v>
      </c>
      <c r="AV183" s="121">
        <v>3</v>
      </c>
      <c r="AW183" s="121"/>
      <c r="AX183" s="121">
        <v>3</v>
      </c>
      <c r="AY183" s="121">
        <v>3</v>
      </c>
      <c r="AZ183" s="121">
        <f t="shared" si="40"/>
        <v>18</v>
      </c>
      <c r="BA183" s="63">
        <f t="shared" si="41"/>
        <v>60</v>
      </c>
      <c r="BB183" s="121">
        <f t="shared" si="42"/>
        <v>24</v>
      </c>
      <c r="BC183" s="121">
        <f>Capstones!AV182*0.6</f>
        <v>27.999999999999996</v>
      </c>
      <c r="BD183" s="129">
        <f t="shared" si="43"/>
        <v>26</v>
      </c>
      <c r="BE183" s="123" t="str">
        <f t="shared" si="44"/>
        <v>Cleared</v>
      </c>
    </row>
    <row r="184" spans="1:57" s="124" customFormat="1" ht="22.2" customHeight="1" x14ac:dyDescent="0.3">
      <c r="A184" s="66">
        <v>180</v>
      </c>
      <c r="B184" s="125" t="s">
        <v>27</v>
      </c>
      <c r="C184" s="125" t="s">
        <v>47</v>
      </c>
      <c r="D184" s="125" t="s">
        <v>386</v>
      </c>
      <c r="E184" s="126" t="s">
        <v>387</v>
      </c>
      <c r="F184" s="67">
        <v>2</v>
      </c>
      <c r="G184" s="67">
        <v>1</v>
      </c>
      <c r="H184" s="67">
        <v>4</v>
      </c>
      <c r="I184" s="67">
        <v>3</v>
      </c>
      <c r="J184" s="67">
        <v>2</v>
      </c>
      <c r="K184" s="67">
        <v>1</v>
      </c>
      <c r="L184" s="67">
        <v>2</v>
      </c>
      <c r="M184" s="66">
        <f t="shared" si="34"/>
        <v>15</v>
      </c>
      <c r="N184" s="67">
        <f t="shared" si="35"/>
        <v>42.857142857142854</v>
      </c>
      <c r="O184" s="67">
        <v>0</v>
      </c>
      <c r="P184" s="67">
        <f>Capstones!O183</f>
        <v>91.111111111111114</v>
      </c>
      <c r="Q184" s="63">
        <f t="shared" si="32"/>
        <v>45.555555555555557</v>
      </c>
      <c r="R184" s="63" t="str">
        <f t="shared" si="36"/>
        <v>Cleared</v>
      </c>
      <c r="S184" s="67">
        <v>2.8333333333333335</v>
      </c>
      <c r="T184" s="67">
        <v>3.0375000000000001</v>
      </c>
      <c r="U184" s="67">
        <v>2.1666666666666665</v>
      </c>
      <c r="V184" s="67">
        <v>3</v>
      </c>
      <c r="W184" s="67">
        <v>3</v>
      </c>
      <c r="X184" s="67">
        <v>2.7333333333333334</v>
      </c>
      <c r="Y184" s="67">
        <v>2.75</v>
      </c>
      <c r="Z184" s="67">
        <f t="shared" si="46"/>
        <v>19.520833333333332</v>
      </c>
      <c r="AA184" s="67">
        <f>Persona!$Z184/35*100</f>
        <v>55.773809523809526</v>
      </c>
      <c r="AB184" s="67">
        <f t="shared" si="33"/>
        <v>22.30952380952381</v>
      </c>
      <c r="AC184" s="63">
        <f>Capstones!Z183*0.6</f>
        <v>57.599999999999994</v>
      </c>
      <c r="AD184" s="63">
        <f>(Persona!$AB184+Persona!$AC184)*0.5</f>
        <v>39.954761904761902</v>
      </c>
      <c r="AE184" s="63" t="str">
        <f t="shared" si="37"/>
        <v>Cleared</v>
      </c>
      <c r="AF184" s="125"/>
      <c r="AG184" s="125">
        <v>2.708333333333333</v>
      </c>
      <c r="AH184" s="125">
        <v>1.2</v>
      </c>
      <c r="AI184" s="125">
        <v>2.25</v>
      </c>
      <c r="AJ184" s="125">
        <v>1.5</v>
      </c>
      <c r="AK184" s="125"/>
      <c r="AL184" s="125">
        <v>1.5</v>
      </c>
      <c r="AM184" s="125">
        <f t="shared" si="38"/>
        <v>9.1583333333333332</v>
      </c>
      <c r="AN184" s="67">
        <f>Persona!$AM184/25*100</f>
        <v>36.633333333333333</v>
      </c>
      <c r="AO184" s="67">
        <f>Persona!$AN184*0.4</f>
        <v>14.653333333333334</v>
      </c>
      <c r="AP184" s="63">
        <f>Capstones!AK183*0.6</f>
        <v>54</v>
      </c>
      <c r="AQ184" s="63">
        <f>(Persona!$AO184+Persona!$AP184)*0.5</f>
        <v>34.326666666666668</v>
      </c>
      <c r="AR184" s="63" t="str">
        <f t="shared" si="39"/>
        <v>Cleared</v>
      </c>
      <c r="AS184" s="121">
        <v>1.6666666666666667</v>
      </c>
      <c r="AT184" s="121">
        <v>2.0125000000000002</v>
      </c>
      <c r="AU184" s="121">
        <v>1.3333333333333333</v>
      </c>
      <c r="AV184" s="121">
        <v>3</v>
      </c>
      <c r="AW184" s="125"/>
      <c r="AX184" s="121">
        <v>1.8888888888888886</v>
      </c>
      <c r="AY184" s="121">
        <v>2</v>
      </c>
      <c r="AZ184" s="121">
        <f t="shared" si="40"/>
        <v>11.901388888888889</v>
      </c>
      <c r="BA184" s="63">
        <f t="shared" si="41"/>
        <v>39.671296296296298</v>
      </c>
      <c r="BB184" s="121">
        <f t="shared" si="42"/>
        <v>15.86851851851852</v>
      </c>
      <c r="BC184" s="121">
        <f>Capstones!AV183*0.6</f>
        <v>60</v>
      </c>
      <c r="BD184" s="129">
        <f t="shared" si="43"/>
        <v>37.934259259259264</v>
      </c>
      <c r="BE184" s="123" t="str">
        <f t="shared" si="44"/>
        <v>Cleared</v>
      </c>
    </row>
    <row r="185" spans="1:57" s="124" customFormat="1" ht="22.2" customHeight="1" x14ac:dyDescent="0.3">
      <c r="A185" s="62">
        <v>181</v>
      </c>
      <c r="B185" s="121" t="s">
        <v>27</v>
      </c>
      <c r="C185" s="121" t="s">
        <v>15</v>
      </c>
      <c r="D185" s="121" t="s">
        <v>388</v>
      </c>
      <c r="E185" s="122" t="s">
        <v>389</v>
      </c>
      <c r="F185" s="63">
        <v>2</v>
      </c>
      <c r="G185" s="63">
        <v>1</v>
      </c>
      <c r="H185" s="63">
        <v>4</v>
      </c>
      <c r="I185" s="63">
        <v>3</v>
      </c>
      <c r="J185" s="63">
        <v>1</v>
      </c>
      <c r="K185" s="63">
        <v>3</v>
      </c>
      <c r="L185" s="63">
        <v>2</v>
      </c>
      <c r="M185" s="62">
        <f t="shared" si="34"/>
        <v>16</v>
      </c>
      <c r="N185" s="63">
        <f t="shared" si="35"/>
        <v>45.714285714285715</v>
      </c>
      <c r="O185" s="63">
        <v>0</v>
      </c>
      <c r="P185" s="63">
        <f>Capstones!O184</f>
        <v>40</v>
      </c>
      <c r="Q185" s="63">
        <f t="shared" si="32"/>
        <v>20</v>
      </c>
      <c r="R185" s="63" t="str">
        <f t="shared" si="36"/>
        <v>NC</v>
      </c>
      <c r="S185" s="63">
        <v>2.9166666666666665</v>
      </c>
      <c r="T185" s="63">
        <v>2.4541666666666666</v>
      </c>
      <c r="U185" s="63">
        <v>1.6666666666666667</v>
      </c>
      <c r="V185" s="63">
        <v>4</v>
      </c>
      <c r="W185" s="63">
        <v>2.3333333333333335</v>
      </c>
      <c r="X185" s="63">
        <v>2.6333333333333333</v>
      </c>
      <c r="Y185" s="63">
        <v>2.25</v>
      </c>
      <c r="Z185" s="63">
        <f t="shared" si="46"/>
        <v>18.25416666666667</v>
      </c>
      <c r="AA185" s="63">
        <f>Persona!$Z185/35*100</f>
        <v>52.154761904761912</v>
      </c>
      <c r="AB185" s="63">
        <f t="shared" si="33"/>
        <v>20.861904761904768</v>
      </c>
      <c r="AC185" s="63">
        <f>Capstones!Z184*0.6</f>
        <v>44.79999999999999</v>
      </c>
      <c r="AD185" s="63">
        <f>(Persona!$AB185+Persona!$AC185)*0.5</f>
        <v>32.830952380952382</v>
      </c>
      <c r="AE185" s="63" t="str">
        <f t="shared" si="37"/>
        <v>Cleared</v>
      </c>
      <c r="AF185" s="121"/>
      <c r="AG185" s="121">
        <v>3.0416666666666665</v>
      </c>
      <c r="AH185" s="121">
        <v>1.6</v>
      </c>
      <c r="AI185" s="121">
        <v>1.75</v>
      </c>
      <c r="AJ185" s="121">
        <v>1.25</v>
      </c>
      <c r="AK185" s="121"/>
      <c r="AL185" s="121">
        <v>1.8333333333333335</v>
      </c>
      <c r="AM185" s="121">
        <f t="shared" si="38"/>
        <v>9.4749999999999996</v>
      </c>
      <c r="AN185" s="63">
        <f>Persona!$AM185/25*100</f>
        <v>37.9</v>
      </c>
      <c r="AO185" s="63">
        <f>Persona!$AN185*0.4</f>
        <v>15.16</v>
      </c>
      <c r="AP185" s="63">
        <f>Capstones!AK184*0.6</f>
        <v>40.333333333333329</v>
      </c>
      <c r="AQ185" s="63">
        <f>(Persona!$AO185+Persona!$AP185)*0.5</f>
        <v>27.746666666666663</v>
      </c>
      <c r="AR185" s="63" t="str">
        <f t="shared" si="39"/>
        <v>Cleared</v>
      </c>
      <c r="AS185" s="121">
        <v>2.1666666666666665</v>
      </c>
      <c r="AT185" s="121">
        <v>2.375</v>
      </c>
      <c r="AU185" s="121">
        <v>3</v>
      </c>
      <c r="AV185" s="121">
        <v>2</v>
      </c>
      <c r="AW185" s="121"/>
      <c r="AX185" s="121">
        <v>2.4166666666666665</v>
      </c>
      <c r="AY185" s="121">
        <v>3</v>
      </c>
      <c r="AZ185" s="121">
        <f t="shared" si="40"/>
        <v>14.958333333333332</v>
      </c>
      <c r="BA185" s="63">
        <f t="shared" si="41"/>
        <v>49.861111111111107</v>
      </c>
      <c r="BB185" s="121">
        <f t="shared" si="42"/>
        <v>19.944444444444443</v>
      </c>
      <c r="BC185" s="121">
        <f>Capstones!AV184*0.6</f>
        <v>33.666666666666664</v>
      </c>
      <c r="BD185" s="129">
        <f t="shared" si="43"/>
        <v>26.805555555555554</v>
      </c>
      <c r="BE185" s="123" t="str">
        <f t="shared" si="44"/>
        <v>Cleared</v>
      </c>
    </row>
    <row r="186" spans="1:57" s="124" customFormat="1" ht="22.2" customHeight="1" x14ac:dyDescent="0.3">
      <c r="A186" s="66">
        <v>182</v>
      </c>
      <c r="B186" s="125" t="s">
        <v>27</v>
      </c>
      <c r="C186" s="125" t="s">
        <v>24</v>
      </c>
      <c r="D186" s="125" t="s">
        <v>390</v>
      </c>
      <c r="E186" s="126" t="s">
        <v>391</v>
      </c>
      <c r="F186" s="67">
        <v>2</v>
      </c>
      <c r="G186" s="67">
        <v>1</v>
      </c>
      <c r="H186" s="67">
        <v>2</v>
      </c>
      <c r="I186" s="67">
        <v>4</v>
      </c>
      <c r="J186" s="67">
        <v>2</v>
      </c>
      <c r="K186" s="67">
        <v>1</v>
      </c>
      <c r="L186" s="67">
        <v>2</v>
      </c>
      <c r="M186" s="66">
        <f t="shared" si="34"/>
        <v>14</v>
      </c>
      <c r="N186" s="67">
        <f t="shared" si="35"/>
        <v>40</v>
      </c>
      <c r="O186" s="67">
        <v>0</v>
      </c>
      <c r="P186" s="67">
        <f>Capstones!O185</f>
        <v>70</v>
      </c>
      <c r="Q186" s="63">
        <f t="shared" si="32"/>
        <v>35</v>
      </c>
      <c r="R186" s="63" t="str">
        <f t="shared" si="36"/>
        <v>Cleared</v>
      </c>
      <c r="S186" s="67">
        <v>3</v>
      </c>
      <c r="T186" s="67">
        <v>2.979166666666667</v>
      </c>
      <c r="U186" s="67">
        <v>2.3333333333333335</v>
      </c>
      <c r="V186" s="67">
        <v>2</v>
      </c>
      <c r="W186" s="67">
        <v>3</v>
      </c>
      <c r="X186" s="67">
        <v>2.25</v>
      </c>
      <c r="Y186" s="67">
        <v>1.5</v>
      </c>
      <c r="Z186" s="67">
        <f t="shared" si="46"/>
        <v>17.0625</v>
      </c>
      <c r="AA186" s="67">
        <f>Persona!$Z186/35*100</f>
        <v>48.75</v>
      </c>
      <c r="AB186" s="67">
        <f t="shared" si="33"/>
        <v>19.5</v>
      </c>
      <c r="AC186" s="63">
        <f>Capstones!Z185*0.6</f>
        <v>59.2</v>
      </c>
      <c r="AD186" s="63">
        <f>(Persona!$AB186+Persona!$AC186)*0.5</f>
        <v>39.35</v>
      </c>
      <c r="AE186" s="63" t="str">
        <f t="shared" si="37"/>
        <v>Cleared</v>
      </c>
      <c r="AF186" s="125"/>
      <c r="AG186" s="125">
        <v>3.4499999999999997</v>
      </c>
      <c r="AH186" s="125">
        <v>2.4</v>
      </c>
      <c r="AI186" s="125">
        <v>2.375</v>
      </c>
      <c r="AJ186" s="125">
        <v>1.875</v>
      </c>
      <c r="AK186" s="125"/>
      <c r="AL186" s="125">
        <v>1.25</v>
      </c>
      <c r="AM186" s="125">
        <f t="shared" si="38"/>
        <v>11.35</v>
      </c>
      <c r="AN186" s="67">
        <f>Persona!$AM186/25*100</f>
        <v>45.4</v>
      </c>
      <c r="AO186" s="67">
        <f>Persona!$AN186*0.4</f>
        <v>18.16</v>
      </c>
      <c r="AP186" s="63">
        <f>Capstones!AK185*0.6</f>
        <v>42</v>
      </c>
      <c r="AQ186" s="63">
        <f>(Persona!$AO186+Persona!$AP186)*0.5</f>
        <v>30.08</v>
      </c>
      <c r="AR186" s="63" t="str">
        <f t="shared" si="39"/>
        <v>Cleared</v>
      </c>
      <c r="AS186" s="121">
        <v>4</v>
      </c>
      <c r="AT186" s="121">
        <v>4</v>
      </c>
      <c r="AU186" s="121">
        <v>4</v>
      </c>
      <c r="AV186" s="121">
        <v>4</v>
      </c>
      <c r="AW186" s="125"/>
      <c r="AX186" s="121">
        <v>3.5833333333333335</v>
      </c>
      <c r="AY186" s="121">
        <v>2.6666666666666665</v>
      </c>
      <c r="AZ186" s="121">
        <f t="shared" si="40"/>
        <v>22.25</v>
      </c>
      <c r="BA186" s="63">
        <f t="shared" si="41"/>
        <v>74.166666666666671</v>
      </c>
      <c r="BB186" s="121">
        <f t="shared" si="42"/>
        <v>29.666666666666671</v>
      </c>
      <c r="BC186" s="121">
        <f>Capstones!AV185*0.6</f>
        <v>42.666666666666657</v>
      </c>
      <c r="BD186" s="129">
        <f t="shared" si="43"/>
        <v>36.166666666666664</v>
      </c>
      <c r="BE186" s="123" t="str">
        <f t="shared" si="44"/>
        <v>Cleared</v>
      </c>
    </row>
    <row r="187" spans="1:57" s="124" customFormat="1" ht="22.2" customHeight="1" x14ac:dyDescent="0.3">
      <c r="A187" s="62">
        <v>183</v>
      </c>
      <c r="B187" s="121" t="s">
        <v>27</v>
      </c>
      <c r="C187" s="121" t="s">
        <v>15</v>
      </c>
      <c r="D187" s="121" t="s">
        <v>392</v>
      </c>
      <c r="E187" s="122" t="s">
        <v>393</v>
      </c>
      <c r="F187" s="63">
        <v>2</v>
      </c>
      <c r="G187" s="63">
        <v>1</v>
      </c>
      <c r="H187" s="63">
        <v>3</v>
      </c>
      <c r="I187" s="63">
        <v>4</v>
      </c>
      <c r="J187" s="63">
        <v>1</v>
      </c>
      <c r="K187" s="63">
        <v>2</v>
      </c>
      <c r="L187" s="63">
        <v>3</v>
      </c>
      <c r="M187" s="62">
        <f t="shared" si="34"/>
        <v>16</v>
      </c>
      <c r="N187" s="63">
        <f t="shared" si="35"/>
        <v>45.714285714285715</v>
      </c>
      <c r="O187" s="63">
        <v>0</v>
      </c>
      <c r="P187" s="63">
        <f>Capstones!O186</f>
        <v>60</v>
      </c>
      <c r="Q187" s="63">
        <f t="shared" si="32"/>
        <v>30</v>
      </c>
      <c r="R187" s="63" t="str">
        <f t="shared" si="36"/>
        <v>Cleared</v>
      </c>
      <c r="S187" s="63">
        <v>3.25</v>
      </c>
      <c r="T187" s="63">
        <v>3.0041666666666669</v>
      </c>
      <c r="U187" s="63">
        <v>2.3333333333333335</v>
      </c>
      <c r="V187" s="63">
        <v>3</v>
      </c>
      <c r="W187" s="63">
        <v>2.3333333333333335</v>
      </c>
      <c r="X187" s="63">
        <v>2.9666666666666668</v>
      </c>
      <c r="Y187" s="63">
        <v>2.25</v>
      </c>
      <c r="Z187" s="63">
        <f t="shared" si="46"/>
        <v>19.137500000000003</v>
      </c>
      <c r="AA187" s="63">
        <f>Persona!$Z187/35*100</f>
        <v>54.678571428571431</v>
      </c>
      <c r="AB187" s="63">
        <f t="shared" si="33"/>
        <v>21.871428571428574</v>
      </c>
      <c r="AC187" s="63">
        <f>Capstones!Z186*0.6</f>
        <v>57.599999999999994</v>
      </c>
      <c r="AD187" s="63">
        <f>(Persona!$AB187+Persona!$AC187)*0.5</f>
        <v>39.73571428571428</v>
      </c>
      <c r="AE187" s="63" t="str">
        <f t="shared" si="37"/>
        <v>Cleared</v>
      </c>
      <c r="AF187" s="121"/>
      <c r="AG187" s="121">
        <v>2.8083333333333331</v>
      </c>
      <c r="AH187" s="121">
        <v>1.2</v>
      </c>
      <c r="AI187" s="121">
        <v>1.5</v>
      </c>
      <c r="AJ187" s="121">
        <v>1.25</v>
      </c>
      <c r="AK187" s="121"/>
      <c r="AL187" s="121">
        <v>2</v>
      </c>
      <c r="AM187" s="121">
        <f t="shared" si="38"/>
        <v>8.7583333333333329</v>
      </c>
      <c r="AN187" s="63">
        <f>Persona!$AM187/25*100</f>
        <v>35.033333333333331</v>
      </c>
      <c r="AO187" s="63">
        <f>Persona!$AN187*0.4</f>
        <v>14.013333333333334</v>
      </c>
      <c r="AP187" s="63">
        <f>Capstones!AK186*0.6</f>
        <v>52</v>
      </c>
      <c r="AQ187" s="63">
        <f>(Persona!$AO187+Persona!$AP187)*0.5</f>
        <v>33.006666666666668</v>
      </c>
      <c r="AR187" s="63" t="str">
        <f t="shared" si="39"/>
        <v>Cleared</v>
      </c>
      <c r="AS187" s="121">
        <v>2</v>
      </c>
      <c r="AT187" s="121">
        <v>2.375</v>
      </c>
      <c r="AU187" s="121">
        <v>2</v>
      </c>
      <c r="AV187" s="121">
        <v>3</v>
      </c>
      <c r="AW187" s="121"/>
      <c r="AX187" s="121">
        <v>2.5</v>
      </c>
      <c r="AY187" s="121">
        <v>2.6666666666666665</v>
      </c>
      <c r="AZ187" s="121">
        <f t="shared" si="40"/>
        <v>14.541666666666666</v>
      </c>
      <c r="BA187" s="63">
        <f t="shared" si="41"/>
        <v>48.472222222222214</v>
      </c>
      <c r="BB187" s="121">
        <f t="shared" si="42"/>
        <v>19.388888888888886</v>
      </c>
      <c r="BC187" s="121">
        <f>Capstones!AV186*0.6</f>
        <v>51.333333333333336</v>
      </c>
      <c r="BD187" s="129">
        <f t="shared" si="43"/>
        <v>35.361111111111114</v>
      </c>
      <c r="BE187" s="123" t="str">
        <f t="shared" si="44"/>
        <v>Cleared</v>
      </c>
    </row>
    <row r="188" spans="1:57" s="124" customFormat="1" ht="22.2" customHeight="1" x14ac:dyDescent="0.3">
      <c r="A188" s="66">
        <v>184</v>
      </c>
      <c r="B188" s="125" t="s">
        <v>27</v>
      </c>
      <c r="C188" s="125" t="s">
        <v>47</v>
      </c>
      <c r="D188" s="125" t="s">
        <v>394</v>
      </c>
      <c r="E188" s="126" t="s">
        <v>395</v>
      </c>
      <c r="F188" s="67">
        <v>2</v>
      </c>
      <c r="G188" s="67">
        <v>1</v>
      </c>
      <c r="H188" s="67">
        <v>4</v>
      </c>
      <c r="I188" s="67">
        <v>3</v>
      </c>
      <c r="J188" s="67">
        <v>2</v>
      </c>
      <c r="K188" s="67">
        <v>3</v>
      </c>
      <c r="L188" s="67">
        <v>1</v>
      </c>
      <c r="M188" s="66">
        <f t="shared" si="34"/>
        <v>16</v>
      </c>
      <c r="N188" s="67">
        <f t="shared" si="35"/>
        <v>45.714285714285715</v>
      </c>
      <c r="O188" s="67">
        <v>0</v>
      </c>
      <c r="P188" s="67">
        <f>Capstones!O187</f>
        <v>73.333333333333329</v>
      </c>
      <c r="Q188" s="63">
        <f t="shared" si="32"/>
        <v>36.666666666666664</v>
      </c>
      <c r="R188" s="63" t="str">
        <f t="shared" si="36"/>
        <v>Cleared</v>
      </c>
      <c r="S188" s="67">
        <v>2.0416666666666665</v>
      </c>
      <c r="T188" s="67">
        <v>2.3562500000000002</v>
      </c>
      <c r="U188" s="67">
        <v>1.8333333333333333</v>
      </c>
      <c r="V188" s="67">
        <v>3</v>
      </c>
      <c r="W188" s="67">
        <v>2.3333333333333335</v>
      </c>
      <c r="X188" s="67">
        <v>2.1166666666666667</v>
      </c>
      <c r="Y188" s="67">
        <v>2.125</v>
      </c>
      <c r="Z188" s="67">
        <f t="shared" si="46"/>
        <v>15.80625</v>
      </c>
      <c r="AA188" s="67">
        <f>Persona!$Z188/35*100</f>
        <v>45.160714285714285</v>
      </c>
      <c r="AB188" s="67">
        <f t="shared" si="33"/>
        <v>18.064285714285713</v>
      </c>
      <c r="AC188" s="63">
        <f>Capstones!Z187*0.6</f>
        <v>39.200000000000003</v>
      </c>
      <c r="AD188" s="63">
        <f>(Persona!$AB188+Persona!$AC188)*0.5</f>
        <v>28.63214285714286</v>
      </c>
      <c r="AE188" s="63" t="str">
        <f t="shared" si="37"/>
        <v>Cleared</v>
      </c>
      <c r="AF188" s="125"/>
      <c r="AG188" s="125">
        <v>1.425</v>
      </c>
      <c r="AH188" s="125">
        <v>1.9333333333333331</v>
      </c>
      <c r="AI188" s="125">
        <v>2.5</v>
      </c>
      <c r="AJ188" s="125">
        <v>2.5</v>
      </c>
      <c r="AK188" s="125"/>
      <c r="AL188" s="125">
        <v>2.5</v>
      </c>
      <c r="AM188" s="125">
        <f t="shared" si="38"/>
        <v>10.858333333333334</v>
      </c>
      <c r="AN188" s="67">
        <f>Persona!$AM188/25*100</f>
        <v>43.433333333333337</v>
      </c>
      <c r="AO188" s="67">
        <f>Persona!$AN188*0.4</f>
        <v>17.373333333333335</v>
      </c>
      <c r="AP188" s="63">
        <f>Capstones!AK187*0.6</f>
        <v>34.666666666666671</v>
      </c>
      <c r="AQ188" s="63">
        <f>(Persona!$AO188+Persona!$AP188)*0.5</f>
        <v>26.020000000000003</v>
      </c>
      <c r="AR188" s="63" t="str">
        <f t="shared" si="39"/>
        <v>Cleared</v>
      </c>
      <c r="AS188" s="121">
        <v>3</v>
      </c>
      <c r="AT188" s="121">
        <v>2.9375</v>
      </c>
      <c r="AU188" s="121">
        <v>3.6666666666666665</v>
      </c>
      <c r="AV188" s="121">
        <v>3</v>
      </c>
      <c r="AW188" s="125"/>
      <c r="AX188" s="121">
        <v>2.6388888888888888</v>
      </c>
      <c r="AY188" s="121">
        <v>3</v>
      </c>
      <c r="AZ188" s="121">
        <f t="shared" si="40"/>
        <v>18.243055555555557</v>
      </c>
      <c r="BA188" s="63">
        <f t="shared" si="41"/>
        <v>60.81018518518519</v>
      </c>
      <c r="BB188" s="121">
        <f t="shared" si="42"/>
        <v>24.324074074074076</v>
      </c>
      <c r="BC188" s="121">
        <f>Capstones!AV187*0.6</f>
        <v>31.333333333333336</v>
      </c>
      <c r="BD188" s="129">
        <f t="shared" si="43"/>
        <v>27.828703703703706</v>
      </c>
      <c r="BE188" s="123" t="str">
        <f t="shared" si="44"/>
        <v>Cleared</v>
      </c>
    </row>
    <row r="189" spans="1:57" s="124" customFormat="1" ht="22.2" customHeight="1" x14ac:dyDescent="0.3">
      <c r="A189" s="62">
        <v>185</v>
      </c>
      <c r="B189" s="121" t="s">
        <v>27</v>
      </c>
      <c r="C189" s="121" t="s">
        <v>15</v>
      </c>
      <c r="D189" s="121" t="s">
        <v>396</v>
      </c>
      <c r="E189" s="122" t="s">
        <v>397</v>
      </c>
      <c r="F189" s="63">
        <v>1</v>
      </c>
      <c r="G189" s="63">
        <v>1</v>
      </c>
      <c r="H189" s="63">
        <v>4</v>
      </c>
      <c r="I189" s="63">
        <v>2</v>
      </c>
      <c r="J189" s="63">
        <v>2</v>
      </c>
      <c r="K189" s="63">
        <v>3</v>
      </c>
      <c r="L189" s="63">
        <v>2</v>
      </c>
      <c r="M189" s="62">
        <f t="shared" si="34"/>
        <v>15</v>
      </c>
      <c r="N189" s="63">
        <f t="shared" si="35"/>
        <v>42.857142857142854</v>
      </c>
      <c r="O189" s="63">
        <v>0</v>
      </c>
      <c r="P189" s="63">
        <f>Capstones!O188</f>
        <v>60</v>
      </c>
      <c r="Q189" s="63">
        <f t="shared" si="32"/>
        <v>30</v>
      </c>
      <c r="R189" s="63" t="str">
        <f t="shared" si="36"/>
        <v>Cleared</v>
      </c>
      <c r="S189" s="134">
        <v>3.1666666666666665</v>
      </c>
      <c r="T189" s="63">
        <v>2.7979166666666666</v>
      </c>
      <c r="U189" s="63">
        <v>2.5</v>
      </c>
      <c r="V189" s="134">
        <v>3</v>
      </c>
      <c r="W189" s="134">
        <v>1.3333333333333333</v>
      </c>
      <c r="X189" s="63">
        <v>2.7166666666666668</v>
      </c>
      <c r="Y189" s="134">
        <v>2</v>
      </c>
      <c r="Z189" s="63">
        <f t="shared" si="46"/>
        <v>17.514583333333334</v>
      </c>
      <c r="AA189" s="63">
        <f>Persona!$Z189/35*100</f>
        <v>50.041666666666671</v>
      </c>
      <c r="AB189" s="63">
        <f t="shared" si="33"/>
        <v>20.016666666666669</v>
      </c>
      <c r="AC189" s="63">
        <f>Capstones!Z188*0.6</f>
        <v>23.200000000000003</v>
      </c>
      <c r="AD189" s="63">
        <f>(Persona!$AB189+Persona!$AC189)*0.5</f>
        <v>21.608333333333334</v>
      </c>
      <c r="AE189" s="63" t="str">
        <f t="shared" si="37"/>
        <v>NC</v>
      </c>
      <c r="AF189" s="121"/>
      <c r="AG189" s="121">
        <v>2.6416666666666666</v>
      </c>
      <c r="AH189" s="121">
        <v>2.0666666666666669</v>
      </c>
      <c r="AI189" s="121">
        <v>2.25</v>
      </c>
      <c r="AJ189" s="121">
        <v>2</v>
      </c>
      <c r="AK189" s="121"/>
      <c r="AL189" s="121">
        <v>2.25</v>
      </c>
      <c r="AM189" s="121">
        <f t="shared" si="38"/>
        <v>11.208333333333334</v>
      </c>
      <c r="AN189" s="63">
        <f>Persona!$AM189/25*100</f>
        <v>44.833333333333336</v>
      </c>
      <c r="AO189" s="63">
        <f>Persona!$AN189*0.4</f>
        <v>17.933333333333334</v>
      </c>
      <c r="AP189" s="63">
        <f>Capstones!AK188*0.6</f>
        <v>55.999999999999993</v>
      </c>
      <c r="AQ189" s="63">
        <f>(Persona!$AO189+Persona!$AP189)*0.5</f>
        <v>36.966666666666661</v>
      </c>
      <c r="AR189" s="63" t="str">
        <f t="shared" si="39"/>
        <v>Cleared</v>
      </c>
      <c r="AS189" s="121">
        <v>2.5</v>
      </c>
      <c r="AT189" s="121">
        <v>2.7249999999999996</v>
      </c>
      <c r="AU189" s="121">
        <v>2.3333333333333335</v>
      </c>
      <c r="AV189" s="121">
        <v>3</v>
      </c>
      <c r="AW189" s="121"/>
      <c r="AX189" s="121">
        <v>3</v>
      </c>
      <c r="AY189" s="121">
        <v>3</v>
      </c>
      <c r="AZ189" s="121">
        <f t="shared" si="40"/>
        <v>16.558333333333334</v>
      </c>
      <c r="BA189" s="63">
        <f t="shared" si="41"/>
        <v>55.194444444444443</v>
      </c>
      <c r="BB189" s="121">
        <f t="shared" si="42"/>
        <v>22.077777777777779</v>
      </c>
      <c r="BC189" s="121">
        <f>Capstones!AV188*0.6</f>
        <v>32.666666666666664</v>
      </c>
      <c r="BD189" s="129">
        <f t="shared" si="43"/>
        <v>27.37222222222222</v>
      </c>
      <c r="BE189" s="123" t="str">
        <f t="shared" si="44"/>
        <v>Cleared</v>
      </c>
    </row>
    <row r="190" spans="1:57" s="124" customFormat="1" ht="22.2" customHeight="1" x14ac:dyDescent="0.3">
      <c r="A190" s="66">
        <v>186</v>
      </c>
      <c r="B190" s="125" t="s">
        <v>27</v>
      </c>
      <c r="C190" s="125" t="s">
        <v>15</v>
      </c>
      <c r="D190" s="125" t="s">
        <v>398</v>
      </c>
      <c r="E190" s="126" t="s">
        <v>399</v>
      </c>
      <c r="F190" s="67">
        <v>2</v>
      </c>
      <c r="G190" s="67">
        <v>3</v>
      </c>
      <c r="H190" s="67">
        <v>4</v>
      </c>
      <c r="I190" s="67">
        <v>2</v>
      </c>
      <c r="J190" s="67">
        <v>1</v>
      </c>
      <c r="K190" s="67">
        <v>3</v>
      </c>
      <c r="L190" s="67">
        <v>1</v>
      </c>
      <c r="M190" s="66">
        <f t="shared" si="34"/>
        <v>16</v>
      </c>
      <c r="N190" s="67">
        <f t="shared" si="35"/>
        <v>45.714285714285715</v>
      </c>
      <c r="O190" s="67">
        <v>0</v>
      </c>
      <c r="P190" s="67">
        <f>Capstones!O189</f>
        <v>64.444444444444443</v>
      </c>
      <c r="Q190" s="63">
        <f t="shared" si="32"/>
        <v>32.222222222222221</v>
      </c>
      <c r="R190" s="63" t="str">
        <f t="shared" si="36"/>
        <v>Cleared</v>
      </c>
      <c r="S190" s="67">
        <v>3.3333333333333335</v>
      </c>
      <c r="T190" s="67">
        <v>3.1437499999999998</v>
      </c>
      <c r="U190" s="67">
        <v>1.6666666666666667</v>
      </c>
      <c r="V190" s="67">
        <v>4</v>
      </c>
      <c r="W190" s="67">
        <v>2</v>
      </c>
      <c r="X190" s="67">
        <v>2.7</v>
      </c>
      <c r="Y190" s="67">
        <v>2</v>
      </c>
      <c r="Z190" s="67">
        <f t="shared" si="46"/>
        <v>18.84375</v>
      </c>
      <c r="AA190" s="67">
        <f>Persona!$Z190/35*100</f>
        <v>53.839285714285708</v>
      </c>
      <c r="AB190" s="67">
        <f t="shared" si="33"/>
        <v>21.535714285714285</v>
      </c>
      <c r="AC190" s="63">
        <f>Capstones!Z189*0.6</f>
        <v>27.2</v>
      </c>
      <c r="AD190" s="63">
        <f>(Persona!$AB190+Persona!$AC190)*0.5</f>
        <v>24.36785714285714</v>
      </c>
      <c r="AE190" s="63" t="str">
        <f t="shared" si="37"/>
        <v>NC</v>
      </c>
      <c r="AF190" s="125"/>
      <c r="AG190" s="125">
        <v>2.6250000000000004</v>
      </c>
      <c r="AH190" s="125">
        <v>2.1333333333333333</v>
      </c>
      <c r="AI190" s="125">
        <v>2.25</v>
      </c>
      <c r="AJ190" s="125">
        <v>1.875</v>
      </c>
      <c r="AK190" s="125"/>
      <c r="AL190" s="125">
        <v>3</v>
      </c>
      <c r="AM190" s="125">
        <f t="shared" si="38"/>
        <v>11.883333333333333</v>
      </c>
      <c r="AN190" s="67">
        <f>Persona!$AM190/25*100</f>
        <v>47.533333333333331</v>
      </c>
      <c r="AO190" s="67">
        <f>Persona!$AN190*0.4</f>
        <v>19.013333333333332</v>
      </c>
      <c r="AP190" s="63">
        <f>Capstones!AK189*0.6</f>
        <v>39</v>
      </c>
      <c r="AQ190" s="63">
        <f>(Persona!$AO190+Persona!$AP190)*0.5</f>
        <v>29.006666666666668</v>
      </c>
      <c r="AR190" s="63" t="str">
        <f t="shared" si="39"/>
        <v>Cleared</v>
      </c>
      <c r="AS190" s="121">
        <v>2.4166666666666665</v>
      </c>
      <c r="AT190" s="121">
        <v>2.85</v>
      </c>
      <c r="AU190" s="121">
        <v>2</v>
      </c>
      <c r="AV190" s="121">
        <v>3</v>
      </c>
      <c r="AW190" s="125"/>
      <c r="AX190" s="121">
        <v>2.8888888888888888</v>
      </c>
      <c r="AY190" s="121">
        <v>2.6666666666666665</v>
      </c>
      <c r="AZ190" s="121">
        <f t="shared" si="40"/>
        <v>15.822222222222221</v>
      </c>
      <c r="BA190" s="63">
        <f t="shared" si="41"/>
        <v>52.74074074074074</v>
      </c>
      <c r="BB190" s="121">
        <f t="shared" si="42"/>
        <v>21.096296296296298</v>
      </c>
      <c r="BC190" s="121">
        <f>Capstones!AV189*0.6</f>
        <v>25.666666666666668</v>
      </c>
      <c r="BD190" s="129">
        <f t="shared" si="43"/>
        <v>23.381481481481483</v>
      </c>
      <c r="BE190" s="123" t="str">
        <f t="shared" si="44"/>
        <v>NC</v>
      </c>
    </row>
    <row r="191" spans="1:57" s="124" customFormat="1" ht="22.2" customHeight="1" x14ac:dyDescent="0.3">
      <c r="A191" s="62">
        <v>187</v>
      </c>
      <c r="B191" s="121" t="s">
        <v>23</v>
      </c>
      <c r="C191" s="121" t="s">
        <v>15</v>
      </c>
      <c r="D191" s="121" t="s">
        <v>400</v>
      </c>
      <c r="E191" s="122" t="s">
        <v>401</v>
      </c>
      <c r="F191" s="63">
        <v>2</v>
      </c>
      <c r="G191" s="63">
        <v>1</v>
      </c>
      <c r="H191" s="63">
        <v>4</v>
      </c>
      <c r="I191" s="63">
        <v>3</v>
      </c>
      <c r="J191" s="63">
        <v>1</v>
      </c>
      <c r="K191" s="63">
        <v>3</v>
      </c>
      <c r="L191" s="63">
        <v>2</v>
      </c>
      <c r="M191" s="62">
        <f t="shared" si="34"/>
        <v>16</v>
      </c>
      <c r="N191" s="63">
        <f t="shared" si="35"/>
        <v>45.714285714285715</v>
      </c>
      <c r="O191" s="63">
        <v>0</v>
      </c>
      <c r="P191" s="63">
        <f>Capstones!O190</f>
        <v>60</v>
      </c>
      <c r="Q191" s="63">
        <f t="shared" si="32"/>
        <v>30</v>
      </c>
      <c r="R191" s="63" t="str">
        <f t="shared" si="36"/>
        <v>Cleared</v>
      </c>
      <c r="S191" s="63">
        <v>3.3333333333333335</v>
      </c>
      <c r="T191" s="63">
        <v>2.90625</v>
      </c>
      <c r="U191" s="63">
        <v>1.8333333333333333</v>
      </c>
      <c r="V191" s="63">
        <v>4</v>
      </c>
      <c r="W191" s="63">
        <v>2</v>
      </c>
      <c r="X191" s="63">
        <v>2.65</v>
      </c>
      <c r="Y191" s="63">
        <v>2.25</v>
      </c>
      <c r="Z191" s="63">
        <f t="shared" si="46"/>
        <v>18.972916666666666</v>
      </c>
      <c r="AA191" s="63">
        <f>Persona!$Z191/35*100</f>
        <v>54.208333333333336</v>
      </c>
      <c r="AB191" s="63">
        <f t="shared" si="33"/>
        <v>21.683333333333337</v>
      </c>
      <c r="AC191" s="63">
        <f>Capstones!Z190*0.6</f>
        <v>30.399999999999991</v>
      </c>
      <c r="AD191" s="63">
        <f>(Persona!$AB191+Persona!$AC191)*0.5</f>
        <v>26.041666666666664</v>
      </c>
      <c r="AE191" s="63" t="str">
        <f t="shared" si="37"/>
        <v>Cleared</v>
      </c>
      <c r="AF191" s="121"/>
      <c r="AG191" s="121">
        <v>2.2749999999999999</v>
      </c>
      <c r="AH191" s="121">
        <v>1.6666666666666665</v>
      </c>
      <c r="AI191" s="121">
        <v>2</v>
      </c>
      <c r="AJ191" s="121">
        <v>1.75</v>
      </c>
      <c r="AK191" s="121"/>
      <c r="AL191" s="121">
        <v>2.1666666666666665</v>
      </c>
      <c r="AM191" s="121">
        <f t="shared" si="38"/>
        <v>9.8583333333333325</v>
      </c>
      <c r="AN191" s="63">
        <f>Persona!$AM191/25*100</f>
        <v>39.43333333333333</v>
      </c>
      <c r="AO191" s="63">
        <f>Persona!$AN191*0.4</f>
        <v>15.773333333333333</v>
      </c>
      <c r="AP191" s="63">
        <f>Capstones!AK190*0.6</f>
        <v>52.666666666666664</v>
      </c>
      <c r="AQ191" s="63">
        <f>(Persona!$AO191+Persona!$AP191)*0.5</f>
        <v>34.22</v>
      </c>
      <c r="AR191" s="63" t="str">
        <f t="shared" si="39"/>
        <v>Cleared</v>
      </c>
      <c r="AS191" s="121">
        <v>3</v>
      </c>
      <c r="AT191" s="121">
        <v>3.1500000000000004</v>
      </c>
      <c r="AU191" s="121">
        <v>3.3333333333333335</v>
      </c>
      <c r="AV191" s="121">
        <v>3</v>
      </c>
      <c r="AW191" s="121"/>
      <c r="AX191" s="121">
        <v>3</v>
      </c>
      <c r="AY191" s="121">
        <v>3</v>
      </c>
      <c r="AZ191" s="121">
        <f t="shared" si="40"/>
        <v>18.483333333333334</v>
      </c>
      <c r="BA191" s="63">
        <f t="shared" si="41"/>
        <v>61.611111111111114</v>
      </c>
      <c r="BB191" s="121">
        <f t="shared" si="42"/>
        <v>24.644444444444446</v>
      </c>
      <c r="BC191" s="121">
        <f>Capstones!AV190*0.6</f>
        <v>44.666666666666657</v>
      </c>
      <c r="BD191" s="129">
        <f t="shared" si="43"/>
        <v>34.655555555555551</v>
      </c>
      <c r="BE191" s="123" t="str">
        <f t="shared" si="44"/>
        <v>Cleared</v>
      </c>
    </row>
    <row r="192" spans="1:57" s="124" customFormat="1" ht="22.2" customHeight="1" x14ac:dyDescent="0.3">
      <c r="A192" s="66">
        <v>188</v>
      </c>
      <c r="B192" s="125" t="s">
        <v>23</v>
      </c>
      <c r="C192" s="125" t="s">
        <v>24</v>
      </c>
      <c r="D192" s="125" t="s">
        <v>402</v>
      </c>
      <c r="E192" s="126" t="s">
        <v>403</v>
      </c>
      <c r="F192" s="67">
        <v>2</v>
      </c>
      <c r="G192" s="67">
        <v>1</v>
      </c>
      <c r="H192" s="67">
        <v>2</v>
      </c>
      <c r="I192" s="67">
        <v>2</v>
      </c>
      <c r="J192" s="67">
        <v>2</v>
      </c>
      <c r="K192" s="67">
        <v>1</v>
      </c>
      <c r="L192" s="67">
        <v>4</v>
      </c>
      <c r="M192" s="66">
        <f t="shared" si="34"/>
        <v>14</v>
      </c>
      <c r="N192" s="67">
        <f t="shared" si="35"/>
        <v>40</v>
      </c>
      <c r="O192" s="67">
        <v>0</v>
      </c>
      <c r="P192" s="67">
        <f>Capstones!O191</f>
        <v>30</v>
      </c>
      <c r="Q192" s="63">
        <f t="shared" si="32"/>
        <v>15</v>
      </c>
      <c r="R192" s="63" t="str">
        <f t="shared" si="36"/>
        <v>NC</v>
      </c>
      <c r="S192" s="67">
        <v>1.6666666666666667</v>
      </c>
      <c r="T192" s="67">
        <v>2.125</v>
      </c>
      <c r="U192" s="67">
        <v>1</v>
      </c>
      <c r="V192" s="67">
        <v>2</v>
      </c>
      <c r="W192" s="67">
        <v>3.6666666666666665</v>
      </c>
      <c r="X192" s="67">
        <v>1.7166666666666668</v>
      </c>
      <c r="Y192" s="67">
        <v>1</v>
      </c>
      <c r="Z192" s="67">
        <f t="shared" si="46"/>
        <v>13.175000000000001</v>
      </c>
      <c r="AA192" s="67">
        <f>Persona!$Z192/35*100</f>
        <v>37.642857142857146</v>
      </c>
      <c r="AB192" s="67">
        <f t="shared" si="33"/>
        <v>15.057142857142859</v>
      </c>
      <c r="AC192" s="63">
        <f>Capstones!Z191*0.6</f>
        <v>26.4</v>
      </c>
      <c r="AD192" s="63">
        <f>(Persona!$AB192+Persona!$AC192)*0.5</f>
        <v>20.728571428571428</v>
      </c>
      <c r="AE192" s="63" t="str">
        <f t="shared" si="37"/>
        <v>NC</v>
      </c>
      <c r="AF192" s="125"/>
      <c r="AG192" s="125">
        <v>2.5166666666666671</v>
      </c>
      <c r="AH192" s="125">
        <v>2.2000000000000002</v>
      </c>
      <c r="AI192" s="125">
        <v>2.125</v>
      </c>
      <c r="AJ192" s="125">
        <v>2.25</v>
      </c>
      <c r="AK192" s="125"/>
      <c r="AL192" s="125">
        <v>1.3333333333333335</v>
      </c>
      <c r="AM192" s="125">
        <f t="shared" si="38"/>
        <v>10.425000000000001</v>
      </c>
      <c r="AN192" s="67">
        <f>Persona!$AM192/25*100</f>
        <v>41.7</v>
      </c>
      <c r="AO192" s="67">
        <f>Persona!$AN192*0.4</f>
        <v>16.680000000000003</v>
      </c>
      <c r="AP192" s="63">
        <f>Capstones!AK191*0.6</f>
        <v>31.333333333333336</v>
      </c>
      <c r="AQ192" s="63">
        <f>(Persona!$AO192+Persona!$AP192)*0.5</f>
        <v>24.006666666666668</v>
      </c>
      <c r="AR192" s="63" t="str">
        <f t="shared" si="39"/>
        <v>NC</v>
      </c>
      <c r="AS192" s="121">
        <v>1.75</v>
      </c>
      <c r="AT192" s="121">
        <v>2.1375000000000002</v>
      </c>
      <c r="AU192" s="121">
        <v>2</v>
      </c>
      <c r="AV192" s="121">
        <v>1</v>
      </c>
      <c r="AW192" s="125"/>
      <c r="AX192" s="121">
        <v>2.1666666666666665</v>
      </c>
      <c r="AY192" s="121">
        <v>2.3333333333333335</v>
      </c>
      <c r="AZ192" s="121">
        <f t="shared" si="40"/>
        <v>11.387500000000001</v>
      </c>
      <c r="BA192" s="63">
        <f t="shared" si="41"/>
        <v>37.958333333333336</v>
      </c>
      <c r="BB192" s="121">
        <f t="shared" si="42"/>
        <v>15.183333333333335</v>
      </c>
      <c r="BC192" s="121">
        <f>Capstones!AV191*0.6</f>
        <v>48</v>
      </c>
      <c r="BD192" s="129">
        <f t="shared" si="43"/>
        <v>31.591666666666669</v>
      </c>
      <c r="BE192" s="123" t="str">
        <f t="shared" si="44"/>
        <v>Cleared</v>
      </c>
    </row>
    <row r="193" spans="1:57" s="124" customFormat="1" ht="22.2" customHeight="1" x14ac:dyDescent="0.3">
      <c r="A193" s="62">
        <v>189</v>
      </c>
      <c r="B193" s="121" t="s">
        <v>27</v>
      </c>
      <c r="C193" s="121" t="s">
        <v>15</v>
      </c>
      <c r="D193" s="121" t="s">
        <v>404</v>
      </c>
      <c r="E193" s="122" t="s">
        <v>405</v>
      </c>
      <c r="F193" s="63">
        <v>3</v>
      </c>
      <c r="G193" s="63">
        <v>2</v>
      </c>
      <c r="H193" s="63">
        <v>4</v>
      </c>
      <c r="I193" s="63">
        <v>2</v>
      </c>
      <c r="J193" s="63">
        <v>1</v>
      </c>
      <c r="K193" s="63">
        <v>3</v>
      </c>
      <c r="L193" s="63">
        <v>1</v>
      </c>
      <c r="M193" s="62">
        <f t="shared" si="34"/>
        <v>16</v>
      </c>
      <c r="N193" s="63">
        <f t="shared" si="35"/>
        <v>45.714285714285715</v>
      </c>
      <c r="O193" s="63">
        <v>0</v>
      </c>
      <c r="P193" s="63">
        <f>Capstones!O192</f>
        <v>80</v>
      </c>
      <c r="Q193" s="63">
        <f t="shared" si="32"/>
        <v>40</v>
      </c>
      <c r="R193" s="63" t="str">
        <f t="shared" si="36"/>
        <v>Cleared</v>
      </c>
      <c r="S193" s="63">
        <v>1.6666666666666667</v>
      </c>
      <c r="T193" s="63">
        <v>2.3374999999999999</v>
      </c>
      <c r="U193" s="63">
        <v>1.6666666666666667</v>
      </c>
      <c r="V193" s="63">
        <v>1</v>
      </c>
      <c r="W193" s="63">
        <v>1</v>
      </c>
      <c r="X193" s="63">
        <v>2.2666666666666666</v>
      </c>
      <c r="Y193" s="63">
        <v>2.25</v>
      </c>
      <c r="Z193" s="63">
        <f t="shared" si="46"/>
        <v>12.1875</v>
      </c>
      <c r="AA193" s="63">
        <f>Persona!$Z193/35*100</f>
        <v>34.821428571428569</v>
      </c>
      <c r="AB193" s="63">
        <f t="shared" si="33"/>
        <v>13.928571428571429</v>
      </c>
      <c r="AC193" s="63">
        <f>Capstones!Z192*0.6</f>
        <v>28.000000000000004</v>
      </c>
      <c r="AD193" s="63">
        <f>(Persona!$AB193+Persona!$AC193)*0.5</f>
        <v>20.964285714285715</v>
      </c>
      <c r="AE193" s="63" t="str">
        <f t="shared" si="37"/>
        <v>NC</v>
      </c>
      <c r="AF193" s="121"/>
      <c r="AG193" s="121">
        <v>3.208333333333333</v>
      </c>
      <c r="AH193" s="121">
        <v>1.8</v>
      </c>
      <c r="AI193" s="121">
        <v>2</v>
      </c>
      <c r="AJ193" s="121">
        <v>1.75</v>
      </c>
      <c r="AK193" s="121"/>
      <c r="AL193" s="121">
        <v>2.1666666666666665</v>
      </c>
      <c r="AM193" s="121">
        <f t="shared" si="38"/>
        <v>10.924999999999999</v>
      </c>
      <c r="AN193" s="63">
        <f>Persona!$AM193/25*100</f>
        <v>43.699999999999996</v>
      </c>
      <c r="AO193" s="63">
        <f>Persona!$AN193*0.4</f>
        <v>17.48</v>
      </c>
      <c r="AP193" s="63">
        <f>Capstones!AK192*0.6</f>
        <v>45</v>
      </c>
      <c r="AQ193" s="63">
        <f>(Persona!$AO193+Persona!$AP193)*0.5</f>
        <v>31.240000000000002</v>
      </c>
      <c r="AR193" s="63" t="str">
        <f t="shared" si="39"/>
        <v>Cleared</v>
      </c>
      <c r="AS193" s="121">
        <v>2.5</v>
      </c>
      <c r="AT193" s="121">
        <v>2.7125000000000004</v>
      </c>
      <c r="AU193" s="121">
        <v>2.6666666666666665</v>
      </c>
      <c r="AV193" s="121">
        <v>2</v>
      </c>
      <c r="AW193" s="121"/>
      <c r="AX193" s="121">
        <v>2.6111111111111112</v>
      </c>
      <c r="AY193" s="121">
        <v>3.3333333333333335</v>
      </c>
      <c r="AZ193" s="121">
        <f t="shared" si="40"/>
        <v>15.823611111111111</v>
      </c>
      <c r="BA193" s="63">
        <f t="shared" si="41"/>
        <v>52.745370370370367</v>
      </c>
      <c r="BB193" s="121">
        <f t="shared" si="42"/>
        <v>21.098148148148148</v>
      </c>
      <c r="BC193" s="121">
        <f>Capstones!AV192*0.6</f>
        <v>48</v>
      </c>
      <c r="BD193" s="129">
        <f t="shared" si="43"/>
        <v>34.54907407407407</v>
      </c>
      <c r="BE193" s="123" t="str">
        <f t="shared" si="44"/>
        <v>Cleared</v>
      </c>
    </row>
    <row r="194" spans="1:57" s="124" customFormat="1" ht="22.2" customHeight="1" x14ac:dyDescent="0.3">
      <c r="A194" s="66">
        <v>190</v>
      </c>
      <c r="B194" s="125" t="s">
        <v>23</v>
      </c>
      <c r="C194" s="125" t="s">
        <v>34</v>
      </c>
      <c r="D194" s="125" t="s">
        <v>406</v>
      </c>
      <c r="E194" s="126" t="s">
        <v>407</v>
      </c>
      <c r="F194" s="67">
        <v>3</v>
      </c>
      <c r="G194" s="67">
        <v>1</v>
      </c>
      <c r="H194" s="67">
        <v>1</v>
      </c>
      <c r="I194" s="67">
        <v>2</v>
      </c>
      <c r="J194" s="67">
        <v>4</v>
      </c>
      <c r="K194" s="67">
        <v>2</v>
      </c>
      <c r="L194" s="67">
        <v>3</v>
      </c>
      <c r="M194" s="66">
        <f t="shared" si="34"/>
        <v>16</v>
      </c>
      <c r="N194" s="67">
        <f t="shared" si="35"/>
        <v>45.714285714285715</v>
      </c>
      <c r="O194" s="67">
        <v>0</v>
      </c>
      <c r="P194" s="67">
        <f>Capstones!O193</f>
        <v>66.666666666666657</v>
      </c>
      <c r="Q194" s="63">
        <f t="shared" si="32"/>
        <v>33.333333333333329</v>
      </c>
      <c r="R194" s="63" t="str">
        <f t="shared" si="36"/>
        <v>Cleared</v>
      </c>
      <c r="S194" s="67">
        <v>3.0833333333333335</v>
      </c>
      <c r="T194" s="67">
        <v>2.3666666666666667</v>
      </c>
      <c r="U194" s="67">
        <v>1.8333333333333333</v>
      </c>
      <c r="V194" s="67">
        <v>3</v>
      </c>
      <c r="W194" s="67">
        <v>0</v>
      </c>
      <c r="X194" s="67">
        <v>2.583333333333333</v>
      </c>
      <c r="Y194" s="67">
        <v>1.75</v>
      </c>
      <c r="Z194" s="67">
        <f t="shared" si="46"/>
        <v>14.616666666666667</v>
      </c>
      <c r="AA194" s="67">
        <f>Persona!$Z194/35*100</f>
        <v>41.761904761904759</v>
      </c>
      <c r="AB194" s="67">
        <f t="shared" si="33"/>
        <v>16.704761904761906</v>
      </c>
      <c r="AC194" s="63">
        <f>Capstones!Z193*0.6</f>
        <v>35.199999999999996</v>
      </c>
      <c r="AD194" s="63">
        <f>(Persona!$AB194+Persona!$AC194)*0.5</f>
        <v>25.952380952380949</v>
      </c>
      <c r="AE194" s="63" t="str">
        <f t="shared" si="37"/>
        <v>Cleared</v>
      </c>
      <c r="AF194" s="125"/>
      <c r="AG194" s="125">
        <v>3.166666666666667</v>
      </c>
      <c r="AH194" s="125">
        <v>2</v>
      </c>
      <c r="AI194" s="125">
        <v>2.25</v>
      </c>
      <c r="AJ194" s="125">
        <v>1.875</v>
      </c>
      <c r="AK194" s="125"/>
      <c r="AL194" s="125">
        <v>2.5</v>
      </c>
      <c r="AM194" s="125">
        <f t="shared" si="38"/>
        <v>11.791666666666668</v>
      </c>
      <c r="AN194" s="67">
        <f>Persona!$AM194/25*100</f>
        <v>47.166666666666671</v>
      </c>
      <c r="AO194" s="67">
        <f>Persona!$AN194*0.4</f>
        <v>18.866666666666671</v>
      </c>
      <c r="AP194" s="63">
        <f>Capstones!AK193*0.6</f>
        <v>47.333333333333329</v>
      </c>
      <c r="AQ194" s="63">
        <f>(Persona!$AO194+Persona!$AP194)*0.5</f>
        <v>33.1</v>
      </c>
      <c r="AR194" s="63" t="str">
        <f t="shared" si="39"/>
        <v>Cleared</v>
      </c>
      <c r="AS194" s="121">
        <v>2.0833333333333335</v>
      </c>
      <c r="AT194" s="121">
        <v>2.1687500000000002</v>
      </c>
      <c r="AU194" s="121">
        <v>2.3333333333333335</v>
      </c>
      <c r="AV194" s="121">
        <v>2.5</v>
      </c>
      <c r="AW194" s="125"/>
      <c r="AX194" s="121">
        <v>2.1805555555555554</v>
      </c>
      <c r="AY194" s="121">
        <v>2.3333333333333335</v>
      </c>
      <c r="AZ194" s="121">
        <f t="shared" si="40"/>
        <v>13.599305555555556</v>
      </c>
      <c r="BA194" s="63">
        <f t="shared" si="41"/>
        <v>45.331018518518519</v>
      </c>
      <c r="BB194" s="121">
        <f t="shared" si="42"/>
        <v>18.13240740740741</v>
      </c>
      <c r="BC194" s="121">
        <f>Capstones!AV193*0.6</f>
        <v>35.333333333333336</v>
      </c>
      <c r="BD194" s="129">
        <f t="shared" si="43"/>
        <v>26.732870370370371</v>
      </c>
      <c r="BE194" s="123" t="str">
        <f t="shared" si="44"/>
        <v>Cleared</v>
      </c>
    </row>
    <row r="195" spans="1:57" s="124" customFormat="1" ht="22.2" customHeight="1" x14ac:dyDescent="0.3">
      <c r="A195" s="62">
        <v>191</v>
      </c>
      <c r="B195" s="121" t="s">
        <v>23</v>
      </c>
      <c r="C195" s="121" t="s">
        <v>15</v>
      </c>
      <c r="D195" s="121" t="s">
        <v>408</v>
      </c>
      <c r="E195" s="122" t="s">
        <v>409</v>
      </c>
      <c r="F195" s="63">
        <v>1</v>
      </c>
      <c r="G195" s="63">
        <v>1</v>
      </c>
      <c r="H195" s="63">
        <v>1</v>
      </c>
      <c r="I195" s="63">
        <v>3</v>
      </c>
      <c r="J195" s="63">
        <v>3</v>
      </c>
      <c r="K195" s="63">
        <v>1</v>
      </c>
      <c r="L195" s="63">
        <v>3</v>
      </c>
      <c r="M195" s="62">
        <f t="shared" si="34"/>
        <v>13</v>
      </c>
      <c r="N195" s="63">
        <f t="shared" si="35"/>
        <v>37.142857142857146</v>
      </c>
      <c r="O195" s="63">
        <v>0</v>
      </c>
      <c r="P195" s="63">
        <f>Capstones!O194</f>
        <v>65.555555555555543</v>
      </c>
      <c r="Q195" s="63">
        <f t="shared" si="32"/>
        <v>32.777777777777771</v>
      </c>
      <c r="R195" s="63" t="str">
        <f t="shared" si="36"/>
        <v>Cleared</v>
      </c>
      <c r="S195" s="63">
        <v>2.25</v>
      </c>
      <c r="T195" s="63">
        <v>2.7291666666666665</v>
      </c>
      <c r="U195" s="63">
        <v>1.5</v>
      </c>
      <c r="V195" s="63">
        <v>1</v>
      </c>
      <c r="W195" s="63">
        <v>4.333333333333333</v>
      </c>
      <c r="X195" s="63">
        <v>2.0833333333333335</v>
      </c>
      <c r="Y195" s="63">
        <v>2.25</v>
      </c>
      <c r="Z195" s="63">
        <f t="shared" si="46"/>
        <v>16.145833333333336</v>
      </c>
      <c r="AA195" s="63">
        <f>Persona!$Z195/35*100</f>
        <v>46.130952380952387</v>
      </c>
      <c r="AB195" s="63">
        <f t="shared" si="33"/>
        <v>18.452380952380956</v>
      </c>
      <c r="AC195" s="63">
        <f>Capstones!Z194*0.6</f>
        <v>53.599999999999994</v>
      </c>
      <c r="AD195" s="63">
        <f>(Persona!$AB195+Persona!$AC195)*0.5</f>
        <v>36.026190476190479</v>
      </c>
      <c r="AE195" s="63" t="str">
        <f t="shared" si="37"/>
        <v>Cleared</v>
      </c>
      <c r="AF195" s="121"/>
      <c r="AG195" s="121">
        <v>2.1</v>
      </c>
      <c r="AH195" s="121">
        <v>1.6666666666666665</v>
      </c>
      <c r="AI195" s="121">
        <v>2.125</v>
      </c>
      <c r="AJ195" s="121">
        <v>1.625</v>
      </c>
      <c r="AK195" s="121"/>
      <c r="AL195" s="121">
        <v>2.25</v>
      </c>
      <c r="AM195" s="121">
        <f t="shared" si="38"/>
        <v>9.7666666666666657</v>
      </c>
      <c r="AN195" s="63">
        <f>Persona!$AM195/25*100</f>
        <v>39.066666666666663</v>
      </c>
      <c r="AO195" s="63">
        <f>Persona!$AN195*0.4</f>
        <v>15.626666666666665</v>
      </c>
      <c r="AP195" s="63">
        <f>Capstones!AK194*0.6</f>
        <v>54.666666666666664</v>
      </c>
      <c r="AQ195" s="63">
        <f>(Persona!$AO195+Persona!$AP195)*0.5</f>
        <v>35.146666666666661</v>
      </c>
      <c r="AR195" s="63" t="str">
        <f t="shared" si="39"/>
        <v>Cleared</v>
      </c>
      <c r="AS195" s="121">
        <v>2.0833333333333335</v>
      </c>
      <c r="AT195" s="121">
        <v>2.4375</v>
      </c>
      <c r="AU195" s="121">
        <v>2</v>
      </c>
      <c r="AV195" s="121">
        <v>2</v>
      </c>
      <c r="AW195" s="121"/>
      <c r="AX195" s="121">
        <v>2.0833333333333335</v>
      </c>
      <c r="AY195" s="121">
        <v>2.6666666666666665</v>
      </c>
      <c r="AZ195" s="121">
        <f t="shared" si="40"/>
        <v>13.270833333333334</v>
      </c>
      <c r="BA195" s="63">
        <f t="shared" si="41"/>
        <v>44.236111111111114</v>
      </c>
      <c r="BB195" s="121">
        <f t="shared" si="42"/>
        <v>17.694444444444446</v>
      </c>
      <c r="BC195" s="121">
        <f>Capstones!AV194*0.6</f>
        <v>48</v>
      </c>
      <c r="BD195" s="129">
        <f t="shared" si="43"/>
        <v>32.847222222222221</v>
      </c>
      <c r="BE195" s="123" t="str">
        <f t="shared" si="44"/>
        <v>Cleared</v>
      </c>
    </row>
    <row r="196" spans="1:57" s="124" customFormat="1" ht="22.2" customHeight="1" x14ac:dyDescent="0.3">
      <c r="A196" s="66">
        <v>192</v>
      </c>
      <c r="B196" s="125" t="s">
        <v>27</v>
      </c>
      <c r="C196" s="125" t="s">
        <v>15</v>
      </c>
      <c r="D196" s="125" t="s">
        <v>410</v>
      </c>
      <c r="E196" s="126" t="s">
        <v>411</v>
      </c>
      <c r="F196" s="67">
        <v>1</v>
      </c>
      <c r="G196" s="67">
        <v>1</v>
      </c>
      <c r="H196" s="67">
        <v>3</v>
      </c>
      <c r="I196" s="67">
        <v>3</v>
      </c>
      <c r="J196" s="67">
        <v>2</v>
      </c>
      <c r="K196" s="67">
        <v>2</v>
      </c>
      <c r="L196" s="67">
        <v>3</v>
      </c>
      <c r="M196" s="66">
        <f t="shared" si="34"/>
        <v>15</v>
      </c>
      <c r="N196" s="67">
        <f t="shared" si="35"/>
        <v>42.857142857142854</v>
      </c>
      <c r="O196" s="67">
        <v>0</v>
      </c>
      <c r="P196" s="67">
        <f>Capstones!O195</f>
        <v>71.111111111111114</v>
      </c>
      <c r="Q196" s="63">
        <f t="shared" si="32"/>
        <v>35.555555555555557</v>
      </c>
      <c r="R196" s="63" t="str">
        <f t="shared" si="36"/>
        <v>Cleared</v>
      </c>
      <c r="S196" s="67">
        <v>3</v>
      </c>
      <c r="T196" s="67">
        <v>3.2958333333333329</v>
      </c>
      <c r="U196" s="67">
        <v>2.3333333333333335</v>
      </c>
      <c r="V196" s="67">
        <v>3</v>
      </c>
      <c r="W196" s="67">
        <v>3</v>
      </c>
      <c r="X196" s="67">
        <v>2.833333333333333</v>
      </c>
      <c r="Y196" s="67">
        <v>2.25</v>
      </c>
      <c r="Z196" s="67">
        <f t="shared" si="46"/>
        <v>19.712499999999999</v>
      </c>
      <c r="AA196" s="67">
        <f>Persona!$Z196/35*100</f>
        <v>56.321428571428569</v>
      </c>
      <c r="AB196" s="67">
        <f t="shared" si="33"/>
        <v>22.528571428571428</v>
      </c>
      <c r="AC196" s="63">
        <f>Capstones!Z195*0.6</f>
        <v>36.800000000000004</v>
      </c>
      <c r="AD196" s="63">
        <f>(Persona!$AB196+Persona!$AC196)*0.5</f>
        <v>29.664285714285718</v>
      </c>
      <c r="AE196" s="63" t="str">
        <f t="shared" si="37"/>
        <v>Cleared</v>
      </c>
      <c r="AF196" s="125"/>
      <c r="AG196" s="125">
        <v>2.0166666666666666</v>
      </c>
      <c r="AH196" s="125">
        <v>1.2</v>
      </c>
      <c r="AI196" s="125">
        <v>1.25</v>
      </c>
      <c r="AJ196" s="125">
        <v>1</v>
      </c>
      <c r="AK196" s="125"/>
      <c r="AL196" s="125">
        <v>1.5</v>
      </c>
      <c r="AM196" s="125">
        <f t="shared" si="38"/>
        <v>6.9666666666666668</v>
      </c>
      <c r="AN196" s="67">
        <f>Persona!$AM196/25*100</f>
        <v>27.866666666666667</v>
      </c>
      <c r="AO196" s="67">
        <f>Persona!$AN196*0.4</f>
        <v>11.146666666666668</v>
      </c>
      <c r="AP196" s="63">
        <f>Capstones!AK195*0.6</f>
        <v>34</v>
      </c>
      <c r="AQ196" s="63">
        <f>(Persona!$AO196+Persona!$AP196)*0.5</f>
        <v>22.573333333333334</v>
      </c>
      <c r="AR196" s="63" t="str">
        <f t="shared" si="39"/>
        <v>NC</v>
      </c>
      <c r="AS196" s="121">
        <v>2.0833333333333335</v>
      </c>
      <c r="AT196" s="121">
        <v>2.1687500000000002</v>
      </c>
      <c r="AU196" s="121">
        <v>2.1666666666666665</v>
      </c>
      <c r="AV196" s="121">
        <v>2.5</v>
      </c>
      <c r="AW196" s="125"/>
      <c r="AX196" s="121">
        <v>2.1388888888888888</v>
      </c>
      <c r="AY196" s="121">
        <v>2.3333333333333335</v>
      </c>
      <c r="AZ196" s="121">
        <f t="shared" si="40"/>
        <v>13.390972222222222</v>
      </c>
      <c r="BA196" s="63">
        <f t="shared" si="41"/>
        <v>44.636574074074069</v>
      </c>
      <c r="BB196" s="121">
        <f t="shared" si="42"/>
        <v>17.854629629629628</v>
      </c>
      <c r="BC196" s="121">
        <f>Capstones!AV195*0.6</f>
        <v>35.333333333333336</v>
      </c>
      <c r="BD196" s="129">
        <f t="shared" si="43"/>
        <v>26.593981481481482</v>
      </c>
      <c r="BE196" s="123" t="str">
        <f t="shared" si="44"/>
        <v>Cleared</v>
      </c>
    </row>
    <row r="197" spans="1:57" s="124" customFormat="1" ht="22.2" customHeight="1" x14ac:dyDescent="0.3">
      <c r="A197" s="62">
        <v>193</v>
      </c>
      <c r="B197" s="121" t="s">
        <v>27</v>
      </c>
      <c r="C197" s="121" t="s">
        <v>15</v>
      </c>
      <c r="D197" s="121" t="s">
        <v>412</v>
      </c>
      <c r="E197" s="122" t="s">
        <v>413</v>
      </c>
      <c r="F197" s="63">
        <v>3</v>
      </c>
      <c r="G197" s="63">
        <v>1</v>
      </c>
      <c r="H197" s="63">
        <v>3</v>
      </c>
      <c r="I197" s="63">
        <v>4</v>
      </c>
      <c r="J197" s="63">
        <v>1</v>
      </c>
      <c r="K197" s="63">
        <v>2</v>
      </c>
      <c r="L197" s="63">
        <v>2</v>
      </c>
      <c r="M197" s="62">
        <f t="shared" si="34"/>
        <v>16</v>
      </c>
      <c r="N197" s="63">
        <f t="shared" si="35"/>
        <v>45.714285714285715</v>
      </c>
      <c r="O197" s="63">
        <v>0</v>
      </c>
      <c r="P197" s="63">
        <f>Capstones!O196</f>
        <v>60</v>
      </c>
      <c r="Q197" s="63">
        <f t="shared" ref="Q197:Q232" si="47">P197*0.5</f>
        <v>30</v>
      </c>
      <c r="R197" s="63" t="str">
        <f t="shared" si="36"/>
        <v>Cleared</v>
      </c>
      <c r="S197" s="63">
        <v>2.5833333333333335</v>
      </c>
      <c r="T197" s="63">
        <v>2.2000000000000002</v>
      </c>
      <c r="U197" s="63">
        <v>1.3333333333333333</v>
      </c>
      <c r="V197" s="63">
        <v>2</v>
      </c>
      <c r="W197" s="63">
        <v>3</v>
      </c>
      <c r="X197" s="63">
        <v>2.15</v>
      </c>
      <c r="Y197" s="63">
        <v>2</v>
      </c>
      <c r="Z197" s="63">
        <f t="shared" si="46"/>
        <v>15.266666666666667</v>
      </c>
      <c r="AA197" s="63">
        <f>Persona!$Z197/35*100</f>
        <v>43.61904761904762</v>
      </c>
      <c r="AB197" s="63">
        <f t="shared" ref="AB197:AB232" si="48">AA197*0.4</f>
        <v>17.44761904761905</v>
      </c>
      <c r="AC197" s="63">
        <f>Capstones!Z196*0.6</f>
        <v>44.79999999999999</v>
      </c>
      <c r="AD197" s="63">
        <f>(Persona!$AB197+Persona!$AC197)*0.5</f>
        <v>31.12380952380952</v>
      </c>
      <c r="AE197" s="63" t="str">
        <f t="shared" si="37"/>
        <v>Cleared</v>
      </c>
      <c r="AF197" s="121"/>
      <c r="AG197" s="121">
        <v>3.083333333333333</v>
      </c>
      <c r="AH197" s="121">
        <v>2</v>
      </c>
      <c r="AI197" s="121">
        <v>2.25</v>
      </c>
      <c r="AJ197" s="121">
        <v>1.75</v>
      </c>
      <c r="AK197" s="121"/>
      <c r="AL197" s="121">
        <v>2.0833333333333335</v>
      </c>
      <c r="AM197" s="121">
        <f t="shared" si="38"/>
        <v>11.166666666666666</v>
      </c>
      <c r="AN197" s="63">
        <f>Persona!$AM197/25*100</f>
        <v>44.666666666666664</v>
      </c>
      <c r="AO197" s="63">
        <f>Persona!$AN197*0.4</f>
        <v>17.866666666666667</v>
      </c>
      <c r="AP197" s="63">
        <f>Capstones!AK196*0.6</f>
        <v>34</v>
      </c>
      <c r="AQ197" s="63">
        <f>(Persona!$AO197+Persona!$AP197)*0.5</f>
        <v>25.933333333333334</v>
      </c>
      <c r="AR197" s="63" t="str">
        <f t="shared" si="39"/>
        <v>Cleared</v>
      </c>
      <c r="AS197" s="121">
        <v>3</v>
      </c>
      <c r="AT197" s="121">
        <v>2.8375000000000004</v>
      </c>
      <c r="AU197" s="121">
        <v>3</v>
      </c>
      <c r="AV197" s="121">
        <v>3</v>
      </c>
      <c r="AW197" s="121"/>
      <c r="AX197" s="121">
        <v>2.8888888888888888</v>
      </c>
      <c r="AY197" s="121">
        <v>3</v>
      </c>
      <c r="AZ197" s="121">
        <f t="shared" si="40"/>
        <v>17.726388888888891</v>
      </c>
      <c r="BA197" s="63">
        <f t="shared" si="41"/>
        <v>59.087962962962969</v>
      </c>
      <c r="BB197" s="121">
        <f t="shared" si="42"/>
        <v>23.63518518518519</v>
      </c>
      <c r="BC197" s="121">
        <f>Capstones!AV196*0.6</f>
        <v>41.666666666666664</v>
      </c>
      <c r="BD197" s="129">
        <f t="shared" si="43"/>
        <v>32.650925925925925</v>
      </c>
      <c r="BE197" s="123" t="str">
        <f t="shared" si="44"/>
        <v>Cleared</v>
      </c>
    </row>
    <row r="198" spans="1:57" s="124" customFormat="1" ht="22.2" customHeight="1" x14ac:dyDescent="0.3">
      <c r="A198" s="66">
        <v>194</v>
      </c>
      <c r="B198" s="125" t="s">
        <v>23</v>
      </c>
      <c r="C198" s="125" t="s">
        <v>15</v>
      </c>
      <c r="D198" s="125" t="s">
        <v>414</v>
      </c>
      <c r="E198" s="126" t="s">
        <v>415</v>
      </c>
      <c r="F198" s="67">
        <v>1</v>
      </c>
      <c r="G198" s="67">
        <v>1</v>
      </c>
      <c r="H198" s="67">
        <v>2</v>
      </c>
      <c r="I198" s="67">
        <v>3</v>
      </c>
      <c r="J198" s="67">
        <v>2</v>
      </c>
      <c r="K198" s="67">
        <v>4</v>
      </c>
      <c r="L198" s="67">
        <v>2</v>
      </c>
      <c r="M198" s="66">
        <f t="shared" ref="M198:M232" si="49">F198+G198+H198+I198+J198+K198+L198</f>
        <v>15</v>
      </c>
      <c r="N198" s="67">
        <f t="shared" ref="N198:N232" si="50">M198/35*100</f>
        <v>42.857142857142854</v>
      </c>
      <c r="O198" s="67">
        <v>0</v>
      </c>
      <c r="P198" s="67">
        <f>Capstones!O197</f>
        <v>88.8888888888889</v>
      </c>
      <c r="Q198" s="63">
        <f t="shared" si="47"/>
        <v>44.44444444444445</v>
      </c>
      <c r="R198" s="63" t="str">
        <f t="shared" ref="R198:R232" si="51">IF(Q198&gt;=25,"Cleared","NC")</f>
        <v>Cleared</v>
      </c>
      <c r="S198" s="67">
        <v>2.25</v>
      </c>
      <c r="T198" s="67">
        <v>2.3125</v>
      </c>
      <c r="U198" s="67">
        <v>1.3333333333333333</v>
      </c>
      <c r="V198" s="67">
        <v>1</v>
      </c>
      <c r="W198" s="67">
        <v>3</v>
      </c>
      <c r="X198" s="67">
        <v>2.15</v>
      </c>
      <c r="Y198" s="67">
        <v>2.25</v>
      </c>
      <c r="Z198" s="67">
        <f t="shared" si="46"/>
        <v>14.295833333333333</v>
      </c>
      <c r="AA198" s="67">
        <f>Persona!$Z198/35*100</f>
        <v>40.845238095238095</v>
      </c>
      <c r="AB198" s="67">
        <f t="shared" si="48"/>
        <v>16.338095238095239</v>
      </c>
      <c r="AC198" s="63">
        <f>Capstones!Z197*0.6</f>
        <v>38.4</v>
      </c>
      <c r="AD198" s="63">
        <f>(Persona!$AB198+Persona!$AC198)*0.5</f>
        <v>27.36904761904762</v>
      </c>
      <c r="AE198" s="63" t="str">
        <f t="shared" ref="AE198:AE232" si="52">IF(AD198&gt;=25,"Cleared","NC")</f>
        <v>Cleared</v>
      </c>
      <c r="AF198" s="125"/>
      <c r="AG198" s="125">
        <v>2.7583333333333333</v>
      </c>
      <c r="AH198" s="125">
        <v>2.4</v>
      </c>
      <c r="AI198" s="125">
        <v>2.5</v>
      </c>
      <c r="AJ198" s="125">
        <v>2.625</v>
      </c>
      <c r="AK198" s="125"/>
      <c r="AL198" s="125">
        <v>2.9166666666666665</v>
      </c>
      <c r="AM198" s="125">
        <f t="shared" ref="AM198:AM232" si="53">AF198+AG198+AH198+AI198+AJ198+AK198+AL198</f>
        <v>13.2</v>
      </c>
      <c r="AN198" s="67">
        <f>Persona!$AM198/25*100</f>
        <v>52.800000000000004</v>
      </c>
      <c r="AO198" s="67">
        <f>Persona!$AN198*0.4</f>
        <v>21.120000000000005</v>
      </c>
      <c r="AP198" s="63">
        <f>Capstones!AK197*0.6</f>
        <v>31.666666666666664</v>
      </c>
      <c r="AQ198" s="63">
        <f>(Persona!$AO198+Persona!$AP198)*0.5</f>
        <v>26.393333333333334</v>
      </c>
      <c r="AR198" s="63" t="str">
        <f t="shared" ref="AR198:AR232" si="54">IF(AQ198&gt;=25,"Cleared","NC")</f>
        <v>Cleared</v>
      </c>
      <c r="AS198" s="121">
        <v>2.5833333333333335</v>
      </c>
      <c r="AT198" s="121">
        <v>3.1374999999999997</v>
      </c>
      <c r="AU198" s="121">
        <v>2.3333333333333335</v>
      </c>
      <c r="AV198" s="121">
        <v>3</v>
      </c>
      <c r="AW198" s="125"/>
      <c r="AX198" s="121">
        <v>2.9722222222222219</v>
      </c>
      <c r="AY198" s="121">
        <v>2.6666666666666665</v>
      </c>
      <c r="AZ198" s="121">
        <f t="shared" ref="AZ198:AZ232" si="55">AS198+AT198+AU198+AV198+AW198+AX198+AY198</f>
        <v>16.693055555555556</v>
      </c>
      <c r="BA198" s="63">
        <f t="shared" ref="BA198:BA232" si="56">AZ198*100/30</f>
        <v>55.643518518518519</v>
      </c>
      <c r="BB198" s="121">
        <f t="shared" ref="BB198:BB232" si="57">BA198*0.4</f>
        <v>22.25740740740741</v>
      </c>
      <c r="BC198" s="121">
        <f>Capstones!AV197*0.6</f>
        <v>52</v>
      </c>
      <c r="BD198" s="129">
        <f t="shared" ref="BD198:BD232" si="58">(BB198+BC198)*0.5</f>
        <v>37.128703703703707</v>
      </c>
      <c r="BE198" s="123" t="str">
        <f t="shared" ref="BE198:BE232" si="59">IF(BD198&gt;=25,"Cleared","NC")</f>
        <v>Cleared</v>
      </c>
    </row>
    <row r="199" spans="1:57" s="124" customFormat="1" ht="22.2" customHeight="1" x14ac:dyDescent="0.3">
      <c r="A199" s="62">
        <v>195</v>
      </c>
      <c r="B199" s="121" t="s">
        <v>27</v>
      </c>
      <c r="C199" s="121" t="s">
        <v>34</v>
      </c>
      <c r="D199" s="121" t="s">
        <v>416</v>
      </c>
      <c r="E199" s="122" t="s">
        <v>417</v>
      </c>
      <c r="F199" s="63">
        <v>2</v>
      </c>
      <c r="G199" s="63">
        <v>2</v>
      </c>
      <c r="H199" s="63">
        <v>4</v>
      </c>
      <c r="I199" s="63">
        <v>3</v>
      </c>
      <c r="J199" s="63">
        <v>1</v>
      </c>
      <c r="K199" s="63">
        <v>3</v>
      </c>
      <c r="L199" s="63">
        <v>1</v>
      </c>
      <c r="M199" s="62">
        <f t="shared" si="49"/>
        <v>16</v>
      </c>
      <c r="N199" s="63">
        <f t="shared" si="50"/>
        <v>45.714285714285715</v>
      </c>
      <c r="O199" s="63">
        <v>0</v>
      </c>
      <c r="P199" s="63">
        <f>Capstones!O198</f>
        <v>66.666666666666657</v>
      </c>
      <c r="Q199" s="63">
        <f t="shared" si="47"/>
        <v>33.333333333333329</v>
      </c>
      <c r="R199" s="63" t="str">
        <f t="shared" si="51"/>
        <v>Cleared</v>
      </c>
      <c r="S199" s="63">
        <v>1.75</v>
      </c>
      <c r="T199" s="63">
        <v>1.7135416666666667</v>
      </c>
      <c r="U199" s="63">
        <v>2.25</v>
      </c>
      <c r="V199" s="63">
        <v>1</v>
      </c>
      <c r="W199" s="63">
        <v>2</v>
      </c>
      <c r="X199" s="63">
        <v>2.2166666666666668</v>
      </c>
      <c r="Y199" s="63">
        <v>2</v>
      </c>
      <c r="Z199" s="67">
        <f t="shared" si="46"/>
        <v>12.930208333333335</v>
      </c>
      <c r="AA199" s="63">
        <f>Persona!$Z199/35*100</f>
        <v>36.943452380952387</v>
      </c>
      <c r="AB199" s="63">
        <f t="shared" si="48"/>
        <v>14.777380952380955</v>
      </c>
      <c r="AC199" s="63">
        <f>Capstones!Z198*0.6</f>
        <v>37.6</v>
      </c>
      <c r="AD199" s="63">
        <f>(Persona!$AB199+Persona!$AC199)*0.5</f>
        <v>26.18869047619048</v>
      </c>
      <c r="AE199" s="63" t="str">
        <f t="shared" si="52"/>
        <v>Cleared</v>
      </c>
      <c r="AF199" s="121"/>
      <c r="AG199" s="121">
        <v>2.7166666666666663</v>
      </c>
      <c r="AH199" s="121">
        <v>2</v>
      </c>
      <c r="AI199" s="121">
        <v>1.875</v>
      </c>
      <c r="AJ199" s="121">
        <v>1.875</v>
      </c>
      <c r="AK199" s="121"/>
      <c r="AL199" s="121">
        <v>2.416666666666667</v>
      </c>
      <c r="AM199" s="121">
        <f t="shared" si="53"/>
        <v>10.883333333333333</v>
      </c>
      <c r="AN199" s="63">
        <f>Persona!$AM199/25*100</f>
        <v>43.533333333333331</v>
      </c>
      <c r="AO199" s="63">
        <f>Persona!$AN199*0.4</f>
        <v>17.413333333333334</v>
      </c>
      <c r="AP199" s="63">
        <f>Capstones!AK198*0.6</f>
        <v>43.999999999999993</v>
      </c>
      <c r="AQ199" s="63">
        <f>(Persona!$AO199+Persona!$AP199)*0.5</f>
        <v>30.706666666666663</v>
      </c>
      <c r="AR199" s="63" t="str">
        <f t="shared" si="54"/>
        <v>Cleared</v>
      </c>
      <c r="AS199" s="121">
        <v>1.75</v>
      </c>
      <c r="AT199" s="121">
        <v>2.0499999999999998</v>
      </c>
      <c r="AU199" s="121">
        <v>1.6666666666666667</v>
      </c>
      <c r="AV199" s="121">
        <v>1</v>
      </c>
      <c r="AW199" s="121"/>
      <c r="AX199" s="121">
        <v>1.7777777777777777</v>
      </c>
      <c r="AY199" s="121">
        <v>3</v>
      </c>
      <c r="AZ199" s="121">
        <f t="shared" si="55"/>
        <v>11.244444444444444</v>
      </c>
      <c r="BA199" s="63">
        <f t="shared" si="56"/>
        <v>37.481481481481481</v>
      </c>
      <c r="BB199" s="121">
        <f t="shared" si="57"/>
        <v>14.992592592592594</v>
      </c>
      <c r="BC199" s="121">
        <f>Capstones!AV198*0.6</f>
        <v>43.666666666666664</v>
      </c>
      <c r="BD199" s="129">
        <f t="shared" si="58"/>
        <v>29.329629629629629</v>
      </c>
      <c r="BE199" s="123" t="str">
        <f t="shared" si="59"/>
        <v>Cleared</v>
      </c>
    </row>
    <row r="200" spans="1:57" s="124" customFormat="1" ht="22.2" customHeight="1" x14ac:dyDescent="0.3">
      <c r="A200" s="66">
        <v>196</v>
      </c>
      <c r="B200" s="125" t="s">
        <v>27</v>
      </c>
      <c r="C200" s="125" t="s">
        <v>15</v>
      </c>
      <c r="D200" s="125" t="s">
        <v>418</v>
      </c>
      <c r="E200" s="126" t="s">
        <v>419</v>
      </c>
      <c r="F200" s="67">
        <v>2</v>
      </c>
      <c r="G200" s="67">
        <v>1</v>
      </c>
      <c r="H200" s="67">
        <v>3</v>
      </c>
      <c r="I200" s="67">
        <v>3</v>
      </c>
      <c r="J200" s="67">
        <v>1</v>
      </c>
      <c r="K200" s="67">
        <v>3</v>
      </c>
      <c r="L200" s="67">
        <v>2</v>
      </c>
      <c r="M200" s="66">
        <f t="shared" si="49"/>
        <v>15</v>
      </c>
      <c r="N200" s="67">
        <f t="shared" si="50"/>
        <v>42.857142857142854</v>
      </c>
      <c r="O200" s="67">
        <v>0</v>
      </c>
      <c r="P200" s="67">
        <f>Capstones!O199</f>
        <v>60</v>
      </c>
      <c r="Q200" s="63">
        <f t="shared" si="47"/>
        <v>30</v>
      </c>
      <c r="R200" s="63" t="str">
        <f t="shared" si="51"/>
        <v>Cleared</v>
      </c>
      <c r="S200" s="67">
        <v>2.3333333333333335</v>
      </c>
      <c r="T200" s="67">
        <v>2.2958333333333334</v>
      </c>
      <c r="U200" s="67">
        <v>1.8333333333333333</v>
      </c>
      <c r="V200" s="67">
        <v>3</v>
      </c>
      <c r="W200" s="67">
        <v>3.6666666666666665</v>
      </c>
      <c r="X200" s="67">
        <v>2.3833333333333333</v>
      </c>
      <c r="Y200" s="67">
        <v>2.25</v>
      </c>
      <c r="Z200" s="67">
        <f t="shared" si="46"/>
        <v>17.762499999999996</v>
      </c>
      <c r="AA200" s="67">
        <f>Persona!$Z200/35*100</f>
        <v>50.749999999999986</v>
      </c>
      <c r="AB200" s="67">
        <f t="shared" si="48"/>
        <v>20.299999999999997</v>
      </c>
      <c r="AC200" s="63">
        <f>Capstones!Z199*0.6</f>
        <v>48.8</v>
      </c>
      <c r="AD200" s="63">
        <f>(Persona!$AB200+Persona!$AC200)*0.5</f>
        <v>34.549999999999997</v>
      </c>
      <c r="AE200" s="63" t="str">
        <f t="shared" si="52"/>
        <v>Cleared</v>
      </c>
      <c r="AF200" s="125"/>
      <c r="AG200" s="125">
        <v>3.15</v>
      </c>
      <c r="AH200" s="125">
        <v>2</v>
      </c>
      <c r="AI200" s="125">
        <v>2.25</v>
      </c>
      <c r="AJ200" s="125">
        <v>2.5</v>
      </c>
      <c r="AK200" s="125"/>
      <c r="AL200" s="125">
        <v>2.75</v>
      </c>
      <c r="AM200" s="125">
        <f t="shared" si="53"/>
        <v>12.65</v>
      </c>
      <c r="AN200" s="67">
        <f>Persona!$AM200/25*100</f>
        <v>50.6</v>
      </c>
      <c r="AO200" s="67">
        <f>Persona!$AN200*0.4</f>
        <v>20.240000000000002</v>
      </c>
      <c r="AP200" s="63">
        <f>Capstones!AK199*0.6</f>
        <v>48</v>
      </c>
      <c r="AQ200" s="63">
        <f>(Persona!$AO200+Persona!$AP200)*0.5</f>
        <v>34.120000000000005</v>
      </c>
      <c r="AR200" s="63" t="str">
        <f t="shared" si="54"/>
        <v>Cleared</v>
      </c>
      <c r="AS200" s="121">
        <v>2.1666666666666665</v>
      </c>
      <c r="AT200" s="121">
        <v>2.9125000000000001</v>
      </c>
      <c r="AU200" s="121">
        <v>2.3333333333333335</v>
      </c>
      <c r="AV200" s="121">
        <v>2</v>
      </c>
      <c r="AW200" s="125"/>
      <c r="AX200" s="121">
        <v>2.7222222222222219</v>
      </c>
      <c r="AY200" s="121">
        <v>3</v>
      </c>
      <c r="AZ200" s="121">
        <f t="shared" si="55"/>
        <v>15.134722222222221</v>
      </c>
      <c r="BA200" s="63">
        <f t="shared" si="56"/>
        <v>50.449074074074069</v>
      </c>
      <c r="BB200" s="121">
        <f t="shared" si="57"/>
        <v>20.17962962962963</v>
      </c>
      <c r="BC200" s="121">
        <f>Capstones!AV199*0.6</f>
        <v>37.333333333333329</v>
      </c>
      <c r="BD200" s="129">
        <f t="shared" si="58"/>
        <v>28.75648148148148</v>
      </c>
      <c r="BE200" s="123" t="str">
        <f t="shared" si="59"/>
        <v>Cleared</v>
      </c>
    </row>
    <row r="201" spans="1:57" s="124" customFormat="1" ht="22.2" customHeight="1" x14ac:dyDescent="0.3">
      <c r="A201" s="62">
        <v>197</v>
      </c>
      <c r="B201" s="121" t="s">
        <v>23</v>
      </c>
      <c r="C201" s="121" t="s">
        <v>15</v>
      </c>
      <c r="D201" s="121" t="s">
        <v>420</v>
      </c>
      <c r="E201" s="122" t="s">
        <v>421</v>
      </c>
      <c r="F201" s="63">
        <v>3</v>
      </c>
      <c r="G201" s="63">
        <v>1</v>
      </c>
      <c r="H201" s="63">
        <v>4</v>
      </c>
      <c r="I201" s="63">
        <v>3</v>
      </c>
      <c r="J201" s="63">
        <v>1</v>
      </c>
      <c r="K201" s="63">
        <v>1</v>
      </c>
      <c r="L201" s="63">
        <v>1</v>
      </c>
      <c r="M201" s="62">
        <f t="shared" si="49"/>
        <v>14</v>
      </c>
      <c r="N201" s="63">
        <f t="shared" si="50"/>
        <v>40</v>
      </c>
      <c r="O201" s="63">
        <v>0</v>
      </c>
      <c r="P201" s="63">
        <f>Capstones!O200</f>
        <v>45.555555555555557</v>
      </c>
      <c r="Q201" s="63">
        <f t="shared" si="47"/>
        <v>22.777777777777779</v>
      </c>
      <c r="R201" s="63" t="str">
        <f t="shared" si="51"/>
        <v>NC</v>
      </c>
      <c r="S201" s="63">
        <v>3.3333333333333335</v>
      </c>
      <c r="T201" s="63">
        <v>2.3875000000000002</v>
      </c>
      <c r="U201" s="63">
        <v>2.1666666666666665</v>
      </c>
      <c r="V201" s="63">
        <v>2</v>
      </c>
      <c r="W201" s="63">
        <v>1</v>
      </c>
      <c r="X201" s="63">
        <v>2.4</v>
      </c>
      <c r="Y201" s="63">
        <v>2.25</v>
      </c>
      <c r="Z201" s="67">
        <f t="shared" si="46"/>
        <v>15.5375</v>
      </c>
      <c r="AA201" s="63">
        <f>Persona!$Z201/35*100</f>
        <v>44.392857142857139</v>
      </c>
      <c r="AB201" s="63">
        <f t="shared" si="48"/>
        <v>17.757142857142856</v>
      </c>
      <c r="AC201" s="63">
        <f>Capstones!Z200*0.6</f>
        <v>32</v>
      </c>
      <c r="AD201" s="63">
        <f>(Persona!$AB201+Persona!$AC201)*0.5</f>
        <v>24.878571428571426</v>
      </c>
      <c r="AE201" s="63" t="str">
        <f t="shared" si="52"/>
        <v>NC</v>
      </c>
      <c r="AF201" s="121"/>
      <c r="AG201" s="121">
        <v>2.5333333333333332</v>
      </c>
      <c r="AH201" s="121">
        <v>2.2000000000000002</v>
      </c>
      <c r="AI201" s="121">
        <v>2.5</v>
      </c>
      <c r="AJ201" s="121">
        <v>2.375</v>
      </c>
      <c r="AK201" s="121"/>
      <c r="AL201" s="121">
        <v>2.75</v>
      </c>
      <c r="AM201" s="121">
        <f t="shared" si="53"/>
        <v>12.358333333333334</v>
      </c>
      <c r="AN201" s="63">
        <f>Persona!$AM201/25*100</f>
        <v>49.433333333333337</v>
      </c>
      <c r="AO201" s="63">
        <f>Persona!$AN201*0.4</f>
        <v>19.773333333333337</v>
      </c>
      <c r="AP201" s="63">
        <f>Capstones!AK200*0.6</f>
        <v>46.333333333333336</v>
      </c>
      <c r="AQ201" s="63">
        <f>(Persona!$AO201+Persona!$AP201)*0.5</f>
        <v>33.053333333333335</v>
      </c>
      <c r="AR201" s="63" t="str">
        <f t="shared" si="54"/>
        <v>Cleared</v>
      </c>
      <c r="AS201" s="121">
        <v>2.6666666666666665</v>
      </c>
      <c r="AT201" s="121">
        <v>2.6625000000000001</v>
      </c>
      <c r="AU201" s="121">
        <v>1.3333333333333333</v>
      </c>
      <c r="AV201" s="121">
        <v>3</v>
      </c>
      <c r="AW201" s="121"/>
      <c r="AX201" s="121">
        <v>2.5555555555555554</v>
      </c>
      <c r="AY201" s="121">
        <v>3</v>
      </c>
      <c r="AZ201" s="121">
        <f t="shared" si="55"/>
        <v>15.218055555555555</v>
      </c>
      <c r="BA201" s="63">
        <f t="shared" si="56"/>
        <v>50.726851851851848</v>
      </c>
      <c r="BB201" s="121">
        <f t="shared" si="57"/>
        <v>20.290740740740741</v>
      </c>
      <c r="BC201" s="121">
        <f>Capstones!AV200*0.6</f>
        <v>42</v>
      </c>
      <c r="BD201" s="129">
        <f t="shared" si="58"/>
        <v>31.145370370370372</v>
      </c>
      <c r="BE201" s="123" t="str">
        <f t="shared" si="59"/>
        <v>Cleared</v>
      </c>
    </row>
    <row r="202" spans="1:57" s="124" customFormat="1" ht="22.2" customHeight="1" x14ac:dyDescent="0.3">
      <c r="A202" s="66">
        <v>198</v>
      </c>
      <c r="B202" s="125" t="s">
        <v>23</v>
      </c>
      <c r="C202" s="125" t="s">
        <v>47</v>
      </c>
      <c r="D202" s="125" t="s">
        <v>422</v>
      </c>
      <c r="E202" s="126" t="s">
        <v>423</v>
      </c>
      <c r="F202" s="67">
        <v>2</v>
      </c>
      <c r="G202" s="67">
        <v>1</v>
      </c>
      <c r="H202" s="67">
        <v>3</v>
      </c>
      <c r="I202" s="67">
        <v>1</v>
      </c>
      <c r="J202" s="67">
        <v>1</v>
      </c>
      <c r="K202" s="67">
        <v>4</v>
      </c>
      <c r="L202" s="67">
        <v>3</v>
      </c>
      <c r="M202" s="66">
        <f t="shared" si="49"/>
        <v>15</v>
      </c>
      <c r="N202" s="67">
        <f t="shared" si="50"/>
        <v>42.857142857142854</v>
      </c>
      <c r="O202" s="67">
        <v>0</v>
      </c>
      <c r="P202" s="67">
        <f>Capstones!O201</f>
        <v>67.777777777777786</v>
      </c>
      <c r="Q202" s="63">
        <f t="shared" si="47"/>
        <v>33.888888888888893</v>
      </c>
      <c r="R202" s="63" t="str">
        <f t="shared" si="51"/>
        <v>Cleared</v>
      </c>
      <c r="S202" s="67">
        <v>2.8333333333333335</v>
      </c>
      <c r="T202" s="67">
        <v>3.0375000000000001</v>
      </c>
      <c r="U202" s="67">
        <v>2.1666666666666665</v>
      </c>
      <c r="V202" s="67">
        <v>3</v>
      </c>
      <c r="W202" s="67">
        <v>3</v>
      </c>
      <c r="X202" s="67">
        <v>2.7333333333333334</v>
      </c>
      <c r="Y202" s="67">
        <v>2.75</v>
      </c>
      <c r="Z202" s="67">
        <f t="shared" si="46"/>
        <v>19.520833333333332</v>
      </c>
      <c r="AA202" s="67">
        <f>Persona!$Z202/35*100</f>
        <v>55.773809523809526</v>
      </c>
      <c r="AB202" s="67">
        <f t="shared" si="48"/>
        <v>22.30952380952381</v>
      </c>
      <c r="AC202" s="63">
        <f>Capstones!Z201*0.6</f>
        <v>0</v>
      </c>
      <c r="AD202" s="63">
        <f>(Persona!$AB202+Persona!$AC202)*0.5</f>
        <v>11.154761904761905</v>
      </c>
      <c r="AE202" s="63" t="str">
        <f t="shared" si="52"/>
        <v>NC</v>
      </c>
      <c r="AF202" s="125"/>
      <c r="AG202" s="125">
        <v>1.5416666666666665</v>
      </c>
      <c r="AH202" s="125">
        <v>1.8</v>
      </c>
      <c r="AI202" s="125">
        <v>2.25</v>
      </c>
      <c r="AJ202" s="125">
        <v>2.125</v>
      </c>
      <c r="AK202" s="125"/>
      <c r="AL202" s="125">
        <v>1.4166666666666665</v>
      </c>
      <c r="AM202" s="125">
        <f t="shared" si="53"/>
        <v>9.1333333333333329</v>
      </c>
      <c r="AN202" s="67">
        <f>Persona!$AM202/25*100</f>
        <v>36.533333333333331</v>
      </c>
      <c r="AO202" s="67">
        <f>Persona!$AN202*0.4</f>
        <v>14.613333333333333</v>
      </c>
      <c r="AP202" s="63">
        <f>Capstones!AK201*0.6</f>
        <v>27.999999999999996</v>
      </c>
      <c r="AQ202" s="63">
        <f>(Persona!$AO202+Persona!$AP202)*0.5</f>
        <v>21.306666666666665</v>
      </c>
      <c r="AR202" s="63" t="str">
        <f t="shared" si="54"/>
        <v>NC</v>
      </c>
      <c r="AS202" s="121">
        <v>3</v>
      </c>
      <c r="AT202" s="121">
        <v>3</v>
      </c>
      <c r="AU202" s="121">
        <v>3</v>
      </c>
      <c r="AV202" s="121">
        <v>3</v>
      </c>
      <c r="AW202" s="125"/>
      <c r="AX202" s="121">
        <v>3</v>
      </c>
      <c r="AY202" s="121">
        <v>3</v>
      </c>
      <c r="AZ202" s="121">
        <f t="shared" si="55"/>
        <v>18</v>
      </c>
      <c r="BA202" s="63">
        <f t="shared" si="56"/>
        <v>60</v>
      </c>
      <c r="BB202" s="121">
        <f t="shared" si="57"/>
        <v>24</v>
      </c>
      <c r="BC202" s="121">
        <f>Capstones!AV201*0.6</f>
        <v>34.666666666666664</v>
      </c>
      <c r="BD202" s="129">
        <f t="shared" si="58"/>
        <v>29.333333333333332</v>
      </c>
      <c r="BE202" s="123" t="str">
        <f t="shared" si="59"/>
        <v>Cleared</v>
      </c>
    </row>
    <row r="203" spans="1:57" s="124" customFormat="1" ht="22.2" customHeight="1" x14ac:dyDescent="0.3">
      <c r="A203" s="62">
        <v>199</v>
      </c>
      <c r="B203" s="121" t="s">
        <v>23</v>
      </c>
      <c r="C203" s="121" t="s">
        <v>34</v>
      </c>
      <c r="D203" s="121" t="s">
        <v>424</v>
      </c>
      <c r="E203" s="122" t="s">
        <v>425</v>
      </c>
      <c r="F203" s="63">
        <v>2</v>
      </c>
      <c r="G203" s="63">
        <v>1</v>
      </c>
      <c r="H203" s="63">
        <v>4</v>
      </c>
      <c r="I203" s="63">
        <v>3</v>
      </c>
      <c r="J203" s="63">
        <v>2</v>
      </c>
      <c r="K203" s="63">
        <v>3</v>
      </c>
      <c r="L203" s="63">
        <v>1</v>
      </c>
      <c r="M203" s="62">
        <f t="shared" si="49"/>
        <v>16</v>
      </c>
      <c r="N203" s="63">
        <f t="shared" si="50"/>
        <v>45.714285714285715</v>
      </c>
      <c r="O203" s="63">
        <v>0</v>
      </c>
      <c r="P203" s="63">
        <f>Capstones!O202</f>
        <v>57.777777777777786</v>
      </c>
      <c r="Q203" s="63">
        <f t="shared" si="47"/>
        <v>28.888888888888893</v>
      </c>
      <c r="R203" s="63" t="str">
        <f t="shared" si="51"/>
        <v>Cleared</v>
      </c>
      <c r="S203" s="63">
        <v>0.33333333333333331</v>
      </c>
      <c r="T203" s="63">
        <v>1.2583333333333333</v>
      </c>
      <c r="U203" s="63">
        <v>0</v>
      </c>
      <c r="V203" s="63">
        <v>2</v>
      </c>
      <c r="W203" s="63">
        <v>2</v>
      </c>
      <c r="X203" s="63">
        <v>1.2666666666666668</v>
      </c>
      <c r="Y203" s="63">
        <v>0.66666666666666663</v>
      </c>
      <c r="Z203" s="67">
        <f t="shared" si="46"/>
        <v>7.5250000000000004</v>
      </c>
      <c r="AA203" s="63">
        <f>Persona!$Z203/35*100</f>
        <v>21.5</v>
      </c>
      <c r="AB203" s="63">
        <f t="shared" si="48"/>
        <v>8.6</v>
      </c>
      <c r="AC203" s="63">
        <f>Capstones!Z202*0.6</f>
        <v>32.799999999999997</v>
      </c>
      <c r="AD203" s="63">
        <f>(Persona!$AB203+Persona!$AC203)*0.5</f>
        <v>20.7</v>
      </c>
      <c r="AE203" s="63" t="str">
        <f t="shared" si="52"/>
        <v>NC</v>
      </c>
      <c r="AF203" s="121"/>
      <c r="AG203" s="121">
        <v>2.708333333333333</v>
      </c>
      <c r="AH203" s="121">
        <v>2.2000000000000002</v>
      </c>
      <c r="AI203" s="121">
        <v>2.375</v>
      </c>
      <c r="AJ203" s="121">
        <v>2.25</v>
      </c>
      <c r="AK203" s="121"/>
      <c r="AL203" s="121">
        <v>2.75</v>
      </c>
      <c r="AM203" s="121">
        <f t="shared" si="53"/>
        <v>12.283333333333333</v>
      </c>
      <c r="AN203" s="63">
        <f>Persona!$AM203/25*100</f>
        <v>49.133333333333333</v>
      </c>
      <c r="AO203" s="63">
        <f>Persona!$AN203*0.4</f>
        <v>19.653333333333336</v>
      </c>
      <c r="AP203" s="63">
        <f>Capstones!AK202*0.6</f>
        <v>42</v>
      </c>
      <c r="AQ203" s="63">
        <f>(Persona!$AO203+Persona!$AP203)*0.5</f>
        <v>30.826666666666668</v>
      </c>
      <c r="AR203" s="63" t="str">
        <f t="shared" si="54"/>
        <v>Cleared</v>
      </c>
      <c r="AS203" s="121">
        <v>1.0833333333333333</v>
      </c>
      <c r="AT203" s="121">
        <v>2.2749999999999999</v>
      </c>
      <c r="AU203" s="121">
        <v>1.3333333333333333</v>
      </c>
      <c r="AV203" s="121">
        <v>2</v>
      </c>
      <c r="AW203" s="121"/>
      <c r="AX203" s="121">
        <v>1.0833333333333333</v>
      </c>
      <c r="AY203" s="121">
        <v>2</v>
      </c>
      <c r="AZ203" s="121">
        <f t="shared" si="55"/>
        <v>9.7749999999999986</v>
      </c>
      <c r="BA203" s="63">
        <f t="shared" si="56"/>
        <v>32.583333333333329</v>
      </c>
      <c r="BB203" s="121">
        <f t="shared" si="57"/>
        <v>13.033333333333331</v>
      </c>
      <c r="BC203" s="121">
        <f>Capstones!AV202*0.6</f>
        <v>45.666666666666664</v>
      </c>
      <c r="BD203" s="129">
        <f t="shared" si="58"/>
        <v>29.349999999999998</v>
      </c>
      <c r="BE203" s="123" t="str">
        <f t="shared" si="59"/>
        <v>Cleared</v>
      </c>
    </row>
    <row r="204" spans="1:57" s="124" customFormat="1" ht="22.2" customHeight="1" x14ac:dyDescent="0.3">
      <c r="A204" s="66">
        <v>200</v>
      </c>
      <c r="B204" s="125" t="s">
        <v>27</v>
      </c>
      <c r="C204" s="125" t="s">
        <v>15</v>
      </c>
      <c r="D204" s="125" t="s">
        <v>426</v>
      </c>
      <c r="E204" s="126" t="s">
        <v>427</v>
      </c>
      <c r="F204" s="67">
        <v>2</v>
      </c>
      <c r="G204" s="67">
        <v>1</v>
      </c>
      <c r="H204" s="67">
        <v>3</v>
      </c>
      <c r="I204" s="67">
        <v>4</v>
      </c>
      <c r="J204" s="67">
        <v>1</v>
      </c>
      <c r="K204" s="67">
        <v>1</v>
      </c>
      <c r="L204" s="67">
        <v>3</v>
      </c>
      <c r="M204" s="66">
        <f t="shared" si="49"/>
        <v>15</v>
      </c>
      <c r="N204" s="67">
        <f t="shared" si="50"/>
        <v>42.857142857142854</v>
      </c>
      <c r="O204" s="67">
        <v>0</v>
      </c>
      <c r="P204" s="67">
        <f>Capstones!O203</f>
        <v>60</v>
      </c>
      <c r="Q204" s="63">
        <f t="shared" si="47"/>
        <v>30</v>
      </c>
      <c r="R204" s="63" t="str">
        <f t="shared" si="51"/>
        <v>Cleared</v>
      </c>
      <c r="S204" s="67">
        <v>2.3333333333333335</v>
      </c>
      <c r="T204" s="67">
        <v>2.8250000000000002</v>
      </c>
      <c r="U204" s="67">
        <v>1.6666666666666667</v>
      </c>
      <c r="V204" s="67">
        <v>1</v>
      </c>
      <c r="W204" s="67">
        <v>1</v>
      </c>
      <c r="X204" s="67">
        <v>2.4</v>
      </c>
      <c r="Y204" s="67">
        <v>2.25</v>
      </c>
      <c r="Z204" s="67">
        <f t="shared" si="46"/>
        <v>13.475</v>
      </c>
      <c r="AA204" s="67">
        <f>Persona!$Z204/35*100</f>
        <v>38.5</v>
      </c>
      <c r="AB204" s="67">
        <f t="shared" si="48"/>
        <v>15.4</v>
      </c>
      <c r="AC204" s="63">
        <f>Capstones!Z203*0.6</f>
        <v>32</v>
      </c>
      <c r="AD204" s="63">
        <f>(Persona!$AB204+Persona!$AC204)*0.5</f>
        <v>23.7</v>
      </c>
      <c r="AE204" s="63" t="str">
        <f t="shared" si="52"/>
        <v>NC</v>
      </c>
      <c r="AF204" s="125"/>
      <c r="AG204" s="125">
        <v>2.6833333333333336</v>
      </c>
      <c r="AH204" s="125">
        <v>1.9333333333333336</v>
      </c>
      <c r="AI204" s="125">
        <v>2.375</v>
      </c>
      <c r="AJ204" s="125">
        <v>1.875</v>
      </c>
      <c r="AK204" s="125"/>
      <c r="AL204" s="125">
        <v>2.833333333333333</v>
      </c>
      <c r="AM204" s="125">
        <f t="shared" si="53"/>
        <v>11.7</v>
      </c>
      <c r="AN204" s="67">
        <f>Persona!$AM204/25*100</f>
        <v>46.8</v>
      </c>
      <c r="AO204" s="67">
        <f>Persona!$AN204*0.4</f>
        <v>18.72</v>
      </c>
      <c r="AP204" s="63">
        <f>Capstones!AK203*0.6</f>
        <v>36</v>
      </c>
      <c r="AQ204" s="63">
        <f>(Persona!$AO204+Persona!$AP204)*0.5</f>
        <v>27.36</v>
      </c>
      <c r="AR204" s="63" t="str">
        <f t="shared" si="54"/>
        <v>Cleared</v>
      </c>
      <c r="AS204" s="121">
        <v>2.8333333333333335</v>
      </c>
      <c r="AT204" s="121">
        <v>2.7874999999999996</v>
      </c>
      <c r="AU204" s="121">
        <v>2.3333333333333335</v>
      </c>
      <c r="AV204" s="121">
        <v>4</v>
      </c>
      <c r="AW204" s="125"/>
      <c r="AX204" s="121">
        <v>2.6111111111111112</v>
      </c>
      <c r="AY204" s="121">
        <v>3</v>
      </c>
      <c r="AZ204" s="121">
        <f t="shared" si="55"/>
        <v>17.56527777777778</v>
      </c>
      <c r="BA204" s="63">
        <f t="shared" si="56"/>
        <v>58.550925925925938</v>
      </c>
      <c r="BB204" s="121">
        <f t="shared" si="57"/>
        <v>23.420370370370378</v>
      </c>
      <c r="BC204" s="121">
        <f>Capstones!AV203*0.6</f>
        <v>42.666666666666657</v>
      </c>
      <c r="BD204" s="129">
        <f t="shared" si="58"/>
        <v>33.043518518518518</v>
      </c>
      <c r="BE204" s="123" t="str">
        <f t="shared" si="59"/>
        <v>Cleared</v>
      </c>
    </row>
    <row r="205" spans="1:57" s="124" customFormat="1" ht="22.2" customHeight="1" x14ac:dyDescent="0.3">
      <c r="A205" s="62">
        <v>201</v>
      </c>
      <c r="B205" s="121" t="s">
        <v>23</v>
      </c>
      <c r="C205" s="121" t="s">
        <v>15</v>
      </c>
      <c r="D205" s="121" t="s">
        <v>428</v>
      </c>
      <c r="E205" s="122" t="s">
        <v>429</v>
      </c>
      <c r="F205" s="63">
        <v>2</v>
      </c>
      <c r="G205" s="63">
        <v>1</v>
      </c>
      <c r="H205" s="63">
        <v>4</v>
      </c>
      <c r="I205" s="63">
        <v>3</v>
      </c>
      <c r="J205" s="63">
        <v>1</v>
      </c>
      <c r="K205" s="63">
        <v>2</v>
      </c>
      <c r="L205" s="63">
        <v>3</v>
      </c>
      <c r="M205" s="62">
        <f t="shared" si="49"/>
        <v>16</v>
      </c>
      <c r="N205" s="63">
        <f t="shared" si="50"/>
        <v>45.714285714285715</v>
      </c>
      <c r="O205" s="63">
        <v>0</v>
      </c>
      <c r="P205" s="63">
        <f>Capstones!O204</f>
        <v>40</v>
      </c>
      <c r="Q205" s="63">
        <f t="shared" si="47"/>
        <v>20</v>
      </c>
      <c r="R205" s="63" t="str">
        <f t="shared" si="51"/>
        <v>NC</v>
      </c>
      <c r="S205" s="63">
        <v>3.3333333333333335</v>
      </c>
      <c r="T205" s="63">
        <v>2.645833333333333</v>
      </c>
      <c r="U205" s="63">
        <v>2.3333333333333335</v>
      </c>
      <c r="V205" s="63">
        <v>3</v>
      </c>
      <c r="W205" s="63">
        <v>3</v>
      </c>
      <c r="X205" s="63">
        <v>2.6833333333333331</v>
      </c>
      <c r="Y205" s="63">
        <v>2.25</v>
      </c>
      <c r="Z205" s="67">
        <f t="shared" si="46"/>
        <v>19.245833333333334</v>
      </c>
      <c r="AA205" s="63">
        <f>Persona!$Z205/35*100</f>
        <v>54.988095238095234</v>
      </c>
      <c r="AB205" s="63">
        <f t="shared" si="48"/>
        <v>21.995238095238093</v>
      </c>
      <c r="AC205" s="63">
        <f>Capstones!Z204*0.6</f>
        <v>31.2</v>
      </c>
      <c r="AD205" s="63">
        <f>(Persona!$AB205+Persona!$AC205)*0.5</f>
        <v>26.597619047619048</v>
      </c>
      <c r="AE205" s="63" t="str">
        <f t="shared" si="52"/>
        <v>Cleared</v>
      </c>
      <c r="AF205" s="121"/>
      <c r="AG205" s="121">
        <v>2.7416666666666667</v>
      </c>
      <c r="AH205" s="121">
        <v>1.6</v>
      </c>
      <c r="AI205" s="121">
        <v>1.625</v>
      </c>
      <c r="AJ205" s="121">
        <v>1.75</v>
      </c>
      <c r="AK205" s="121"/>
      <c r="AL205" s="121">
        <v>2.0833333333333335</v>
      </c>
      <c r="AM205" s="121">
        <f t="shared" si="53"/>
        <v>9.8000000000000007</v>
      </c>
      <c r="AN205" s="63">
        <f>Persona!$AM205/25*100</f>
        <v>39.200000000000003</v>
      </c>
      <c r="AO205" s="63">
        <f>Persona!$AN205*0.4</f>
        <v>15.680000000000001</v>
      </c>
      <c r="AP205" s="63">
        <f>Capstones!AK204*0.6</f>
        <v>29.666666666666664</v>
      </c>
      <c r="AQ205" s="63">
        <f>(Persona!$AO205+Persona!$AP205)*0.5</f>
        <v>22.673333333333332</v>
      </c>
      <c r="AR205" s="63" t="str">
        <f t="shared" si="54"/>
        <v>NC</v>
      </c>
      <c r="AS205" s="121">
        <v>2.1666666666666665</v>
      </c>
      <c r="AT205" s="121">
        <v>2.15625</v>
      </c>
      <c r="AU205" s="121">
        <v>2.1666666666666665</v>
      </c>
      <c r="AV205" s="121">
        <v>2</v>
      </c>
      <c r="AW205" s="121"/>
      <c r="AX205" s="121">
        <v>2.1388888888888888</v>
      </c>
      <c r="AY205" s="121">
        <v>2.5</v>
      </c>
      <c r="AZ205" s="121">
        <f t="shared" si="55"/>
        <v>13.128472222222221</v>
      </c>
      <c r="BA205" s="63">
        <f t="shared" si="56"/>
        <v>43.761574074074069</v>
      </c>
      <c r="BB205" s="121">
        <f t="shared" si="57"/>
        <v>17.50462962962963</v>
      </c>
      <c r="BC205" s="121">
        <f>Capstones!AV204*0.6</f>
        <v>36.666666666666664</v>
      </c>
      <c r="BD205" s="129">
        <f t="shared" si="58"/>
        <v>27.085648148148145</v>
      </c>
      <c r="BE205" s="123" t="str">
        <f t="shared" si="59"/>
        <v>Cleared</v>
      </c>
    </row>
    <row r="206" spans="1:57" s="124" customFormat="1" ht="22.2" customHeight="1" x14ac:dyDescent="0.3">
      <c r="A206" s="66">
        <v>202</v>
      </c>
      <c r="B206" s="125" t="s">
        <v>27</v>
      </c>
      <c r="C206" s="125" t="s">
        <v>34</v>
      </c>
      <c r="D206" s="125" t="s">
        <v>430</v>
      </c>
      <c r="E206" s="126" t="s">
        <v>431</v>
      </c>
      <c r="F206" s="67">
        <v>2</v>
      </c>
      <c r="G206" s="67">
        <v>3</v>
      </c>
      <c r="H206" s="67">
        <v>4</v>
      </c>
      <c r="I206" s="67">
        <v>2</v>
      </c>
      <c r="J206" s="67">
        <v>1</v>
      </c>
      <c r="K206" s="67">
        <v>3</v>
      </c>
      <c r="L206" s="67">
        <v>1</v>
      </c>
      <c r="M206" s="66">
        <f t="shared" si="49"/>
        <v>16</v>
      </c>
      <c r="N206" s="67">
        <f t="shared" si="50"/>
        <v>45.714285714285715</v>
      </c>
      <c r="O206" s="67">
        <v>0</v>
      </c>
      <c r="P206" s="67">
        <f>Capstones!O205</f>
        <v>56.666666666666664</v>
      </c>
      <c r="Q206" s="63">
        <f t="shared" si="47"/>
        <v>28.333333333333332</v>
      </c>
      <c r="R206" s="63" t="str">
        <f t="shared" si="51"/>
        <v>Cleared</v>
      </c>
      <c r="S206" s="67">
        <v>0.66666666666666663</v>
      </c>
      <c r="T206" s="67">
        <v>0.9375</v>
      </c>
      <c r="U206" s="67">
        <v>0.66666666666666663</v>
      </c>
      <c r="V206" s="67">
        <v>1</v>
      </c>
      <c r="W206" s="67">
        <v>2</v>
      </c>
      <c r="X206" s="67">
        <v>1.2</v>
      </c>
      <c r="Y206" s="67">
        <v>1.25</v>
      </c>
      <c r="Z206" s="67">
        <f t="shared" si="46"/>
        <v>7.7208333333333332</v>
      </c>
      <c r="AA206" s="67">
        <f>Persona!$Z206/35*100</f>
        <v>22.05952380952381</v>
      </c>
      <c r="AB206" s="67">
        <f t="shared" si="48"/>
        <v>8.8238095238095244</v>
      </c>
      <c r="AC206" s="63">
        <f>Capstones!Z205*0.6</f>
        <v>0</v>
      </c>
      <c r="AD206" s="63">
        <f>(Persona!$AB206+Persona!$AC206)*0.5</f>
        <v>4.4119047619047622</v>
      </c>
      <c r="AE206" s="63" t="str">
        <f t="shared" si="52"/>
        <v>NC</v>
      </c>
      <c r="AF206" s="125"/>
      <c r="AG206" s="125">
        <v>2.5916666666666668</v>
      </c>
      <c r="AH206" s="125">
        <v>1.4</v>
      </c>
      <c r="AI206" s="125">
        <v>1.875</v>
      </c>
      <c r="AJ206" s="125">
        <v>2.25</v>
      </c>
      <c r="AK206" s="125"/>
      <c r="AL206" s="125">
        <v>2.333333333333333</v>
      </c>
      <c r="AM206" s="125">
        <f t="shared" si="53"/>
        <v>10.45</v>
      </c>
      <c r="AN206" s="67">
        <f>Persona!$AM206/25*100</f>
        <v>41.8</v>
      </c>
      <c r="AO206" s="67">
        <f>Persona!$AN206*0.4</f>
        <v>16.72</v>
      </c>
      <c r="AP206" s="63">
        <f>Capstones!AK205*0.6</f>
        <v>28.666666666666668</v>
      </c>
      <c r="AQ206" s="63">
        <f>(Persona!$AO206+Persona!$AP206)*0.5</f>
        <v>22.693333333333335</v>
      </c>
      <c r="AR206" s="63" t="str">
        <f t="shared" si="54"/>
        <v>NC</v>
      </c>
      <c r="AS206" s="121">
        <v>1.6666666666666667</v>
      </c>
      <c r="AT206" s="121">
        <v>1.1625000000000001</v>
      </c>
      <c r="AU206" s="121">
        <v>1</v>
      </c>
      <c r="AV206" s="121">
        <v>2</v>
      </c>
      <c r="AW206" s="125"/>
      <c r="AX206" s="121">
        <v>1.25</v>
      </c>
      <c r="AY206" s="121">
        <v>2</v>
      </c>
      <c r="AZ206" s="121">
        <f t="shared" si="55"/>
        <v>9.0791666666666657</v>
      </c>
      <c r="BA206" s="63">
        <f t="shared" si="56"/>
        <v>30.263888888888882</v>
      </c>
      <c r="BB206" s="121">
        <f t="shared" si="57"/>
        <v>12.105555555555554</v>
      </c>
      <c r="BC206" s="121">
        <f>Capstones!AV205*0.6</f>
        <v>37.166666666666657</v>
      </c>
      <c r="BD206" s="129">
        <f t="shared" si="58"/>
        <v>24.636111111111106</v>
      </c>
      <c r="BE206" s="123" t="str">
        <f t="shared" si="59"/>
        <v>NC</v>
      </c>
    </row>
    <row r="207" spans="1:57" s="124" customFormat="1" ht="22.2" customHeight="1" x14ac:dyDescent="0.3">
      <c r="A207" s="62">
        <v>203</v>
      </c>
      <c r="B207" s="121" t="s">
        <v>27</v>
      </c>
      <c r="C207" s="121" t="s">
        <v>34</v>
      </c>
      <c r="D207" s="121" t="s">
        <v>432</v>
      </c>
      <c r="E207" s="122" t="s">
        <v>433</v>
      </c>
      <c r="F207" s="63">
        <v>1</v>
      </c>
      <c r="G207" s="63">
        <v>1</v>
      </c>
      <c r="H207" s="63">
        <v>2</v>
      </c>
      <c r="I207" s="63">
        <v>3</v>
      </c>
      <c r="J207" s="63">
        <v>3</v>
      </c>
      <c r="K207" s="63">
        <v>2</v>
      </c>
      <c r="L207" s="63">
        <v>3</v>
      </c>
      <c r="M207" s="62">
        <f t="shared" si="49"/>
        <v>15</v>
      </c>
      <c r="N207" s="63">
        <f t="shared" si="50"/>
        <v>42.857142857142854</v>
      </c>
      <c r="O207" s="63">
        <v>0</v>
      </c>
      <c r="P207" s="63">
        <f>Capstones!O206</f>
        <v>68.888888888888872</v>
      </c>
      <c r="Q207" s="63">
        <f t="shared" si="47"/>
        <v>34.444444444444436</v>
      </c>
      <c r="R207" s="63" t="str">
        <f t="shared" si="51"/>
        <v>Cleared</v>
      </c>
      <c r="S207" s="63">
        <v>2.75</v>
      </c>
      <c r="T207" s="63">
        <v>2.3666666666666667</v>
      </c>
      <c r="U207" s="63">
        <v>1.75</v>
      </c>
      <c r="V207" s="63">
        <v>2</v>
      </c>
      <c r="W207" s="63">
        <v>2</v>
      </c>
      <c r="X207" s="63">
        <v>2.65</v>
      </c>
      <c r="Y207" s="63">
        <v>2.6666666666666665</v>
      </c>
      <c r="Z207" s="67">
        <f t="shared" si="46"/>
        <v>16.183333333333334</v>
      </c>
      <c r="AA207" s="63">
        <f>Persona!$Z207/35*100</f>
        <v>46.238095238095241</v>
      </c>
      <c r="AB207" s="63">
        <f t="shared" si="48"/>
        <v>18.495238095238097</v>
      </c>
      <c r="AC207" s="63">
        <f>Capstones!Z206*0.6</f>
        <v>38.4</v>
      </c>
      <c r="AD207" s="63">
        <f>(Persona!$AB207+Persona!$AC207)*0.5</f>
        <v>28.44761904761905</v>
      </c>
      <c r="AE207" s="63" t="str">
        <f t="shared" si="52"/>
        <v>Cleared</v>
      </c>
      <c r="AF207" s="121"/>
      <c r="AG207" s="121">
        <v>2.5</v>
      </c>
      <c r="AH207" s="121">
        <v>2.1333333333333333</v>
      </c>
      <c r="AI207" s="121">
        <v>2.75</v>
      </c>
      <c r="AJ207" s="121">
        <v>2.875</v>
      </c>
      <c r="AK207" s="121"/>
      <c r="AL207" s="121">
        <v>2.6666666666666665</v>
      </c>
      <c r="AM207" s="121">
        <f t="shared" si="53"/>
        <v>12.924999999999999</v>
      </c>
      <c r="AN207" s="63">
        <f>Persona!$AM207/25*100</f>
        <v>51.699999999999989</v>
      </c>
      <c r="AO207" s="63">
        <f>Persona!$AN207*0.4</f>
        <v>20.679999999999996</v>
      </c>
      <c r="AP207" s="63">
        <f>Capstones!AK206*0.6</f>
        <v>45.333333333333321</v>
      </c>
      <c r="AQ207" s="63">
        <f>(Persona!$AO207+Persona!$AP207)*0.5</f>
        <v>33.006666666666661</v>
      </c>
      <c r="AR207" s="63" t="str">
        <f t="shared" si="54"/>
        <v>Cleared</v>
      </c>
      <c r="AS207" s="121">
        <v>3.3333333333333335</v>
      </c>
      <c r="AT207" s="121">
        <v>2.9</v>
      </c>
      <c r="AU207" s="121">
        <v>2.6666666666666665</v>
      </c>
      <c r="AV207" s="121">
        <v>2</v>
      </c>
      <c r="AW207" s="121"/>
      <c r="AX207" s="121">
        <v>3.3333333333333335</v>
      </c>
      <c r="AY207" s="121">
        <v>2.6666666666666665</v>
      </c>
      <c r="AZ207" s="121">
        <f t="shared" si="55"/>
        <v>16.900000000000002</v>
      </c>
      <c r="BA207" s="63">
        <f t="shared" si="56"/>
        <v>56.333333333333343</v>
      </c>
      <c r="BB207" s="121">
        <f t="shared" si="57"/>
        <v>22.533333333333339</v>
      </c>
      <c r="BC207" s="121">
        <f>Capstones!AV206*0.6</f>
        <v>34.666666666666664</v>
      </c>
      <c r="BD207" s="129">
        <f t="shared" si="58"/>
        <v>28.6</v>
      </c>
      <c r="BE207" s="123" t="str">
        <f t="shared" si="59"/>
        <v>Cleared</v>
      </c>
    </row>
    <row r="208" spans="1:57" s="124" customFormat="1" ht="22.2" customHeight="1" x14ac:dyDescent="0.3">
      <c r="A208" s="66">
        <v>204</v>
      </c>
      <c r="B208" s="125" t="s">
        <v>27</v>
      </c>
      <c r="C208" s="125" t="s">
        <v>34</v>
      </c>
      <c r="D208" s="125" t="s">
        <v>434</v>
      </c>
      <c r="E208" s="126" t="s">
        <v>435</v>
      </c>
      <c r="F208" s="67">
        <v>2</v>
      </c>
      <c r="G208" s="67">
        <v>1</v>
      </c>
      <c r="H208" s="67">
        <v>4</v>
      </c>
      <c r="I208" s="67">
        <v>3</v>
      </c>
      <c r="J208" s="67">
        <v>1</v>
      </c>
      <c r="K208" s="67">
        <v>3</v>
      </c>
      <c r="L208" s="67">
        <v>2</v>
      </c>
      <c r="M208" s="66">
        <f t="shared" si="49"/>
        <v>16</v>
      </c>
      <c r="N208" s="67">
        <f t="shared" si="50"/>
        <v>45.714285714285715</v>
      </c>
      <c r="O208" s="67">
        <v>0</v>
      </c>
      <c r="P208" s="67">
        <f>Capstones!O207</f>
        <v>68.888888888888872</v>
      </c>
      <c r="Q208" s="63">
        <f t="shared" si="47"/>
        <v>34.444444444444436</v>
      </c>
      <c r="R208" s="63" t="str">
        <f t="shared" si="51"/>
        <v>Cleared</v>
      </c>
      <c r="S208" s="67">
        <v>1</v>
      </c>
      <c r="T208" s="67">
        <v>1.4875</v>
      </c>
      <c r="U208" s="67">
        <v>0.5</v>
      </c>
      <c r="V208" s="67">
        <v>1</v>
      </c>
      <c r="W208" s="67">
        <v>0</v>
      </c>
      <c r="X208" s="67">
        <v>0.9</v>
      </c>
      <c r="Y208" s="67">
        <v>1</v>
      </c>
      <c r="Z208" s="67">
        <f t="shared" si="46"/>
        <v>5.8875000000000002</v>
      </c>
      <c r="AA208" s="67">
        <f>Persona!$Z208/35*100</f>
        <v>16.821428571428573</v>
      </c>
      <c r="AB208" s="67">
        <f t="shared" si="48"/>
        <v>6.7285714285714295</v>
      </c>
      <c r="AC208" s="63">
        <f>Capstones!Z207*0.6</f>
        <v>29.6</v>
      </c>
      <c r="AD208" s="63">
        <f>(Persona!$AB208+Persona!$AC208)*0.5</f>
        <v>18.164285714285715</v>
      </c>
      <c r="AE208" s="63" t="str">
        <f t="shared" si="52"/>
        <v>NC</v>
      </c>
      <c r="AF208" s="125"/>
      <c r="AG208" s="125">
        <v>2.9416666666666664</v>
      </c>
      <c r="AH208" s="125">
        <v>2.2666666666666666</v>
      </c>
      <c r="AI208" s="125">
        <v>2.75</v>
      </c>
      <c r="AJ208" s="125">
        <v>2.75</v>
      </c>
      <c r="AK208" s="125"/>
      <c r="AL208" s="125">
        <v>3</v>
      </c>
      <c r="AM208" s="125">
        <f t="shared" si="53"/>
        <v>13.708333333333332</v>
      </c>
      <c r="AN208" s="67">
        <f>Persona!$AM208/25*100</f>
        <v>54.833333333333336</v>
      </c>
      <c r="AO208" s="67">
        <f>Persona!$AN208*0.4</f>
        <v>21.933333333333337</v>
      </c>
      <c r="AP208" s="63">
        <f>Capstones!AK207*0.6</f>
        <v>43.333333333333329</v>
      </c>
      <c r="AQ208" s="63">
        <f>(Persona!$AO208+Persona!$AP208)*0.5</f>
        <v>32.633333333333333</v>
      </c>
      <c r="AR208" s="63" t="str">
        <f t="shared" si="54"/>
        <v>Cleared</v>
      </c>
      <c r="AS208" s="121">
        <v>2.4166666666666665</v>
      </c>
      <c r="AT208" s="121">
        <v>2.5375000000000001</v>
      </c>
      <c r="AU208" s="121">
        <v>2.3333333333333335</v>
      </c>
      <c r="AV208" s="121">
        <v>4</v>
      </c>
      <c r="AW208" s="125"/>
      <c r="AX208" s="121">
        <v>2.1944444444444446</v>
      </c>
      <c r="AY208" s="121">
        <v>3</v>
      </c>
      <c r="AZ208" s="121">
        <f t="shared" si="55"/>
        <v>16.481944444444444</v>
      </c>
      <c r="BA208" s="63">
        <f t="shared" si="56"/>
        <v>54.93981481481481</v>
      </c>
      <c r="BB208" s="121">
        <f t="shared" si="57"/>
        <v>21.975925925925925</v>
      </c>
      <c r="BC208" s="121">
        <f>Capstones!AV207*0.6</f>
        <v>48</v>
      </c>
      <c r="BD208" s="129">
        <f t="shared" si="58"/>
        <v>34.98796296296296</v>
      </c>
      <c r="BE208" s="123" t="str">
        <f t="shared" si="59"/>
        <v>Cleared</v>
      </c>
    </row>
    <row r="209" spans="1:57" s="124" customFormat="1" ht="22.2" customHeight="1" x14ac:dyDescent="0.3">
      <c r="A209" s="62">
        <v>205</v>
      </c>
      <c r="B209" s="121" t="s">
        <v>27</v>
      </c>
      <c r="C209" s="121" t="s">
        <v>34</v>
      </c>
      <c r="D209" s="121" t="s">
        <v>436</v>
      </c>
      <c r="E209" s="122" t="s">
        <v>437</v>
      </c>
      <c r="F209" s="63">
        <v>1</v>
      </c>
      <c r="G209" s="63">
        <v>1</v>
      </c>
      <c r="H209" s="63">
        <v>3</v>
      </c>
      <c r="I209" s="63">
        <v>3</v>
      </c>
      <c r="J209" s="63">
        <v>2</v>
      </c>
      <c r="K209" s="63">
        <v>3</v>
      </c>
      <c r="L209" s="63">
        <v>2</v>
      </c>
      <c r="M209" s="62">
        <f t="shared" si="49"/>
        <v>15</v>
      </c>
      <c r="N209" s="63">
        <f t="shared" si="50"/>
        <v>42.857142857142854</v>
      </c>
      <c r="O209" s="63">
        <v>0</v>
      </c>
      <c r="P209" s="63">
        <f>Capstones!O208</f>
        <v>65.555555555555543</v>
      </c>
      <c r="Q209" s="63">
        <f t="shared" si="47"/>
        <v>32.777777777777771</v>
      </c>
      <c r="R209" s="63" t="str">
        <f t="shared" si="51"/>
        <v>Cleared</v>
      </c>
      <c r="S209" s="63">
        <v>3</v>
      </c>
      <c r="T209" s="63">
        <v>2.2916666666666665</v>
      </c>
      <c r="U209" s="63">
        <v>2</v>
      </c>
      <c r="V209" s="63">
        <v>2</v>
      </c>
      <c r="W209" s="63">
        <v>3.3333333333333335</v>
      </c>
      <c r="X209" s="63">
        <v>3.083333333333333</v>
      </c>
      <c r="Y209" s="63">
        <v>3</v>
      </c>
      <c r="Z209" s="67">
        <f t="shared" si="46"/>
        <v>18.708333333333332</v>
      </c>
      <c r="AA209" s="63">
        <f>Persona!$Z209/35*100</f>
        <v>53.452380952380949</v>
      </c>
      <c r="AB209" s="63">
        <f t="shared" si="48"/>
        <v>21.38095238095238</v>
      </c>
      <c r="AC209" s="63">
        <f>Capstones!Z208*0.6</f>
        <v>27.999999999999996</v>
      </c>
      <c r="AD209" s="63">
        <f>(Persona!$AB209+Persona!$AC209)*0.5</f>
        <v>24.69047619047619</v>
      </c>
      <c r="AE209" s="63" t="str">
        <f t="shared" si="52"/>
        <v>NC</v>
      </c>
      <c r="AF209" s="121"/>
      <c r="AG209" s="121">
        <v>2.1166666666666667</v>
      </c>
      <c r="AH209" s="121">
        <v>1.2</v>
      </c>
      <c r="AI209" s="121">
        <v>1.5</v>
      </c>
      <c r="AJ209" s="121">
        <v>1.125</v>
      </c>
      <c r="AK209" s="121"/>
      <c r="AL209" s="121">
        <v>1.6666666666666667</v>
      </c>
      <c r="AM209" s="121">
        <f t="shared" si="53"/>
        <v>7.6083333333333334</v>
      </c>
      <c r="AN209" s="63">
        <f>Persona!$AM209/25*100</f>
        <v>30.433333333333334</v>
      </c>
      <c r="AO209" s="63">
        <f>Persona!$AN209*0.4</f>
        <v>12.173333333333334</v>
      </c>
      <c r="AP209" s="63">
        <f>Capstones!AK208*0.6</f>
        <v>58</v>
      </c>
      <c r="AQ209" s="63">
        <f>(Persona!$AO209+Persona!$AP209)*0.5</f>
        <v>35.086666666666666</v>
      </c>
      <c r="AR209" s="63" t="str">
        <f t="shared" si="54"/>
        <v>Cleared</v>
      </c>
      <c r="AS209" s="121">
        <v>3.4166666666666665</v>
      </c>
      <c r="AT209" s="121">
        <v>3.1124999999999998</v>
      </c>
      <c r="AU209" s="121">
        <v>3</v>
      </c>
      <c r="AV209" s="121">
        <v>3</v>
      </c>
      <c r="AW209" s="121"/>
      <c r="AX209" s="121">
        <v>2.8888888888888888</v>
      </c>
      <c r="AY209" s="121">
        <v>3</v>
      </c>
      <c r="AZ209" s="121">
        <f t="shared" si="55"/>
        <v>18.418055555555554</v>
      </c>
      <c r="BA209" s="63">
        <f t="shared" si="56"/>
        <v>61.393518518518512</v>
      </c>
      <c r="BB209" s="121">
        <f t="shared" si="57"/>
        <v>24.557407407407407</v>
      </c>
      <c r="BC209" s="121">
        <f>Capstones!AV208*0.6</f>
        <v>48</v>
      </c>
      <c r="BD209" s="129">
        <f t="shared" si="58"/>
        <v>36.278703703703705</v>
      </c>
      <c r="BE209" s="123" t="str">
        <f t="shared" si="59"/>
        <v>Cleared</v>
      </c>
    </row>
    <row r="210" spans="1:57" s="124" customFormat="1" ht="22.2" customHeight="1" x14ac:dyDescent="0.3">
      <c r="A210" s="66">
        <v>206</v>
      </c>
      <c r="B210" s="125" t="s">
        <v>27</v>
      </c>
      <c r="C210" s="125" t="s">
        <v>34</v>
      </c>
      <c r="D210" s="125" t="s">
        <v>438</v>
      </c>
      <c r="E210" s="126" t="s">
        <v>439</v>
      </c>
      <c r="F210" s="67">
        <v>2</v>
      </c>
      <c r="G210" s="67">
        <v>1</v>
      </c>
      <c r="H210" s="67">
        <v>3</v>
      </c>
      <c r="I210" s="67">
        <v>4</v>
      </c>
      <c r="J210" s="67">
        <v>1</v>
      </c>
      <c r="K210" s="67">
        <v>3</v>
      </c>
      <c r="L210" s="67">
        <v>1</v>
      </c>
      <c r="M210" s="66">
        <f t="shared" si="49"/>
        <v>15</v>
      </c>
      <c r="N210" s="67">
        <f t="shared" si="50"/>
        <v>42.857142857142854</v>
      </c>
      <c r="O210" s="67">
        <v>0</v>
      </c>
      <c r="P210" s="67">
        <f>Capstones!O209</f>
        <v>71.111111111111114</v>
      </c>
      <c r="Q210" s="63">
        <f t="shared" si="47"/>
        <v>35.555555555555557</v>
      </c>
      <c r="R210" s="63" t="str">
        <f t="shared" si="51"/>
        <v>Cleared</v>
      </c>
      <c r="S210" s="67">
        <v>1</v>
      </c>
      <c r="T210" s="67">
        <v>1.29375</v>
      </c>
      <c r="U210" s="67">
        <v>0.66666666666666663</v>
      </c>
      <c r="V210" s="67">
        <v>1</v>
      </c>
      <c r="W210" s="67">
        <v>0</v>
      </c>
      <c r="X210" s="67">
        <v>1.6</v>
      </c>
      <c r="Y210" s="67">
        <v>0.75</v>
      </c>
      <c r="Z210" s="67">
        <f t="shared" si="46"/>
        <v>6.3104166666666668</v>
      </c>
      <c r="AA210" s="67">
        <f>Persona!$Z210/35*100</f>
        <v>18.029761904761905</v>
      </c>
      <c r="AB210" s="67">
        <f t="shared" si="48"/>
        <v>7.211904761904762</v>
      </c>
      <c r="AC210" s="63">
        <f>Capstones!Z209*0.6</f>
        <v>26.4</v>
      </c>
      <c r="AD210" s="63">
        <f>(Persona!$AB210+Persona!$AC210)*0.5</f>
        <v>16.80595238095238</v>
      </c>
      <c r="AE210" s="63" t="str">
        <f t="shared" si="52"/>
        <v>NC</v>
      </c>
      <c r="AF210" s="125"/>
      <c r="AG210" s="125">
        <v>2.5000000000000004</v>
      </c>
      <c r="AH210" s="125">
        <v>2</v>
      </c>
      <c r="AI210" s="125">
        <v>2.25</v>
      </c>
      <c r="AJ210" s="125">
        <v>2.75</v>
      </c>
      <c r="AK210" s="125"/>
      <c r="AL210" s="125">
        <v>2.166666666666667</v>
      </c>
      <c r="AM210" s="125">
        <f t="shared" si="53"/>
        <v>11.666666666666668</v>
      </c>
      <c r="AN210" s="67">
        <f>Persona!$AM210/25*100</f>
        <v>46.666666666666671</v>
      </c>
      <c r="AO210" s="67">
        <f>Persona!$AN210*0.4</f>
        <v>18.666666666666668</v>
      </c>
      <c r="AP210" s="63">
        <f>Capstones!AK209*0.6</f>
        <v>43.333333333333329</v>
      </c>
      <c r="AQ210" s="63">
        <f>(Persona!$AO210+Persona!$AP210)*0.5</f>
        <v>31</v>
      </c>
      <c r="AR210" s="63" t="str">
        <f t="shared" si="54"/>
        <v>Cleared</v>
      </c>
      <c r="AS210" s="121">
        <v>1</v>
      </c>
      <c r="AT210" s="121">
        <v>1.45</v>
      </c>
      <c r="AU210" s="121">
        <v>0.33333333333333331</v>
      </c>
      <c r="AV210" s="121">
        <v>2</v>
      </c>
      <c r="AW210" s="125"/>
      <c r="AX210" s="121">
        <v>0.88888888888888895</v>
      </c>
      <c r="AY210" s="121">
        <v>1.6666666666666667</v>
      </c>
      <c r="AZ210" s="121">
        <f t="shared" si="55"/>
        <v>7.3388888888888895</v>
      </c>
      <c r="BA210" s="63">
        <f t="shared" si="56"/>
        <v>24.462962962962965</v>
      </c>
      <c r="BB210" s="121">
        <f t="shared" si="57"/>
        <v>9.7851851851851865</v>
      </c>
      <c r="BC210" s="121">
        <f>Capstones!AV209*0.6</f>
        <v>48</v>
      </c>
      <c r="BD210" s="129">
        <f t="shared" si="58"/>
        <v>28.892592592592592</v>
      </c>
      <c r="BE210" s="123" t="str">
        <f t="shared" si="59"/>
        <v>Cleared</v>
      </c>
    </row>
    <row r="211" spans="1:57" s="124" customFormat="1" ht="22.2" customHeight="1" x14ac:dyDescent="0.3">
      <c r="A211" s="62">
        <v>207</v>
      </c>
      <c r="B211" s="121" t="s">
        <v>23</v>
      </c>
      <c r="C211" s="121" t="s">
        <v>34</v>
      </c>
      <c r="D211" s="121" t="s">
        <v>440</v>
      </c>
      <c r="E211" s="122" t="s">
        <v>441</v>
      </c>
      <c r="F211" s="63">
        <v>1</v>
      </c>
      <c r="G211" s="63">
        <v>1</v>
      </c>
      <c r="H211" s="63">
        <v>4</v>
      </c>
      <c r="I211" s="63">
        <v>2</v>
      </c>
      <c r="J211" s="63">
        <v>2</v>
      </c>
      <c r="K211" s="63">
        <v>3</v>
      </c>
      <c r="L211" s="63">
        <v>3</v>
      </c>
      <c r="M211" s="62">
        <f t="shared" si="49"/>
        <v>16</v>
      </c>
      <c r="N211" s="63">
        <f t="shared" si="50"/>
        <v>45.714285714285715</v>
      </c>
      <c r="O211" s="63">
        <v>0</v>
      </c>
      <c r="P211" s="63">
        <f>Capstones!O210</f>
        <v>52.222222222222229</v>
      </c>
      <c r="Q211" s="63">
        <f t="shared" si="47"/>
        <v>26.111111111111114</v>
      </c>
      <c r="R211" s="63" t="str">
        <f t="shared" si="51"/>
        <v>Cleared</v>
      </c>
      <c r="S211" s="63">
        <v>1.3333333333333333</v>
      </c>
      <c r="T211" s="63">
        <v>1.234375</v>
      </c>
      <c r="U211" s="63">
        <v>0</v>
      </c>
      <c r="V211" s="63">
        <v>3</v>
      </c>
      <c r="W211" s="63">
        <v>3.3333333333333335</v>
      </c>
      <c r="X211" s="63">
        <v>1.2833333333333332</v>
      </c>
      <c r="Y211" s="63">
        <v>0.66666666666666663</v>
      </c>
      <c r="Z211" s="67">
        <f t="shared" si="46"/>
        <v>10.851041666666665</v>
      </c>
      <c r="AA211" s="63">
        <f>Persona!$Z211/35*100</f>
        <v>31.00297619047619</v>
      </c>
      <c r="AB211" s="63">
        <f t="shared" si="48"/>
        <v>12.401190476190477</v>
      </c>
      <c r="AC211" s="63">
        <f>Capstones!Z210*0.6</f>
        <v>29.6</v>
      </c>
      <c r="AD211" s="63">
        <f>(Persona!$AB211+Persona!$AC211)*0.5</f>
        <v>21.00059523809524</v>
      </c>
      <c r="AE211" s="63" t="str">
        <f t="shared" si="52"/>
        <v>NC</v>
      </c>
      <c r="AF211" s="121"/>
      <c r="AG211" s="121">
        <v>2.8333333333333335</v>
      </c>
      <c r="AH211" s="121">
        <v>2.2000000000000002</v>
      </c>
      <c r="AI211" s="121">
        <v>2.5</v>
      </c>
      <c r="AJ211" s="121">
        <v>2.125</v>
      </c>
      <c r="AK211" s="121"/>
      <c r="AL211" s="121">
        <v>2.5833333333333335</v>
      </c>
      <c r="AM211" s="121">
        <f t="shared" si="53"/>
        <v>12.241666666666667</v>
      </c>
      <c r="AN211" s="63">
        <f>Persona!$AM211/25*100</f>
        <v>48.966666666666669</v>
      </c>
      <c r="AO211" s="63">
        <f>Persona!$AN211*0.4</f>
        <v>19.58666666666667</v>
      </c>
      <c r="AP211" s="63">
        <f>Capstones!AK210*0.6</f>
        <v>54</v>
      </c>
      <c r="AQ211" s="63">
        <f>(Persona!$AO211+Persona!$AP211)*0.5</f>
        <v>36.793333333333337</v>
      </c>
      <c r="AR211" s="63" t="str">
        <f t="shared" si="54"/>
        <v>Cleared</v>
      </c>
      <c r="AS211" s="121">
        <v>2.3333333333333335</v>
      </c>
      <c r="AT211" s="121">
        <v>2.5375000000000001</v>
      </c>
      <c r="AU211" s="121">
        <v>3</v>
      </c>
      <c r="AV211" s="121">
        <v>3</v>
      </c>
      <c r="AW211" s="121"/>
      <c r="AX211" s="121">
        <v>2.6111111111111112</v>
      </c>
      <c r="AY211" s="121">
        <v>3</v>
      </c>
      <c r="AZ211" s="121">
        <f t="shared" si="55"/>
        <v>16.481944444444444</v>
      </c>
      <c r="BA211" s="63">
        <f t="shared" si="56"/>
        <v>54.93981481481481</v>
      </c>
      <c r="BB211" s="121">
        <f t="shared" si="57"/>
        <v>21.975925925925925</v>
      </c>
      <c r="BC211" s="121">
        <f>Capstones!AV210*0.6</f>
        <v>37.999999999999993</v>
      </c>
      <c r="BD211" s="129">
        <f t="shared" si="58"/>
        <v>29.98796296296296</v>
      </c>
      <c r="BE211" s="123" t="str">
        <f t="shared" si="59"/>
        <v>Cleared</v>
      </c>
    </row>
    <row r="212" spans="1:57" s="124" customFormat="1" ht="22.2" customHeight="1" x14ac:dyDescent="0.3">
      <c r="A212" s="66">
        <v>208</v>
      </c>
      <c r="B212" s="125" t="s">
        <v>27</v>
      </c>
      <c r="C212" s="125" t="s">
        <v>34</v>
      </c>
      <c r="D212" s="125" t="s">
        <v>442</v>
      </c>
      <c r="E212" s="126" t="s">
        <v>443</v>
      </c>
      <c r="F212" s="67">
        <v>3</v>
      </c>
      <c r="G212" s="67">
        <v>2</v>
      </c>
      <c r="H212" s="67">
        <v>4</v>
      </c>
      <c r="I212" s="67">
        <v>2</v>
      </c>
      <c r="J212" s="67">
        <v>1</v>
      </c>
      <c r="K212" s="67">
        <v>3</v>
      </c>
      <c r="L212" s="67">
        <v>1</v>
      </c>
      <c r="M212" s="66">
        <f t="shared" si="49"/>
        <v>16</v>
      </c>
      <c r="N212" s="67">
        <f t="shared" si="50"/>
        <v>45.714285714285715</v>
      </c>
      <c r="O212" s="67">
        <v>0</v>
      </c>
      <c r="P212" s="67">
        <f>Capstones!O211</f>
        <v>71.666666666666671</v>
      </c>
      <c r="Q212" s="63">
        <f t="shared" si="47"/>
        <v>35.833333333333336</v>
      </c>
      <c r="R212" s="63" t="str">
        <f t="shared" si="51"/>
        <v>Cleared</v>
      </c>
      <c r="S212" s="67">
        <v>3.6666666666666665</v>
      </c>
      <c r="T212" s="67">
        <v>3.166666666666667</v>
      </c>
      <c r="U212" s="67">
        <v>4</v>
      </c>
      <c r="V212" s="67">
        <v>4</v>
      </c>
      <c r="W212" s="67">
        <v>1</v>
      </c>
      <c r="X212" s="67">
        <v>3.583333333333333</v>
      </c>
      <c r="Y212" s="67">
        <v>2.6666666666666665</v>
      </c>
      <c r="Z212" s="67">
        <f t="shared" si="46"/>
        <v>22.083333333333336</v>
      </c>
      <c r="AA212" s="67">
        <f>Persona!$Z212/35*100</f>
        <v>63.095238095238102</v>
      </c>
      <c r="AB212" s="67">
        <f t="shared" si="48"/>
        <v>25.238095238095241</v>
      </c>
      <c r="AC212" s="63">
        <f>Capstones!Z211*0.6</f>
        <v>35.199999999999996</v>
      </c>
      <c r="AD212" s="63">
        <f>(Persona!$AB212+Persona!$AC212)*0.5</f>
        <v>30.219047619047618</v>
      </c>
      <c r="AE212" s="63" t="str">
        <f t="shared" si="52"/>
        <v>Cleared</v>
      </c>
      <c r="AF212" s="125"/>
      <c r="AG212" s="125">
        <v>2.5666666666666669</v>
      </c>
      <c r="AH212" s="125">
        <v>1.2</v>
      </c>
      <c r="AI212" s="125">
        <v>1.25</v>
      </c>
      <c r="AJ212" s="125">
        <v>0.5</v>
      </c>
      <c r="AK212" s="125"/>
      <c r="AL212" s="125">
        <v>0.5</v>
      </c>
      <c r="AM212" s="125">
        <f t="shared" si="53"/>
        <v>6.0166666666666666</v>
      </c>
      <c r="AN212" s="67">
        <f>Persona!$AM212/25*100</f>
        <v>24.066666666666666</v>
      </c>
      <c r="AO212" s="67">
        <f>Persona!$AN212*0.4</f>
        <v>9.6266666666666669</v>
      </c>
      <c r="AP212" s="63">
        <f>Capstones!AK211*0.6</f>
        <v>60</v>
      </c>
      <c r="AQ212" s="63">
        <f>(Persona!$AO212+Persona!$AP212)*0.5</f>
        <v>34.813333333333333</v>
      </c>
      <c r="AR212" s="63" t="str">
        <f t="shared" si="54"/>
        <v>Cleared</v>
      </c>
      <c r="AS212" s="121">
        <v>3.1666666666666665</v>
      </c>
      <c r="AT212" s="121">
        <v>3.9375</v>
      </c>
      <c r="AU212" s="121">
        <v>4</v>
      </c>
      <c r="AV212" s="121">
        <v>3</v>
      </c>
      <c r="AW212" s="125"/>
      <c r="AX212" s="121">
        <v>3.2222222222222219</v>
      </c>
      <c r="AY212" s="121">
        <v>3</v>
      </c>
      <c r="AZ212" s="121">
        <f t="shared" si="55"/>
        <v>20.326388888888889</v>
      </c>
      <c r="BA212" s="63">
        <f t="shared" si="56"/>
        <v>67.754629629629633</v>
      </c>
      <c r="BB212" s="121">
        <f t="shared" si="57"/>
        <v>27.101851851851855</v>
      </c>
      <c r="BC212" s="121">
        <f>Capstones!AV211*0.6</f>
        <v>39</v>
      </c>
      <c r="BD212" s="129">
        <f t="shared" si="58"/>
        <v>33.050925925925924</v>
      </c>
      <c r="BE212" s="123" t="str">
        <f t="shared" si="59"/>
        <v>Cleared</v>
      </c>
    </row>
    <row r="213" spans="1:57" s="124" customFormat="1" ht="22.2" customHeight="1" x14ac:dyDescent="0.3">
      <c r="A213" s="62">
        <v>209</v>
      </c>
      <c r="B213" s="121" t="s">
        <v>27</v>
      </c>
      <c r="C213" s="121" t="s">
        <v>34</v>
      </c>
      <c r="D213" s="121" t="s">
        <v>444</v>
      </c>
      <c r="E213" s="122" t="s">
        <v>445</v>
      </c>
      <c r="F213" s="63">
        <v>2</v>
      </c>
      <c r="G213" s="63">
        <v>1</v>
      </c>
      <c r="H213" s="63">
        <v>1</v>
      </c>
      <c r="I213" s="63">
        <v>4</v>
      </c>
      <c r="J213" s="63">
        <v>2</v>
      </c>
      <c r="K213" s="63">
        <v>3</v>
      </c>
      <c r="L213" s="63">
        <v>3</v>
      </c>
      <c r="M213" s="62">
        <f t="shared" si="49"/>
        <v>16</v>
      </c>
      <c r="N213" s="63">
        <f t="shared" si="50"/>
        <v>45.714285714285715</v>
      </c>
      <c r="O213" s="63">
        <v>0</v>
      </c>
      <c r="P213" s="63">
        <f>Capstones!O212</f>
        <v>61.111111111111114</v>
      </c>
      <c r="Q213" s="63">
        <f t="shared" si="47"/>
        <v>30.555555555555557</v>
      </c>
      <c r="R213" s="63" t="str">
        <f t="shared" si="51"/>
        <v>Cleared</v>
      </c>
      <c r="S213" s="134">
        <v>2.3333333333333335</v>
      </c>
      <c r="T213" s="134">
        <v>2.375</v>
      </c>
      <c r="U213" s="134">
        <v>2.1666666666666665</v>
      </c>
      <c r="V213" s="134">
        <v>2</v>
      </c>
      <c r="W213" s="63">
        <v>2.6666666666666665</v>
      </c>
      <c r="X213" s="134">
        <v>2.2000000000000002</v>
      </c>
      <c r="Y213" s="63">
        <v>2.25</v>
      </c>
      <c r="Z213" s="67">
        <f t="shared" si="46"/>
        <v>15.991666666666667</v>
      </c>
      <c r="AA213" s="63">
        <f>Persona!$Z213/35*100</f>
        <v>45.69047619047619</v>
      </c>
      <c r="AB213" s="63">
        <f t="shared" si="48"/>
        <v>18.276190476190475</v>
      </c>
      <c r="AC213" s="63">
        <f>Capstones!Z212*0.6</f>
        <v>27.2</v>
      </c>
      <c r="AD213" s="63">
        <f>(Persona!$AB213+Persona!$AC213)*0.5</f>
        <v>22.738095238095237</v>
      </c>
      <c r="AE213" s="63" t="str">
        <f t="shared" si="52"/>
        <v>NC</v>
      </c>
      <c r="AF213" s="121"/>
      <c r="AG213" s="121">
        <v>2.291666666666667</v>
      </c>
      <c r="AH213" s="121">
        <v>1.9333333333333336</v>
      </c>
      <c r="AI213" s="121">
        <v>2.25</v>
      </c>
      <c r="AJ213" s="121">
        <v>2.125</v>
      </c>
      <c r="AK213" s="121"/>
      <c r="AL213" s="121">
        <v>2.083333333333333</v>
      </c>
      <c r="AM213" s="121">
        <f t="shared" si="53"/>
        <v>10.683333333333334</v>
      </c>
      <c r="AN213" s="63">
        <f>Persona!$AM213/25*100</f>
        <v>42.733333333333334</v>
      </c>
      <c r="AO213" s="63">
        <f>Persona!$AN213*0.4</f>
        <v>17.093333333333334</v>
      </c>
      <c r="AP213" s="63">
        <f>Capstones!AK212*0.6</f>
        <v>36</v>
      </c>
      <c r="AQ213" s="63">
        <f>(Persona!$AO213+Persona!$AP213)*0.5</f>
        <v>26.546666666666667</v>
      </c>
      <c r="AR213" s="63" t="str">
        <f t="shared" si="54"/>
        <v>Cleared</v>
      </c>
      <c r="AS213" s="121">
        <v>2</v>
      </c>
      <c r="AT213" s="121">
        <v>2</v>
      </c>
      <c r="AU213" s="121">
        <v>2</v>
      </c>
      <c r="AV213" s="121">
        <v>2</v>
      </c>
      <c r="AW213" s="121"/>
      <c r="AX213" s="121">
        <v>2</v>
      </c>
      <c r="AY213" s="121">
        <v>2.3333333333333335</v>
      </c>
      <c r="AZ213" s="121">
        <f t="shared" si="55"/>
        <v>12.333333333333334</v>
      </c>
      <c r="BA213" s="63">
        <f t="shared" si="56"/>
        <v>41.111111111111114</v>
      </c>
      <c r="BB213" s="121">
        <f t="shared" si="57"/>
        <v>16.444444444444446</v>
      </c>
      <c r="BC213" s="121">
        <f>Capstones!AV212*0.6</f>
        <v>24</v>
      </c>
      <c r="BD213" s="129">
        <f t="shared" si="58"/>
        <v>20.222222222222221</v>
      </c>
      <c r="BE213" s="123" t="str">
        <f t="shared" si="59"/>
        <v>NC</v>
      </c>
    </row>
    <row r="214" spans="1:57" s="124" customFormat="1" ht="22.2" customHeight="1" x14ac:dyDescent="0.3">
      <c r="A214" s="66">
        <v>210</v>
      </c>
      <c r="B214" s="125" t="s">
        <v>27</v>
      </c>
      <c r="C214" s="125" t="s">
        <v>34</v>
      </c>
      <c r="D214" s="125" t="s">
        <v>446</v>
      </c>
      <c r="E214" s="126" t="s">
        <v>447</v>
      </c>
      <c r="F214" s="67">
        <v>1</v>
      </c>
      <c r="G214" s="67">
        <v>1</v>
      </c>
      <c r="H214" s="67">
        <v>4</v>
      </c>
      <c r="I214" s="67">
        <v>2</v>
      </c>
      <c r="J214" s="67">
        <v>2</v>
      </c>
      <c r="K214" s="67">
        <v>3</v>
      </c>
      <c r="L214" s="67">
        <v>2</v>
      </c>
      <c r="M214" s="66">
        <f t="shared" si="49"/>
        <v>15</v>
      </c>
      <c r="N214" s="67">
        <f t="shared" si="50"/>
        <v>42.857142857142854</v>
      </c>
      <c r="O214" s="67">
        <v>0</v>
      </c>
      <c r="P214" s="67">
        <f>Capstones!O213</f>
        <v>44.44444444444445</v>
      </c>
      <c r="Q214" s="63">
        <f t="shared" si="47"/>
        <v>22.222222222222225</v>
      </c>
      <c r="R214" s="63" t="str">
        <f t="shared" si="51"/>
        <v>NC</v>
      </c>
      <c r="S214" s="67">
        <v>1</v>
      </c>
      <c r="T214" s="67">
        <v>1.075</v>
      </c>
      <c r="U214" s="67">
        <v>0.66666666666666663</v>
      </c>
      <c r="V214" s="67">
        <v>1</v>
      </c>
      <c r="W214" s="67">
        <v>1</v>
      </c>
      <c r="X214" s="67">
        <v>1.4</v>
      </c>
      <c r="Y214" s="67">
        <v>1.25</v>
      </c>
      <c r="Z214" s="67">
        <f t="shared" si="46"/>
        <v>7.3916666666666675</v>
      </c>
      <c r="AA214" s="67">
        <f>Persona!$Z214/35*100</f>
        <v>21.11904761904762</v>
      </c>
      <c r="AB214" s="121">
        <f t="shared" si="48"/>
        <v>8.4476190476190478</v>
      </c>
      <c r="AC214" s="63">
        <f>Capstones!Z213*0.6</f>
        <v>31.2</v>
      </c>
      <c r="AD214" s="121">
        <f>(Persona!$AB214+Persona!$AC214)*0.5</f>
        <v>19.823809523809523</v>
      </c>
      <c r="AE214" s="63" t="str">
        <f t="shared" si="52"/>
        <v>NC</v>
      </c>
      <c r="AF214" s="125"/>
      <c r="AG214" s="125">
        <v>2.9750000000000001</v>
      </c>
      <c r="AH214" s="125">
        <v>1.6</v>
      </c>
      <c r="AI214" s="125">
        <v>1.625</v>
      </c>
      <c r="AJ214" s="125">
        <v>1.5</v>
      </c>
      <c r="AK214" s="125"/>
      <c r="AL214" s="125">
        <v>2.25</v>
      </c>
      <c r="AM214" s="125">
        <f t="shared" si="53"/>
        <v>9.9499999999999993</v>
      </c>
      <c r="AN214" s="67">
        <f>Persona!$AM214/25*100</f>
        <v>39.799999999999997</v>
      </c>
      <c r="AO214" s="121">
        <f>Persona!$AN214*0.4</f>
        <v>15.92</v>
      </c>
      <c r="AP214" s="121">
        <f>Capstones!AK213*0.6</f>
        <v>41.333333333333321</v>
      </c>
      <c r="AQ214" s="121">
        <f>(Persona!$AO214+Persona!$AP214)*0.5</f>
        <v>28.626666666666662</v>
      </c>
      <c r="AR214" s="63" t="str">
        <f t="shared" si="54"/>
        <v>Cleared</v>
      </c>
      <c r="AS214" s="121">
        <v>2.8333333333333335</v>
      </c>
      <c r="AT214" s="121">
        <v>3.0249999999999999</v>
      </c>
      <c r="AU214" s="121">
        <v>3</v>
      </c>
      <c r="AV214" s="121">
        <v>3</v>
      </c>
      <c r="AW214" s="125"/>
      <c r="AX214" s="121">
        <v>2.75</v>
      </c>
      <c r="AY214" s="121">
        <v>3</v>
      </c>
      <c r="AZ214" s="121">
        <f t="shared" si="55"/>
        <v>17.608333333333334</v>
      </c>
      <c r="BA214" s="63">
        <f t="shared" si="56"/>
        <v>58.69444444444445</v>
      </c>
      <c r="BB214" s="121">
        <f t="shared" si="57"/>
        <v>23.477777777777781</v>
      </c>
      <c r="BC214" s="121">
        <f>Capstones!AV213*0.6</f>
        <v>32</v>
      </c>
      <c r="BD214" s="129">
        <f t="shared" si="58"/>
        <v>27.738888888888891</v>
      </c>
      <c r="BE214" s="123" t="str">
        <f t="shared" si="59"/>
        <v>Cleared</v>
      </c>
    </row>
    <row r="215" spans="1:57" s="124" customFormat="1" ht="22.2" customHeight="1" x14ac:dyDescent="0.3">
      <c r="A215" s="62">
        <v>211</v>
      </c>
      <c r="B215" s="121" t="s">
        <v>23</v>
      </c>
      <c r="C215" s="121" t="s">
        <v>34</v>
      </c>
      <c r="D215" s="121" t="s">
        <v>448</v>
      </c>
      <c r="E215" s="122" t="s">
        <v>449</v>
      </c>
      <c r="F215" s="63">
        <v>1</v>
      </c>
      <c r="G215" s="63">
        <v>1</v>
      </c>
      <c r="H215" s="63">
        <v>4</v>
      </c>
      <c r="I215" s="63">
        <v>3</v>
      </c>
      <c r="J215" s="63">
        <v>2</v>
      </c>
      <c r="K215" s="63">
        <v>2</v>
      </c>
      <c r="L215" s="63">
        <v>3</v>
      </c>
      <c r="M215" s="62">
        <f t="shared" si="49"/>
        <v>16</v>
      </c>
      <c r="N215" s="63">
        <f t="shared" si="50"/>
        <v>45.714285714285715</v>
      </c>
      <c r="O215" s="63">
        <v>0</v>
      </c>
      <c r="P215" s="63">
        <f>Capstones!O214</f>
        <v>71.111111111111114</v>
      </c>
      <c r="Q215" s="63">
        <f t="shared" si="47"/>
        <v>35.555555555555557</v>
      </c>
      <c r="R215" s="63" t="str">
        <f t="shared" si="51"/>
        <v>Cleared</v>
      </c>
      <c r="S215" s="63">
        <v>2.3333333333333335</v>
      </c>
      <c r="T215" s="63">
        <v>2.6375000000000002</v>
      </c>
      <c r="U215" s="63">
        <v>1.5</v>
      </c>
      <c r="V215" s="63">
        <v>4</v>
      </c>
      <c r="W215" s="63">
        <v>2</v>
      </c>
      <c r="X215" s="63">
        <v>2.9833333333333334</v>
      </c>
      <c r="Y215" s="63">
        <v>3</v>
      </c>
      <c r="Z215" s="67">
        <f t="shared" si="46"/>
        <v>18.454166666666666</v>
      </c>
      <c r="AA215" s="63">
        <f>Persona!$Z215/35*100</f>
        <v>52.726190476190467</v>
      </c>
      <c r="AB215" s="121">
        <f t="shared" si="48"/>
        <v>21.090476190476188</v>
      </c>
      <c r="AC215" s="63">
        <f>Capstones!Z214*0.6</f>
        <v>37.6</v>
      </c>
      <c r="AD215" s="121">
        <f>(Persona!$AB215+Persona!$AC215)*0.5</f>
        <v>29.345238095238095</v>
      </c>
      <c r="AE215" s="63" t="str">
        <f t="shared" si="52"/>
        <v>Cleared</v>
      </c>
      <c r="AF215" s="121"/>
      <c r="AG215" s="121">
        <v>2.2399999999999998</v>
      </c>
      <c r="AH215" s="121">
        <v>1.8</v>
      </c>
      <c r="AI215" s="121">
        <v>1.875</v>
      </c>
      <c r="AJ215" s="121">
        <v>1.25</v>
      </c>
      <c r="AK215" s="121"/>
      <c r="AL215" s="121">
        <v>2.1666666666666665</v>
      </c>
      <c r="AM215" s="121">
        <f t="shared" si="53"/>
        <v>9.331666666666667</v>
      </c>
      <c r="AN215" s="63">
        <f>Persona!$AM215/25*100</f>
        <v>37.326666666666668</v>
      </c>
      <c r="AO215" s="121">
        <f>Persona!$AN215*0.4</f>
        <v>14.930666666666667</v>
      </c>
      <c r="AP215" s="121">
        <f>Capstones!AK214*0.6</f>
        <v>36.666666666666664</v>
      </c>
      <c r="AQ215" s="121">
        <f>(Persona!$AO215+Persona!$AP215)*0.5</f>
        <v>25.798666666666666</v>
      </c>
      <c r="AR215" s="63" t="str">
        <f t="shared" si="54"/>
        <v>Cleared</v>
      </c>
      <c r="AS215" s="121">
        <v>3.25</v>
      </c>
      <c r="AT215" s="121">
        <v>3.2749999999999999</v>
      </c>
      <c r="AU215" s="121">
        <v>2.3333333333333335</v>
      </c>
      <c r="AV215" s="121">
        <v>4</v>
      </c>
      <c r="AW215" s="121"/>
      <c r="AX215" s="121">
        <v>3.3888888888888888</v>
      </c>
      <c r="AY215" s="121">
        <v>2.6666666666666665</v>
      </c>
      <c r="AZ215" s="121">
        <f t="shared" si="55"/>
        <v>18.913888888888891</v>
      </c>
      <c r="BA215" s="63">
        <f t="shared" si="56"/>
        <v>63.046296296296305</v>
      </c>
      <c r="BB215" s="121">
        <f t="shared" si="57"/>
        <v>25.218518518518522</v>
      </c>
      <c r="BC215" s="121">
        <f>Capstones!AV214*0.6</f>
        <v>46.666666666666671</v>
      </c>
      <c r="BD215" s="129">
        <f t="shared" si="58"/>
        <v>35.942592592592597</v>
      </c>
      <c r="BE215" s="123" t="str">
        <f t="shared" si="59"/>
        <v>Cleared</v>
      </c>
    </row>
    <row r="216" spans="1:57" s="124" customFormat="1" ht="22.2" customHeight="1" x14ac:dyDescent="0.3">
      <c r="A216" s="66">
        <v>212</v>
      </c>
      <c r="B216" s="125" t="s">
        <v>23</v>
      </c>
      <c r="C216" s="125" t="s">
        <v>34</v>
      </c>
      <c r="D216" s="125" t="s">
        <v>450</v>
      </c>
      <c r="E216" s="126" t="s">
        <v>451</v>
      </c>
      <c r="F216" s="67">
        <v>1</v>
      </c>
      <c r="G216" s="67">
        <v>1</v>
      </c>
      <c r="H216" s="67">
        <v>3</v>
      </c>
      <c r="I216" s="67">
        <v>4</v>
      </c>
      <c r="J216" s="67">
        <v>2</v>
      </c>
      <c r="K216" s="67">
        <v>1</v>
      </c>
      <c r="L216" s="67">
        <v>3</v>
      </c>
      <c r="M216" s="66">
        <f t="shared" si="49"/>
        <v>15</v>
      </c>
      <c r="N216" s="67">
        <f t="shared" si="50"/>
        <v>42.857142857142854</v>
      </c>
      <c r="O216" s="67">
        <v>0</v>
      </c>
      <c r="P216" s="67">
        <f>Capstones!O215</f>
        <v>88.8888888888889</v>
      </c>
      <c r="Q216" s="63">
        <f t="shared" si="47"/>
        <v>44.44444444444445</v>
      </c>
      <c r="R216" s="63" t="str">
        <f t="shared" si="51"/>
        <v>Cleared</v>
      </c>
      <c r="S216" s="67">
        <v>3.25</v>
      </c>
      <c r="T216" s="67">
        <v>3.328125</v>
      </c>
      <c r="U216" s="67">
        <v>2.5</v>
      </c>
      <c r="V216" s="67">
        <v>4</v>
      </c>
      <c r="W216" s="67">
        <v>3.6666666666666665</v>
      </c>
      <c r="X216" s="67">
        <v>2.65</v>
      </c>
      <c r="Y216" s="67">
        <v>3</v>
      </c>
      <c r="Z216" s="67">
        <f t="shared" si="46"/>
        <v>22.394791666666666</v>
      </c>
      <c r="AA216" s="67">
        <f>Persona!$Z216/35*100</f>
        <v>63.985119047619044</v>
      </c>
      <c r="AB216" s="121">
        <f t="shared" si="48"/>
        <v>25.594047619047618</v>
      </c>
      <c r="AC216" s="63">
        <f>Capstones!Z215*0.6</f>
        <v>47.2</v>
      </c>
      <c r="AD216" s="121">
        <f>(Persona!$AB216+Persona!$AC216)*0.5</f>
        <v>36.397023809523809</v>
      </c>
      <c r="AE216" s="63" t="str">
        <f t="shared" si="52"/>
        <v>Cleared</v>
      </c>
      <c r="AF216" s="125"/>
      <c r="AG216" s="125">
        <v>1.875</v>
      </c>
      <c r="AH216" s="125">
        <v>1.6</v>
      </c>
      <c r="AI216" s="125">
        <v>2</v>
      </c>
      <c r="AJ216" s="125">
        <v>2</v>
      </c>
      <c r="AK216" s="125"/>
      <c r="AL216" s="125">
        <v>2.25</v>
      </c>
      <c r="AM216" s="125">
        <f t="shared" si="53"/>
        <v>9.7249999999999996</v>
      </c>
      <c r="AN216" s="67">
        <f>Persona!$AM216/25*100</f>
        <v>38.9</v>
      </c>
      <c r="AO216" s="121">
        <f>Persona!$AN216*0.4</f>
        <v>15.56</v>
      </c>
      <c r="AP216" s="121">
        <f>Capstones!AK215*0.6</f>
        <v>60</v>
      </c>
      <c r="AQ216" s="121">
        <f>(Persona!$AO216+Persona!$AP216)*0.5</f>
        <v>37.78</v>
      </c>
      <c r="AR216" s="63" t="str">
        <f t="shared" si="54"/>
        <v>Cleared</v>
      </c>
      <c r="AS216" s="121">
        <v>2.9166666666666665</v>
      </c>
      <c r="AT216" s="121">
        <v>4.1124999999999998</v>
      </c>
      <c r="AU216" s="121">
        <v>3.3333333333333335</v>
      </c>
      <c r="AV216" s="121">
        <v>3</v>
      </c>
      <c r="AW216" s="125"/>
      <c r="AX216" s="121">
        <v>2.9166666666666665</v>
      </c>
      <c r="AY216" s="121">
        <v>2.6666666666666665</v>
      </c>
      <c r="AZ216" s="121">
        <f t="shared" si="55"/>
        <v>18.945833333333336</v>
      </c>
      <c r="BA216" s="63">
        <f t="shared" si="56"/>
        <v>63.152777777777793</v>
      </c>
      <c r="BB216" s="121">
        <f t="shared" si="57"/>
        <v>25.26111111111112</v>
      </c>
      <c r="BC216" s="121">
        <f>Capstones!AV215*0.6</f>
        <v>50.333333333333329</v>
      </c>
      <c r="BD216" s="129">
        <f t="shared" si="58"/>
        <v>37.797222222222224</v>
      </c>
      <c r="BE216" s="123" t="str">
        <f t="shared" si="59"/>
        <v>Cleared</v>
      </c>
    </row>
    <row r="217" spans="1:57" s="124" customFormat="1" ht="22.2" customHeight="1" x14ac:dyDescent="0.3">
      <c r="A217" s="62">
        <v>213</v>
      </c>
      <c r="B217" s="121" t="s">
        <v>23</v>
      </c>
      <c r="C217" s="121" t="s">
        <v>34</v>
      </c>
      <c r="D217" s="121" t="s">
        <v>452</v>
      </c>
      <c r="E217" s="122" t="s">
        <v>453</v>
      </c>
      <c r="F217" s="63">
        <v>1</v>
      </c>
      <c r="G217" s="63">
        <v>1</v>
      </c>
      <c r="H217" s="63">
        <v>4</v>
      </c>
      <c r="I217" s="63">
        <v>2</v>
      </c>
      <c r="J217" s="63">
        <v>2</v>
      </c>
      <c r="K217" s="63">
        <v>3</v>
      </c>
      <c r="L217" s="63">
        <v>2</v>
      </c>
      <c r="M217" s="62">
        <f t="shared" si="49"/>
        <v>15</v>
      </c>
      <c r="N217" s="63">
        <f t="shared" si="50"/>
        <v>42.857142857142854</v>
      </c>
      <c r="O217" s="63">
        <v>0</v>
      </c>
      <c r="P217" s="63">
        <f>Capstones!O216</f>
        <v>48.888888888888886</v>
      </c>
      <c r="Q217" s="63">
        <f t="shared" si="47"/>
        <v>24.444444444444443</v>
      </c>
      <c r="R217" s="63" t="str">
        <f t="shared" si="51"/>
        <v>NC</v>
      </c>
      <c r="S217" s="63">
        <v>1.3333333333333333</v>
      </c>
      <c r="T217" s="63">
        <v>1.3875</v>
      </c>
      <c r="U217" s="63">
        <v>1.1666666666666667</v>
      </c>
      <c r="V217" s="63">
        <v>0</v>
      </c>
      <c r="W217" s="63">
        <v>3.3333333333333335</v>
      </c>
      <c r="X217" s="63">
        <v>1.55</v>
      </c>
      <c r="Y217" s="63">
        <v>1.25</v>
      </c>
      <c r="Z217" s="67">
        <f t="shared" si="46"/>
        <v>10.020833333333334</v>
      </c>
      <c r="AA217" s="63">
        <f>Persona!$Z217/35*100</f>
        <v>28.630952380952383</v>
      </c>
      <c r="AB217" s="121">
        <f t="shared" si="48"/>
        <v>11.452380952380954</v>
      </c>
      <c r="AC217" s="63">
        <f>Capstones!Z216*0.6</f>
        <v>18.400000000000002</v>
      </c>
      <c r="AD217" s="121">
        <f>(Persona!$AB217+Persona!$AC217)*0.5</f>
        <v>14.926190476190477</v>
      </c>
      <c r="AE217" s="63" t="str">
        <f t="shared" si="52"/>
        <v>NC</v>
      </c>
      <c r="AF217" s="121"/>
      <c r="AG217" s="121">
        <v>2.0583333333333331</v>
      </c>
      <c r="AH217" s="121">
        <v>1.4</v>
      </c>
      <c r="AI217" s="121">
        <v>1.375</v>
      </c>
      <c r="AJ217" s="121">
        <v>1.75</v>
      </c>
      <c r="AK217" s="121"/>
      <c r="AL217" s="121">
        <v>1.6666666666666667</v>
      </c>
      <c r="AM217" s="121">
        <f t="shared" si="53"/>
        <v>8.25</v>
      </c>
      <c r="AN217" s="63">
        <f>Persona!$AM217/25*100</f>
        <v>33</v>
      </c>
      <c r="AO217" s="121">
        <f>Persona!$AN217*0.4</f>
        <v>13.200000000000001</v>
      </c>
      <c r="AP217" s="121">
        <f>Capstones!AK216*0.6</f>
        <v>42.666666666666664</v>
      </c>
      <c r="AQ217" s="121">
        <f>(Persona!$AO217+Persona!$AP217)*0.5</f>
        <v>27.933333333333334</v>
      </c>
      <c r="AR217" s="63" t="str">
        <f t="shared" si="54"/>
        <v>Cleared</v>
      </c>
      <c r="AS217" s="121">
        <v>3.75</v>
      </c>
      <c r="AT217" s="121">
        <v>3.6187499999999999</v>
      </c>
      <c r="AU217" s="121">
        <v>3.6666666666666665</v>
      </c>
      <c r="AV217" s="121">
        <v>3.5</v>
      </c>
      <c r="AW217" s="121"/>
      <c r="AX217" s="121">
        <v>3.5972222222222219</v>
      </c>
      <c r="AY217" s="121">
        <v>3.5</v>
      </c>
      <c r="AZ217" s="121">
        <f t="shared" si="55"/>
        <v>21.632638888888888</v>
      </c>
      <c r="BA217" s="63">
        <f t="shared" si="56"/>
        <v>72.108796296296291</v>
      </c>
      <c r="BB217" s="121">
        <f t="shared" si="57"/>
        <v>28.843518518518518</v>
      </c>
      <c r="BC217" s="121">
        <f>Capstones!AV216*0.6</f>
        <v>42.666666666666657</v>
      </c>
      <c r="BD217" s="129">
        <f t="shared" si="58"/>
        <v>35.75509259259259</v>
      </c>
      <c r="BE217" s="123" t="str">
        <f t="shared" si="59"/>
        <v>Cleared</v>
      </c>
    </row>
    <row r="218" spans="1:57" s="124" customFormat="1" ht="22.2" customHeight="1" x14ac:dyDescent="0.3">
      <c r="A218" s="66">
        <v>214</v>
      </c>
      <c r="B218" s="125" t="s">
        <v>27</v>
      </c>
      <c r="C218" s="125" t="s">
        <v>34</v>
      </c>
      <c r="D218" s="125" t="s">
        <v>454</v>
      </c>
      <c r="E218" s="126" t="s">
        <v>455</v>
      </c>
      <c r="F218" s="67">
        <v>2</v>
      </c>
      <c r="G218" s="67">
        <v>2</v>
      </c>
      <c r="H218" s="67">
        <v>4</v>
      </c>
      <c r="I218" s="67">
        <v>3</v>
      </c>
      <c r="J218" s="67">
        <v>1</v>
      </c>
      <c r="K218" s="67">
        <v>2</v>
      </c>
      <c r="L218" s="67">
        <v>1</v>
      </c>
      <c r="M218" s="66">
        <f t="shared" si="49"/>
        <v>15</v>
      </c>
      <c r="N218" s="67">
        <f t="shared" si="50"/>
        <v>42.857142857142854</v>
      </c>
      <c r="O218" s="67">
        <v>0</v>
      </c>
      <c r="P218" s="67">
        <f>Capstones!O217</f>
        <v>62.222222222222214</v>
      </c>
      <c r="Q218" s="63">
        <f t="shared" si="47"/>
        <v>31.111111111111107</v>
      </c>
      <c r="R218" s="63" t="str">
        <f t="shared" si="51"/>
        <v>Cleared</v>
      </c>
      <c r="S218" s="67">
        <v>1.6666666666666667</v>
      </c>
      <c r="T218" s="67">
        <v>1.7833333333333337</v>
      </c>
      <c r="U218" s="67">
        <v>1.75</v>
      </c>
      <c r="V218" s="67">
        <v>2</v>
      </c>
      <c r="W218" s="67">
        <v>0</v>
      </c>
      <c r="X218" s="67">
        <v>2.15</v>
      </c>
      <c r="Y218" s="67">
        <v>2</v>
      </c>
      <c r="Z218" s="67">
        <f t="shared" si="46"/>
        <v>11.35</v>
      </c>
      <c r="AA218" s="67">
        <f>Persona!$Z218/35*100</f>
        <v>32.428571428571431</v>
      </c>
      <c r="AB218" s="121">
        <f t="shared" si="48"/>
        <v>12.971428571428573</v>
      </c>
      <c r="AC218" s="63">
        <f>Capstones!Z217*0.6</f>
        <v>36.800000000000004</v>
      </c>
      <c r="AD218" s="121">
        <f>(Persona!$AB218+Persona!$AC218)*0.5</f>
        <v>24.88571428571429</v>
      </c>
      <c r="AE218" s="63" t="str">
        <f t="shared" si="52"/>
        <v>NC</v>
      </c>
      <c r="AF218" s="125"/>
      <c r="AG218" s="125">
        <v>2.25</v>
      </c>
      <c r="AH218" s="125">
        <v>1.4666666666666668</v>
      </c>
      <c r="AI218" s="125">
        <v>1.75</v>
      </c>
      <c r="AJ218" s="125">
        <v>1.5</v>
      </c>
      <c r="AK218" s="125"/>
      <c r="AL218" s="125">
        <v>1.75</v>
      </c>
      <c r="AM218" s="125">
        <f t="shared" si="53"/>
        <v>8.7166666666666668</v>
      </c>
      <c r="AN218" s="67">
        <f>Persona!$AM218/25*100</f>
        <v>34.866666666666667</v>
      </c>
      <c r="AO218" s="121">
        <f>Persona!$AN218*0.4</f>
        <v>13.946666666666667</v>
      </c>
      <c r="AP218" s="121">
        <f>Capstones!AK217*0.6</f>
        <v>51.333333333333336</v>
      </c>
      <c r="AQ218" s="121">
        <f>(Persona!$AO218+Persona!$AP218)*0.5</f>
        <v>32.64</v>
      </c>
      <c r="AR218" s="63" t="str">
        <f t="shared" si="54"/>
        <v>Cleared</v>
      </c>
      <c r="AS218" s="121">
        <v>2.5833333333333335</v>
      </c>
      <c r="AT218" s="121">
        <v>2.6687500000000002</v>
      </c>
      <c r="AU218" s="121">
        <v>2.6666666666666665</v>
      </c>
      <c r="AV218" s="121">
        <v>3</v>
      </c>
      <c r="AW218" s="125"/>
      <c r="AX218" s="121">
        <v>2.6388888888888888</v>
      </c>
      <c r="AY218" s="121">
        <v>2.8333333333333335</v>
      </c>
      <c r="AZ218" s="121">
        <f t="shared" si="55"/>
        <v>16.390972222222221</v>
      </c>
      <c r="BA218" s="63">
        <f t="shared" si="56"/>
        <v>54.636574074074069</v>
      </c>
      <c r="BB218" s="121">
        <f t="shared" si="57"/>
        <v>21.854629629629628</v>
      </c>
      <c r="BC218" s="121">
        <f>Capstones!AV217*0.6</f>
        <v>37.333333333333329</v>
      </c>
      <c r="BD218" s="129">
        <f t="shared" si="58"/>
        <v>29.593981481481478</v>
      </c>
      <c r="BE218" s="123" t="str">
        <f t="shared" si="59"/>
        <v>Cleared</v>
      </c>
    </row>
    <row r="219" spans="1:57" s="124" customFormat="1" ht="22.2" customHeight="1" x14ac:dyDescent="0.3">
      <c r="A219" s="62">
        <v>215</v>
      </c>
      <c r="B219" s="121" t="s">
        <v>27</v>
      </c>
      <c r="C219" s="121" t="s">
        <v>34</v>
      </c>
      <c r="D219" s="121" t="s">
        <v>456</v>
      </c>
      <c r="E219" s="122" t="s">
        <v>457</v>
      </c>
      <c r="F219" s="63">
        <v>1</v>
      </c>
      <c r="G219" s="63">
        <v>1</v>
      </c>
      <c r="H219" s="63">
        <v>3</v>
      </c>
      <c r="I219" s="63">
        <v>4</v>
      </c>
      <c r="J219" s="63">
        <v>2</v>
      </c>
      <c r="K219" s="63">
        <v>2</v>
      </c>
      <c r="L219" s="63">
        <v>3</v>
      </c>
      <c r="M219" s="62">
        <f t="shared" si="49"/>
        <v>16</v>
      </c>
      <c r="N219" s="63">
        <f t="shared" si="50"/>
        <v>45.714285714285715</v>
      </c>
      <c r="O219" s="63">
        <v>0</v>
      </c>
      <c r="P219" s="63">
        <f>Capstones!O218</f>
        <v>61.111111111111114</v>
      </c>
      <c r="Q219" s="63">
        <f t="shared" si="47"/>
        <v>30.555555555555557</v>
      </c>
      <c r="R219" s="63" t="str">
        <f t="shared" si="51"/>
        <v>Cleared</v>
      </c>
      <c r="S219" s="63">
        <v>1</v>
      </c>
      <c r="T219" s="63">
        <v>1.8177083333333335</v>
      </c>
      <c r="U219" s="63">
        <v>0.75</v>
      </c>
      <c r="V219" s="63">
        <v>1</v>
      </c>
      <c r="W219" s="63">
        <v>2</v>
      </c>
      <c r="X219" s="63">
        <v>1.85</v>
      </c>
      <c r="Y219" s="63">
        <v>2.3333333333333335</v>
      </c>
      <c r="Z219" s="67">
        <f t="shared" si="46"/>
        <v>10.751041666666667</v>
      </c>
      <c r="AA219" s="63">
        <f>Persona!$Z219/35*100</f>
        <v>30.717261904761905</v>
      </c>
      <c r="AB219" s="121">
        <f t="shared" si="48"/>
        <v>12.286904761904763</v>
      </c>
      <c r="AC219" s="63">
        <f>Capstones!Z218*0.6</f>
        <v>28.000000000000004</v>
      </c>
      <c r="AD219" s="121">
        <f>(Persona!$AB219+Persona!$AC219)*0.5</f>
        <v>20.143452380952382</v>
      </c>
      <c r="AE219" s="63" t="str">
        <f t="shared" si="52"/>
        <v>NC</v>
      </c>
      <c r="AF219" s="121"/>
      <c r="AG219" s="121">
        <v>2.2999999999999998</v>
      </c>
      <c r="AH219" s="121">
        <v>2.0666666666666669</v>
      </c>
      <c r="AI219" s="121">
        <v>2.25</v>
      </c>
      <c r="AJ219" s="121">
        <v>1.75</v>
      </c>
      <c r="AK219" s="121"/>
      <c r="AL219" s="121">
        <v>2.6666666666666665</v>
      </c>
      <c r="AM219" s="121">
        <f t="shared" si="53"/>
        <v>11.033333333333333</v>
      </c>
      <c r="AN219" s="63">
        <f>Persona!$AM219/25*100</f>
        <v>44.133333333333333</v>
      </c>
      <c r="AO219" s="121">
        <f>Persona!$AN219*0.4</f>
        <v>17.653333333333332</v>
      </c>
      <c r="AP219" s="121">
        <f>Capstones!AK218*0.6</f>
        <v>42.666666666666664</v>
      </c>
      <c r="AQ219" s="121">
        <f>(Persona!$AO219+Persona!$AP219)*0.5</f>
        <v>30.159999999999997</v>
      </c>
      <c r="AR219" s="63" t="str">
        <f t="shared" si="54"/>
        <v>Cleared</v>
      </c>
      <c r="AS219" s="121">
        <v>2.8333333333333335</v>
      </c>
      <c r="AT219" s="121">
        <v>2.4874999999999998</v>
      </c>
      <c r="AU219" s="121">
        <v>1.6666666666666667</v>
      </c>
      <c r="AV219" s="121">
        <v>3</v>
      </c>
      <c r="AW219" s="121"/>
      <c r="AX219" s="121">
        <v>2.7222222222222219</v>
      </c>
      <c r="AY219" s="121">
        <v>3.3333333333333335</v>
      </c>
      <c r="AZ219" s="121">
        <f t="shared" si="55"/>
        <v>16.043055555555554</v>
      </c>
      <c r="BA219" s="63">
        <f t="shared" si="56"/>
        <v>53.476851851851848</v>
      </c>
      <c r="BB219" s="121">
        <f t="shared" si="57"/>
        <v>21.390740740740739</v>
      </c>
      <c r="BC219" s="121">
        <f>Capstones!AV218*0.6</f>
        <v>35.666666666666664</v>
      </c>
      <c r="BD219" s="129">
        <f t="shared" si="58"/>
        <v>28.528703703703702</v>
      </c>
      <c r="BE219" s="123" t="str">
        <f t="shared" si="59"/>
        <v>Cleared</v>
      </c>
    </row>
    <row r="220" spans="1:57" s="124" customFormat="1" ht="22.2" customHeight="1" x14ac:dyDescent="0.3">
      <c r="A220" s="66">
        <v>216</v>
      </c>
      <c r="B220" s="125" t="s">
        <v>27</v>
      </c>
      <c r="C220" s="125" t="s">
        <v>34</v>
      </c>
      <c r="D220" s="125" t="s">
        <v>458</v>
      </c>
      <c r="E220" s="126" t="s">
        <v>459</v>
      </c>
      <c r="F220" s="67">
        <v>2</v>
      </c>
      <c r="G220" s="67">
        <v>2</v>
      </c>
      <c r="H220" s="67">
        <v>3</v>
      </c>
      <c r="I220" s="67">
        <v>2</v>
      </c>
      <c r="J220" s="67">
        <v>1</v>
      </c>
      <c r="K220" s="67">
        <v>4</v>
      </c>
      <c r="L220" s="67">
        <v>1</v>
      </c>
      <c r="M220" s="66">
        <f t="shared" si="49"/>
        <v>15</v>
      </c>
      <c r="N220" s="67">
        <f t="shared" si="50"/>
        <v>42.857142857142854</v>
      </c>
      <c r="O220" s="67">
        <v>0</v>
      </c>
      <c r="P220" s="67">
        <f>Capstones!O219</f>
        <v>65.555555555555543</v>
      </c>
      <c r="Q220" s="63">
        <f t="shared" si="47"/>
        <v>32.777777777777771</v>
      </c>
      <c r="R220" s="63" t="str">
        <f t="shared" si="51"/>
        <v>Cleared</v>
      </c>
      <c r="S220" s="67">
        <v>2.75</v>
      </c>
      <c r="T220" s="67">
        <v>3.2374999999999998</v>
      </c>
      <c r="U220" s="67">
        <v>2</v>
      </c>
      <c r="V220" s="67">
        <v>2</v>
      </c>
      <c r="W220" s="67">
        <v>3</v>
      </c>
      <c r="X220" s="67">
        <v>3.4166666666666665</v>
      </c>
      <c r="Y220" s="67">
        <v>3</v>
      </c>
      <c r="Z220" s="67">
        <f t="shared" si="46"/>
        <v>19.404166666666669</v>
      </c>
      <c r="AA220" s="67">
        <f>Persona!$Z220/35*100</f>
        <v>55.440476190476197</v>
      </c>
      <c r="AB220" s="121">
        <f t="shared" si="48"/>
        <v>22.176190476190481</v>
      </c>
      <c r="AC220" s="63">
        <f>Capstones!Z219*0.6</f>
        <v>27.999999999999996</v>
      </c>
      <c r="AD220" s="121">
        <f>(Persona!$AB220+Persona!$AC220)*0.5</f>
        <v>25.088095238095239</v>
      </c>
      <c r="AE220" s="63" t="str">
        <f t="shared" si="52"/>
        <v>Cleared</v>
      </c>
      <c r="AF220" s="125"/>
      <c r="AG220" s="125">
        <v>2.458333333333333</v>
      </c>
      <c r="AH220" s="125">
        <v>1.2</v>
      </c>
      <c r="AI220" s="125">
        <v>1.25</v>
      </c>
      <c r="AJ220" s="125">
        <v>1.25</v>
      </c>
      <c r="AK220" s="125"/>
      <c r="AL220" s="125">
        <v>1.6666666666666667</v>
      </c>
      <c r="AM220" s="125">
        <f t="shared" si="53"/>
        <v>7.8250000000000002</v>
      </c>
      <c r="AN220" s="67">
        <f>Persona!$AM220/25*100</f>
        <v>31.3</v>
      </c>
      <c r="AO220" s="121">
        <f>Persona!$AN220*0.4</f>
        <v>12.520000000000001</v>
      </c>
      <c r="AP220" s="121">
        <f>Capstones!AK219*0.6</f>
        <v>50.000000000000007</v>
      </c>
      <c r="AQ220" s="121">
        <f>(Persona!$AO220+Persona!$AP220)*0.5</f>
        <v>31.260000000000005</v>
      </c>
      <c r="AR220" s="63" t="str">
        <f t="shared" si="54"/>
        <v>Cleared</v>
      </c>
      <c r="AS220" s="121">
        <v>1.1666666666666667</v>
      </c>
      <c r="AT220" s="121">
        <v>1.0249999999999999</v>
      </c>
      <c r="AU220" s="121">
        <v>1</v>
      </c>
      <c r="AV220" s="121">
        <v>1</v>
      </c>
      <c r="AW220" s="125"/>
      <c r="AX220" s="121">
        <v>1.5</v>
      </c>
      <c r="AY220" s="121">
        <v>2</v>
      </c>
      <c r="AZ220" s="121">
        <f t="shared" si="55"/>
        <v>7.6916666666666664</v>
      </c>
      <c r="BA220" s="63">
        <f t="shared" si="56"/>
        <v>25.638888888888889</v>
      </c>
      <c r="BB220" s="121">
        <f t="shared" si="57"/>
        <v>10.255555555555556</v>
      </c>
      <c r="BC220" s="121">
        <f>Capstones!AV219*0.6</f>
        <v>37</v>
      </c>
      <c r="BD220" s="129">
        <f t="shared" si="58"/>
        <v>23.62777777777778</v>
      </c>
      <c r="BE220" s="123" t="str">
        <f t="shared" si="59"/>
        <v>NC</v>
      </c>
    </row>
    <row r="221" spans="1:57" s="124" customFormat="1" ht="22.2" customHeight="1" x14ac:dyDescent="0.3">
      <c r="A221" s="62">
        <v>217</v>
      </c>
      <c r="B221" s="121" t="s">
        <v>23</v>
      </c>
      <c r="C221" s="121" t="s">
        <v>34</v>
      </c>
      <c r="D221" s="121" t="s">
        <v>460</v>
      </c>
      <c r="E221" s="122" t="s">
        <v>461</v>
      </c>
      <c r="F221" s="63">
        <v>2</v>
      </c>
      <c r="G221" s="63">
        <v>1</v>
      </c>
      <c r="H221" s="63">
        <v>4</v>
      </c>
      <c r="I221" s="63">
        <v>1</v>
      </c>
      <c r="J221" s="63">
        <v>2</v>
      </c>
      <c r="K221" s="63">
        <v>3</v>
      </c>
      <c r="L221" s="63">
        <v>3</v>
      </c>
      <c r="M221" s="62">
        <f t="shared" si="49"/>
        <v>16</v>
      </c>
      <c r="N221" s="63">
        <f t="shared" si="50"/>
        <v>45.714285714285715</v>
      </c>
      <c r="O221" s="63">
        <v>0</v>
      </c>
      <c r="P221" s="63">
        <f>Capstones!O220</f>
        <v>73.333333333333329</v>
      </c>
      <c r="Q221" s="63">
        <f t="shared" si="47"/>
        <v>36.666666666666664</v>
      </c>
      <c r="R221" s="63" t="str">
        <f t="shared" si="51"/>
        <v>Cleared</v>
      </c>
      <c r="S221" s="63">
        <v>1.6666666666666667</v>
      </c>
      <c r="T221" s="63">
        <v>2.2625000000000002</v>
      </c>
      <c r="U221" s="63">
        <v>1</v>
      </c>
      <c r="V221" s="63">
        <v>2</v>
      </c>
      <c r="W221" s="63">
        <v>2</v>
      </c>
      <c r="X221" s="63">
        <v>2.0666666666666669</v>
      </c>
      <c r="Y221" s="63">
        <v>1.6666666666666667</v>
      </c>
      <c r="Z221" s="67">
        <f t="shared" si="46"/>
        <v>12.6625</v>
      </c>
      <c r="AA221" s="63">
        <f>Persona!$Z221/35*100</f>
        <v>36.178571428571423</v>
      </c>
      <c r="AB221" s="121">
        <f t="shared" si="48"/>
        <v>14.47142857142857</v>
      </c>
      <c r="AC221" s="63">
        <f>Capstones!Z220*0.6</f>
        <v>40.799999999999997</v>
      </c>
      <c r="AD221" s="121">
        <f>(Persona!$AB221+Persona!$AC221)*0.5</f>
        <v>27.635714285714283</v>
      </c>
      <c r="AE221" s="63" t="str">
        <f t="shared" si="52"/>
        <v>Cleared</v>
      </c>
      <c r="AF221" s="121"/>
      <c r="AG221" s="121">
        <v>2.3166666666666669</v>
      </c>
      <c r="AH221" s="121">
        <v>1.8</v>
      </c>
      <c r="AI221" s="121">
        <v>2.25</v>
      </c>
      <c r="AJ221" s="121">
        <v>2</v>
      </c>
      <c r="AK221" s="121"/>
      <c r="AL221" s="121">
        <v>2.25</v>
      </c>
      <c r="AM221" s="121">
        <f t="shared" si="53"/>
        <v>10.616666666666667</v>
      </c>
      <c r="AN221" s="63">
        <f>Persona!$AM221/25*100</f>
        <v>42.466666666666669</v>
      </c>
      <c r="AO221" s="121">
        <f>Persona!$AN221*0.4</f>
        <v>16.986666666666668</v>
      </c>
      <c r="AP221" s="121">
        <f>Capstones!AK220*0.6</f>
        <v>54</v>
      </c>
      <c r="AQ221" s="121">
        <f>(Persona!$AO221+Persona!$AP221)*0.5</f>
        <v>35.493333333333332</v>
      </c>
      <c r="AR221" s="63" t="str">
        <f t="shared" si="54"/>
        <v>Cleared</v>
      </c>
      <c r="AS221" s="121">
        <v>3.6666666666666665</v>
      </c>
      <c r="AT221" s="121">
        <v>4.0999999999999996</v>
      </c>
      <c r="AU221" s="121">
        <v>3.3333333333333335</v>
      </c>
      <c r="AV221" s="121">
        <v>4</v>
      </c>
      <c r="AW221" s="121"/>
      <c r="AX221" s="121">
        <v>4</v>
      </c>
      <c r="AY221" s="121">
        <v>3</v>
      </c>
      <c r="AZ221" s="121">
        <f t="shared" si="55"/>
        <v>22.1</v>
      </c>
      <c r="BA221" s="63">
        <f t="shared" si="56"/>
        <v>73.666666666666671</v>
      </c>
      <c r="BB221" s="121">
        <f t="shared" si="57"/>
        <v>29.466666666666669</v>
      </c>
      <c r="BC221" s="121">
        <f>Capstones!AV220*0.6</f>
        <v>51.666666666666657</v>
      </c>
      <c r="BD221" s="129">
        <f t="shared" si="58"/>
        <v>40.566666666666663</v>
      </c>
      <c r="BE221" s="123" t="str">
        <f t="shared" si="59"/>
        <v>Cleared</v>
      </c>
    </row>
    <row r="222" spans="1:57" s="124" customFormat="1" ht="22.2" customHeight="1" x14ac:dyDescent="0.3">
      <c r="A222" s="66">
        <v>218</v>
      </c>
      <c r="B222" s="125" t="s">
        <v>27</v>
      </c>
      <c r="C222" s="125" t="s">
        <v>34</v>
      </c>
      <c r="D222" s="125" t="s">
        <v>462</v>
      </c>
      <c r="E222" s="126" t="s">
        <v>463</v>
      </c>
      <c r="F222" s="67">
        <v>3</v>
      </c>
      <c r="G222" s="67">
        <v>1</v>
      </c>
      <c r="H222" s="67">
        <v>4</v>
      </c>
      <c r="I222" s="67">
        <v>1</v>
      </c>
      <c r="J222" s="67">
        <v>1</v>
      </c>
      <c r="K222" s="67">
        <v>3</v>
      </c>
      <c r="L222" s="67">
        <v>1</v>
      </c>
      <c r="M222" s="66">
        <f t="shared" si="49"/>
        <v>14</v>
      </c>
      <c r="N222" s="67">
        <f t="shared" si="50"/>
        <v>40</v>
      </c>
      <c r="O222" s="67">
        <v>0</v>
      </c>
      <c r="P222" s="67">
        <f>Capstones!O221</f>
        <v>53.333333333333336</v>
      </c>
      <c r="Q222" s="63">
        <f t="shared" si="47"/>
        <v>26.666666666666668</v>
      </c>
      <c r="R222" s="63" t="str">
        <f t="shared" si="51"/>
        <v>Cleared</v>
      </c>
      <c r="S222" s="67">
        <v>0.66666666666666663</v>
      </c>
      <c r="T222" s="67">
        <v>0.921875</v>
      </c>
      <c r="U222" s="67">
        <v>0.5</v>
      </c>
      <c r="V222" s="67">
        <v>1</v>
      </c>
      <c r="W222" s="67">
        <v>2</v>
      </c>
      <c r="X222" s="67">
        <v>1.4</v>
      </c>
      <c r="Y222" s="67">
        <v>1</v>
      </c>
      <c r="Z222" s="67">
        <f t="shared" si="46"/>
        <v>7.4885416666666664</v>
      </c>
      <c r="AA222" s="67">
        <f>Persona!$Z222/35*100</f>
        <v>21.395833333333332</v>
      </c>
      <c r="AB222" s="121">
        <f t="shared" si="48"/>
        <v>8.5583333333333336</v>
      </c>
      <c r="AC222" s="63">
        <f>Capstones!Z221*0.6</f>
        <v>27.2</v>
      </c>
      <c r="AD222" s="121">
        <f>(Persona!$AB222+Persona!$AC222)*0.5</f>
        <v>17.879166666666666</v>
      </c>
      <c r="AE222" s="63" t="str">
        <f t="shared" si="52"/>
        <v>NC</v>
      </c>
      <c r="AF222" s="125"/>
      <c r="AG222" s="125">
        <v>3.4249999999999998</v>
      </c>
      <c r="AH222" s="125">
        <v>2.2000000000000002</v>
      </c>
      <c r="AI222" s="125">
        <v>2.5</v>
      </c>
      <c r="AJ222" s="125">
        <v>2.25</v>
      </c>
      <c r="AK222" s="125"/>
      <c r="AL222" s="125">
        <v>2.75</v>
      </c>
      <c r="AM222" s="125">
        <f t="shared" si="53"/>
        <v>13.125</v>
      </c>
      <c r="AN222" s="67">
        <f>Persona!$AM222/25*100</f>
        <v>52.5</v>
      </c>
      <c r="AO222" s="121">
        <f>Persona!$AN222*0.4</f>
        <v>21</v>
      </c>
      <c r="AP222" s="121">
        <f>Capstones!AK221*0.6</f>
        <v>42</v>
      </c>
      <c r="AQ222" s="121">
        <f>(Persona!$AO222+Persona!$AP222)*0.5</f>
        <v>31.5</v>
      </c>
      <c r="AR222" s="63" t="str">
        <f t="shared" si="54"/>
        <v>Cleared</v>
      </c>
      <c r="AS222" s="121">
        <v>2.5</v>
      </c>
      <c r="AT222" s="121">
        <v>2.2125000000000004</v>
      </c>
      <c r="AU222" s="121">
        <v>2.6666666666666665</v>
      </c>
      <c r="AV222" s="121">
        <v>3</v>
      </c>
      <c r="AW222" s="125"/>
      <c r="AX222" s="121">
        <v>2.6944444444444446</v>
      </c>
      <c r="AY222" s="121">
        <v>3</v>
      </c>
      <c r="AZ222" s="121">
        <f t="shared" si="55"/>
        <v>16.073611111111113</v>
      </c>
      <c r="BA222" s="63">
        <f t="shared" si="56"/>
        <v>53.578703703703709</v>
      </c>
      <c r="BB222" s="121">
        <f t="shared" si="57"/>
        <v>21.431481481481484</v>
      </c>
      <c r="BC222" s="121">
        <f>Capstones!AV221*0.6</f>
        <v>48</v>
      </c>
      <c r="BD222" s="129">
        <f t="shared" si="58"/>
        <v>34.715740740740742</v>
      </c>
      <c r="BE222" s="123" t="str">
        <f t="shared" si="59"/>
        <v>Cleared</v>
      </c>
    </row>
    <row r="223" spans="1:57" s="124" customFormat="1" ht="22.2" customHeight="1" x14ac:dyDescent="0.3">
      <c r="A223" s="62">
        <v>219</v>
      </c>
      <c r="B223" s="121" t="s">
        <v>27</v>
      </c>
      <c r="C223" s="121" t="s">
        <v>34</v>
      </c>
      <c r="D223" s="121" t="s">
        <v>464</v>
      </c>
      <c r="E223" s="122" t="s">
        <v>465</v>
      </c>
      <c r="F223" s="63">
        <v>3</v>
      </c>
      <c r="G223" s="63">
        <v>1</v>
      </c>
      <c r="H223" s="63">
        <v>4</v>
      </c>
      <c r="I223" s="63">
        <v>1</v>
      </c>
      <c r="J223" s="63">
        <v>2</v>
      </c>
      <c r="K223" s="63">
        <v>3</v>
      </c>
      <c r="L223" s="63">
        <v>1</v>
      </c>
      <c r="M223" s="62">
        <f t="shared" si="49"/>
        <v>15</v>
      </c>
      <c r="N223" s="63">
        <f t="shared" si="50"/>
        <v>42.857142857142854</v>
      </c>
      <c r="O223" s="63">
        <v>0</v>
      </c>
      <c r="P223" s="63">
        <f>Capstones!O222</f>
        <v>55.55555555555555</v>
      </c>
      <c r="Q223" s="63">
        <f t="shared" si="47"/>
        <v>27.777777777777775</v>
      </c>
      <c r="R223" s="63" t="str">
        <f t="shared" si="51"/>
        <v>Cleared</v>
      </c>
      <c r="S223" s="63">
        <v>2</v>
      </c>
      <c r="T223" s="63">
        <v>2.213541666666667</v>
      </c>
      <c r="U223" s="63">
        <v>1.5</v>
      </c>
      <c r="V223" s="63">
        <v>2</v>
      </c>
      <c r="W223" s="63">
        <v>3</v>
      </c>
      <c r="X223" s="63">
        <v>1.85</v>
      </c>
      <c r="Y223" s="63">
        <v>2.3333333333333335</v>
      </c>
      <c r="Z223" s="67">
        <f t="shared" si="46"/>
        <v>14.896875000000001</v>
      </c>
      <c r="AA223" s="63">
        <f>Persona!$Z223/35*100</f>
        <v>42.5625</v>
      </c>
      <c r="AB223" s="121">
        <f t="shared" si="48"/>
        <v>17.025000000000002</v>
      </c>
      <c r="AC223" s="63">
        <f>Capstones!Z222*0.6</f>
        <v>32.799999999999997</v>
      </c>
      <c r="AD223" s="121">
        <f>(Persona!$AB223+Persona!$AC223)*0.5</f>
        <v>24.912500000000001</v>
      </c>
      <c r="AE223" s="63" t="str">
        <f t="shared" si="52"/>
        <v>NC</v>
      </c>
      <c r="AF223" s="121"/>
      <c r="AG223" s="121">
        <v>2.2416666666666667</v>
      </c>
      <c r="AH223" s="121">
        <v>1.4</v>
      </c>
      <c r="AI223" s="121">
        <v>1.625</v>
      </c>
      <c r="AJ223" s="121">
        <v>1</v>
      </c>
      <c r="AK223" s="121"/>
      <c r="AL223" s="121">
        <v>1.8333333333333335</v>
      </c>
      <c r="AM223" s="121">
        <f t="shared" si="53"/>
        <v>8.1</v>
      </c>
      <c r="AN223" s="63">
        <f>Persona!$AM223/25*100</f>
        <v>32.4</v>
      </c>
      <c r="AO223" s="121">
        <f>Persona!$AN223*0.4</f>
        <v>12.96</v>
      </c>
      <c r="AP223" s="121">
        <f>Capstones!AK222*0.6</f>
        <v>46</v>
      </c>
      <c r="AQ223" s="121">
        <f>(Persona!$AO223+Persona!$AP223)*0.5</f>
        <v>29.48</v>
      </c>
      <c r="AR223" s="63" t="str">
        <f t="shared" si="54"/>
        <v>Cleared</v>
      </c>
      <c r="AS223" s="121">
        <v>3.1666666666666665</v>
      </c>
      <c r="AT223" s="121">
        <v>2.8937500000000003</v>
      </c>
      <c r="AU223" s="121">
        <v>3</v>
      </c>
      <c r="AV223" s="121">
        <v>2.5</v>
      </c>
      <c r="AW223" s="121"/>
      <c r="AX223" s="121">
        <v>2.8333333333333335</v>
      </c>
      <c r="AY223" s="121">
        <v>3</v>
      </c>
      <c r="AZ223" s="121">
        <f t="shared" si="55"/>
        <v>17.393750000000001</v>
      </c>
      <c r="BA223" s="63">
        <f t="shared" si="56"/>
        <v>57.979166666666664</v>
      </c>
      <c r="BB223" s="121">
        <f t="shared" si="57"/>
        <v>23.191666666666666</v>
      </c>
      <c r="BC223" s="121">
        <f>Capstones!AV222*0.6</f>
        <v>40.666666666666664</v>
      </c>
      <c r="BD223" s="129">
        <f t="shared" si="58"/>
        <v>31.929166666666667</v>
      </c>
      <c r="BE223" s="123" t="str">
        <f t="shared" si="59"/>
        <v>Cleared</v>
      </c>
    </row>
    <row r="224" spans="1:57" s="124" customFormat="1" ht="22.2" customHeight="1" x14ac:dyDescent="0.3">
      <c r="A224" s="66">
        <v>220</v>
      </c>
      <c r="B224" s="125" t="s">
        <v>23</v>
      </c>
      <c r="C224" s="125" t="s">
        <v>34</v>
      </c>
      <c r="D224" s="125" t="s">
        <v>466</v>
      </c>
      <c r="E224" s="126" t="s">
        <v>467</v>
      </c>
      <c r="F224" s="67">
        <v>2</v>
      </c>
      <c r="G224" s="67">
        <v>1</v>
      </c>
      <c r="H224" s="67">
        <v>4</v>
      </c>
      <c r="I224" s="67">
        <v>1</v>
      </c>
      <c r="J224" s="67">
        <v>3</v>
      </c>
      <c r="K224" s="67">
        <v>3</v>
      </c>
      <c r="L224" s="67">
        <v>1</v>
      </c>
      <c r="M224" s="66">
        <f t="shared" si="49"/>
        <v>15</v>
      </c>
      <c r="N224" s="67">
        <f t="shared" si="50"/>
        <v>42.857142857142854</v>
      </c>
      <c r="O224" s="67">
        <v>0</v>
      </c>
      <c r="P224" s="67">
        <f>Capstones!O223</f>
        <v>57.777777777777786</v>
      </c>
      <c r="Q224" s="63">
        <f t="shared" si="47"/>
        <v>28.888888888888893</v>
      </c>
      <c r="R224" s="63" t="str">
        <f t="shared" si="51"/>
        <v>Cleared</v>
      </c>
      <c r="S224" s="67">
        <v>1.3333333333333333</v>
      </c>
      <c r="T224" s="67">
        <v>1.6979166666666667</v>
      </c>
      <c r="U224" s="67">
        <v>0.25</v>
      </c>
      <c r="V224" s="67">
        <v>2</v>
      </c>
      <c r="W224" s="67">
        <v>3</v>
      </c>
      <c r="X224" s="67">
        <v>1.3166666666666669</v>
      </c>
      <c r="Y224" s="67">
        <v>1.3333333333333333</v>
      </c>
      <c r="Z224" s="67">
        <f t="shared" si="46"/>
        <v>10.93125</v>
      </c>
      <c r="AA224" s="67">
        <f>Persona!$Z224/35*100</f>
        <v>31.232142857142858</v>
      </c>
      <c r="AB224" s="121">
        <f t="shared" si="48"/>
        <v>12.492857142857144</v>
      </c>
      <c r="AC224" s="63">
        <f>Capstones!Z223*0.6</f>
        <v>0</v>
      </c>
      <c r="AD224" s="121">
        <f>(Persona!$AB224+Persona!$AC224)*0.5</f>
        <v>6.2464285714285719</v>
      </c>
      <c r="AE224" s="63" t="str">
        <f t="shared" si="52"/>
        <v>NC</v>
      </c>
      <c r="AF224" s="125"/>
      <c r="AG224" s="125">
        <v>1.48</v>
      </c>
      <c r="AH224" s="125">
        <v>1</v>
      </c>
      <c r="AI224" s="125">
        <v>1.25</v>
      </c>
      <c r="AJ224" s="125">
        <v>1</v>
      </c>
      <c r="AK224" s="125"/>
      <c r="AL224" s="125">
        <v>1.25</v>
      </c>
      <c r="AM224" s="125">
        <f t="shared" si="53"/>
        <v>5.98</v>
      </c>
      <c r="AN224" s="67">
        <f>Persona!$AM224/25*100</f>
        <v>23.92</v>
      </c>
      <c r="AO224" s="121">
        <f>Persona!$AN224*0.4</f>
        <v>9.5680000000000014</v>
      </c>
      <c r="AP224" s="121">
        <f>Capstones!AK223*0.6</f>
        <v>48</v>
      </c>
      <c r="AQ224" s="121">
        <f>(Persona!$AO224+Persona!$AP224)*0.5</f>
        <v>28.783999999999999</v>
      </c>
      <c r="AR224" s="63" t="str">
        <f t="shared" si="54"/>
        <v>Cleared</v>
      </c>
      <c r="AS224" s="121">
        <v>2.3333333333333335</v>
      </c>
      <c r="AT224" s="121">
        <v>2.1875</v>
      </c>
      <c r="AU224" s="121">
        <v>2</v>
      </c>
      <c r="AV224" s="121">
        <v>3</v>
      </c>
      <c r="AW224" s="125"/>
      <c r="AX224" s="121">
        <v>2.1944444444444446</v>
      </c>
      <c r="AY224" s="121">
        <v>2.6666666666666665</v>
      </c>
      <c r="AZ224" s="121">
        <f t="shared" si="55"/>
        <v>14.381944444444445</v>
      </c>
      <c r="BA224" s="63">
        <f t="shared" si="56"/>
        <v>47.939814814814817</v>
      </c>
      <c r="BB224" s="121">
        <f t="shared" si="57"/>
        <v>19.175925925925927</v>
      </c>
      <c r="BC224" s="121">
        <f>Capstones!AV223*0.6</f>
        <v>51</v>
      </c>
      <c r="BD224" s="129">
        <f t="shared" si="58"/>
        <v>35.087962962962962</v>
      </c>
      <c r="BE224" s="123" t="str">
        <f t="shared" si="59"/>
        <v>Cleared</v>
      </c>
    </row>
    <row r="225" spans="1:57" s="124" customFormat="1" ht="22.2" customHeight="1" x14ac:dyDescent="0.3">
      <c r="A225" s="62">
        <v>221</v>
      </c>
      <c r="B225" s="121" t="s">
        <v>27</v>
      </c>
      <c r="C225" s="121" t="s">
        <v>34</v>
      </c>
      <c r="D225" s="121" t="s">
        <v>468</v>
      </c>
      <c r="E225" s="122" t="s">
        <v>469</v>
      </c>
      <c r="F225" s="63">
        <v>2</v>
      </c>
      <c r="G225" s="63">
        <v>1</v>
      </c>
      <c r="H225" s="63">
        <v>3</v>
      </c>
      <c r="I225" s="63">
        <v>4</v>
      </c>
      <c r="J225" s="63">
        <v>2</v>
      </c>
      <c r="K225" s="63">
        <v>1</v>
      </c>
      <c r="L225" s="63">
        <v>3</v>
      </c>
      <c r="M225" s="62">
        <f t="shared" si="49"/>
        <v>16</v>
      </c>
      <c r="N225" s="63">
        <f t="shared" si="50"/>
        <v>45.714285714285715</v>
      </c>
      <c r="O225" s="63">
        <v>0</v>
      </c>
      <c r="P225" s="63">
        <f>Capstones!O224</f>
        <v>51.111111111111121</v>
      </c>
      <c r="Q225" s="63">
        <f t="shared" si="47"/>
        <v>25.555555555555561</v>
      </c>
      <c r="R225" s="63" t="str">
        <f t="shared" si="51"/>
        <v>Cleared</v>
      </c>
      <c r="S225" s="63">
        <v>2.4166666666666665</v>
      </c>
      <c r="T225" s="63">
        <v>2.604166666666667</v>
      </c>
      <c r="U225" s="63">
        <v>1.3333333333333333</v>
      </c>
      <c r="V225" s="63">
        <v>3</v>
      </c>
      <c r="W225" s="63">
        <v>3.3333333333333335</v>
      </c>
      <c r="X225" s="63">
        <v>2.3833333333333333</v>
      </c>
      <c r="Y225" s="63">
        <v>1.75</v>
      </c>
      <c r="Z225" s="67">
        <f t="shared" si="46"/>
        <v>16.820833333333333</v>
      </c>
      <c r="AA225" s="63">
        <f>Persona!$Z225/35*100</f>
        <v>48.05952380952381</v>
      </c>
      <c r="AB225" s="121">
        <f t="shared" si="48"/>
        <v>19.223809523809525</v>
      </c>
      <c r="AC225" s="63">
        <f>Capstones!Z224*0.6</f>
        <v>0</v>
      </c>
      <c r="AD225" s="121">
        <f>(Persona!$AB225+Persona!$AC225)*0.5</f>
        <v>9.6119047619047624</v>
      </c>
      <c r="AE225" s="63" t="str">
        <f t="shared" si="52"/>
        <v>NC</v>
      </c>
      <c r="AF225" s="121"/>
      <c r="AG225" s="121">
        <v>2.7666666666666671</v>
      </c>
      <c r="AH225" s="121">
        <v>2.2000000000000002</v>
      </c>
      <c r="AI225" s="121">
        <v>2.25</v>
      </c>
      <c r="AJ225" s="121">
        <v>2</v>
      </c>
      <c r="AK225" s="121"/>
      <c r="AL225" s="121">
        <v>2.75</v>
      </c>
      <c r="AM225" s="121">
        <f t="shared" si="53"/>
        <v>11.966666666666667</v>
      </c>
      <c r="AN225" s="63">
        <f>Persona!$AM225/25*100</f>
        <v>47.866666666666667</v>
      </c>
      <c r="AO225" s="121">
        <f>Persona!$AN225*0.4</f>
        <v>19.146666666666668</v>
      </c>
      <c r="AP225" s="121">
        <f>Capstones!AK224*0.6</f>
        <v>42</v>
      </c>
      <c r="AQ225" s="121">
        <f>(Persona!$AO225+Persona!$AP225)*0.5</f>
        <v>30.573333333333334</v>
      </c>
      <c r="AR225" s="63" t="str">
        <f t="shared" si="54"/>
        <v>Cleared</v>
      </c>
      <c r="AS225" s="121">
        <v>2.6666666666666665</v>
      </c>
      <c r="AT225" s="121">
        <v>2.5</v>
      </c>
      <c r="AU225" s="121">
        <v>2</v>
      </c>
      <c r="AV225" s="121">
        <v>3</v>
      </c>
      <c r="AW225" s="121"/>
      <c r="AX225" s="121">
        <v>2.7222222222222219</v>
      </c>
      <c r="AY225" s="121">
        <v>2.3333333333333335</v>
      </c>
      <c r="AZ225" s="121">
        <f t="shared" si="55"/>
        <v>15.222222222222221</v>
      </c>
      <c r="BA225" s="63">
        <f t="shared" si="56"/>
        <v>50.74074074074074</v>
      </c>
      <c r="BB225" s="121">
        <f t="shared" si="57"/>
        <v>20.296296296296298</v>
      </c>
      <c r="BC225" s="121">
        <f>Capstones!AV224*0.6</f>
        <v>58.666666666666671</v>
      </c>
      <c r="BD225" s="129">
        <f t="shared" si="58"/>
        <v>39.481481481481481</v>
      </c>
      <c r="BE225" s="123" t="str">
        <f t="shared" si="59"/>
        <v>Cleared</v>
      </c>
    </row>
    <row r="226" spans="1:57" s="124" customFormat="1" ht="22.2" customHeight="1" x14ac:dyDescent="0.3">
      <c r="A226" s="66">
        <v>222</v>
      </c>
      <c r="B226" s="125" t="s">
        <v>27</v>
      </c>
      <c r="C226" s="125" t="s">
        <v>34</v>
      </c>
      <c r="D226" s="125" t="s">
        <v>470</v>
      </c>
      <c r="E226" s="126" t="s">
        <v>471</v>
      </c>
      <c r="F226" s="67">
        <v>1</v>
      </c>
      <c r="G226" s="67">
        <v>2</v>
      </c>
      <c r="H226" s="67">
        <v>3</v>
      </c>
      <c r="I226" s="67">
        <v>3</v>
      </c>
      <c r="J226" s="67">
        <v>2</v>
      </c>
      <c r="K226" s="67">
        <v>1</v>
      </c>
      <c r="L226" s="67">
        <v>3</v>
      </c>
      <c r="M226" s="66">
        <f t="shared" si="49"/>
        <v>15</v>
      </c>
      <c r="N226" s="67">
        <f t="shared" si="50"/>
        <v>42.857142857142854</v>
      </c>
      <c r="O226" s="67">
        <v>0</v>
      </c>
      <c r="P226" s="67">
        <f>Capstones!O225</f>
        <v>43.333333333333336</v>
      </c>
      <c r="Q226" s="63">
        <f t="shared" si="47"/>
        <v>21.666666666666668</v>
      </c>
      <c r="R226" s="63" t="str">
        <f t="shared" si="51"/>
        <v>NC</v>
      </c>
      <c r="S226" s="67">
        <v>1.3333333333333333</v>
      </c>
      <c r="T226" s="67">
        <v>1.5541666666666667</v>
      </c>
      <c r="U226" s="67">
        <v>1.25</v>
      </c>
      <c r="V226" s="67">
        <v>1</v>
      </c>
      <c r="W226" s="67">
        <v>1.6666666666666667</v>
      </c>
      <c r="X226" s="67">
        <v>1.75</v>
      </c>
      <c r="Y226" s="67">
        <v>2.3333333333333335</v>
      </c>
      <c r="Z226" s="67">
        <f t="shared" si="46"/>
        <v>10.887500000000001</v>
      </c>
      <c r="AA226" s="67">
        <f>Persona!$Z226/35*100</f>
        <v>31.107142857142861</v>
      </c>
      <c r="AB226" s="121">
        <f t="shared" si="48"/>
        <v>12.442857142857145</v>
      </c>
      <c r="AC226" s="63">
        <f>Capstones!Z225*0.6</f>
        <v>32.800000000000004</v>
      </c>
      <c r="AD226" s="121">
        <f>(Persona!$AB226+Persona!$AC226)*0.5</f>
        <v>22.621428571428574</v>
      </c>
      <c r="AE226" s="63" t="str">
        <f t="shared" si="52"/>
        <v>NC</v>
      </c>
      <c r="AF226" s="125"/>
      <c r="AG226" s="125">
        <v>2.9583333333333335</v>
      </c>
      <c r="AH226" s="125">
        <v>1</v>
      </c>
      <c r="AI226" s="125">
        <v>1.25</v>
      </c>
      <c r="AJ226" s="125">
        <v>1</v>
      </c>
      <c r="AK226" s="125"/>
      <c r="AL226" s="125">
        <v>1.25</v>
      </c>
      <c r="AM226" s="125">
        <f t="shared" si="53"/>
        <v>7.4583333333333339</v>
      </c>
      <c r="AN226" s="67">
        <f>Persona!$AM226/25*100</f>
        <v>29.833333333333336</v>
      </c>
      <c r="AO226" s="121">
        <f>Persona!$AN226*0.4</f>
        <v>11.933333333333335</v>
      </c>
      <c r="AP226" s="121">
        <f>Capstones!AK225*0.6</f>
        <v>48</v>
      </c>
      <c r="AQ226" s="121">
        <f>(Persona!$AO226+Persona!$AP226)*0.5</f>
        <v>29.966666666666669</v>
      </c>
      <c r="AR226" s="63" t="str">
        <f t="shared" si="54"/>
        <v>Cleared</v>
      </c>
      <c r="AS226" s="121">
        <v>2.4166666666666665</v>
      </c>
      <c r="AT226" s="121">
        <v>2.0999999999999996</v>
      </c>
      <c r="AU226" s="121">
        <v>2.3333333333333335</v>
      </c>
      <c r="AV226" s="121">
        <v>2</v>
      </c>
      <c r="AW226" s="125"/>
      <c r="AX226" s="121">
        <v>2.25</v>
      </c>
      <c r="AY226" s="121">
        <v>3</v>
      </c>
      <c r="AZ226" s="121">
        <f t="shared" si="55"/>
        <v>14.1</v>
      </c>
      <c r="BA226" s="63">
        <f t="shared" si="56"/>
        <v>47</v>
      </c>
      <c r="BB226" s="121">
        <f t="shared" si="57"/>
        <v>18.8</v>
      </c>
      <c r="BC226" s="121">
        <f>Capstones!AV225*0.6</f>
        <v>46</v>
      </c>
      <c r="BD226" s="129">
        <f t="shared" si="58"/>
        <v>32.4</v>
      </c>
      <c r="BE226" s="123" t="str">
        <f t="shared" si="59"/>
        <v>Cleared</v>
      </c>
    </row>
    <row r="227" spans="1:57" s="124" customFormat="1" ht="22.2" customHeight="1" x14ac:dyDescent="0.3">
      <c r="A227" s="62">
        <v>223</v>
      </c>
      <c r="B227" s="121" t="s">
        <v>27</v>
      </c>
      <c r="C227" s="121" t="s">
        <v>34</v>
      </c>
      <c r="D227" s="121" t="s">
        <v>472</v>
      </c>
      <c r="E227" s="122" t="s">
        <v>473</v>
      </c>
      <c r="F227" s="63">
        <v>2</v>
      </c>
      <c r="G227" s="63">
        <v>2</v>
      </c>
      <c r="H227" s="63">
        <v>4</v>
      </c>
      <c r="I227" s="63">
        <v>3</v>
      </c>
      <c r="J227" s="63">
        <v>1</v>
      </c>
      <c r="K227" s="63">
        <v>3</v>
      </c>
      <c r="L227" s="63">
        <v>1</v>
      </c>
      <c r="M227" s="62">
        <f t="shared" si="49"/>
        <v>16</v>
      </c>
      <c r="N227" s="63">
        <f t="shared" si="50"/>
        <v>45.714285714285715</v>
      </c>
      <c r="O227" s="63">
        <v>0</v>
      </c>
      <c r="P227" s="63">
        <f>Capstones!O226</f>
        <v>47.777777777777779</v>
      </c>
      <c r="Q227" s="63">
        <f t="shared" si="47"/>
        <v>23.888888888888889</v>
      </c>
      <c r="R227" s="63" t="str">
        <f t="shared" si="51"/>
        <v>NC</v>
      </c>
      <c r="S227" s="63">
        <v>0.66666666666666663</v>
      </c>
      <c r="T227" s="63">
        <v>0.953125</v>
      </c>
      <c r="U227" s="63">
        <v>0.5</v>
      </c>
      <c r="V227" s="63">
        <v>1</v>
      </c>
      <c r="W227" s="63">
        <v>2</v>
      </c>
      <c r="X227" s="63">
        <v>0.95</v>
      </c>
      <c r="Y227" s="63">
        <v>0.66666666666666663</v>
      </c>
      <c r="Z227" s="67">
        <f t="shared" si="46"/>
        <v>6.7364583333333332</v>
      </c>
      <c r="AA227" s="63">
        <f>Persona!$Z227/35*100</f>
        <v>19.247023809523807</v>
      </c>
      <c r="AB227" s="121">
        <f t="shared" si="48"/>
        <v>7.6988095238095227</v>
      </c>
      <c r="AC227" s="63">
        <f>Capstones!Z226*0.6</f>
        <v>26.4</v>
      </c>
      <c r="AD227" s="121">
        <f>(Persona!$AB227+Persona!$AC227)*0.5</f>
        <v>17.049404761904761</v>
      </c>
      <c r="AE227" s="63" t="str">
        <f t="shared" si="52"/>
        <v>NC</v>
      </c>
      <c r="AF227" s="121"/>
      <c r="AG227" s="121">
        <v>3.0333333333333328</v>
      </c>
      <c r="AH227" s="121">
        <v>2.2000000000000002</v>
      </c>
      <c r="AI227" s="121">
        <v>2.5</v>
      </c>
      <c r="AJ227" s="121">
        <v>2.75</v>
      </c>
      <c r="AK227" s="121"/>
      <c r="AL227" s="121">
        <v>2.75</v>
      </c>
      <c r="AM227" s="121">
        <f t="shared" si="53"/>
        <v>13.233333333333333</v>
      </c>
      <c r="AN227" s="63">
        <f>Persona!$AM227/25*100</f>
        <v>52.93333333333333</v>
      </c>
      <c r="AO227" s="121">
        <f>Persona!$AN227*0.4</f>
        <v>21.173333333333332</v>
      </c>
      <c r="AP227" s="121">
        <f>Capstones!AK226*0.6</f>
        <v>16</v>
      </c>
      <c r="AQ227" s="121">
        <f>(Persona!$AO227+Persona!$AP227)*0.5</f>
        <v>18.586666666666666</v>
      </c>
      <c r="AR227" s="63" t="str">
        <f t="shared" si="54"/>
        <v>NC</v>
      </c>
      <c r="AS227" s="121">
        <v>1.0833333333333333</v>
      </c>
      <c r="AT227" s="121">
        <v>1.35</v>
      </c>
      <c r="AU227" s="121">
        <v>1</v>
      </c>
      <c r="AV227" s="121">
        <v>1</v>
      </c>
      <c r="AW227" s="121"/>
      <c r="AX227" s="121">
        <v>1.1666666666666667</v>
      </c>
      <c r="AY227" s="121">
        <v>2.6666666666666665</v>
      </c>
      <c r="AZ227" s="121">
        <f t="shared" si="55"/>
        <v>8.2666666666666675</v>
      </c>
      <c r="BA227" s="63">
        <f t="shared" si="56"/>
        <v>27.555555555555557</v>
      </c>
      <c r="BB227" s="121">
        <f t="shared" si="57"/>
        <v>11.022222222222224</v>
      </c>
      <c r="BC227" s="121">
        <f>Capstones!AV226*0.6</f>
        <v>48</v>
      </c>
      <c r="BD227" s="129">
        <f t="shared" si="58"/>
        <v>29.511111111111113</v>
      </c>
      <c r="BE227" s="123" t="str">
        <f t="shared" si="59"/>
        <v>Cleared</v>
      </c>
    </row>
    <row r="228" spans="1:57" s="124" customFormat="1" ht="22.2" customHeight="1" x14ac:dyDescent="0.3">
      <c r="A228" s="66">
        <v>224</v>
      </c>
      <c r="B228" s="125" t="s">
        <v>23</v>
      </c>
      <c r="C228" s="125" t="s">
        <v>34</v>
      </c>
      <c r="D228" s="125" t="s">
        <v>474</v>
      </c>
      <c r="E228" s="126" t="s">
        <v>475</v>
      </c>
      <c r="F228" s="67">
        <v>2</v>
      </c>
      <c r="G228" s="67">
        <v>1</v>
      </c>
      <c r="H228" s="67">
        <v>1</v>
      </c>
      <c r="I228" s="67">
        <v>3</v>
      </c>
      <c r="J228" s="67">
        <v>3</v>
      </c>
      <c r="K228" s="67">
        <v>2</v>
      </c>
      <c r="L228" s="67">
        <v>3</v>
      </c>
      <c r="M228" s="66">
        <f t="shared" si="49"/>
        <v>15</v>
      </c>
      <c r="N228" s="67">
        <f t="shared" si="50"/>
        <v>42.857142857142854</v>
      </c>
      <c r="O228" s="67">
        <v>0</v>
      </c>
      <c r="P228" s="67">
        <f>Capstones!O227</f>
        <v>60</v>
      </c>
      <c r="Q228" s="63">
        <f t="shared" si="47"/>
        <v>30</v>
      </c>
      <c r="R228" s="63" t="str">
        <f t="shared" si="51"/>
        <v>Cleared</v>
      </c>
      <c r="S228" s="67">
        <v>2.6666666666666665</v>
      </c>
      <c r="T228" s="67">
        <v>2.3916666666666666</v>
      </c>
      <c r="U228" s="67">
        <v>3</v>
      </c>
      <c r="V228" s="67">
        <v>2</v>
      </c>
      <c r="W228" s="67">
        <v>3.6666666666666665</v>
      </c>
      <c r="X228" s="67">
        <v>3.2</v>
      </c>
      <c r="Y228" s="67">
        <v>2.6666666666666665</v>
      </c>
      <c r="Z228" s="67">
        <f t="shared" si="46"/>
        <v>19.591666666666669</v>
      </c>
      <c r="AA228" s="140">
        <f>Persona!$Z228/35*100</f>
        <v>55.976190476190482</v>
      </c>
      <c r="AB228" s="121">
        <f t="shared" si="48"/>
        <v>22.390476190476193</v>
      </c>
      <c r="AC228" s="63">
        <f>Capstones!Z227*0.6</f>
        <v>33.6</v>
      </c>
      <c r="AD228" s="121">
        <f>(Persona!$AB228+Persona!$AC228)*0.5</f>
        <v>27.995238095238097</v>
      </c>
      <c r="AE228" s="63" t="str">
        <f t="shared" si="52"/>
        <v>Cleared</v>
      </c>
      <c r="AF228" s="125"/>
      <c r="AG228" s="125">
        <v>2.2833333333333332</v>
      </c>
      <c r="AH228" s="125">
        <v>1.2</v>
      </c>
      <c r="AI228" s="125">
        <v>1.375</v>
      </c>
      <c r="AJ228" s="125">
        <v>1</v>
      </c>
      <c r="AK228" s="131"/>
      <c r="AL228" s="131">
        <v>1.3333333333333335</v>
      </c>
      <c r="AM228" s="131">
        <f t="shared" si="53"/>
        <v>7.1916666666666664</v>
      </c>
      <c r="AN228" s="140">
        <f>Persona!$AM228/25*100</f>
        <v>28.766666666666669</v>
      </c>
      <c r="AO228" s="121">
        <f>Persona!$AN228*0.4</f>
        <v>11.506666666666668</v>
      </c>
      <c r="AP228" s="121">
        <f>Capstones!AK227*0.6</f>
        <v>58.666666666666657</v>
      </c>
      <c r="AQ228" s="121">
        <f>(Persona!$AO228+Persona!$AP228)*0.5</f>
        <v>35.086666666666659</v>
      </c>
      <c r="AR228" s="63" t="str">
        <f t="shared" si="54"/>
        <v>Cleared</v>
      </c>
      <c r="AS228" s="129">
        <v>2</v>
      </c>
      <c r="AT228" s="129">
        <v>2.4624999999999999</v>
      </c>
      <c r="AU228" s="129">
        <v>2</v>
      </c>
      <c r="AV228" s="129">
        <v>3</v>
      </c>
      <c r="AW228" s="131"/>
      <c r="AX228" s="129">
        <v>2.5833333333333335</v>
      </c>
      <c r="AY228" s="129">
        <v>2.6666666666666665</v>
      </c>
      <c r="AZ228" s="129">
        <f t="shared" si="55"/>
        <v>14.7125</v>
      </c>
      <c r="BA228" s="120">
        <f t="shared" si="56"/>
        <v>49.041666666666664</v>
      </c>
      <c r="BB228" s="129">
        <f t="shared" si="57"/>
        <v>19.616666666666667</v>
      </c>
      <c r="BC228" s="129">
        <f>Capstones!AV227*0.6</f>
        <v>39</v>
      </c>
      <c r="BD228" s="129">
        <f t="shared" si="58"/>
        <v>29.308333333333334</v>
      </c>
      <c r="BE228" s="123" t="str">
        <f t="shared" si="59"/>
        <v>Cleared</v>
      </c>
    </row>
    <row r="229" spans="1:57" s="124" customFormat="1" ht="22.2" customHeight="1" x14ac:dyDescent="0.3">
      <c r="A229" s="62">
        <v>225</v>
      </c>
      <c r="B229" s="121" t="s">
        <v>27</v>
      </c>
      <c r="C229" s="121" t="s">
        <v>34</v>
      </c>
      <c r="D229" s="121" t="s">
        <v>476</v>
      </c>
      <c r="E229" s="122" t="s">
        <v>477</v>
      </c>
      <c r="F229" s="63">
        <v>3</v>
      </c>
      <c r="G229" s="63">
        <v>1</v>
      </c>
      <c r="H229" s="63">
        <v>3</v>
      </c>
      <c r="I229" s="63">
        <v>4</v>
      </c>
      <c r="J229" s="63">
        <v>1</v>
      </c>
      <c r="K229" s="63">
        <v>2</v>
      </c>
      <c r="L229" s="63">
        <v>2</v>
      </c>
      <c r="M229" s="62">
        <f t="shared" si="49"/>
        <v>16</v>
      </c>
      <c r="N229" s="63">
        <f t="shared" si="50"/>
        <v>45.714285714285715</v>
      </c>
      <c r="O229" s="63">
        <v>0</v>
      </c>
      <c r="P229" s="63">
        <f>Capstones!O228</f>
        <v>48.888888888888886</v>
      </c>
      <c r="Q229" s="63">
        <f t="shared" si="47"/>
        <v>24.444444444444443</v>
      </c>
      <c r="R229" s="63" t="str">
        <f t="shared" si="51"/>
        <v>NC</v>
      </c>
      <c r="S229" s="63">
        <v>2.3333333333333335</v>
      </c>
      <c r="T229" s="63">
        <v>2.854166666666667</v>
      </c>
      <c r="U229" s="63">
        <v>1.5</v>
      </c>
      <c r="V229" s="63">
        <v>2</v>
      </c>
      <c r="W229" s="63">
        <v>1.6666666666666667</v>
      </c>
      <c r="X229" s="63">
        <v>2.5</v>
      </c>
      <c r="Y229" s="63">
        <v>2.6666666666666665</v>
      </c>
      <c r="Z229" s="67">
        <f t="shared" si="46"/>
        <v>15.520833333333332</v>
      </c>
      <c r="AA229" s="120">
        <f>Persona!$Z229/35*100</f>
        <v>44.345238095238095</v>
      </c>
      <c r="AB229" s="121">
        <f t="shared" si="48"/>
        <v>17.738095238095237</v>
      </c>
      <c r="AC229" s="63">
        <f>Capstones!Z228*0.6</f>
        <v>28.000000000000004</v>
      </c>
      <c r="AD229" s="121">
        <f>(Persona!$AB229+Persona!$AC229)*0.5</f>
        <v>22.86904761904762</v>
      </c>
      <c r="AE229" s="63" t="str">
        <f t="shared" si="52"/>
        <v>NC</v>
      </c>
      <c r="AF229" s="121"/>
      <c r="AG229" s="121">
        <v>2.3083333333333331</v>
      </c>
      <c r="AH229" s="121">
        <v>1.2</v>
      </c>
      <c r="AI229" s="121">
        <v>1.5</v>
      </c>
      <c r="AJ229" s="121">
        <v>1.125</v>
      </c>
      <c r="AK229" s="129"/>
      <c r="AL229" s="129">
        <v>1.5</v>
      </c>
      <c r="AM229" s="129">
        <f t="shared" si="53"/>
        <v>7.6333333333333329</v>
      </c>
      <c r="AN229" s="120">
        <f>Persona!$AM229/25*100</f>
        <v>30.533333333333328</v>
      </c>
      <c r="AO229" s="121">
        <f>Persona!$AN229*0.4</f>
        <v>12.213333333333331</v>
      </c>
      <c r="AP229" s="121">
        <f>Capstones!AK228*0.6</f>
        <v>37.999999999999993</v>
      </c>
      <c r="AQ229" s="121">
        <f>(Persona!$AO229+Persona!$AP229)*0.5</f>
        <v>25.106666666666662</v>
      </c>
      <c r="AR229" s="63" t="str">
        <f t="shared" si="54"/>
        <v>Cleared</v>
      </c>
      <c r="AS229" s="129">
        <v>3</v>
      </c>
      <c r="AT229" s="129">
        <v>2.7625000000000002</v>
      </c>
      <c r="AU229" s="129">
        <v>2.3333333333333335</v>
      </c>
      <c r="AV229" s="129">
        <v>3</v>
      </c>
      <c r="AW229" s="129"/>
      <c r="AX229" s="129">
        <v>2.7222222222222219</v>
      </c>
      <c r="AY229" s="129">
        <v>3</v>
      </c>
      <c r="AZ229" s="129">
        <f t="shared" si="55"/>
        <v>16.818055555555553</v>
      </c>
      <c r="BA229" s="120">
        <f t="shared" si="56"/>
        <v>56.060185185185176</v>
      </c>
      <c r="BB229" s="129">
        <f t="shared" si="57"/>
        <v>22.42407407407407</v>
      </c>
      <c r="BC229" s="129">
        <f>Capstones!AV228*0.6</f>
        <v>60</v>
      </c>
      <c r="BD229" s="129">
        <f t="shared" si="58"/>
        <v>41.212037037037035</v>
      </c>
      <c r="BE229" s="123" t="str">
        <f t="shared" si="59"/>
        <v>Cleared</v>
      </c>
    </row>
    <row r="230" spans="1:57" s="124" customFormat="1" ht="22.2" customHeight="1" x14ac:dyDescent="0.3">
      <c r="A230" s="66">
        <v>226</v>
      </c>
      <c r="B230" s="125" t="s">
        <v>27</v>
      </c>
      <c r="C230" s="125" t="s">
        <v>34</v>
      </c>
      <c r="D230" s="125" t="s">
        <v>478</v>
      </c>
      <c r="E230" s="126" t="s">
        <v>479</v>
      </c>
      <c r="F230" s="67">
        <v>1</v>
      </c>
      <c r="G230" s="67">
        <v>1</v>
      </c>
      <c r="H230" s="67">
        <v>4</v>
      </c>
      <c r="I230" s="67">
        <v>1</v>
      </c>
      <c r="J230" s="67">
        <v>1</v>
      </c>
      <c r="K230" s="67">
        <v>3</v>
      </c>
      <c r="L230" s="67">
        <v>1</v>
      </c>
      <c r="M230" s="66">
        <f t="shared" si="49"/>
        <v>12</v>
      </c>
      <c r="N230" s="67">
        <f t="shared" si="50"/>
        <v>34.285714285714285</v>
      </c>
      <c r="O230" s="67">
        <v>0</v>
      </c>
      <c r="P230" s="67">
        <f>Capstones!O229</f>
        <v>52.222222222222229</v>
      </c>
      <c r="Q230" s="63">
        <f t="shared" si="47"/>
        <v>26.111111111111114</v>
      </c>
      <c r="R230" s="63" t="str">
        <f t="shared" si="51"/>
        <v>Cleared</v>
      </c>
      <c r="S230" s="67">
        <v>1.6666666666666667</v>
      </c>
      <c r="T230" s="67">
        <v>1.5104166666666665</v>
      </c>
      <c r="U230" s="67">
        <v>1</v>
      </c>
      <c r="V230" s="67">
        <v>2</v>
      </c>
      <c r="W230" s="67">
        <v>2</v>
      </c>
      <c r="X230" s="67">
        <v>1.2</v>
      </c>
      <c r="Y230" s="67">
        <v>1.6666666666666667</v>
      </c>
      <c r="Z230" s="67">
        <f t="shared" si="46"/>
        <v>11.043749999999998</v>
      </c>
      <c r="AA230" s="140">
        <f>Persona!$Z230/35*100</f>
        <v>31.55357142857142</v>
      </c>
      <c r="AB230" s="121">
        <f t="shared" si="48"/>
        <v>12.621428571428568</v>
      </c>
      <c r="AC230" s="63">
        <f>Capstones!Z229*0.6</f>
        <v>27.999999999999996</v>
      </c>
      <c r="AD230" s="121">
        <f>(Persona!$AB230+Persona!$AC230)*0.5</f>
        <v>20.310714285714283</v>
      </c>
      <c r="AE230" s="63" t="str">
        <f t="shared" si="52"/>
        <v>NC</v>
      </c>
      <c r="AF230" s="125"/>
      <c r="AG230" s="125">
        <v>2.6666666666666665</v>
      </c>
      <c r="AH230" s="125">
        <v>1.8</v>
      </c>
      <c r="AI230" s="125">
        <v>1.875</v>
      </c>
      <c r="AJ230" s="125">
        <v>1.375</v>
      </c>
      <c r="AK230" s="131"/>
      <c r="AL230" s="131">
        <v>2.1666666666666665</v>
      </c>
      <c r="AM230" s="131">
        <f t="shared" si="53"/>
        <v>9.8833333333333329</v>
      </c>
      <c r="AN230" s="140">
        <f>Persona!$AM230/25*100</f>
        <v>39.533333333333331</v>
      </c>
      <c r="AO230" s="121">
        <f>Persona!$AN230*0.4</f>
        <v>15.813333333333333</v>
      </c>
      <c r="AP230" s="121">
        <f>Capstones!AK229*0.6</f>
        <v>60</v>
      </c>
      <c r="AQ230" s="121">
        <f>(Persona!$AO230+Persona!$AP230)*0.5</f>
        <v>37.906666666666666</v>
      </c>
      <c r="AR230" s="63" t="str">
        <f t="shared" si="54"/>
        <v>Cleared</v>
      </c>
      <c r="AS230" s="129">
        <v>1.75</v>
      </c>
      <c r="AT230" s="129">
        <v>2.6375000000000002</v>
      </c>
      <c r="AU230" s="129">
        <v>2</v>
      </c>
      <c r="AV230" s="129">
        <v>3</v>
      </c>
      <c r="AW230" s="131"/>
      <c r="AX230" s="129">
        <v>1.8888888888888886</v>
      </c>
      <c r="AY230" s="129">
        <v>2.6666666666666665</v>
      </c>
      <c r="AZ230" s="129">
        <f t="shared" si="55"/>
        <v>13.943055555555555</v>
      </c>
      <c r="BA230" s="120">
        <f t="shared" si="56"/>
        <v>46.476851851851848</v>
      </c>
      <c r="BB230" s="129">
        <f t="shared" si="57"/>
        <v>18.590740740740738</v>
      </c>
      <c r="BC230" s="129">
        <f>Capstones!AV229*0.6</f>
        <v>48</v>
      </c>
      <c r="BD230" s="129">
        <f t="shared" si="58"/>
        <v>33.295370370370371</v>
      </c>
      <c r="BE230" s="123" t="str">
        <f t="shared" si="59"/>
        <v>Cleared</v>
      </c>
    </row>
    <row r="231" spans="1:57" s="124" customFormat="1" ht="22.2" customHeight="1" x14ac:dyDescent="0.3">
      <c r="A231" s="62">
        <v>227</v>
      </c>
      <c r="B231" s="121" t="s">
        <v>27</v>
      </c>
      <c r="C231" s="121" t="s">
        <v>34</v>
      </c>
      <c r="D231" s="121" t="s">
        <v>480</v>
      </c>
      <c r="E231" s="122" t="s">
        <v>481</v>
      </c>
      <c r="F231" s="63">
        <v>1</v>
      </c>
      <c r="G231" s="63">
        <v>2</v>
      </c>
      <c r="H231" s="63">
        <v>4</v>
      </c>
      <c r="I231" s="63">
        <v>1</v>
      </c>
      <c r="J231" s="63">
        <v>2</v>
      </c>
      <c r="K231" s="63">
        <v>3</v>
      </c>
      <c r="L231" s="63">
        <v>3</v>
      </c>
      <c r="M231" s="62">
        <f t="shared" si="49"/>
        <v>16</v>
      </c>
      <c r="N231" s="63">
        <f t="shared" si="50"/>
        <v>45.714285714285715</v>
      </c>
      <c r="O231" s="63">
        <v>0</v>
      </c>
      <c r="P231" s="63">
        <f>Capstones!O230</f>
        <v>0</v>
      </c>
      <c r="Q231" s="63">
        <f t="shared" si="47"/>
        <v>0</v>
      </c>
      <c r="R231" s="63" t="str">
        <f t="shared" si="51"/>
        <v>NC</v>
      </c>
      <c r="S231" s="63">
        <v>0</v>
      </c>
      <c r="T231" s="63">
        <v>0</v>
      </c>
      <c r="U231" s="63">
        <v>0</v>
      </c>
      <c r="V231" s="63">
        <v>0</v>
      </c>
      <c r="W231" s="63">
        <v>0</v>
      </c>
      <c r="X231" s="63">
        <v>0</v>
      </c>
      <c r="Y231" s="63">
        <v>0</v>
      </c>
      <c r="Z231" s="67">
        <f t="shared" si="46"/>
        <v>0</v>
      </c>
      <c r="AA231" s="120">
        <f>Persona!$Z231/35*100</f>
        <v>0</v>
      </c>
      <c r="AB231" s="121">
        <f t="shared" si="48"/>
        <v>0</v>
      </c>
      <c r="AC231" s="63">
        <f>Capstones!Z230*0.6</f>
        <v>0</v>
      </c>
      <c r="AD231" s="121">
        <f>(Persona!$AB231+Persona!$AC231)*0.5</f>
        <v>0</v>
      </c>
      <c r="AE231" s="63" t="str">
        <f t="shared" si="52"/>
        <v>NC</v>
      </c>
      <c r="AF231" s="121"/>
      <c r="AG231" s="121">
        <v>3.4</v>
      </c>
      <c r="AH231" s="121">
        <v>2</v>
      </c>
      <c r="AI231" s="121">
        <v>2.5</v>
      </c>
      <c r="AJ231" s="121">
        <v>2.5</v>
      </c>
      <c r="AK231" s="129"/>
      <c r="AL231" s="129">
        <v>2.416666666666667</v>
      </c>
      <c r="AM231" s="131">
        <f t="shared" si="53"/>
        <v>12.816666666666666</v>
      </c>
      <c r="AN231" s="120">
        <f>Persona!$AM231/25*100</f>
        <v>51.266666666666659</v>
      </c>
      <c r="AO231" s="121">
        <f>Persona!$AN231*0.4</f>
        <v>20.506666666666664</v>
      </c>
      <c r="AP231" s="121">
        <f>Capstones!AK230*0.6</f>
        <v>30.666666666666671</v>
      </c>
      <c r="AQ231" s="121">
        <f>(Persona!$AO231+Persona!$AP231)*0.5</f>
        <v>25.586666666666666</v>
      </c>
      <c r="AR231" s="63" t="str">
        <f t="shared" si="54"/>
        <v>Cleared</v>
      </c>
      <c r="AS231" s="129">
        <v>0.33333333333333331</v>
      </c>
      <c r="AT231" s="129">
        <v>0.71250000000000002</v>
      </c>
      <c r="AU231" s="129">
        <v>0.66666666666666663</v>
      </c>
      <c r="AV231" s="129">
        <v>1</v>
      </c>
      <c r="AW231" s="129"/>
      <c r="AX231" s="129">
        <v>0.33333333333333331</v>
      </c>
      <c r="AY231" s="129">
        <v>1</v>
      </c>
      <c r="AZ231" s="129">
        <f t="shared" si="55"/>
        <v>4.0458333333333334</v>
      </c>
      <c r="BA231" s="120">
        <f t="shared" si="56"/>
        <v>13.486111111111111</v>
      </c>
      <c r="BB231" s="129">
        <f t="shared" si="57"/>
        <v>5.3944444444444448</v>
      </c>
      <c r="BC231" s="129">
        <f>Capstones!AV230*0.6</f>
        <v>21.666666666666664</v>
      </c>
      <c r="BD231" s="129">
        <f t="shared" si="58"/>
        <v>13.530555555555555</v>
      </c>
      <c r="BE231" s="123" t="str">
        <f t="shared" si="59"/>
        <v>NC</v>
      </c>
    </row>
    <row r="232" spans="1:57" s="124" customFormat="1" ht="22.2" customHeight="1" x14ac:dyDescent="0.3">
      <c r="A232" s="69">
        <v>228</v>
      </c>
      <c r="B232" s="127" t="s">
        <v>27</v>
      </c>
      <c r="C232" s="127" t="s">
        <v>34</v>
      </c>
      <c r="D232" s="98" t="s">
        <v>572</v>
      </c>
      <c r="E232" s="68" t="s">
        <v>483</v>
      </c>
      <c r="F232" s="70">
        <v>1</v>
      </c>
      <c r="G232" s="70">
        <v>1</v>
      </c>
      <c r="H232" s="70">
        <v>3</v>
      </c>
      <c r="I232" s="70">
        <v>3</v>
      </c>
      <c r="J232" s="70">
        <v>1</v>
      </c>
      <c r="K232" s="70">
        <v>4</v>
      </c>
      <c r="L232" s="70">
        <v>2</v>
      </c>
      <c r="M232" s="69">
        <f t="shared" si="49"/>
        <v>15</v>
      </c>
      <c r="N232" s="70">
        <f t="shared" si="50"/>
        <v>42.857142857142854</v>
      </c>
      <c r="O232" s="70">
        <v>0</v>
      </c>
      <c r="P232" s="70">
        <f>Capstones!O231</f>
        <v>0</v>
      </c>
      <c r="Q232" s="63">
        <f t="shared" si="47"/>
        <v>0</v>
      </c>
      <c r="R232" s="63" t="str">
        <f t="shared" si="51"/>
        <v>NC</v>
      </c>
      <c r="S232" s="70">
        <v>0</v>
      </c>
      <c r="T232" s="70">
        <v>0</v>
      </c>
      <c r="U232" s="70">
        <v>0</v>
      </c>
      <c r="V232" s="70">
        <v>0</v>
      </c>
      <c r="W232" s="70">
        <v>0</v>
      </c>
      <c r="X232" s="70">
        <v>0</v>
      </c>
      <c r="Y232" s="70">
        <v>0</v>
      </c>
      <c r="Z232" s="67">
        <f t="shared" si="46"/>
        <v>0</v>
      </c>
      <c r="AA232" s="140">
        <f>Persona!$Z232/35*100</f>
        <v>0</v>
      </c>
      <c r="AB232" s="121">
        <f t="shared" si="48"/>
        <v>0</v>
      </c>
      <c r="AC232" s="63">
        <f>Capstones!Z231*0.6</f>
        <v>0</v>
      </c>
      <c r="AD232" s="121">
        <f>(Persona!$AB232+Persona!$AC232)*0.5</f>
        <v>0</v>
      </c>
      <c r="AE232" s="63" t="str">
        <f t="shared" si="52"/>
        <v>NC</v>
      </c>
      <c r="AF232" s="128"/>
      <c r="AG232" s="128">
        <v>2.8416666666666663</v>
      </c>
      <c r="AH232" s="128">
        <v>1.8</v>
      </c>
      <c r="AI232" s="128">
        <v>2.125</v>
      </c>
      <c r="AJ232" s="128">
        <v>1.75</v>
      </c>
      <c r="AK232" s="131"/>
      <c r="AL232" s="131">
        <v>2.3333333333333335</v>
      </c>
      <c r="AM232" s="131">
        <f t="shared" si="53"/>
        <v>10.85</v>
      </c>
      <c r="AN232" s="140">
        <f>Persona!$AM232/25*100</f>
        <v>43.4</v>
      </c>
      <c r="AO232" s="121">
        <f>Persona!$AN232*0.4</f>
        <v>17.36</v>
      </c>
      <c r="AP232" s="121">
        <f>Capstones!AK231*0.6</f>
        <v>0</v>
      </c>
      <c r="AQ232" s="121">
        <f>(Persona!$AO232+Persona!$AP232)*0.5</f>
        <v>8.68</v>
      </c>
      <c r="AR232" s="63" t="str">
        <f t="shared" si="54"/>
        <v>NC</v>
      </c>
      <c r="AS232" s="129">
        <v>1</v>
      </c>
      <c r="AT232" s="129">
        <v>1</v>
      </c>
      <c r="AU232" s="129">
        <v>2.1111111111111112</v>
      </c>
      <c r="AV232" s="129">
        <v>1</v>
      </c>
      <c r="AW232" s="131"/>
      <c r="AX232" s="129">
        <v>1</v>
      </c>
      <c r="AY232" s="129">
        <v>1.6666666666666667</v>
      </c>
      <c r="AZ232" s="129">
        <f t="shared" si="55"/>
        <v>7.7777777777777777</v>
      </c>
      <c r="BA232" s="120">
        <f t="shared" si="56"/>
        <v>25.925925925925924</v>
      </c>
      <c r="BB232" s="129">
        <f t="shared" si="57"/>
        <v>10.37037037037037</v>
      </c>
      <c r="BC232" s="129">
        <f>Capstones!AV231*0.6</f>
        <v>32.166666666666664</v>
      </c>
      <c r="BD232" s="129">
        <f t="shared" si="58"/>
        <v>21.268518518518519</v>
      </c>
      <c r="BE232" s="123" t="str">
        <f t="shared" si="59"/>
        <v>NC</v>
      </c>
    </row>
    <row r="233" spans="1:57" x14ac:dyDescent="0.3">
      <c r="AB233" s="121"/>
      <c r="AC233" s="121"/>
      <c r="AD233" s="121"/>
      <c r="AO233" s="121"/>
      <c r="AP233" s="121"/>
      <c r="AQ233" s="121"/>
    </row>
    <row r="234" spans="1:57" x14ac:dyDescent="0.3">
      <c r="AB234" s="121"/>
      <c r="AC234" s="121"/>
      <c r="AD234" s="121"/>
      <c r="AO234" s="121"/>
      <c r="AP234" s="121"/>
      <c r="AQ234" s="121"/>
    </row>
    <row r="235" spans="1:57" x14ac:dyDescent="0.3">
      <c r="AB235" s="121"/>
      <c r="AC235" s="121"/>
      <c r="AD235" s="121"/>
      <c r="AO235" s="121"/>
      <c r="AP235" s="121"/>
      <c r="AQ235" s="121"/>
    </row>
    <row r="236" spans="1:57" x14ac:dyDescent="0.3">
      <c r="AB236" s="121"/>
      <c r="AC236" s="121"/>
      <c r="AD236" s="121"/>
      <c r="AO236" s="121"/>
      <c r="AP236" s="121"/>
      <c r="AQ236" s="121"/>
    </row>
    <row r="237" spans="1:57" x14ac:dyDescent="0.3">
      <c r="AB237" s="121"/>
      <c r="AC237" s="121"/>
      <c r="AD237" s="121"/>
      <c r="AO237" s="121"/>
      <c r="AP237" s="121"/>
      <c r="AQ237" s="121"/>
    </row>
    <row r="238" spans="1:57" x14ac:dyDescent="0.3">
      <c r="AB238" s="121"/>
      <c r="AC238" s="121"/>
      <c r="AD238" s="121"/>
      <c r="AO238" s="121"/>
      <c r="AP238" s="121"/>
      <c r="AQ238" s="121"/>
    </row>
    <row r="239" spans="1:57" x14ac:dyDescent="0.3">
      <c r="AB239" s="121"/>
      <c r="AC239" s="121"/>
      <c r="AD239" s="121"/>
      <c r="AO239" s="121"/>
      <c r="AP239" s="121"/>
      <c r="AQ239" s="121"/>
    </row>
    <row r="240" spans="1:57" x14ac:dyDescent="0.3">
      <c r="AB240" s="121"/>
      <c r="AC240" s="121"/>
      <c r="AD240" s="121"/>
      <c r="AO240" s="121"/>
      <c r="AP240" s="121"/>
      <c r="AQ240" s="121"/>
    </row>
    <row r="241" spans="28:43" x14ac:dyDescent="0.3">
      <c r="AB241" s="121"/>
      <c r="AC241" s="121"/>
      <c r="AD241" s="121"/>
      <c r="AO241" s="121"/>
      <c r="AP241" s="121"/>
      <c r="AQ241" s="121"/>
    </row>
    <row r="242" spans="28:43" x14ac:dyDescent="0.3">
      <c r="AB242" s="121"/>
      <c r="AC242" s="121"/>
      <c r="AD242" s="121"/>
      <c r="AO242" s="121"/>
      <c r="AP242" s="121"/>
      <c r="AQ242" s="121"/>
    </row>
    <row r="243" spans="28:43" x14ac:dyDescent="0.3">
      <c r="AB243" s="121"/>
      <c r="AC243" s="121"/>
      <c r="AD243" s="121"/>
      <c r="AO243" s="121"/>
      <c r="AP243" s="121"/>
      <c r="AQ243" s="121"/>
    </row>
    <row r="244" spans="28:43" x14ac:dyDescent="0.3">
      <c r="AB244" s="121"/>
      <c r="AC244" s="121"/>
      <c r="AD244" s="121"/>
      <c r="AO244" s="121"/>
      <c r="AP244" s="121"/>
      <c r="AQ244" s="121"/>
    </row>
    <row r="245" spans="28:43" x14ac:dyDescent="0.3">
      <c r="AB245" s="121"/>
      <c r="AC245" s="121"/>
      <c r="AD245" s="121"/>
      <c r="AO245" s="121"/>
      <c r="AP245" s="121"/>
      <c r="AQ245" s="121"/>
    </row>
    <row r="246" spans="28:43" x14ac:dyDescent="0.3">
      <c r="AB246" s="121"/>
      <c r="AC246" s="121"/>
      <c r="AD246" s="121"/>
      <c r="AO246" s="121"/>
      <c r="AP246" s="121"/>
      <c r="AQ246" s="121"/>
    </row>
    <row r="247" spans="28:43" x14ac:dyDescent="0.3">
      <c r="AB247" s="121"/>
      <c r="AC247" s="121"/>
      <c r="AD247" s="121"/>
      <c r="AO247" s="121"/>
      <c r="AP247" s="121"/>
      <c r="AQ247" s="121"/>
    </row>
    <row r="248" spans="28:43" x14ac:dyDescent="0.3">
      <c r="AB248" s="121"/>
      <c r="AC248" s="121"/>
      <c r="AD248" s="121"/>
      <c r="AO248" s="121"/>
      <c r="AP248" s="121"/>
      <c r="AQ248" s="121"/>
    </row>
    <row r="249" spans="28:43" x14ac:dyDescent="0.3">
      <c r="AB249" s="121"/>
      <c r="AC249" s="121"/>
      <c r="AD249" s="121"/>
      <c r="AO249" s="121"/>
      <c r="AP249" s="121"/>
      <c r="AQ249" s="121"/>
    </row>
    <row r="250" spans="28:43" x14ac:dyDescent="0.3">
      <c r="AB250" s="121"/>
      <c r="AC250" s="121"/>
      <c r="AD250" s="121"/>
      <c r="AO250" s="121"/>
      <c r="AP250" s="121"/>
      <c r="AQ250" s="121"/>
    </row>
    <row r="251" spans="28:43" x14ac:dyDescent="0.3">
      <c r="AB251" s="121"/>
      <c r="AC251" s="121"/>
      <c r="AD251" s="121"/>
      <c r="AO251" s="121"/>
      <c r="AP251" s="121"/>
      <c r="AQ251" s="121"/>
    </row>
    <row r="252" spans="28:43" x14ac:dyDescent="0.3">
      <c r="AB252" s="121"/>
      <c r="AC252" s="121"/>
      <c r="AD252" s="121"/>
      <c r="AO252" s="121"/>
      <c r="AP252" s="121"/>
      <c r="AQ252" s="121"/>
    </row>
    <row r="253" spans="28:43" x14ac:dyDescent="0.3">
      <c r="AB253" s="121"/>
      <c r="AC253" s="121"/>
      <c r="AD253" s="121"/>
      <c r="AO253" s="121"/>
      <c r="AP253" s="121"/>
      <c r="AQ253" s="121"/>
    </row>
    <row r="254" spans="28:43" x14ac:dyDescent="0.3">
      <c r="AB254" s="121"/>
      <c r="AC254" s="121"/>
      <c r="AD254" s="121"/>
      <c r="AO254" s="121"/>
      <c r="AP254" s="121"/>
      <c r="AQ254" s="121"/>
    </row>
    <row r="255" spans="28:43" x14ac:dyDescent="0.3">
      <c r="AB255" s="121"/>
      <c r="AC255" s="121"/>
      <c r="AD255" s="121"/>
      <c r="AO255" s="121"/>
      <c r="AP255" s="121"/>
      <c r="AQ255" s="121"/>
    </row>
    <row r="256" spans="28:43" x14ac:dyDescent="0.3">
      <c r="AB256" s="121"/>
      <c r="AC256" s="121"/>
      <c r="AD256" s="121"/>
      <c r="AO256" s="121"/>
      <c r="AP256" s="121"/>
      <c r="AQ256" s="121"/>
    </row>
    <row r="257" spans="28:43" x14ac:dyDescent="0.3">
      <c r="AB257" s="121"/>
      <c r="AC257" s="121"/>
      <c r="AD257" s="121"/>
      <c r="AO257" s="121"/>
      <c r="AP257" s="121"/>
      <c r="AQ257" s="121"/>
    </row>
    <row r="258" spans="28:43" x14ac:dyDescent="0.3">
      <c r="AB258" s="121"/>
      <c r="AC258" s="121"/>
      <c r="AD258" s="121"/>
      <c r="AO258" s="121"/>
      <c r="AP258" s="121"/>
      <c r="AQ258" s="121"/>
    </row>
    <row r="259" spans="28:43" x14ac:dyDescent="0.3">
      <c r="AB259" s="121"/>
      <c r="AC259" s="121"/>
      <c r="AD259" s="121"/>
      <c r="AO259" s="121"/>
      <c r="AP259" s="121"/>
      <c r="AQ259" s="121"/>
    </row>
    <row r="260" spans="28:43" x14ac:dyDescent="0.3">
      <c r="AB260" s="121"/>
      <c r="AC260" s="121"/>
      <c r="AD260" s="121"/>
      <c r="AO260" s="121"/>
      <c r="AP260" s="121"/>
      <c r="AQ260" s="121"/>
    </row>
    <row r="261" spans="28:43" x14ac:dyDescent="0.3">
      <c r="AB261" s="121"/>
      <c r="AC261" s="121"/>
      <c r="AD261" s="121"/>
      <c r="AO261" s="121"/>
      <c r="AP261" s="121"/>
      <c r="AQ261" s="121"/>
    </row>
    <row r="262" spans="28:43" x14ac:dyDescent="0.3">
      <c r="AB262" s="121"/>
      <c r="AC262" s="121"/>
      <c r="AD262" s="121"/>
      <c r="AO262" s="121"/>
      <c r="AP262" s="121"/>
      <c r="AQ262" s="121"/>
    </row>
    <row r="263" spans="28:43" x14ac:dyDescent="0.3">
      <c r="AB263" s="121"/>
      <c r="AC263" s="121"/>
      <c r="AD263" s="121"/>
      <c r="AO263" s="121"/>
      <c r="AP263" s="121"/>
      <c r="AQ263" s="121"/>
    </row>
    <row r="264" spans="28:43" x14ac:dyDescent="0.3">
      <c r="AB264" s="121"/>
      <c r="AC264" s="121"/>
      <c r="AD264" s="121"/>
      <c r="AO264" s="121"/>
      <c r="AP264" s="121"/>
      <c r="AQ264" s="121"/>
    </row>
    <row r="265" spans="28:43" x14ac:dyDescent="0.3">
      <c r="AB265" s="121"/>
      <c r="AC265" s="121"/>
      <c r="AD265" s="121"/>
      <c r="AO265" s="121"/>
      <c r="AP265" s="121"/>
      <c r="AQ265" s="121"/>
    </row>
    <row r="266" spans="28:43" x14ac:dyDescent="0.3">
      <c r="AB266" s="121"/>
      <c r="AC266" s="121"/>
      <c r="AD266" s="121"/>
      <c r="AO266" s="121"/>
      <c r="AP266" s="121"/>
      <c r="AQ266" s="121"/>
    </row>
    <row r="267" spans="28:43" x14ac:dyDescent="0.3">
      <c r="AB267" s="121"/>
      <c r="AC267" s="121"/>
      <c r="AD267" s="121"/>
      <c r="AO267" s="121"/>
      <c r="AP267" s="121"/>
      <c r="AQ267" s="121"/>
    </row>
    <row r="268" spans="28:43" x14ac:dyDescent="0.3">
      <c r="AB268" s="121"/>
      <c r="AC268" s="121"/>
      <c r="AD268" s="121"/>
      <c r="AO268" s="121"/>
      <c r="AP268" s="121"/>
      <c r="AQ268" s="121"/>
    </row>
    <row r="269" spans="28:43" x14ac:dyDescent="0.3">
      <c r="AB269" s="121"/>
      <c r="AC269" s="121"/>
      <c r="AD269" s="121"/>
      <c r="AO269" s="121"/>
      <c r="AP269" s="121"/>
      <c r="AQ269" s="121"/>
    </row>
    <row r="270" spans="28:43" x14ac:dyDescent="0.3">
      <c r="AB270" s="121"/>
      <c r="AC270" s="121"/>
      <c r="AD270" s="121"/>
      <c r="AO270" s="121"/>
      <c r="AP270" s="121"/>
      <c r="AQ270" s="121"/>
    </row>
    <row r="271" spans="28:43" x14ac:dyDescent="0.3">
      <c r="AB271" s="121"/>
      <c r="AC271" s="121"/>
      <c r="AD271" s="121"/>
      <c r="AO271" s="121"/>
      <c r="AP271" s="121"/>
      <c r="AQ271" s="121"/>
    </row>
    <row r="272" spans="28:43" x14ac:dyDescent="0.3">
      <c r="AB272" s="121"/>
      <c r="AC272" s="121"/>
      <c r="AD272" s="121"/>
      <c r="AO272" s="121"/>
      <c r="AP272" s="121"/>
      <c r="AQ272" s="121"/>
    </row>
    <row r="273" spans="28:43" x14ac:dyDescent="0.3">
      <c r="AB273" s="121"/>
      <c r="AC273" s="121"/>
      <c r="AD273" s="121"/>
      <c r="AO273" s="121"/>
      <c r="AP273" s="121"/>
      <c r="AQ273" s="121"/>
    </row>
    <row r="274" spans="28:43" x14ac:dyDescent="0.3">
      <c r="AB274" s="121"/>
      <c r="AC274" s="121"/>
      <c r="AD274" s="121"/>
      <c r="AO274" s="121"/>
      <c r="AP274" s="121"/>
      <c r="AQ274" s="121"/>
    </row>
    <row r="275" spans="28:43" x14ac:dyDescent="0.3">
      <c r="AB275" s="121"/>
      <c r="AC275" s="121"/>
      <c r="AD275" s="121"/>
      <c r="AO275" s="121"/>
      <c r="AP275" s="121"/>
      <c r="AQ275" s="121"/>
    </row>
    <row r="276" spans="28:43" x14ac:dyDescent="0.3">
      <c r="AB276" s="121"/>
      <c r="AC276" s="121"/>
      <c r="AD276" s="121"/>
      <c r="AO276" s="121"/>
      <c r="AP276" s="121"/>
      <c r="AQ276" s="121"/>
    </row>
    <row r="277" spans="28:43" x14ac:dyDescent="0.3">
      <c r="AB277" s="121"/>
      <c r="AC277" s="121"/>
      <c r="AD277" s="121"/>
      <c r="AO277" s="121"/>
      <c r="AP277" s="121"/>
      <c r="AQ277" s="121"/>
    </row>
    <row r="278" spans="28:43" x14ac:dyDescent="0.3">
      <c r="AB278" s="121"/>
      <c r="AC278" s="121"/>
      <c r="AD278" s="121"/>
      <c r="AO278" s="121"/>
      <c r="AP278" s="121"/>
      <c r="AQ278" s="121"/>
    </row>
    <row r="279" spans="28:43" x14ac:dyDescent="0.3">
      <c r="AB279" s="121"/>
      <c r="AC279" s="121"/>
      <c r="AD279" s="121"/>
      <c r="AO279" s="121"/>
      <c r="AP279" s="121"/>
      <c r="AQ279" s="121"/>
    </row>
    <row r="280" spans="28:43" x14ac:dyDescent="0.3">
      <c r="AB280" s="121"/>
      <c r="AC280" s="121"/>
      <c r="AD280" s="121"/>
      <c r="AO280" s="121"/>
      <c r="AP280" s="121"/>
      <c r="AQ280" s="121"/>
    </row>
    <row r="281" spans="28:43" x14ac:dyDescent="0.3">
      <c r="AB281" s="121"/>
      <c r="AC281" s="121"/>
      <c r="AD281" s="121"/>
      <c r="AO281" s="121"/>
      <c r="AP281" s="121"/>
      <c r="AQ281" s="121"/>
    </row>
    <row r="282" spans="28:43" x14ac:dyDescent="0.3">
      <c r="AB282" s="121"/>
      <c r="AC282" s="121"/>
      <c r="AD282" s="121"/>
      <c r="AO282" s="121"/>
      <c r="AP282" s="121"/>
      <c r="AQ282" s="121"/>
    </row>
    <row r="283" spans="28:43" x14ac:dyDescent="0.3">
      <c r="AB283" s="121"/>
      <c r="AC283" s="121"/>
      <c r="AD283" s="121"/>
      <c r="AO283" s="121"/>
      <c r="AP283" s="121"/>
      <c r="AQ283" s="121"/>
    </row>
    <row r="284" spans="28:43" x14ac:dyDescent="0.3">
      <c r="AB284" s="121"/>
      <c r="AC284" s="121"/>
      <c r="AD284" s="121"/>
      <c r="AO284" s="121"/>
      <c r="AP284" s="121"/>
      <c r="AQ284" s="121"/>
    </row>
    <row r="285" spans="28:43" x14ac:dyDescent="0.3">
      <c r="AB285" s="121"/>
      <c r="AC285" s="121"/>
      <c r="AD285" s="121"/>
      <c r="AO285" s="121"/>
      <c r="AP285" s="121"/>
      <c r="AQ285" s="121"/>
    </row>
    <row r="286" spans="28:43" x14ac:dyDescent="0.3">
      <c r="AB286" s="121"/>
      <c r="AC286" s="121"/>
      <c r="AD286" s="121"/>
      <c r="AO286" s="121"/>
      <c r="AP286" s="121"/>
      <c r="AQ286" s="121"/>
    </row>
    <row r="287" spans="28:43" x14ac:dyDescent="0.3">
      <c r="AB287" s="121"/>
      <c r="AC287" s="121"/>
      <c r="AD287" s="121"/>
      <c r="AO287" s="121"/>
      <c r="AP287" s="121"/>
      <c r="AQ287" s="121"/>
    </row>
    <row r="288" spans="28:43" x14ac:dyDescent="0.3">
      <c r="AB288" s="121"/>
      <c r="AC288" s="121"/>
      <c r="AD288" s="121"/>
      <c r="AO288" s="121"/>
      <c r="AP288" s="121"/>
      <c r="AQ288" s="121"/>
    </row>
    <row r="289" spans="28:43" x14ac:dyDescent="0.3">
      <c r="AB289" s="121"/>
      <c r="AC289" s="121"/>
      <c r="AD289" s="121"/>
      <c r="AO289" s="121"/>
      <c r="AP289" s="121"/>
      <c r="AQ289" s="121"/>
    </row>
    <row r="290" spans="28:43" x14ac:dyDescent="0.3">
      <c r="AB290" s="121"/>
      <c r="AC290" s="121"/>
      <c r="AD290" s="121"/>
      <c r="AO290" s="121"/>
      <c r="AP290" s="121"/>
      <c r="AQ290" s="121"/>
    </row>
    <row r="291" spans="28:43" x14ac:dyDescent="0.3">
      <c r="AB291" s="121"/>
      <c r="AC291" s="121"/>
      <c r="AD291" s="121"/>
      <c r="AO291" s="121"/>
      <c r="AP291" s="121"/>
      <c r="AQ291" s="121"/>
    </row>
    <row r="292" spans="28:43" x14ac:dyDescent="0.3">
      <c r="AB292" s="121"/>
      <c r="AC292" s="121"/>
      <c r="AD292" s="121"/>
      <c r="AO292" s="121"/>
      <c r="AP292" s="121"/>
      <c r="AQ292" s="121"/>
    </row>
    <row r="293" spans="28:43" x14ac:dyDescent="0.3">
      <c r="AB293" s="121"/>
      <c r="AC293" s="121"/>
      <c r="AD293" s="121"/>
      <c r="AO293" s="121"/>
      <c r="AP293" s="121"/>
      <c r="AQ293" s="121"/>
    </row>
    <row r="294" spans="28:43" x14ac:dyDescent="0.3">
      <c r="AB294" s="121"/>
      <c r="AC294" s="121"/>
      <c r="AD294" s="121"/>
      <c r="AO294" s="121"/>
      <c r="AP294" s="121"/>
      <c r="AQ294" s="121"/>
    </row>
    <row r="295" spans="28:43" x14ac:dyDescent="0.3">
      <c r="AB295" s="121"/>
      <c r="AC295" s="121"/>
      <c r="AD295" s="121"/>
      <c r="AO295" s="121"/>
      <c r="AP295" s="121"/>
      <c r="AQ295" s="121"/>
    </row>
    <row r="296" spans="28:43" x14ac:dyDescent="0.3">
      <c r="AB296" s="121"/>
      <c r="AC296" s="121"/>
      <c r="AD296" s="121"/>
      <c r="AO296" s="121"/>
      <c r="AP296" s="121"/>
      <c r="AQ296" s="121"/>
    </row>
    <row r="297" spans="28:43" x14ac:dyDescent="0.3">
      <c r="AB297" s="121"/>
      <c r="AC297" s="121"/>
      <c r="AD297" s="121"/>
      <c r="AO297" s="121"/>
      <c r="AP297" s="121"/>
      <c r="AQ297" s="121"/>
    </row>
    <row r="298" spans="28:43" x14ac:dyDescent="0.3">
      <c r="AB298" s="121"/>
      <c r="AC298" s="121"/>
      <c r="AD298" s="121"/>
      <c r="AO298" s="121"/>
      <c r="AP298" s="121"/>
      <c r="AQ298" s="121"/>
    </row>
    <row r="299" spans="28:43" x14ac:dyDescent="0.3">
      <c r="AB299" s="121"/>
      <c r="AC299" s="121"/>
      <c r="AD299" s="121"/>
      <c r="AO299" s="121"/>
      <c r="AP299" s="121"/>
      <c r="AQ299" s="121"/>
    </row>
    <row r="300" spans="28:43" x14ac:dyDescent="0.3">
      <c r="AB300" s="121"/>
      <c r="AC300" s="121"/>
      <c r="AD300" s="121"/>
      <c r="AO300" s="121"/>
      <c r="AP300" s="121"/>
      <c r="AQ300" s="121"/>
    </row>
    <row r="301" spans="28:43" x14ac:dyDescent="0.3">
      <c r="AB301" s="121"/>
      <c r="AC301" s="121"/>
      <c r="AD301" s="121"/>
      <c r="AO301" s="121"/>
      <c r="AP301" s="121"/>
      <c r="AQ301" s="121"/>
    </row>
    <row r="302" spans="28:43" x14ac:dyDescent="0.3">
      <c r="AB302" s="121"/>
      <c r="AC302" s="121"/>
      <c r="AD302" s="121"/>
      <c r="AO302" s="121"/>
      <c r="AP302" s="121"/>
      <c r="AQ302" s="121"/>
    </row>
    <row r="303" spans="28:43" x14ac:dyDescent="0.3">
      <c r="AB303" s="121"/>
      <c r="AC303" s="121"/>
      <c r="AD303" s="121"/>
      <c r="AO303" s="121"/>
      <c r="AP303" s="121"/>
      <c r="AQ303" s="121"/>
    </row>
    <row r="304" spans="28:43" x14ac:dyDescent="0.3">
      <c r="AB304" s="121"/>
      <c r="AC304" s="121"/>
      <c r="AD304" s="121"/>
      <c r="AO304" s="121"/>
      <c r="AP304" s="121"/>
      <c r="AQ304" s="121"/>
    </row>
    <row r="305" spans="28:43" x14ac:dyDescent="0.3">
      <c r="AB305" s="121"/>
      <c r="AC305" s="121"/>
      <c r="AD305" s="121"/>
      <c r="AO305" s="121"/>
      <c r="AP305" s="121"/>
      <c r="AQ305" s="121"/>
    </row>
    <row r="306" spans="28:43" x14ac:dyDescent="0.3">
      <c r="AB306" s="121"/>
      <c r="AC306" s="121"/>
      <c r="AD306" s="121"/>
      <c r="AO306" s="121"/>
      <c r="AP306" s="121"/>
      <c r="AQ306" s="121"/>
    </row>
    <row r="307" spans="28:43" x14ac:dyDescent="0.3">
      <c r="AB307" s="121"/>
      <c r="AC307" s="121"/>
      <c r="AD307" s="121"/>
      <c r="AO307" s="121"/>
      <c r="AP307" s="121"/>
      <c r="AQ307" s="121"/>
    </row>
    <row r="308" spans="28:43" x14ac:dyDescent="0.3">
      <c r="AB308" s="121"/>
      <c r="AC308" s="121"/>
      <c r="AD308" s="121"/>
      <c r="AO308" s="121"/>
      <c r="AP308" s="121"/>
      <c r="AQ308" s="121"/>
    </row>
    <row r="309" spans="28:43" x14ac:dyDescent="0.3">
      <c r="AB309" s="121"/>
      <c r="AC309" s="121"/>
      <c r="AD309" s="121"/>
      <c r="AO309" s="121"/>
      <c r="AP309" s="121"/>
      <c r="AQ309" s="121"/>
    </row>
    <row r="310" spans="28:43" x14ac:dyDescent="0.3">
      <c r="AB310" s="121"/>
      <c r="AC310" s="121"/>
      <c r="AD310" s="121"/>
      <c r="AO310" s="121"/>
      <c r="AP310" s="121"/>
      <c r="AQ310" s="121"/>
    </row>
    <row r="311" spans="28:43" x14ac:dyDescent="0.3">
      <c r="AB311" s="121"/>
      <c r="AC311" s="121"/>
      <c r="AD311" s="121"/>
      <c r="AO311" s="121"/>
      <c r="AP311" s="121"/>
      <c r="AQ311" s="121"/>
    </row>
    <row r="312" spans="28:43" x14ac:dyDescent="0.3">
      <c r="AB312" s="121"/>
      <c r="AC312" s="121"/>
      <c r="AD312" s="121"/>
      <c r="AO312" s="121"/>
      <c r="AP312" s="121"/>
      <c r="AQ312" s="121"/>
    </row>
    <row r="313" spans="28:43" x14ac:dyDescent="0.3">
      <c r="AB313" s="121"/>
      <c r="AC313" s="121"/>
      <c r="AD313" s="121"/>
      <c r="AO313" s="121"/>
      <c r="AP313" s="121"/>
      <c r="AQ313" s="121"/>
    </row>
    <row r="314" spans="28:43" x14ac:dyDescent="0.3">
      <c r="AB314" s="121"/>
      <c r="AC314" s="121"/>
      <c r="AD314" s="121"/>
      <c r="AO314" s="121"/>
      <c r="AP314" s="121"/>
      <c r="AQ314" s="121"/>
    </row>
    <row r="315" spans="28:43" x14ac:dyDescent="0.3">
      <c r="AB315" s="121"/>
      <c r="AC315" s="121"/>
      <c r="AD315" s="121"/>
      <c r="AO315" s="121"/>
      <c r="AP315" s="121"/>
      <c r="AQ315" s="121"/>
    </row>
    <row r="316" spans="28:43" x14ac:dyDescent="0.3">
      <c r="AB316" s="121"/>
      <c r="AC316" s="121"/>
      <c r="AD316" s="121"/>
      <c r="AO316" s="121"/>
      <c r="AP316" s="121"/>
      <c r="AQ316" s="121"/>
    </row>
    <row r="317" spans="28:43" x14ac:dyDescent="0.3">
      <c r="AB317" s="121"/>
      <c r="AC317" s="121"/>
      <c r="AD317" s="121"/>
      <c r="AO317" s="121"/>
      <c r="AP317" s="121"/>
      <c r="AQ317" s="121"/>
    </row>
    <row r="318" spans="28:43" x14ac:dyDescent="0.3">
      <c r="AB318" s="121"/>
      <c r="AC318" s="121"/>
      <c r="AD318" s="121"/>
      <c r="AO318" s="121"/>
      <c r="AP318" s="121"/>
      <c r="AQ318" s="121"/>
    </row>
    <row r="319" spans="28:43" x14ac:dyDescent="0.3">
      <c r="AB319" s="121"/>
      <c r="AC319" s="121"/>
      <c r="AD319" s="121"/>
      <c r="AO319" s="121"/>
      <c r="AP319" s="121"/>
      <c r="AQ319" s="121"/>
    </row>
    <row r="320" spans="28:43" x14ac:dyDescent="0.3">
      <c r="AB320" s="121"/>
      <c r="AC320" s="121"/>
      <c r="AD320" s="121"/>
      <c r="AO320" s="121"/>
      <c r="AP320" s="121"/>
      <c r="AQ320" s="121"/>
    </row>
    <row r="321" spans="28:43" x14ac:dyDescent="0.3">
      <c r="AB321" s="121"/>
      <c r="AC321" s="121"/>
      <c r="AD321" s="121"/>
      <c r="AO321" s="121"/>
      <c r="AP321" s="121"/>
      <c r="AQ321" s="121"/>
    </row>
    <row r="322" spans="28:43" x14ac:dyDescent="0.3">
      <c r="AB322" s="121"/>
      <c r="AC322" s="121"/>
      <c r="AD322" s="121"/>
      <c r="AO322" s="121"/>
      <c r="AP322" s="121"/>
      <c r="AQ322" s="121"/>
    </row>
    <row r="323" spans="28:43" x14ac:dyDescent="0.3">
      <c r="AB323" s="121"/>
      <c r="AC323" s="121"/>
      <c r="AD323" s="121"/>
      <c r="AO323" s="121"/>
      <c r="AP323" s="121"/>
      <c r="AQ323" s="121"/>
    </row>
    <row r="324" spans="28:43" x14ac:dyDescent="0.3">
      <c r="AB324" s="121"/>
      <c r="AC324" s="121"/>
      <c r="AD324" s="121"/>
      <c r="AO324" s="121"/>
      <c r="AP324" s="121"/>
      <c r="AQ324" s="121"/>
    </row>
    <row r="325" spans="28:43" x14ac:dyDescent="0.3">
      <c r="AB325" s="121"/>
      <c r="AC325" s="121"/>
      <c r="AD325" s="121"/>
      <c r="AO325" s="121"/>
      <c r="AP325" s="121"/>
      <c r="AQ325" s="121"/>
    </row>
    <row r="326" spans="28:43" x14ac:dyDescent="0.3">
      <c r="AB326" s="121"/>
      <c r="AC326" s="121"/>
      <c r="AD326" s="121"/>
      <c r="AO326" s="121"/>
      <c r="AP326" s="121"/>
      <c r="AQ326" s="121"/>
    </row>
    <row r="327" spans="28:43" x14ac:dyDescent="0.3">
      <c r="AB327" s="121"/>
      <c r="AC327" s="121"/>
      <c r="AD327" s="121"/>
      <c r="AO327" s="121"/>
      <c r="AP327" s="121"/>
      <c r="AQ327" s="121"/>
    </row>
    <row r="328" spans="28:43" x14ac:dyDescent="0.3">
      <c r="AB328" s="121"/>
      <c r="AC328" s="121"/>
      <c r="AD328" s="121"/>
      <c r="AO328" s="121"/>
      <c r="AP328" s="121"/>
      <c r="AQ328" s="121"/>
    </row>
    <row r="329" spans="28:43" x14ac:dyDescent="0.3">
      <c r="AB329" s="121"/>
      <c r="AC329" s="121"/>
      <c r="AD329" s="121"/>
      <c r="AO329" s="121"/>
      <c r="AP329" s="121"/>
      <c r="AQ329" s="121"/>
    </row>
    <row r="330" spans="28:43" x14ac:dyDescent="0.3">
      <c r="AB330" s="121"/>
      <c r="AC330" s="121"/>
      <c r="AD330" s="121"/>
      <c r="AO330" s="121"/>
      <c r="AP330" s="121"/>
      <c r="AQ330" s="121"/>
    </row>
    <row r="331" spans="28:43" x14ac:dyDescent="0.3">
      <c r="AB331" s="121"/>
      <c r="AC331" s="121"/>
      <c r="AD331" s="121"/>
      <c r="AO331" s="121"/>
      <c r="AP331" s="121"/>
      <c r="AQ331" s="121"/>
    </row>
    <row r="332" spans="28:43" x14ac:dyDescent="0.3">
      <c r="AB332" s="121"/>
      <c r="AC332" s="121"/>
      <c r="AD332" s="121"/>
      <c r="AO332" s="121"/>
      <c r="AP332" s="121"/>
      <c r="AQ332" s="121"/>
    </row>
    <row r="333" spans="28:43" x14ac:dyDescent="0.3">
      <c r="AB333" s="121"/>
      <c r="AC333" s="121"/>
      <c r="AD333" s="121"/>
      <c r="AO333" s="121"/>
      <c r="AP333" s="121"/>
      <c r="AQ333" s="121"/>
    </row>
    <row r="334" spans="28:43" x14ac:dyDescent="0.3">
      <c r="AB334" s="121"/>
      <c r="AC334" s="121"/>
      <c r="AD334" s="121"/>
      <c r="AO334" s="121"/>
      <c r="AP334" s="121"/>
      <c r="AQ334" s="121"/>
    </row>
    <row r="335" spans="28:43" x14ac:dyDescent="0.3">
      <c r="AB335" s="121"/>
      <c r="AC335" s="121"/>
      <c r="AD335" s="121"/>
      <c r="AO335" s="121"/>
      <c r="AP335" s="121"/>
      <c r="AQ335" s="121"/>
    </row>
    <row r="336" spans="28:43" x14ac:dyDescent="0.3">
      <c r="AB336" s="121"/>
      <c r="AC336" s="121"/>
      <c r="AD336" s="121"/>
      <c r="AO336" s="121"/>
      <c r="AP336" s="121"/>
      <c r="AQ336" s="121"/>
    </row>
    <row r="337" spans="28:43" x14ac:dyDescent="0.3">
      <c r="AB337" s="121"/>
      <c r="AC337" s="121"/>
      <c r="AD337" s="121"/>
      <c r="AO337" s="121"/>
      <c r="AP337" s="121"/>
      <c r="AQ337" s="121"/>
    </row>
    <row r="338" spans="28:43" x14ac:dyDescent="0.3">
      <c r="AB338" s="121"/>
      <c r="AC338" s="121"/>
      <c r="AD338" s="121"/>
      <c r="AO338" s="121"/>
      <c r="AP338" s="121"/>
      <c r="AQ338" s="121"/>
    </row>
    <row r="339" spans="28:43" x14ac:dyDescent="0.3">
      <c r="AB339" s="121"/>
      <c r="AC339" s="121"/>
      <c r="AD339" s="121"/>
      <c r="AO339" s="121"/>
      <c r="AP339" s="121"/>
      <c r="AQ339" s="121"/>
    </row>
    <row r="340" spans="28:43" x14ac:dyDescent="0.3">
      <c r="AB340" s="121"/>
      <c r="AC340" s="121"/>
      <c r="AD340" s="121"/>
      <c r="AO340" s="121"/>
      <c r="AP340" s="121"/>
      <c r="AQ340" s="121"/>
    </row>
    <row r="341" spans="28:43" x14ac:dyDescent="0.3">
      <c r="AB341" s="121"/>
      <c r="AC341" s="121"/>
      <c r="AD341" s="121"/>
      <c r="AO341" s="121"/>
      <c r="AP341" s="121"/>
      <c r="AQ341" s="121"/>
    </row>
    <row r="342" spans="28:43" x14ac:dyDescent="0.3">
      <c r="AB342" s="121"/>
      <c r="AC342" s="121"/>
      <c r="AD342" s="121"/>
      <c r="AO342" s="121"/>
      <c r="AP342" s="121"/>
      <c r="AQ342" s="121"/>
    </row>
    <row r="343" spans="28:43" x14ac:dyDescent="0.3">
      <c r="AB343" s="121"/>
      <c r="AC343" s="121"/>
      <c r="AD343" s="121"/>
      <c r="AO343" s="121"/>
      <c r="AP343" s="121"/>
      <c r="AQ343" s="121"/>
    </row>
    <row r="344" spans="28:43" x14ac:dyDescent="0.3">
      <c r="AB344" s="121"/>
      <c r="AC344" s="121"/>
      <c r="AD344" s="121"/>
      <c r="AO344" s="121"/>
      <c r="AP344" s="121"/>
      <c r="AQ344" s="121"/>
    </row>
    <row r="345" spans="28:43" x14ac:dyDescent="0.3">
      <c r="AB345" s="121"/>
      <c r="AC345" s="121"/>
      <c r="AD345" s="121"/>
      <c r="AO345" s="121"/>
      <c r="AP345" s="121"/>
      <c r="AQ345" s="121"/>
    </row>
    <row r="346" spans="28:43" x14ac:dyDescent="0.3">
      <c r="AB346" s="121"/>
      <c r="AC346" s="121"/>
      <c r="AD346" s="121"/>
      <c r="AO346" s="121"/>
      <c r="AP346" s="121"/>
      <c r="AQ346" s="121"/>
    </row>
    <row r="347" spans="28:43" x14ac:dyDescent="0.3">
      <c r="AB347" s="121"/>
      <c r="AC347" s="121"/>
      <c r="AD347" s="121"/>
      <c r="AO347" s="121"/>
      <c r="AP347" s="121"/>
      <c r="AQ347" s="121"/>
    </row>
    <row r="348" spans="28:43" x14ac:dyDescent="0.3">
      <c r="AB348" s="121"/>
      <c r="AC348" s="121"/>
      <c r="AD348" s="121"/>
      <c r="AO348" s="121"/>
      <c r="AP348" s="121"/>
      <c r="AQ348" s="121"/>
    </row>
    <row r="349" spans="28:43" x14ac:dyDescent="0.3">
      <c r="AB349" s="121"/>
      <c r="AC349" s="121"/>
      <c r="AD349" s="121"/>
      <c r="AO349" s="121"/>
      <c r="AP349" s="121"/>
      <c r="AQ349" s="121"/>
    </row>
    <row r="350" spans="28:43" x14ac:dyDescent="0.3">
      <c r="AB350" s="121"/>
      <c r="AC350" s="121"/>
      <c r="AD350" s="121"/>
      <c r="AO350" s="121"/>
      <c r="AP350" s="121"/>
      <c r="AQ350" s="121"/>
    </row>
    <row r="351" spans="28:43" x14ac:dyDescent="0.3">
      <c r="AB351" s="121"/>
      <c r="AC351" s="121"/>
      <c r="AD351" s="121"/>
      <c r="AO351" s="121"/>
      <c r="AP351" s="121"/>
      <c r="AQ351" s="121"/>
    </row>
    <row r="352" spans="28:43" x14ac:dyDescent="0.3">
      <c r="AB352" s="121"/>
      <c r="AC352" s="121"/>
      <c r="AD352" s="121"/>
      <c r="AO352" s="121"/>
      <c r="AP352" s="121"/>
      <c r="AQ352" s="121"/>
    </row>
    <row r="353" spans="28:43" x14ac:dyDescent="0.3">
      <c r="AB353" s="121"/>
      <c r="AC353" s="121"/>
      <c r="AD353" s="121"/>
      <c r="AO353" s="121"/>
      <c r="AP353" s="121"/>
      <c r="AQ353" s="121"/>
    </row>
    <row r="354" spans="28:43" x14ac:dyDescent="0.3">
      <c r="AB354" s="121"/>
      <c r="AC354" s="121"/>
      <c r="AD354" s="121"/>
      <c r="AO354" s="121"/>
      <c r="AP354" s="121"/>
      <c r="AQ354" s="121"/>
    </row>
    <row r="355" spans="28:43" x14ac:dyDescent="0.3">
      <c r="AB355" s="121"/>
      <c r="AC355" s="121"/>
      <c r="AD355" s="121"/>
      <c r="AO355" s="121"/>
      <c r="AP355" s="121"/>
      <c r="AQ355" s="121"/>
    </row>
    <row r="356" spans="28:43" x14ac:dyDescent="0.3">
      <c r="AB356" s="121"/>
      <c r="AC356" s="121"/>
      <c r="AD356" s="121"/>
      <c r="AO356" s="121"/>
      <c r="AP356" s="121"/>
      <c r="AQ356" s="121"/>
    </row>
    <row r="357" spans="28:43" x14ac:dyDescent="0.3">
      <c r="AB357" s="121"/>
      <c r="AC357" s="121"/>
      <c r="AD357" s="121"/>
      <c r="AO357" s="121"/>
      <c r="AP357" s="121"/>
      <c r="AQ357" s="121"/>
    </row>
    <row r="358" spans="28:43" x14ac:dyDescent="0.3">
      <c r="AB358" s="121"/>
      <c r="AC358" s="121"/>
      <c r="AD358" s="121"/>
      <c r="AO358" s="121"/>
      <c r="AP358" s="121"/>
      <c r="AQ358" s="121"/>
    </row>
    <row r="359" spans="28:43" x14ac:dyDescent="0.3">
      <c r="AB359" s="121"/>
      <c r="AC359" s="121"/>
      <c r="AD359" s="121"/>
      <c r="AO359" s="121"/>
      <c r="AP359" s="121"/>
      <c r="AQ359" s="121"/>
    </row>
    <row r="360" spans="28:43" x14ac:dyDescent="0.3">
      <c r="AB360" s="121"/>
      <c r="AC360" s="121"/>
      <c r="AD360" s="121"/>
      <c r="AO360" s="121"/>
      <c r="AP360" s="121"/>
      <c r="AQ360" s="121"/>
    </row>
    <row r="361" spans="28:43" x14ac:dyDescent="0.3">
      <c r="AB361" s="121"/>
      <c r="AC361" s="121"/>
      <c r="AD361" s="121"/>
      <c r="AO361" s="121"/>
      <c r="AP361" s="121"/>
      <c r="AQ361" s="121"/>
    </row>
    <row r="362" spans="28:43" x14ac:dyDescent="0.3">
      <c r="AB362" s="121"/>
      <c r="AC362" s="121"/>
      <c r="AD362" s="121"/>
      <c r="AO362" s="121"/>
      <c r="AP362" s="121"/>
      <c r="AQ362" s="121"/>
    </row>
    <row r="363" spans="28:43" x14ac:dyDescent="0.3">
      <c r="AB363" s="121"/>
      <c r="AC363" s="121"/>
      <c r="AD363" s="121"/>
      <c r="AO363" s="121"/>
      <c r="AP363" s="121"/>
      <c r="AQ363" s="121"/>
    </row>
    <row r="364" spans="28:43" x14ac:dyDescent="0.3">
      <c r="AB364" s="121"/>
      <c r="AC364" s="121"/>
      <c r="AD364" s="121"/>
      <c r="AO364" s="121"/>
      <c r="AP364" s="121"/>
      <c r="AQ364" s="121"/>
    </row>
    <row r="365" spans="28:43" x14ac:dyDescent="0.3">
      <c r="AB365" s="121"/>
      <c r="AC365" s="121"/>
      <c r="AD365" s="121"/>
      <c r="AO365" s="121"/>
      <c r="AP365" s="121"/>
      <c r="AQ365" s="121"/>
    </row>
    <row r="366" spans="28:43" x14ac:dyDescent="0.3">
      <c r="AB366" s="121"/>
      <c r="AC366" s="121"/>
      <c r="AD366" s="121"/>
      <c r="AO366" s="121"/>
      <c r="AP366" s="121"/>
      <c r="AQ366" s="121"/>
    </row>
    <row r="367" spans="28:43" x14ac:dyDescent="0.3">
      <c r="AB367" s="121"/>
      <c r="AC367" s="121"/>
      <c r="AD367" s="121"/>
      <c r="AO367" s="121"/>
      <c r="AP367" s="121"/>
      <c r="AQ367" s="121"/>
    </row>
    <row r="368" spans="28:43" x14ac:dyDescent="0.3">
      <c r="AB368" s="121"/>
      <c r="AC368" s="121"/>
      <c r="AD368" s="121"/>
      <c r="AO368" s="121"/>
      <c r="AP368" s="121"/>
      <c r="AQ368" s="121"/>
    </row>
    <row r="369" spans="28:43" x14ac:dyDescent="0.3">
      <c r="AB369" s="121"/>
      <c r="AC369" s="121"/>
      <c r="AD369" s="121"/>
      <c r="AO369" s="121"/>
      <c r="AP369" s="121"/>
      <c r="AQ369" s="121"/>
    </row>
    <row r="370" spans="28:43" x14ac:dyDescent="0.3">
      <c r="AB370" s="121"/>
      <c r="AC370" s="121"/>
      <c r="AD370" s="121"/>
      <c r="AO370" s="121"/>
      <c r="AP370" s="121"/>
      <c r="AQ370" s="121"/>
    </row>
    <row r="371" spans="28:43" x14ac:dyDescent="0.3">
      <c r="AB371" s="121"/>
      <c r="AC371" s="121"/>
      <c r="AD371" s="121"/>
      <c r="AO371" s="121"/>
      <c r="AP371" s="121"/>
      <c r="AQ371" s="121"/>
    </row>
    <row r="372" spans="28:43" x14ac:dyDescent="0.3">
      <c r="AB372" s="121"/>
      <c r="AC372" s="121"/>
      <c r="AD372" s="121"/>
      <c r="AO372" s="121"/>
      <c r="AP372" s="121"/>
      <c r="AQ372" s="121"/>
    </row>
    <row r="373" spans="28:43" x14ac:dyDescent="0.3">
      <c r="AB373" s="121"/>
      <c r="AC373" s="121"/>
      <c r="AD373" s="121"/>
      <c r="AO373" s="121"/>
      <c r="AP373" s="121"/>
      <c r="AQ373" s="121"/>
    </row>
    <row r="374" spans="28:43" x14ac:dyDescent="0.3">
      <c r="AB374" s="121"/>
      <c r="AC374" s="121"/>
      <c r="AD374" s="121"/>
      <c r="AO374" s="121"/>
      <c r="AP374" s="121"/>
      <c r="AQ374" s="121"/>
    </row>
    <row r="375" spans="28:43" x14ac:dyDescent="0.3">
      <c r="AB375" s="121"/>
      <c r="AC375" s="121"/>
      <c r="AD375" s="121"/>
      <c r="AO375" s="121"/>
      <c r="AP375" s="121"/>
      <c r="AQ375" s="121"/>
    </row>
    <row r="376" spans="28:43" x14ac:dyDescent="0.3">
      <c r="AB376" s="121"/>
      <c r="AC376" s="121"/>
      <c r="AD376" s="121"/>
      <c r="AO376" s="121"/>
      <c r="AP376" s="121"/>
      <c r="AQ376" s="121"/>
    </row>
    <row r="377" spans="28:43" x14ac:dyDescent="0.3">
      <c r="AB377" s="121"/>
      <c r="AC377" s="121"/>
      <c r="AD377" s="121"/>
      <c r="AO377" s="121"/>
      <c r="AP377" s="121"/>
      <c r="AQ377" s="121"/>
    </row>
    <row r="378" spans="28:43" x14ac:dyDescent="0.3">
      <c r="AB378" s="121"/>
      <c r="AC378" s="121"/>
      <c r="AD378" s="121"/>
      <c r="AO378" s="121"/>
      <c r="AP378" s="121"/>
      <c r="AQ378" s="121"/>
    </row>
    <row r="379" spans="28:43" x14ac:dyDescent="0.3">
      <c r="AB379" s="121"/>
      <c r="AC379" s="121"/>
      <c r="AD379" s="121"/>
      <c r="AO379" s="121"/>
      <c r="AP379" s="121"/>
      <c r="AQ379" s="121"/>
    </row>
    <row r="380" spans="28:43" x14ac:dyDescent="0.3">
      <c r="AB380" s="121"/>
      <c r="AC380" s="121"/>
      <c r="AD380" s="121"/>
      <c r="AO380" s="121"/>
      <c r="AP380" s="121"/>
      <c r="AQ380" s="121"/>
    </row>
    <row r="381" spans="28:43" x14ac:dyDescent="0.3">
      <c r="AB381" s="121"/>
      <c r="AC381" s="121"/>
      <c r="AD381" s="121"/>
      <c r="AO381" s="121"/>
      <c r="AP381" s="121"/>
      <c r="AQ381" s="121"/>
    </row>
    <row r="382" spans="28:43" x14ac:dyDescent="0.3">
      <c r="AB382" s="121"/>
      <c r="AC382" s="121"/>
      <c r="AD382" s="121"/>
      <c r="AO382" s="121"/>
      <c r="AP382" s="121"/>
      <c r="AQ382" s="121"/>
    </row>
    <row r="383" spans="28:43" x14ac:dyDescent="0.3">
      <c r="AB383" s="121"/>
      <c r="AC383" s="121"/>
      <c r="AD383" s="121"/>
      <c r="AO383" s="121"/>
      <c r="AP383" s="121"/>
      <c r="AQ383" s="121"/>
    </row>
    <row r="384" spans="28:43" x14ac:dyDescent="0.3">
      <c r="AB384" s="121"/>
      <c r="AC384" s="121"/>
      <c r="AD384" s="121"/>
      <c r="AO384" s="121"/>
      <c r="AP384" s="121"/>
      <c r="AQ384" s="121"/>
    </row>
    <row r="385" spans="28:43" x14ac:dyDescent="0.3">
      <c r="AB385" s="121"/>
      <c r="AC385" s="121"/>
      <c r="AD385" s="121"/>
      <c r="AO385" s="121"/>
      <c r="AP385" s="121"/>
      <c r="AQ385" s="121"/>
    </row>
    <row r="386" spans="28:43" x14ac:dyDescent="0.3">
      <c r="AB386" s="121"/>
      <c r="AC386" s="121"/>
      <c r="AD386" s="121"/>
      <c r="AO386" s="121"/>
      <c r="AP386" s="121"/>
      <c r="AQ386" s="121"/>
    </row>
    <row r="387" spans="28:43" x14ac:dyDescent="0.3">
      <c r="AB387" s="121"/>
      <c r="AC387" s="121"/>
      <c r="AD387" s="121"/>
      <c r="AO387" s="121"/>
      <c r="AP387" s="121"/>
      <c r="AQ387" s="121"/>
    </row>
    <row r="388" spans="28:43" x14ac:dyDescent="0.3">
      <c r="AB388" s="121"/>
      <c r="AC388" s="121"/>
      <c r="AD388" s="121"/>
      <c r="AO388" s="121"/>
      <c r="AP388" s="121"/>
      <c r="AQ388" s="121"/>
    </row>
    <row r="389" spans="28:43" x14ac:dyDescent="0.3">
      <c r="AB389" s="121"/>
      <c r="AC389" s="121"/>
      <c r="AD389" s="121"/>
      <c r="AO389" s="121"/>
      <c r="AP389" s="121"/>
      <c r="AQ389" s="121"/>
    </row>
    <row r="390" spans="28:43" x14ac:dyDescent="0.3">
      <c r="AB390" s="121"/>
      <c r="AC390" s="121"/>
      <c r="AD390" s="121"/>
      <c r="AO390" s="121"/>
      <c r="AP390" s="121"/>
      <c r="AQ390" s="121"/>
    </row>
    <row r="391" spans="28:43" x14ac:dyDescent="0.3">
      <c r="AB391" s="121"/>
      <c r="AC391" s="121"/>
      <c r="AD391" s="121"/>
      <c r="AO391" s="121"/>
      <c r="AP391" s="121"/>
      <c r="AQ391" s="121"/>
    </row>
    <row r="392" spans="28:43" x14ac:dyDescent="0.3">
      <c r="AB392" s="121"/>
      <c r="AC392" s="121"/>
      <c r="AD392" s="121"/>
      <c r="AO392" s="121"/>
      <c r="AP392" s="121"/>
      <c r="AQ392" s="121"/>
    </row>
    <row r="393" spans="28:43" x14ac:dyDescent="0.3">
      <c r="AB393" s="121"/>
      <c r="AC393" s="121"/>
      <c r="AD393" s="121"/>
      <c r="AO393" s="121"/>
      <c r="AP393" s="121"/>
      <c r="AQ393" s="121"/>
    </row>
    <row r="394" spans="28:43" x14ac:dyDescent="0.3">
      <c r="AB394" s="121"/>
      <c r="AC394" s="121"/>
      <c r="AD394" s="121"/>
      <c r="AO394" s="121"/>
      <c r="AP394" s="121"/>
      <c r="AQ394" s="121"/>
    </row>
    <row r="395" spans="28:43" x14ac:dyDescent="0.3">
      <c r="AB395" s="121"/>
      <c r="AC395" s="121"/>
      <c r="AD395" s="121"/>
      <c r="AO395" s="121"/>
      <c r="AP395" s="121"/>
      <c r="AQ395" s="121"/>
    </row>
    <row r="396" spans="28:43" x14ac:dyDescent="0.3">
      <c r="AB396" s="121"/>
      <c r="AC396" s="121"/>
      <c r="AD396" s="121"/>
      <c r="AO396" s="121"/>
      <c r="AP396" s="121"/>
      <c r="AQ396" s="121"/>
    </row>
    <row r="397" spans="28:43" x14ac:dyDescent="0.3">
      <c r="AB397" s="121"/>
      <c r="AC397" s="121"/>
      <c r="AD397" s="121"/>
      <c r="AO397" s="121"/>
      <c r="AP397" s="121"/>
      <c r="AQ397" s="121"/>
    </row>
    <row r="398" spans="28:43" x14ac:dyDescent="0.3">
      <c r="AB398" s="121"/>
      <c r="AC398" s="121"/>
      <c r="AD398" s="121"/>
      <c r="AO398" s="121"/>
      <c r="AP398" s="121"/>
      <c r="AQ398" s="121"/>
    </row>
    <row r="399" spans="28:43" x14ac:dyDescent="0.3">
      <c r="AB399" s="121"/>
      <c r="AC399" s="121"/>
      <c r="AD399" s="121"/>
      <c r="AO399" s="121"/>
      <c r="AP399" s="121"/>
      <c r="AQ399" s="121"/>
    </row>
    <row r="400" spans="28:43" x14ac:dyDescent="0.3">
      <c r="AB400" s="121"/>
      <c r="AC400" s="121"/>
      <c r="AD400" s="121"/>
      <c r="AO400" s="121"/>
      <c r="AP400" s="121"/>
      <c r="AQ400" s="121"/>
    </row>
    <row r="401" spans="28:43" x14ac:dyDescent="0.3">
      <c r="AB401" s="121"/>
      <c r="AC401" s="121"/>
      <c r="AD401" s="121"/>
      <c r="AO401" s="121"/>
      <c r="AP401" s="121"/>
      <c r="AQ401" s="121"/>
    </row>
    <row r="402" spans="28:43" x14ac:dyDescent="0.3">
      <c r="AB402" s="121"/>
      <c r="AC402" s="121"/>
      <c r="AD402" s="121"/>
      <c r="AO402" s="121"/>
      <c r="AP402" s="121"/>
      <c r="AQ402" s="121"/>
    </row>
    <row r="403" spans="28:43" x14ac:dyDescent="0.3">
      <c r="AB403" s="121"/>
      <c r="AC403" s="121"/>
      <c r="AD403" s="121"/>
      <c r="AO403" s="121"/>
      <c r="AP403" s="121"/>
      <c r="AQ403" s="121"/>
    </row>
    <row r="404" spans="28:43" x14ac:dyDescent="0.3">
      <c r="AB404" s="121"/>
      <c r="AC404" s="121"/>
      <c r="AD404" s="121"/>
      <c r="AO404" s="121"/>
      <c r="AP404" s="121"/>
      <c r="AQ404" s="121"/>
    </row>
    <row r="405" spans="28:43" x14ac:dyDescent="0.3">
      <c r="AB405" s="121"/>
      <c r="AC405" s="121"/>
      <c r="AD405" s="121"/>
      <c r="AO405" s="121"/>
      <c r="AP405" s="121"/>
      <c r="AQ405" s="121"/>
    </row>
    <row r="406" spans="28:43" x14ac:dyDescent="0.3">
      <c r="AB406" s="121"/>
      <c r="AC406" s="121"/>
      <c r="AD406" s="121"/>
      <c r="AO406" s="121"/>
      <c r="AP406" s="121"/>
      <c r="AQ406" s="121"/>
    </row>
    <row r="407" spans="28:43" x14ac:dyDescent="0.3">
      <c r="AB407" s="121"/>
      <c r="AC407" s="121"/>
      <c r="AD407" s="121"/>
      <c r="AO407" s="121"/>
      <c r="AP407" s="121"/>
      <c r="AQ407" s="121"/>
    </row>
    <row r="408" spans="28:43" x14ac:dyDescent="0.3">
      <c r="AB408" s="121"/>
      <c r="AC408" s="121"/>
      <c r="AD408" s="121"/>
      <c r="AO408" s="121"/>
      <c r="AP408" s="121"/>
      <c r="AQ408" s="121"/>
    </row>
    <row r="409" spans="28:43" x14ac:dyDescent="0.3">
      <c r="AB409" s="121"/>
      <c r="AC409" s="121"/>
      <c r="AD409" s="121"/>
      <c r="AO409" s="121"/>
      <c r="AP409" s="121"/>
      <c r="AQ409" s="121"/>
    </row>
    <row r="410" spans="28:43" x14ac:dyDescent="0.3">
      <c r="AB410" s="121"/>
      <c r="AC410" s="121"/>
      <c r="AD410" s="121"/>
      <c r="AO410" s="121"/>
      <c r="AP410" s="121"/>
      <c r="AQ410" s="121"/>
    </row>
    <row r="411" spans="28:43" x14ac:dyDescent="0.3">
      <c r="AB411" s="121"/>
      <c r="AC411" s="121"/>
      <c r="AD411" s="121"/>
      <c r="AO411" s="121"/>
      <c r="AP411" s="121"/>
      <c r="AQ411" s="121"/>
    </row>
    <row r="412" spans="28:43" x14ac:dyDescent="0.3">
      <c r="AB412" s="121"/>
      <c r="AC412" s="121"/>
      <c r="AD412" s="121"/>
      <c r="AO412" s="121"/>
      <c r="AP412" s="121"/>
      <c r="AQ412" s="121"/>
    </row>
    <row r="413" spans="28:43" x14ac:dyDescent="0.3">
      <c r="AB413" s="121"/>
      <c r="AC413" s="121"/>
      <c r="AD413" s="121"/>
      <c r="AO413" s="121"/>
      <c r="AP413" s="121"/>
      <c r="AQ413" s="121"/>
    </row>
    <row r="414" spans="28:43" x14ac:dyDescent="0.3">
      <c r="AB414" s="121"/>
      <c r="AC414" s="121"/>
      <c r="AD414" s="121"/>
      <c r="AO414" s="121"/>
      <c r="AP414" s="121"/>
      <c r="AQ414" s="121"/>
    </row>
    <row r="415" spans="28:43" x14ac:dyDescent="0.3">
      <c r="AB415" s="121"/>
      <c r="AC415" s="121"/>
      <c r="AD415" s="121"/>
      <c r="AO415" s="121"/>
      <c r="AP415" s="121"/>
      <c r="AQ415" s="121"/>
    </row>
    <row r="416" spans="28:43" x14ac:dyDescent="0.3">
      <c r="AB416" s="121"/>
      <c r="AC416" s="121"/>
      <c r="AD416" s="121"/>
      <c r="AO416" s="121"/>
      <c r="AP416" s="121"/>
      <c r="AQ416" s="121"/>
    </row>
    <row r="417" spans="28:43" x14ac:dyDescent="0.3">
      <c r="AB417" s="121"/>
      <c r="AC417" s="121"/>
      <c r="AD417" s="121"/>
      <c r="AO417" s="121"/>
      <c r="AP417" s="121"/>
      <c r="AQ417" s="121"/>
    </row>
    <row r="418" spans="28:43" x14ac:dyDescent="0.3">
      <c r="AB418" s="121"/>
      <c r="AC418" s="121"/>
      <c r="AD418" s="121"/>
      <c r="AO418" s="121"/>
      <c r="AP418" s="121"/>
      <c r="AQ418" s="121"/>
    </row>
    <row r="419" spans="28:43" x14ac:dyDescent="0.3">
      <c r="AB419" s="121"/>
      <c r="AC419" s="121"/>
      <c r="AD419" s="121"/>
      <c r="AO419" s="121"/>
      <c r="AP419" s="121"/>
      <c r="AQ419" s="121"/>
    </row>
    <row r="420" spans="28:43" x14ac:dyDescent="0.3">
      <c r="AB420" s="121"/>
      <c r="AC420" s="121"/>
      <c r="AD420" s="121"/>
      <c r="AO420" s="121"/>
      <c r="AP420" s="121"/>
      <c r="AQ420" s="121"/>
    </row>
    <row r="421" spans="28:43" x14ac:dyDescent="0.3">
      <c r="AB421" s="121"/>
      <c r="AC421" s="121"/>
      <c r="AD421" s="121"/>
      <c r="AO421" s="121"/>
      <c r="AP421" s="121"/>
      <c r="AQ421" s="121"/>
    </row>
    <row r="422" spans="28:43" x14ac:dyDescent="0.3">
      <c r="AB422" s="121"/>
      <c r="AC422" s="121"/>
      <c r="AD422" s="121"/>
      <c r="AO422" s="121"/>
      <c r="AP422" s="121"/>
      <c r="AQ422" s="121"/>
    </row>
    <row r="423" spans="28:43" x14ac:dyDescent="0.3">
      <c r="AB423" s="121"/>
      <c r="AC423" s="121"/>
      <c r="AD423" s="121"/>
      <c r="AO423" s="121"/>
      <c r="AP423" s="121"/>
      <c r="AQ423" s="121"/>
    </row>
    <row r="424" spans="28:43" x14ac:dyDescent="0.3">
      <c r="AB424" s="121"/>
      <c r="AC424" s="121"/>
      <c r="AD424" s="121"/>
      <c r="AO424" s="121"/>
      <c r="AP424" s="121"/>
      <c r="AQ424" s="121"/>
    </row>
    <row r="425" spans="28:43" x14ac:dyDescent="0.3">
      <c r="AB425" s="121"/>
      <c r="AC425" s="121"/>
      <c r="AD425" s="121"/>
      <c r="AO425" s="121"/>
      <c r="AP425" s="121"/>
      <c r="AQ425" s="121"/>
    </row>
    <row r="426" spans="28:43" x14ac:dyDescent="0.3">
      <c r="AB426" s="121"/>
      <c r="AC426" s="121"/>
      <c r="AD426" s="121"/>
      <c r="AO426" s="121"/>
      <c r="AP426" s="121"/>
      <c r="AQ426" s="121"/>
    </row>
    <row r="427" spans="28:43" x14ac:dyDescent="0.3">
      <c r="AB427" s="121"/>
      <c r="AC427" s="121"/>
      <c r="AD427" s="121"/>
      <c r="AO427" s="121"/>
      <c r="AP427" s="121"/>
      <c r="AQ427" s="121"/>
    </row>
    <row r="428" spans="28:43" x14ac:dyDescent="0.3">
      <c r="AB428" s="121"/>
      <c r="AC428" s="121"/>
      <c r="AD428" s="121"/>
      <c r="AO428" s="121"/>
      <c r="AP428" s="121"/>
      <c r="AQ428" s="121"/>
    </row>
    <row r="429" spans="28:43" x14ac:dyDescent="0.3">
      <c r="AB429" s="121"/>
      <c r="AC429" s="121"/>
      <c r="AD429" s="121"/>
      <c r="AO429" s="121"/>
      <c r="AP429" s="121"/>
      <c r="AQ429" s="121"/>
    </row>
    <row r="430" spans="28:43" x14ac:dyDescent="0.3">
      <c r="AB430" s="121"/>
      <c r="AC430" s="121"/>
      <c r="AD430" s="121"/>
      <c r="AO430" s="121"/>
      <c r="AP430" s="121"/>
      <c r="AQ430" s="121"/>
    </row>
    <row r="431" spans="28:43" x14ac:dyDescent="0.3">
      <c r="AB431" s="121"/>
      <c r="AC431" s="121"/>
      <c r="AD431" s="121"/>
      <c r="AO431" s="121"/>
      <c r="AP431" s="121"/>
      <c r="AQ431" s="121"/>
    </row>
    <row r="432" spans="28:43" x14ac:dyDescent="0.3">
      <c r="AB432" s="121"/>
      <c r="AC432" s="121"/>
      <c r="AD432" s="121"/>
      <c r="AO432" s="121"/>
      <c r="AP432" s="121"/>
      <c r="AQ432" s="121"/>
    </row>
    <row r="433" spans="28:43" x14ac:dyDescent="0.3">
      <c r="AB433" s="121"/>
      <c r="AC433" s="121"/>
      <c r="AD433" s="121"/>
      <c r="AO433" s="121"/>
      <c r="AP433" s="121"/>
      <c r="AQ433" s="121"/>
    </row>
    <row r="434" spans="28:43" x14ac:dyDescent="0.3">
      <c r="AB434" s="121"/>
      <c r="AC434" s="121"/>
      <c r="AD434" s="121"/>
      <c r="AO434" s="121"/>
      <c r="AP434" s="121"/>
      <c r="AQ434" s="121"/>
    </row>
    <row r="435" spans="28:43" x14ac:dyDescent="0.3">
      <c r="AB435" s="121"/>
      <c r="AC435" s="121"/>
      <c r="AD435" s="121"/>
      <c r="AO435" s="121"/>
      <c r="AP435" s="121"/>
      <c r="AQ435" s="121"/>
    </row>
    <row r="436" spans="28:43" x14ac:dyDescent="0.3">
      <c r="AB436" s="121"/>
      <c r="AC436" s="121"/>
      <c r="AD436" s="121"/>
      <c r="AO436" s="121"/>
      <c r="AP436" s="121"/>
      <c r="AQ436" s="121"/>
    </row>
    <row r="437" spans="28:43" x14ac:dyDescent="0.3">
      <c r="AB437" s="129"/>
      <c r="AC437" s="129"/>
      <c r="AD437" s="121"/>
      <c r="AO437" s="129"/>
      <c r="AP437" s="129"/>
      <c r="AQ437" s="121"/>
    </row>
    <row r="438" spans="28:43" x14ac:dyDescent="0.3">
      <c r="AB438" s="129"/>
      <c r="AC438" s="129"/>
      <c r="AD438" s="121"/>
      <c r="AO438" s="129"/>
      <c r="AP438" s="129"/>
      <c r="AQ438" s="121"/>
    </row>
    <row r="439" spans="28:43" x14ac:dyDescent="0.3">
      <c r="AB439" s="129"/>
      <c r="AC439" s="129"/>
      <c r="AD439" s="121"/>
      <c r="AO439" s="129"/>
      <c r="AP439" s="129"/>
      <c r="AQ439" s="121"/>
    </row>
    <row r="440" spans="28:43" x14ac:dyDescent="0.3">
      <c r="AB440" s="129"/>
      <c r="AC440" s="129"/>
      <c r="AD440" s="121"/>
      <c r="AO440" s="129"/>
      <c r="AP440" s="129"/>
      <c r="AQ440" s="121"/>
    </row>
    <row r="441" spans="28:43" x14ac:dyDescent="0.3">
      <c r="AB441" s="129"/>
      <c r="AC441" s="129"/>
      <c r="AD441" s="121"/>
      <c r="AO441" s="129"/>
      <c r="AP441" s="129"/>
      <c r="AQ441" s="121"/>
    </row>
  </sheetData>
  <autoFilter ref="BE1:BE441" xr:uid="{172B0343-32CC-4413-897C-A58453E6033D}"/>
  <mergeCells count="29">
    <mergeCell ref="F3:L3"/>
    <mergeCell ref="A3:A4"/>
    <mergeCell ref="D3:D4"/>
    <mergeCell ref="E3:E4"/>
    <mergeCell ref="B3:B4"/>
    <mergeCell ref="C3:C4"/>
    <mergeCell ref="M3:M4"/>
    <mergeCell ref="N3:N4"/>
    <mergeCell ref="Q3:Q4"/>
    <mergeCell ref="S3:Y3"/>
    <mergeCell ref="Z3:Z4"/>
    <mergeCell ref="O3:O4"/>
    <mergeCell ref="P3:P4"/>
    <mergeCell ref="AM3:AM4"/>
    <mergeCell ref="AN3:AN4"/>
    <mergeCell ref="AQ3:AQ4"/>
    <mergeCell ref="AS3:AY3"/>
    <mergeCell ref="AA3:AA4"/>
    <mergeCell ref="AB3:AB4"/>
    <mergeCell ref="AC3:AC4"/>
    <mergeCell ref="AD3:AD4"/>
    <mergeCell ref="AF3:AL3"/>
    <mergeCell ref="AZ3:AZ4"/>
    <mergeCell ref="BA3:BA4"/>
    <mergeCell ref="BD3:BD4"/>
    <mergeCell ref="AO3:AO4"/>
    <mergeCell ref="AP3:AP4"/>
    <mergeCell ref="BB3:BB4"/>
    <mergeCell ref="BC3:BC4"/>
  </mergeCells>
  <conditionalFormatting sqref="A3:E3">
    <cfRule type="duplicateValues" dxfId="27" priority="83"/>
  </conditionalFormatting>
  <conditionalFormatting sqref="D232">
    <cfRule type="duplicateValues" dxfId="26" priority="3"/>
  </conditionalFormatting>
  <conditionalFormatting sqref="E232">
    <cfRule type="duplicateValues" dxfId="25" priority="4"/>
    <cfRule type="duplicateValues" dxfId="24" priority="5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83A0F-AD7C-49B0-8C00-961FB85D4AD7}">
  <dimension ref="A1:CE232"/>
  <sheetViews>
    <sheetView topLeftCell="BO1" workbookViewId="0">
      <selection activeCell="CC1" sqref="CC1:CD1048576"/>
    </sheetView>
  </sheetViews>
  <sheetFormatPr defaultRowHeight="14.4" x14ac:dyDescent="0.3"/>
  <cols>
    <col min="1" max="1" width="10.33203125" style="5" customWidth="1"/>
    <col min="2" max="2" width="17.5546875" style="5" bestFit="1" customWidth="1"/>
    <col min="3" max="3" width="26.21875" style="16" bestFit="1" customWidth="1"/>
    <col min="4" max="4" width="15.44140625" style="16" customWidth="1"/>
    <col min="5" max="8" width="10.33203125" style="5" customWidth="1"/>
    <col min="9" max="10" width="11.33203125" style="5" customWidth="1"/>
    <col min="11" max="11" width="12.33203125" style="5" customWidth="1"/>
    <col min="12" max="17" width="11.33203125" style="5" customWidth="1"/>
    <col min="18" max="22" width="11.33203125" customWidth="1"/>
    <col min="23" max="23" width="18" style="17" customWidth="1"/>
    <col min="24" max="24" width="15.44140625" style="16" customWidth="1"/>
    <col min="25" max="28" width="10.33203125" style="5" customWidth="1"/>
    <col min="29" max="37" width="11.33203125" style="5" customWidth="1"/>
    <col min="38" max="42" width="11.33203125" customWidth="1"/>
    <col min="43" max="43" width="17.5546875" style="17" customWidth="1"/>
    <col min="44" max="44" width="15.44140625" style="16" customWidth="1"/>
    <col min="45" max="48" width="10.33203125" style="5" customWidth="1"/>
    <col min="49" max="57" width="11.33203125" style="5" customWidth="1"/>
    <col min="58" max="62" width="11.33203125" customWidth="1"/>
    <col min="63" max="63" width="18.5546875" style="17" customWidth="1"/>
    <col min="64" max="64" width="15.44140625" style="16" customWidth="1"/>
    <col min="65" max="68" width="10.33203125" style="5" customWidth="1"/>
    <col min="69" max="77" width="11.33203125" style="5" customWidth="1"/>
    <col min="78" max="82" width="11.33203125" customWidth="1"/>
    <col min="83" max="83" width="21.109375" style="17" customWidth="1"/>
  </cols>
  <sheetData>
    <row r="1" spans="1:83" x14ac:dyDescent="0.3">
      <c r="A1" s="18">
        <v>1</v>
      </c>
      <c r="B1" s="18">
        <v>2</v>
      </c>
      <c r="C1" s="18">
        <v>3</v>
      </c>
      <c r="D1" s="18"/>
      <c r="E1" s="18">
        <v>6</v>
      </c>
      <c r="F1" s="18">
        <v>7</v>
      </c>
      <c r="G1" s="18">
        <v>8</v>
      </c>
      <c r="H1" s="18">
        <v>9</v>
      </c>
      <c r="I1" s="18">
        <v>10</v>
      </c>
      <c r="J1" s="18">
        <v>11</v>
      </c>
      <c r="K1" s="18"/>
      <c r="L1" s="18">
        <v>12</v>
      </c>
      <c r="M1" s="18">
        <v>13</v>
      </c>
      <c r="N1" s="18">
        <v>14</v>
      </c>
      <c r="O1" s="18">
        <v>15</v>
      </c>
      <c r="P1" s="18">
        <v>16</v>
      </c>
      <c r="Q1" s="18">
        <v>17</v>
      </c>
      <c r="R1" s="18">
        <v>18</v>
      </c>
      <c r="S1" s="18">
        <v>19</v>
      </c>
      <c r="T1" s="18">
        <v>20</v>
      </c>
      <c r="U1" s="18"/>
      <c r="V1" s="18"/>
      <c r="W1" s="18">
        <v>21</v>
      </c>
      <c r="X1" s="18"/>
      <c r="Y1" s="18">
        <v>6</v>
      </c>
      <c r="Z1" s="18">
        <v>7</v>
      </c>
      <c r="AA1" s="18">
        <v>8</v>
      </c>
      <c r="AB1" s="18">
        <v>9</v>
      </c>
      <c r="AC1" s="18">
        <v>10</v>
      </c>
      <c r="AD1" s="18">
        <v>11</v>
      </c>
      <c r="AE1" s="18"/>
      <c r="AF1" s="18">
        <v>12</v>
      </c>
      <c r="AG1" s="18">
        <v>13</v>
      </c>
      <c r="AH1" s="18">
        <v>14</v>
      </c>
      <c r="AI1" s="18">
        <v>15</v>
      </c>
      <c r="AJ1" s="18">
        <v>16</v>
      </c>
      <c r="AK1" s="18">
        <v>17</v>
      </c>
      <c r="AL1" s="18">
        <v>18</v>
      </c>
      <c r="AM1" s="18">
        <v>19</v>
      </c>
      <c r="AN1" s="18">
        <v>20</v>
      </c>
      <c r="AO1" s="18"/>
      <c r="AP1" s="18"/>
      <c r="AQ1" s="18">
        <v>21</v>
      </c>
      <c r="AR1" s="18"/>
      <c r="AS1" s="18">
        <v>6</v>
      </c>
      <c r="AT1" s="18">
        <v>7</v>
      </c>
      <c r="AU1" s="18">
        <v>8</v>
      </c>
      <c r="AV1" s="18">
        <v>9</v>
      </c>
      <c r="AW1" s="18">
        <v>10</v>
      </c>
      <c r="AX1" s="18">
        <v>11</v>
      </c>
      <c r="AY1" s="18"/>
      <c r="AZ1" s="18">
        <v>12</v>
      </c>
      <c r="BA1" s="18">
        <v>13</v>
      </c>
      <c r="BB1" s="18">
        <v>14</v>
      </c>
      <c r="BC1" s="18">
        <v>15</v>
      </c>
      <c r="BD1" s="18">
        <v>17</v>
      </c>
      <c r="BE1" s="18"/>
      <c r="BF1" s="18">
        <v>18</v>
      </c>
      <c r="BG1" s="18">
        <v>19</v>
      </c>
      <c r="BH1" s="18">
        <v>20</v>
      </c>
      <c r="BI1" s="18"/>
      <c r="BJ1" s="18"/>
      <c r="BK1" s="18">
        <v>21</v>
      </c>
      <c r="BL1" s="18"/>
      <c r="BM1" s="18">
        <v>6</v>
      </c>
      <c r="BN1" s="18">
        <v>7</v>
      </c>
      <c r="BO1" s="18">
        <v>8</v>
      </c>
      <c r="BP1" s="18">
        <v>9</v>
      </c>
      <c r="BQ1" s="18">
        <v>11</v>
      </c>
      <c r="BR1" s="18"/>
      <c r="BS1" s="18"/>
      <c r="BT1" s="18">
        <v>12</v>
      </c>
      <c r="BU1" s="18">
        <v>13</v>
      </c>
      <c r="BV1" s="18">
        <v>14</v>
      </c>
      <c r="BW1" s="18">
        <v>15</v>
      </c>
      <c r="BX1" s="18">
        <v>16</v>
      </c>
      <c r="BY1" s="18">
        <v>17</v>
      </c>
      <c r="BZ1" s="18">
        <v>18</v>
      </c>
      <c r="CA1" s="18">
        <v>19</v>
      </c>
      <c r="CB1" s="18">
        <v>20</v>
      </c>
      <c r="CC1" s="18"/>
      <c r="CD1" s="18"/>
      <c r="CE1" s="18">
        <v>21</v>
      </c>
    </row>
    <row r="2" spans="1:83" x14ac:dyDescent="0.3">
      <c r="A2" s="1"/>
      <c r="B2" s="3"/>
      <c r="C2" s="4"/>
      <c r="D2" s="4"/>
      <c r="E2" s="19" t="s">
        <v>489</v>
      </c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20"/>
      <c r="S2" s="20"/>
      <c r="T2" s="20"/>
      <c r="U2" s="20"/>
      <c r="V2" s="20"/>
      <c r="W2" s="21"/>
      <c r="X2" s="213" t="s">
        <v>565</v>
      </c>
      <c r="Y2" s="214"/>
      <c r="Z2" s="214"/>
      <c r="AA2" s="214"/>
      <c r="AB2" s="214"/>
      <c r="AC2" s="214"/>
      <c r="AD2" s="214"/>
      <c r="AE2" s="214"/>
      <c r="AF2" s="214"/>
      <c r="AG2" s="214"/>
      <c r="AH2" s="214"/>
      <c r="AI2" s="214"/>
      <c r="AJ2" s="214"/>
      <c r="AK2" s="214"/>
      <c r="AL2" s="214"/>
      <c r="AM2" s="214"/>
      <c r="AN2" s="214"/>
      <c r="AO2" s="214"/>
      <c r="AP2" s="214"/>
      <c r="AQ2" s="215"/>
      <c r="AR2" s="216" t="s">
        <v>563</v>
      </c>
      <c r="AS2" s="217"/>
      <c r="AT2" s="217"/>
      <c r="AU2" s="217"/>
      <c r="AV2" s="217"/>
      <c r="AW2" s="217"/>
      <c r="AX2" s="217"/>
      <c r="AY2" s="217"/>
      <c r="AZ2" s="217"/>
      <c r="BA2" s="217"/>
      <c r="BB2" s="217"/>
      <c r="BC2" s="217"/>
      <c r="BD2" s="217"/>
      <c r="BE2" s="217"/>
      <c r="BF2" s="217"/>
      <c r="BG2" s="217"/>
      <c r="BH2" s="217"/>
      <c r="BI2" s="217"/>
      <c r="BJ2" s="217"/>
      <c r="BK2" s="218"/>
      <c r="BL2" s="213" t="s">
        <v>562</v>
      </c>
      <c r="BM2" s="214"/>
      <c r="BN2" s="214"/>
      <c r="BO2" s="214"/>
      <c r="BP2" s="214"/>
      <c r="BQ2" s="214"/>
      <c r="BR2" s="214"/>
      <c r="BS2" s="214"/>
      <c r="BT2" s="214"/>
      <c r="BU2" s="214"/>
      <c r="BV2" s="214"/>
      <c r="BW2" s="214"/>
      <c r="BX2" s="214"/>
      <c r="BY2" s="214"/>
      <c r="BZ2" s="214"/>
      <c r="CA2" s="214"/>
      <c r="CB2" s="214"/>
      <c r="CC2" s="214"/>
      <c r="CD2" s="214"/>
      <c r="CE2" s="215"/>
    </row>
    <row r="3" spans="1:83" ht="14.4" customHeight="1" x14ac:dyDescent="0.3">
      <c r="A3" s="175" t="s">
        <v>3</v>
      </c>
      <c r="B3" s="175" t="s">
        <v>4</v>
      </c>
      <c r="C3" s="190" t="s">
        <v>5</v>
      </c>
      <c r="D3" s="219" t="s">
        <v>523</v>
      </c>
      <c r="E3" s="221" t="s">
        <v>491</v>
      </c>
      <c r="F3" s="221"/>
      <c r="G3" s="221"/>
      <c r="H3" s="221"/>
      <c r="I3" s="221"/>
      <c r="J3" s="221"/>
      <c r="K3" s="219" t="s">
        <v>554</v>
      </c>
      <c r="L3" s="212" t="s">
        <v>492</v>
      </c>
      <c r="M3" s="212"/>
      <c r="N3" s="212"/>
      <c r="O3" s="212"/>
      <c r="P3" s="212"/>
      <c r="Q3" s="212"/>
      <c r="R3" s="210" t="s">
        <v>9</v>
      </c>
      <c r="S3" s="203" t="s">
        <v>10</v>
      </c>
      <c r="T3" s="205" t="s">
        <v>11</v>
      </c>
      <c r="U3" s="205" t="s">
        <v>600</v>
      </c>
      <c r="V3" s="139"/>
      <c r="W3" s="10" t="s">
        <v>12</v>
      </c>
      <c r="X3" s="219" t="s">
        <v>523</v>
      </c>
      <c r="Y3" s="221" t="s">
        <v>564</v>
      </c>
      <c r="Z3" s="221"/>
      <c r="AA3" s="221"/>
      <c r="AB3" s="221"/>
      <c r="AC3" s="221"/>
      <c r="AD3" s="221"/>
      <c r="AE3" s="219" t="s">
        <v>554</v>
      </c>
      <c r="AF3" s="212" t="s">
        <v>492</v>
      </c>
      <c r="AG3" s="212"/>
      <c r="AH3" s="212"/>
      <c r="AI3" s="212"/>
      <c r="AJ3" s="212"/>
      <c r="AK3" s="212"/>
      <c r="AL3" s="210" t="s">
        <v>9</v>
      </c>
      <c r="AM3" s="203" t="s">
        <v>10</v>
      </c>
      <c r="AN3" s="205" t="s">
        <v>11</v>
      </c>
      <c r="AO3" s="139"/>
      <c r="AP3" s="139"/>
      <c r="AQ3" s="10" t="s">
        <v>12</v>
      </c>
      <c r="AR3" s="219" t="s">
        <v>523</v>
      </c>
      <c r="AS3" s="221" t="s">
        <v>566</v>
      </c>
      <c r="AT3" s="221"/>
      <c r="AU3" s="221"/>
      <c r="AV3" s="221"/>
      <c r="AW3" s="221"/>
      <c r="AX3" s="221"/>
      <c r="AY3" s="219" t="s">
        <v>554</v>
      </c>
      <c r="AZ3" s="212" t="s">
        <v>492</v>
      </c>
      <c r="BA3" s="212"/>
      <c r="BB3" s="212"/>
      <c r="BC3" s="212"/>
      <c r="BD3" s="212"/>
      <c r="BE3" s="96"/>
      <c r="BF3" s="210" t="s">
        <v>9</v>
      </c>
      <c r="BG3" s="203" t="s">
        <v>10</v>
      </c>
      <c r="BH3" s="205" t="s">
        <v>11</v>
      </c>
      <c r="BI3" s="139"/>
      <c r="BJ3" s="139"/>
      <c r="BK3" s="10" t="s">
        <v>12</v>
      </c>
      <c r="BL3" s="219" t="s">
        <v>523</v>
      </c>
      <c r="BM3" s="221" t="s">
        <v>564</v>
      </c>
      <c r="BN3" s="221"/>
      <c r="BO3" s="221"/>
      <c r="BP3" s="221"/>
      <c r="BQ3" s="221"/>
      <c r="BR3" s="95"/>
      <c r="BS3" s="219" t="s">
        <v>554</v>
      </c>
      <c r="BT3" s="212" t="s">
        <v>492</v>
      </c>
      <c r="BU3" s="212"/>
      <c r="BV3" s="212"/>
      <c r="BW3" s="212"/>
      <c r="BX3" s="212"/>
      <c r="BY3" s="212"/>
      <c r="BZ3" s="210" t="s">
        <v>9</v>
      </c>
      <c r="CA3" s="203" t="s">
        <v>10</v>
      </c>
      <c r="CB3" s="205" t="s">
        <v>11</v>
      </c>
      <c r="CC3" s="139"/>
      <c r="CD3" s="205" t="s">
        <v>619</v>
      </c>
      <c r="CE3" s="10" t="s">
        <v>12</v>
      </c>
    </row>
    <row r="4" spans="1:83" s="14" customFormat="1" x14ac:dyDescent="0.3">
      <c r="A4" s="176"/>
      <c r="B4" s="176"/>
      <c r="C4" s="191"/>
      <c r="D4" s="220"/>
      <c r="E4" s="11" t="s">
        <v>493</v>
      </c>
      <c r="F4" s="12" t="s">
        <v>494</v>
      </c>
      <c r="G4" s="11" t="s">
        <v>495</v>
      </c>
      <c r="H4" s="11" t="s">
        <v>496</v>
      </c>
      <c r="I4" s="12" t="s">
        <v>498</v>
      </c>
      <c r="J4" s="12" t="s">
        <v>497</v>
      </c>
      <c r="K4" s="220"/>
      <c r="L4" s="22" t="s">
        <v>493</v>
      </c>
      <c r="M4" s="23" t="s">
        <v>494</v>
      </c>
      <c r="N4" s="22" t="s">
        <v>495</v>
      </c>
      <c r="O4" s="22" t="s">
        <v>496</v>
      </c>
      <c r="P4" s="23" t="s">
        <v>498</v>
      </c>
      <c r="Q4" s="23" t="s">
        <v>497</v>
      </c>
      <c r="R4" s="211"/>
      <c r="S4" s="204"/>
      <c r="T4" s="206"/>
      <c r="U4" s="206"/>
      <c r="V4" s="139"/>
      <c r="W4" s="13" t="s">
        <v>555</v>
      </c>
      <c r="X4" s="220"/>
      <c r="Y4" s="11" t="s">
        <v>493</v>
      </c>
      <c r="Z4" s="12" t="s">
        <v>494</v>
      </c>
      <c r="AA4" s="11" t="s">
        <v>495</v>
      </c>
      <c r="AB4" s="11" t="s">
        <v>496</v>
      </c>
      <c r="AC4" s="12" t="s">
        <v>559</v>
      </c>
      <c r="AD4" s="12" t="s">
        <v>497</v>
      </c>
      <c r="AE4" s="220"/>
      <c r="AF4" s="22" t="s">
        <v>493</v>
      </c>
      <c r="AG4" s="23" t="s">
        <v>494</v>
      </c>
      <c r="AH4" s="22" t="s">
        <v>495</v>
      </c>
      <c r="AI4" s="22" t="s">
        <v>496</v>
      </c>
      <c r="AJ4" s="23" t="s">
        <v>560</v>
      </c>
      <c r="AK4" s="23" t="s">
        <v>497</v>
      </c>
      <c r="AL4" s="211"/>
      <c r="AM4" s="204"/>
      <c r="AN4" s="206"/>
      <c r="AO4" s="139"/>
      <c r="AP4" s="139"/>
      <c r="AQ4" s="13" t="s">
        <v>555</v>
      </c>
      <c r="AR4" s="220"/>
      <c r="AS4" s="11" t="s">
        <v>493</v>
      </c>
      <c r="AT4" s="12" t="s">
        <v>494</v>
      </c>
      <c r="AU4" s="11" t="s">
        <v>495</v>
      </c>
      <c r="AV4" s="11" t="s">
        <v>496</v>
      </c>
      <c r="AW4" s="12" t="s">
        <v>498</v>
      </c>
      <c r="AX4" s="12" t="s">
        <v>497</v>
      </c>
      <c r="AY4" s="220"/>
      <c r="AZ4" s="22" t="s">
        <v>493</v>
      </c>
      <c r="BA4" s="23" t="s">
        <v>494</v>
      </c>
      <c r="BB4" s="22" t="s">
        <v>495</v>
      </c>
      <c r="BC4" s="22" t="s">
        <v>496</v>
      </c>
      <c r="BD4" s="23" t="s">
        <v>498</v>
      </c>
      <c r="BE4" s="23" t="s">
        <v>497</v>
      </c>
      <c r="BF4" s="211"/>
      <c r="BG4" s="204"/>
      <c r="BH4" s="206"/>
      <c r="BI4" s="139"/>
      <c r="BJ4" s="139"/>
      <c r="BK4" s="13" t="s">
        <v>555</v>
      </c>
      <c r="BL4" s="220"/>
      <c r="BM4" s="11" t="s">
        <v>493</v>
      </c>
      <c r="BN4" s="12" t="s">
        <v>494</v>
      </c>
      <c r="BO4" s="11" t="s">
        <v>495</v>
      </c>
      <c r="BP4" s="11" t="s">
        <v>496</v>
      </c>
      <c r="BQ4" s="12" t="s">
        <v>498</v>
      </c>
      <c r="BR4" s="12" t="s">
        <v>497</v>
      </c>
      <c r="BS4" s="220"/>
      <c r="BT4" s="22" t="s">
        <v>493</v>
      </c>
      <c r="BU4" s="23" t="s">
        <v>494</v>
      </c>
      <c r="BV4" s="22" t="s">
        <v>495</v>
      </c>
      <c r="BW4" s="22" t="s">
        <v>496</v>
      </c>
      <c r="BX4" s="23" t="s">
        <v>561</v>
      </c>
      <c r="BY4" s="23" t="s">
        <v>497</v>
      </c>
      <c r="BZ4" s="211"/>
      <c r="CA4" s="204"/>
      <c r="CB4" s="206"/>
      <c r="CC4" s="139"/>
      <c r="CD4" s="206"/>
      <c r="CE4" s="13" t="s">
        <v>555</v>
      </c>
    </row>
    <row r="5" spans="1:83" s="77" customFormat="1" x14ac:dyDescent="0.3">
      <c r="A5" s="74">
        <v>1</v>
      </c>
      <c r="B5" s="60" t="s">
        <v>21</v>
      </c>
      <c r="C5" s="61" t="s">
        <v>22</v>
      </c>
      <c r="D5" s="75">
        <v>0.66666666666666663</v>
      </c>
      <c r="E5" s="71">
        <v>12</v>
      </c>
      <c r="F5" s="71">
        <v>12</v>
      </c>
      <c r="G5" s="71">
        <v>4</v>
      </c>
      <c r="H5" s="71" t="s">
        <v>500</v>
      </c>
      <c r="I5" s="71">
        <v>8</v>
      </c>
      <c r="J5" s="71">
        <v>53</v>
      </c>
      <c r="K5" s="71" t="str">
        <f>IF(D5&gt;=66%,"Cleared","NC")</f>
        <v>Cleared</v>
      </c>
      <c r="L5" s="71">
        <v>2</v>
      </c>
      <c r="M5" s="71">
        <v>2</v>
      </c>
      <c r="N5" s="71">
        <v>3</v>
      </c>
      <c r="O5" s="71">
        <v>3</v>
      </c>
      <c r="P5" s="71">
        <v>1</v>
      </c>
      <c r="Q5" s="71">
        <v>2</v>
      </c>
      <c r="R5" s="76">
        <f>L5+M5+N5+O5+P5+Q5</f>
        <v>13</v>
      </c>
      <c r="S5" s="76">
        <f>R5/30*100</f>
        <v>43.333333333333336</v>
      </c>
      <c r="T5" s="76">
        <f>S5*0.3</f>
        <v>13</v>
      </c>
      <c r="U5" s="76" t="str">
        <f>IF(T5&gt;=9,"Cleared","NC")</f>
        <v>Cleared</v>
      </c>
      <c r="V5" s="76" t="str">
        <f>IF(K5="NC","NC",IF(U5="NC","NC","Cleared"))</f>
        <v>Cleared</v>
      </c>
      <c r="W5" s="98" t="str">
        <f>IF(K5&amp;U5="ClearedCleared","Cleared",IF(K5="NC","Attendance  ","") &amp;IF(U5="NC","Test ",""))</f>
        <v>Cleared</v>
      </c>
      <c r="X5" s="75">
        <v>0.45</v>
      </c>
      <c r="Y5" s="71" t="s">
        <v>24</v>
      </c>
      <c r="Z5" s="71" t="s">
        <v>24</v>
      </c>
      <c r="AA5" s="71" t="s">
        <v>24</v>
      </c>
      <c r="AB5" s="71" t="s">
        <v>24</v>
      </c>
      <c r="AC5" s="71" t="s">
        <v>24</v>
      </c>
      <c r="AD5" s="71" t="s">
        <v>24</v>
      </c>
      <c r="AE5" s="71" t="str">
        <f t="shared" ref="AE5:AE69" si="0">IF(X5&gt;=66%,"Cleared","NC")</f>
        <v>NC</v>
      </c>
      <c r="AF5" s="71">
        <v>0</v>
      </c>
      <c r="AG5" s="71">
        <v>0</v>
      </c>
      <c r="AH5" s="71">
        <v>0</v>
      </c>
      <c r="AI5" s="71">
        <v>0</v>
      </c>
      <c r="AJ5" s="71">
        <v>0</v>
      </c>
      <c r="AK5" s="71">
        <v>0</v>
      </c>
      <c r="AL5" s="76">
        <f>AF5+AG5+AH5+AI5+AJ5+AK5</f>
        <v>0</v>
      </c>
      <c r="AM5" s="76">
        <f>AL5/30*100</f>
        <v>0</v>
      </c>
      <c r="AN5" s="76">
        <f>AM5*0.3</f>
        <v>0</v>
      </c>
      <c r="AO5" s="76" t="str">
        <f t="shared" ref="AO5:AO68" si="1">IF(AN5&gt;=9,"Cleared","NC")</f>
        <v>NC</v>
      </c>
      <c r="AP5" s="76" t="str">
        <f>IF(AO5="NC","NC",IF(AE5="NC","NC","Cleared"))</f>
        <v>NC</v>
      </c>
      <c r="AQ5" s="98" t="str">
        <f>IF(AE5&amp;AO5="ClearedCleared","Cleared",IF(AE5="NC","Attendance  ","") &amp;IF(AO5="NC","Test ",""))</f>
        <v xml:space="preserve">Attendance  Test </v>
      </c>
      <c r="AR5" s="75">
        <v>0.66666666666666663</v>
      </c>
      <c r="AS5" s="71">
        <v>11</v>
      </c>
      <c r="AT5" s="71">
        <v>16</v>
      </c>
      <c r="AU5" s="71">
        <v>1</v>
      </c>
      <c r="AV5" s="71">
        <v>1.6</v>
      </c>
      <c r="AW5" s="71">
        <v>8</v>
      </c>
      <c r="AX5" s="71">
        <v>51</v>
      </c>
      <c r="AY5" s="71" t="str">
        <f>IF(AR5&gt;=66%,"Cleared","NC")</f>
        <v>Cleared</v>
      </c>
      <c r="AZ5" s="71">
        <v>1</v>
      </c>
      <c r="BA5" s="71">
        <v>2</v>
      </c>
      <c r="BB5" s="71">
        <v>3</v>
      </c>
      <c r="BC5" s="71">
        <v>1</v>
      </c>
      <c r="BD5" s="71">
        <v>1</v>
      </c>
      <c r="BE5" s="71">
        <v>2</v>
      </c>
      <c r="BF5" s="76">
        <f t="shared" ref="BF5:BF68" si="2">AZ5+BA5+BB5+BC5+BE5+BD5</f>
        <v>10</v>
      </c>
      <c r="BG5" s="76">
        <f>BF5/30*100</f>
        <v>33.333333333333329</v>
      </c>
      <c r="BH5" s="76">
        <f>BG5*0.3</f>
        <v>9.9999999999999982</v>
      </c>
      <c r="BI5" s="76" t="str">
        <f t="shared" ref="BI5:BI68" si="3">IF(BH5&gt;=9,"Cleared","NC")</f>
        <v>Cleared</v>
      </c>
      <c r="BJ5" s="76" t="str">
        <f>IF(AY5="NC","NC",IF(BI5="NC","NC","Cleared"))</f>
        <v>Cleared</v>
      </c>
      <c r="BK5" s="98" t="str">
        <f>IF(AY5&amp;BI5="ClearedCleared","Cleared",IF(AY5="NC","Attendance  ","") &amp;IF(BI5="NC","Test ",""))</f>
        <v>Cleared</v>
      </c>
      <c r="BL5" s="75">
        <v>0.7</v>
      </c>
      <c r="BM5" s="71" t="s">
        <v>24</v>
      </c>
      <c r="BN5" s="71" t="s">
        <v>24</v>
      </c>
      <c r="BO5" s="71" t="s">
        <v>24</v>
      </c>
      <c r="BP5" s="71">
        <v>2.1</v>
      </c>
      <c r="BQ5" s="71">
        <v>8</v>
      </c>
      <c r="BR5" s="71" t="s">
        <v>24</v>
      </c>
      <c r="BS5" s="71" t="str">
        <f>IF(BL5&gt;=66%,"Cleared","NC")</f>
        <v>Cleared</v>
      </c>
      <c r="BT5" s="93">
        <v>0</v>
      </c>
      <c r="BU5" s="98">
        <v>0</v>
      </c>
      <c r="BV5" s="98">
        <v>0</v>
      </c>
      <c r="BW5" s="93">
        <v>2</v>
      </c>
      <c r="BX5" s="93">
        <v>1</v>
      </c>
      <c r="BY5" s="93">
        <v>0</v>
      </c>
      <c r="BZ5" s="76">
        <f>BT5+BU5+BV5+BW5+BX5+BY5</f>
        <v>3</v>
      </c>
      <c r="CA5" s="76">
        <f>BZ5/30*100</f>
        <v>10</v>
      </c>
      <c r="CB5" s="76">
        <f>CA5*0.3</f>
        <v>3</v>
      </c>
      <c r="CC5" s="99" t="str">
        <f t="shared" ref="CC5:CC68" si="4">IF(CB5&gt;=9,"Cleared","NC")</f>
        <v>NC</v>
      </c>
      <c r="CD5" s="99" t="str">
        <f>IF(BS5="NC","NC",IF(CC5="NC","NC","Cleared"))</f>
        <v>NC</v>
      </c>
      <c r="CE5" s="98" t="str">
        <f>IF(BS5&amp;CC5="ClearedCleared","Cleared",IF(BS5="NC","Attendance  ","") &amp;IF(CC5="NC","Test ",""))</f>
        <v xml:space="preserve">Test </v>
      </c>
    </row>
    <row r="6" spans="1:83" s="77" customFormat="1" x14ac:dyDescent="0.3">
      <c r="A6" s="78">
        <v>2</v>
      </c>
      <c r="B6" s="64" t="s">
        <v>25</v>
      </c>
      <c r="C6" s="65" t="s">
        <v>26</v>
      </c>
      <c r="D6" s="75">
        <v>0.96666666666666667</v>
      </c>
      <c r="E6" s="71">
        <v>22</v>
      </c>
      <c r="F6" s="71">
        <v>2</v>
      </c>
      <c r="G6" s="71">
        <v>7</v>
      </c>
      <c r="H6" s="71" t="s">
        <v>500</v>
      </c>
      <c r="I6" s="71">
        <v>2</v>
      </c>
      <c r="J6" s="71">
        <v>74</v>
      </c>
      <c r="K6" s="71" t="str">
        <f t="shared" ref="K6:K69" si="5">IF(D6&gt;=66%,"Cleared","NC")</f>
        <v>Cleared</v>
      </c>
      <c r="L6" s="71">
        <v>3</v>
      </c>
      <c r="M6" s="71">
        <v>1</v>
      </c>
      <c r="N6" s="72">
        <v>4</v>
      </c>
      <c r="O6" s="72">
        <v>3</v>
      </c>
      <c r="P6" s="72">
        <v>4</v>
      </c>
      <c r="Q6" s="72">
        <v>4</v>
      </c>
      <c r="R6" s="79">
        <f>L6+M6+N6+O6+P6+Q6</f>
        <v>19</v>
      </c>
      <c r="S6" s="79">
        <f t="shared" ref="S6:S69" si="6">R6/30*100</f>
        <v>63.333333333333329</v>
      </c>
      <c r="T6" s="79">
        <f t="shared" ref="T6:T69" si="7">S6*0.3</f>
        <v>18.999999999999996</v>
      </c>
      <c r="U6" s="76" t="str">
        <f t="shared" ref="U6:U69" si="8">IF(T6&gt;=9,"Cleared","NC")</f>
        <v>Cleared</v>
      </c>
      <c r="V6" s="76" t="str">
        <f t="shared" ref="V6:V69" si="9">IF(K6="NC","NC",IF(U6="NC","NC","Cleared"))</f>
        <v>Cleared</v>
      </c>
      <c r="W6" s="98" t="str">
        <f t="shared" ref="W6:W69" si="10">IF(K6&amp;U6="ClearedCleared","Cleared",IF(K6="NC","Attendance  ","") &amp;IF(U6="NC","Test ",""))</f>
        <v>Cleared</v>
      </c>
      <c r="X6" s="75">
        <v>0.96666666666666667</v>
      </c>
      <c r="Y6" s="72">
        <v>21</v>
      </c>
      <c r="Z6" s="72">
        <v>8</v>
      </c>
      <c r="AA6" s="72">
        <v>6</v>
      </c>
      <c r="AB6" s="72">
        <v>7.1</v>
      </c>
      <c r="AC6" s="72">
        <v>5</v>
      </c>
      <c r="AD6" s="72">
        <v>72</v>
      </c>
      <c r="AE6" s="71" t="str">
        <f t="shared" si="0"/>
        <v>Cleared</v>
      </c>
      <c r="AF6" s="72">
        <v>3</v>
      </c>
      <c r="AG6" s="72">
        <v>1</v>
      </c>
      <c r="AH6" s="72">
        <v>4</v>
      </c>
      <c r="AI6" s="72">
        <v>3</v>
      </c>
      <c r="AJ6" s="72">
        <v>1</v>
      </c>
      <c r="AK6" s="72">
        <v>4</v>
      </c>
      <c r="AL6" s="79">
        <f>AF6+AG6+AH6+AI6+AJ6+AK6</f>
        <v>16</v>
      </c>
      <c r="AM6" s="79">
        <f t="shared" ref="AM6:AM69" si="11">AL6/30*100</f>
        <v>53.333333333333336</v>
      </c>
      <c r="AN6" s="79">
        <f t="shared" ref="AN6:AN69" si="12">AM6*0.3</f>
        <v>16</v>
      </c>
      <c r="AO6" s="76" t="str">
        <f t="shared" si="1"/>
        <v>Cleared</v>
      </c>
      <c r="AP6" s="76" t="str">
        <f t="shared" ref="AP6:AP69" si="13">IF(AO6="NC","NC",IF(AE6="NC","NC","Cleared"))</f>
        <v>Cleared</v>
      </c>
      <c r="AQ6" s="98" t="str">
        <f t="shared" ref="AQ6:AQ69" si="14">IF(AE6&amp;AO6="ClearedCleared","Cleared",IF(AE6="NC","Attendance  ","") &amp;IF(AO6="NC","Test ",""))</f>
        <v>Cleared</v>
      </c>
      <c r="AR6" s="75">
        <v>0.66666666666666663</v>
      </c>
      <c r="AS6" s="72" t="s">
        <v>24</v>
      </c>
      <c r="AT6" s="72" t="s">
        <v>24</v>
      </c>
      <c r="AU6" s="72" t="s">
        <v>24</v>
      </c>
      <c r="AV6" s="72" t="s">
        <v>24</v>
      </c>
      <c r="AW6" s="72">
        <v>8</v>
      </c>
      <c r="AX6" s="72">
        <v>69</v>
      </c>
      <c r="AY6" s="71" t="str">
        <f t="shared" ref="AY6:AY69" si="15">IF(AR6&gt;=66%,"Cleared","NC")</f>
        <v>Cleared</v>
      </c>
      <c r="AZ6" s="72">
        <v>0</v>
      </c>
      <c r="BA6" s="72">
        <v>0</v>
      </c>
      <c r="BB6" s="72">
        <v>0</v>
      </c>
      <c r="BC6" s="72">
        <v>0</v>
      </c>
      <c r="BD6" s="72">
        <v>1</v>
      </c>
      <c r="BE6" s="72">
        <v>4</v>
      </c>
      <c r="BF6" s="79">
        <f t="shared" si="2"/>
        <v>5</v>
      </c>
      <c r="BG6" s="79">
        <f t="shared" ref="BG6:BG69" si="16">BF6/30*100</f>
        <v>16.666666666666664</v>
      </c>
      <c r="BH6" s="79">
        <f t="shared" ref="BH6:BH69" si="17">BG6*0.3</f>
        <v>4.9999999999999991</v>
      </c>
      <c r="BI6" s="76" t="str">
        <f t="shared" si="3"/>
        <v>NC</v>
      </c>
      <c r="BJ6" s="76" t="str">
        <f t="shared" ref="BJ6:BJ69" si="18">IF(AY6="NC","NC",IF(BI6="NC","NC","Cleared"))</f>
        <v>NC</v>
      </c>
      <c r="BK6" s="98" t="str">
        <f t="shared" ref="BK6:BK69" si="19">IF(AY6&amp;BI6="ClearedCleared","Cleared",IF(AY6="NC","Attendance  ","") &amp;IF(BI6="NC","Test ",""))</f>
        <v xml:space="preserve">Test </v>
      </c>
      <c r="BL6" s="75">
        <v>0.66666666666666663</v>
      </c>
      <c r="BM6" s="72">
        <v>23</v>
      </c>
      <c r="BN6" s="72">
        <v>5</v>
      </c>
      <c r="BO6" s="72">
        <v>-1</v>
      </c>
      <c r="BP6" s="72">
        <v>5.8</v>
      </c>
      <c r="BQ6" s="72">
        <v>8</v>
      </c>
      <c r="BR6" s="72">
        <v>70</v>
      </c>
      <c r="BS6" s="71" t="str">
        <f t="shared" ref="BS6:BS69" si="20">IF(BL6&gt;=66%,"Cleared","NC")</f>
        <v>Cleared</v>
      </c>
      <c r="BT6" s="98">
        <v>4</v>
      </c>
      <c r="BU6" s="98">
        <v>1</v>
      </c>
      <c r="BV6" s="98">
        <v>3</v>
      </c>
      <c r="BW6" s="98">
        <v>3</v>
      </c>
      <c r="BX6" s="98">
        <v>1</v>
      </c>
      <c r="BY6" s="98">
        <v>4</v>
      </c>
      <c r="BZ6" s="76">
        <f t="shared" ref="BZ6:BZ69" si="21">BT6+BU6+BV6+BW6+BX6+BY6</f>
        <v>16</v>
      </c>
      <c r="CA6" s="79">
        <f t="shared" ref="CA6:CA69" si="22">BZ6/30*100</f>
        <v>53.333333333333336</v>
      </c>
      <c r="CB6" s="79">
        <f t="shared" ref="CB6:CB69" si="23">CA6*0.3</f>
        <v>16</v>
      </c>
      <c r="CC6" s="99" t="str">
        <f t="shared" si="4"/>
        <v>Cleared</v>
      </c>
      <c r="CD6" s="99" t="str">
        <f t="shared" ref="CD6:CD69" si="24">IF(BS6="NC","NC",IF(CC6="NC","NC","Cleared"))</f>
        <v>Cleared</v>
      </c>
      <c r="CE6" s="98" t="str">
        <f>IF(BS6&amp;CC6="ClearedCleared","Cleared",IF(BS6="NC","Attendance  ","") &amp;IF(CC6="NC","Test ",""))</f>
        <v>Cleared</v>
      </c>
    </row>
    <row r="7" spans="1:83" s="77" customFormat="1" x14ac:dyDescent="0.3">
      <c r="A7" s="74">
        <v>3</v>
      </c>
      <c r="B7" s="60" t="s">
        <v>28</v>
      </c>
      <c r="C7" s="61" t="s">
        <v>29</v>
      </c>
      <c r="D7" s="75">
        <v>0.66666666666666663</v>
      </c>
      <c r="E7" s="71">
        <v>2</v>
      </c>
      <c r="F7" s="71">
        <v>7</v>
      </c>
      <c r="G7" s="71">
        <v>-25</v>
      </c>
      <c r="H7" s="71" t="s">
        <v>500</v>
      </c>
      <c r="I7" s="71">
        <v>8</v>
      </c>
      <c r="J7" s="71">
        <v>70</v>
      </c>
      <c r="K7" s="71" t="str">
        <f t="shared" si="5"/>
        <v>Cleared</v>
      </c>
      <c r="L7" s="71">
        <v>1</v>
      </c>
      <c r="M7" s="71">
        <v>1</v>
      </c>
      <c r="N7" s="71">
        <v>1</v>
      </c>
      <c r="O7" s="71">
        <v>3</v>
      </c>
      <c r="P7" s="71">
        <v>1</v>
      </c>
      <c r="Q7" s="71">
        <v>4</v>
      </c>
      <c r="R7" s="76">
        <f t="shared" ref="R7:R70" si="25">L7+M7+N7+O7+P7+Q7</f>
        <v>11</v>
      </c>
      <c r="S7" s="76">
        <f t="shared" si="6"/>
        <v>36.666666666666664</v>
      </c>
      <c r="T7" s="76">
        <f t="shared" si="7"/>
        <v>10.999999999999998</v>
      </c>
      <c r="U7" s="76" t="str">
        <f t="shared" si="8"/>
        <v>Cleared</v>
      </c>
      <c r="V7" s="76" t="str">
        <f t="shared" si="9"/>
        <v>Cleared</v>
      </c>
      <c r="W7" s="98" t="str">
        <f t="shared" si="10"/>
        <v>Cleared</v>
      </c>
      <c r="X7" s="75">
        <v>6.6666666666666666E-2</v>
      </c>
      <c r="Y7" s="71" t="s">
        <v>24</v>
      </c>
      <c r="Z7" s="71" t="s">
        <v>24</v>
      </c>
      <c r="AA7" s="71" t="s">
        <v>24</v>
      </c>
      <c r="AB7" s="71" t="s">
        <v>24</v>
      </c>
      <c r="AC7" s="71" t="s">
        <v>24</v>
      </c>
      <c r="AD7" s="71">
        <v>67</v>
      </c>
      <c r="AE7" s="71" t="str">
        <f t="shared" si="0"/>
        <v>NC</v>
      </c>
      <c r="AF7" s="71">
        <v>0</v>
      </c>
      <c r="AG7" s="71">
        <v>0</v>
      </c>
      <c r="AH7" s="71">
        <v>0</v>
      </c>
      <c r="AI7" s="71">
        <v>0</v>
      </c>
      <c r="AJ7" s="71">
        <v>0</v>
      </c>
      <c r="AK7" s="71">
        <v>4</v>
      </c>
      <c r="AL7" s="76">
        <f t="shared" ref="AL7:AL70" si="26">AF7+AG7+AH7+AI7+AJ7+AK7</f>
        <v>4</v>
      </c>
      <c r="AM7" s="76">
        <f t="shared" si="11"/>
        <v>13.333333333333334</v>
      </c>
      <c r="AN7" s="76">
        <f t="shared" si="12"/>
        <v>4</v>
      </c>
      <c r="AO7" s="76" t="str">
        <f t="shared" si="1"/>
        <v>NC</v>
      </c>
      <c r="AP7" s="76" t="str">
        <f t="shared" si="13"/>
        <v>NC</v>
      </c>
      <c r="AQ7" s="98" t="str">
        <f t="shared" si="14"/>
        <v xml:space="preserve">Attendance  Test </v>
      </c>
      <c r="AR7" s="75">
        <v>6.6666666666666666E-2</v>
      </c>
      <c r="AS7" s="71" t="s">
        <v>24</v>
      </c>
      <c r="AT7" s="71" t="s">
        <v>24</v>
      </c>
      <c r="AU7" s="71" t="s">
        <v>24</v>
      </c>
      <c r="AV7" s="71" t="s">
        <v>24</v>
      </c>
      <c r="AW7" s="71">
        <v>8</v>
      </c>
      <c r="AX7" s="71">
        <v>68</v>
      </c>
      <c r="AY7" s="71" t="str">
        <f t="shared" si="15"/>
        <v>NC</v>
      </c>
      <c r="AZ7" s="71">
        <v>0</v>
      </c>
      <c r="BA7" s="71">
        <v>0</v>
      </c>
      <c r="BB7" s="71">
        <v>0</v>
      </c>
      <c r="BC7" s="71">
        <v>0</v>
      </c>
      <c r="BD7" s="71">
        <v>1</v>
      </c>
      <c r="BE7" s="71">
        <v>4</v>
      </c>
      <c r="BF7" s="76">
        <f t="shared" si="2"/>
        <v>5</v>
      </c>
      <c r="BG7" s="76">
        <f t="shared" si="16"/>
        <v>16.666666666666664</v>
      </c>
      <c r="BH7" s="76">
        <f t="shared" si="17"/>
        <v>4.9999999999999991</v>
      </c>
      <c r="BI7" s="76" t="str">
        <f t="shared" si="3"/>
        <v>NC</v>
      </c>
      <c r="BJ7" s="76" t="str">
        <f t="shared" si="18"/>
        <v>NC</v>
      </c>
      <c r="BK7" s="98" t="str">
        <f t="shared" si="19"/>
        <v xml:space="preserve">Attendance  Test </v>
      </c>
      <c r="BL7" s="75">
        <v>0.13333333333333333</v>
      </c>
      <c r="BM7" s="71" t="s">
        <v>24</v>
      </c>
      <c r="BN7" s="71" t="s">
        <v>24</v>
      </c>
      <c r="BO7" s="71" t="s">
        <v>24</v>
      </c>
      <c r="BP7" s="71">
        <v>2.2000000000000002</v>
      </c>
      <c r="BQ7" s="71">
        <v>8</v>
      </c>
      <c r="BR7" s="71" t="s">
        <v>24</v>
      </c>
      <c r="BS7" s="71" t="str">
        <f t="shared" si="20"/>
        <v>NC</v>
      </c>
      <c r="BT7" s="93">
        <v>0</v>
      </c>
      <c r="BU7" s="98">
        <v>0</v>
      </c>
      <c r="BV7" s="98">
        <v>0</v>
      </c>
      <c r="BW7" s="93">
        <v>2</v>
      </c>
      <c r="BX7" s="93">
        <v>1</v>
      </c>
      <c r="BY7" s="93">
        <v>0</v>
      </c>
      <c r="BZ7" s="76">
        <f t="shared" si="21"/>
        <v>3</v>
      </c>
      <c r="CA7" s="76">
        <f t="shared" si="22"/>
        <v>10</v>
      </c>
      <c r="CB7" s="76">
        <f t="shared" si="23"/>
        <v>3</v>
      </c>
      <c r="CC7" s="99" t="str">
        <f t="shared" si="4"/>
        <v>NC</v>
      </c>
      <c r="CD7" s="99" t="str">
        <f t="shared" si="24"/>
        <v>NC</v>
      </c>
      <c r="CE7" s="98" t="str">
        <f t="shared" ref="CE7:CE69" si="27">IF(BS7&amp;CC7="ClearedCleared","Cleared",IF(BS7="NC","Attendance  ","") &amp;IF(CC7="NC","Test ",""))</f>
        <v xml:space="preserve">Attendance  Test </v>
      </c>
    </row>
    <row r="8" spans="1:83" s="77" customFormat="1" x14ac:dyDescent="0.3">
      <c r="A8" s="78">
        <v>4</v>
      </c>
      <c r="B8" s="64" t="s">
        <v>30</v>
      </c>
      <c r="C8" s="65" t="s">
        <v>31</v>
      </c>
      <c r="D8" s="75">
        <v>0.8</v>
      </c>
      <c r="E8" s="71">
        <v>27</v>
      </c>
      <c r="F8" s="71">
        <v>1</v>
      </c>
      <c r="G8" s="71">
        <v>10</v>
      </c>
      <c r="H8" s="71" t="s">
        <v>500</v>
      </c>
      <c r="I8" s="71">
        <v>3</v>
      </c>
      <c r="J8" s="71">
        <v>70</v>
      </c>
      <c r="K8" s="71" t="str">
        <f t="shared" si="5"/>
        <v>Cleared</v>
      </c>
      <c r="L8" s="71">
        <v>4</v>
      </c>
      <c r="M8" s="71">
        <v>1</v>
      </c>
      <c r="N8" s="72">
        <v>4</v>
      </c>
      <c r="O8" s="72">
        <v>3</v>
      </c>
      <c r="P8" s="72">
        <v>3</v>
      </c>
      <c r="Q8" s="72">
        <v>4</v>
      </c>
      <c r="R8" s="79">
        <f t="shared" si="25"/>
        <v>19</v>
      </c>
      <c r="S8" s="79">
        <f t="shared" si="6"/>
        <v>63.333333333333329</v>
      </c>
      <c r="T8" s="79">
        <f t="shared" si="7"/>
        <v>18.999999999999996</v>
      </c>
      <c r="U8" s="76" t="str">
        <f t="shared" si="8"/>
        <v>Cleared</v>
      </c>
      <c r="V8" s="76" t="str">
        <f t="shared" si="9"/>
        <v>Cleared</v>
      </c>
      <c r="W8" s="98" t="str">
        <f t="shared" si="10"/>
        <v>Cleared</v>
      </c>
      <c r="X8" s="75">
        <v>0.66666666666666663</v>
      </c>
      <c r="Y8" s="72" t="s">
        <v>24</v>
      </c>
      <c r="Z8" s="72" t="s">
        <v>24</v>
      </c>
      <c r="AA8" s="72" t="s">
        <v>24</v>
      </c>
      <c r="AB8" s="72" t="s">
        <v>24</v>
      </c>
      <c r="AC8" s="72">
        <v>6</v>
      </c>
      <c r="AD8" s="72">
        <v>69</v>
      </c>
      <c r="AE8" s="71" t="str">
        <f t="shared" si="0"/>
        <v>Cleared</v>
      </c>
      <c r="AF8" s="72">
        <v>0</v>
      </c>
      <c r="AG8" s="72">
        <v>0</v>
      </c>
      <c r="AH8" s="72">
        <v>0</v>
      </c>
      <c r="AI8" s="72">
        <v>0</v>
      </c>
      <c r="AJ8" s="72">
        <v>1</v>
      </c>
      <c r="AK8" s="72">
        <v>4</v>
      </c>
      <c r="AL8" s="79">
        <f t="shared" si="26"/>
        <v>5</v>
      </c>
      <c r="AM8" s="79">
        <f t="shared" si="11"/>
        <v>16.666666666666664</v>
      </c>
      <c r="AN8" s="79">
        <f t="shared" si="12"/>
        <v>4.9999999999999991</v>
      </c>
      <c r="AO8" s="76" t="str">
        <f t="shared" si="1"/>
        <v>NC</v>
      </c>
      <c r="AP8" s="76" t="str">
        <f t="shared" si="13"/>
        <v>NC</v>
      </c>
      <c r="AQ8" s="98" t="str">
        <f t="shared" si="14"/>
        <v xml:space="preserve">Test </v>
      </c>
      <c r="AR8" s="75">
        <v>0.3</v>
      </c>
      <c r="AS8" s="72">
        <v>26</v>
      </c>
      <c r="AT8" s="72">
        <v>20</v>
      </c>
      <c r="AU8" s="72">
        <v>13</v>
      </c>
      <c r="AV8" s="72">
        <v>5.4</v>
      </c>
      <c r="AW8" s="72">
        <v>8</v>
      </c>
      <c r="AX8" s="72">
        <v>69</v>
      </c>
      <c r="AY8" s="71" t="str">
        <f t="shared" si="15"/>
        <v>NC</v>
      </c>
      <c r="AZ8" s="72">
        <v>4</v>
      </c>
      <c r="BA8" s="72">
        <v>3</v>
      </c>
      <c r="BB8" s="72">
        <v>4</v>
      </c>
      <c r="BC8" s="72">
        <v>3</v>
      </c>
      <c r="BD8" s="72">
        <v>1</v>
      </c>
      <c r="BE8" s="72">
        <v>4</v>
      </c>
      <c r="BF8" s="79">
        <f t="shared" si="2"/>
        <v>19</v>
      </c>
      <c r="BG8" s="79">
        <f t="shared" si="16"/>
        <v>63.333333333333329</v>
      </c>
      <c r="BH8" s="79">
        <f t="shared" si="17"/>
        <v>18.999999999999996</v>
      </c>
      <c r="BI8" s="76" t="str">
        <f t="shared" si="3"/>
        <v>Cleared</v>
      </c>
      <c r="BJ8" s="76" t="str">
        <f t="shared" si="18"/>
        <v>NC</v>
      </c>
      <c r="BK8" s="98" t="str">
        <f t="shared" si="19"/>
        <v xml:space="preserve">Attendance  </v>
      </c>
      <c r="BL8" s="75">
        <v>0.36666666666666664</v>
      </c>
      <c r="BM8" s="72">
        <v>24</v>
      </c>
      <c r="BN8" s="72">
        <v>21</v>
      </c>
      <c r="BO8" s="72">
        <v>10</v>
      </c>
      <c r="BP8" s="72" t="s">
        <v>24</v>
      </c>
      <c r="BQ8" s="72">
        <v>8</v>
      </c>
      <c r="BR8" s="72">
        <v>69</v>
      </c>
      <c r="BS8" s="71" t="str">
        <f t="shared" si="20"/>
        <v>NC</v>
      </c>
      <c r="BT8" s="98">
        <v>4</v>
      </c>
      <c r="BU8" s="98">
        <v>3</v>
      </c>
      <c r="BV8" s="98">
        <v>3</v>
      </c>
      <c r="BW8" s="98">
        <v>0</v>
      </c>
      <c r="BX8" s="98">
        <v>1</v>
      </c>
      <c r="BY8" s="98">
        <v>4</v>
      </c>
      <c r="BZ8" s="76">
        <f t="shared" si="21"/>
        <v>15</v>
      </c>
      <c r="CA8" s="79">
        <f t="shared" si="22"/>
        <v>50</v>
      </c>
      <c r="CB8" s="79">
        <f t="shared" si="23"/>
        <v>15</v>
      </c>
      <c r="CC8" s="99" t="str">
        <f t="shared" si="4"/>
        <v>Cleared</v>
      </c>
      <c r="CD8" s="99" t="str">
        <f t="shared" si="24"/>
        <v>NC</v>
      </c>
      <c r="CE8" s="98" t="str">
        <f t="shared" si="27"/>
        <v xml:space="preserve">Attendance  </v>
      </c>
    </row>
    <row r="9" spans="1:83" s="77" customFormat="1" x14ac:dyDescent="0.3">
      <c r="A9" s="74">
        <v>5</v>
      </c>
      <c r="B9" s="60" t="s">
        <v>32</v>
      </c>
      <c r="C9" s="61" t="s">
        <v>33</v>
      </c>
      <c r="D9" s="75">
        <v>3.3333333333333333E-2</v>
      </c>
      <c r="E9" s="71" t="s">
        <v>24</v>
      </c>
      <c r="F9" s="71" t="s">
        <v>24</v>
      </c>
      <c r="G9" s="71" t="s">
        <v>24</v>
      </c>
      <c r="H9" s="71" t="s">
        <v>24</v>
      </c>
      <c r="I9" s="71" t="s">
        <v>24</v>
      </c>
      <c r="J9" s="71" t="s">
        <v>24</v>
      </c>
      <c r="K9" s="71" t="str">
        <f t="shared" si="5"/>
        <v>NC</v>
      </c>
      <c r="L9" s="71">
        <v>0</v>
      </c>
      <c r="M9" s="71">
        <v>0</v>
      </c>
      <c r="N9" s="71">
        <v>0</v>
      </c>
      <c r="O9" s="71">
        <v>0</v>
      </c>
      <c r="P9" s="71">
        <v>0</v>
      </c>
      <c r="Q9" s="71">
        <v>0</v>
      </c>
      <c r="R9" s="76">
        <f t="shared" si="25"/>
        <v>0</v>
      </c>
      <c r="S9" s="76">
        <f t="shared" si="6"/>
        <v>0</v>
      </c>
      <c r="T9" s="76">
        <f t="shared" si="7"/>
        <v>0</v>
      </c>
      <c r="U9" s="76" t="str">
        <f t="shared" si="8"/>
        <v>NC</v>
      </c>
      <c r="V9" s="76" t="str">
        <f t="shared" si="9"/>
        <v>NC</v>
      </c>
      <c r="W9" s="98" t="str">
        <f>IF(K9&amp;U9="ClearedCleared","Cleared",IF(K9="NC","Attendance  ","") &amp;IF(U9="NC","Test ",""))</f>
        <v xml:space="preserve">Attendance  Test </v>
      </c>
      <c r="X9" s="75">
        <v>6.6666666666666666E-2</v>
      </c>
      <c r="Y9" s="71" t="s">
        <v>24</v>
      </c>
      <c r="Z9" s="71" t="s">
        <v>24</v>
      </c>
      <c r="AA9" s="71" t="s">
        <v>24</v>
      </c>
      <c r="AB9" s="71" t="s">
        <v>24</v>
      </c>
      <c r="AC9" s="71" t="s">
        <v>24</v>
      </c>
      <c r="AD9" s="71" t="s">
        <v>24</v>
      </c>
      <c r="AE9" s="71" t="str">
        <f t="shared" si="0"/>
        <v>NC</v>
      </c>
      <c r="AF9" s="71">
        <v>0</v>
      </c>
      <c r="AG9" s="71">
        <v>0</v>
      </c>
      <c r="AH9" s="71">
        <v>0</v>
      </c>
      <c r="AI9" s="71">
        <v>0</v>
      </c>
      <c r="AJ9" s="71">
        <v>0</v>
      </c>
      <c r="AK9" s="71">
        <v>0</v>
      </c>
      <c r="AL9" s="76">
        <f t="shared" si="26"/>
        <v>0</v>
      </c>
      <c r="AM9" s="76">
        <f t="shared" si="11"/>
        <v>0</v>
      </c>
      <c r="AN9" s="76">
        <f t="shared" si="12"/>
        <v>0</v>
      </c>
      <c r="AO9" s="76" t="str">
        <f t="shared" si="1"/>
        <v>NC</v>
      </c>
      <c r="AP9" s="76" t="str">
        <f t="shared" si="13"/>
        <v>NC</v>
      </c>
      <c r="AQ9" s="98" t="str">
        <f t="shared" si="14"/>
        <v xml:space="preserve">Attendance  Test </v>
      </c>
      <c r="AR9" s="75">
        <v>0</v>
      </c>
      <c r="AS9" s="71" t="s">
        <v>24</v>
      </c>
      <c r="AT9" s="71" t="s">
        <v>24</v>
      </c>
      <c r="AU9" s="71" t="s">
        <v>24</v>
      </c>
      <c r="AV9" s="71" t="s">
        <v>24</v>
      </c>
      <c r="AW9" s="71" t="s">
        <v>24</v>
      </c>
      <c r="AX9" s="71" t="s">
        <v>24</v>
      </c>
      <c r="AY9" s="71" t="str">
        <f t="shared" si="15"/>
        <v>NC</v>
      </c>
      <c r="AZ9" s="71">
        <v>0</v>
      </c>
      <c r="BA9" s="71">
        <v>0</v>
      </c>
      <c r="BB9" s="71">
        <v>0</v>
      </c>
      <c r="BC9" s="71">
        <v>0</v>
      </c>
      <c r="BD9" s="71">
        <v>0</v>
      </c>
      <c r="BE9" s="71">
        <v>0</v>
      </c>
      <c r="BF9" s="76">
        <f t="shared" si="2"/>
        <v>0</v>
      </c>
      <c r="BG9" s="76">
        <f t="shared" si="16"/>
        <v>0</v>
      </c>
      <c r="BH9" s="76">
        <f t="shared" si="17"/>
        <v>0</v>
      </c>
      <c r="BI9" s="76" t="str">
        <f t="shared" si="3"/>
        <v>NC</v>
      </c>
      <c r="BJ9" s="76" t="str">
        <f t="shared" si="18"/>
        <v>NC</v>
      </c>
      <c r="BK9" s="98" t="str">
        <f t="shared" si="19"/>
        <v xml:space="preserve">Attendance  Test </v>
      </c>
      <c r="BL9" s="75">
        <v>0</v>
      </c>
      <c r="BM9" s="71" t="s">
        <v>24</v>
      </c>
      <c r="BN9" s="71" t="s">
        <v>24</v>
      </c>
      <c r="BO9" s="71" t="s">
        <v>24</v>
      </c>
      <c r="BP9" s="71" t="s">
        <v>24</v>
      </c>
      <c r="BQ9" s="71" t="s">
        <v>24</v>
      </c>
      <c r="BR9" s="71" t="s">
        <v>24</v>
      </c>
      <c r="BS9" s="71" t="str">
        <f t="shared" si="20"/>
        <v>NC</v>
      </c>
      <c r="BT9" s="93">
        <v>0</v>
      </c>
      <c r="BU9" s="98">
        <v>0</v>
      </c>
      <c r="BV9" s="98">
        <v>0</v>
      </c>
      <c r="BW9" s="93">
        <v>0</v>
      </c>
      <c r="BX9" s="93">
        <v>0</v>
      </c>
      <c r="BY9" s="93">
        <v>0</v>
      </c>
      <c r="BZ9" s="76">
        <f t="shared" si="21"/>
        <v>0</v>
      </c>
      <c r="CA9" s="76">
        <f t="shared" si="22"/>
        <v>0</v>
      </c>
      <c r="CB9" s="76">
        <f t="shared" si="23"/>
        <v>0</v>
      </c>
      <c r="CC9" s="99" t="str">
        <f t="shared" si="4"/>
        <v>NC</v>
      </c>
      <c r="CD9" s="99" t="str">
        <f t="shared" si="24"/>
        <v>NC</v>
      </c>
      <c r="CE9" s="98" t="str">
        <f t="shared" si="27"/>
        <v xml:space="preserve">Attendance  Test </v>
      </c>
    </row>
    <row r="10" spans="1:83" s="77" customFormat="1" x14ac:dyDescent="0.3">
      <c r="A10" s="78">
        <v>6</v>
      </c>
      <c r="B10" s="64" t="s">
        <v>35</v>
      </c>
      <c r="C10" s="65" t="s">
        <v>36</v>
      </c>
      <c r="D10" s="75">
        <v>0.8</v>
      </c>
      <c r="E10" s="71">
        <v>23</v>
      </c>
      <c r="F10" s="71">
        <v>1</v>
      </c>
      <c r="G10" s="71">
        <v>-5</v>
      </c>
      <c r="H10" s="71" t="s">
        <v>500</v>
      </c>
      <c r="I10" s="71">
        <v>8</v>
      </c>
      <c r="J10" s="71">
        <v>72</v>
      </c>
      <c r="K10" s="71" t="str">
        <f t="shared" si="5"/>
        <v>Cleared</v>
      </c>
      <c r="L10" s="71">
        <v>4</v>
      </c>
      <c r="M10" s="71">
        <v>1</v>
      </c>
      <c r="N10" s="72">
        <v>3</v>
      </c>
      <c r="O10" s="72">
        <v>3</v>
      </c>
      <c r="P10" s="72">
        <v>1</v>
      </c>
      <c r="Q10" s="72">
        <v>4</v>
      </c>
      <c r="R10" s="79">
        <f t="shared" si="25"/>
        <v>16</v>
      </c>
      <c r="S10" s="79">
        <f t="shared" si="6"/>
        <v>53.333333333333336</v>
      </c>
      <c r="T10" s="79">
        <f t="shared" si="7"/>
        <v>16</v>
      </c>
      <c r="U10" s="76" t="str">
        <f t="shared" si="8"/>
        <v>Cleared</v>
      </c>
      <c r="V10" s="76" t="str">
        <f t="shared" si="9"/>
        <v>Cleared</v>
      </c>
      <c r="W10" s="98" t="str">
        <f>IF(K10&amp;U10="ClearedCleared","Cleared",IF(K10="NC","Attendance  ","") &amp;IF(U10="NC","Test ",""))</f>
        <v>Cleared</v>
      </c>
      <c r="X10" s="75">
        <v>0.66666666666666663</v>
      </c>
      <c r="Y10" s="72">
        <v>16</v>
      </c>
      <c r="Z10" s="72">
        <v>1</v>
      </c>
      <c r="AA10" s="72">
        <v>1</v>
      </c>
      <c r="AB10" s="72" t="s">
        <v>24</v>
      </c>
      <c r="AC10" s="72" t="s">
        <v>24</v>
      </c>
      <c r="AD10" s="72">
        <v>72</v>
      </c>
      <c r="AE10" s="71" t="str">
        <f t="shared" si="0"/>
        <v>Cleared</v>
      </c>
      <c r="AF10" s="72">
        <v>2</v>
      </c>
      <c r="AG10" s="72">
        <v>1</v>
      </c>
      <c r="AH10" s="72">
        <v>3</v>
      </c>
      <c r="AI10" s="72">
        <v>0</v>
      </c>
      <c r="AJ10" s="72">
        <v>0</v>
      </c>
      <c r="AK10" s="72">
        <v>4</v>
      </c>
      <c r="AL10" s="79">
        <f t="shared" si="26"/>
        <v>10</v>
      </c>
      <c r="AM10" s="79">
        <f t="shared" si="11"/>
        <v>33.333333333333329</v>
      </c>
      <c r="AN10" s="79">
        <f t="shared" si="12"/>
        <v>9.9999999999999982</v>
      </c>
      <c r="AO10" s="76" t="str">
        <f t="shared" si="1"/>
        <v>Cleared</v>
      </c>
      <c r="AP10" s="76" t="str">
        <f t="shared" si="13"/>
        <v>Cleared</v>
      </c>
      <c r="AQ10" s="98" t="str">
        <f t="shared" si="14"/>
        <v>Cleared</v>
      </c>
      <c r="AR10" s="75">
        <v>0.66666666666666663</v>
      </c>
      <c r="AS10" s="72" t="s">
        <v>24</v>
      </c>
      <c r="AT10" s="72" t="s">
        <v>24</v>
      </c>
      <c r="AU10" s="72" t="s">
        <v>24</v>
      </c>
      <c r="AV10" s="72" t="s">
        <v>24</v>
      </c>
      <c r="AW10" s="72">
        <v>8</v>
      </c>
      <c r="AX10" s="72">
        <v>78</v>
      </c>
      <c r="AY10" s="71" t="str">
        <f t="shared" si="15"/>
        <v>Cleared</v>
      </c>
      <c r="AZ10" s="72">
        <v>0</v>
      </c>
      <c r="BA10" s="72">
        <v>0</v>
      </c>
      <c r="BB10" s="72">
        <v>0</v>
      </c>
      <c r="BC10" s="72">
        <v>0</v>
      </c>
      <c r="BD10" s="72">
        <v>1</v>
      </c>
      <c r="BE10" s="72">
        <v>5</v>
      </c>
      <c r="BF10" s="79">
        <f t="shared" si="2"/>
        <v>6</v>
      </c>
      <c r="BG10" s="79">
        <f t="shared" si="16"/>
        <v>20</v>
      </c>
      <c r="BH10" s="79">
        <f t="shared" si="17"/>
        <v>6</v>
      </c>
      <c r="BI10" s="76" t="str">
        <f t="shared" si="3"/>
        <v>NC</v>
      </c>
      <c r="BJ10" s="76" t="str">
        <f t="shared" si="18"/>
        <v>NC</v>
      </c>
      <c r="BK10" s="98" t="str">
        <f t="shared" si="19"/>
        <v xml:space="preserve">Test </v>
      </c>
      <c r="BL10" s="75">
        <v>0.8</v>
      </c>
      <c r="BM10" s="72">
        <v>30</v>
      </c>
      <c r="BN10" s="72">
        <v>2</v>
      </c>
      <c r="BO10" s="72">
        <v>0</v>
      </c>
      <c r="BP10" s="72">
        <v>6.9</v>
      </c>
      <c r="BQ10" s="72">
        <v>8</v>
      </c>
      <c r="BR10" s="72">
        <v>73</v>
      </c>
      <c r="BS10" s="71" t="str">
        <f t="shared" si="20"/>
        <v>Cleared</v>
      </c>
      <c r="BT10" s="98">
        <v>5</v>
      </c>
      <c r="BU10" s="98">
        <v>1</v>
      </c>
      <c r="BV10" s="98">
        <v>3</v>
      </c>
      <c r="BW10" s="98">
        <v>3</v>
      </c>
      <c r="BX10" s="98">
        <v>1</v>
      </c>
      <c r="BY10" s="98">
        <v>4</v>
      </c>
      <c r="BZ10" s="76">
        <f t="shared" si="21"/>
        <v>17</v>
      </c>
      <c r="CA10" s="79">
        <f t="shared" si="22"/>
        <v>56.666666666666664</v>
      </c>
      <c r="CB10" s="79">
        <f t="shared" si="23"/>
        <v>17</v>
      </c>
      <c r="CC10" s="99" t="str">
        <f t="shared" si="4"/>
        <v>Cleared</v>
      </c>
      <c r="CD10" s="99" t="str">
        <f t="shared" si="24"/>
        <v>Cleared</v>
      </c>
      <c r="CE10" s="98" t="str">
        <f t="shared" si="27"/>
        <v>Cleared</v>
      </c>
    </row>
    <row r="11" spans="1:83" s="77" customFormat="1" x14ac:dyDescent="0.3">
      <c r="A11" s="74">
        <v>7</v>
      </c>
      <c r="B11" s="60" t="s">
        <v>37</v>
      </c>
      <c r="C11" s="61" t="s">
        <v>38</v>
      </c>
      <c r="D11" s="75">
        <v>0.8</v>
      </c>
      <c r="E11" s="71">
        <v>27</v>
      </c>
      <c r="F11" s="71">
        <v>1</v>
      </c>
      <c r="G11" s="71">
        <v>-25</v>
      </c>
      <c r="H11" s="71" t="s">
        <v>500</v>
      </c>
      <c r="I11" s="71">
        <v>2</v>
      </c>
      <c r="J11" s="71">
        <v>0</v>
      </c>
      <c r="K11" s="71" t="str">
        <f t="shared" si="5"/>
        <v>Cleared</v>
      </c>
      <c r="L11" s="71">
        <v>4</v>
      </c>
      <c r="M11" s="71">
        <v>1</v>
      </c>
      <c r="N11" s="71">
        <v>2</v>
      </c>
      <c r="O11" s="71">
        <v>3</v>
      </c>
      <c r="P11" s="71">
        <v>4</v>
      </c>
      <c r="Q11" s="71">
        <v>1</v>
      </c>
      <c r="R11" s="76">
        <f t="shared" si="25"/>
        <v>15</v>
      </c>
      <c r="S11" s="76">
        <f t="shared" si="6"/>
        <v>50</v>
      </c>
      <c r="T11" s="76">
        <f t="shared" si="7"/>
        <v>15</v>
      </c>
      <c r="U11" s="76" t="str">
        <f t="shared" si="8"/>
        <v>Cleared</v>
      </c>
      <c r="V11" s="76" t="str">
        <f t="shared" si="9"/>
        <v>Cleared</v>
      </c>
      <c r="W11" s="98" t="str">
        <f t="shared" si="10"/>
        <v>Cleared</v>
      </c>
      <c r="X11" s="75">
        <v>0.3</v>
      </c>
      <c r="Y11" s="71">
        <v>25</v>
      </c>
      <c r="Z11" s="71">
        <v>10</v>
      </c>
      <c r="AA11" s="71">
        <v>-8</v>
      </c>
      <c r="AB11" s="71" t="s">
        <v>24</v>
      </c>
      <c r="AC11" s="71">
        <v>4</v>
      </c>
      <c r="AD11" s="71">
        <v>79</v>
      </c>
      <c r="AE11" s="71" t="str">
        <f t="shared" si="0"/>
        <v>NC</v>
      </c>
      <c r="AF11" s="71">
        <v>4</v>
      </c>
      <c r="AG11" s="71">
        <v>1</v>
      </c>
      <c r="AH11" s="71">
        <v>3</v>
      </c>
      <c r="AI11" s="71">
        <v>0</v>
      </c>
      <c r="AJ11" s="71">
        <v>2</v>
      </c>
      <c r="AK11" s="71">
        <v>5</v>
      </c>
      <c r="AL11" s="76">
        <f t="shared" si="26"/>
        <v>15</v>
      </c>
      <c r="AM11" s="76">
        <f t="shared" si="11"/>
        <v>50</v>
      </c>
      <c r="AN11" s="76">
        <f t="shared" si="12"/>
        <v>15</v>
      </c>
      <c r="AO11" s="76" t="str">
        <f t="shared" si="1"/>
        <v>Cleared</v>
      </c>
      <c r="AP11" s="76" t="str">
        <f t="shared" si="13"/>
        <v>NC</v>
      </c>
      <c r="AQ11" s="98" t="str">
        <f t="shared" si="14"/>
        <v xml:space="preserve">Attendance  </v>
      </c>
      <c r="AR11" s="75">
        <v>0.13333333333333333</v>
      </c>
      <c r="AS11" s="71" t="s">
        <v>24</v>
      </c>
      <c r="AT11" s="71" t="s">
        <v>24</v>
      </c>
      <c r="AU11" s="71" t="s">
        <v>24</v>
      </c>
      <c r="AV11" s="71" t="s">
        <v>24</v>
      </c>
      <c r="AW11" s="71">
        <v>4</v>
      </c>
      <c r="AX11" s="71">
        <v>80</v>
      </c>
      <c r="AY11" s="71" t="str">
        <f t="shared" si="15"/>
        <v>NC</v>
      </c>
      <c r="AZ11" s="71">
        <v>0</v>
      </c>
      <c r="BA11" s="71">
        <v>0</v>
      </c>
      <c r="BB11" s="71">
        <v>0</v>
      </c>
      <c r="BC11" s="71">
        <v>0</v>
      </c>
      <c r="BD11" s="71">
        <v>2</v>
      </c>
      <c r="BE11" s="71">
        <v>5</v>
      </c>
      <c r="BF11" s="76">
        <f t="shared" si="2"/>
        <v>7</v>
      </c>
      <c r="BG11" s="76">
        <f t="shared" si="16"/>
        <v>23.333333333333332</v>
      </c>
      <c r="BH11" s="76">
        <f t="shared" si="17"/>
        <v>6.9999999999999991</v>
      </c>
      <c r="BI11" s="76" t="str">
        <f t="shared" si="3"/>
        <v>NC</v>
      </c>
      <c r="BJ11" s="76" t="str">
        <f t="shared" si="18"/>
        <v>NC</v>
      </c>
      <c r="BK11" s="98" t="str">
        <f t="shared" si="19"/>
        <v xml:space="preserve">Attendance  Test </v>
      </c>
      <c r="BL11" s="75">
        <v>0.2</v>
      </c>
      <c r="BM11" s="71" t="s">
        <v>24</v>
      </c>
      <c r="BN11" s="71" t="s">
        <v>24</v>
      </c>
      <c r="BO11" s="71" t="s">
        <v>24</v>
      </c>
      <c r="BP11" s="71">
        <v>7.1</v>
      </c>
      <c r="BQ11" s="71">
        <v>4</v>
      </c>
      <c r="BR11" s="71">
        <v>77</v>
      </c>
      <c r="BS11" s="71" t="str">
        <f t="shared" si="20"/>
        <v>NC</v>
      </c>
      <c r="BT11" s="93">
        <v>0</v>
      </c>
      <c r="BU11" s="98">
        <v>0</v>
      </c>
      <c r="BV11" s="98">
        <v>0</v>
      </c>
      <c r="BW11" s="93">
        <v>3</v>
      </c>
      <c r="BX11" s="93">
        <v>2</v>
      </c>
      <c r="BY11" s="93">
        <v>5</v>
      </c>
      <c r="BZ11" s="76">
        <f t="shared" si="21"/>
        <v>10</v>
      </c>
      <c r="CA11" s="76">
        <f t="shared" si="22"/>
        <v>33.333333333333329</v>
      </c>
      <c r="CB11" s="76">
        <f t="shared" si="23"/>
        <v>9.9999999999999982</v>
      </c>
      <c r="CC11" s="99" t="str">
        <f t="shared" si="4"/>
        <v>Cleared</v>
      </c>
      <c r="CD11" s="99" t="str">
        <f t="shared" si="24"/>
        <v>NC</v>
      </c>
      <c r="CE11" s="98" t="str">
        <f t="shared" si="27"/>
        <v xml:space="preserve">Attendance  </v>
      </c>
    </row>
    <row r="12" spans="1:83" s="77" customFormat="1" x14ac:dyDescent="0.3">
      <c r="A12" s="78">
        <v>8</v>
      </c>
      <c r="B12" s="64" t="s">
        <v>39</v>
      </c>
      <c r="C12" s="65" t="s">
        <v>40</v>
      </c>
      <c r="D12" s="75">
        <v>0.8666666666666667</v>
      </c>
      <c r="E12" s="71">
        <v>18</v>
      </c>
      <c r="F12" s="71">
        <v>1</v>
      </c>
      <c r="G12" s="71">
        <v>-30</v>
      </c>
      <c r="H12" s="71" t="s">
        <v>500</v>
      </c>
      <c r="I12" s="71">
        <v>4</v>
      </c>
      <c r="J12" s="71">
        <v>71</v>
      </c>
      <c r="K12" s="71" t="str">
        <f t="shared" si="5"/>
        <v>Cleared</v>
      </c>
      <c r="L12" s="71">
        <v>3</v>
      </c>
      <c r="M12" s="71">
        <v>1</v>
      </c>
      <c r="N12" s="72">
        <v>1</v>
      </c>
      <c r="O12" s="72">
        <v>3</v>
      </c>
      <c r="P12" s="72">
        <v>2</v>
      </c>
      <c r="Q12" s="72">
        <v>4</v>
      </c>
      <c r="R12" s="79">
        <f t="shared" si="25"/>
        <v>14</v>
      </c>
      <c r="S12" s="79">
        <f t="shared" si="6"/>
        <v>46.666666666666664</v>
      </c>
      <c r="T12" s="79">
        <f t="shared" si="7"/>
        <v>13.999999999999998</v>
      </c>
      <c r="U12" s="76" t="str">
        <f t="shared" si="8"/>
        <v>Cleared</v>
      </c>
      <c r="V12" s="76" t="str">
        <f t="shared" si="9"/>
        <v>Cleared</v>
      </c>
      <c r="W12" s="98" t="str">
        <f t="shared" si="10"/>
        <v>Cleared</v>
      </c>
      <c r="X12" s="75">
        <v>0.8</v>
      </c>
      <c r="Y12" s="72">
        <v>13</v>
      </c>
      <c r="Z12" s="72">
        <v>2</v>
      </c>
      <c r="AA12" s="72">
        <v>-28</v>
      </c>
      <c r="AB12" s="72">
        <v>5.5</v>
      </c>
      <c r="AC12" s="72">
        <v>8</v>
      </c>
      <c r="AD12" s="72">
        <v>67</v>
      </c>
      <c r="AE12" s="71" t="str">
        <f t="shared" si="0"/>
        <v>Cleared</v>
      </c>
      <c r="AF12" s="72">
        <v>2</v>
      </c>
      <c r="AG12" s="72">
        <v>1</v>
      </c>
      <c r="AH12" s="72">
        <v>1</v>
      </c>
      <c r="AI12" s="72">
        <v>2</v>
      </c>
      <c r="AJ12" s="72">
        <v>1</v>
      </c>
      <c r="AK12" s="72">
        <v>4</v>
      </c>
      <c r="AL12" s="79">
        <f t="shared" si="26"/>
        <v>11</v>
      </c>
      <c r="AM12" s="79">
        <f t="shared" si="11"/>
        <v>36.666666666666664</v>
      </c>
      <c r="AN12" s="79">
        <f t="shared" si="12"/>
        <v>10.999999999999998</v>
      </c>
      <c r="AO12" s="76" t="str">
        <f t="shared" si="1"/>
        <v>Cleared</v>
      </c>
      <c r="AP12" s="76" t="str">
        <f t="shared" si="13"/>
        <v>Cleared</v>
      </c>
      <c r="AQ12" s="98" t="str">
        <f t="shared" si="14"/>
        <v>Cleared</v>
      </c>
      <c r="AR12" s="75">
        <v>0.8</v>
      </c>
      <c r="AS12" s="72">
        <v>16</v>
      </c>
      <c r="AT12" s="72">
        <v>10</v>
      </c>
      <c r="AU12" s="72">
        <v>-23</v>
      </c>
      <c r="AV12" s="72" t="s">
        <v>24</v>
      </c>
      <c r="AW12" s="72">
        <v>7</v>
      </c>
      <c r="AX12" s="72">
        <v>68</v>
      </c>
      <c r="AY12" s="71" t="str">
        <f t="shared" si="15"/>
        <v>Cleared</v>
      </c>
      <c r="AZ12" s="72">
        <v>2</v>
      </c>
      <c r="BA12" s="72">
        <v>1</v>
      </c>
      <c r="BB12" s="72">
        <v>2</v>
      </c>
      <c r="BC12" s="72">
        <v>0</v>
      </c>
      <c r="BD12" s="72">
        <v>1</v>
      </c>
      <c r="BE12" s="72">
        <v>4</v>
      </c>
      <c r="BF12" s="79">
        <f t="shared" si="2"/>
        <v>10</v>
      </c>
      <c r="BG12" s="79">
        <f t="shared" si="16"/>
        <v>33.333333333333329</v>
      </c>
      <c r="BH12" s="79">
        <f t="shared" si="17"/>
        <v>9.9999999999999982</v>
      </c>
      <c r="BI12" s="76" t="str">
        <f t="shared" si="3"/>
        <v>Cleared</v>
      </c>
      <c r="BJ12" s="76" t="str">
        <f t="shared" si="18"/>
        <v>Cleared</v>
      </c>
      <c r="BK12" s="98" t="str">
        <f t="shared" si="19"/>
        <v>Cleared</v>
      </c>
      <c r="BL12" s="75">
        <v>0.8666666666666667</v>
      </c>
      <c r="BM12" s="72">
        <v>20</v>
      </c>
      <c r="BN12" s="72">
        <v>4</v>
      </c>
      <c r="BO12" s="72">
        <v>-30</v>
      </c>
      <c r="BP12" s="72">
        <v>4.0999999999999996</v>
      </c>
      <c r="BQ12" s="72">
        <v>7</v>
      </c>
      <c r="BR12" s="72">
        <v>65</v>
      </c>
      <c r="BS12" s="71" t="str">
        <f t="shared" si="20"/>
        <v>Cleared</v>
      </c>
      <c r="BT12" s="98">
        <v>3</v>
      </c>
      <c r="BU12" s="98">
        <v>1</v>
      </c>
      <c r="BV12" s="98">
        <v>1</v>
      </c>
      <c r="BW12" s="98">
        <v>2</v>
      </c>
      <c r="BX12" s="98">
        <v>1</v>
      </c>
      <c r="BY12" s="98">
        <v>3</v>
      </c>
      <c r="BZ12" s="76">
        <f t="shared" si="21"/>
        <v>11</v>
      </c>
      <c r="CA12" s="79">
        <f t="shared" si="22"/>
        <v>36.666666666666664</v>
      </c>
      <c r="CB12" s="79">
        <f t="shared" si="23"/>
        <v>10.999999999999998</v>
      </c>
      <c r="CC12" s="99" t="str">
        <f t="shared" si="4"/>
        <v>Cleared</v>
      </c>
      <c r="CD12" s="99" t="str">
        <f t="shared" si="24"/>
        <v>Cleared</v>
      </c>
      <c r="CE12" s="98" t="str">
        <f t="shared" si="27"/>
        <v>Cleared</v>
      </c>
    </row>
    <row r="13" spans="1:83" s="77" customFormat="1" x14ac:dyDescent="0.3">
      <c r="A13" s="74">
        <v>9</v>
      </c>
      <c r="B13" s="60" t="s">
        <v>41</v>
      </c>
      <c r="C13" s="61" t="s">
        <v>42</v>
      </c>
      <c r="D13" s="75">
        <v>0.93333333333333335</v>
      </c>
      <c r="E13" s="71">
        <v>1</v>
      </c>
      <c r="F13" s="71">
        <v>1</v>
      </c>
      <c r="G13" s="71">
        <v>6</v>
      </c>
      <c r="H13" s="71" t="s">
        <v>500</v>
      </c>
      <c r="I13" s="71">
        <v>6</v>
      </c>
      <c r="J13" s="71">
        <v>75</v>
      </c>
      <c r="K13" s="71" t="str">
        <f t="shared" si="5"/>
        <v>Cleared</v>
      </c>
      <c r="L13" s="71">
        <v>1</v>
      </c>
      <c r="M13" s="71">
        <v>1</v>
      </c>
      <c r="N13" s="71">
        <v>3</v>
      </c>
      <c r="O13" s="71">
        <v>3</v>
      </c>
      <c r="P13" s="71">
        <v>1</v>
      </c>
      <c r="Q13" s="71">
        <v>5</v>
      </c>
      <c r="R13" s="76">
        <f t="shared" si="25"/>
        <v>14</v>
      </c>
      <c r="S13" s="76">
        <f t="shared" si="6"/>
        <v>46.666666666666664</v>
      </c>
      <c r="T13" s="76">
        <f t="shared" si="7"/>
        <v>13.999999999999998</v>
      </c>
      <c r="U13" s="76" t="str">
        <f t="shared" si="8"/>
        <v>Cleared</v>
      </c>
      <c r="V13" s="76" t="str">
        <f t="shared" si="9"/>
        <v>Cleared</v>
      </c>
      <c r="W13" s="98" t="str">
        <f t="shared" si="10"/>
        <v>Cleared</v>
      </c>
      <c r="X13" s="75">
        <v>1.0333333333333334</v>
      </c>
      <c r="Y13" s="71">
        <v>5</v>
      </c>
      <c r="Z13" s="71">
        <v>26</v>
      </c>
      <c r="AA13" s="71">
        <v>9</v>
      </c>
      <c r="AB13" s="71">
        <v>3.5</v>
      </c>
      <c r="AC13" s="71">
        <v>8</v>
      </c>
      <c r="AD13" s="71">
        <v>71</v>
      </c>
      <c r="AE13" s="71" t="str">
        <f t="shared" si="0"/>
        <v>Cleared</v>
      </c>
      <c r="AF13" s="71">
        <v>1</v>
      </c>
      <c r="AG13" s="71">
        <v>4</v>
      </c>
      <c r="AH13" s="71">
        <v>3</v>
      </c>
      <c r="AI13" s="71">
        <v>2</v>
      </c>
      <c r="AJ13" s="71">
        <v>1</v>
      </c>
      <c r="AK13" s="71">
        <v>4</v>
      </c>
      <c r="AL13" s="76">
        <f t="shared" si="26"/>
        <v>15</v>
      </c>
      <c r="AM13" s="76">
        <f t="shared" si="11"/>
        <v>50</v>
      </c>
      <c r="AN13" s="76">
        <f t="shared" si="12"/>
        <v>15</v>
      </c>
      <c r="AO13" s="76" t="str">
        <f t="shared" si="1"/>
        <v>Cleared</v>
      </c>
      <c r="AP13" s="76" t="str">
        <f t="shared" si="13"/>
        <v>Cleared</v>
      </c>
      <c r="AQ13" s="98" t="str">
        <f t="shared" si="14"/>
        <v>Cleared</v>
      </c>
      <c r="AR13" s="75">
        <v>1</v>
      </c>
      <c r="AS13" s="71">
        <v>10</v>
      </c>
      <c r="AT13" s="71">
        <v>20</v>
      </c>
      <c r="AU13" s="71">
        <v>7</v>
      </c>
      <c r="AV13" s="71">
        <v>2.2999999999999998</v>
      </c>
      <c r="AW13" s="71">
        <v>5</v>
      </c>
      <c r="AX13" s="71">
        <v>67</v>
      </c>
      <c r="AY13" s="71" t="str">
        <f t="shared" si="15"/>
        <v>Cleared</v>
      </c>
      <c r="AZ13" s="71">
        <v>1</v>
      </c>
      <c r="BA13" s="71">
        <v>3</v>
      </c>
      <c r="BB13" s="71">
        <v>3</v>
      </c>
      <c r="BC13" s="71">
        <v>2</v>
      </c>
      <c r="BD13" s="71">
        <v>1</v>
      </c>
      <c r="BE13" s="71">
        <v>4</v>
      </c>
      <c r="BF13" s="76">
        <f t="shared" si="2"/>
        <v>14</v>
      </c>
      <c r="BG13" s="76">
        <f t="shared" si="16"/>
        <v>46.666666666666664</v>
      </c>
      <c r="BH13" s="76">
        <f t="shared" si="17"/>
        <v>13.999999999999998</v>
      </c>
      <c r="BI13" s="76" t="str">
        <f t="shared" si="3"/>
        <v>Cleared</v>
      </c>
      <c r="BJ13" s="76" t="str">
        <f t="shared" si="18"/>
        <v>Cleared</v>
      </c>
      <c r="BK13" s="98" t="str">
        <f t="shared" si="19"/>
        <v>Cleared</v>
      </c>
      <c r="BL13" s="75">
        <v>0.8</v>
      </c>
      <c r="BM13" s="71">
        <v>8</v>
      </c>
      <c r="BN13" s="71">
        <v>24</v>
      </c>
      <c r="BO13" s="71">
        <v>-1</v>
      </c>
      <c r="BP13" s="71">
        <v>2.5</v>
      </c>
      <c r="BQ13" s="71">
        <v>5</v>
      </c>
      <c r="BR13" s="71">
        <v>71</v>
      </c>
      <c r="BS13" s="71" t="str">
        <f t="shared" si="20"/>
        <v>Cleared</v>
      </c>
      <c r="BT13" s="93">
        <v>1</v>
      </c>
      <c r="BU13" s="98">
        <v>4</v>
      </c>
      <c r="BV13" s="98">
        <v>3</v>
      </c>
      <c r="BW13" s="93">
        <v>2</v>
      </c>
      <c r="BX13" s="93">
        <v>1</v>
      </c>
      <c r="BY13" s="93">
        <v>4</v>
      </c>
      <c r="BZ13" s="76">
        <f t="shared" si="21"/>
        <v>15</v>
      </c>
      <c r="CA13" s="76">
        <f t="shared" si="22"/>
        <v>50</v>
      </c>
      <c r="CB13" s="76">
        <f t="shared" si="23"/>
        <v>15</v>
      </c>
      <c r="CC13" s="99" t="str">
        <f t="shared" si="4"/>
        <v>Cleared</v>
      </c>
      <c r="CD13" s="99" t="str">
        <f t="shared" si="24"/>
        <v>Cleared</v>
      </c>
      <c r="CE13" s="98" t="str">
        <f t="shared" si="27"/>
        <v>Cleared</v>
      </c>
    </row>
    <row r="14" spans="1:83" s="77" customFormat="1" x14ac:dyDescent="0.3">
      <c r="A14" s="78">
        <v>10</v>
      </c>
      <c r="B14" s="64" t="s">
        <v>43</v>
      </c>
      <c r="C14" s="65" t="s">
        <v>44</v>
      </c>
      <c r="D14" s="75">
        <v>0.66666666666666663</v>
      </c>
      <c r="E14" s="71">
        <v>12</v>
      </c>
      <c r="F14" s="71">
        <v>1</v>
      </c>
      <c r="G14" s="71">
        <v>-7</v>
      </c>
      <c r="H14" s="71" t="s">
        <v>500</v>
      </c>
      <c r="I14" s="71">
        <v>8</v>
      </c>
      <c r="J14" s="71">
        <v>68</v>
      </c>
      <c r="K14" s="71" t="str">
        <f t="shared" si="5"/>
        <v>Cleared</v>
      </c>
      <c r="L14" s="71">
        <v>2</v>
      </c>
      <c r="M14" s="71">
        <v>1</v>
      </c>
      <c r="N14" s="72">
        <v>3</v>
      </c>
      <c r="O14" s="72">
        <v>3</v>
      </c>
      <c r="P14" s="72">
        <v>1</v>
      </c>
      <c r="Q14" s="72">
        <v>4</v>
      </c>
      <c r="R14" s="79">
        <f t="shared" si="25"/>
        <v>14</v>
      </c>
      <c r="S14" s="79">
        <f t="shared" si="6"/>
        <v>46.666666666666664</v>
      </c>
      <c r="T14" s="79">
        <f t="shared" si="7"/>
        <v>13.999999999999998</v>
      </c>
      <c r="U14" s="76" t="str">
        <f t="shared" si="8"/>
        <v>Cleared</v>
      </c>
      <c r="V14" s="76" t="str">
        <f t="shared" si="9"/>
        <v>Cleared</v>
      </c>
      <c r="W14" s="98" t="str">
        <f t="shared" si="10"/>
        <v>Cleared</v>
      </c>
      <c r="X14" s="75">
        <v>0.66666666666666663</v>
      </c>
      <c r="Y14" s="72" t="s">
        <v>24</v>
      </c>
      <c r="Z14" s="72" t="s">
        <v>24</v>
      </c>
      <c r="AA14" s="72" t="s">
        <v>24</v>
      </c>
      <c r="AB14" s="72" t="s">
        <v>24</v>
      </c>
      <c r="AC14" s="72" t="s">
        <v>24</v>
      </c>
      <c r="AD14" s="72">
        <v>67</v>
      </c>
      <c r="AE14" s="71" t="str">
        <f t="shared" si="0"/>
        <v>Cleared</v>
      </c>
      <c r="AF14" s="72">
        <v>0</v>
      </c>
      <c r="AG14" s="72">
        <v>0</v>
      </c>
      <c r="AH14" s="72">
        <v>0</v>
      </c>
      <c r="AI14" s="72">
        <v>0</v>
      </c>
      <c r="AJ14" s="72">
        <v>0</v>
      </c>
      <c r="AK14" s="72">
        <v>4</v>
      </c>
      <c r="AL14" s="79">
        <f t="shared" si="26"/>
        <v>4</v>
      </c>
      <c r="AM14" s="79">
        <f t="shared" si="11"/>
        <v>13.333333333333334</v>
      </c>
      <c r="AN14" s="79">
        <f t="shared" si="12"/>
        <v>4</v>
      </c>
      <c r="AO14" s="76" t="str">
        <f t="shared" si="1"/>
        <v>NC</v>
      </c>
      <c r="AP14" s="76" t="str">
        <f t="shared" si="13"/>
        <v>NC</v>
      </c>
      <c r="AQ14" s="98" t="str">
        <f t="shared" si="14"/>
        <v xml:space="preserve">Test </v>
      </c>
      <c r="AR14" s="75">
        <v>0.66666666666666663</v>
      </c>
      <c r="AS14" s="72">
        <v>14</v>
      </c>
      <c r="AT14" s="72">
        <v>2</v>
      </c>
      <c r="AU14" s="72">
        <v>-10</v>
      </c>
      <c r="AV14" s="72" t="s">
        <v>24</v>
      </c>
      <c r="AW14" s="72" t="s">
        <v>24</v>
      </c>
      <c r="AX14" s="72">
        <v>63</v>
      </c>
      <c r="AY14" s="71" t="str">
        <f t="shared" si="15"/>
        <v>Cleared</v>
      </c>
      <c r="AZ14" s="72">
        <v>2</v>
      </c>
      <c r="BA14" s="72">
        <v>1</v>
      </c>
      <c r="BB14" s="72">
        <v>3</v>
      </c>
      <c r="BC14" s="72">
        <v>0</v>
      </c>
      <c r="BD14" s="72">
        <v>0</v>
      </c>
      <c r="BE14" s="72">
        <v>3</v>
      </c>
      <c r="BF14" s="79">
        <f t="shared" si="2"/>
        <v>9</v>
      </c>
      <c r="BG14" s="79">
        <f t="shared" si="16"/>
        <v>30</v>
      </c>
      <c r="BH14" s="79">
        <f t="shared" si="17"/>
        <v>9</v>
      </c>
      <c r="BI14" s="76" t="str">
        <f t="shared" si="3"/>
        <v>Cleared</v>
      </c>
      <c r="BJ14" s="76" t="str">
        <f t="shared" si="18"/>
        <v>Cleared</v>
      </c>
      <c r="BK14" s="98" t="str">
        <f t="shared" si="19"/>
        <v>Cleared</v>
      </c>
      <c r="BL14" s="75">
        <v>0.66666666666666663</v>
      </c>
      <c r="BM14" s="72" t="s">
        <v>24</v>
      </c>
      <c r="BN14" s="72" t="s">
        <v>24</v>
      </c>
      <c r="BO14" s="72" t="s">
        <v>24</v>
      </c>
      <c r="BP14" s="72">
        <v>4.3</v>
      </c>
      <c r="BQ14" s="72" t="s">
        <v>24</v>
      </c>
      <c r="BR14" s="72">
        <v>62</v>
      </c>
      <c r="BS14" s="71" t="str">
        <f t="shared" si="20"/>
        <v>Cleared</v>
      </c>
      <c r="BT14" s="98">
        <v>0</v>
      </c>
      <c r="BU14" s="98">
        <v>0</v>
      </c>
      <c r="BV14" s="98">
        <v>0</v>
      </c>
      <c r="BW14" s="98">
        <v>2</v>
      </c>
      <c r="BX14" s="98">
        <v>0</v>
      </c>
      <c r="BY14" s="98">
        <v>3</v>
      </c>
      <c r="BZ14" s="76">
        <f t="shared" si="21"/>
        <v>5</v>
      </c>
      <c r="CA14" s="79">
        <f t="shared" si="22"/>
        <v>16.666666666666664</v>
      </c>
      <c r="CB14" s="79">
        <f t="shared" si="23"/>
        <v>4.9999999999999991</v>
      </c>
      <c r="CC14" s="99" t="str">
        <f t="shared" si="4"/>
        <v>NC</v>
      </c>
      <c r="CD14" s="99" t="str">
        <f t="shared" si="24"/>
        <v>NC</v>
      </c>
      <c r="CE14" s="98" t="str">
        <f t="shared" si="27"/>
        <v xml:space="preserve">Test </v>
      </c>
    </row>
    <row r="15" spans="1:83" s="77" customFormat="1" x14ac:dyDescent="0.3">
      <c r="A15" s="74">
        <v>11</v>
      </c>
      <c r="B15" s="60" t="s">
        <v>45</v>
      </c>
      <c r="C15" s="61" t="s">
        <v>46</v>
      </c>
      <c r="D15" s="75">
        <v>0.8</v>
      </c>
      <c r="E15" s="71">
        <v>16</v>
      </c>
      <c r="F15" s="71">
        <v>1</v>
      </c>
      <c r="G15" s="71">
        <v>-11</v>
      </c>
      <c r="H15" s="71" t="s">
        <v>500</v>
      </c>
      <c r="I15" s="71">
        <v>8</v>
      </c>
      <c r="J15" s="71">
        <v>74</v>
      </c>
      <c r="K15" s="71" t="str">
        <f t="shared" si="5"/>
        <v>Cleared</v>
      </c>
      <c r="L15" s="71">
        <v>2</v>
      </c>
      <c r="M15" s="71">
        <v>1</v>
      </c>
      <c r="N15" s="71">
        <v>2</v>
      </c>
      <c r="O15" s="71">
        <v>3</v>
      </c>
      <c r="P15" s="71">
        <v>1</v>
      </c>
      <c r="Q15" s="71">
        <v>4</v>
      </c>
      <c r="R15" s="76">
        <f t="shared" si="25"/>
        <v>13</v>
      </c>
      <c r="S15" s="76">
        <f t="shared" si="6"/>
        <v>43.333333333333336</v>
      </c>
      <c r="T15" s="76">
        <f t="shared" si="7"/>
        <v>13</v>
      </c>
      <c r="U15" s="76" t="str">
        <f t="shared" si="8"/>
        <v>Cleared</v>
      </c>
      <c r="V15" s="76" t="str">
        <f t="shared" si="9"/>
        <v>Cleared</v>
      </c>
      <c r="W15" s="98" t="str">
        <f t="shared" si="10"/>
        <v>Cleared</v>
      </c>
      <c r="X15" s="75">
        <v>0.66666666666666663</v>
      </c>
      <c r="Y15" s="71">
        <v>18</v>
      </c>
      <c r="Z15" s="71">
        <v>8</v>
      </c>
      <c r="AA15" s="71">
        <v>-4</v>
      </c>
      <c r="AB15" s="71" t="s">
        <v>24</v>
      </c>
      <c r="AC15" s="71">
        <v>8</v>
      </c>
      <c r="AD15" s="71">
        <v>74</v>
      </c>
      <c r="AE15" s="71" t="str">
        <f t="shared" si="0"/>
        <v>Cleared</v>
      </c>
      <c r="AF15" s="71">
        <v>3</v>
      </c>
      <c r="AG15" s="71">
        <v>1</v>
      </c>
      <c r="AH15" s="71">
        <v>3</v>
      </c>
      <c r="AI15" s="71">
        <v>0</v>
      </c>
      <c r="AJ15" s="71">
        <v>1</v>
      </c>
      <c r="AK15" s="71">
        <v>4</v>
      </c>
      <c r="AL15" s="76">
        <f t="shared" si="26"/>
        <v>12</v>
      </c>
      <c r="AM15" s="76">
        <f t="shared" si="11"/>
        <v>40</v>
      </c>
      <c r="AN15" s="76">
        <f t="shared" si="12"/>
        <v>12</v>
      </c>
      <c r="AO15" s="76" t="str">
        <f t="shared" si="1"/>
        <v>Cleared</v>
      </c>
      <c r="AP15" s="76" t="str">
        <f t="shared" si="13"/>
        <v>Cleared</v>
      </c>
      <c r="AQ15" s="98" t="str">
        <f t="shared" si="14"/>
        <v>Cleared</v>
      </c>
      <c r="AR15" s="75">
        <v>0.66666666666666663</v>
      </c>
      <c r="AS15" s="71">
        <v>16</v>
      </c>
      <c r="AT15" s="71">
        <v>9</v>
      </c>
      <c r="AU15" s="71">
        <v>-14</v>
      </c>
      <c r="AV15" s="71" t="s">
        <v>24</v>
      </c>
      <c r="AW15" s="71">
        <v>8</v>
      </c>
      <c r="AX15" s="71">
        <v>73</v>
      </c>
      <c r="AY15" s="71" t="str">
        <f t="shared" si="15"/>
        <v>Cleared</v>
      </c>
      <c r="AZ15" s="71">
        <v>2</v>
      </c>
      <c r="BA15" s="71">
        <v>1</v>
      </c>
      <c r="BB15" s="71">
        <v>2</v>
      </c>
      <c r="BC15" s="71">
        <v>0</v>
      </c>
      <c r="BD15" s="71">
        <v>1</v>
      </c>
      <c r="BE15" s="71">
        <v>4</v>
      </c>
      <c r="BF15" s="76">
        <f t="shared" si="2"/>
        <v>10</v>
      </c>
      <c r="BG15" s="76">
        <f t="shared" si="16"/>
        <v>33.333333333333329</v>
      </c>
      <c r="BH15" s="76">
        <f t="shared" si="17"/>
        <v>9.9999999999999982</v>
      </c>
      <c r="BI15" s="76" t="str">
        <f t="shared" si="3"/>
        <v>Cleared</v>
      </c>
      <c r="BJ15" s="76" t="str">
        <f t="shared" si="18"/>
        <v>Cleared</v>
      </c>
      <c r="BK15" s="98" t="str">
        <f t="shared" si="19"/>
        <v>Cleared</v>
      </c>
      <c r="BL15" s="75">
        <v>0.73333333333333328</v>
      </c>
      <c r="BM15" s="71">
        <v>15</v>
      </c>
      <c r="BN15" s="71">
        <v>10</v>
      </c>
      <c r="BO15" s="71">
        <v>-9</v>
      </c>
      <c r="BP15" s="71">
        <v>4.3</v>
      </c>
      <c r="BQ15" s="71">
        <v>8</v>
      </c>
      <c r="BR15" s="71">
        <v>73</v>
      </c>
      <c r="BS15" s="71" t="str">
        <f t="shared" si="20"/>
        <v>Cleared</v>
      </c>
      <c r="BT15" s="93">
        <v>2</v>
      </c>
      <c r="BU15" s="98">
        <v>1</v>
      </c>
      <c r="BV15" s="98">
        <v>2</v>
      </c>
      <c r="BW15" s="93">
        <v>2</v>
      </c>
      <c r="BX15" s="93">
        <v>1</v>
      </c>
      <c r="BY15" s="93">
        <v>4</v>
      </c>
      <c r="BZ15" s="76">
        <f t="shared" si="21"/>
        <v>12</v>
      </c>
      <c r="CA15" s="76">
        <f t="shared" si="22"/>
        <v>40</v>
      </c>
      <c r="CB15" s="76">
        <f t="shared" si="23"/>
        <v>12</v>
      </c>
      <c r="CC15" s="99" t="str">
        <f t="shared" si="4"/>
        <v>Cleared</v>
      </c>
      <c r="CD15" s="99" t="str">
        <f t="shared" si="24"/>
        <v>Cleared</v>
      </c>
      <c r="CE15" s="98" t="str">
        <f t="shared" si="27"/>
        <v>Cleared</v>
      </c>
    </row>
    <row r="16" spans="1:83" s="77" customFormat="1" x14ac:dyDescent="0.3">
      <c r="A16" s="78">
        <v>12</v>
      </c>
      <c r="B16" s="64" t="s">
        <v>48</v>
      </c>
      <c r="C16" s="65" t="s">
        <v>49</v>
      </c>
      <c r="D16" s="75">
        <v>0.66666666666666663</v>
      </c>
      <c r="E16" s="71">
        <v>35</v>
      </c>
      <c r="F16" s="71">
        <v>2</v>
      </c>
      <c r="G16" s="71">
        <v>-1</v>
      </c>
      <c r="H16" s="71" t="s">
        <v>500</v>
      </c>
      <c r="I16" s="71">
        <v>3</v>
      </c>
      <c r="J16" s="71">
        <v>83</v>
      </c>
      <c r="K16" s="71" t="str">
        <f t="shared" si="5"/>
        <v>Cleared</v>
      </c>
      <c r="L16" s="71">
        <v>5</v>
      </c>
      <c r="M16" s="71">
        <v>1</v>
      </c>
      <c r="N16" s="72">
        <v>3</v>
      </c>
      <c r="O16" s="72">
        <v>3</v>
      </c>
      <c r="P16" s="72">
        <v>3</v>
      </c>
      <c r="Q16" s="72">
        <v>5</v>
      </c>
      <c r="R16" s="79">
        <f t="shared" si="25"/>
        <v>20</v>
      </c>
      <c r="S16" s="79">
        <f t="shared" si="6"/>
        <v>66.666666666666657</v>
      </c>
      <c r="T16" s="79">
        <f t="shared" si="7"/>
        <v>19.999999999999996</v>
      </c>
      <c r="U16" s="76" t="str">
        <f t="shared" si="8"/>
        <v>Cleared</v>
      </c>
      <c r="V16" s="76" t="str">
        <f t="shared" si="9"/>
        <v>Cleared</v>
      </c>
      <c r="W16" s="98" t="str">
        <f t="shared" si="10"/>
        <v>Cleared</v>
      </c>
      <c r="X16" s="75">
        <v>0.66666666666666663</v>
      </c>
      <c r="Y16" s="72" t="s">
        <v>24</v>
      </c>
      <c r="Z16" s="72" t="s">
        <v>24</v>
      </c>
      <c r="AA16" s="72" t="s">
        <v>24</v>
      </c>
      <c r="AB16" s="72" t="s">
        <v>24</v>
      </c>
      <c r="AC16" s="72">
        <v>8</v>
      </c>
      <c r="AD16" s="72" t="s">
        <v>24</v>
      </c>
      <c r="AE16" s="71" t="str">
        <f t="shared" si="0"/>
        <v>Cleared</v>
      </c>
      <c r="AF16" s="72">
        <v>0</v>
      </c>
      <c r="AG16" s="72">
        <v>0</v>
      </c>
      <c r="AH16" s="72">
        <v>0</v>
      </c>
      <c r="AI16" s="72">
        <v>0</v>
      </c>
      <c r="AJ16" s="72">
        <v>1</v>
      </c>
      <c r="AK16" s="72">
        <v>0</v>
      </c>
      <c r="AL16" s="79">
        <f t="shared" si="26"/>
        <v>1</v>
      </c>
      <c r="AM16" s="79">
        <f t="shared" si="11"/>
        <v>3.3333333333333335</v>
      </c>
      <c r="AN16" s="79">
        <f t="shared" si="12"/>
        <v>1</v>
      </c>
      <c r="AO16" s="76" t="str">
        <f t="shared" si="1"/>
        <v>NC</v>
      </c>
      <c r="AP16" s="76" t="str">
        <f t="shared" si="13"/>
        <v>NC</v>
      </c>
      <c r="AQ16" s="98" t="str">
        <f t="shared" si="14"/>
        <v xml:space="preserve">Test </v>
      </c>
      <c r="AR16" s="75">
        <v>0.66666666666666663</v>
      </c>
      <c r="AS16" s="72">
        <v>24</v>
      </c>
      <c r="AT16" s="72">
        <v>3</v>
      </c>
      <c r="AU16" s="72">
        <v>-9</v>
      </c>
      <c r="AV16" s="72" t="s">
        <v>24</v>
      </c>
      <c r="AW16" s="72">
        <v>8</v>
      </c>
      <c r="AX16" s="72">
        <v>81</v>
      </c>
      <c r="AY16" s="71" t="str">
        <f t="shared" si="15"/>
        <v>Cleared</v>
      </c>
      <c r="AZ16" s="72">
        <v>4</v>
      </c>
      <c r="BA16" s="72">
        <v>1</v>
      </c>
      <c r="BB16" s="72">
        <v>3</v>
      </c>
      <c r="BC16" s="72">
        <v>0</v>
      </c>
      <c r="BD16" s="72">
        <v>1</v>
      </c>
      <c r="BE16" s="72">
        <v>5</v>
      </c>
      <c r="BF16" s="79">
        <f t="shared" si="2"/>
        <v>14</v>
      </c>
      <c r="BG16" s="79">
        <f t="shared" si="16"/>
        <v>46.666666666666664</v>
      </c>
      <c r="BH16" s="79">
        <f t="shared" si="17"/>
        <v>13.999999999999998</v>
      </c>
      <c r="BI16" s="76" t="str">
        <f t="shared" si="3"/>
        <v>Cleared</v>
      </c>
      <c r="BJ16" s="76" t="str">
        <f t="shared" si="18"/>
        <v>Cleared</v>
      </c>
      <c r="BK16" s="98" t="str">
        <f t="shared" si="19"/>
        <v>Cleared</v>
      </c>
      <c r="BL16" s="75">
        <v>0.73333333333333328</v>
      </c>
      <c r="BM16" s="72">
        <v>35</v>
      </c>
      <c r="BN16" s="72">
        <v>2</v>
      </c>
      <c r="BO16" s="72">
        <v>0</v>
      </c>
      <c r="BP16" s="72" t="s">
        <v>24</v>
      </c>
      <c r="BQ16" s="72">
        <v>8</v>
      </c>
      <c r="BR16" s="72">
        <v>84</v>
      </c>
      <c r="BS16" s="71" t="str">
        <f t="shared" si="20"/>
        <v>Cleared</v>
      </c>
      <c r="BT16" s="98">
        <v>5</v>
      </c>
      <c r="BU16" s="98">
        <v>1</v>
      </c>
      <c r="BV16" s="98">
        <v>3</v>
      </c>
      <c r="BW16" s="98">
        <v>0</v>
      </c>
      <c r="BX16" s="98">
        <v>1</v>
      </c>
      <c r="BY16" s="98">
        <v>5</v>
      </c>
      <c r="BZ16" s="76">
        <f t="shared" si="21"/>
        <v>15</v>
      </c>
      <c r="CA16" s="79">
        <f t="shared" si="22"/>
        <v>50</v>
      </c>
      <c r="CB16" s="79">
        <f t="shared" si="23"/>
        <v>15</v>
      </c>
      <c r="CC16" s="99" t="str">
        <f t="shared" si="4"/>
        <v>Cleared</v>
      </c>
      <c r="CD16" s="99" t="str">
        <f t="shared" si="24"/>
        <v>Cleared</v>
      </c>
      <c r="CE16" s="98" t="str">
        <f t="shared" si="27"/>
        <v>Cleared</v>
      </c>
    </row>
    <row r="17" spans="1:83" s="77" customFormat="1" x14ac:dyDescent="0.3">
      <c r="A17" s="74">
        <v>13</v>
      </c>
      <c r="B17" s="60" t="s">
        <v>50</v>
      </c>
      <c r="C17" s="61" t="s">
        <v>51</v>
      </c>
      <c r="D17" s="75">
        <v>0.9</v>
      </c>
      <c r="E17" s="71">
        <v>2</v>
      </c>
      <c r="F17" s="71">
        <v>2</v>
      </c>
      <c r="G17" s="71">
        <v>-25</v>
      </c>
      <c r="H17" s="71" t="s">
        <v>500</v>
      </c>
      <c r="I17" s="71">
        <v>8</v>
      </c>
      <c r="J17" s="71">
        <v>57</v>
      </c>
      <c r="K17" s="71" t="str">
        <f t="shared" si="5"/>
        <v>Cleared</v>
      </c>
      <c r="L17" s="71">
        <v>1</v>
      </c>
      <c r="M17" s="71">
        <v>1</v>
      </c>
      <c r="N17" s="71">
        <v>2</v>
      </c>
      <c r="O17" s="71">
        <v>3</v>
      </c>
      <c r="P17" s="71">
        <v>1</v>
      </c>
      <c r="Q17" s="71">
        <v>2</v>
      </c>
      <c r="R17" s="76">
        <f t="shared" si="25"/>
        <v>10</v>
      </c>
      <c r="S17" s="76">
        <f t="shared" si="6"/>
        <v>33.333333333333329</v>
      </c>
      <c r="T17" s="76">
        <f t="shared" si="7"/>
        <v>9.9999999999999982</v>
      </c>
      <c r="U17" s="76" t="str">
        <f t="shared" si="8"/>
        <v>Cleared</v>
      </c>
      <c r="V17" s="76" t="str">
        <f t="shared" si="9"/>
        <v>Cleared</v>
      </c>
      <c r="W17" s="98" t="str">
        <f t="shared" si="10"/>
        <v>Cleared</v>
      </c>
      <c r="X17" s="75">
        <v>0.8666666666666667</v>
      </c>
      <c r="Y17" s="71">
        <v>3</v>
      </c>
      <c r="Z17" s="71">
        <v>1</v>
      </c>
      <c r="AA17" s="71">
        <v>-18</v>
      </c>
      <c r="AB17" s="71">
        <v>2.7</v>
      </c>
      <c r="AC17" s="71">
        <v>8</v>
      </c>
      <c r="AD17" s="71">
        <v>60</v>
      </c>
      <c r="AE17" s="71" t="str">
        <f t="shared" si="0"/>
        <v>Cleared</v>
      </c>
      <c r="AF17" s="71">
        <v>1</v>
      </c>
      <c r="AG17" s="71">
        <v>1</v>
      </c>
      <c r="AH17" s="71">
        <v>2</v>
      </c>
      <c r="AI17" s="71">
        <v>1</v>
      </c>
      <c r="AJ17" s="71">
        <v>1</v>
      </c>
      <c r="AK17" s="71">
        <v>3</v>
      </c>
      <c r="AL17" s="76">
        <f t="shared" si="26"/>
        <v>9</v>
      </c>
      <c r="AM17" s="76">
        <f t="shared" si="11"/>
        <v>30</v>
      </c>
      <c r="AN17" s="76">
        <f t="shared" si="12"/>
        <v>9</v>
      </c>
      <c r="AO17" s="76" t="str">
        <f t="shared" si="1"/>
        <v>Cleared</v>
      </c>
      <c r="AP17" s="76" t="str">
        <f t="shared" si="13"/>
        <v>Cleared</v>
      </c>
      <c r="AQ17" s="98" t="str">
        <f t="shared" si="14"/>
        <v>Cleared</v>
      </c>
      <c r="AR17" s="75">
        <v>0.9</v>
      </c>
      <c r="AS17" s="71">
        <v>3</v>
      </c>
      <c r="AT17" s="71">
        <v>2</v>
      </c>
      <c r="AU17" s="71">
        <v>-8</v>
      </c>
      <c r="AV17" s="71">
        <v>2.6</v>
      </c>
      <c r="AW17" s="71" t="s">
        <v>24</v>
      </c>
      <c r="AX17" s="71">
        <v>58</v>
      </c>
      <c r="AY17" s="71" t="str">
        <f t="shared" si="15"/>
        <v>Cleared</v>
      </c>
      <c r="AZ17" s="71">
        <v>1</v>
      </c>
      <c r="BA17" s="71">
        <v>1</v>
      </c>
      <c r="BB17" s="71">
        <v>3</v>
      </c>
      <c r="BC17" s="71">
        <v>2</v>
      </c>
      <c r="BD17" s="71">
        <v>0</v>
      </c>
      <c r="BE17" s="71">
        <v>2</v>
      </c>
      <c r="BF17" s="76">
        <f t="shared" si="2"/>
        <v>9</v>
      </c>
      <c r="BG17" s="76">
        <f t="shared" si="16"/>
        <v>30</v>
      </c>
      <c r="BH17" s="76">
        <f t="shared" si="17"/>
        <v>9</v>
      </c>
      <c r="BI17" s="76" t="str">
        <f t="shared" si="3"/>
        <v>Cleared</v>
      </c>
      <c r="BJ17" s="76" t="str">
        <f t="shared" si="18"/>
        <v>Cleared</v>
      </c>
      <c r="BK17" s="98" t="str">
        <f t="shared" si="19"/>
        <v>Cleared</v>
      </c>
      <c r="BL17" s="75">
        <v>1</v>
      </c>
      <c r="BM17" s="71">
        <v>10</v>
      </c>
      <c r="BN17" s="71">
        <v>2</v>
      </c>
      <c r="BO17" s="71">
        <v>-11</v>
      </c>
      <c r="BP17" s="71">
        <v>2.5</v>
      </c>
      <c r="BQ17" s="71" t="s">
        <v>24</v>
      </c>
      <c r="BR17" s="71">
        <v>59</v>
      </c>
      <c r="BS17" s="71" t="str">
        <f t="shared" si="20"/>
        <v>Cleared</v>
      </c>
      <c r="BT17" s="93">
        <v>1</v>
      </c>
      <c r="BU17" s="98">
        <v>1</v>
      </c>
      <c r="BV17" s="98">
        <v>2</v>
      </c>
      <c r="BW17" s="93">
        <v>2</v>
      </c>
      <c r="BX17" s="93">
        <v>0</v>
      </c>
      <c r="BY17" s="93">
        <v>3</v>
      </c>
      <c r="BZ17" s="76">
        <f t="shared" si="21"/>
        <v>9</v>
      </c>
      <c r="CA17" s="76">
        <f t="shared" si="22"/>
        <v>30</v>
      </c>
      <c r="CB17" s="76">
        <f t="shared" si="23"/>
        <v>9</v>
      </c>
      <c r="CC17" s="99" t="str">
        <f t="shared" si="4"/>
        <v>Cleared</v>
      </c>
      <c r="CD17" s="99" t="str">
        <f t="shared" si="24"/>
        <v>Cleared</v>
      </c>
      <c r="CE17" s="98" t="str">
        <f t="shared" si="27"/>
        <v>Cleared</v>
      </c>
    </row>
    <row r="18" spans="1:83" s="77" customFormat="1" x14ac:dyDescent="0.3">
      <c r="A18" s="78">
        <v>14</v>
      </c>
      <c r="B18" s="64" t="s">
        <v>52</v>
      </c>
      <c r="C18" s="65" t="s">
        <v>53</v>
      </c>
      <c r="D18" s="75">
        <v>0.66666666666666663</v>
      </c>
      <c r="E18" s="71">
        <v>7</v>
      </c>
      <c r="F18" s="71">
        <v>1</v>
      </c>
      <c r="G18" s="71">
        <v>0</v>
      </c>
      <c r="H18" s="71" t="s">
        <v>500</v>
      </c>
      <c r="I18" s="71">
        <v>8</v>
      </c>
      <c r="J18" s="71">
        <v>70</v>
      </c>
      <c r="K18" s="71" t="str">
        <f t="shared" si="5"/>
        <v>Cleared</v>
      </c>
      <c r="L18" s="71">
        <v>1</v>
      </c>
      <c r="M18" s="71">
        <v>1</v>
      </c>
      <c r="N18" s="72">
        <v>3</v>
      </c>
      <c r="O18" s="72">
        <v>3</v>
      </c>
      <c r="P18" s="72">
        <v>1</v>
      </c>
      <c r="Q18" s="72">
        <v>4</v>
      </c>
      <c r="R18" s="79">
        <f t="shared" si="25"/>
        <v>13</v>
      </c>
      <c r="S18" s="79">
        <f t="shared" si="6"/>
        <v>43.333333333333336</v>
      </c>
      <c r="T18" s="79">
        <f t="shared" si="7"/>
        <v>13</v>
      </c>
      <c r="U18" s="76" t="str">
        <f t="shared" si="8"/>
        <v>Cleared</v>
      </c>
      <c r="V18" s="76" t="str">
        <f t="shared" si="9"/>
        <v>Cleared</v>
      </c>
      <c r="W18" s="98" t="str">
        <f t="shared" si="10"/>
        <v>Cleared</v>
      </c>
      <c r="X18" s="75">
        <v>6.6666666666666666E-2</v>
      </c>
      <c r="Y18" s="72" t="s">
        <v>24</v>
      </c>
      <c r="Z18" s="72" t="s">
        <v>24</v>
      </c>
      <c r="AA18" s="72" t="s">
        <v>24</v>
      </c>
      <c r="AB18" s="72" t="s">
        <v>24</v>
      </c>
      <c r="AC18" s="72" t="s">
        <v>24</v>
      </c>
      <c r="AD18" s="72" t="s">
        <v>24</v>
      </c>
      <c r="AE18" s="71" t="str">
        <f t="shared" si="0"/>
        <v>NC</v>
      </c>
      <c r="AF18" s="72">
        <v>0</v>
      </c>
      <c r="AG18" s="72">
        <v>0</v>
      </c>
      <c r="AH18" s="72">
        <v>0</v>
      </c>
      <c r="AI18" s="72">
        <v>0</v>
      </c>
      <c r="AJ18" s="72">
        <v>0</v>
      </c>
      <c r="AK18" s="72">
        <v>0</v>
      </c>
      <c r="AL18" s="79">
        <f t="shared" si="26"/>
        <v>0</v>
      </c>
      <c r="AM18" s="79">
        <f t="shared" si="11"/>
        <v>0</v>
      </c>
      <c r="AN18" s="79">
        <f t="shared" si="12"/>
        <v>0</v>
      </c>
      <c r="AO18" s="76" t="str">
        <f t="shared" si="1"/>
        <v>NC</v>
      </c>
      <c r="AP18" s="76" t="str">
        <f t="shared" si="13"/>
        <v>NC</v>
      </c>
      <c r="AQ18" s="98" t="str">
        <f t="shared" si="14"/>
        <v xml:space="preserve">Attendance  Test </v>
      </c>
      <c r="AR18" s="75">
        <v>0.4</v>
      </c>
      <c r="AS18" s="72">
        <v>6</v>
      </c>
      <c r="AT18" s="72">
        <v>19</v>
      </c>
      <c r="AU18" s="72">
        <v>1</v>
      </c>
      <c r="AV18" s="72">
        <v>2.5</v>
      </c>
      <c r="AW18" s="72">
        <v>8</v>
      </c>
      <c r="AX18" s="72">
        <v>69</v>
      </c>
      <c r="AY18" s="71" t="str">
        <f t="shared" si="15"/>
        <v>NC</v>
      </c>
      <c r="AZ18" s="72">
        <v>1</v>
      </c>
      <c r="BA18" s="72">
        <v>3</v>
      </c>
      <c r="BB18" s="72">
        <v>3</v>
      </c>
      <c r="BC18" s="72">
        <v>2</v>
      </c>
      <c r="BD18" s="72">
        <v>1</v>
      </c>
      <c r="BE18" s="72">
        <v>4</v>
      </c>
      <c r="BF18" s="79">
        <f t="shared" si="2"/>
        <v>14</v>
      </c>
      <c r="BG18" s="79">
        <f t="shared" si="16"/>
        <v>46.666666666666664</v>
      </c>
      <c r="BH18" s="79">
        <f t="shared" si="17"/>
        <v>13.999999999999998</v>
      </c>
      <c r="BI18" s="76" t="str">
        <f t="shared" si="3"/>
        <v>Cleared</v>
      </c>
      <c r="BJ18" s="76" t="str">
        <f t="shared" si="18"/>
        <v>NC</v>
      </c>
      <c r="BK18" s="98" t="str">
        <f t="shared" si="19"/>
        <v xml:space="preserve">Attendance  </v>
      </c>
      <c r="BL18" s="75">
        <v>0.66666666666666663</v>
      </c>
      <c r="BM18" s="72" t="s">
        <v>24</v>
      </c>
      <c r="BN18" s="72" t="s">
        <v>24</v>
      </c>
      <c r="BO18" s="72" t="s">
        <v>24</v>
      </c>
      <c r="BP18" s="72">
        <v>3.1</v>
      </c>
      <c r="BQ18" s="72">
        <v>8</v>
      </c>
      <c r="BR18" s="72">
        <v>68</v>
      </c>
      <c r="BS18" s="71" t="str">
        <f t="shared" si="20"/>
        <v>Cleared</v>
      </c>
      <c r="BT18" s="98">
        <v>0</v>
      </c>
      <c r="BU18" s="98">
        <v>0</v>
      </c>
      <c r="BV18" s="98">
        <v>0</v>
      </c>
      <c r="BW18" s="98">
        <v>2</v>
      </c>
      <c r="BX18" s="98">
        <v>1</v>
      </c>
      <c r="BY18" s="98">
        <v>4</v>
      </c>
      <c r="BZ18" s="76">
        <f t="shared" si="21"/>
        <v>7</v>
      </c>
      <c r="CA18" s="79">
        <f t="shared" si="22"/>
        <v>23.333333333333332</v>
      </c>
      <c r="CB18" s="79">
        <f t="shared" si="23"/>
        <v>6.9999999999999991</v>
      </c>
      <c r="CC18" s="99" t="str">
        <f t="shared" si="4"/>
        <v>NC</v>
      </c>
      <c r="CD18" s="99" t="str">
        <f t="shared" si="24"/>
        <v>NC</v>
      </c>
      <c r="CE18" s="98" t="str">
        <f t="shared" si="27"/>
        <v xml:space="preserve">Test </v>
      </c>
    </row>
    <row r="19" spans="1:83" s="77" customFormat="1" x14ac:dyDescent="0.3">
      <c r="A19" s="74">
        <v>15</v>
      </c>
      <c r="B19" s="60" t="s">
        <v>54</v>
      </c>
      <c r="C19" s="61" t="s">
        <v>55</v>
      </c>
      <c r="D19" s="75">
        <v>0.3</v>
      </c>
      <c r="E19" s="71">
        <v>3</v>
      </c>
      <c r="F19" s="71">
        <v>1</v>
      </c>
      <c r="G19" s="71">
        <v>-18</v>
      </c>
      <c r="H19" s="71" t="s">
        <v>500</v>
      </c>
      <c r="I19" s="71">
        <v>8</v>
      </c>
      <c r="J19" s="71">
        <v>48</v>
      </c>
      <c r="K19" s="71" t="str">
        <f t="shared" si="5"/>
        <v>NC</v>
      </c>
      <c r="L19" s="71">
        <v>1</v>
      </c>
      <c r="M19" s="71">
        <v>1</v>
      </c>
      <c r="N19" s="71">
        <v>2</v>
      </c>
      <c r="O19" s="71">
        <v>3</v>
      </c>
      <c r="P19" s="71">
        <v>1</v>
      </c>
      <c r="Q19" s="71">
        <v>1</v>
      </c>
      <c r="R19" s="76">
        <f t="shared" si="25"/>
        <v>9</v>
      </c>
      <c r="S19" s="76">
        <f t="shared" si="6"/>
        <v>30</v>
      </c>
      <c r="T19" s="76">
        <f t="shared" si="7"/>
        <v>9</v>
      </c>
      <c r="U19" s="76" t="str">
        <f t="shared" si="8"/>
        <v>Cleared</v>
      </c>
      <c r="V19" s="76" t="str">
        <f t="shared" si="9"/>
        <v>NC</v>
      </c>
      <c r="W19" s="98" t="str">
        <f t="shared" si="10"/>
        <v xml:space="preserve">Attendance  </v>
      </c>
      <c r="X19" s="75">
        <v>0</v>
      </c>
      <c r="Y19" s="71" t="s">
        <v>24</v>
      </c>
      <c r="Z19" s="71" t="s">
        <v>24</v>
      </c>
      <c r="AA19" s="71" t="s">
        <v>24</v>
      </c>
      <c r="AB19" s="71" t="s">
        <v>24</v>
      </c>
      <c r="AC19" s="71" t="s">
        <v>24</v>
      </c>
      <c r="AD19" s="71" t="s">
        <v>24</v>
      </c>
      <c r="AE19" s="71" t="str">
        <f t="shared" si="0"/>
        <v>NC</v>
      </c>
      <c r="AF19" s="71">
        <v>0</v>
      </c>
      <c r="AG19" s="71">
        <v>0</v>
      </c>
      <c r="AH19" s="71">
        <v>0</v>
      </c>
      <c r="AI19" s="71">
        <v>0</v>
      </c>
      <c r="AJ19" s="71">
        <v>0</v>
      </c>
      <c r="AK19" s="71">
        <v>0</v>
      </c>
      <c r="AL19" s="76">
        <f t="shared" si="26"/>
        <v>0</v>
      </c>
      <c r="AM19" s="76">
        <f t="shared" si="11"/>
        <v>0</v>
      </c>
      <c r="AN19" s="76">
        <f t="shared" si="12"/>
        <v>0</v>
      </c>
      <c r="AO19" s="76" t="str">
        <f t="shared" si="1"/>
        <v>NC</v>
      </c>
      <c r="AP19" s="76" t="str">
        <f t="shared" si="13"/>
        <v>NC</v>
      </c>
      <c r="AQ19" s="98" t="str">
        <f t="shared" si="14"/>
        <v xml:space="preserve">Attendance  Test </v>
      </c>
      <c r="AR19" s="75">
        <v>3.3333333333333333E-2</v>
      </c>
      <c r="AS19" s="71" t="s">
        <v>24</v>
      </c>
      <c r="AT19" s="71" t="s">
        <v>24</v>
      </c>
      <c r="AU19" s="71" t="s">
        <v>24</v>
      </c>
      <c r="AV19" s="71" t="s">
        <v>24</v>
      </c>
      <c r="AW19" s="71" t="s">
        <v>24</v>
      </c>
      <c r="AX19" s="71" t="s">
        <v>24</v>
      </c>
      <c r="AY19" s="71" t="str">
        <f t="shared" si="15"/>
        <v>NC</v>
      </c>
      <c r="AZ19" s="71">
        <v>0</v>
      </c>
      <c r="BA19" s="71">
        <v>0</v>
      </c>
      <c r="BB19" s="71">
        <v>0</v>
      </c>
      <c r="BC19" s="71">
        <v>0</v>
      </c>
      <c r="BD19" s="71">
        <v>0</v>
      </c>
      <c r="BE19" s="71">
        <v>0</v>
      </c>
      <c r="BF19" s="76">
        <f t="shared" si="2"/>
        <v>0</v>
      </c>
      <c r="BG19" s="76">
        <f t="shared" si="16"/>
        <v>0</v>
      </c>
      <c r="BH19" s="76">
        <f t="shared" si="17"/>
        <v>0</v>
      </c>
      <c r="BI19" s="76" t="str">
        <f t="shared" si="3"/>
        <v>NC</v>
      </c>
      <c r="BJ19" s="76" t="str">
        <f t="shared" si="18"/>
        <v>NC</v>
      </c>
      <c r="BK19" s="98" t="str">
        <f t="shared" si="19"/>
        <v xml:space="preserve">Attendance  Test </v>
      </c>
      <c r="BL19" s="75">
        <v>3.3333333333333333E-2</v>
      </c>
      <c r="BM19" s="71" t="s">
        <v>24</v>
      </c>
      <c r="BN19" s="71" t="s">
        <v>24</v>
      </c>
      <c r="BO19" s="71" t="s">
        <v>24</v>
      </c>
      <c r="BP19" s="71" t="s">
        <v>24</v>
      </c>
      <c r="BQ19" s="71" t="s">
        <v>24</v>
      </c>
      <c r="BR19" s="71" t="s">
        <v>24</v>
      </c>
      <c r="BS19" s="71" t="str">
        <f t="shared" si="20"/>
        <v>NC</v>
      </c>
      <c r="BT19" s="93">
        <v>0</v>
      </c>
      <c r="BU19" s="98">
        <v>0</v>
      </c>
      <c r="BV19" s="98">
        <v>0</v>
      </c>
      <c r="BW19" s="93">
        <v>0</v>
      </c>
      <c r="BX19" s="93">
        <v>0</v>
      </c>
      <c r="BY19" s="93">
        <v>0</v>
      </c>
      <c r="BZ19" s="76">
        <f t="shared" si="21"/>
        <v>0</v>
      </c>
      <c r="CA19" s="76">
        <f t="shared" si="22"/>
        <v>0</v>
      </c>
      <c r="CB19" s="76">
        <f t="shared" si="23"/>
        <v>0</v>
      </c>
      <c r="CC19" s="99" t="str">
        <f t="shared" si="4"/>
        <v>NC</v>
      </c>
      <c r="CD19" s="99" t="str">
        <f t="shared" si="24"/>
        <v>NC</v>
      </c>
      <c r="CE19" s="98" t="str">
        <f t="shared" si="27"/>
        <v xml:space="preserve">Attendance  Test </v>
      </c>
    </row>
    <row r="20" spans="1:83" s="77" customFormat="1" x14ac:dyDescent="0.3">
      <c r="A20" s="78">
        <v>16</v>
      </c>
      <c r="B20" s="64" t="s">
        <v>56</v>
      </c>
      <c r="C20" s="65" t="s">
        <v>57</v>
      </c>
      <c r="D20" s="75">
        <v>0.8</v>
      </c>
      <c r="E20" s="71">
        <v>4</v>
      </c>
      <c r="F20" s="71">
        <v>2</v>
      </c>
      <c r="G20" s="71">
        <v>-25</v>
      </c>
      <c r="H20" s="71" t="s">
        <v>500</v>
      </c>
      <c r="I20" s="71">
        <v>8</v>
      </c>
      <c r="J20" s="71">
        <v>55</v>
      </c>
      <c r="K20" s="71" t="str">
        <f t="shared" si="5"/>
        <v>Cleared</v>
      </c>
      <c r="L20" s="71">
        <v>1</v>
      </c>
      <c r="M20" s="71">
        <v>1</v>
      </c>
      <c r="N20" s="72">
        <v>2</v>
      </c>
      <c r="O20" s="72">
        <v>3</v>
      </c>
      <c r="P20" s="72">
        <v>1</v>
      </c>
      <c r="Q20" s="72">
        <v>2</v>
      </c>
      <c r="R20" s="79">
        <f t="shared" si="25"/>
        <v>10</v>
      </c>
      <c r="S20" s="79">
        <f t="shared" si="6"/>
        <v>33.333333333333329</v>
      </c>
      <c r="T20" s="79">
        <f t="shared" si="7"/>
        <v>9.9999999999999982</v>
      </c>
      <c r="U20" s="76" t="str">
        <f t="shared" si="8"/>
        <v>Cleared</v>
      </c>
      <c r="V20" s="76" t="str">
        <f t="shared" si="9"/>
        <v>Cleared</v>
      </c>
      <c r="W20" s="98" t="str">
        <f t="shared" si="10"/>
        <v>Cleared</v>
      </c>
      <c r="X20" s="75">
        <v>6.6666666666666666E-2</v>
      </c>
      <c r="Y20" s="72" t="s">
        <v>24</v>
      </c>
      <c r="Z20" s="72" t="s">
        <v>24</v>
      </c>
      <c r="AA20" s="72" t="s">
        <v>24</v>
      </c>
      <c r="AB20" s="72" t="s">
        <v>24</v>
      </c>
      <c r="AC20" s="72" t="s">
        <v>24</v>
      </c>
      <c r="AD20" s="72">
        <v>54</v>
      </c>
      <c r="AE20" s="71" t="str">
        <f t="shared" si="0"/>
        <v>NC</v>
      </c>
      <c r="AF20" s="72">
        <v>0</v>
      </c>
      <c r="AG20" s="72">
        <v>0</v>
      </c>
      <c r="AH20" s="72">
        <v>0</v>
      </c>
      <c r="AI20" s="72">
        <v>0</v>
      </c>
      <c r="AJ20" s="72">
        <v>0</v>
      </c>
      <c r="AK20" s="72">
        <v>2</v>
      </c>
      <c r="AL20" s="79">
        <f t="shared" si="26"/>
        <v>2</v>
      </c>
      <c r="AM20" s="79">
        <f t="shared" si="11"/>
        <v>6.666666666666667</v>
      </c>
      <c r="AN20" s="79">
        <f t="shared" si="12"/>
        <v>2</v>
      </c>
      <c r="AO20" s="76" t="str">
        <f t="shared" si="1"/>
        <v>NC</v>
      </c>
      <c r="AP20" s="76" t="str">
        <f t="shared" si="13"/>
        <v>NC</v>
      </c>
      <c r="AQ20" s="98" t="str">
        <f t="shared" si="14"/>
        <v xml:space="preserve">Attendance  Test </v>
      </c>
      <c r="AR20" s="75">
        <v>0.53333333333333333</v>
      </c>
      <c r="AS20" s="72" t="s">
        <v>24</v>
      </c>
      <c r="AT20" s="72" t="s">
        <v>24</v>
      </c>
      <c r="AU20" s="72" t="s">
        <v>24</v>
      </c>
      <c r="AV20" s="72" t="s">
        <v>24</v>
      </c>
      <c r="AW20" s="72" t="s">
        <v>24</v>
      </c>
      <c r="AX20" s="72">
        <v>55</v>
      </c>
      <c r="AY20" s="71" t="str">
        <f t="shared" si="15"/>
        <v>NC</v>
      </c>
      <c r="AZ20" s="72">
        <v>0</v>
      </c>
      <c r="BA20" s="72">
        <v>0</v>
      </c>
      <c r="BB20" s="72">
        <v>0</v>
      </c>
      <c r="BC20" s="72">
        <v>0</v>
      </c>
      <c r="BD20" s="72">
        <v>0</v>
      </c>
      <c r="BE20" s="72">
        <v>2</v>
      </c>
      <c r="BF20" s="79">
        <f t="shared" si="2"/>
        <v>2</v>
      </c>
      <c r="BG20" s="79">
        <f t="shared" si="16"/>
        <v>6.666666666666667</v>
      </c>
      <c r="BH20" s="79">
        <f t="shared" si="17"/>
        <v>2</v>
      </c>
      <c r="BI20" s="76" t="str">
        <f t="shared" si="3"/>
        <v>NC</v>
      </c>
      <c r="BJ20" s="76" t="str">
        <f t="shared" si="18"/>
        <v>NC</v>
      </c>
      <c r="BK20" s="98" t="str">
        <f t="shared" si="19"/>
        <v xml:space="preserve">Attendance  Test </v>
      </c>
      <c r="BL20" s="75">
        <v>0.4</v>
      </c>
      <c r="BM20" s="72" t="s">
        <v>24</v>
      </c>
      <c r="BN20" s="72" t="s">
        <v>24</v>
      </c>
      <c r="BO20" s="72" t="s">
        <v>24</v>
      </c>
      <c r="BP20" s="72" t="s">
        <v>24</v>
      </c>
      <c r="BQ20" s="72" t="s">
        <v>24</v>
      </c>
      <c r="BR20" s="72" t="s">
        <v>24</v>
      </c>
      <c r="BS20" s="71" t="str">
        <f t="shared" si="20"/>
        <v>NC</v>
      </c>
      <c r="BT20" s="98">
        <v>0</v>
      </c>
      <c r="BU20" s="98">
        <v>0</v>
      </c>
      <c r="BV20" s="98">
        <v>0</v>
      </c>
      <c r="BW20" s="98">
        <v>0</v>
      </c>
      <c r="BX20" s="98">
        <v>0</v>
      </c>
      <c r="BY20" s="98">
        <v>0</v>
      </c>
      <c r="BZ20" s="76">
        <f t="shared" si="21"/>
        <v>0</v>
      </c>
      <c r="CA20" s="79">
        <f t="shared" si="22"/>
        <v>0</v>
      </c>
      <c r="CB20" s="79">
        <f t="shared" si="23"/>
        <v>0</v>
      </c>
      <c r="CC20" s="99" t="str">
        <f t="shared" si="4"/>
        <v>NC</v>
      </c>
      <c r="CD20" s="99" t="str">
        <f t="shared" si="24"/>
        <v>NC</v>
      </c>
      <c r="CE20" s="98" t="str">
        <f t="shared" si="27"/>
        <v xml:space="preserve">Attendance  Test </v>
      </c>
    </row>
    <row r="21" spans="1:83" s="77" customFormat="1" x14ac:dyDescent="0.3">
      <c r="A21" s="74">
        <v>17</v>
      </c>
      <c r="B21" s="60" t="s">
        <v>58</v>
      </c>
      <c r="C21" s="61" t="s">
        <v>59</v>
      </c>
      <c r="D21" s="75">
        <v>1.0333333333333334</v>
      </c>
      <c r="E21" s="71">
        <v>3</v>
      </c>
      <c r="F21" s="71">
        <v>1</v>
      </c>
      <c r="G21" s="71">
        <v>-13</v>
      </c>
      <c r="H21" s="71" t="s">
        <v>500</v>
      </c>
      <c r="I21" s="71">
        <v>8</v>
      </c>
      <c r="J21" s="71">
        <v>63</v>
      </c>
      <c r="K21" s="71" t="str">
        <f t="shared" si="5"/>
        <v>Cleared</v>
      </c>
      <c r="L21" s="71">
        <v>1</v>
      </c>
      <c r="M21" s="71">
        <v>1</v>
      </c>
      <c r="N21" s="71">
        <v>2</v>
      </c>
      <c r="O21" s="71">
        <v>3</v>
      </c>
      <c r="P21" s="71">
        <v>1</v>
      </c>
      <c r="Q21" s="71">
        <v>3</v>
      </c>
      <c r="R21" s="76">
        <f t="shared" si="25"/>
        <v>11</v>
      </c>
      <c r="S21" s="76">
        <f t="shared" si="6"/>
        <v>36.666666666666664</v>
      </c>
      <c r="T21" s="76">
        <f t="shared" si="7"/>
        <v>10.999999999999998</v>
      </c>
      <c r="U21" s="76" t="str">
        <f t="shared" si="8"/>
        <v>Cleared</v>
      </c>
      <c r="V21" s="76" t="str">
        <f t="shared" si="9"/>
        <v>Cleared</v>
      </c>
      <c r="W21" s="98" t="str">
        <f t="shared" si="10"/>
        <v>Cleared</v>
      </c>
      <c r="X21" s="75">
        <v>1</v>
      </c>
      <c r="Y21" s="71">
        <v>3</v>
      </c>
      <c r="Z21" s="71">
        <v>1</v>
      </c>
      <c r="AA21" s="71">
        <v>-11</v>
      </c>
      <c r="AB21" s="71">
        <v>3.2</v>
      </c>
      <c r="AC21" s="71">
        <v>8</v>
      </c>
      <c r="AD21" s="71">
        <v>65</v>
      </c>
      <c r="AE21" s="71" t="str">
        <f t="shared" si="0"/>
        <v>Cleared</v>
      </c>
      <c r="AF21" s="71">
        <v>1</v>
      </c>
      <c r="AG21" s="71">
        <v>1</v>
      </c>
      <c r="AH21" s="71">
        <v>2</v>
      </c>
      <c r="AI21" s="71">
        <v>2</v>
      </c>
      <c r="AJ21" s="71">
        <v>1</v>
      </c>
      <c r="AK21" s="71">
        <v>3</v>
      </c>
      <c r="AL21" s="76">
        <f t="shared" si="26"/>
        <v>10</v>
      </c>
      <c r="AM21" s="76">
        <f t="shared" si="11"/>
        <v>33.333333333333329</v>
      </c>
      <c r="AN21" s="76">
        <f t="shared" si="12"/>
        <v>9.9999999999999982</v>
      </c>
      <c r="AO21" s="76" t="str">
        <f t="shared" si="1"/>
        <v>Cleared</v>
      </c>
      <c r="AP21" s="76" t="str">
        <f t="shared" si="13"/>
        <v>Cleared</v>
      </c>
      <c r="AQ21" s="98" t="str">
        <f t="shared" si="14"/>
        <v>Cleared</v>
      </c>
      <c r="AR21" s="75">
        <v>1</v>
      </c>
      <c r="AS21" s="71">
        <v>4</v>
      </c>
      <c r="AT21" s="71">
        <v>2</v>
      </c>
      <c r="AU21" s="71">
        <v>-6</v>
      </c>
      <c r="AV21" s="71">
        <v>2</v>
      </c>
      <c r="AW21" s="71">
        <v>7</v>
      </c>
      <c r="AX21" s="71">
        <v>63</v>
      </c>
      <c r="AY21" s="71" t="str">
        <f t="shared" si="15"/>
        <v>Cleared</v>
      </c>
      <c r="AZ21" s="71">
        <v>1</v>
      </c>
      <c r="BA21" s="71">
        <v>1</v>
      </c>
      <c r="BB21" s="71">
        <v>2</v>
      </c>
      <c r="BC21" s="71">
        <v>1</v>
      </c>
      <c r="BD21" s="71">
        <v>1</v>
      </c>
      <c r="BE21" s="71">
        <v>3</v>
      </c>
      <c r="BF21" s="76">
        <f t="shared" si="2"/>
        <v>9</v>
      </c>
      <c r="BG21" s="76">
        <f t="shared" si="16"/>
        <v>30</v>
      </c>
      <c r="BH21" s="76">
        <f t="shared" si="17"/>
        <v>9</v>
      </c>
      <c r="BI21" s="76" t="str">
        <f t="shared" si="3"/>
        <v>Cleared</v>
      </c>
      <c r="BJ21" s="76" t="str">
        <f t="shared" si="18"/>
        <v>Cleared</v>
      </c>
      <c r="BK21" s="98" t="str">
        <f t="shared" si="19"/>
        <v>Cleared</v>
      </c>
      <c r="BL21" s="75">
        <v>0.9</v>
      </c>
      <c r="BM21" s="71" t="s">
        <v>500</v>
      </c>
      <c r="BN21" s="71" t="s">
        <v>500</v>
      </c>
      <c r="BO21" s="71" t="s">
        <v>500</v>
      </c>
      <c r="BP21" s="71">
        <v>2.4</v>
      </c>
      <c r="BQ21" s="71">
        <v>7</v>
      </c>
      <c r="BR21" s="71" t="s">
        <v>500</v>
      </c>
      <c r="BS21" s="71" t="str">
        <f t="shared" si="20"/>
        <v>Cleared</v>
      </c>
      <c r="BT21" s="93">
        <v>3</v>
      </c>
      <c r="BU21" s="98">
        <v>3</v>
      </c>
      <c r="BV21" s="98">
        <v>3</v>
      </c>
      <c r="BW21" s="93">
        <v>2</v>
      </c>
      <c r="BX21" s="93">
        <v>1</v>
      </c>
      <c r="BY21" s="93">
        <v>3</v>
      </c>
      <c r="BZ21" s="76">
        <f t="shared" si="21"/>
        <v>15</v>
      </c>
      <c r="CA21" s="76">
        <f t="shared" si="22"/>
        <v>50</v>
      </c>
      <c r="CB21" s="76">
        <f t="shared" si="23"/>
        <v>15</v>
      </c>
      <c r="CC21" s="99" t="str">
        <f t="shared" si="4"/>
        <v>Cleared</v>
      </c>
      <c r="CD21" s="99" t="str">
        <f t="shared" si="24"/>
        <v>Cleared</v>
      </c>
      <c r="CE21" s="98" t="str">
        <f t="shared" si="27"/>
        <v>Cleared</v>
      </c>
    </row>
    <row r="22" spans="1:83" s="77" customFormat="1" x14ac:dyDescent="0.3">
      <c r="A22" s="78">
        <v>18</v>
      </c>
      <c r="B22" s="64" t="s">
        <v>60</v>
      </c>
      <c r="C22" s="65" t="s">
        <v>61</v>
      </c>
      <c r="D22" s="75">
        <v>0.8</v>
      </c>
      <c r="E22" s="71">
        <v>3</v>
      </c>
      <c r="F22" s="71">
        <v>1</v>
      </c>
      <c r="G22" s="71">
        <v>-30</v>
      </c>
      <c r="H22" s="71" t="s">
        <v>500</v>
      </c>
      <c r="I22" s="71">
        <v>8</v>
      </c>
      <c r="J22" s="71">
        <v>55</v>
      </c>
      <c r="K22" s="71" t="str">
        <f t="shared" si="5"/>
        <v>Cleared</v>
      </c>
      <c r="L22" s="71">
        <v>1</v>
      </c>
      <c r="M22" s="71">
        <v>1</v>
      </c>
      <c r="N22" s="72">
        <v>1</v>
      </c>
      <c r="O22" s="72">
        <v>3</v>
      </c>
      <c r="P22" s="72">
        <v>1</v>
      </c>
      <c r="Q22" s="72">
        <v>2</v>
      </c>
      <c r="R22" s="79">
        <f t="shared" si="25"/>
        <v>9</v>
      </c>
      <c r="S22" s="79">
        <f t="shared" si="6"/>
        <v>30</v>
      </c>
      <c r="T22" s="79">
        <f t="shared" si="7"/>
        <v>9</v>
      </c>
      <c r="U22" s="76" t="str">
        <f t="shared" si="8"/>
        <v>Cleared</v>
      </c>
      <c r="V22" s="76" t="str">
        <f t="shared" si="9"/>
        <v>Cleared</v>
      </c>
      <c r="W22" s="98" t="str">
        <f t="shared" si="10"/>
        <v>Cleared</v>
      </c>
      <c r="X22" s="75">
        <v>0.26666666666666666</v>
      </c>
      <c r="Y22" s="72" t="s">
        <v>24</v>
      </c>
      <c r="Z22" s="72" t="s">
        <v>24</v>
      </c>
      <c r="AA22" s="72" t="s">
        <v>24</v>
      </c>
      <c r="AB22" s="72" t="s">
        <v>24</v>
      </c>
      <c r="AC22" s="72" t="s">
        <v>24</v>
      </c>
      <c r="AD22" s="72">
        <v>57</v>
      </c>
      <c r="AE22" s="71" t="str">
        <f t="shared" si="0"/>
        <v>NC</v>
      </c>
      <c r="AF22" s="72">
        <v>0</v>
      </c>
      <c r="AG22" s="72">
        <v>0</v>
      </c>
      <c r="AH22" s="72">
        <v>0</v>
      </c>
      <c r="AI22" s="72">
        <v>0</v>
      </c>
      <c r="AJ22" s="72">
        <v>0</v>
      </c>
      <c r="AK22" s="72">
        <v>2</v>
      </c>
      <c r="AL22" s="79">
        <f t="shared" si="26"/>
        <v>2</v>
      </c>
      <c r="AM22" s="79">
        <f t="shared" si="11"/>
        <v>6.666666666666667</v>
      </c>
      <c r="AN22" s="79">
        <f t="shared" si="12"/>
        <v>2</v>
      </c>
      <c r="AO22" s="76" t="str">
        <f t="shared" si="1"/>
        <v>NC</v>
      </c>
      <c r="AP22" s="76" t="str">
        <f t="shared" si="13"/>
        <v>NC</v>
      </c>
      <c r="AQ22" s="98" t="str">
        <f t="shared" si="14"/>
        <v xml:space="preserve">Attendance  Test </v>
      </c>
      <c r="AR22" s="75">
        <v>3.3333333333333333E-2</v>
      </c>
      <c r="AS22" s="72" t="s">
        <v>24</v>
      </c>
      <c r="AT22" s="72" t="s">
        <v>24</v>
      </c>
      <c r="AU22" s="72" t="s">
        <v>24</v>
      </c>
      <c r="AV22" s="72" t="s">
        <v>24</v>
      </c>
      <c r="AW22" s="72" t="s">
        <v>24</v>
      </c>
      <c r="AX22" s="72">
        <v>46</v>
      </c>
      <c r="AY22" s="71" t="str">
        <f t="shared" si="15"/>
        <v>NC</v>
      </c>
      <c r="AZ22" s="72">
        <v>0</v>
      </c>
      <c r="BA22" s="72">
        <v>0</v>
      </c>
      <c r="BB22" s="72">
        <v>0</v>
      </c>
      <c r="BC22" s="72">
        <v>0</v>
      </c>
      <c r="BD22" s="72">
        <v>0</v>
      </c>
      <c r="BE22" s="72">
        <v>1</v>
      </c>
      <c r="BF22" s="79">
        <f t="shared" si="2"/>
        <v>1</v>
      </c>
      <c r="BG22" s="79">
        <f t="shared" si="16"/>
        <v>3.3333333333333335</v>
      </c>
      <c r="BH22" s="79">
        <f t="shared" si="17"/>
        <v>1</v>
      </c>
      <c r="BI22" s="76" t="str">
        <f t="shared" si="3"/>
        <v>NC</v>
      </c>
      <c r="BJ22" s="76" t="str">
        <f t="shared" si="18"/>
        <v>NC</v>
      </c>
      <c r="BK22" s="98" t="str">
        <f t="shared" si="19"/>
        <v xml:space="preserve">Attendance  Test </v>
      </c>
      <c r="BL22" s="75">
        <v>0.1</v>
      </c>
      <c r="BM22" s="72" t="s">
        <v>24</v>
      </c>
      <c r="BN22" s="72" t="s">
        <v>24</v>
      </c>
      <c r="BO22" s="72" t="s">
        <v>24</v>
      </c>
      <c r="BP22" s="72" t="s">
        <v>24</v>
      </c>
      <c r="BQ22" s="72" t="s">
        <v>24</v>
      </c>
      <c r="BR22" s="72" t="s">
        <v>24</v>
      </c>
      <c r="BS22" s="71" t="str">
        <f t="shared" si="20"/>
        <v>NC</v>
      </c>
      <c r="BT22" s="98">
        <v>0</v>
      </c>
      <c r="BU22" s="98">
        <v>0</v>
      </c>
      <c r="BV22" s="98">
        <v>0</v>
      </c>
      <c r="BW22" s="98">
        <v>0</v>
      </c>
      <c r="BX22" s="98">
        <v>0</v>
      </c>
      <c r="BY22" s="98">
        <v>0</v>
      </c>
      <c r="BZ22" s="76">
        <f t="shared" si="21"/>
        <v>0</v>
      </c>
      <c r="CA22" s="79">
        <f t="shared" si="22"/>
        <v>0</v>
      </c>
      <c r="CB22" s="79">
        <f t="shared" si="23"/>
        <v>0</v>
      </c>
      <c r="CC22" s="99" t="str">
        <f t="shared" si="4"/>
        <v>NC</v>
      </c>
      <c r="CD22" s="99" t="str">
        <f t="shared" si="24"/>
        <v>NC</v>
      </c>
      <c r="CE22" s="98" t="str">
        <f t="shared" si="27"/>
        <v xml:space="preserve">Attendance  Test </v>
      </c>
    </row>
    <row r="23" spans="1:83" s="77" customFormat="1" x14ac:dyDescent="0.3">
      <c r="A23" s="74">
        <v>19</v>
      </c>
      <c r="B23" s="60" t="s">
        <v>63</v>
      </c>
      <c r="C23" s="61" t="s">
        <v>64</v>
      </c>
      <c r="D23" s="75">
        <v>0.66666666666666663</v>
      </c>
      <c r="E23" s="71">
        <v>20</v>
      </c>
      <c r="F23" s="71">
        <v>3</v>
      </c>
      <c r="G23" s="71">
        <v>6</v>
      </c>
      <c r="H23" s="71" t="s">
        <v>500</v>
      </c>
      <c r="I23" s="71">
        <v>8</v>
      </c>
      <c r="J23" s="71">
        <v>71</v>
      </c>
      <c r="K23" s="71" t="str">
        <f t="shared" si="5"/>
        <v>Cleared</v>
      </c>
      <c r="L23" s="71">
        <v>3</v>
      </c>
      <c r="M23" s="71">
        <v>1</v>
      </c>
      <c r="N23" s="71">
        <v>3</v>
      </c>
      <c r="O23" s="71">
        <v>3</v>
      </c>
      <c r="P23" s="71">
        <v>1</v>
      </c>
      <c r="Q23" s="71">
        <v>4</v>
      </c>
      <c r="R23" s="76">
        <f t="shared" si="25"/>
        <v>15</v>
      </c>
      <c r="S23" s="76">
        <f t="shared" si="6"/>
        <v>50</v>
      </c>
      <c r="T23" s="76">
        <f t="shared" si="7"/>
        <v>15</v>
      </c>
      <c r="U23" s="76" t="str">
        <f t="shared" si="8"/>
        <v>Cleared</v>
      </c>
      <c r="V23" s="76" t="str">
        <f t="shared" si="9"/>
        <v>Cleared</v>
      </c>
      <c r="W23" s="98" t="str">
        <f t="shared" si="10"/>
        <v>Cleared</v>
      </c>
      <c r="X23" s="75">
        <v>0.66666666666666663</v>
      </c>
      <c r="Y23" s="71" t="s">
        <v>24</v>
      </c>
      <c r="Z23" s="71" t="s">
        <v>24</v>
      </c>
      <c r="AA23" s="71" t="s">
        <v>24</v>
      </c>
      <c r="AB23" s="71" t="s">
        <v>24</v>
      </c>
      <c r="AC23" s="71">
        <v>5</v>
      </c>
      <c r="AD23" s="71" t="s">
        <v>24</v>
      </c>
      <c r="AE23" s="71" t="str">
        <f t="shared" si="0"/>
        <v>Cleared</v>
      </c>
      <c r="AF23" s="71">
        <v>0</v>
      </c>
      <c r="AG23" s="71">
        <v>0</v>
      </c>
      <c r="AH23" s="71">
        <v>0</v>
      </c>
      <c r="AI23" s="71">
        <v>0</v>
      </c>
      <c r="AJ23" s="71">
        <v>1</v>
      </c>
      <c r="AK23" s="71">
        <v>0</v>
      </c>
      <c r="AL23" s="76">
        <f t="shared" si="26"/>
        <v>1</v>
      </c>
      <c r="AM23" s="76">
        <f t="shared" si="11"/>
        <v>3.3333333333333335</v>
      </c>
      <c r="AN23" s="76">
        <f t="shared" si="12"/>
        <v>1</v>
      </c>
      <c r="AO23" s="76" t="str">
        <f t="shared" si="1"/>
        <v>NC</v>
      </c>
      <c r="AP23" s="76" t="str">
        <f t="shared" si="13"/>
        <v>NC</v>
      </c>
      <c r="AQ23" s="98" t="str">
        <f t="shared" si="14"/>
        <v xml:space="preserve">Test </v>
      </c>
      <c r="AR23" s="75">
        <v>0.8</v>
      </c>
      <c r="AS23" s="71" t="s">
        <v>24</v>
      </c>
      <c r="AT23" s="71" t="s">
        <v>24</v>
      </c>
      <c r="AU23" s="71" t="s">
        <v>24</v>
      </c>
      <c r="AV23" s="71" t="s">
        <v>24</v>
      </c>
      <c r="AW23" s="71">
        <v>4</v>
      </c>
      <c r="AX23" s="71">
        <v>69</v>
      </c>
      <c r="AY23" s="71" t="str">
        <f t="shared" si="15"/>
        <v>Cleared</v>
      </c>
      <c r="AZ23" s="71">
        <v>0</v>
      </c>
      <c r="BA23" s="71">
        <v>0</v>
      </c>
      <c r="BB23" s="71">
        <v>0</v>
      </c>
      <c r="BC23" s="71">
        <v>0</v>
      </c>
      <c r="BD23" s="71">
        <v>2</v>
      </c>
      <c r="BE23" s="71">
        <v>4</v>
      </c>
      <c r="BF23" s="76">
        <f t="shared" si="2"/>
        <v>6</v>
      </c>
      <c r="BG23" s="76">
        <f t="shared" si="16"/>
        <v>20</v>
      </c>
      <c r="BH23" s="76">
        <f t="shared" si="17"/>
        <v>6</v>
      </c>
      <c r="BI23" s="76" t="str">
        <f t="shared" si="3"/>
        <v>NC</v>
      </c>
      <c r="BJ23" s="76" t="str">
        <f t="shared" si="18"/>
        <v>NC</v>
      </c>
      <c r="BK23" s="98" t="str">
        <f t="shared" si="19"/>
        <v xml:space="preserve">Test </v>
      </c>
      <c r="BL23" s="75">
        <v>0.66666666666666663</v>
      </c>
      <c r="BM23" s="71" t="s">
        <v>24</v>
      </c>
      <c r="BN23" s="71" t="s">
        <v>24</v>
      </c>
      <c r="BO23" s="71" t="s">
        <v>24</v>
      </c>
      <c r="BP23" s="71" t="s">
        <v>24</v>
      </c>
      <c r="BQ23" s="71">
        <v>4</v>
      </c>
      <c r="BR23" s="71" t="s">
        <v>24</v>
      </c>
      <c r="BS23" s="71" t="str">
        <f t="shared" si="20"/>
        <v>Cleared</v>
      </c>
      <c r="BT23" s="93">
        <v>0</v>
      </c>
      <c r="BU23" s="98">
        <v>0</v>
      </c>
      <c r="BV23" s="98">
        <v>0</v>
      </c>
      <c r="BW23" s="93">
        <v>0</v>
      </c>
      <c r="BX23" s="93">
        <v>2</v>
      </c>
      <c r="BY23" s="93">
        <v>0</v>
      </c>
      <c r="BZ23" s="76">
        <f t="shared" si="21"/>
        <v>2</v>
      </c>
      <c r="CA23" s="76">
        <f t="shared" si="22"/>
        <v>6.666666666666667</v>
      </c>
      <c r="CB23" s="76">
        <f t="shared" si="23"/>
        <v>2</v>
      </c>
      <c r="CC23" s="99" t="str">
        <f t="shared" si="4"/>
        <v>NC</v>
      </c>
      <c r="CD23" s="99" t="str">
        <f t="shared" si="24"/>
        <v>NC</v>
      </c>
      <c r="CE23" s="98" t="str">
        <f t="shared" si="27"/>
        <v xml:space="preserve">Test </v>
      </c>
    </row>
    <row r="24" spans="1:83" s="77" customFormat="1" x14ac:dyDescent="0.3">
      <c r="A24" s="78">
        <v>20</v>
      </c>
      <c r="B24" s="64" t="s">
        <v>65</v>
      </c>
      <c r="C24" s="65" t="s">
        <v>66</v>
      </c>
      <c r="D24" s="75">
        <v>0.8</v>
      </c>
      <c r="E24" s="71">
        <v>2</v>
      </c>
      <c r="F24" s="71">
        <v>1</v>
      </c>
      <c r="G24" s="71">
        <v>-17</v>
      </c>
      <c r="H24" s="71" t="s">
        <v>500</v>
      </c>
      <c r="I24" s="71">
        <v>8</v>
      </c>
      <c r="J24" s="71">
        <v>71</v>
      </c>
      <c r="K24" s="71" t="str">
        <f t="shared" si="5"/>
        <v>Cleared</v>
      </c>
      <c r="L24" s="71">
        <v>1</v>
      </c>
      <c r="M24" s="71">
        <v>1</v>
      </c>
      <c r="N24" s="72">
        <v>2</v>
      </c>
      <c r="O24" s="72">
        <v>3</v>
      </c>
      <c r="P24" s="72">
        <v>1</v>
      </c>
      <c r="Q24" s="72">
        <v>4</v>
      </c>
      <c r="R24" s="79">
        <f t="shared" si="25"/>
        <v>12</v>
      </c>
      <c r="S24" s="79">
        <f t="shared" si="6"/>
        <v>40</v>
      </c>
      <c r="T24" s="79">
        <f t="shared" si="7"/>
        <v>12</v>
      </c>
      <c r="U24" s="76" t="str">
        <f t="shared" si="8"/>
        <v>Cleared</v>
      </c>
      <c r="V24" s="76" t="str">
        <f t="shared" si="9"/>
        <v>Cleared</v>
      </c>
      <c r="W24" s="98" t="str">
        <f t="shared" si="10"/>
        <v>Cleared</v>
      </c>
      <c r="X24" s="75">
        <v>6.6666666666666666E-2</v>
      </c>
      <c r="Y24" s="72" t="s">
        <v>24</v>
      </c>
      <c r="Z24" s="72" t="s">
        <v>24</v>
      </c>
      <c r="AA24" s="72" t="s">
        <v>24</v>
      </c>
      <c r="AB24" s="72" t="s">
        <v>24</v>
      </c>
      <c r="AC24" s="72" t="s">
        <v>24</v>
      </c>
      <c r="AD24" s="72">
        <v>70</v>
      </c>
      <c r="AE24" s="71" t="str">
        <f t="shared" si="0"/>
        <v>NC</v>
      </c>
      <c r="AF24" s="72">
        <v>0</v>
      </c>
      <c r="AG24" s="72">
        <v>0</v>
      </c>
      <c r="AH24" s="72">
        <v>0</v>
      </c>
      <c r="AI24" s="72">
        <v>0</v>
      </c>
      <c r="AJ24" s="72">
        <v>0</v>
      </c>
      <c r="AK24" s="72">
        <v>4</v>
      </c>
      <c r="AL24" s="79">
        <f t="shared" si="26"/>
        <v>4</v>
      </c>
      <c r="AM24" s="79">
        <f t="shared" si="11"/>
        <v>13.333333333333334</v>
      </c>
      <c r="AN24" s="79">
        <f t="shared" si="12"/>
        <v>4</v>
      </c>
      <c r="AO24" s="76" t="str">
        <f t="shared" si="1"/>
        <v>NC</v>
      </c>
      <c r="AP24" s="76" t="str">
        <f t="shared" si="13"/>
        <v>NC</v>
      </c>
      <c r="AQ24" s="98" t="str">
        <f t="shared" si="14"/>
        <v xml:space="preserve">Attendance  Test </v>
      </c>
      <c r="AR24" s="75">
        <v>0</v>
      </c>
      <c r="AS24" s="72" t="s">
        <v>24</v>
      </c>
      <c r="AT24" s="72" t="s">
        <v>24</v>
      </c>
      <c r="AU24" s="72" t="s">
        <v>24</v>
      </c>
      <c r="AV24" s="72" t="s">
        <v>24</v>
      </c>
      <c r="AW24" s="72" t="s">
        <v>24</v>
      </c>
      <c r="AX24" s="72" t="s">
        <v>24</v>
      </c>
      <c r="AY24" s="71" t="str">
        <f t="shared" si="15"/>
        <v>NC</v>
      </c>
      <c r="AZ24" s="72">
        <v>0</v>
      </c>
      <c r="BA24" s="72">
        <v>0</v>
      </c>
      <c r="BB24" s="72">
        <v>0</v>
      </c>
      <c r="BC24" s="72">
        <v>0</v>
      </c>
      <c r="BD24" s="72">
        <v>0</v>
      </c>
      <c r="BE24" s="72">
        <v>0</v>
      </c>
      <c r="BF24" s="79">
        <f t="shared" si="2"/>
        <v>0</v>
      </c>
      <c r="BG24" s="79">
        <f t="shared" si="16"/>
        <v>0</v>
      </c>
      <c r="BH24" s="79">
        <f t="shared" si="17"/>
        <v>0</v>
      </c>
      <c r="BI24" s="76" t="str">
        <f t="shared" si="3"/>
        <v>NC</v>
      </c>
      <c r="BJ24" s="76" t="str">
        <f t="shared" si="18"/>
        <v>NC</v>
      </c>
      <c r="BK24" s="98" t="str">
        <f t="shared" si="19"/>
        <v xml:space="preserve">Attendance  Test </v>
      </c>
      <c r="BL24" s="75">
        <v>0</v>
      </c>
      <c r="BM24" s="72" t="s">
        <v>24</v>
      </c>
      <c r="BN24" s="72" t="s">
        <v>24</v>
      </c>
      <c r="BO24" s="72" t="s">
        <v>24</v>
      </c>
      <c r="BP24" s="72" t="s">
        <v>24</v>
      </c>
      <c r="BQ24" s="72" t="s">
        <v>24</v>
      </c>
      <c r="BR24" s="72">
        <v>68</v>
      </c>
      <c r="BS24" s="71" t="str">
        <f t="shared" si="20"/>
        <v>NC</v>
      </c>
      <c r="BT24" s="98">
        <v>0</v>
      </c>
      <c r="BU24" s="98">
        <v>0</v>
      </c>
      <c r="BV24" s="98">
        <v>0</v>
      </c>
      <c r="BW24" s="98">
        <v>0</v>
      </c>
      <c r="BX24" s="98">
        <v>0</v>
      </c>
      <c r="BY24" s="98">
        <v>4</v>
      </c>
      <c r="BZ24" s="76">
        <f t="shared" si="21"/>
        <v>4</v>
      </c>
      <c r="CA24" s="79">
        <f t="shared" si="22"/>
        <v>13.333333333333334</v>
      </c>
      <c r="CB24" s="79">
        <f t="shared" si="23"/>
        <v>4</v>
      </c>
      <c r="CC24" s="99" t="str">
        <f t="shared" si="4"/>
        <v>NC</v>
      </c>
      <c r="CD24" s="99" t="str">
        <f t="shared" si="24"/>
        <v>NC</v>
      </c>
      <c r="CE24" s="98" t="str">
        <f t="shared" si="27"/>
        <v xml:space="preserve">Attendance  Test </v>
      </c>
    </row>
    <row r="25" spans="1:83" s="77" customFormat="1" x14ac:dyDescent="0.3">
      <c r="A25" s="74">
        <v>21</v>
      </c>
      <c r="B25" s="60" t="s">
        <v>67</v>
      </c>
      <c r="C25" s="61" t="s">
        <v>68</v>
      </c>
      <c r="D25" s="75">
        <v>0.8666666666666667</v>
      </c>
      <c r="E25" s="71">
        <v>30</v>
      </c>
      <c r="F25" s="71">
        <v>1</v>
      </c>
      <c r="G25" s="71">
        <v>-7</v>
      </c>
      <c r="H25" s="71" t="s">
        <v>500</v>
      </c>
      <c r="I25" s="71">
        <v>8</v>
      </c>
      <c r="J25" s="71">
        <v>67</v>
      </c>
      <c r="K25" s="71" t="str">
        <f t="shared" si="5"/>
        <v>Cleared</v>
      </c>
      <c r="L25" s="71">
        <v>5</v>
      </c>
      <c r="M25" s="71">
        <v>1</v>
      </c>
      <c r="N25" s="71">
        <v>3</v>
      </c>
      <c r="O25" s="71">
        <v>3</v>
      </c>
      <c r="P25" s="71">
        <v>1</v>
      </c>
      <c r="Q25" s="71">
        <v>4</v>
      </c>
      <c r="R25" s="76">
        <f t="shared" si="25"/>
        <v>17</v>
      </c>
      <c r="S25" s="76">
        <f t="shared" si="6"/>
        <v>56.666666666666664</v>
      </c>
      <c r="T25" s="76">
        <f t="shared" si="7"/>
        <v>17</v>
      </c>
      <c r="U25" s="76" t="str">
        <f t="shared" si="8"/>
        <v>Cleared</v>
      </c>
      <c r="V25" s="76" t="str">
        <f t="shared" si="9"/>
        <v>Cleared</v>
      </c>
      <c r="W25" s="98" t="str">
        <f t="shared" si="10"/>
        <v>Cleared</v>
      </c>
      <c r="X25" s="75">
        <v>0.8</v>
      </c>
      <c r="Y25" s="71" t="s">
        <v>24</v>
      </c>
      <c r="Z25" s="71" t="s">
        <v>24</v>
      </c>
      <c r="AA25" s="71" t="s">
        <v>24</v>
      </c>
      <c r="AB25" s="71">
        <v>5.8</v>
      </c>
      <c r="AC25" s="71">
        <v>7</v>
      </c>
      <c r="AD25" s="71">
        <v>65</v>
      </c>
      <c r="AE25" s="71" t="str">
        <f t="shared" si="0"/>
        <v>Cleared</v>
      </c>
      <c r="AF25" s="71">
        <v>0</v>
      </c>
      <c r="AG25" s="71">
        <v>0</v>
      </c>
      <c r="AH25" s="71">
        <v>0</v>
      </c>
      <c r="AI25" s="71">
        <v>2</v>
      </c>
      <c r="AJ25" s="71">
        <v>1</v>
      </c>
      <c r="AK25" s="71">
        <v>3</v>
      </c>
      <c r="AL25" s="76">
        <f t="shared" si="26"/>
        <v>6</v>
      </c>
      <c r="AM25" s="76">
        <f t="shared" si="11"/>
        <v>20</v>
      </c>
      <c r="AN25" s="76">
        <f t="shared" si="12"/>
        <v>6</v>
      </c>
      <c r="AO25" s="76" t="str">
        <f t="shared" si="1"/>
        <v>NC</v>
      </c>
      <c r="AP25" s="76" t="str">
        <f t="shared" si="13"/>
        <v>NC</v>
      </c>
      <c r="AQ25" s="98" t="str">
        <f t="shared" si="14"/>
        <v xml:space="preserve">Test </v>
      </c>
      <c r="AR25" s="75">
        <v>0.73333333333333328</v>
      </c>
      <c r="AS25" s="71" t="s">
        <v>24</v>
      </c>
      <c r="AT25" s="71" t="s">
        <v>24</v>
      </c>
      <c r="AU25" s="71" t="s">
        <v>24</v>
      </c>
      <c r="AV25" s="71" t="s">
        <v>24</v>
      </c>
      <c r="AW25" s="71" t="s">
        <v>24</v>
      </c>
      <c r="AX25" s="71" t="s">
        <v>24</v>
      </c>
      <c r="AY25" s="71" t="str">
        <f t="shared" si="15"/>
        <v>Cleared</v>
      </c>
      <c r="AZ25" s="71">
        <v>0</v>
      </c>
      <c r="BA25" s="71">
        <v>0</v>
      </c>
      <c r="BB25" s="71">
        <v>0</v>
      </c>
      <c r="BC25" s="71">
        <v>0</v>
      </c>
      <c r="BD25" s="71">
        <v>0</v>
      </c>
      <c r="BE25" s="71">
        <v>0</v>
      </c>
      <c r="BF25" s="76">
        <f t="shared" si="2"/>
        <v>0</v>
      </c>
      <c r="BG25" s="76">
        <f t="shared" si="16"/>
        <v>0</v>
      </c>
      <c r="BH25" s="76">
        <f t="shared" si="17"/>
        <v>0</v>
      </c>
      <c r="BI25" s="76" t="str">
        <f t="shared" si="3"/>
        <v>NC</v>
      </c>
      <c r="BJ25" s="76" t="str">
        <f t="shared" si="18"/>
        <v>NC</v>
      </c>
      <c r="BK25" s="98" t="str">
        <f t="shared" si="19"/>
        <v xml:space="preserve">Test </v>
      </c>
      <c r="BL25" s="75">
        <v>0.66666666666666663</v>
      </c>
      <c r="BM25" s="71" t="s">
        <v>24</v>
      </c>
      <c r="BN25" s="71" t="s">
        <v>24</v>
      </c>
      <c r="BO25" s="71" t="s">
        <v>24</v>
      </c>
      <c r="BP25" s="71" t="s">
        <v>24</v>
      </c>
      <c r="BQ25" s="71" t="s">
        <v>24</v>
      </c>
      <c r="BR25" s="71" t="s">
        <v>24</v>
      </c>
      <c r="BS25" s="71" t="str">
        <f t="shared" si="20"/>
        <v>Cleared</v>
      </c>
      <c r="BT25" s="93">
        <v>0</v>
      </c>
      <c r="BU25" s="98">
        <v>0</v>
      </c>
      <c r="BV25" s="98">
        <v>0</v>
      </c>
      <c r="BW25" s="93">
        <v>0</v>
      </c>
      <c r="BX25" s="93">
        <v>0</v>
      </c>
      <c r="BY25" s="93">
        <v>0</v>
      </c>
      <c r="BZ25" s="76">
        <f t="shared" si="21"/>
        <v>0</v>
      </c>
      <c r="CA25" s="76">
        <f t="shared" si="22"/>
        <v>0</v>
      </c>
      <c r="CB25" s="76">
        <f t="shared" si="23"/>
        <v>0</v>
      </c>
      <c r="CC25" s="99" t="str">
        <f t="shared" si="4"/>
        <v>NC</v>
      </c>
      <c r="CD25" s="99" t="str">
        <f t="shared" si="24"/>
        <v>NC</v>
      </c>
      <c r="CE25" s="98" t="str">
        <f t="shared" si="27"/>
        <v xml:space="preserve">Test </v>
      </c>
    </row>
    <row r="26" spans="1:83" s="77" customFormat="1" x14ac:dyDescent="0.3">
      <c r="A26" s="78">
        <v>22</v>
      </c>
      <c r="B26" s="64" t="s">
        <v>69</v>
      </c>
      <c r="C26" s="65" t="s">
        <v>70</v>
      </c>
      <c r="D26" s="75">
        <v>0.66666666666666663</v>
      </c>
      <c r="E26" s="71">
        <v>18</v>
      </c>
      <c r="F26" s="71">
        <v>2</v>
      </c>
      <c r="G26" s="71">
        <v>-12</v>
      </c>
      <c r="H26" s="71" t="s">
        <v>500</v>
      </c>
      <c r="I26" s="71">
        <v>3</v>
      </c>
      <c r="J26" s="71">
        <v>71</v>
      </c>
      <c r="K26" s="71" t="str">
        <f t="shared" si="5"/>
        <v>Cleared</v>
      </c>
      <c r="L26" s="71">
        <v>3</v>
      </c>
      <c r="M26" s="71">
        <v>1</v>
      </c>
      <c r="N26" s="72">
        <v>2</v>
      </c>
      <c r="O26" s="72">
        <v>3</v>
      </c>
      <c r="P26" s="72">
        <v>3</v>
      </c>
      <c r="Q26" s="72">
        <v>4</v>
      </c>
      <c r="R26" s="79">
        <f t="shared" si="25"/>
        <v>16</v>
      </c>
      <c r="S26" s="79">
        <f t="shared" si="6"/>
        <v>53.333333333333336</v>
      </c>
      <c r="T26" s="79">
        <f t="shared" si="7"/>
        <v>16</v>
      </c>
      <c r="U26" s="76" t="str">
        <f t="shared" si="8"/>
        <v>Cleared</v>
      </c>
      <c r="V26" s="76" t="str">
        <f t="shared" si="9"/>
        <v>Cleared</v>
      </c>
      <c r="W26" s="98" t="str">
        <f t="shared" si="10"/>
        <v>Cleared</v>
      </c>
      <c r="X26" s="75">
        <v>0.1</v>
      </c>
      <c r="Y26" s="72">
        <v>19</v>
      </c>
      <c r="Z26" s="72">
        <v>2</v>
      </c>
      <c r="AA26" s="72">
        <v>-8</v>
      </c>
      <c r="AB26" s="72" t="s">
        <v>24</v>
      </c>
      <c r="AC26" s="72" t="s">
        <v>24</v>
      </c>
      <c r="AD26" s="72">
        <v>72</v>
      </c>
      <c r="AE26" s="71" t="str">
        <f t="shared" si="0"/>
        <v>NC</v>
      </c>
      <c r="AF26" s="72">
        <v>3</v>
      </c>
      <c r="AG26" s="72">
        <v>1</v>
      </c>
      <c r="AH26" s="72">
        <v>3</v>
      </c>
      <c r="AI26" s="72">
        <v>0</v>
      </c>
      <c r="AJ26" s="72">
        <v>0</v>
      </c>
      <c r="AK26" s="72">
        <v>4</v>
      </c>
      <c r="AL26" s="79">
        <f t="shared" si="26"/>
        <v>11</v>
      </c>
      <c r="AM26" s="79">
        <f t="shared" si="11"/>
        <v>36.666666666666664</v>
      </c>
      <c r="AN26" s="79">
        <f t="shared" si="12"/>
        <v>10.999999999999998</v>
      </c>
      <c r="AO26" s="76" t="str">
        <f t="shared" si="1"/>
        <v>Cleared</v>
      </c>
      <c r="AP26" s="76" t="str">
        <f t="shared" si="13"/>
        <v>NC</v>
      </c>
      <c r="AQ26" s="98" t="str">
        <f t="shared" si="14"/>
        <v xml:space="preserve">Attendance  </v>
      </c>
      <c r="AR26" s="75">
        <v>0.66666666666666663</v>
      </c>
      <c r="AS26" s="72" t="s">
        <v>24</v>
      </c>
      <c r="AT26" s="72" t="s">
        <v>24</v>
      </c>
      <c r="AU26" s="72" t="s">
        <v>24</v>
      </c>
      <c r="AV26" s="72" t="s">
        <v>24</v>
      </c>
      <c r="AW26" s="72">
        <v>7</v>
      </c>
      <c r="AX26" s="72" t="s">
        <v>24</v>
      </c>
      <c r="AY26" s="71" t="str">
        <f t="shared" si="15"/>
        <v>Cleared</v>
      </c>
      <c r="AZ26" s="72">
        <v>0</v>
      </c>
      <c r="BA26" s="72">
        <v>0</v>
      </c>
      <c r="BB26" s="72">
        <v>0</v>
      </c>
      <c r="BC26" s="72">
        <v>0</v>
      </c>
      <c r="BD26" s="72">
        <v>1</v>
      </c>
      <c r="BE26" s="72">
        <v>0</v>
      </c>
      <c r="BF26" s="79">
        <f t="shared" si="2"/>
        <v>1</v>
      </c>
      <c r="BG26" s="79">
        <f t="shared" si="16"/>
        <v>3.3333333333333335</v>
      </c>
      <c r="BH26" s="79">
        <f t="shared" si="17"/>
        <v>1</v>
      </c>
      <c r="BI26" s="76" t="str">
        <f t="shared" si="3"/>
        <v>NC</v>
      </c>
      <c r="BJ26" s="76" t="str">
        <f t="shared" si="18"/>
        <v>NC</v>
      </c>
      <c r="BK26" s="98" t="str">
        <f t="shared" si="19"/>
        <v xml:space="preserve">Test </v>
      </c>
      <c r="BL26" s="75">
        <v>0.53333333333333333</v>
      </c>
      <c r="BM26" s="72">
        <v>16</v>
      </c>
      <c r="BN26" s="72">
        <v>2</v>
      </c>
      <c r="BO26" s="72">
        <v>-28</v>
      </c>
      <c r="BP26" s="72">
        <v>5.6</v>
      </c>
      <c r="BQ26" s="72">
        <v>7</v>
      </c>
      <c r="BR26" s="72">
        <v>70</v>
      </c>
      <c r="BS26" s="71" t="str">
        <f t="shared" si="20"/>
        <v>NC</v>
      </c>
      <c r="BT26" s="98">
        <v>2</v>
      </c>
      <c r="BU26" s="98">
        <v>1</v>
      </c>
      <c r="BV26" s="98">
        <v>1</v>
      </c>
      <c r="BW26" s="98">
        <v>3</v>
      </c>
      <c r="BX26" s="98">
        <v>1</v>
      </c>
      <c r="BY26" s="98">
        <v>4</v>
      </c>
      <c r="BZ26" s="76">
        <f t="shared" si="21"/>
        <v>12</v>
      </c>
      <c r="CA26" s="79">
        <f t="shared" si="22"/>
        <v>40</v>
      </c>
      <c r="CB26" s="79">
        <f t="shared" si="23"/>
        <v>12</v>
      </c>
      <c r="CC26" s="99" t="str">
        <f t="shared" si="4"/>
        <v>Cleared</v>
      </c>
      <c r="CD26" s="99" t="str">
        <f t="shared" si="24"/>
        <v>NC</v>
      </c>
      <c r="CE26" s="98" t="str">
        <f t="shared" si="27"/>
        <v xml:space="preserve">Attendance  </v>
      </c>
    </row>
    <row r="27" spans="1:83" s="77" customFormat="1" x14ac:dyDescent="0.3">
      <c r="A27" s="74">
        <v>23</v>
      </c>
      <c r="B27" s="60" t="s">
        <v>71</v>
      </c>
      <c r="C27" s="61" t="s">
        <v>72</v>
      </c>
      <c r="D27" s="75">
        <v>0.8666666666666667</v>
      </c>
      <c r="E27" s="71">
        <v>17</v>
      </c>
      <c r="F27" s="71">
        <v>2</v>
      </c>
      <c r="G27" s="71">
        <v>-16</v>
      </c>
      <c r="H27" s="71" t="s">
        <v>500</v>
      </c>
      <c r="I27" s="71">
        <v>8</v>
      </c>
      <c r="J27" s="71">
        <v>67</v>
      </c>
      <c r="K27" s="71" t="str">
        <f t="shared" si="5"/>
        <v>Cleared</v>
      </c>
      <c r="L27" s="71">
        <v>3</v>
      </c>
      <c r="M27" s="71">
        <v>1</v>
      </c>
      <c r="N27" s="71">
        <v>2</v>
      </c>
      <c r="O27" s="71">
        <v>3</v>
      </c>
      <c r="P27" s="71">
        <v>1</v>
      </c>
      <c r="Q27" s="71">
        <v>4</v>
      </c>
      <c r="R27" s="76">
        <f t="shared" si="25"/>
        <v>14</v>
      </c>
      <c r="S27" s="76">
        <f t="shared" si="6"/>
        <v>46.666666666666664</v>
      </c>
      <c r="T27" s="76">
        <f t="shared" si="7"/>
        <v>13.999999999999998</v>
      </c>
      <c r="U27" s="76" t="str">
        <f t="shared" si="8"/>
        <v>Cleared</v>
      </c>
      <c r="V27" s="76" t="str">
        <f t="shared" si="9"/>
        <v>Cleared</v>
      </c>
      <c r="W27" s="98" t="str">
        <f t="shared" si="10"/>
        <v>Cleared</v>
      </c>
      <c r="X27" s="75">
        <v>0.8</v>
      </c>
      <c r="Y27" s="71">
        <v>10</v>
      </c>
      <c r="Z27" s="71">
        <v>2</v>
      </c>
      <c r="AA27" s="71">
        <v>-13</v>
      </c>
      <c r="AB27" s="71">
        <v>9</v>
      </c>
      <c r="AC27" s="71">
        <v>8</v>
      </c>
      <c r="AD27" s="71">
        <v>69</v>
      </c>
      <c r="AE27" s="71" t="str">
        <f t="shared" si="0"/>
        <v>Cleared</v>
      </c>
      <c r="AF27" s="71">
        <v>1</v>
      </c>
      <c r="AG27" s="71">
        <v>1</v>
      </c>
      <c r="AH27" s="71">
        <v>2</v>
      </c>
      <c r="AI27" s="71">
        <v>4</v>
      </c>
      <c r="AJ27" s="71">
        <v>1</v>
      </c>
      <c r="AK27" s="71">
        <v>4</v>
      </c>
      <c r="AL27" s="76">
        <f t="shared" si="26"/>
        <v>13</v>
      </c>
      <c r="AM27" s="76">
        <f t="shared" si="11"/>
        <v>43.333333333333336</v>
      </c>
      <c r="AN27" s="76">
        <f t="shared" si="12"/>
        <v>13</v>
      </c>
      <c r="AO27" s="76" t="str">
        <f t="shared" si="1"/>
        <v>Cleared</v>
      </c>
      <c r="AP27" s="76" t="str">
        <f t="shared" si="13"/>
        <v>Cleared</v>
      </c>
      <c r="AQ27" s="98" t="str">
        <f t="shared" si="14"/>
        <v>Cleared</v>
      </c>
      <c r="AR27" s="75">
        <v>0.8</v>
      </c>
      <c r="AS27" s="71" t="s">
        <v>24</v>
      </c>
      <c r="AT27" s="71" t="s">
        <v>24</v>
      </c>
      <c r="AU27" s="71" t="s">
        <v>24</v>
      </c>
      <c r="AV27" s="71" t="s">
        <v>24</v>
      </c>
      <c r="AW27" s="71" t="s">
        <v>24</v>
      </c>
      <c r="AX27" s="71">
        <v>65</v>
      </c>
      <c r="AY27" s="71" t="str">
        <f t="shared" si="15"/>
        <v>Cleared</v>
      </c>
      <c r="AZ27" s="71">
        <v>0</v>
      </c>
      <c r="BA27" s="71">
        <v>0</v>
      </c>
      <c r="BB27" s="71">
        <v>0</v>
      </c>
      <c r="BC27" s="71">
        <v>0</v>
      </c>
      <c r="BD27" s="71">
        <v>0</v>
      </c>
      <c r="BE27" s="71">
        <v>3</v>
      </c>
      <c r="BF27" s="76">
        <f t="shared" si="2"/>
        <v>3</v>
      </c>
      <c r="BG27" s="76">
        <f t="shared" si="16"/>
        <v>10</v>
      </c>
      <c r="BH27" s="76">
        <f t="shared" si="17"/>
        <v>3</v>
      </c>
      <c r="BI27" s="76" t="str">
        <f t="shared" si="3"/>
        <v>NC</v>
      </c>
      <c r="BJ27" s="76" t="str">
        <f t="shared" si="18"/>
        <v>NC</v>
      </c>
      <c r="BK27" s="98" t="str">
        <f t="shared" si="19"/>
        <v xml:space="preserve">Test </v>
      </c>
      <c r="BL27" s="75">
        <v>1.0666666666666667</v>
      </c>
      <c r="BM27" s="71">
        <v>14</v>
      </c>
      <c r="BN27" s="71">
        <v>11</v>
      </c>
      <c r="BO27" s="71">
        <v>-11</v>
      </c>
      <c r="BP27" s="71" t="s">
        <v>24</v>
      </c>
      <c r="BQ27" s="71" t="s">
        <v>24</v>
      </c>
      <c r="BR27" s="71">
        <v>66</v>
      </c>
      <c r="BS27" s="71" t="str">
        <f t="shared" si="20"/>
        <v>Cleared</v>
      </c>
      <c r="BT27" s="93">
        <v>2</v>
      </c>
      <c r="BU27" s="98">
        <v>1</v>
      </c>
      <c r="BV27" s="98">
        <v>2</v>
      </c>
      <c r="BW27" s="93">
        <v>0</v>
      </c>
      <c r="BX27" s="93">
        <v>0</v>
      </c>
      <c r="BY27" s="93">
        <v>3</v>
      </c>
      <c r="BZ27" s="76">
        <f t="shared" si="21"/>
        <v>8</v>
      </c>
      <c r="CA27" s="76">
        <f t="shared" si="22"/>
        <v>26.666666666666668</v>
      </c>
      <c r="CB27" s="76">
        <f t="shared" si="23"/>
        <v>8</v>
      </c>
      <c r="CC27" s="99" t="str">
        <f t="shared" si="4"/>
        <v>NC</v>
      </c>
      <c r="CD27" s="99" t="str">
        <f t="shared" si="24"/>
        <v>NC</v>
      </c>
      <c r="CE27" s="98" t="str">
        <f t="shared" si="27"/>
        <v xml:space="preserve">Test </v>
      </c>
    </row>
    <row r="28" spans="1:83" s="77" customFormat="1" x14ac:dyDescent="0.3">
      <c r="A28" s="78">
        <v>24</v>
      </c>
      <c r="B28" s="64" t="s">
        <v>73</v>
      </c>
      <c r="C28" s="65" t="s">
        <v>74</v>
      </c>
      <c r="D28" s="75">
        <v>0.66666666666666663</v>
      </c>
      <c r="E28" s="71">
        <v>20</v>
      </c>
      <c r="F28" s="71">
        <v>1</v>
      </c>
      <c r="G28" s="71">
        <v>-17</v>
      </c>
      <c r="H28" s="71" t="s">
        <v>500</v>
      </c>
      <c r="I28" s="71">
        <v>6</v>
      </c>
      <c r="J28" s="71">
        <v>74</v>
      </c>
      <c r="K28" s="71" t="str">
        <f t="shared" si="5"/>
        <v>Cleared</v>
      </c>
      <c r="L28" s="71">
        <v>3</v>
      </c>
      <c r="M28" s="71">
        <v>1</v>
      </c>
      <c r="N28" s="72">
        <v>2</v>
      </c>
      <c r="O28" s="72">
        <v>3</v>
      </c>
      <c r="P28" s="72">
        <v>1</v>
      </c>
      <c r="Q28" s="72">
        <v>4</v>
      </c>
      <c r="R28" s="79">
        <f t="shared" si="25"/>
        <v>14</v>
      </c>
      <c r="S28" s="79">
        <f t="shared" si="6"/>
        <v>46.666666666666664</v>
      </c>
      <c r="T28" s="79">
        <f t="shared" si="7"/>
        <v>13.999999999999998</v>
      </c>
      <c r="U28" s="76" t="str">
        <f t="shared" si="8"/>
        <v>Cleared</v>
      </c>
      <c r="V28" s="76" t="str">
        <f t="shared" si="9"/>
        <v>Cleared</v>
      </c>
      <c r="W28" s="98" t="str">
        <f t="shared" si="10"/>
        <v>Cleared</v>
      </c>
      <c r="X28" s="75">
        <v>0.66666666666666663</v>
      </c>
      <c r="Y28" s="72" t="s">
        <v>24</v>
      </c>
      <c r="Z28" s="72" t="s">
        <v>24</v>
      </c>
      <c r="AA28" s="72" t="s">
        <v>24</v>
      </c>
      <c r="AB28" s="72" t="s">
        <v>24</v>
      </c>
      <c r="AC28" s="72">
        <v>8</v>
      </c>
      <c r="AD28" s="72">
        <v>72</v>
      </c>
      <c r="AE28" s="71" t="str">
        <f t="shared" si="0"/>
        <v>Cleared</v>
      </c>
      <c r="AF28" s="72">
        <v>0</v>
      </c>
      <c r="AG28" s="72">
        <v>0</v>
      </c>
      <c r="AH28" s="72">
        <v>0</v>
      </c>
      <c r="AI28" s="72">
        <v>0</v>
      </c>
      <c r="AJ28" s="72">
        <v>1</v>
      </c>
      <c r="AK28" s="72">
        <v>4</v>
      </c>
      <c r="AL28" s="79">
        <f t="shared" si="26"/>
        <v>5</v>
      </c>
      <c r="AM28" s="79">
        <f t="shared" si="11"/>
        <v>16.666666666666664</v>
      </c>
      <c r="AN28" s="79">
        <f t="shared" si="12"/>
        <v>4.9999999999999991</v>
      </c>
      <c r="AO28" s="76" t="str">
        <f t="shared" si="1"/>
        <v>NC</v>
      </c>
      <c r="AP28" s="76" t="str">
        <f t="shared" si="13"/>
        <v>NC</v>
      </c>
      <c r="AQ28" s="98" t="str">
        <f t="shared" si="14"/>
        <v xml:space="preserve">Test </v>
      </c>
      <c r="AR28" s="75">
        <v>0.23333333333333334</v>
      </c>
      <c r="AS28" s="72" t="s">
        <v>24</v>
      </c>
      <c r="AT28" s="72" t="s">
        <v>24</v>
      </c>
      <c r="AU28" s="72" t="s">
        <v>24</v>
      </c>
      <c r="AV28" s="72" t="s">
        <v>24</v>
      </c>
      <c r="AW28" s="72" t="s">
        <v>24</v>
      </c>
      <c r="AX28" s="72" t="s">
        <v>24</v>
      </c>
      <c r="AY28" s="71" t="str">
        <f t="shared" si="15"/>
        <v>NC</v>
      </c>
      <c r="AZ28" s="72">
        <v>0</v>
      </c>
      <c r="BA28" s="72">
        <v>0</v>
      </c>
      <c r="BB28" s="72">
        <v>0</v>
      </c>
      <c r="BC28" s="72">
        <v>0</v>
      </c>
      <c r="BD28" s="72">
        <v>0</v>
      </c>
      <c r="BE28" s="72">
        <v>0</v>
      </c>
      <c r="BF28" s="79">
        <f t="shared" si="2"/>
        <v>0</v>
      </c>
      <c r="BG28" s="79">
        <f t="shared" si="16"/>
        <v>0</v>
      </c>
      <c r="BH28" s="79">
        <f t="shared" si="17"/>
        <v>0</v>
      </c>
      <c r="BI28" s="76" t="str">
        <f t="shared" si="3"/>
        <v>NC</v>
      </c>
      <c r="BJ28" s="76" t="str">
        <f t="shared" si="18"/>
        <v>NC</v>
      </c>
      <c r="BK28" s="98" t="str">
        <f t="shared" si="19"/>
        <v xml:space="preserve">Attendance  Test </v>
      </c>
      <c r="BL28" s="75">
        <v>0.4</v>
      </c>
      <c r="BM28" s="72">
        <v>15</v>
      </c>
      <c r="BN28" s="72">
        <v>20</v>
      </c>
      <c r="BO28" s="72">
        <v>-18</v>
      </c>
      <c r="BP28" s="72">
        <v>4.5999999999999996</v>
      </c>
      <c r="BQ28" s="72" t="s">
        <v>24</v>
      </c>
      <c r="BR28" s="72">
        <v>69</v>
      </c>
      <c r="BS28" s="71" t="str">
        <f t="shared" si="20"/>
        <v>NC</v>
      </c>
      <c r="BT28" s="98">
        <v>2</v>
      </c>
      <c r="BU28" s="98">
        <v>3</v>
      </c>
      <c r="BV28" s="98">
        <v>2</v>
      </c>
      <c r="BW28" s="98">
        <v>2</v>
      </c>
      <c r="BX28" s="98">
        <v>0</v>
      </c>
      <c r="BY28" s="98">
        <v>4</v>
      </c>
      <c r="BZ28" s="76">
        <f t="shared" si="21"/>
        <v>13</v>
      </c>
      <c r="CA28" s="79">
        <f t="shared" si="22"/>
        <v>43.333333333333336</v>
      </c>
      <c r="CB28" s="79">
        <f t="shared" si="23"/>
        <v>13</v>
      </c>
      <c r="CC28" s="99" t="str">
        <f t="shared" si="4"/>
        <v>Cleared</v>
      </c>
      <c r="CD28" s="99" t="str">
        <f t="shared" si="24"/>
        <v>NC</v>
      </c>
      <c r="CE28" s="98" t="str">
        <f t="shared" si="27"/>
        <v xml:space="preserve">Attendance  </v>
      </c>
    </row>
    <row r="29" spans="1:83" s="77" customFormat="1" x14ac:dyDescent="0.3">
      <c r="A29" s="74">
        <v>25</v>
      </c>
      <c r="B29" s="60" t="s">
        <v>75</v>
      </c>
      <c r="C29" s="61" t="s">
        <v>76</v>
      </c>
      <c r="D29" s="75">
        <v>0.8</v>
      </c>
      <c r="E29" s="71">
        <v>16</v>
      </c>
      <c r="F29" s="71">
        <v>7</v>
      </c>
      <c r="G29" s="71">
        <v>-10</v>
      </c>
      <c r="H29" s="71" t="s">
        <v>500</v>
      </c>
      <c r="I29" s="71">
        <v>8</v>
      </c>
      <c r="J29" s="71">
        <v>73</v>
      </c>
      <c r="K29" s="71" t="str">
        <f t="shared" si="5"/>
        <v>Cleared</v>
      </c>
      <c r="L29" s="71">
        <v>2</v>
      </c>
      <c r="M29" s="71">
        <v>1</v>
      </c>
      <c r="N29" s="71">
        <v>3</v>
      </c>
      <c r="O29" s="71">
        <v>3</v>
      </c>
      <c r="P29" s="71">
        <v>1</v>
      </c>
      <c r="Q29" s="71">
        <v>4</v>
      </c>
      <c r="R29" s="76">
        <f t="shared" si="25"/>
        <v>14</v>
      </c>
      <c r="S29" s="76">
        <f t="shared" si="6"/>
        <v>46.666666666666664</v>
      </c>
      <c r="T29" s="76">
        <f t="shared" si="7"/>
        <v>13.999999999999998</v>
      </c>
      <c r="U29" s="76" t="str">
        <f t="shared" si="8"/>
        <v>Cleared</v>
      </c>
      <c r="V29" s="76" t="str">
        <f t="shared" si="9"/>
        <v>Cleared</v>
      </c>
      <c r="W29" s="98" t="str">
        <f t="shared" si="10"/>
        <v>Cleared</v>
      </c>
      <c r="X29" s="75">
        <v>6.6666666666666666E-2</v>
      </c>
      <c r="Y29" s="71" t="s">
        <v>24</v>
      </c>
      <c r="Z29" s="71" t="s">
        <v>24</v>
      </c>
      <c r="AA29" s="71" t="s">
        <v>24</v>
      </c>
      <c r="AB29" s="71" t="s">
        <v>24</v>
      </c>
      <c r="AC29" s="71">
        <v>8</v>
      </c>
      <c r="AD29" s="71" t="s">
        <v>24</v>
      </c>
      <c r="AE29" s="71" t="str">
        <f t="shared" si="0"/>
        <v>NC</v>
      </c>
      <c r="AF29" s="71">
        <v>0</v>
      </c>
      <c r="AG29" s="71">
        <v>0</v>
      </c>
      <c r="AH29" s="71">
        <v>0</v>
      </c>
      <c r="AI29" s="71">
        <v>0</v>
      </c>
      <c r="AJ29" s="71">
        <v>1</v>
      </c>
      <c r="AK29" s="71">
        <v>0</v>
      </c>
      <c r="AL29" s="76">
        <f t="shared" si="26"/>
        <v>1</v>
      </c>
      <c r="AM29" s="76">
        <f t="shared" si="11"/>
        <v>3.3333333333333335</v>
      </c>
      <c r="AN29" s="76">
        <f t="shared" si="12"/>
        <v>1</v>
      </c>
      <c r="AO29" s="76" t="str">
        <f t="shared" si="1"/>
        <v>NC</v>
      </c>
      <c r="AP29" s="76" t="str">
        <f t="shared" si="13"/>
        <v>NC</v>
      </c>
      <c r="AQ29" s="98" t="str">
        <f t="shared" si="14"/>
        <v xml:space="preserve">Attendance  Test </v>
      </c>
      <c r="AR29" s="75">
        <v>0.46666666666666667</v>
      </c>
      <c r="AS29" s="71">
        <v>17</v>
      </c>
      <c r="AT29" s="71">
        <v>8</v>
      </c>
      <c r="AU29" s="71">
        <v>-11</v>
      </c>
      <c r="AV29" s="71" t="s">
        <v>24</v>
      </c>
      <c r="AW29" s="71">
        <v>8</v>
      </c>
      <c r="AX29" s="71">
        <v>68</v>
      </c>
      <c r="AY29" s="71" t="str">
        <f t="shared" si="15"/>
        <v>NC</v>
      </c>
      <c r="AZ29" s="71">
        <v>3</v>
      </c>
      <c r="BA29" s="71">
        <v>1</v>
      </c>
      <c r="BB29" s="71">
        <v>2</v>
      </c>
      <c r="BC29" s="71">
        <v>0</v>
      </c>
      <c r="BD29" s="71">
        <v>1</v>
      </c>
      <c r="BE29" s="71">
        <v>4</v>
      </c>
      <c r="BF29" s="76">
        <f t="shared" si="2"/>
        <v>11</v>
      </c>
      <c r="BG29" s="76">
        <f t="shared" si="16"/>
        <v>36.666666666666664</v>
      </c>
      <c r="BH29" s="76">
        <f t="shared" si="17"/>
        <v>10.999999999999998</v>
      </c>
      <c r="BI29" s="76" t="str">
        <f t="shared" si="3"/>
        <v>Cleared</v>
      </c>
      <c r="BJ29" s="76" t="str">
        <f t="shared" si="18"/>
        <v>NC</v>
      </c>
      <c r="BK29" s="98" t="str">
        <f t="shared" si="19"/>
        <v xml:space="preserve">Attendance  </v>
      </c>
      <c r="BL29" s="75">
        <v>0.66666666666666663</v>
      </c>
      <c r="BM29" s="71" t="s">
        <v>24</v>
      </c>
      <c r="BN29" s="71" t="s">
        <v>24</v>
      </c>
      <c r="BO29" s="71" t="s">
        <v>24</v>
      </c>
      <c r="BP29" s="71">
        <v>4.3</v>
      </c>
      <c r="BQ29" s="71">
        <v>8</v>
      </c>
      <c r="BR29" s="71">
        <v>68</v>
      </c>
      <c r="BS29" s="71" t="str">
        <f t="shared" si="20"/>
        <v>Cleared</v>
      </c>
      <c r="BT29" s="93">
        <v>0</v>
      </c>
      <c r="BU29" s="98">
        <v>0</v>
      </c>
      <c r="BV29" s="98">
        <v>0</v>
      </c>
      <c r="BW29" s="93">
        <v>2</v>
      </c>
      <c r="BX29" s="93">
        <v>1</v>
      </c>
      <c r="BY29" s="93">
        <v>4</v>
      </c>
      <c r="BZ29" s="76">
        <f t="shared" si="21"/>
        <v>7</v>
      </c>
      <c r="CA29" s="76">
        <f t="shared" si="22"/>
        <v>23.333333333333332</v>
      </c>
      <c r="CB29" s="76">
        <f t="shared" si="23"/>
        <v>6.9999999999999991</v>
      </c>
      <c r="CC29" s="99" t="str">
        <f t="shared" si="4"/>
        <v>NC</v>
      </c>
      <c r="CD29" s="99" t="str">
        <f t="shared" si="24"/>
        <v>NC</v>
      </c>
      <c r="CE29" s="98" t="str">
        <f t="shared" si="27"/>
        <v xml:space="preserve">Test </v>
      </c>
    </row>
    <row r="30" spans="1:83" s="77" customFormat="1" x14ac:dyDescent="0.3">
      <c r="A30" s="78">
        <v>26</v>
      </c>
      <c r="B30" s="64" t="s">
        <v>77</v>
      </c>
      <c r="C30" s="65" t="s">
        <v>78</v>
      </c>
      <c r="D30" s="75">
        <v>0.7</v>
      </c>
      <c r="E30" s="71">
        <v>18</v>
      </c>
      <c r="F30" s="71">
        <v>9</v>
      </c>
      <c r="G30" s="71">
        <v>16</v>
      </c>
      <c r="H30" s="71" t="s">
        <v>500</v>
      </c>
      <c r="I30" s="71">
        <v>8</v>
      </c>
      <c r="J30" s="71">
        <v>69</v>
      </c>
      <c r="K30" s="71" t="str">
        <f t="shared" si="5"/>
        <v>Cleared</v>
      </c>
      <c r="L30" s="71">
        <v>3</v>
      </c>
      <c r="M30" s="71">
        <v>1</v>
      </c>
      <c r="N30" s="72">
        <v>4</v>
      </c>
      <c r="O30" s="72">
        <v>3</v>
      </c>
      <c r="P30" s="72">
        <v>1</v>
      </c>
      <c r="Q30" s="72">
        <v>4</v>
      </c>
      <c r="R30" s="79">
        <f t="shared" si="25"/>
        <v>16</v>
      </c>
      <c r="S30" s="79">
        <f t="shared" si="6"/>
        <v>53.333333333333336</v>
      </c>
      <c r="T30" s="79">
        <f t="shared" si="7"/>
        <v>16</v>
      </c>
      <c r="U30" s="76" t="str">
        <f t="shared" si="8"/>
        <v>Cleared</v>
      </c>
      <c r="V30" s="76" t="str">
        <f t="shared" si="9"/>
        <v>Cleared</v>
      </c>
      <c r="W30" s="98" t="str">
        <f t="shared" si="10"/>
        <v>Cleared</v>
      </c>
      <c r="X30" s="75">
        <v>0.66666666666666663</v>
      </c>
      <c r="Y30" s="72" t="s">
        <v>24</v>
      </c>
      <c r="Z30" s="72" t="s">
        <v>24</v>
      </c>
      <c r="AA30" s="72" t="s">
        <v>24</v>
      </c>
      <c r="AB30" s="72" t="s">
        <v>24</v>
      </c>
      <c r="AC30" s="72">
        <v>8</v>
      </c>
      <c r="AD30" s="72">
        <v>70</v>
      </c>
      <c r="AE30" s="71" t="str">
        <f t="shared" si="0"/>
        <v>Cleared</v>
      </c>
      <c r="AF30" s="72">
        <v>0</v>
      </c>
      <c r="AG30" s="72">
        <v>0</v>
      </c>
      <c r="AH30" s="72">
        <v>0</v>
      </c>
      <c r="AI30" s="72">
        <v>0</v>
      </c>
      <c r="AJ30" s="72">
        <v>1</v>
      </c>
      <c r="AK30" s="72">
        <v>4</v>
      </c>
      <c r="AL30" s="79">
        <f t="shared" si="26"/>
        <v>5</v>
      </c>
      <c r="AM30" s="79">
        <f t="shared" si="11"/>
        <v>16.666666666666664</v>
      </c>
      <c r="AN30" s="79">
        <f t="shared" si="12"/>
        <v>4.9999999999999991</v>
      </c>
      <c r="AO30" s="76" t="str">
        <f t="shared" si="1"/>
        <v>NC</v>
      </c>
      <c r="AP30" s="76" t="str">
        <f t="shared" si="13"/>
        <v>NC</v>
      </c>
      <c r="AQ30" s="98" t="str">
        <f t="shared" si="14"/>
        <v xml:space="preserve">Test </v>
      </c>
      <c r="AR30" s="75">
        <v>0.66666666666666663</v>
      </c>
      <c r="AS30" s="72">
        <v>18</v>
      </c>
      <c r="AT30" s="72">
        <v>7</v>
      </c>
      <c r="AU30" s="72">
        <v>15</v>
      </c>
      <c r="AV30" s="72">
        <v>3.5</v>
      </c>
      <c r="AW30" s="72">
        <v>8</v>
      </c>
      <c r="AX30" s="72">
        <v>68</v>
      </c>
      <c r="AY30" s="71" t="str">
        <f t="shared" si="15"/>
        <v>Cleared</v>
      </c>
      <c r="AZ30" s="72">
        <v>3</v>
      </c>
      <c r="BA30" s="72">
        <v>1</v>
      </c>
      <c r="BB30" s="72">
        <v>4</v>
      </c>
      <c r="BC30" s="72">
        <v>2</v>
      </c>
      <c r="BD30" s="72">
        <v>1</v>
      </c>
      <c r="BE30" s="72">
        <v>4</v>
      </c>
      <c r="BF30" s="79">
        <f t="shared" si="2"/>
        <v>15</v>
      </c>
      <c r="BG30" s="79">
        <f t="shared" si="16"/>
        <v>50</v>
      </c>
      <c r="BH30" s="79">
        <f t="shared" si="17"/>
        <v>15</v>
      </c>
      <c r="BI30" s="76" t="str">
        <f t="shared" si="3"/>
        <v>Cleared</v>
      </c>
      <c r="BJ30" s="76" t="str">
        <f t="shared" si="18"/>
        <v>Cleared</v>
      </c>
      <c r="BK30" s="98" t="str">
        <f t="shared" si="19"/>
        <v>Cleared</v>
      </c>
      <c r="BL30" s="75">
        <v>0.66666666666666663</v>
      </c>
      <c r="BM30" s="72" t="s">
        <v>24</v>
      </c>
      <c r="BN30" s="72" t="s">
        <v>24</v>
      </c>
      <c r="BO30" s="72" t="s">
        <v>24</v>
      </c>
      <c r="BP30" s="72">
        <v>3.1</v>
      </c>
      <c r="BQ30" s="72">
        <v>8</v>
      </c>
      <c r="BR30" s="72" t="s">
        <v>24</v>
      </c>
      <c r="BS30" s="71" t="str">
        <f t="shared" si="20"/>
        <v>Cleared</v>
      </c>
      <c r="BT30" s="98">
        <v>0</v>
      </c>
      <c r="BU30" s="98">
        <v>0</v>
      </c>
      <c r="BV30" s="98">
        <v>0</v>
      </c>
      <c r="BW30" s="98">
        <v>2</v>
      </c>
      <c r="BX30" s="98">
        <v>1</v>
      </c>
      <c r="BY30" s="98">
        <v>0</v>
      </c>
      <c r="BZ30" s="76">
        <f t="shared" si="21"/>
        <v>3</v>
      </c>
      <c r="CA30" s="79">
        <f t="shared" si="22"/>
        <v>10</v>
      </c>
      <c r="CB30" s="79">
        <f t="shared" si="23"/>
        <v>3</v>
      </c>
      <c r="CC30" s="99" t="str">
        <f t="shared" si="4"/>
        <v>NC</v>
      </c>
      <c r="CD30" s="99" t="str">
        <f t="shared" si="24"/>
        <v>NC</v>
      </c>
      <c r="CE30" s="98" t="str">
        <f t="shared" si="27"/>
        <v xml:space="preserve">Test </v>
      </c>
    </row>
    <row r="31" spans="1:83" s="77" customFormat="1" x14ac:dyDescent="0.3">
      <c r="A31" s="74">
        <v>27</v>
      </c>
      <c r="B31" s="60" t="s">
        <v>79</v>
      </c>
      <c r="C31" s="61" t="s">
        <v>80</v>
      </c>
      <c r="D31" s="75">
        <v>0.66666666666666663</v>
      </c>
      <c r="E31" s="71">
        <v>35</v>
      </c>
      <c r="F31" s="71">
        <v>1</v>
      </c>
      <c r="G31" s="71">
        <v>-5</v>
      </c>
      <c r="H31" s="71" t="s">
        <v>500</v>
      </c>
      <c r="I31" s="71">
        <v>8</v>
      </c>
      <c r="J31" s="71">
        <v>78</v>
      </c>
      <c r="K31" s="71" t="str">
        <f t="shared" si="5"/>
        <v>Cleared</v>
      </c>
      <c r="L31" s="71">
        <v>5</v>
      </c>
      <c r="M31" s="71">
        <v>1</v>
      </c>
      <c r="N31" s="71">
        <v>3</v>
      </c>
      <c r="O31" s="71">
        <v>3</v>
      </c>
      <c r="P31" s="71">
        <v>1</v>
      </c>
      <c r="Q31" s="71">
        <v>5</v>
      </c>
      <c r="R31" s="76">
        <f t="shared" si="25"/>
        <v>18</v>
      </c>
      <c r="S31" s="76">
        <f t="shared" si="6"/>
        <v>60</v>
      </c>
      <c r="T31" s="76">
        <f t="shared" si="7"/>
        <v>18</v>
      </c>
      <c r="U31" s="76" t="str">
        <f t="shared" si="8"/>
        <v>Cleared</v>
      </c>
      <c r="V31" s="76" t="str">
        <f t="shared" si="9"/>
        <v>Cleared</v>
      </c>
      <c r="W31" s="98" t="str">
        <f t="shared" si="10"/>
        <v>Cleared</v>
      </c>
      <c r="X31" s="75">
        <v>0.66666666666666663</v>
      </c>
      <c r="Y31" s="71" t="s">
        <v>24</v>
      </c>
      <c r="Z31" s="71" t="s">
        <v>24</v>
      </c>
      <c r="AA31" s="71" t="s">
        <v>24</v>
      </c>
      <c r="AB31" s="71" t="s">
        <v>24</v>
      </c>
      <c r="AC31" s="71">
        <v>8</v>
      </c>
      <c r="AD31" s="71">
        <v>78</v>
      </c>
      <c r="AE31" s="71" t="str">
        <f t="shared" si="0"/>
        <v>Cleared</v>
      </c>
      <c r="AF31" s="71">
        <v>0</v>
      </c>
      <c r="AG31" s="71">
        <v>0</v>
      </c>
      <c r="AH31" s="71">
        <v>0</v>
      </c>
      <c r="AI31" s="71">
        <v>0</v>
      </c>
      <c r="AJ31" s="71">
        <v>1</v>
      </c>
      <c r="AK31" s="71">
        <v>5</v>
      </c>
      <c r="AL31" s="76">
        <f t="shared" si="26"/>
        <v>6</v>
      </c>
      <c r="AM31" s="76">
        <f t="shared" si="11"/>
        <v>20</v>
      </c>
      <c r="AN31" s="76">
        <f t="shared" si="12"/>
        <v>6</v>
      </c>
      <c r="AO31" s="76" t="str">
        <f t="shared" si="1"/>
        <v>NC</v>
      </c>
      <c r="AP31" s="76" t="str">
        <f t="shared" si="13"/>
        <v>NC</v>
      </c>
      <c r="AQ31" s="98" t="str">
        <f t="shared" si="14"/>
        <v xml:space="preserve">Test </v>
      </c>
      <c r="AR31" s="75">
        <v>0.66666666666666663</v>
      </c>
      <c r="AS31" s="71" t="s">
        <v>24</v>
      </c>
      <c r="AT31" s="71" t="s">
        <v>24</v>
      </c>
      <c r="AU31" s="71" t="s">
        <v>24</v>
      </c>
      <c r="AV31" s="71" t="s">
        <v>24</v>
      </c>
      <c r="AW31" s="71">
        <v>6</v>
      </c>
      <c r="AX31" s="71">
        <v>78</v>
      </c>
      <c r="AY31" s="71" t="str">
        <f t="shared" si="15"/>
        <v>Cleared</v>
      </c>
      <c r="AZ31" s="71">
        <v>0</v>
      </c>
      <c r="BA31" s="71">
        <v>0</v>
      </c>
      <c r="BB31" s="71">
        <v>0</v>
      </c>
      <c r="BC31" s="71">
        <v>0</v>
      </c>
      <c r="BD31" s="71">
        <v>1</v>
      </c>
      <c r="BE31" s="71">
        <v>5</v>
      </c>
      <c r="BF31" s="76">
        <f t="shared" si="2"/>
        <v>6</v>
      </c>
      <c r="BG31" s="76">
        <f t="shared" si="16"/>
        <v>20</v>
      </c>
      <c r="BH31" s="76">
        <f t="shared" si="17"/>
        <v>6</v>
      </c>
      <c r="BI31" s="76" t="str">
        <f t="shared" si="3"/>
        <v>NC</v>
      </c>
      <c r="BJ31" s="76" t="str">
        <f t="shared" si="18"/>
        <v>NC</v>
      </c>
      <c r="BK31" s="98" t="str">
        <f t="shared" si="19"/>
        <v xml:space="preserve">Test </v>
      </c>
      <c r="BL31" s="75">
        <v>0.8</v>
      </c>
      <c r="BM31" s="71">
        <v>28</v>
      </c>
      <c r="BN31" s="71">
        <v>12</v>
      </c>
      <c r="BO31" s="71" t="s">
        <v>24</v>
      </c>
      <c r="BP31" s="71">
        <v>3.5</v>
      </c>
      <c r="BQ31" s="71">
        <v>6</v>
      </c>
      <c r="BR31" s="71">
        <v>77</v>
      </c>
      <c r="BS31" s="71" t="str">
        <f t="shared" si="20"/>
        <v>Cleared</v>
      </c>
      <c r="BT31" s="93">
        <v>4</v>
      </c>
      <c r="BU31" s="98">
        <v>2</v>
      </c>
      <c r="BV31" s="98">
        <v>0</v>
      </c>
      <c r="BW31" s="93">
        <v>2</v>
      </c>
      <c r="BX31" s="93">
        <v>1</v>
      </c>
      <c r="BY31" s="93">
        <v>5</v>
      </c>
      <c r="BZ31" s="76">
        <f t="shared" si="21"/>
        <v>14</v>
      </c>
      <c r="CA31" s="76">
        <f t="shared" si="22"/>
        <v>46.666666666666664</v>
      </c>
      <c r="CB31" s="76">
        <f t="shared" si="23"/>
        <v>13.999999999999998</v>
      </c>
      <c r="CC31" s="99" t="str">
        <f t="shared" si="4"/>
        <v>Cleared</v>
      </c>
      <c r="CD31" s="99" t="str">
        <f t="shared" si="24"/>
        <v>Cleared</v>
      </c>
      <c r="CE31" s="98" t="str">
        <f t="shared" si="27"/>
        <v>Cleared</v>
      </c>
    </row>
    <row r="32" spans="1:83" s="77" customFormat="1" x14ac:dyDescent="0.3">
      <c r="A32" s="78">
        <v>28</v>
      </c>
      <c r="B32" s="64" t="s">
        <v>81</v>
      </c>
      <c r="C32" s="65" t="s">
        <v>82</v>
      </c>
      <c r="D32" s="75">
        <v>0.5</v>
      </c>
      <c r="E32" s="71">
        <v>1</v>
      </c>
      <c r="F32" s="71">
        <v>1</v>
      </c>
      <c r="G32" s="71">
        <v>-25</v>
      </c>
      <c r="H32" s="71" t="s">
        <v>500</v>
      </c>
      <c r="I32" s="71">
        <v>8</v>
      </c>
      <c r="J32" s="71">
        <v>0</v>
      </c>
      <c r="K32" s="71" t="str">
        <f t="shared" si="5"/>
        <v>NC</v>
      </c>
      <c r="L32" s="71">
        <v>1</v>
      </c>
      <c r="M32" s="71">
        <v>1</v>
      </c>
      <c r="N32" s="72">
        <v>2</v>
      </c>
      <c r="O32" s="72">
        <v>3</v>
      </c>
      <c r="P32" s="72">
        <v>1</v>
      </c>
      <c r="Q32" s="72">
        <v>1</v>
      </c>
      <c r="R32" s="79">
        <f t="shared" si="25"/>
        <v>9</v>
      </c>
      <c r="S32" s="79">
        <f t="shared" si="6"/>
        <v>30</v>
      </c>
      <c r="T32" s="79">
        <f t="shared" si="7"/>
        <v>9</v>
      </c>
      <c r="U32" s="76" t="str">
        <f t="shared" si="8"/>
        <v>Cleared</v>
      </c>
      <c r="V32" s="76" t="str">
        <f t="shared" si="9"/>
        <v>NC</v>
      </c>
      <c r="W32" s="98" t="str">
        <f t="shared" si="10"/>
        <v xml:space="preserve">Attendance  </v>
      </c>
      <c r="X32" s="75">
        <v>0</v>
      </c>
      <c r="Y32" s="72" t="s">
        <v>24</v>
      </c>
      <c r="Z32" s="72" t="s">
        <v>24</v>
      </c>
      <c r="AA32" s="72" t="s">
        <v>24</v>
      </c>
      <c r="AB32" s="72" t="s">
        <v>24</v>
      </c>
      <c r="AC32" s="72" t="s">
        <v>24</v>
      </c>
      <c r="AD32" s="72" t="s">
        <v>24</v>
      </c>
      <c r="AE32" s="71" t="str">
        <f t="shared" si="0"/>
        <v>NC</v>
      </c>
      <c r="AF32" s="72">
        <v>0</v>
      </c>
      <c r="AG32" s="72">
        <v>0</v>
      </c>
      <c r="AH32" s="72">
        <v>0</v>
      </c>
      <c r="AI32" s="72">
        <v>0</v>
      </c>
      <c r="AJ32" s="72">
        <v>0</v>
      </c>
      <c r="AK32" s="72">
        <v>0</v>
      </c>
      <c r="AL32" s="79">
        <f t="shared" si="26"/>
        <v>0</v>
      </c>
      <c r="AM32" s="79">
        <f t="shared" si="11"/>
        <v>0</v>
      </c>
      <c r="AN32" s="79">
        <f t="shared" si="12"/>
        <v>0</v>
      </c>
      <c r="AO32" s="76" t="str">
        <f t="shared" si="1"/>
        <v>NC</v>
      </c>
      <c r="AP32" s="76" t="str">
        <f t="shared" si="13"/>
        <v>NC</v>
      </c>
      <c r="AQ32" s="98" t="str">
        <f t="shared" si="14"/>
        <v xml:space="preserve">Attendance  Test </v>
      </c>
      <c r="AR32" s="75">
        <v>6.6666666666666666E-2</v>
      </c>
      <c r="AS32" s="72" t="s">
        <v>24</v>
      </c>
      <c r="AT32" s="72" t="s">
        <v>24</v>
      </c>
      <c r="AU32" s="72" t="s">
        <v>24</v>
      </c>
      <c r="AV32" s="72" t="s">
        <v>24</v>
      </c>
      <c r="AW32" s="72" t="s">
        <v>24</v>
      </c>
      <c r="AX32" s="72" t="s">
        <v>24</v>
      </c>
      <c r="AY32" s="71" t="str">
        <f t="shared" si="15"/>
        <v>NC</v>
      </c>
      <c r="AZ32" s="72">
        <v>0</v>
      </c>
      <c r="BA32" s="72">
        <v>0</v>
      </c>
      <c r="BB32" s="72">
        <v>0</v>
      </c>
      <c r="BC32" s="72">
        <v>0</v>
      </c>
      <c r="BD32" s="72">
        <v>0</v>
      </c>
      <c r="BE32" s="72">
        <v>0</v>
      </c>
      <c r="BF32" s="79">
        <f t="shared" si="2"/>
        <v>0</v>
      </c>
      <c r="BG32" s="79">
        <f t="shared" si="16"/>
        <v>0</v>
      </c>
      <c r="BH32" s="79">
        <f t="shared" si="17"/>
        <v>0</v>
      </c>
      <c r="BI32" s="76" t="str">
        <f t="shared" si="3"/>
        <v>NC</v>
      </c>
      <c r="BJ32" s="76" t="str">
        <f t="shared" si="18"/>
        <v>NC</v>
      </c>
      <c r="BK32" s="98" t="str">
        <f t="shared" si="19"/>
        <v xml:space="preserve">Attendance  Test </v>
      </c>
      <c r="BL32" s="75">
        <v>0.2</v>
      </c>
      <c r="BM32" s="72" t="s">
        <v>24</v>
      </c>
      <c r="BN32" s="72" t="s">
        <v>24</v>
      </c>
      <c r="BO32" s="72" t="s">
        <v>24</v>
      </c>
      <c r="BP32" s="72">
        <v>2.7</v>
      </c>
      <c r="BQ32" s="72" t="s">
        <v>24</v>
      </c>
      <c r="BR32" s="72">
        <v>65</v>
      </c>
      <c r="BS32" s="71" t="str">
        <f t="shared" si="20"/>
        <v>NC</v>
      </c>
      <c r="BT32" s="98">
        <v>0</v>
      </c>
      <c r="BU32" s="98">
        <v>0</v>
      </c>
      <c r="BV32" s="98">
        <v>0</v>
      </c>
      <c r="BW32" s="98">
        <v>2</v>
      </c>
      <c r="BX32" s="98">
        <v>0</v>
      </c>
      <c r="BY32" s="98">
        <v>3</v>
      </c>
      <c r="BZ32" s="76">
        <f t="shared" si="21"/>
        <v>5</v>
      </c>
      <c r="CA32" s="79">
        <f t="shared" si="22"/>
        <v>16.666666666666664</v>
      </c>
      <c r="CB32" s="79">
        <f t="shared" si="23"/>
        <v>4.9999999999999991</v>
      </c>
      <c r="CC32" s="99" t="str">
        <f t="shared" si="4"/>
        <v>NC</v>
      </c>
      <c r="CD32" s="99" t="str">
        <f t="shared" si="24"/>
        <v>NC</v>
      </c>
      <c r="CE32" s="98" t="str">
        <f t="shared" si="27"/>
        <v xml:space="preserve">Attendance  Test </v>
      </c>
    </row>
    <row r="33" spans="1:83" s="77" customFormat="1" x14ac:dyDescent="0.3">
      <c r="A33" s="74">
        <v>29</v>
      </c>
      <c r="B33" s="60" t="s">
        <v>83</v>
      </c>
      <c r="C33" s="61" t="s">
        <v>84</v>
      </c>
      <c r="D33" s="75">
        <v>0.93333333333333335</v>
      </c>
      <c r="E33" s="71">
        <v>25</v>
      </c>
      <c r="F33" s="71">
        <v>2</v>
      </c>
      <c r="G33" s="71">
        <v>-12</v>
      </c>
      <c r="H33" s="71" t="s">
        <v>500</v>
      </c>
      <c r="I33" s="71">
        <v>8</v>
      </c>
      <c r="J33" s="71">
        <v>77</v>
      </c>
      <c r="K33" s="71" t="str">
        <f t="shared" si="5"/>
        <v>Cleared</v>
      </c>
      <c r="L33" s="71">
        <v>4</v>
      </c>
      <c r="M33" s="71">
        <v>1</v>
      </c>
      <c r="N33" s="71">
        <v>2</v>
      </c>
      <c r="O33" s="71">
        <v>3</v>
      </c>
      <c r="P33" s="71">
        <v>1</v>
      </c>
      <c r="Q33" s="71">
        <v>5</v>
      </c>
      <c r="R33" s="76">
        <f t="shared" si="25"/>
        <v>16</v>
      </c>
      <c r="S33" s="76">
        <f t="shared" si="6"/>
        <v>53.333333333333336</v>
      </c>
      <c r="T33" s="76">
        <f t="shared" si="7"/>
        <v>16</v>
      </c>
      <c r="U33" s="76" t="str">
        <f t="shared" si="8"/>
        <v>Cleared</v>
      </c>
      <c r="V33" s="76" t="str">
        <f t="shared" si="9"/>
        <v>Cleared</v>
      </c>
      <c r="W33" s="98" t="str">
        <f t="shared" si="10"/>
        <v>Cleared</v>
      </c>
      <c r="X33" s="75">
        <v>0.8</v>
      </c>
      <c r="Y33" s="71" t="s">
        <v>24</v>
      </c>
      <c r="Z33" s="71" t="s">
        <v>24</v>
      </c>
      <c r="AA33" s="71" t="s">
        <v>24</v>
      </c>
      <c r="AB33" s="71" t="s">
        <v>24</v>
      </c>
      <c r="AC33" s="71">
        <v>8</v>
      </c>
      <c r="AD33" s="71">
        <v>75</v>
      </c>
      <c r="AE33" s="71" t="str">
        <f t="shared" si="0"/>
        <v>Cleared</v>
      </c>
      <c r="AF33" s="71">
        <v>0</v>
      </c>
      <c r="AG33" s="71">
        <v>0</v>
      </c>
      <c r="AH33" s="71">
        <v>0</v>
      </c>
      <c r="AI33" s="71">
        <v>0</v>
      </c>
      <c r="AJ33" s="71">
        <v>1</v>
      </c>
      <c r="AK33" s="71">
        <v>5</v>
      </c>
      <c r="AL33" s="76">
        <f t="shared" si="26"/>
        <v>6</v>
      </c>
      <c r="AM33" s="76">
        <f t="shared" si="11"/>
        <v>20</v>
      </c>
      <c r="AN33" s="76">
        <f t="shared" si="12"/>
        <v>6</v>
      </c>
      <c r="AO33" s="76" t="str">
        <f t="shared" si="1"/>
        <v>NC</v>
      </c>
      <c r="AP33" s="76" t="str">
        <f t="shared" si="13"/>
        <v>NC</v>
      </c>
      <c r="AQ33" s="98" t="str">
        <f t="shared" si="14"/>
        <v xml:space="preserve">Test </v>
      </c>
      <c r="AR33" s="75">
        <v>0.8</v>
      </c>
      <c r="AS33" s="71">
        <v>35</v>
      </c>
      <c r="AT33" s="71">
        <v>5</v>
      </c>
      <c r="AU33" s="71">
        <v>-11</v>
      </c>
      <c r="AV33" s="71" t="s">
        <v>24</v>
      </c>
      <c r="AW33" s="71" t="s">
        <v>24</v>
      </c>
      <c r="AX33" s="71">
        <v>75</v>
      </c>
      <c r="AY33" s="71" t="str">
        <f t="shared" si="15"/>
        <v>Cleared</v>
      </c>
      <c r="AZ33" s="71">
        <v>5</v>
      </c>
      <c r="BA33" s="71">
        <v>1</v>
      </c>
      <c r="BB33" s="71">
        <v>2</v>
      </c>
      <c r="BC33" s="71">
        <v>0</v>
      </c>
      <c r="BD33" s="71">
        <v>0</v>
      </c>
      <c r="BE33" s="71">
        <v>5</v>
      </c>
      <c r="BF33" s="76">
        <f t="shared" si="2"/>
        <v>13</v>
      </c>
      <c r="BG33" s="76">
        <f t="shared" si="16"/>
        <v>43.333333333333336</v>
      </c>
      <c r="BH33" s="76">
        <f t="shared" si="17"/>
        <v>13</v>
      </c>
      <c r="BI33" s="76" t="str">
        <f t="shared" si="3"/>
        <v>Cleared</v>
      </c>
      <c r="BJ33" s="76" t="str">
        <f t="shared" si="18"/>
        <v>Cleared</v>
      </c>
      <c r="BK33" s="98" t="str">
        <f t="shared" si="19"/>
        <v>Cleared</v>
      </c>
      <c r="BL33" s="75">
        <v>0.8</v>
      </c>
      <c r="BM33" s="71">
        <v>35</v>
      </c>
      <c r="BN33" s="71">
        <v>3</v>
      </c>
      <c r="BO33" s="71">
        <v>-8</v>
      </c>
      <c r="BP33" s="71">
        <v>6.3</v>
      </c>
      <c r="BQ33" s="71" t="s">
        <v>24</v>
      </c>
      <c r="BR33" s="71">
        <v>75</v>
      </c>
      <c r="BS33" s="71" t="str">
        <f t="shared" si="20"/>
        <v>Cleared</v>
      </c>
      <c r="BT33" s="93">
        <v>5</v>
      </c>
      <c r="BU33" s="98">
        <v>1</v>
      </c>
      <c r="BV33" s="98">
        <v>2</v>
      </c>
      <c r="BW33" s="93">
        <v>3</v>
      </c>
      <c r="BX33" s="93">
        <v>0</v>
      </c>
      <c r="BY33" s="93">
        <v>5</v>
      </c>
      <c r="BZ33" s="76">
        <f t="shared" si="21"/>
        <v>16</v>
      </c>
      <c r="CA33" s="76">
        <f t="shared" si="22"/>
        <v>53.333333333333336</v>
      </c>
      <c r="CB33" s="76">
        <f t="shared" si="23"/>
        <v>16</v>
      </c>
      <c r="CC33" s="99" t="str">
        <f t="shared" si="4"/>
        <v>Cleared</v>
      </c>
      <c r="CD33" s="99" t="str">
        <f t="shared" si="24"/>
        <v>Cleared</v>
      </c>
      <c r="CE33" s="98" t="str">
        <f t="shared" si="27"/>
        <v>Cleared</v>
      </c>
    </row>
    <row r="34" spans="1:83" s="77" customFormat="1" x14ac:dyDescent="0.3">
      <c r="A34" s="78">
        <v>30</v>
      </c>
      <c r="B34" s="64" t="s">
        <v>85</v>
      </c>
      <c r="C34" s="65" t="s">
        <v>86</v>
      </c>
      <c r="D34" s="75">
        <v>0.8</v>
      </c>
      <c r="E34" s="71">
        <v>14</v>
      </c>
      <c r="F34" s="71">
        <v>25</v>
      </c>
      <c r="G34" s="71">
        <v>-25</v>
      </c>
      <c r="H34" s="71" t="s">
        <v>500</v>
      </c>
      <c r="I34" s="71">
        <v>7</v>
      </c>
      <c r="J34" s="71">
        <v>73</v>
      </c>
      <c r="K34" s="71" t="str">
        <f t="shared" si="5"/>
        <v>Cleared</v>
      </c>
      <c r="L34" s="71">
        <v>2</v>
      </c>
      <c r="M34" s="71">
        <v>4</v>
      </c>
      <c r="N34" s="72">
        <v>2</v>
      </c>
      <c r="O34" s="72">
        <v>3</v>
      </c>
      <c r="P34" s="72">
        <v>1</v>
      </c>
      <c r="Q34" s="72">
        <v>4</v>
      </c>
      <c r="R34" s="79">
        <f t="shared" si="25"/>
        <v>16</v>
      </c>
      <c r="S34" s="79">
        <f t="shared" si="6"/>
        <v>53.333333333333336</v>
      </c>
      <c r="T34" s="79">
        <f t="shared" si="7"/>
        <v>16</v>
      </c>
      <c r="U34" s="76" t="str">
        <f t="shared" si="8"/>
        <v>Cleared</v>
      </c>
      <c r="V34" s="76" t="str">
        <f t="shared" si="9"/>
        <v>Cleared</v>
      </c>
      <c r="W34" s="98" t="str">
        <f t="shared" si="10"/>
        <v>Cleared</v>
      </c>
      <c r="X34" s="75">
        <v>0.8</v>
      </c>
      <c r="Y34" s="72">
        <v>17</v>
      </c>
      <c r="Z34" s="72">
        <v>35</v>
      </c>
      <c r="AA34" s="72">
        <v>4</v>
      </c>
      <c r="AB34" s="72" t="s">
        <v>24</v>
      </c>
      <c r="AC34" s="72">
        <v>8</v>
      </c>
      <c r="AD34" s="72">
        <v>73</v>
      </c>
      <c r="AE34" s="71" t="str">
        <f t="shared" si="0"/>
        <v>Cleared</v>
      </c>
      <c r="AF34" s="72">
        <v>3</v>
      </c>
      <c r="AG34" s="72">
        <v>5</v>
      </c>
      <c r="AH34" s="72">
        <v>3</v>
      </c>
      <c r="AI34" s="72">
        <v>0</v>
      </c>
      <c r="AJ34" s="72">
        <v>1</v>
      </c>
      <c r="AK34" s="72">
        <v>4</v>
      </c>
      <c r="AL34" s="79">
        <f t="shared" si="26"/>
        <v>16</v>
      </c>
      <c r="AM34" s="79">
        <f t="shared" si="11"/>
        <v>53.333333333333336</v>
      </c>
      <c r="AN34" s="79">
        <f t="shared" si="12"/>
        <v>16</v>
      </c>
      <c r="AO34" s="76" t="str">
        <f t="shared" si="1"/>
        <v>Cleared</v>
      </c>
      <c r="AP34" s="76" t="str">
        <f t="shared" si="13"/>
        <v>Cleared</v>
      </c>
      <c r="AQ34" s="98" t="str">
        <f t="shared" si="14"/>
        <v>Cleared</v>
      </c>
      <c r="AR34" s="75">
        <v>0.8</v>
      </c>
      <c r="AS34" s="72">
        <v>19</v>
      </c>
      <c r="AT34" s="72">
        <v>35</v>
      </c>
      <c r="AU34" s="72">
        <v>2</v>
      </c>
      <c r="AV34" s="72" t="s">
        <v>24</v>
      </c>
      <c r="AW34" s="72" t="s">
        <v>24</v>
      </c>
      <c r="AX34" s="72" t="s">
        <v>24</v>
      </c>
      <c r="AY34" s="71" t="str">
        <f t="shared" si="15"/>
        <v>Cleared</v>
      </c>
      <c r="AZ34" s="72">
        <v>3</v>
      </c>
      <c r="BA34" s="72">
        <v>5</v>
      </c>
      <c r="BB34" s="72">
        <v>3</v>
      </c>
      <c r="BC34" s="72">
        <v>0</v>
      </c>
      <c r="BD34" s="72">
        <v>0</v>
      </c>
      <c r="BE34" s="72">
        <v>0</v>
      </c>
      <c r="BF34" s="79">
        <f t="shared" si="2"/>
        <v>11</v>
      </c>
      <c r="BG34" s="79">
        <f t="shared" si="16"/>
        <v>36.666666666666664</v>
      </c>
      <c r="BH34" s="79">
        <f t="shared" si="17"/>
        <v>10.999999999999998</v>
      </c>
      <c r="BI34" s="76" t="str">
        <f t="shared" si="3"/>
        <v>Cleared</v>
      </c>
      <c r="BJ34" s="76" t="str">
        <f t="shared" si="18"/>
        <v>Cleared</v>
      </c>
      <c r="BK34" s="98" t="str">
        <f t="shared" si="19"/>
        <v>Cleared</v>
      </c>
      <c r="BL34" s="75">
        <v>0.8666666666666667</v>
      </c>
      <c r="BM34" s="72">
        <v>17</v>
      </c>
      <c r="BN34" s="72">
        <v>35</v>
      </c>
      <c r="BO34" s="72">
        <v>3</v>
      </c>
      <c r="BP34" s="72">
        <v>3.5</v>
      </c>
      <c r="BQ34" s="72" t="s">
        <v>24</v>
      </c>
      <c r="BR34" s="72">
        <v>72</v>
      </c>
      <c r="BS34" s="71" t="str">
        <f t="shared" si="20"/>
        <v>Cleared</v>
      </c>
      <c r="BT34" s="98">
        <v>3</v>
      </c>
      <c r="BU34" s="98">
        <v>5</v>
      </c>
      <c r="BV34" s="98">
        <v>3</v>
      </c>
      <c r="BW34" s="98">
        <v>2</v>
      </c>
      <c r="BX34" s="98">
        <v>0</v>
      </c>
      <c r="BY34" s="98">
        <v>4</v>
      </c>
      <c r="BZ34" s="76">
        <f t="shared" si="21"/>
        <v>17</v>
      </c>
      <c r="CA34" s="79">
        <f t="shared" si="22"/>
        <v>56.666666666666664</v>
      </c>
      <c r="CB34" s="79">
        <f t="shared" si="23"/>
        <v>17</v>
      </c>
      <c r="CC34" s="99" t="str">
        <f t="shared" si="4"/>
        <v>Cleared</v>
      </c>
      <c r="CD34" s="99" t="str">
        <f t="shared" si="24"/>
        <v>Cleared</v>
      </c>
      <c r="CE34" s="98" t="str">
        <f t="shared" si="27"/>
        <v>Cleared</v>
      </c>
    </row>
    <row r="35" spans="1:83" s="77" customFormat="1" x14ac:dyDescent="0.3">
      <c r="A35" s="74">
        <v>31</v>
      </c>
      <c r="B35" s="60" t="s">
        <v>87</v>
      </c>
      <c r="C35" s="61" t="s">
        <v>88</v>
      </c>
      <c r="D35" s="75">
        <v>0.66666666666666663</v>
      </c>
      <c r="E35" s="71">
        <v>1</v>
      </c>
      <c r="F35" s="71">
        <v>1</v>
      </c>
      <c r="G35" s="71">
        <v>-25</v>
      </c>
      <c r="H35" s="71" t="s">
        <v>500</v>
      </c>
      <c r="I35" s="71">
        <v>8</v>
      </c>
      <c r="J35" s="71">
        <v>0</v>
      </c>
      <c r="K35" s="71" t="str">
        <f t="shared" si="5"/>
        <v>Cleared</v>
      </c>
      <c r="L35" s="71">
        <v>1</v>
      </c>
      <c r="M35" s="71">
        <v>1</v>
      </c>
      <c r="N35" s="71">
        <v>2</v>
      </c>
      <c r="O35" s="71">
        <v>3</v>
      </c>
      <c r="P35" s="71">
        <v>1</v>
      </c>
      <c r="Q35" s="71">
        <v>1</v>
      </c>
      <c r="R35" s="76">
        <f t="shared" si="25"/>
        <v>9</v>
      </c>
      <c r="S35" s="76">
        <f t="shared" si="6"/>
        <v>30</v>
      </c>
      <c r="T35" s="76">
        <f t="shared" si="7"/>
        <v>9</v>
      </c>
      <c r="U35" s="76" t="str">
        <f t="shared" si="8"/>
        <v>Cleared</v>
      </c>
      <c r="V35" s="76" t="str">
        <f t="shared" si="9"/>
        <v>Cleared</v>
      </c>
      <c r="W35" s="98" t="str">
        <f t="shared" si="10"/>
        <v>Cleared</v>
      </c>
      <c r="X35" s="75">
        <v>0.66666666666666663</v>
      </c>
      <c r="Y35" s="71">
        <v>12</v>
      </c>
      <c r="Z35" s="71">
        <v>1</v>
      </c>
      <c r="AA35" s="71">
        <v>-16</v>
      </c>
      <c r="AB35" s="71" t="s">
        <v>24</v>
      </c>
      <c r="AC35" s="71" t="s">
        <v>24</v>
      </c>
      <c r="AD35" s="71">
        <v>62</v>
      </c>
      <c r="AE35" s="71" t="str">
        <f t="shared" si="0"/>
        <v>Cleared</v>
      </c>
      <c r="AF35" s="71">
        <v>2</v>
      </c>
      <c r="AG35" s="71">
        <v>1</v>
      </c>
      <c r="AH35" s="71">
        <v>2</v>
      </c>
      <c r="AI35" s="71">
        <v>0</v>
      </c>
      <c r="AJ35" s="71">
        <v>0</v>
      </c>
      <c r="AK35" s="71">
        <v>3</v>
      </c>
      <c r="AL35" s="76">
        <f t="shared" si="26"/>
        <v>8</v>
      </c>
      <c r="AM35" s="76">
        <f t="shared" si="11"/>
        <v>26.666666666666668</v>
      </c>
      <c r="AN35" s="76">
        <f t="shared" si="12"/>
        <v>8</v>
      </c>
      <c r="AO35" s="76" t="str">
        <f t="shared" si="1"/>
        <v>NC</v>
      </c>
      <c r="AP35" s="76" t="str">
        <f t="shared" si="13"/>
        <v>NC</v>
      </c>
      <c r="AQ35" s="98" t="str">
        <f t="shared" si="14"/>
        <v xml:space="preserve">Test </v>
      </c>
      <c r="AR35" s="75">
        <v>0</v>
      </c>
      <c r="AS35" s="71">
        <v>6</v>
      </c>
      <c r="AT35" s="71">
        <v>2</v>
      </c>
      <c r="AU35" s="71">
        <v>-6</v>
      </c>
      <c r="AV35" s="71" t="s">
        <v>24</v>
      </c>
      <c r="AW35" s="71" t="s">
        <v>24</v>
      </c>
      <c r="AX35" s="71">
        <v>62</v>
      </c>
      <c r="AY35" s="71" t="str">
        <f t="shared" si="15"/>
        <v>NC</v>
      </c>
      <c r="AZ35" s="71">
        <v>1</v>
      </c>
      <c r="BA35" s="71">
        <v>1</v>
      </c>
      <c r="BB35" s="71">
        <v>3</v>
      </c>
      <c r="BC35" s="71">
        <v>0</v>
      </c>
      <c r="BD35" s="71">
        <v>0</v>
      </c>
      <c r="BE35" s="71">
        <v>3</v>
      </c>
      <c r="BF35" s="76">
        <f t="shared" si="2"/>
        <v>8</v>
      </c>
      <c r="BG35" s="76">
        <f t="shared" si="16"/>
        <v>26.666666666666668</v>
      </c>
      <c r="BH35" s="76">
        <f t="shared" si="17"/>
        <v>8</v>
      </c>
      <c r="BI35" s="76" t="str">
        <f t="shared" si="3"/>
        <v>NC</v>
      </c>
      <c r="BJ35" s="76" t="str">
        <f t="shared" si="18"/>
        <v>NC</v>
      </c>
      <c r="BK35" s="98" t="str">
        <f t="shared" si="19"/>
        <v xml:space="preserve">Attendance  Test </v>
      </c>
      <c r="BL35" s="75">
        <v>0.16666666666666666</v>
      </c>
      <c r="BM35" s="71" t="s">
        <v>24</v>
      </c>
      <c r="BN35" s="71" t="s">
        <v>24</v>
      </c>
      <c r="BO35" s="71" t="s">
        <v>24</v>
      </c>
      <c r="BP35" s="71">
        <v>3.2</v>
      </c>
      <c r="BQ35" s="71" t="s">
        <v>24</v>
      </c>
      <c r="BR35" s="71">
        <v>60</v>
      </c>
      <c r="BS35" s="71" t="str">
        <f t="shared" si="20"/>
        <v>NC</v>
      </c>
      <c r="BT35" s="93">
        <v>0</v>
      </c>
      <c r="BU35" s="98">
        <v>0</v>
      </c>
      <c r="BV35" s="98">
        <v>0</v>
      </c>
      <c r="BW35" s="93">
        <v>2</v>
      </c>
      <c r="BX35" s="93">
        <v>0</v>
      </c>
      <c r="BY35" s="93">
        <v>3</v>
      </c>
      <c r="BZ35" s="76">
        <f t="shared" si="21"/>
        <v>5</v>
      </c>
      <c r="CA35" s="76">
        <f t="shared" si="22"/>
        <v>16.666666666666664</v>
      </c>
      <c r="CB35" s="76">
        <f t="shared" si="23"/>
        <v>4.9999999999999991</v>
      </c>
      <c r="CC35" s="99" t="str">
        <f t="shared" si="4"/>
        <v>NC</v>
      </c>
      <c r="CD35" s="99" t="str">
        <f t="shared" si="24"/>
        <v>NC</v>
      </c>
      <c r="CE35" s="98" t="str">
        <f t="shared" si="27"/>
        <v xml:space="preserve">Attendance  Test </v>
      </c>
    </row>
    <row r="36" spans="1:83" s="77" customFormat="1" x14ac:dyDescent="0.3">
      <c r="A36" s="78">
        <v>32</v>
      </c>
      <c r="B36" s="64" t="s">
        <v>89</v>
      </c>
      <c r="C36" s="65" t="s">
        <v>90</v>
      </c>
      <c r="D36" s="75">
        <v>0.3</v>
      </c>
      <c r="E36" s="71">
        <v>2</v>
      </c>
      <c r="F36" s="71">
        <v>1</v>
      </c>
      <c r="G36" s="71">
        <v>-17</v>
      </c>
      <c r="H36" s="71" t="s">
        <v>500</v>
      </c>
      <c r="I36" s="71">
        <v>8</v>
      </c>
      <c r="J36" s="71">
        <v>62</v>
      </c>
      <c r="K36" s="71" t="str">
        <f t="shared" si="5"/>
        <v>NC</v>
      </c>
      <c r="L36" s="71">
        <v>1</v>
      </c>
      <c r="M36" s="71">
        <v>1</v>
      </c>
      <c r="N36" s="72">
        <v>2</v>
      </c>
      <c r="O36" s="72">
        <v>3</v>
      </c>
      <c r="P36" s="72">
        <v>1</v>
      </c>
      <c r="Q36" s="72">
        <v>3</v>
      </c>
      <c r="R36" s="79">
        <f t="shared" si="25"/>
        <v>11</v>
      </c>
      <c r="S36" s="79">
        <f t="shared" si="6"/>
        <v>36.666666666666664</v>
      </c>
      <c r="T36" s="79">
        <f t="shared" si="7"/>
        <v>10.999999999999998</v>
      </c>
      <c r="U36" s="76" t="str">
        <f t="shared" si="8"/>
        <v>Cleared</v>
      </c>
      <c r="V36" s="76" t="str">
        <f t="shared" si="9"/>
        <v>NC</v>
      </c>
      <c r="W36" s="98" t="str">
        <f t="shared" si="10"/>
        <v xml:space="preserve">Attendance  </v>
      </c>
      <c r="X36" s="75">
        <v>0.26666666666666666</v>
      </c>
      <c r="Y36" s="72" t="s">
        <v>24</v>
      </c>
      <c r="Z36" s="72" t="s">
        <v>24</v>
      </c>
      <c r="AA36" s="72" t="s">
        <v>24</v>
      </c>
      <c r="AB36" s="72" t="s">
        <v>24</v>
      </c>
      <c r="AC36" s="72">
        <v>8</v>
      </c>
      <c r="AD36" s="72">
        <v>59</v>
      </c>
      <c r="AE36" s="71" t="str">
        <f t="shared" si="0"/>
        <v>NC</v>
      </c>
      <c r="AF36" s="72">
        <v>0</v>
      </c>
      <c r="AG36" s="72">
        <v>0</v>
      </c>
      <c r="AH36" s="72">
        <v>0</v>
      </c>
      <c r="AI36" s="72">
        <v>0</v>
      </c>
      <c r="AJ36" s="72">
        <v>1</v>
      </c>
      <c r="AK36" s="72">
        <v>3</v>
      </c>
      <c r="AL36" s="79">
        <f t="shared" si="26"/>
        <v>4</v>
      </c>
      <c r="AM36" s="79">
        <f t="shared" si="11"/>
        <v>13.333333333333334</v>
      </c>
      <c r="AN36" s="79">
        <f t="shared" si="12"/>
        <v>4</v>
      </c>
      <c r="AO36" s="76" t="str">
        <f t="shared" si="1"/>
        <v>NC</v>
      </c>
      <c r="AP36" s="76" t="str">
        <f t="shared" si="13"/>
        <v>NC</v>
      </c>
      <c r="AQ36" s="98" t="str">
        <f t="shared" si="14"/>
        <v xml:space="preserve">Attendance  Test </v>
      </c>
      <c r="AR36" s="75">
        <v>0.36666666666666664</v>
      </c>
      <c r="AS36" s="72" t="s">
        <v>24</v>
      </c>
      <c r="AT36" s="72" t="s">
        <v>24</v>
      </c>
      <c r="AU36" s="72" t="s">
        <v>24</v>
      </c>
      <c r="AV36" s="72" t="s">
        <v>24</v>
      </c>
      <c r="AW36" s="72" t="s">
        <v>24</v>
      </c>
      <c r="AX36" s="72">
        <v>57</v>
      </c>
      <c r="AY36" s="71" t="str">
        <f t="shared" si="15"/>
        <v>NC</v>
      </c>
      <c r="AZ36" s="72">
        <v>0</v>
      </c>
      <c r="BA36" s="72">
        <v>0</v>
      </c>
      <c r="BB36" s="72">
        <v>0</v>
      </c>
      <c r="BC36" s="72">
        <v>0</v>
      </c>
      <c r="BD36" s="72">
        <v>0</v>
      </c>
      <c r="BE36" s="72">
        <v>2</v>
      </c>
      <c r="BF36" s="79">
        <f t="shared" si="2"/>
        <v>2</v>
      </c>
      <c r="BG36" s="79">
        <f t="shared" si="16"/>
        <v>6.666666666666667</v>
      </c>
      <c r="BH36" s="79">
        <f t="shared" si="17"/>
        <v>2</v>
      </c>
      <c r="BI36" s="76" t="str">
        <f t="shared" si="3"/>
        <v>NC</v>
      </c>
      <c r="BJ36" s="76" t="str">
        <f t="shared" si="18"/>
        <v>NC</v>
      </c>
      <c r="BK36" s="98" t="str">
        <f t="shared" si="19"/>
        <v xml:space="preserve">Attendance  Test </v>
      </c>
      <c r="BL36" s="75">
        <v>0.3</v>
      </c>
      <c r="BM36" s="72" t="s">
        <v>24</v>
      </c>
      <c r="BN36" s="72" t="s">
        <v>24</v>
      </c>
      <c r="BO36" s="72" t="s">
        <v>24</v>
      </c>
      <c r="BP36" s="72" t="s">
        <v>24</v>
      </c>
      <c r="BQ36" s="72" t="s">
        <v>24</v>
      </c>
      <c r="BR36" s="72">
        <v>57</v>
      </c>
      <c r="BS36" s="71" t="str">
        <f t="shared" si="20"/>
        <v>NC</v>
      </c>
      <c r="BT36" s="98">
        <v>0</v>
      </c>
      <c r="BU36" s="98">
        <v>0</v>
      </c>
      <c r="BV36" s="98">
        <v>0</v>
      </c>
      <c r="BW36" s="98">
        <v>0</v>
      </c>
      <c r="BX36" s="98">
        <v>0</v>
      </c>
      <c r="BY36" s="98">
        <v>2</v>
      </c>
      <c r="BZ36" s="76">
        <f t="shared" si="21"/>
        <v>2</v>
      </c>
      <c r="CA36" s="79">
        <f t="shared" si="22"/>
        <v>6.666666666666667</v>
      </c>
      <c r="CB36" s="79">
        <f t="shared" si="23"/>
        <v>2</v>
      </c>
      <c r="CC36" s="99" t="str">
        <f t="shared" si="4"/>
        <v>NC</v>
      </c>
      <c r="CD36" s="99" t="str">
        <f t="shared" si="24"/>
        <v>NC</v>
      </c>
      <c r="CE36" s="98" t="str">
        <f t="shared" si="27"/>
        <v xml:space="preserve">Attendance  Test </v>
      </c>
    </row>
    <row r="37" spans="1:83" s="77" customFormat="1" x14ac:dyDescent="0.3">
      <c r="A37" s="74">
        <v>33</v>
      </c>
      <c r="B37" s="60" t="s">
        <v>91</v>
      </c>
      <c r="C37" s="61" t="s">
        <v>92</v>
      </c>
      <c r="D37" s="75">
        <v>0.66666666666666663</v>
      </c>
      <c r="E37" s="71">
        <v>14</v>
      </c>
      <c r="F37" s="71">
        <v>2</v>
      </c>
      <c r="G37" s="71">
        <v>-25</v>
      </c>
      <c r="H37" s="71" t="s">
        <v>500</v>
      </c>
      <c r="I37" s="71">
        <v>8</v>
      </c>
      <c r="J37" s="71">
        <v>74</v>
      </c>
      <c r="K37" s="71" t="str">
        <f t="shared" si="5"/>
        <v>Cleared</v>
      </c>
      <c r="L37" s="71">
        <v>2</v>
      </c>
      <c r="M37" s="71">
        <v>1</v>
      </c>
      <c r="N37" s="71">
        <v>1</v>
      </c>
      <c r="O37" s="71">
        <v>3</v>
      </c>
      <c r="P37" s="71">
        <v>1</v>
      </c>
      <c r="Q37" s="71">
        <v>4</v>
      </c>
      <c r="R37" s="76">
        <f t="shared" si="25"/>
        <v>12</v>
      </c>
      <c r="S37" s="76">
        <f t="shared" si="6"/>
        <v>40</v>
      </c>
      <c r="T37" s="76">
        <f t="shared" si="7"/>
        <v>12</v>
      </c>
      <c r="U37" s="76" t="str">
        <f t="shared" si="8"/>
        <v>Cleared</v>
      </c>
      <c r="V37" s="76" t="str">
        <f t="shared" si="9"/>
        <v>Cleared</v>
      </c>
      <c r="W37" s="98" t="str">
        <f t="shared" si="10"/>
        <v>Cleared</v>
      </c>
      <c r="X37" s="75">
        <v>0.66666666666666663</v>
      </c>
      <c r="Y37" s="71" t="s">
        <v>24</v>
      </c>
      <c r="Z37" s="71" t="s">
        <v>24</v>
      </c>
      <c r="AA37" s="71" t="s">
        <v>24</v>
      </c>
      <c r="AB37" s="71" t="s">
        <v>24</v>
      </c>
      <c r="AC37" s="71">
        <v>8</v>
      </c>
      <c r="AD37" s="71">
        <v>75</v>
      </c>
      <c r="AE37" s="71" t="str">
        <f t="shared" si="0"/>
        <v>Cleared</v>
      </c>
      <c r="AF37" s="71">
        <v>0</v>
      </c>
      <c r="AG37" s="71">
        <v>0</v>
      </c>
      <c r="AH37" s="71">
        <v>0</v>
      </c>
      <c r="AI37" s="71">
        <v>0</v>
      </c>
      <c r="AJ37" s="71">
        <v>1</v>
      </c>
      <c r="AK37" s="71">
        <v>5</v>
      </c>
      <c r="AL37" s="76">
        <f t="shared" si="26"/>
        <v>6</v>
      </c>
      <c r="AM37" s="76">
        <f t="shared" si="11"/>
        <v>20</v>
      </c>
      <c r="AN37" s="76">
        <f t="shared" si="12"/>
        <v>6</v>
      </c>
      <c r="AO37" s="76" t="str">
        <f t="shared" si="1"/>
        <v>NC</v>
      </c>
      <c r="AP37" s="76" t="str">
        <f t="shared" si="13"/>
        <v>NC</v>
      </c>
      <c r="AQ37" s="98" t="str">
        <f t="shared" si="14"/>
        <v xml:space="preserve">Test </v>
      </c>
      <c r="AR37" s="75">
        <v>0.66666666666666663</v>
      </c>
      <c r="AS37" s="71">
        <v>14</v>
      </c>
      <c r="AT37" s="71">
        <v>14</v>
      </c>
      <c r="AU37" s="71">
        <v>7</v>
      </c>
      <c r="AV37" s="71" t="s">
        <v>24</v>
      </c>
      <c r="AW37" s="71">
        <v>8</v>
      </c>
      <c r="AX37" s="71">
        <v>73</v>
      </c>
      <c r="AY37" s="71" t="str">
        <f t="shared" si="15"/>
        <v>Cleared</v>
      </c>
      <c r="AZ37" s="71">
        <v>2</v>
      </c>
      <c r="BA37" s="71">
        <v>2</v>
      </c>
      <c r="BB37" s="71">
        <v>3</v>
      </c>
      <c r="BC37" s="71">
        <v>0</v>
      </c>
      <c r="BD37" s="71">
        <v>1</v>
      </c>
      <c r="BE37" s="71">
        <v>4</v>
      </c>
      <c r="BF37" s="76">
        <f t="shared" si="2"/>
        <v>12</v>
      </c>
      <c r="BG37" s="76">
        <f t="shared" si="16"/>
        <v>40</v>
      </c>
      <c r="BH37" s="76">
        <f t="shared" si="17"/>
        <v>12</v>
      </c>
      <c r="BI37" s="76" t="str">
        <f t="shared" si="3"/>
        <v>Cleared</v>
      </c>
      <c r="BJ37" s="76" t="str">
        <f t="shared" si="18"/>
        <v>Cleared</v>
      </c>
      <c r="BK37" s="98" t="str">
        <f t="shared" si="19"/>
        <v>Cleared</v>
      </c>
      <c r="BL37" s="75">
        <v>0.8</v>
      </c>
      <c r="BM37" s="71">
        <v>20</v>
      </c>
      <c r="BN37" s="71">
        <v>2</v>
      </c>
      <c r="BO37" s="71">
        <v>3</v>
      </c>
      <c r="BP37" s="71">
        <v>2.1</v>
      </c>
      <c r="BQ37" s="71">
        <v>8</v>
      </c>
      <c r="BR37" s="71">
        <v>73</v>
      </c>
      <c r="BS37" s="71" t="str">
        <f t="shared" si="20"/>
        <v>Cleared</v>
      </c>
      <c r="BT37" s="93">
        <v>3</v>
      </c>
      <c r="BU37" s="98">
        <v>1</v>
      </c>
      <c r="BV37" s="98">
        <v>3</v>
      </c>
      <c r="BW37" s="93">
        <v>2</v>
      </c>
      <c r="BX37" s="93">
        <v>1</v>
      </c>
      <c r="BY37" s="93">
        <v>4</v>
      </c>
      <c r="BZ37" s="76">
        <f t="shared" si="21"/>
        <v>14</v>
      </c>
      <c r="CA37" s="76">
        <f t="shared" si="22"/>
        <v>46.666666666666664</v>
      </c>
      <c r="CB37" s="76">
        <f t="shared" si="23"/>
        <v>13.999999999999998</v>
      </c>
      <c r="CC37" s="99" t="str">
        <f t="shared" si="4"/>
        <v>Cleared</v>
      </c>
      <c r="CD37" s="99" t="str">
        <f t="shared" si="24"/>
        <v>Cleared</v>
      </c>
      <c r="CE37" s="98" t="str">
        <f t="shared" si="27"/>
        <v>Cleared</v>
      </c>
    </row>
    <row r="38" spans="1:83" s="77" customFormat="1" x14ac:dyDescent="0.3">
      <c r="A38" s="78">
        <v>34</v>
      </c>
      <c r="B38" s="64" t="s">
        <v>93</v>
      </c>
      <c r="C38" s="65" t="s">
        <v>94</v>
      </c>
      <c r="D38" s="75">
        <v>0.8</v>
      </c>
      <c r="E38" s="71">
        <v>6</v>
      </c>
      <c r="F38" s="71">
        <v>1</v>
      </c>
      <c r="G38" s="71">
        <v>-2</v>
      </c>
      <c r="H38" s="71" t="s">
        <v>500</v>
      </c>
      <c r="I38" s="71">
        <v>6</v>
      </c>
      <c r="J38" s="71">
        <v>69</v>
      </c>
      <c r="K38" s="71" t="str">
        <f t="shared" si="5"/>
        <v>Cleared</v>
      </c>
      <c r="L38" s="71">
        <v>1</v>
      </c>
      <c r="M38" s="71">
        <v>1</v>
      </c>
      <c r="N38" s="72">
        <v>3</v>
      </c>
      <c r="O38" s="72">
        <v>3</v>
      </c>
      <c r="P38" s="72">
        <v>1</v>
      </c>
      <c r="Q38" s="72">
        <v>4</v>
      </c>
      <c r="R38" s="79">
        <f t="shared" si="25"/>
        <v>13</v>
      </c>
      <c r="S38" s="79">
        <f t="shared" si="6"/>
        <v>43.333333333333336</v>
      </c>
      <c r="T38" s="79">
        <f t="shared" si="7"/>
        <v>13</v>
      </c>
      <c r="U38" s="76" t="str">
        <f t="shared" si="8"/>
        <v>Cleared</v>
      </c>
      <c r="V38" s="76" t="str">
        <f t="shared" si="9"/>
        <v>Cleared</v>
      </c>
      <c r="W38" s="98" t="str">
        <f t="shared" si="10"/>
        <v>Cleared</v>
      </c>
      <c r="X38" s="75">
        <v>0.8</v>
      </c>
      <c r="Y38" s="72">
        <v>7</v>
      </c>
      <c r="Z38" s="72">
        <v>7</v>
      </c>
      <c r="AA38" s="72">
        <v>2</v>
      </c>
      <c r="AB38" s="72" t="s">
        <v>24</v>
      </c>
      <c r="AC38" s="72">
        <v>7</v>
      </c>
      <c r="AD38" s="72">
        <v>72</v>
      </c>
      <c r="AE38" s="71" t="str">
        <f t="shared" si="0"/>
        <v>Cleared</v>
      </c>
      <c r="AF38" s="72">
        <v>1</v>
      </c>
      <c r="AG38" s="72">
        <v>1</v>
      </c>
      <c r="AH38" s="72">
        <v>3</v>
      </c>
      <c r="AI38" s="72">
        <v>0</v>
      </c>
      <c r="AJ38" s="72">
        <v>1</v>
      </c>
      <c r="AK38" s="72">
        <v>4</v>
      </c>
      <c r="AL38" s="79">
        <f t="shared" si="26"/>
        <v>10</v>
      </c>
      <c r="AM38" s="79">
        <f t="shared" si="11"/>
        <v>33.333333333333329</v>
      </c>
      <c r="AN38" s="79">
        <f t="shared" si="12"/>
        <v>9.9999999999999982</v>
      </c>
      <c r="AO38" s="76" t="str">
        <f t="shared" si="1"/>
        <v>Cleared</v>
      </c>
      <c r="AP38" s="76" t="str">
        <f t="shared" si="13"/>
        <v>Cleared</v>
      </c>
      <c r="AQ38" s="98" t="str">
        <f t="shared" si="14"/>
        <v>Cleared</v>
      </c>
      <c r="AR38" s="75">
        <v>0.8</v>
      </c>
      <c r="AS38" s="72" t="s">
        <v>24</v>
      </c>
      <c r="AT38" s="72" t="s">
        <v>24</v>
      </c>
      <c r="AU38" s="72" t="s">
        <v>24</v>
      </c>
      <c r="AV38" s="72">
        <v>3.7</v>
      </c>
      <c r="AW38" s="72" t="s">
        <v>24</v>
      </c>
      <c r="AX38" s="72" t="s">
        <v>24</v>
      </c>
      <c r="AY38" s="71" t="str">
        <f t="shared" si="15"/>
        <v>Cleared</v>
      </c>
      <c r="AZ38" s="72">
        <v>0</v>
      </c>
      <c r="BA38" s="72">
        <v>0</v>
      </c>
      <c r="BB38" s="72">
        <v>0</v>
      </c>
      <c r="BC38" s="72">
        <v>2</v>
      </c>
      <c r="BD38" s="72">
        <v>0</v>
      </c>
      <c r="BE38" s="72">
        <v>0</v>
      </c>
      <c r="BF38" s="79">
        <f t="shared" si="2"/>
        <v>2</v>
      </c>
      <c r="BG38" s="79">
        <f t="shared" si="16"/>
        <v>6.666666666666667</v>
      </c>
      <c r="BH38" s="79">
        <f t="shared" si="17"/>
        <v>2</v>
      </c>
      <c r="BI38" s="76" t="str">
        <f t="shared" si="3"/>
        <v>NC</v>
      </c>
      <c r="BJ38" s="76" t="str">
        <f t="shared" si="18"/>
        <v>NC</v>
      </c>
      <c r="BK38" s="98" t="str">
        <f t="shared" si="19"/>
        <v xml:space="preserve">Test </v>
      </c>
      <c r="BL38" s="75">
        <v>0.66666666666666663</v>
      </c>
      <c r="BM38" s="72" t="s">
        <v>24</v>
      </c>
      <c r="BN38" s="72" t="s">
        <v>24</v>
      </c>
      <c r="BO38" s="72" t="s">
        <v>24</v>
      </c>
      <c r="BP38" s="72" t="s">
        <v>24</v>
      </c>
      <c r="BQ38" s="72" t="s">
        <v>24</v>
      </c>
      <c r="BR38" s="72">
        <v>69</v>
      </c>
      <c r="BS38" s="71" t="str">
        <f t="shared" si="20"/>
        <v>Cleared</v>
      </c>
      <c r="BT38" s="98">
        <v>0</v>
      </c>
      <c r="BU38" s="98">
        <v>0</v>
      </c>
      <c r="BV38" s="98">
        <v>0</v>
      </c>
      <c r="BW38" s="98">
        <v>0</v>
      </c>
      <c r="BX38" s="98">
        <v>0</v>
      </c>
      <c r="BY38" s="98">
        <v>4</v>
      </c>
      <c r="BZ38" s="76">
        <f t="shared" si="21"/>
        <v>4</v>
      </c>
      <c r="CA38" s="79">
        <f t="shared" si="22"/>
        <v>13.333333333333334</v>
      </c>
      <c r="CB38" s="79">
        <f t="shared" si="23"/>
        <v>4</v>
      </c>
      <c r="CC38" s="99" t="str">
        <f t="shared" si="4"/>
        <v>NC</v>
      </c>
      <c r="CD38" s="99" t="str">
        <f t="shared" si="24"/>
        <v>NC</v>
      </c>
      <c r="CE38" s="98" t="str">
        <f t="shared" si="27"/>
        <v xml:space="preserve">Test </v>
      </c>
    </row>
    <row r="39" spans="1:83" s="77" customFormat="1" x14ac:dyDescent="0.3">
      <c r="A39" s="74">
        <v>35</v>
      </c>
      <c r="B39" s="60" t="s">
        <v>95</v>
      </c>
      <c r="C39" s="61" t="s">
        <v>96</v>
      </c>
      <c r="D39" s="75">
        <v>0.66666666666666663</v>
      </c>
      <c r="E39" s="71">
        <v>7</v>
      </c>
      <c r="F39" s="71">
        <v>2</v>
      </c>
      <c r="G39" s="71">
        <v>3</v>
      </c>
      <c r="H39" s="71" t="s">
        <v>500</v>
      </c>
      <c r="I39" s="71">
        <v>8</v>
      </c>
      <c r="J39" s="71">
        <v>62</v>
      </c>
      <c r="K39" s="71" t="str">
        <f t="shared" si="5"/>
        <v>Cleared</v>
      </c>
      <c r="L39" s="71">
        <v>1</v>
      </c>
      <c r="M39" s="71">
        <v>1</v>
      </c>
      <c r="N39" s="71">
        <v>3</v>
      </c>
      <c r="O39" s="71">
        <v>3</v>
      </c>
      <c r="P39" s="71">
        <v>1</v>
      </c>
      <c r="Q39" s="71">
        <v>3</v>
      </c>
      <c r="R39" s="76">
        <f t="shared" si="25"/>
        <v>12</v>
      </c>
      <c r="S39" s="76">
        <f t="shared" si="6"/>
        <v>40</v>
      </c>
      <c r="T39" s="76">
        <f t="shared" si="7"/>
        <v>12</v>
      </c>
      <c r="U39" s="76" t="str">
        <f t="shared" si="8"/>
        <v>Cleared</v>
      </c>
      <c r="V39" s="76" t="str">
        <f t="shared" si="9"/>
        <v>Cleared</v>
      </c>
      <c r="W39" s="98" t="str">
        <f t="shared" si="10"/>
        <v>Cleared</v>
      </c>
      <c r="X39" s="75">
        <v>0.66666666666666663</v>
      </c>
      <c r="Y39" s="71">
        <v>8</v>
      </c>
      <c r="Z39" s="71">
        <v>1</v>
      </c>
      <c r="AA39" s="71">
        <v>0</v>
      </c>
      <c r="AB39" s="71" t="s">
        <v>24</v>
      </c>
      <c r="AC39" s="71" t="s">
        <v>24</v>
      </c>
      <c r="AD39" s="71">
        <v>64</v>
      </c>
      <c r="AE39" s="71" t="str">
        <f t="shared" si="0"/>
        <v>Cleared</v>
      </c>
      <c r="AF39" s="71">
        <v>1</v>
      </c>
      <c r="AG39" s="71">
        <v>1</v>
      </c>
      <c r="AH39" s="71">
        <v>3</v>
      </c>
      <c r="AI39" s="71">
        <v>0</v>
      </c>
      <c r="AJ39" s="71">
        <v>0</v>
      </c>
      <c r="AK39" s="71">
        <v>3</v>
      </c>
      <c r="AL39" s="76">
        <f t="shared" si="26"/>
        <v>8</v>
      </c>
      <c r="AM39" s="76">
        <f t="shared" si="11"/>
        <v>26.666666666666668</v>
      </c>
      <c r="AN39" s="76">
        <f t="shared" si="12"/>
        <v>8</v>
      </c>
      <c r="AO39" s="76" t="str">
        <f t="shared" si="1"/>
        <v>NC</v>
      </c>
      <c r="AP39" s="76" t="str">
        <f t="shared" si="13"/>
        <v>NC</v>
      </c>
      <c r="AQ39" s="98" t="str">
        <f t="shared" si="14"/>
        <v xml:space="preserve">Test </v>
      </c>
      <c r="AR39" s="75">
        <v>0.36666666666666664</v>
      </c>
      <c r="AS39" s="71">
        <v>10</v>
      </c>
      <c r="AT39" s="71">
        <v>7</v>
      </c>
      <c r="AU39" s="71">
        <v>7</v>
      </c>
      <c r="AV39" s="71" t="s">
        <v>24</v>
      </c>
      <c r="AW39" s="71" t="s">
        <v>24</v>
      </c>
      <c r="AX39" s="71">
        <v>66</v>
      </c>
      <c r="AY39" s="71" t="str">
        <f t="shared" si="15"/>
        <v>NC</v>
      </c>
      <c r="AZ39" s="71">
        <v>1</v>
      </c>
      <c r="BA39" s="71">
        <v>1</v>
      </c>
      <c r="BB39" s="71">
        <v>4</v>
      </c>
      <c r="BC39" s="71">
        <v>0</v>
      </c>
      <c r="BD39" s="71">
        <v>0</v>
      </c>
      <c r="BE39" s="71">
        <v>3</v>
      </c>
      <c r="BF39" s="76">
        <f t="shared" si="2"/>
        <v>9</v>
      </c>
      <c r="BG39" s="76">
        <f t="shared" si="16"/>
        <v>30</v>
      </c>
      <c r="BH39" s="76">
        <f t="shared" si="17"/>
        <v>9</v>
      </c>
      <c r="BI39" s="76" t="str">
        <f t="shared" si="3"/>
        <v>Cleared</v>
      </c>
      <c r="BJ39" s="76" t="str">
        <f t="shared" si="18"/>
        <v>NC</v>
      </c>
      <c r="BK39" s="98" t="str">
        <f t="shared" si="19"/>
        <v xml:space="preserve">Attendance  </v>
      </c>
      <c r="BL39" s="75">
        <v>0.3</v>
      </c>
      <c r="BM39" s="71" t="s">
        <v>24</v>
      </c>
      <c r="BN39" s="71" t="s">
        <v>24</v>
      </c>
      <c r="BO39" s="71" t="s">
        <v>24</v>
      </c>
      <c r="BP39" s="71">
        <v>2.6</v>
      </c>
      <c r="BQ39" s="71" t="s">
        <v>24</v>
      </c>
      <c r="BR39" s="71">
        <v>65</v>
      </c>
      <c r="BS39" s="71" t="str">
        <f t="shared" si="20"/>
        <v>NC</v>
      </c>
      <c r="BT39" s="93">
        <v>0</v>
      </c>
      <c r="BU39" s="98">
        <v>0</v>
      </c>
      <c r="BV39" s="98">
        <v>0</v>
      </c>
      <c r="BW39" s="93">
        <v>2</v>
      </c>
      <c r="BX39" s="93">
        <v>0</v>
      </c>
      <c r="BY39" s="93">
        <v>3</v>
      </c>
      <c r="BZ39" s="76">
        <f t="shared" si="21"/>
        <v>5</v>
      </c>
      <c r="CA39" s="76">
        <f t="shared" si="22"/>
        <v>16.666666666666664</v>
      </c>
      <c r="CB39" s="76">
        <f t="shared" si="23"/>
        <v>4.9999999999999991</v>
      </c>
      <c r="CC39" s="99" t="str">
        <f t="shared" si="4"/>
        <v>NC</v>
      </c>
      <c r="CD39" s="99" t="str">
        <f t="shared" si="24"/>
        <v>NC</v>
      </c>
      <c r="CE39" s="98" t="str">
        <f t="shared" si="27"/>
        <v xml:space="preserve">Attendance  Test </v>
      </c>
    </row>
    <row r="40" spans="1:83" s="77" customFormat="1" x14ac:dyDescent="0.3">
      <c r="A40" s="78">
        <v>36</v>
      </c>
      <c r="B40" s="64" t="s">
        <v>97</v>
      </c>
      <c r="C40" s="65" t="s">
        <v>98</v>
      </c>
      <c r="D40" s="75">
        <v>0.9</v>
      </c>
      <c r="E40" s="71">
        <v>35</v>
      </c>
      <c r="F40" s="71">
        <v>5</v>
      </c>
      <c r="G40" s="71">
        <v>1</v>
      </c>
      <c r="H40" s="71" t="s">
        <v>500</v>
      </c>
      <c r="I40" s="71">
        <v>1</v>
      </c>
      <c r="J40" s="71">
        <v>81</v>
      </c>
      <c r="K40" s="71" t="str">
        <f t="shared" si="5"/>
        <v>Cleared</v>
      </c>
      <c r="L40" s="71">
        <v>5</v>
      </c>
      <c r="M40" s="71">
        <v>1</v>
      </c>
      <c r="N40" s="72">
        <v>3</v>
      </c>
      <c r="O40" s="72">
        <v>3</v>
      </c>
      <c r="P40" s="72">
        <v>5</v>
      </c>
      <c r="Q40" s="72">
        <v>5</v>
      </c>
      <c r="R40" s="79">
        <f t="shared" si="25"/>
        <v>22</v>
      </c>
      <c r="S40" s="79">
        <f t="shared" si="6"/>
        <v>73.333333333333329</v>
      </c>
      <c r="T40" s="79">
        <f t="shared" si="7"/>
        <v>21.999999999999996</v>
      </c>
      <c r="U40" s="76" t="str">
        <f t="shared" si="8"/>
        <v>Cleared</v>
      </c>
      <c r="V40" s="76" t="str">
        <f t="shared" si="9"/>
        <v>Cleared</v>
      </c>
      <c r="W40" s="98" t="str">
        <f t="shared" si="10"/>
        <v>Cleared</v>
      </c>
      <c r="X40" s="75">
        <v>0.66666666666666663</v>
      </c>
      <c r="Y40" s="72">
        <v>26</v>
      </c>
      <c r="Z40" s="72">
        <v>2</v>
      </c>
      <c r="AA40" s="72">
        <v>2</v>
      </c>
      <c r="AB40" s="72" t="s">
        <v>24</v>
      </c>
      <c r="AC40" s="72">
        <v>4</v>
      </c>
      <c r="AD40" s="72">
        <v>81</v>
      </c>
      <c r="AE40" s="71" t="str">
        <f t="shared" si="0"/>
        <v>Cleared</v>
      </c>
      <c r="AF40" s="72">
        <v>4</v>
      </c>
      <c r="AG40" s="72">
        <v>1</v>
      </c>
      <c r="AH40" s="72">
        <v>3</v>
      </c>
      <c r="AI40" s="72">
        <v>0</v>
      </c>
      <c r="AJ40" s="72">
        <v>2</v>
      </c>
      <c r="AK40" s="72">
        <v>5</v>
      </c>
      <c r="AL40" s="79">
        <f t="shared" si="26"/>
        <v>15</v>
      </c>
      <c r="AM40" s="79">
        <f t="shared" si="11"/>
        <v>50</v>
      </c>
      <c r="AN40" s="79">
        <f t="shared" si="12"/>
        <v>15</v>
      </c>
      <c r="AO40" s="76" t="str">
        <f t="shared" si="1"/>
        <v>Cleared</v>
      </c>
      <c r="AP40" s="76" t="str">
        <f t="shared" si="13"/>
        <v>Cleared</v>
      </c>
      <c r="AQ40" s="98" t="str">
        <f t="shared" si="14"/>
        <v>Cleared</v>
      </c>
      <c r="AR40" s="75">
        <v>0.66666666666666663</v>
      </c>
      <c r="AS40" s="72">
        <v>21</v>
      </c>
      <c r="AT40" s="72">
        <v>2</v>
      </c>
      <c r="AU40" s="72">
        <v>-9</v>
      </c>
      <c r="AV40" s="72" t="s">
        <v>24</v>
      </c>
      <c r="AW40" s="72" t="s">
        <v>24</v>
      </c>
      <c r="AX40" s="72" t="s">
        <v>24</v>
      </c>
      <c r="AY40" s="71" t="str">
        <f t="shared" si="15"/>
        <v>Cleared</v>
      </c>
      <c r="AZ40" s="72">
        <v>3</v>
      </c>
      <c r="BA40" s="72">
        <v>1</v>
      </c>
      <c r="BB40" s="72">
        <v>3</v>
      </c>
      <c r="BC40" s="72">
        <v>0</v>
      </c>
      <c r="BD40" s="72">
        <v>0</v>
      </c>
      <c r="BE40" s="72">
        <v>0</v>
      </c>
      <c r="BF40" s="79">
        <f t="shared" si="2"/>
        <v>7</v>
      </c>
      <c r="BG40" s="79">
        <f t="shared" si="16"/>
        <v>23.333333333333332</v>
      </c>
      <c r="BH40" s="79">
        <f t="shared" si="17"/>
        <v>6.9999999999999991</v>
      </c>
      <c r="BI40" s="76" t="str">
        <f t="shared" si="3"/>
        <v>NC</v>
      </c>
      <c r="BJ40" s="76" t="str">
        <f t="shared" si="18"/>
        <v>NC</v>
      </c>
      <c r="BK40" s="98" t="str">
        <f t="shared" si="19"/>
        <v xml:space="preserve">Test </v>
      </c>
      <c r="BL40" s="75">
        <v>0.83333333333333337</v>
      </c>
      <c r="BM40" s="72">
        <v>24</v>
      </c>
      <c r="BN40" s="72">
        <v>8</v>
      </c>
      <c r="BO40" s="72">
        <v>-1</v>
      </c>
      <c r="BP40" s="72">
        <v>8.6999999999999993</v>
      </c>
      <c r="BQ40" s="72" t="s">
        <v>24</v>
      </c>
      <c r="BR40" s="72">
        <v>81</v>
      </c>
      <c r="BS40" s="71" t="str">
        <f t="shared" si="20"/>
        <v>Cleared</v>
      </c>
      <c r="BT40" s="98">
        <v>4</v>
      </c>
      <c r="BU40" s="98">
        <v>1</v>
      </c>
      <c r="BV40" s="98">
        <v>3</v>
      </c>
      <c r="BW40" s="98">
        <v>4</v>
      </c>
      <c r="BX40" s="98">
        <v>0</v>
      </c>
      <c r="BY40" s="98">
        <v>5</v>
      </c>
      <c r="BZ40" s="76">
        <f t="shared" si="21"/>
        <v>17</v>
      </c>
      <c r="CA40" s="79">
        <f t="shared" si="22"/>
        <v>56.666666666666664</v>
      </c>
      <c r="CB40" s="79">
        <f t="shared" si="23"/>
        <v>17</v>
      </c>
      <c r="CC40" s="99" t="str">
        <f t="shared" si="4"/>
        <v>Cleared</v>
      </c>
      <c r="CD40" s="99" t="str">
        <f t="shared" si="24"/>
        <v>Cleared</v>
      </c>
      <c r="CE40" s="98" t="str">
        <f t="shared" si="27"/>
        <v>Cleared</v>
      </c>
    </row>
    <row r="41" spans="1:83" s="77" customFormat="1" x14ac:dyDescent="0.3">
      <c r="A41" s="74">
        <v>37</v>
      </c>
      <c r="B41" s="60" t="s">
        <v>99</v>
      </c>
      <c r="C41" s="61" t="s">
        <v>100</v>
      </c>
      <c r="D41" s="75">
        <v>0.8666666666666667</v>
      </c>
      <c r="E41" s="71">
        <v>3</v>
      </c>
      <c r="F41" s="71">
        <v>1</v>
      </c>
      <c r="G41" s="71">
        <v>-26</v>
      </c>
      <c r="H41" s="71" t="s">
        <v>500</v>
      </c>
      <c r="I41" s="71">
        <v>8</v>
      </c>
      <c r="J41" s="71">
        <v>59</v>
      </c>
      <c r="K41" s="71" t="str">
        <f t="shared" si="5"/>
        <v>Cleared</v>
      </c>
      <c r="L41" s="71">
        <v>1</v>
      </c>
      <c r="M41" s="71">
        <v>1</v>
      </c>
      <c r="N41" s="71">
        <v>1</v>
      </c>
      <c r="O41" s="71">
        <v>3</v>
      </c>
      <c r="P41" s="71">
        <v>1</v>
      </c>
      <c r="Q41" s="71">
        <v>3</v>
      </c>
      <c r="R41" s="76">
        <f t="shared" si="25"/>
        <v>10</v>
      </c>
      <c r="S41" s="76">
        <f t="shared" si="6"/>
        <v>33.333333333333329</v>
      </c>
      <c r="T41" s="76">
        <f t="shared" si="7"/>
        <v>9.9999999999999982</v>
      </c>
      <c r="U41" s="76" t="str">
        <f t="shared" si="8"/>
        <v>Cleared</v>
      </c>
      <c r="V41" s="76" t="str">
        <f t="shared" si="9"/>
        <v>Cleared</v>
      </c>
      <c r="W41" s="98" t="str">
        <f t="shared" si="10"/>
        <v>Cleared</v>
      </c>
      <c r="X41" s="75">
        <v>0.93333333333333335</v>
      </c>
      <c r="Y41" s="71">
        <v>8</v>
      </c>
      <c r="Z41" s="71">
        <v>2</v>
      </c>
      <c r="AA41" s="71">
        <v>-22</v>
      </c>
      <c r="AB41" s="71">
        <v>4.5</v>
      </c>
      <c r="AC41" s="71">
        <v>8</v>
      </c>
      <c r="AD41" s="71">
        <v>62</v>
      </c>
      <c r="AE41" s="71" t="str">
        <f t="shared" si="0"/>
        <v>Cleared</v>
      </c>
      <c r="AF41" s="71">
        <v>1</v>
      </c>
      <c r="AG41" s="71">
        <v>1</v>
      </c>
      <c r="AH41" s="71">
        <v>2</v>
      </c>
      <c r="AI41" s="71">
        <v>2</v>
      </c>
      <c r="AJ41" s="71">
        <v>1</v>
      </c>
      <c r="AK41" s="71">
        <v>3</v>
      </c>
      <c r="AL41" s="76">
        <f t="shared" si="26"/>
        <v>10</v>
      </c>
      <c r="AM41" s="76">
        <f t="shared" si="11"/>
        <v>33.333333333333329</v>
      </c>
      <c r="AN41" s="76">
        <f t="shared" si="12"/>
        <v>9.9999999999999982</v>
      </c>
      <c r="AO41" s="76" t="str">
        <f t="shared" si="1"/>
        <v>Cleared</v>
      </c>
      <c r="AP41" s="76" t="str">
        <f t="shared" si="13"/>
        <v>Cleared</v>
      </c>
      <c r="AQ41" s="98" t="str">
        <f t="shared" si="14"/>
        <v>Cleared</v>
      </c>
      <c r="AR41" s="75">
        <v>1</v>
      </c>
      <c r="AS41" s="71">
        <v>3</v>
      </c>
      <c r="AT41" s="71">
        <v>2</v>
      </c>
      <c r="AU41" s="71">
        <v>-21</v>
      </c>
      <c r="AV41" s="71">
        <v>3.6</v>
      </c>
      <c r="AW41" s="71">
        <v>6</v>
      </c>
      <c r="AX41" s="71">
        <v>65</v>
      </c>
      <c r="AY41" s="71" t="str">
        <f t="shared" si="15"/>
        <v>Cleared</v>
      </c>
      <c r="AZ41" s="71">
        <v>1</v>
      </c>
      <c r="BA41" s="71">
        <v>1</v>
      </c>
      <c r="BB41" s="71">
        <v>2</v>
      </c>
      <c r="BC41" s="71">
        <v>2</v>
      </c>
      <c r="BD41" s="71">
        <v>1</v>
      </c>
      <c r="BE41" s="71">
        <v>3</v>
      </c>
      <c r="BF41" s="76">
        <f t="shared" si="2"/>
        <v>10</v>
      </c>
      <c r="BG41" s="76">
        <f t="shared" si="16"/>
        <v>33.333333333333329</v>
      </c>
      <c r="BH41" s="76">
        <f t="shared" si="17"/>
        <v>9.9999999999999982</v>
      </c>
      <c r="BI41" s="76" t="str">
        <f t="shared" si="3"/>
        <v>Cleared</v>
      </c>
      <c r="BJ41" s="76" t="str">
        <f t="shared" si="18"/>
        <v>Cleared</v>
      </c>
      <c r="BK41" s="98" t="str">
        <f t="shared" si="19"/>
        <v>Cleared</v>
      </c>
      <c r="BL41" s="75">
        <v>0.56666666666666665</v>
      </c>
      <c r="BM41" s="71" t="s">
        <v>24</v>
      </c>
      <c r="BN41" s="71" t="s">
        <v>24</v>
      </c>
      <c r="BO41" s="71" t="s">
        <v>24</v>
      </c>
      <c r="BP41" s="71">
        <v>4.2</v>
      </c>
      <c r="BQ41" s="71">
        <v>6</v>
      </c>
      <c r="BR41" s="71">
        <v>65</v>
      </c>
      <c r="BS41" s="71" t="str">
        <f t="shared" si="20"/>
        <v>NC</v>
      </c>
      <c r="BT41" s="93">
        <v>0</v>
      </c>
      <c r="BU41" s="98">
        <v>0</v>
      </c>
      <c r="BV41" s="98">
        <v>0</v>
      </c>
      <c r="BW41" s="93">
        <v>2</v>
      </c>
      <c r="BX41" s="93">
        <v>1</v>
      </c>
      <c r="BY41" s="93">
        <v>3</v>
      </c>
      <c r="BZ41" s="76">
        <f t="shared" si="21"/>
        <v>6</v>
      </c>
      <c r="CA41" s="76">
        <f t="shared" si="22"/>
        <v>20</v>
      </c>
      <c r="CB41" s="76">
        <f t="shared" si="23"/>
        <v>6</v>
      </c>
      <c r="CC41" s="99" t="str">
        <f t="shared" si="4"/>
        <v>NC</v>
      </c>
      <c r="CD41" s="99" t="str">
        <f t="shared" si="24"/>
        <v>NC</v>
      </c>
      <c r="CE41" s="98" t="str">
        <f t="shared" si="27"/>
        <v xml:space="preserve">Attendance  Test </v>
      </c>
    </row>
    <row r="42" spans="1:83" s="77" customFormat="1" x14ac:dyDescent="0.3">
      <c r="A42" s="78">
        <v>38</v>
      </c>
      <c r="B42" s="64" t="s">
        <v>101</v>
      </c>
      <c r="C42" s="65" t="s">
        <v>102</v>
      </c>
      <c r="D42" s="75">
        <v>0.66666666666666663</v>
      </c>
      <c r="E42" s="71">
        <v>2</v>
      </c>
      <c r="F42" s="71">
        <v>1</v>
      </c>
      <c r="G42" s="71">
        <v>-14</v>
      </c>
      <c r="H42" s="71" t="s">
        <v>500</v>
      </c>
      <c r="I42" s="71">
        <v>8</v>
      </c>
      <c r="J42" s="71">
        <v>62</v>
      </c>
      <c r="K42" s="71" t="str">
        <f t="shared" si="5"/>
        <v>Cleared</v>
      </c>
      <c r="L42" s="71">
        <v>1</v>
      </c>
      <c r="M42" s="71">
        <v>1</v>
      </c>
      <c r="N42" s="72">
        <v>2</v>
      </c>
      <c r="O42" s="72">
        <v>3</v>
      </c>
      <c r="P42" s="72">
        <v>1</v>
      </c>
      <c r="Q42" s="72">
        <v>3</v>
      </c>
      <c r="R42" s="79">
        <f t="shared" si="25"/>
        <v>11</v>
      </c>
      <c r="S42" s="79">
        <f t="shared" si="6"/>
        <v>36.666666666666664</v>
      </c>
      <c r="T42" s="79">
        <f t="shared" si="7"/>
        <v>10.999999999999998</v>
      </c>
      <c r="U42" s="76" t="str">
        <f t="shared" si="8"/>
        <v>Cleared</v>
      </c>
      <c r="V42" s="76" t="str">
        <f t="shared" si="9"/>
        <v>Cleared</v>
      </c>
      <c r="W42" s="98" t="str">
        <f t="shared" si="10"/>
        <v>Cleared</v>
      </c>
      <c r="X42" s="75">
        <v>0.16666666666666666</v>
      </c>
      <c r="Y42" s="72" t="s">
        <v>24</v>
      </c>
      <c r="Z42" s="72" t="s">
        <v>24</v>
      </c>
      <c r="AA42" s="72" t="s">
        <v>24</v>
      </c>
      <c r="AB42" s="72" t="s">
        <v>24</v>
      </c>
      <c r="AC42" s="72" t="s">
        <v>24</v>
      </c>
      <c r="AD42" s="72" t="s">
        <v>24</v>
      </c>
      <c r="AE42" s="71" t="str">
        <f t="shared" si="0"/>
        <v>NC</v>
      </c>
      <c r="AF42" s="72">
        <v>0</v>
      </c>
      <c r="AG42" s="72">
        <v>0</v>
      </c>
      <c r="AH42" s="72">
        <v>0</v>
      </c>
      <c r="AI42" s="72">
        <v>0</v>
      </c>
      <c r="AJ42" s="72">
        <v>0</v>
      </c>
      <c r="AK42" s="72">
        <v>0</v>
      </c>
      <c r="AL42" s="79">
        <f t="shared" si="26"/>
        <v>0</v>
      </c>
      <c r="AM42" s="79">
        <f t="shared" si="11"/>
        <v>0</v>
      </c>
      <c r="AN42" s="79">
        <f t="shared" si="12"/>
        <v>0</v>
      </c>
      <c r="AO42" s="76" t="str">
        <f t="shared" si="1"/>
        <v>NC</v>
      </c>
      <c r="AP42" s="76" t="str">
        <f t="shared" si="13"/>
        <v>NC</v>
      </c>
      <c r="AQ42" s="98" t="str">
        <f t="shared" si="14"/>
        <v xml:space="preserve">Attendance  Test </v>
      </c>
      <c r="AR42" s="75">
        <v>0.16666666666666666</v>
      </c>
      <c r="AS42" s="72" t="s">
        <v>24</v>
      </c>
      <c r="AT42" s="72" t="s">
        <v>24</v>
      </c>
      <c r="AU42" s="72" t="s">
        <v>24</v>
      </c>
      <c r="AV42" s="72" t="s">
        <v>24</v>
      </c>
      <c r="AW42" s="72" t="s">
        <v>24</v>
      </c>
      <c r="AX42" s="72" t="s">
        <v>24</v>
      </c>
      <c r="AY42" s="71" t="str">
        <f t="shared" si="15"/>
        <v>NC</v>
      </c>
      <c r="AZ42" s="72">
        <v>0</v>
      </c>
      <c r="BA42" s="72">
        <v>0</v>
      </c>
      <c r="BB42" s="72">
        <v>0</v>
      </c>
      <c r="BC42" s="72">
        <v>0</v>
      </c>
      <c r="BD42" s="72">
        <v>0</v>
      </c>
      <c r="BE42" s="72">
        <v>0</v>
      </c>
      <c r="BF42" s="79">
        <f t="shared" si="2"/>
        <v>0</v>
      </c>
      <c r="BG42" s="79">
        <f t="shared" si="16"/>
        <v>0</v>
      </c>
      <c r="BH42" s="79">
        <f t="shared" si="17"/>
        <v>0</v>
      </c>
      <c r="BI42" s="76" t="str">
        <f t="shared" si="3"/>
        <v>NC</v>
      </c>
      <c r="BJ42" s="76" t="str">
        <f t="shared" si="18"/>
        <v>NC</v>
      </c>
      <c r="BK42" s="98" t="str">
        <f t="shared" si="19"/>
        <v xml:space="preserve">Attendance  Test </v>
      </c>
      <c r="BL42" s="75">
        <v>0.66666666666666663</v>
      </c>
      <c r="BM42" s="72" t="s">
        <v>24</v>
      </c>
      <c r="BN42" s="72" t="s">
        <v>24</v>
      </c>
      <c r="BO42" s="72" t="s">
        <v>24</v>
      </c>
      <c r="BP42" s="72" t="s">
        <v>24</v>
      </c>
      <c r="BQ42" s="72" t="s">
        <v>24</v>
      </c>
      <c r="BR42" s="72" t="s">
        <v>24</v>
      </c>
      <c r="BS42" s="71" t="str">
        <f t="shared" si="20"/>
        <v>Cleared</v>
      </c>
      <c r="BT42" s="98">
        <v>0</v>
      </c>
      <c r="BU42" s="98">
        <v>0</v>
      </c>
      <c r="BV42" s="98">
        <v>0</v>
      </c>
      <c r="BW42" s="98">
        <v>0</v>
      </c>
      <c r="BX42" s="98">
        <v>0</v>
      </c>
      <c r="BY42" s="98">
        <v>0</v>
      </c>
      <c r="BZ42" s="76">
        <f t="shared" si="21"/>
        <v>0</v>
      </c>
      <c r="CA42" s="79">
        <f t="shared" si="22"/>
        <v>0</v>
      </c>
      <c r="CB42" s="79">
        <f t="shared" si="23"/>
        <v>0</v>
      </c>
      <c r="CC42" s="99" t="str">
        <f t="shared" si="4"/>
        <v>NC</v>
      </c>
      <c r="CD42" s="99" t="str">
        <f t="shared" si="24"/>
        <v>NC</v>
      </c>
      <c r="CE42" s="98" t="str">
        <f t="shared" si="27"/>
        <v xml:space="preserve">Test </v>
      </c>
    </row>
    <row r="43" spans="1:83" s="77" customFormat="1" x14ac:dyDescent="0.3">
      <c r="A43" s="74">
        <v>39</v>
      </c>
      <c r="B43" s="60" t="s">
        <v>103</v>
      </c>
      <c r="C43" s="61" t="s">
        <v>104</v>
      </c>
      <c r="D43" s="75">
        <v>0.93333333333333335</v>
      </c>
      <c r="E43" s="71">
        <v>4</v>
      </c>
      <c r="F43" s="71">
        <v>2</v>
      </c>
      <c r="G43" s="71">
        <v>-25</v>
      </c>
      <c r="H43" s="71" t="s">
        <v>500</v>
      </c>
      <c r="I43" s="71">
        <v>8</v>
      </c>
      <c r="J43" s="71">
        <v>58</v>
      </c>
      <c r="K43" s="71" t="str">
        <f t="shared" si="5"/>
        <v>Cleared</v>
      </c>
      <c r="L43" s="71">
        <v>1</v>
      </c>
      <c r="M43" s="71">
        <v>1</v>
      </c>
      <c r="N43" s="71">
        <v>1</v>
      </c>
      <c r="O43" s="71">
        <v>3</v>
      </c>
      <c r="P43" s="71">
        <v>1</v>
      </c>
      <c r="Q43" s="71">
        <v>2</v>
      </c>
      <c r="R43" s="76">
        <f t="shared" si="25"/>
        <v>9</v>
      </c>
      <c r="S43" s="76">
        <f t="shared" si="6"/>
        <v>30</v>
      </c>
      <c r="T43" s="76">
        <f t="shared" si="7"/>
        <v>9</v>
      </c>
      <c r="U43" s="76" t="str">
        <f t="shared" si="8"/>
        <v>Cleared</v>
      </c>
      <c r="V43" s="76" t="str">
        <f t="shared" si="9"/>
        <v>Cleared</v>
      </c>
      <c r="W43" s="98" t="str">
        <f t="shared" si="10"/>
        <v>Cleared</v>
      </c>
      <c r="X43" s="75">
        <v>0.8</v>
      </c>
      <c r="Y43" s="71">
        <v>19</v>
      </c>
      <c r="Z43" s="71">
        <v>1</v>
      </c>
      <c r="AA43" s="71">
        <v>2</v>
      </c>
      <c r="AB43" s="71" t="s">
        <v>24</v>
      </c>
      <c r="AC43" s="71" t="s">
        <v>24</v>
      </c>
      <c r="AD43" s="71">
        <v>59</v>
      </c>
      <c r="AE43" s="71" t="str">
        <f t="shared" si="0"/>
        <v>Cleared</v>
      </c>
      <c r="AF43" s="71">
        <v>3</v>
      </c>
      <c r="AG43" s="71">
        <v>1</v>
      </c>
      <c r="AH43" s="71">
        <v>3</v>
      </c>
      <c r="AI43" s="71">
        <v>0</v>
      </c>
      <c r="AJ43" s="71">
        <v>0</v>
      </c>
      <c r="AK43" s="71">
        <v>3</v>
      </c>
      <c r="AL43" s="76">
        <f t="shared" si="26"/>
        <v>10</v>
      </c>
      <c r="AM43" s="76">
        <f t="shared" si="11"/>
        <v>33.333333333333329</v>
      </c>
      <c r="AN43" s="76">
        <f t="shared" si="12"/>
        <v>9.9999999999999982</v>
      </c>
      <c r="AO43" s="76" t="str">
        <f t="shared" si="1"/>
        <v>Cleared</v>
      </c>
      <c r="AP43" s="76" t="str">
        <f t="shared" si="13"/>
        <v>Cleared</v>
      </c>
      <c r="AQ43" s="98" t="str">
        <f t="shared" si="14"/>
        <v>Cleared</v>
      </c>
      <c r="AR43" s="75">
        <v>0.93333333333333335</v>
      </c>
      <c r="AS43" s="71" t="s">
        <v>24</v>
      </c>
      <c r="AT43" s="71" t="s">
        <v>24</v>
      </c>
      <c r="AU43" s="71" t="s">
        <v>24</v>
      </c>
      <c r="AV43" s="71" t="s">
        <v>24</v>
      </c>
      <c r="AW43" s="71">
        <v>8</v>
      </c>
      <c r="AX43" s="71">
        <v>59</v>
      </c>
      <c r="AY43" s="71" t="str">
        <f t="shared" si="15"/>
        <v>Cleared</v>
      </c>
      <c r="AZ43" s="71">
        <v>0</v>
      </c>
      <c r="BA43" s="71">
        <v>0</v>
      </c>
      <c r="BB43" s="71">
        <v>0</v>
      </c>
      <c r="BC43" s="71">
        <v>0</v>
      </c>
      <c r="BD43" s="71">
        <v>1</v>
      </c>
      <c r="BE43" s="71">
        <v>3</v>
      </c>
      <c r="BF43" s="76">
        <f t="shared" si="2"/>
        <v>4</v>
      </c>
      <c r="BG43" s="76">
        <f t="shared" si="16"/>
        <v>13.333333333333334</v>
      </c>
      <c r="BH43" s="76">
        <f t="shared" si="17"/>
        <v>4</v>
      </c>
      <c r="BI43" s="76" t="str">
        <f t="shared" si="3"/>
        <v>NC</v>
      </c>
      <c r="BJ43" s="76" t="str">
        <f t="shared" si="18"/>
        <v>NC</v>
      </c>
      <c r="BK43" s="98" t="str">
        <f t="shared" si="19"/>
        <v xml:space="preserve">Test </v>
      </c>
      <c r="BL43" s="75">
        <v>0.8666666666666667</v>
      </c>
      <c r="BM43" s="71">
        <v>20</v>
      </c>
      <c r="BN43" s="71">
        <v>3</v>
      </c>
      <c r="BO43" s="71">
        <v>-1</v>
      </c>
      <c r="BP43" s="71" t="s">
        <v>24</v>
      </c>
      <c r="BQ43" s="71">
        <v>8</v>
      </c>
      <c r="BR43" s="71" t="s">
        <v>24</v>
      </c>
      <c r="BS43" s="71" t="str">
        <f t="shared" si="20"/>
        <v>Cleared</v>
      </c>
      <c r="BT43" s="93">
        <v>3</v>
      </c>
      <c r="BU43" s="98">
        <v>1</v>
      </c>
      <c r="BV43" s="98">
        <v>3</v>
      </c>
      <c r="BW43" s="93">
        <v>0</v>
      </c>
      <c r="BX43" s="93">
        <v>1</v>
      </c>
      <c r="BY43" s="93">
        <v>0</v>
      </c>
      <c r="BZ43" s="76">
        <f t="shared" si="21"/>
        <v>8</v>
      </c>
      <c r="CA43" s="76">
        <f t="shared" si="22"/>
        <v>26.666666666666668</v>
      </c>
      <c r="CB43" s="76">
        <f t="shared" si="23"/>
        <v>8</v>
      </c>
      <c r="CC43" s="99" t="str">
        <f t="shared" si="4"/>
        <v>NC</v>
      </c>
      <c r="CD43" s="99" t="str">
        <f t="shared" si="24"/>
        <v>NC</v>
      </c>
      <c r="CE43" s="98" t="str">
        <f t="shared" si="27"/>
        <v xml:space="preserve">Test </v>
      </c>
    </row>
    <row r="44" spans="1:83" s="77" customFormat="1" x14ac:dyDescent="0.3">
      <c r="A44" s="78">
        <v>40</v>
      </c>
      <c r="B44" s="64" t="s">
        <v>105</v>
      </c>
      <c r="C44" s="65" t="s">
        <v>106</v>
      </c>
      <c r="D44" s="75">
        <v>0.96666666666666667</v>
      </c>
      <c r="E44" s="71">
        <v>32</v>
      </c>
      <c r="F44" s="71">
        <v>2</v>
      </c>
      <c r="G44" s="71">
        <v>-3</v>
      </c>
      <c r="H44" s="71" t="s">
        <v>500</v>
      </c>
      <c r="I44" s="71">
        <v>8</v>
      </c>
      <c r="J44" s="71">
        <v>71</v>
      </c>
      <c r="K44" s="71" t="str">
        <f t="shared" si="5"/>
        <v>Cleared</v>
      </c>
      <c r="L44" s="71">
        <v>5</v>
      </c>
      <c r="M44" s="71">
        <v>1</v>
      </c>
      <c r="N44" s="72">
        <v>3</v>
      </c>
      <c r="O44" s="72">
        <v>3</v>
      </c>
      <c r="P44" s="72">
        <v>1</v>
      </c>
      <c r="Q44" s="72">
        <v>4</v>
      </c>
      <c r="R44" s="79">
        <f t="shared" si="25"/>
        <v>17</v>
      </c>
      <c r="S44" s="79">
        <f t="shared" si="6"/>
        <v>56.666666666666664</v>
      </c>
      <c r="T44" s="79">
        <f t="shared" si="7"/>
        <v>17</v>
      </c>
      <c r="U44" s="76" t="str">
        <f t="shared" si="8"/>
        <v>Cleared</v>
      </c>
      <c r="V44" s="76" t="str">
        <f t="shared" si="9"/>
        <v>Cleared</v>
      </c>
      <c r="W44" s="98" t="str">
        <f t="shared" si="10"/>
        <v>Cleared</v>
      </c>
      <c r="X44" s="75">
        <v>0.8</v>
      </c>
      <c r="Y44" s="72">
        <v>32</v>
      </c>
      <c r="Z44" s="72">
        <v>11</v>
      </c>
      <c r="AA44" s="72">
        <v>1</v>
      </c>
      <c r="AB44" s="72">
        <v>5.2</v>
      </c>
      <c r="AC44" s="72">
        <v>7</v>
      </c>
      <c r="AD44" s="72">
        <v>66</v>
      </c>
      <c r="AE44" s="71" t="str">
        <f t="shared" si="0"/>
        <v>Cleared</v>
      </c>
      <c r="AF44" s="72">
        <v>5</v>
      </c>
      <c r="AG44" s="72">
        <v>1</v>
      </c>
      <c r="AH44" s="72">
        <v>3</v>
      </c>
      <c r="AI44" s="72">
        <v>2</v>
      </c>
      <c r="AJ44" s="72">
        <v>1</v>
      </c>
      <c r="AK44" s="72">
        <v>3</v>
      </c>
      <c r="AL44" s="79">
        <f t="shared" si="26"/>
        <v>15</v>
      </c>
      <c r="AM44" s="79">
        <f t="shared" si="11"/>
        <v>50</v>
      </c>
      <c r="AN44" s="79">
        <f t="shared" si="12"/>
        <v>15</v>
      </c>
      <c r="AO44" s="76" t="str">
        <f t="shared" si="1"/>
        <v>Cleared</v>
      </c>
      <c r="AP44" s="76" t="str">
        <f t="shared" si="13"/>
        <v>Cleared</v>
      </c>
      <c r="AQ44" s="98" t="str">
        <f t="shared" si="14"/>
        <v>Cleared</v>
      </c>
      <c r="AR44" s="75">
        <v>0.66666666666666663</v>
      </c>
      <c r="AS44" s="72">
        <v>22</v>
      </c>
      <c r="AT44" s="72">
        <v>2</v>
      </c>
      <c r="AU44" s="72">
        <v>4</v>
      </c>
      <c r="AV44" s="72">
        <v>4.0999999999999996</v>
      </c>
      <c r="AW44" s="72" t="s">
        <v>24</v>
      </c>
      <c r="AX44" s="72" t="s">
        <v>24</v>
      </c>
      <c r="AY44" s="71" t="str">
        <f t="shared" si="15"/>
        <v>Cleared</v>
      </c>
      <c r="AZ44" s="72">
        <v>3</v>
      </c>
      <c r="BA44" s="72">
        <v>1</v>
      </c>
      <c r="BB44" s="72">
        <v>3</v>
      </c>
      <c r="BC44" s="72">
        <v>2</v>
      </c>
      <c r="BD44" s="72">
        <v>0</v>
      </c>
      <c r="BE44" s="72">
        <v>0</v>
      </c>
      <c r="BF44" s="79">
        <f t="shared" si="2"/>
        <v>9</v>
      </c>
      <c r="BG44" s="79">
        <f t="shared" si="16"/>
        <v>30</v>
      </c>
      <c r="BH44" s="79">
        <f t="shared" si="17"/>
        <v>9</v>
      </c>
      <c r="BI44" s="76" t="str">
        <f t="shared" si="3"/>
        <v>Cleared</v>
      </c>
      <c r="BJ44" s="76" t="str">
        <f t="shared" si="18"/>
        <v>Cleared</v>
      </c>
      <c r="BK44" s="98" t="str">
        <f t="shared" si="19"/>
        <v>Cleared</v>
      </c>
      <c r="BL44" s="75">
        <v>0.8</v>
      </c>
      <c r="BM44" s="72">
        <v>30</v>
      </c>
      <c r="BN44" s="72">
        <v>2</v>
      </c>
      <c r="BO44" s="72">
        <v>-13</v>
      </c>
      <c r="BP44" s="72">
        <v>4.2</v>
      </c>
      <c r="BQ44" s="72" t="s">
        <v>24</v>
      </c>
      <c r="BR44" s="72" t="s">
        <v>24</v>
      </c>
      <c r="BS44" s="71" t="str">
        <f t="shared" si="20"/>
        <v>Cleared</v>
      </c>
      <c r="BT44" s="98">
        <v>5</v>
      </c>
      <c r="BU44" s="98">
        <v>1</v>
      </c>
      <c r="BV44" s="98">
        <v>2</v>
      </c>
      <c r="BW44" s="98">
        <v>2</v>
      </c>
      <c r="BX44" s="98">
        <v>0</v>
      </c>
      <c r="BY44" s="98">
        <v>0</v>
      </c>
      <c r="BZ44" s="76">
        <f t="shared" si="21"/>
        <v>10</v>
      </c>
      <c r="CA44" s="79">
        <f t="shared" si="22"/>
        <v>33.333333333333329</v>
      </c>
      <c r="CB44" s="79">
        <f t="shared" si="23"/>
        <v>9.9999999999999982</v>
      </c>
      <c r="CC44" s="99" t="str">
        <f t="shared" si="4"/>
        <v>Cleared</v>
      </c>
      <c r="CD44" s="99" t="str">
        <f t="shared" si="24"/>
        <v>Cleared</v>
      </c>
      <c r="CE44" s="98" t="str">
        <f t="shared" si="27"/>
        <v>Cleared</v>
      </c>
    </row>
    <row r="45" spans="1:83" s="77" customFormat="1" x14ac:dyDescent="0.3">
      <c r="A45" s="74">
        <v>41</v>
      </c>
      <c r="B45" s="60" t="s">
        <v>107</v>
      </c>
      <c r="C45" s="61" t="s">
        <v>108</v>
      </c>
      <c r="D45" s="75">
        <v>0.96666666666666667</v>
      </c>
      <c r="E45" s="71">
        <v>2</v>
      </c>
      <c r="F45" s="71">
        <v>2</v>
      </c>
      <c r="G45" s="71">
        <v>-25</v>
      </c>
      <c r="H45" s="71" t="s">
        <v>500</v>
      </c>
      <c r="I45" s="71">
        <v>8</v>
      </c>
      <c r="J45" s="71">
        <v>53</v>
      </c>
      <c r="K45" s="71" t="str">
        <f t="shared" si="5"/>
        <v>Cleared</v>
      </c>
      <c r="L45" s="71">
        <v>1</v>
      </c>
      <c r="M45" s="71">
        <v>1</v>
      </c>
      <c r="N45" s="71">
        <v>1</v>
      </c>
      <c r="O45" s="71">
        <v>3</v>
      </c>
      <c r="P45" s="71">
        <v>1</v>
      </c>
      <c r="Q45" s="71">
        <v>2</v>
      </c>
      <c r="R45" s="76">
        <f t="shared" si="25"/>
        <v>9</v>
      </c>
      <c r="S45" s="76">
        <f t="shared" si="6"/>
        <v>30</v>
      </c>
      <c r="T45" s="76">
        <f t="shared" si="7"/>
        <v>9</v>
      </c>
      <c r="U45" s="76" t="str">
        <f t="shared" si="8"/>
        <v>Cleared</v>
      </c>
      <c r="V45" s="76" t="str">
        <f t="shared" si="9"/>
        <v>Cleared</v>
      </c>
      <c r="W45" s="98" t="str">
        <f t="shared" si="10"/>
        <v>Cleared</v>
      </c>
      <c r="X45" s="75">
        <v>0.8666666666666667</v>
      </c>
      <c r="Y45" s="71">
        <v>3</v>
      </c>
      <c r="Z45" s="71">
        <v>3</v>
      </c>
      <c r="AA45" s="71">
        <v>-4</v>
      </c>
      <c r="AB45" s="71">
        <v>2.4</v>
      </c>
      <c r="AC45" s="71">
        <v>8</v>
      </c>
      <c r="AD45" s="71">
        <v>53</v>
      </c>
      <c r="AE45" s="71" t="str">
        <f t="shared" si="0"/>
        <v>Cleared</v>
      </c>
      <c r="AF45" s="71">
        <v>1</v>
      </c>
      <c r="AG45" s="71">
        <v>1</v>
      </c>
      <c r="AH45" s="71">
        <v>3</v>
      </c>
      <c r="AI45" s="71">
        <v>2</v>
      </c>
      <c r="AJ45" s="71">
        <v>1</v>
      </c>
      <c r="AK45" s="71">
        <v>2</v>
      </c>
      <c r="AL45" s="76">
        <f t="shared" si="26"/>
        <v>10</v>
      </c>
      <c r="AM45" s="76">
        <f t="shared" si="11"/>
        <v>33.333333333333329</v>
      </c>
      <c r="AN45" s="76">
        <f t="shared" si="12"/>
        <v>9.9999999999999982</v>
      </c>
      <c r="AO45" s="76" t="str">
        <f t="shared" si="1"/>
        <v>Cleared</v>
      </c>
      <c r="AP45" s="76" t="str">
        <f t="shared" si="13"/>
        <v>Cleared</v>
      </c>
      <c r="AQ45" s="98" t="str">
        <f t="shared" si="14"/>
        <v>Cleared</v>
      </c>
      <c r="AR45" s="75">
        <v>0.8</v>
      </c>
      <c r="AS45" s="71">
        <v>4</v>
      </c>
      <c r="AT45" s="71">
        <v>2</v>
      </c>
      <c r="AU45" s="71">
        <v>-2</v>
      </c>
      <c r="AV45" s="71">
        <v>2.1</v>
      </c>
      <c r="AW45" s="71" t="s">
        <v>24</v>
      </c>
      <c r="AX45" s="71">
        <v>53</v>
      </c>
      <c r="AY45" s="71" t="str">
        <f t="shared" si="15"/>
        <v>Cleared</v>
      </c>
      <c r="AZ45" s="71">
        <v>1</v>
      </c>
      <c r="BA45" s="71">
        <v>1</v>
      </c>
      <c r="BB45" s="71">
        <v>3</v>
      </c>
      <c r="BC45" s="71">
        <v>2</v>
      </c>
      <c r="BD45" s="71">
        <v>0</v>
      </c>
      <c r="BE45" s="71">
        <v>2</v>
      </c>
      <c r="BF45" s="76">
        <f t="shared" si="2"/>
        <v>9</v>
      </c>
      <c r="BG45" s="76">
        <f t="shared" si="16"/>
        <v>30</v>
      </c>
      <c r="BH45" s="76">
        <f t="shared" si="17"/>
        <v>9</v>
      </c>
      <c r="BI45" s="76" t="str">
        <f t="shared" si="3"/>
        <v>Cleared</v>
      </c>
      <c r="BJ45" s="76" t="str">
        <f t="shared" si="18"/>
        <v>Cleared</v>
      </c>
      <c r="BK45" s="98" t="str">
        <f t="shared" si="19"/>
        <v>Cleared</v>
      </c>
      <c r="BL45" s="75">
        <v>0.66666666666666663</v>
      </c>
      <c r="BM45" s="71" t="s">
        <v>24</v>
      </c>
      <c r="BN45" s="71" t="s">
        <v>24</v>
      </c>
      <c r="BO45" s="71" t="s">
        <v>24</v>
      </c>
      <c r="BP45" s="71">
        <v>2</v>
      </c>
      <c r="BQ45" s="71" t="s">
        <v>24</v>
      </c>
      <c r="BR45" s="71" t="s">
        <v>24</v>
      </c>
      <c r="BS45" s="71" t="str">
        <f t="shared" si="20"/>
        <v>Cleared</v>
      </c>
      <c r="BT45" s="93">
        <v>0</v>
      </c>
      <c r="BU45" s="98">
        <v>0</v>
      </c>
      <c r="BV45" s="98">
        <v>0</v>
      </c>
      <c r="BW45" s="93">
        <v>1</v>
      </c>
      <c r="BX45" s="93">
        <v>0</v>
      </c>
      <c r="BY45" s="93">
        <v>0</v>
      </c>
      <c r="BZ45" s="76">
        <f t="shared" si="21"/>
        <v>1</v>
      </c>
      <c r="CA45" s="76">
        <f t="shared" si="22"/>
        <v>3.3333333333333335</v>
      </c>
      <c r="CB45" s="76">
        <f t="shared" si="23"/>
        <v>1</v>
      </c>
      <c r="CC45" s="99" t="str">
        <f t="shared" si="4"/>
        <v>NC</v>
      </c>
      <c r="CD45" s="99" t="str">
        <f t="shared" si="24"/>
        <v>NC</v>
      </c>
      <c r="CE45" s="98" t="str">
        <f t="shared" si="27"/>
        <v xml:space="preserve">Test </v>
      </c>
    </row>
    <row r="46" spans="1:83" s="77" customFormat="1" x14ac:dyDescent="0.3">
      <c r="A46" s="78">
        <v>42</v>
      </c>
      <c r="B46" s="64" t="s">
        <v>109</v>
      </c>
      <c r="C46" s="65" t="s">
        <v>110</v>
      </c>
      <c r="D46" s="75">
        <v>0.93333333333333335</v>
      </c>
      <c r="E46" s="71">
        <v>25</v>
      </c>
      <c r="F46" s="71">
        <v>7</v>
      </c>
      <c r="G46" s="71">
        <v>0</v>
      </c>
      <c r="H46" s="71" t="s">
        <v>500</v>
      </c>
      <c r="I46" s="71">
        <v>8</v>
      </c>
      <c r="J46" s="71">
        <v>73</v>
      </c>
      <c r="K46" s="71" t="str">
        <f t="shared" si="5"/>
        <v>Cleared</v>
      </c>
      <c r="L46" s="71">
        <v>4</v>
      </c>
      <c r="M46" s="71">
        <v>1</v>
      </c>
      <c r="N46" s="72">
        <v>3</v>
      </c>
      <c r="O46" s="72">
        <v>3</v>
      </c>
      <c r="P46" s="72">
        <v>1</v>
      </c>
      <c r="Q46" s="72">
        <v>4</v>
      </c>
      <c r="R46" s="79">
        <f t="shared" si="25"/>
        <v>16</v>
      </c>
      <c r="S46" s="79">
        <f t="shared" si="6"/>
        <v>53.333333333333336</v>
      </c>
      <c r="T46" s="79">
        <f t="shared" si="7"/>
        <v>16</v>
      </c>
      <c r="U46" s="76" t="str">
        <f t="shared" si="8"/>
        <v>Cleared</v>
      </c>
      <c r="V46" s="76" t="str">
        <f t="shared" si="9"/>
        <v>Cleared</v>
      </c>
      <c r="W46" s="98" t="str">
        <f t="shared" si="10"/>
        <v>Cleared</v>
      </c>
      <c r="X46" s="75">
        <v>1.1666666666666667</v>
      </c>
      <c r="Y46" s="72">
        <v>17</v>
      </c>
      <c r="Z46" s="72">
        <v>7</v>
      </c>
      <c r="AA46" s="72">
        <v>2</v>
      </c>
      <c r="AB46" s="72">
        <v>3.4</v>
      </c>
      <c r="AC46" s="72">
        <v>8</v>
      </c>
      <c r="AD46" s="72">
        <v>72</v>
      </c>
      <c r="AE46" s="71" t="str">
        <f t="shared" si="0"/>
        <v>Cleared</v>
      </c>
      <c r="AF46" s="72">
        <v>3</v>
      </c>
      <c r="AG46" s="72">
        <v>1</v>
      </c>
      <c r="AH46" s="72">
        <v>3</v>
      </c>
      <c r="AI46" s="72">
        <v>2</v>
      </c>
      <c r="AJ46" s="72">
        <v>1</v>
      </c>
      <c r="AK46" s="72">
        <v>4</v>
      </c>
      <c r="AL46" s="79">
        <f t="shared" si="26"/>
        <v>14</v>
      </c>
      <c r="AM46" s="79">
        <f t="shared" si="11"/>
        <v>46.666666666666664</v>
      </c>
      <c r="AN46" s="79">
        <f t="shared" si="12"/>
        <v>13.999999999999998</v>
      </c>
      <c r="AO46" s="76" t="str">
        <f t="shared" si="1"/>
        <v>Cleared</v>
      </c>
      <c r="AP46" s="76" t="str">
        <f t="shared" si="13"/>
        <v>Cleared</v>
      </c>
      <c r="AQ46" s="98" t="str">
        <f t="shared" si="14"/>
        <v>Cleared</v>
      </c>
      <c r="AR46" s="75">
        <v>0.9</v>
      </c>
      <c r="AS46" s="72">
        <v>26</v>
      </c>
      <c r="AT46" s="72">
        <v>8</v>
      </c>
      <c r="AU46" s="72">
        <v>-2</v>
      </c>
      <c r="AV46" s="72">
        <v>2.4</v>
      </c>
      <c r="AW46" s="72">
        <v>8</v>
      </c>
      <c r="AX46" s="72">
        <v>73</v>
      </c>
      <c r="AY46" s="71" t="str">
        <f t="shared" si="15"/>
        <v>Cleared</v>
      </c>
      <c r="AZ46" s="72">
        <v>4</v>
      </c>
      <c r="BA46" s="72">
        <v>1</v>
      </c>
      <c r="BB46" s="72">
        <v>3</v>
      </c>
      <c r="BC46" s="72">
        <v>2</v>
      </c>
      <c r="BD46" s="72">
        <v>1</v>
      </c>
      <c r="BE46" s="72">
        <v>4</v>
      </c>
      <c r="BF46" s="79">
        <f t="shared" si="2"/>
        <v>15</v>
      </c>
      <c r="BG46" s="79">
        <f t="shared" si="16"/>
        <v>50</v>
      </c>
      <c r="BH46" s="79">
        <f t="shared" si="17"/>
        <v>15</v>
      </c>
      <c r="BI46" s="76" t="str">
        <f t="shared" si="3"/>
        <v>Cleared</v>
      </c>
      <c r="BJ46" s="76" t="str">
        <f t="shared" si="18"/>
        <v>Cleared</v>
      </c>
      <c r="BK46" s="98" t="str">
        <f t="shared" si="19"/>
        <v>Cleared</v>
      </c>
      <c r="BL46" s="75">
        <v>1.0666666666666667</v>
      </c>
      <c r="BM46" s="72">
        <v>20</v>
      </c>
      <c r="BN46" s="72">
        <v>18</v>
      </c>
      <c r="BO46" s="72">
        <v>-3</v>
      </c>
      <c r="BP46" s="72">
        <v>2.4</v>
      </c>
      <c r="BQ46" s="72">
        <v>8</v>
      </c>
      <c r="BR46" s="72">
        <v>73</v>
      </c>
      <c r="BS46" s="71" t="str">
        <f t="shared" si="20"/>
        <v>Cleared</v>
      </c>
      <c r="BT46" s="98">
        <v>3</v>
      </c>
      <c r="BU46" s="98">
        <v>3</v>
      </c>
      <c r="BV46" s="98">
        <v>3</v>
      </c>
      <c r="BW46" s="98">
        <v>2</v>
      </c>
      <c r="BX46" s="98">
        <v>1</v>
      </c>
      <c r="BY46" s="98">
        <v>4</v>
      </c>
      <c r="BZ46" s="76">
        <f t="shared" si="21"/>
        <v>16</v>
      </c>
      <c r="CA46" s="79">
        <f t="shared" si="22"/>
        <v>53.333333333333336</v>
      </c>
      <c r="CB46" s="79">
        <f t="shared" si="23"/>
        <v>16</v>
      </c>
      <c r="CC46" s="99" t="str">
        <f t="shared" si="4"/>
        <v>Cleared</v>
      </c>
      <c r="CD46" s="99" t="str">
        <f t="shared" si="24"/>
        <v>Cleared</v>
      </c>
      <c r="CE46" s="98" t="str">
        <f t="shared" si="27"/>
        <v>Cleared</v>
      </c>
    </row>
    <row r="47" spans="1:83" s="77" customFormat="1" x14ac:dyDescent="0.3">
      <c r="A47" s="74">
        <v>43</v>
      </c>
      <c r="B47" s="60" t="s">
        <v>111</v>
      </c>
      <c r="C47" s="61" t="s">
        <v>112</v>
      </c>
      <c r="D47" s="75">
        <v>1.0666666666666667</v>
      </c>
      <c r="E47" s="71">
        <v>4</v>
      </c>
      <c r="F47" s="71">
        <v>6</v>
      </c>
      <c r="G47" s="71">
        <v>-25</v>
      </c>
      <c r="H47" s="71" t="s">
        <v>500</v>
      </c>
      <c r="I47" s="71">
        <v>8</v>
      </c>
      <c r="J47" s="71">
        <v>65</v>
      </c>
      <c r="K47" s="71" t="str">
        <f t="shared" si="5"/>
        <v>Cleared</v>
      </c>
      <c r="L47" s="71">
        <v>1</v>
      </c>
      <c r="M47" s="71">
        <v>1</v>
      </c>
      <c r="N47" s="71">
        <v>2</v>
      </c>
      <c r="O47" s="71">
        <v>3</v>
      </c>
      <c r="P47" s="71">
        <v>1</v>
      </c>
      <c r="Q47" s="71">
        <v>3</v>
      </c>
      <c r="R47" s="76">
        <f t="shared" si="25"/>
        <v>11</v>
      </c>
      <c r="S47" s="76">
        <f t="shared" si="6"/>
        <v>36.666666666666664</v>
      </c>
      <c r="T47" s="76">
        <f t="shared" si="7"/>
        <v>10.999999999999998</v>
      </c>
      <c r="U47" s="76" t="str">
        <f t="shared" si="8"/>
        <v>Cleared</v>
      </c>
      <c r="V47" s="76" t="str">
        <f t="shared" si="9"/>
        <v>Cleared</v>
      </c>
      <c r="W47" s="98" t="str">
        <f t="shared" si="10"/>
        <v>Cleared</v>
      </c>
      <c r="X47" s="75">
        <v>1</v>
      </c>
      <c r="Y47" s="71">
        <v>15</v>
      </c>
      <c r="Z47" s="71">
        <v>10</v>
      </c>
      <c r="AA47" s="71">
        <v>-10</v>
      </c>
      <c r="AB47" s="71">
        <v>4.3</v>
      </c>
      <c r="AC47" s="71">
        <v>8</v>
      </c>
      <c r="AD47" s="71">
        <v>69</v>
      </c>
      <c r="AE47" s="71" t="str">
        <f t="shared" si="0"/>
        <v>Cleared</v>
      </c>
      <c r="AF47" s="71">
        <v>2</v>
      </c>
      <c r="AG47" s="71">
        <v>1</v>
      </c>
      <c r="AH47" s="71">
        <v>3</v>
      </c>
      <c r="AI47" s="71">
        <v>2</v>
      </c>
      <c r="AJ47" s="71">
        <v>1</v>
      </c>
      <c r="AK47" s="71">
        <v>4</v>
      </c>
      <c r="AL47" s="76">
        <f t="shared" si="26"/>
        <v>13</v>
      </c>
      <c r="AM47" s="76">
        <f t="shared" si="11"/>
        <v>43.333333333333336</v>
      </c>
      <c r="AN47" s="76">
        <f t="shared" si="12"/>
        <v>13</v>
      </c>
      <c r="AO47" s="76" t="str">
        <f t="shared" si="1"/>
        <v>Cleared</v>
      </c>
      <c r="AP47" s="76" t="str">
        <f t="shared" si="13"/>
        <v>Cleared</v>
      </c>
      <c r="AQ47" s="98" t="str">
        <f t="shared" si="14"/>
        <v>Cleared</v>
      </c>
      <c r="AR47" s="75">
        <v>0.93333333333333335</v>
      </c>
      <c r="AS47" s="71">
        <v>13</v>
      </c>
      <c r="AT47" s="71">
        <v>15</v>
      </c>
      <c r="AU47" s="71">
        <v>-13</v>
      </c>
      <c r="AV47" s="71" t="s">
        <v>24</v>
      </c>
      <c r="AW47" s="71">
        <v>8</v>
      </c>
      <c r="AX47" s="71">
        <v>72</v>
      </c>
      <c r="AY47" s="71" t="str">
        <f t="shared" si="15"/>
        <v>Cleared</v>
      </c>
      <c r="AZ47" s="71">
        <v>2</v>
      </c>
      <c r="BA47" s="71">
        <v>2</v>
      </c>
      <c r="BB47" s="71">
        <v>2</v>
      </c>
      <c r="BC47" s="71">
        <v>0</v>
      </c>
      <c r="BD47" s="71">
        <v>1</v>
      </c>
      <c r="BE47" s="71">
        <v>4</v>
      </c>
      <c r="BF47" s="76">
        <f t="shared" si="2"/>
        <v>11</v>
      </c>
      <c r="BG47" s="76">
        <f t="shared" si="16"/>
        <v>36.666666666666664</v>
      </c>
      <c r="BH47" s="76">
        <f t="shared" si="17"/>
        <v>10.999999999999998</v>
      </c>
      <c r="BI47" s="76" t="str">
        <f t="shared" si="3"/>
        <v>Cleared</v>
      </c>
      <c r="BJ47" s="76" t="str">
        <f t="shared" si="18"/>
        <v>Cleared</v>
      </c>
      <c r="BK47" s="98" t="str">
        <f t="shared" si="19"/>
        <v>Cleared</v>
      </c>
      <c r="BL47" s="75">
        <v>0.73333333333333328</v>
      </c>
      <c r="BM47" s="71">
        <v>18</v>
      </c>
      <c r="BN47" s="71">
        <v>11</v>
      </c>
      <c r="BO47" s="71">
        <v>-14</v>
      </c>
      <c r="BP47" s="71">
        <v>5.5</v>
      </c>
      <c r="BQ47" s="71">
        <v>8</v>
      </c>
      <c r="BR47" s="71">
        <v>72</v>
      </c>
      <c r="BS47" s="71" t="str">
        <f t="shared" si="20"/>
        <v>Cleared</v>
      </c>
      <c r="BT47" s="93">
        <v>3</v>
      </c>
      <c r="BU47" s="98">
        <v>1</v>
      </c>
      <c r="BV47" s="98">
        <v>2</v>
      </c>
      <c r="BW47" s="93">
        <v>3</v>
      </c>
      <c r="BX47" s="93">
        <v>1</v>
      </c>
      <c r="BY47" s="93">
        <v>4</v>
      </c>
      <c r="BZ47" s="76">
        <f t="shared" si="21"/>
        <v>14</v>
      </c>
      <c r="CA47" s="76">
        <f t="shared" si="22"/>
        <v>46.666666666666664</v>
      </c>
      <c r="CB47" s="76">
        <f t="shared" si="23"/>
        <v>13.999999999999998</v>
      </c>
      <c r="CC47" s="99" t="str">
        <f t="shared" si="4"/>
        <v>Cleared</v>
      </c>
      <c r="CD47" s="99" t="str">
        <f t="shared" si="24"/>
        <v>Cleared</v>
      </c>
      <c r="CE47" s="98" t="str">
        <f t="shared" si="27"/>
        <v>Cleared</v>
      </c>
    </row>
    <row r="48" spans="1:83" s="77" customFormat="1" x14ac:dyDescent="0.3">
      <c r="A48" s="78">
        <v>44</v>
      </c>
      <c r="B48" s="64" t="s">
        <v>113</v>
      </c>
      <c r="C48" s="65" t="s">
        <v>114</v>
      </c>
      <c r="D48" s="75">
        <v>0.8</v>
      </c>
      <c r="E48" s="71">
        <v>20</v>
      </c>
      <c r="F48" s="71">
        <v>1</v>
      </c>
      <c r="G48" s="71">
        <v>0</v>
      </c>
      <c r="H48" s="71" t="s">
        <v>500</v>
      </c>
      <c r="I48" s="71">
        <v>8</v>
      </c>
      <c r="J48" s="71">
        <v>66</v>
      </c>
      <c r="K48" s="71" t="str">
        <f t="shared" si="5"/>
        <v>Cleared</v>
      </c>
      <c r="L48" s="71">
        <v>3</v>
      </c>
      <c r="M48" s="71">
        <v>1</v>
      </c>
      <c r="N48" s="72">
        <v>3</v>
      </c>
      <c r="O48" s="72">
        <v>3</v>
      </c>
      <c r="P48" s="72">
        <v>1</v>
      </c>
      <c r="Q48" s="72">
        <v>3</v>
      </c>
      <c r="R48" s="79">
        <f t="shared" si="25"/>
        <v>14</v>
      </c>
      <c r="S48" s="79">
        <f t="shared" si="6"/>
        <v>46.666666666666664</v>
      </c>
      <c r="T48" s="79">
        <f t="shared" si="7"/>
        <v>13.999999999999998</v>
      </c>
      <c r="U48" s="76" t="str">
        <f t="shared" si="8"/>
        <v>Cleared</v>
      </c>
      <c r="V48" s="76" t="str">
        <f t="shared" si="9"/>
        <v>Cleared</v>
      </c>
      <c r="W48" s="98" t="str">
        <f t="shared" si="10"/>
        <v>Cleared</v>
      </c>
      <c r="X48" s="75">
        <v>0.2</v>
      </c>
      <c r="Y48" s="72" t="s">
        <v>24</v>
      </c>
      <c r="Z48" s="72" t="s">
        <v>24</v>
      </c>
      <c r="AA48" s="72" t="s">
        <v>24</v>
      </c>
      <c r="AB48" s="72" t="s">
        <v>24</v>
      </c>
      <c r="AC48" s="72">
        <v>8</v>
      </c>
      <c r="AD48" s="72">
        <v>66</v>
      </c>
      <c r="AE48" s="71" t="str">
        <f t="shared" si="0"/>
        <v>NC</v>
      </c>
      <c r="AF48" s="72">
        <v>0</v>
      </c>
      <c r="AG48" s="72">
        <v>0</v>
      </c>
      <c r="AH48" s="72">
        <v>0</v>
      </c>
      <c r="AI48" s="72">
        <v>0</v>
      </c>
      <c r="AJ48" s="72">
        <v>1</v>
      </c>
      <c r="AK48" s="72">
        <v>3</v>
      </c>
      <c r="AL48" s="79">
        <f t="shared" si="26"/>
        <v>4</v>
      </c>
      <c r="AM48" s="79">
        <f t="shared" si="11"/>
        <v>13.333333333333334</v>
      </c>
      <c r="AN48" s="79">
        <f t="shared" si="12"/>
        <v>4</v>
      </c>
      <c r="AO48" s="76" t="str">
        <f t="shared" si="1"/>
        <v>NC</v>
      </c>
      <c r="AP48" s="76" t="str">
        <f t="shared" si="13"/>
        <v>NC</v>
      </c>
      <c r="AQ48" s="98" t="str">
        <f t="shared" si="14"/>
        <v xml:space="preserve">Attendance  Test </v>
      </c>
      <c r="AR48" s="75">
        <v>0.66666666666666663</v>
      </c>
      <c r="AS48" s="72" t="s">
        <v>24</v>
      </c>
      <c r="AT48" s="72" t="s">
        <v>24</v>
      </c>
      <c r="AU48" s="72" t="s">
        <v>24</v>
      </c>
      <c r="AV48" s="72">
        <v>2.5</v>
      </c>
      <c r="AW48" s="72">
        <v>8</v>
      </c>
      <c r="AX48" s="72">
        <v>65</v>
      </c>
      <c r="AY48" s="71" t="str">
        <f t="shared" si="15"/>
        <v>Cleared</v>
      </c>
      <c r="AZ48" s="72">
        <v>0</v>
      </c>
      <c r="BA48" s="72">
        <v>0</v>
      </c>
      <c r="BB48" s="72">
        <v>0</v>
      </c>
      <c r="BC48" s="72">
        <v>2</v>
      </c>
      <c r="BD48" s="72">
        <v>1</v>
      </c>
      <c r="BE48" s="72">
        <v>3</v>
      </c>
      <c r="BF48" s="79">
        <f t="shared" si="2"/>
        <v>6</v>
      </c>
      <c r="BG48" s="79">
        <f t="shared" si="16"/>
        <v>20</v>
      </c>
      <c r="BH48" s="79">
        <f t="shared" si="17"/>
        <v>6</v>
      </c>
      <c r="BI48" s="76" t="str">
        <f t="shared" si="3"/>
        <v>NC</v>
      </c>
      <c r="BJ48" s="76" t="str">
        <f t="shared" si="18"/>
        <v>NC</v>
      </c>
      <c r="BK48" s="98" t="str">
        <f t="shared" si="19"/>
        <v xml:space="preserve">Test </v>
      </c>
      <c r="BL48" s="75">
        <v>0.16666666666666666</v>
      </c>
      <c r="BM48" s="72" t="s">
        <v>24</v>
      </c>
      <c r="BN48" s="72" t="s">
        <v>24</v>
      </c>
      <c r="BO48" s="72" t="s">
        <v>24</v>
      </c>
      <c r="BP48" s="72">
        <v>2.4</v>
      </c>
      <c r="BQ48" s="72">
        <v>8</v>
      </c>
      <c r="BR48" s="72">
        <v>66</v>
      </c>
      <c r="BS48" s="71" t="str">
        <f t="shared" si="20"/>
        <v>NC</v>
      </c>
      <c r="BT48" s="98">
        <v>0</v>
      </c>
      <c r="BU48" s="98">
        <v>0</v>
      </c>
      <c r="BV48" s="98">
        <v>0</v>
      </c>
      <c r="BW48" s="98">
        <v>2</v>
      </c>
      <c r="BX48" s="98">
        <v>1</v>
      </c>
      <c r="BY48" s="98">
        <v>3</v>
      </c>
      <c r="BZ48" s="76">
        <f t="shared" si="21"/>
        <v>6</v>
      </c>
      <c r="CA48" s="79">
        <f t="shared" si="22"/>
        <v>20</v>
      </c>
      <c r="CB48" s="79">
        <f t="shared" si="23"/>
        <v>6</v>
      </c>
      <c r="CC48" s="99" t="str">
        <f t="shared" si="4"/>
        <v>NC</v>
      </c>
      <c r="CD48" s="99" t="str">
        <f t="shared" si="24"/>
        <v>NC</v>
      </c>
      <c r="CE48" s="98" t="str">
        <f t="shared" si="27"/>
        <v xml:space="preserve">Attendance  Test </v>
      </c>
    </row>
    <row r="49" spans="1:83" s="77" customFormat="1" x14ac:dyDescent="0.3">
      <c r="A49" s="74">
        <v>45</v>
      </c>
      <c r="B49" s="60" t="s">
        <v>115</v>
      </c>
      <c r="C49" s="61" t="s">
        <v>116</v>
      </c>
      <c r="D49" s="75">
        <v>0.3</v>
      </c>
      <c r="E49" s="71">
        <v>1</v>
      </c>
      <c r="F49" s="71">
        <v>1</v>
      </c>
      <c r="G49" s="71">
        <v>-25</v>
      </c>
      <c r="H49" s="71" t="s">
        <v>500</v>
      </c>
      <c r="I49" s="71">
        <v>8</v>
      </c>
      <c r="J49" s="71">
        <v>0</v>
      </c>
      <c r="K49" s="71" t="str">
        <f t="shared" si="5"/>
        <v>NC</v>
      </c>
      <c r="L49" s="71">
        <v>1</v>
      </c>
      <c r="M49" s="71">
        <v>1</v>
      </c>
      <c r="N49" s="71">
        <v>2</v>
      </c>
      <c r="O49" s="71">
        <v>3</v>
      </c>
      <c r="P49" s="71">
        <v>1</v>
      </c>
      <c r="Q49" s="71">
        <v>1</v>
      </c>
      <c r="R49" s="76">
        <f t="shared" si="25"/>
        <v>9</v>
      </c>
      <c r="S49" s="76">
        <f t="shared" si="6"/>
        <v>30</v>
      </c>
      <c r="T49" s="76">
        <f t="shared" si="7"/>
        <v>9</v>
      </c>
      <c r="U49" s="76" t="str">
        <f t="shared" si="8"/>
        <v>Cleared</v>
      </c>
      <c r="V49" s="76" t="str">
        <f t="shared" si="9"/>
        <v>NC</v>
      </c>
      <c r="W49" s="98" t="str">
        <f t="shared" si="10"/>
        <v xml:space="preserve">Attendance  </v>
      </c>
      <c r="X49" s="75">
        <v>0.26666666666666666</v>
      </c>
      <c r="Y49" s="71" t="s">
        <v>24</v>
      </c>
      <c r="Z49" s="71" t="s">
        <v>24</v>
      </c>
      <c r="AA49" s="71" t="s">
        <v>24</v>
      </c>
      <c r="AB49" s="71" t="s">
        <v>24</v>
      </c>
      <c r="AC49" s="71" t="s">
        <v>24</v>
      </c>
      <c r="AD49" s="71">
        <v>77</v>
      </c>
      <c r="AE49" s="71" t="str">
        <f t="shared" si="0"/>
        <v>NC</v>
      </c>
      <c r="AF49" s="71">
        <v>0</v>
      </c>
      <c r="AG49" s="71">
        <v>0</v>
      </c>
      <c r="AH49" s="71">
        <v>0</v>
      </c>
      <c r="AI49" s="71">
        <v>0</v>
      </c>
      <c r="AJ49" s="71">
        <v>0</v>
      </c>
      <c r="AK49" s="71">
        <v>5</v>
      </c>
      <c r="AL49" s="76">
        <f t="shared" si="26"/>
        <v>5</v>
      </c>
      <c r="AM49" s="76">
        <f t="shared" si="11"/>
        <v>16.666666666666664</v>
      </c>
      <c r="AN49" s="76">
        <f t="shared" si="12"/>
        <v>4.9999999999999991</v>
      </c>
      <c r="AO49" s="76" t="str">
        <f t="shared" si="1"/>
        <v>NC</v>
      </c>
      <c r="AP49" s="76" t="str">
        <f t="shared" si="13"/>
        <v>NC</v>
      </c>
      <c r="AQ49" s="98" t="str">
        <f t="shared" si="14"/>
        <v xml:space="preserve">Attendance  Test </v>
      </c>
      <c r="AR49" s="75">
        <v>0</v>
      </c>
      <c r="AS49" s="71" t="s">
        <v>24</v>
      </c>
      <c r="AT49" s="71" t="s">
        <v>24</v>
      </c>
      <c r="AU49" s="71" t="s">
        <v>24</v>
      </c>
      <c r="AV49" s="71" t="s">
        <v>24</v>
      </c>
      <c r="AW49" s="71" t="s">
        <v>24</v>
      </c>
      <c r="AX49" s="71" t="s">
        <v>24</v>
      </c>
      <c r="AY49" s="71" t="str">
        <f t="shared" si="15"/>
        <v>NC</v>
      </c>
      <c r="AZ49" s="71">
        <v>0</v>
      </c>
      <c r="BA49" s="71">
        <v>0</v>
      </c>
      <c r="BB49" s="71">
        <v>0</v>
      </c>
      <c r="BC49" s="71">
        <v>0</v>
      </c>
      <c r="BD49" s="71">
        <v>0</v>
      </c>
      <c r="BE49" s="71">
        <v>0</v>
      </c>
      <c r="BF49" s="76">
        <f t="shared" si="2"/>
        <v>0</v>
      </c>
      <c r="BG49" s="76">
        <f t="shared" si="16"/>
        <v>0</v>
      </c>
      <c r="BH49" s="76">
        <f t="shared" si="17"/>
        <v>0</v>
      </c>
      <c r="BI49" s="76" t="str">
        <f t="shared" si="3"/>
        <v>NC</v>
      </c>
      <c r="BJ49" s="76" t="str">
        <f t="shared" si="18"/>
        <v>NC</v>
      </c>
      <c r="BK49" s="98" t="str">
        <f t="shared" si="19"/>
        <v xml:space="preserve">Attendance  Test </v>
      </c>
      <c r="BL49" s="75">
        <v>0</v>
      </c>
      <c r="BM49" s="71" t="s">
        <v>24</v>
      </c>
      <c r="BN49" s="71" t="s">
        <v>24</v>
      </c>
      <c r="BO49" s="71" t="s">
        <v>24</v>
      </c>
      <c r="BP49" s="71" t="s">
        <v>24</v>
      </c>
      <c r="BQ49" s="71" t="s">
        <v>24</v>
      </c>
      <c r="BR49" s="71" t="s">
        <v>24</v>
      </c>
      <c r="BS49" s="71" t="str">
        <f t="shared" si="20"/>
        <v>NC</v>
      </c>
      <c r="BT49" s="93">
        <v>0</v>
      </c>
      <c r="BU49" s="98">
        <v>0</v>
      </c>
      <c r="BV49" s="98">
        <v>0</v>
      </c>
      <c r="BW49" s="93">
        <v>0</v>
      </c>
      <c r="BX49" s="93">
        <v>0</v>
      </c>
      <c r="BY49" s="93">
        <v>0</v>
      </c>
      <c r="BZ49" s="76">
        <f t="shared" si="21"/>
        <v>0</v>
      </c>
      <c r="CA49" s="76">
        <f t="shared" si="22"/>
        <v>0</v>
      </c>
      <c r="CB49" s="76">
        <f t="shared" si="23"/>
        <v>0</v>
      </c>
      <c r="CC49" s="99" t="str">
        <f t="shared" si="4"/>
        <v>NC</v>
      </c>
      <c r="CD49" s="99" t="str">
        <f t="shared" si="24"/>
        <v>NC</v>
      </c>
      <c r="CE49" s="98" t="str">
        <f t="shared" si="27"/>
        <v xml:space="preserve">Attendance  Test </v>
      </c>
    </row>
    <row r="50" spans="1:83" s="77" customFormat="1" x14ac:dyDescent="0.3">
      <c r="A50" s="78">
        <v>46</v>
      </c>
      <c r="B50" s="64" t="s">
        <v>117</v>
      </c>
      <c r="C50" s="65" t="s">
        <v>118</v>
      </c>
      <c r="D50" s="75">
        <v>0.66666666666666663</v>
      </c>
      <c r="E50" s="71">
        <v>4</v>
      </c>
      <c r="F50" s="71">
        <v>2</v>
      </c>
      <c r="G50" s="71">
        <v>-25</v>
      </c>
      <c r="H50" s="71" t="s">
        <v>500</v>
      </c>
      <c r="I50" s="71">
        <v>8</v>
      </c>
      <c r="J50" s="71">
        <v>52</v>
      </c>
      <c r="K50" s="71" t="str">
        <f t="shared" si="5"/>
        <v>Cleared</v>
      </c>
      <c r="L50" s="71">
        <v>1</v>
      </c>
      <c r="M50" s="71">
        <v>1</v>
      </c>
      <c r="N50" s="72">
        <v>1</v>
      </c>
      <c r="O50" s="72">
        <v>3</v>
      </c>
      <c r="P50" s="72">
        <v>1</v>
      </c>
      <c r="Q50" s="72">
        <v>2</v>
      </c>
      <c r="R50" s="79">
        <f t="shared" si="25"/>
        <v>9</v>
      </c>
      <c r="S50" s="79">
        <f t="shared" si="6"/>
        <v>30</v>
      </c>
      <c r="T50" s="79">
        <f t="shared" si="7"/>
        <v>9</v>
      </c>
      <c r="U50" s="76" t="str">
        <f t="shared" si="8"/>
        <v>Cleared</v>
      </c>
      <c r="V50" s="76" t="str">
        <f t="shared" si="9"/>
        <v>Cleared</v>
      </c>
      <c r="W50" s="98" t="str">
        <f t="shared" si="10"/>
        <v>Cleared</v>
      </c>
      <c r="X50" s="75">
        <v>0.26666666666666666</v>
      </c>
      <c r="Y50" s="72" t="s">
        <v>24</v>
      </c>
      <c r="Z50" s="72" t="s">
        <v>24</v>
      </c>
      <c r="AA50" s="72" t="s">
        <v>24</v>
      </c>
      <c r="AB50" s="72" t="s">
        <v>24</v>
      </c>
      <c r="AC50" s="72">
        <v>8</v>
      </c>
      <c r="AD50" s="72">
        <v>53</v>
      </c>
      <c r="AE50" s="71" t="str">
        <f t="shared" si="0"/>
        <v>NC</v>
      </c>
      <c r="AF50" s="72">
        <v>0</v>
      </c>
      <c r="AG50" s="72">
        <v>0</v>
      </c>
      <c r="AH50" s="72">
        <v>0</v>
      </c>
      <c r="AI50" s="72">
        <v>0</v>
      </c>
      <c r="AJ50" s="72">
        <v>1</v>
      </c>
      <c r="AK50" s="72">
        <v>2</v>
      </c>
      <c r="AL50" s="79">
        <f t="shared" si="26"/>
        <v>3</v>
      </c>
      <c r="AM50" s="79">
        <f t="shared" si="11"/>
        <v>10</v>
      </c>
      <c r="AN50" s="79">
        <f t="shared" si="12"/>
        <v>3</v>
      </c>
      <c r="AO50" s="76" t="str">
        <f t="shared" si="1"/>
        <v>NC</v>
      </c>
      <c r="AP50" s="76" t="str">
        <f t="shared" si="13"/>
        <v>NC</v>
      </c>
      <c r="AQ50" s="98" t="str">
        <f t="shared" si="14"/>
        <v xml:space="preserve">Attendance  Test </v>
      </c>
      <c r="AR50" s="75">
        <v>3.3333333333333333E-2</v>
      </c>
      <c r="AS50" s="72" t="s">
        <v>24</v>
      </c>
      <c r="AT50" s="72" t="s">
        <v>24</v>
      </c>
      <c r="AU50" s="72" t="s">
        <v>24</v>
      </c>
      <c r="AV50" s="72" t="s">
        <v>24</v>
      </c>
      <c r="AW50" s="72">
        <v>8</v>
      </c>
      <c r="AX50" s="72">
        <v>53</v>
      </c>
      <c r="AY50" s="71" t="str">
        <f t="shared" si="15"/>
        <v>NC</v>
      </c>
      <c r="AZ50" s="72">
        <v>0</v>
      </c>
      <c r="BA50" s="72">
        <v>0</v>
      </c>
      <c r="BB50" s="72">
        <v>0</v>
      </c>
      <c r="BC50" s="72">
        <v>0</v>
      </c>
      <c r="BD50" s="72">
        <v>1</v>
      </c>
      <c r="BE50" s="72">
        <v>2</v>
      </c>
      <c r="BF50" s="79">
        <f t="shared" si="2"/>
        <v>3</v>
      </c>
      <c r="BG50" s="79">
        <f t="shared" si="16"/>
        <v>10</v>
      </c>
      <c r="BH50" s="79">
        <f t="shared" si="17"/>
        <v>3</v>
      </c>
      <c r="BI50" s="76" t="str">
        <f t="shared" si="3"/>
        <v>NC</v>
      </c>
      <c r="BJ50" s="76" t="str">
        <f t="shared" si="18"/>
        <v>NC</v>
      </c>
      <c r="BK50" s="98" t="str">
        <f t="shared" si="19"/>
        <v xml:space="preserve">Attendance  Test </v>
      </c>
      <c r="BL50" s="75">
        <v>0.1</v>
      </c>
      <c r="BM50" s="72" t="s">
        <v>24</v>
      </c>
      <c r="BN50" s="72" t="s">
        <v>24</v>
      </c>
      <c r="BO50" s="72" t="s">
        <v>24</v>
      </c>
      <c r="BP50" s="72" t="s">
        <v>24</v>
      </c>
      <c r="BQ50" s="72">
        <v>8</v>
      </c>
      <c r="BR50" s="72" t="s">
        <v>24</v>
      </c>
      <c r="BS50" s="71" t="str">
        <f t="shared" si="20"/>
        <v>NC</v>
      </c>
      <c r="BT50" s="98">
        <v>0</v>
      </c>
      <c r="BU50" s="98">
        <v>0</v>
      </c>
      <c r="BV50" s="98">
        <v>0</v>
      </c>
      <c r="BW50" s="98">
        <v>0</v>
      </c>
      <c r="BX50" s="98">
        <v>1</v>
      </c>
      <c r="BY50" s="98">
        <v>0</v>
      </c>
      <c r="BZ50" s="76">
        <f t="shared" si="21"/>
        <v>1</v>
      </c>
      <c r="CA50" s="79">
        <f t="shared" si="22"/>
        <v>3.3333333333333335</v>
      </c>
      <c r="CB50" s="79">
        <f t="shared" si="23"/>
        <v>1</v>
      </c>
      <c r="CC50" s="99" t="str">
        <f t="shared" si="4"/>
        <v>NC</v>
      </c>
      <c r="CD50" s="99" t="str">
        <f t="shared" si="24"/>
        <v>NC</v>
      </c>
      <c r="CE50" s="98" t="str">
        <f t="shared" si="27"/>
        <v xml:space="preserve">Attendance  Test </v>
      </c>
    </row>
    <row r="51" spans="1:83" s="77" customFormat="1" x14ac:dyDescent="0.3">
      <c r="A51" s="74">
        <v>47</v>
      </c>
      <c r="B51" s="60" t="s">
        <v>119</v>
      </c>
      <c r="C51" s="61" t="s">
        <v>120</v>
      </c>
      <c r="D51" s="75">
        <v>0.83333333333333337</v>
      </c>
      <c r="E51" s="71">
        <v>1</v>
      </c>
      <c r="F51" s="71">
        <v>1</v>
      </c>
      <c r="G51" s="71">
        <v>-25</v>
      </c>
      <c r="H51" s="71" t="s">
        <v>500</v>
      </c>
      <c r="I51" s="71">
        <v>8</v>
      </c>
      <c r="J51" s="71">
        <v>0</v>
      </c>
      <c r="K51" s="71" t="str">
        <f t="shared" si="5"/>
        <v>Cleared</v>
      </c>
      <c r="L51" s="71">
        <v>1</v>
      </c>
      <c r="M51" s="71">
        <v>1</v>
      </c>
      <c r="N51" s="71">
        <v>2</v>
      </c>
      <c r="O51" s="71">
        <v>3</v>
      </c>
      <c r="P51" s="71">
        <v>1</v>
      </c>
      <c r="Q51" s="71">
        <v>1</v>
      </c>
      <c r="R51" s="76">
        <f t="shared" si="25"/>
        <v>9</v>
      </c>
      <c r="S51" s="76">
        <f t="shared" si="6"/>
        <v>30</v>
      </c>
      <c r="T51" s="76">
        <f t="shared" si="7"/>
        <v>9</v>
      </c>
      <c r="U51" s="76" t="str">
        <f t="shared" si="8"/>
        <v>Cleared</v>
      </c>
      <c r="V51" s="76" t="str">
        <f t="shared" si="9"/>
        <v>Cleared</v>
      </c>
      <c r="W51" s="98" t="str">
        <f t="shared" si="10"/>
        <v>Cleared</v>
      </c>
      <c r="X51" s="75">
        <v>0.8</v>
      </c>
      <c r="Y51" s="71" t="s">
        <v>24</v>
      </c>
      <c r="Z51" s="71" t="s">
        <v>24</v>
      </c>
      <c r="AA51" s="71" t="s">
        <v>24</v>
      </c>
      <c r="AB51" s="71" t="s">
        <v>24</v>
      </c>
      <c r="AC51" s="71" t="s">
        <v>24</v>
      </c>
      <c r="AD51" s="71">
        <v>67</v>
      </c>
      <c r="AE51" s="71" t="str">
        <f t="shared" si="0"/>
        <v>Cleared</v>
      </c>
      <c r="AF51" s="71">
        <v>0</v>
      </c>
      <c r="AG51" s="71">
        <v>0</v>
      </c>
      <c r="AH51" s="71">
        <v>0</v>
      </c>
      <c r="AI51" s="71">
        <v>0</v>
      </c>
      <c r="AJ51" s="71">
        <v>0</v>
      </c>
      <c r="AK51" s="71">
        <v>4</v>
      </c>
      <c r="AL51" s="76">
        <f t="shared" si="26"/>
        <v>4</v>
      </c>
      <c r="AM51" s="76">
        <f t="shared" si="11"/>
        <v>13.333333333333334</v>
      </c>
      <c r="AN51" s="76">
        <f t="shared" si="12"/>
        <v>4</v>
      </c>
      <c r="AO51" s="76" t="str">
        <f t="shared" si="1"/>
        <v>NC</v>
      </c>
      <c r="AP51" s="76" t="str">
        <f t="shared" si="13"/>
        <v>NC</v>
      </c>
      <c r="AQ51" s="98" t="str">
        <f t="shared" si="14"/>
        <v xml:space="preserve">Test </v>
      </c>
      <c r="AR51" s="75">
        <v>0.8</v>
      </c>
      <c r="AS51" s="71">
        <v>13</v>
      </c>
      <c r="AT51" s="71">
        <v>13</v>
      </c>
      <c r="AU51" s="71">
        <v>2</v>
      </c>
      <c r="AV51" s="71" t="s">
        <v>24</v>
      </c>
      <c r="AW51" s="71">
        <v>8</v>
      </c>
      <c r="AX51" s="71">
        <v>66</v>
      </c>
      <c r="AY51" s="71" t="str">
        <f t="shared" si="15"/>
        <v>Cleared</v>
      </c>
      <c r="AZ51" s="71">
        <v>2</v>
      </c>
      <c r="BA51" s="71">
        <v>2</v>
      </c>
      <c r="BB51" s="71">
        <v>3</v>
      </c>
      <c r="BC51" s="71">
        <v>0</v>
      </c>
      <c r="BD51" s="71">
        <v>1</v>
      </c>
      <c r="BE51" s="71">
        <v>3</v>
      </c>
      <c r="BF51" s="76">
        <f t="shared" si="2"/>
        <v>11</v>
      </c>
      <c r="BG51" s="76">
        <f t="shared" si="16"/>
        <v>36.666666666666664</v>
      </c>
      <c r="BH51" s="76">
        <f t="shared" si="17"/>
        <v>10.999999999999998</v>
      </c>
      <c r="BI51" s="76" t="str">
        <f t="shared" si="3"/>
        <v>Cleared</v>
      </c>
      <c r="BJ51" s="76" t="str">
        <f t="shared" si="18"/>
        <v>Cleared</v>
      </c>
      <c r="BK51" s="98" t="str">
        <f t="shared" si="19"/>
        <v>Cleared</v>
      </c>
      <c r="BL51" s="75">
        <v>0.8</v>
      </c>
      <c r="BM51" s="71">
        <v>10</v>
      </c>
      <c r="BN51" s="71">
        <v>15</v>
      </c>
      <c r="BO51" s="71">
        <v>-8</v>
      </c>
      <c r="BP51" s="71">
        <v>4.5</v>
      </c>
      <c r="BQ51" s="71">
        <v>8</v>
      </c>
      <c r="BR51" s="71">
        <v>66</v>
      </c>
      <c r="BS51" s="71" t="str">
        <f t="shared" si="20"/>
        <v>Cleared</v>
      </c>
      <c r="BT51" s="93">
        <v>1</v>
      </c>
      <c r="BU51" s="98">
        <v>2</v>
      </c>
      <c r="BV51" s="98">
        <v>2</v>
      </c>
      <c r="BW51" s="93">
        <v>2</v>
      </c>
      <c r="BX51" s="93">
        <v>1</v>
      </c>
      <c r="BY51" s="93">
        <v>3</v>
      </c>
      <c r="BZ51" s="76">
        <f t="shared" si="21"/>
        <v>11</v>
      </c>
      <c r="CA51" s="76">
        <f t="shared" si="22"/>
        <v>36.666666666666664</v>
      </c>
      <c r="CB51" s="76">
        <f t="shared" si="23"/>
        <v>10.999999999999998</v>
      </c>
      <c r="CC51" s="99" t="str">
        <f t="shared" si="4"/>
        <v>Cleared</v>
      </c>
      <c r="CD51" s="99" t="str">
        <f t="shared" si="24"/>
        <v>Cleared</v>
      </c>
      <c r="CE51" s="98" t="str">
        <f t="shared" si="27"/>
        <v>Cleared</v>
      </c>
    </row>
    <row r="52" spans="1:83" s="77" customFormat="1" x14ac:dyDescent="0.3">
      <c r="A52" s="78">
        <v>48</v>
      </c>
      <c r="B52" s="64" t="s">
        <v>121</v>
      </c>
      <c r="C52" s="65" t="s">
        <v>122</v>
      </c>
      <c r="D52" s="75">
        <v>0.8</v>
      </c>
      <c r="E52" s="71">
        <v>21</v>
      </c>
      <c r="F52" s="71">
        <v>1</v>
      </c>
      <c r="G52" s="71">
        <v>11</v>
      </c>
      <c r="H52" s="71" t="s">
        <v>500</v>
      </c>
      <c r="I52" s="71">
        <v>2</v>
      </c>
      <c r="J52" s="71">
        <v>73</v>
      </c>
      <c r="K52" s="71" t="str">
        <f t="shared" si="5"/>
        <v>Cleared</v>
      </c>
      <c r="L52" s="71">
        <v>3</v>
      </c>
      <c r="M52" s="71">
        <v>1</v>
      </c>
      <c r="N52" s="72">
        <v>4</v>
      </c>
      <c r="O52" s="72">
        <v>3</v>
      </c>
      <c r="P52" s="72">
        <v>4</v>
      </c>
      <c r="Q52" s="72">
        <v>4</v>
      </c>
      <c r="R52" s="79">
        <f t="shared" si="25"/>
        <v>19</v>
      </c>
      <c r="S52" s="79">
        <f t="shared" si="6"/>
        <v>63.333333333333329</v>
      </c>
      <c r="T52" s="79">
        <f t="shared" si="7"/>
        <v>18.999999999999996</v>
      </c>
      <c r="U52" s="76" t="str">
        <f t="shared" si="8"/>
        <v>Cleared</v>
      </c>
      <c r="V52" s="76" t="str">
        <f t="shared" si="9"/>
        <v>Cleared</v>
      </c>
      <c r="W52" s="98" t="str">
        <f t="shared" si="10"/>
        <v>Cleared</v>
      </c>
      <c r="X52" s="75">
        <v>0.8</v>
      </c>
      <c r="Y52" s="72" t="s">
        <v>24</v>
      </c>
      <c r="Z52" s="72" t="s">
        <v>24</v>
      </c>
      <c r="AA52" s="72" t="s">
        <v>24</v>
      </c>
      <c r="AB52" s="72" t="s">
        <v>24</v>
      </c>
      <c r="AC52" s="72" t="s">
        <v>500</v>
      </c>
      <c r="AD52" s="72">
        <v>75</v>
      </c>
      <c r="AE52" s="71" t="str">
        <f t="shared" si="0"/>
        <v>Cleared</v>
      </c>
      <c r="AF52" s="72">
        <v>0</v>
      </c>
      <c r="AG52" s="72">
        <v>0</v>
      </c>
      <c r="AH52" s="72">
        <v>0</v>
      </c>
      <c r="AI52" s="72">
        <v>0</v>
      </c>
      <c r="AJ52" s="72">
        <v>3</v>
      </c>
      <c r="AK52" s="72">
        <v>5</v>
      </c>
      <c r="AL52" s="79">
        <f t="shared" si="26"/>
        <v>8</v>
      </c>
      <c r="AM52" s="79">
        <f t="shared" si="11"/>
        <v>26.666666666666668</v>
      </c>
      <c r="AN52" s="79">
        <f t="shared" si="12"/>
        <v>8</v>
      </c>
      <c r="AO52" s="76" t="str">
        <f t="shared" si="1"/>
        <v>NC</v>
      </c>
      <c r="AP52" s="76" t="str">
        <f t="shared" si="13"/>
        <v>NC</v>
      </c>
      <c r="AQ52" s="98" t="str">
        <f t="shared" si="14"/>
        <v xml:space="preserve">Test </v>
      </c>
      <c r="AR52" s="75">
        <v>0.8</v>
      </c>
      <c r="AS52" s="72">
        <v>20</v>
      </c>
      <c r="AT52" s="72">
        <v>3</v>
      </c>
      <c r="AU52" s="72">
        <v>20</v>
      </c>
      <c r="AV52" s="72" t="s">
        <v>24</v>
      </c>
      <c r="AW52" s="72" t="s">
        <v>24</v>
      </c>
      <c r="AX52" s="72">
        <v>79</v>
      </c>
      <c r="AY52" s="71" t="str">
        <f t="shared" si="15"/>
        <v>Cleared</v>
      </c>
      <c r="AZ52" s="72">
        <v>3</v>
      </c>
      <c r="BA52" s="72">
        <v>1</v>
      </c>
      <c r="BB52" s="72">
        <v>5</v>
      </c>
      <c r="BC52" s="72">
        <v>0</v>
      </c>
      <c r="BD52" s="72">
        <v>0</v>
      </c>
      <c r="BE52" s="72">
        <v>5</v>
      </c>
      <c r="BF52" s="79">
        <f t="shared" si="2"/>
        <v>14</v>
      </c>
      <c r="BG52" s="79">
        <f t="shared" si="16"/>
        <v>46.666666666666664</v>
      </c>
      <c r="BH52" s="79">
        <f t="shared" si="17"/>
        <v>13.999999999999998</v>
      </c>
      <c r="BI52" s="76" t="str">
        <f t="shared" si="3"/>
        <v>Cleared</v>
      </c>
      <c r="BJ52" s="76" t="str">
        <f t="shared" si="18"/>
        <v>Cleared</v>
      </c>
      <c r="BK52" s="98" t="str">
        <f t="shared" si="19"/>
        <v>Cleared</v>
      </c>
      <c r="BL52" s="75">
        <v>0.8</v>
      </c>
      <c r="BM52" s="72">
        <v>25</v>
      </c>
      <c r="BN52" s="72">
        <v>2</v>
      </c>
      <c r="BO52" s="72">
        <v>9</v>
      </c>
      <c r="BP52" s="72">
        <v>6.3</v>
      </c>
      <c r="BQ52" s="72" t="s">
        <v>24</v>
      </c>
      <c r="BR52" s="72">
        <v>78</v>
      </c>
      <c r="BS52" s="71" t="str">
        <f t="shared" si="20"/>
        <v>Cleared</v>
      </c>
      <c r="BT52" s="98">
        <v>4</v>
      </c>
      <c r="BU52" s="98">
        <v>1</v>
      </c>
      <c r="BV52" s="98">
        <v>3</v>
      </c>
      <c r="BW52" s="98">
        <v>3</v>
      </c>
      <c r="BX52" s="98">
        <v>0</v>
      </c>
      <c r="BY52" s="98">
        <v>5</v>
      </c>
      <c r="BZ52" s="76">
        <f t="shared" si="21"/>
        <v>16</v>
      </c>
      <c r="CA52" s="79">
        <f t="shared" si="22"/>
        <v>53.333333333333336</v>
      </c>
      <c r="CB52" s="79">
        <f t="shared" si="23"/>
        <v>16</v>
      </c>
      <c r="CC52" s="99" t="str">
        <f t="shared" si="4"/>
        <v>Cleared</v>
      </c>
      <c r="CD52" s="99" t="str">
        <f t="shared" si="24"/>
        <v>Cleared</v>
      </c>
      <c r="CE52" s="98" t="str">
        <f t="shared" si="27"/>
        <v>Cleared</v>
      </c>
    </row>
    <row r="53" spans="1:83" s="77" customFormat="1" x14ac:dyDescent="0.3">
      <c r="A53" s="74">
        <v>49</v>
      </c>
      <c r="B53" s="60" t="s">
        <v>123</v>
      </c>
      <c r="C53" s="61" t="s">
        <v>124</v>
      </c>
      <c r="D53" s="75">
        <v>0.6333333333333333</v>
      </c>
      <c r="E53" s="71">
        <v>25</v>
      </c>
      <c r="F53" s="71">
        <v>2</v>
      </c>
      <c r="G53" s="71">
        <v>-25</v>
      </c>
      <c r="H53" s="71" t="s">
        <v>500</v>
      </c>
      <c r="I53" s="71">
        <v>8</v>
      </c>
      <c r="J53" s="71">
        <v>71</v>
      </c>
      <c r="K53" s="71" t="str">
        <f t="shared" si="5"/>
        <v>NC</v>
      </c>
      <c r="L53" s="71">
        <v>4</v>
      </c>
      <c r="M53" s="71">
        <v>1</v>
      </c>
      <c r="N53" s="71">
        <v>2</v>
      </c>
      <c r="O53" s="71">
        <v>3</v>
      </c>
      <c r="P53" s="71">
        <v>1</v>
      </c>
      <c r="Q53" s="71">
        <v>4</v>
      </c>
      <c r="R53" s="76">
        <f t="shared" si="25"/>
        <v>15</v>
      </c>
      <c r="S53" s="76">
        <f t="shared" si="6"/>
        <v>50</v>
      </c>
      <c r="T53" s="76">
        <f t="shared" si="7"/>
        <v>15</v>
      </c>
      <c r="U53" s="76" t="str">
        <f t="shared" si="8"/>
        <v>Cleared</v>
      </c>
      <c r="V53" s="76" t="str">
        <f t="shared" si="9"/>
        <v>NC</v>
      </c>
      <c r="W53" s="98" t="str">
        <f t="shared" si="10"/>
        <v xml:space="preserve">Attendance  </v>
      </c>
      <c r="X53" s="75">
        <v>0.16666666666666666</v>
      </c>
      <c r="Y53" s="71">
        <v>26</v>
      </c>
      <c r="Z53" s="71">
        <v>3</v>
      </c>
      <c r="AA53" s="71">
        <v>-11</v>
      </c>
      <c r="AB53" s="71" t="s">
        <v>24</v>
      </c>
      <c r="AC53" s="71">
        <v>8</v>
      </c>
      <c r="AD53" s="71">
        <v>70</v>
      </c>
      <c r="AE53" s="71" t="str">
        <f t="shared" si="0"/>
        <v>NC</v>
      </c>
      <c r="AF53" s="71">
        <v>4</v>
      </c>
      <c r="AG53" s="71">
        <v>1</v>
      </c>
      <c r="AH53" s="71">
        <v>2</v>
      </c>
      <c r="AI53" s="71">
        <v>0</v>
      </c>
      <c r="AJ53" s="71">
        <v>1</v>
      </c>
      <c r="AK53" s="71">
        <v>4</v>
      </c>
      <c r="AL53" s="76">
        <f t="shared" si="26"/>
        <v>12</v>
      </c>
      <c r="AM53" s="76">
        <f t="shared" si="11"/>
        <v>40</v>
      </c>
      <c r="AN53" s="76">
        <f t="shared" si="12"/>
        <v>12</v>
      </c>
      <c r="AO53" s="76" t="str">
        <f t="shared" si="1"/>
        <v>Cleared</v>
      </c>
      <c r="AP53" s="76" t="str">
        <f t="shared" si="13"/>
        <v>NC</v>
      </c>
      <c r="AQ53" s="98" t="str">
        <f t="shared" si="14"/>
        <v xml:space="preserve">Attendance  </v>
      </c>
      <c r="AR53" s="75">
        <v>0.23333333333333334</v>
      </c>
      <c r="AS53" s="71" t="s">
        <v>24</v>
      </c>
      <c r="AT53" s="71" t="s">
        <v>24</v>
      </c>
      <c r="AU53" s="71" t="s">
        <v>24</v>
      </c>
      <c r="AV53" s="71" t="s">
        <v>24</v>
      </c>
      <c r="AW53" s="71">
        <v>7</v>
      </c>
      <c r="AX53" s="71">
        <v>68</v>
      </c>
      <c r="AY53" s="71" t="str">
        <f t="shared" si="15"/>
        <v>NC</v>
      </c>
      <c r="AZ53" s="71">
        <v>0</v>
      </c>
      <c r="BA53" s="71">
        <v>0</v>
      </c>
      <c r="BB53" s="71">
        <v>0</v>
      </c>
      <c r="BC53" s="71">
        <v>0</v>
      </c>
      <c r="BD53" s="71">
        <v>1</v>
      </c>
      <c r="BE53" s="71">
        <v>4</v>
      </c>
      <c r="BF53" s="76">
        <f t="shared" si="2"/>
        <v>5</v>
      </c>
      <c r="BG53" s="76">
        <f t="shared" si="16"/>
        <v>16.666666666666664</v>
      </c>
      <c r="BH53" s="76">
        <f t="shared" si="17"/>
        <v>4.9999999999999991</v>
      </c>
      <c r="BI53" s="76" t="str">
        <f t="shared" si="3"/>
        <v>NC</v>
      </c>
      <c r="BJ53" s="76" t="str">
        <f t="shared" si="18"/>
        <v>NC</v>
      </c>
      <c r="BK53" s="98" t="str">
        <f t="shared" si="19"/>
        <v xml:space="preserve">Attendance  Test </v>
      </c>
      <c r="BL53" s="75">
        <v>0.66666666666666663</v>
      </c>
      <c r="BM53" s="71" t="s">
        <v>24</v>
      </c>
      <c r="BN53" s="71" t="s">
        <v>24</v>
      </c>
      <c r="BO53" s="71" t="s">
        <v>24</v>
      </c>
      <c r="BP53" s="71">
        <v>5.2</v>
      </c>
      <c r="BQ53" s="71">
        <v>7</v>
      </c>
      <c r="BR53" s="71" t="s">
        <v>24</v>
      </c>
      <c r="BS53" s="71" t="str">
        <f t="shared" si="20"/>
        <v>Cleared</v>
      </c>
      <c r="BT53" s="93">
        <v>0</v>
      </c>
      <c r="BU53" s="98">
        <v>0</v>
      </c>
      <c r="BV53" s="98">
        <v>0</v>
      </c>
      <c r="BW53" s="93">
        <v>2</v>
      </c>
      <c r="BX53" s="93">
        <v>1</v>
      </c>
      <c r="BY53" s="93">
        <v>0</v>
      </c>
      <c r="BZ53" s="76">
        <f t="shared" si="21"/>
        <v>3</v>
      </c>
      <c r="CA53" s="76">
        <f t="shared" si="22"/>
        <v>10</v>
      </c>
      <c r="CB53" s="76">
        <f t="shared" si="23"/>
        <v>3</v>
      </c>
      <c r="CC53" s="99" t="str">
        <f t="shared" si="4"/>
        <v>NC</v>
      </c>
      <c r="CD53" s="99" t="str">
        <f t="shared" si="24"/>
        <v>NC</v>
      </c>
      <c r="CE53" s="98" t="str">
        <f t="shared" si="27"/>
        <v xml:space="preserve">Test </v>
      </c>
    </row>
    <row r="54" spans="1:83" s="77" customFormat="1" x14ac:dyDescent="0.3">
      <c r="A54" s="78">
        <v>50</v>
      </c>
      <c r="B54" s="64" t="s">
        <v>125</v>
      </c>
      <c r="C54" s="65" t="s">
        <v>126</v>
      </c>
      <c r="D54" s="75">
        <v>0.66666666666666663</v>
      </c>
      <c r="E54" s="71">
        <v>25</v>
      </c>
      <c r="F54" s="71" t="s">
        <v>500</v>
      </c>
      <c r="G54" s="71">
        <v>-30</v>
      </c>
      <c r="H54" s="71" t="s">
        <v>500</v>
      </c>
      <c r="I54" s="71">
        <v>4</v>
      </c>
      <c r="J54" s="71">
        <v>162</v>
      </c>
      <c r="K54" s="71" t="str">
        <f t="shared" si="5"/>
        <v>Cleared</v>
      </c>
      <c r="L54" s="71">
        <v>4</v>
      </c>
      <c r="M54" s="71">
        <v>3</v>
      </c>
      <c r="N54" s="72">
        <v>1</v>
      </c>
      <c r="O54" s="72">
        <v>3</v>
      </c>
      <c r="P54" s="72">
        <v>2</v>
      </c>
      <c r="Q54" s="72">
        <v>5</v>
      </c>
      <c r="R54" s="79">
        <f t="shared" si="25"/>
        <v>18</v>
      </c>
      <c r="S54" s="79">
        <f t="shared" si="6"/>
        <v>60</v>
      </c>
      <c r="T54" s="79">
        <f t="shared" si="7"/>
        <v>18</v>
      </c>
      <c r="U54" s="76" t="str">
        <f t="shared" si="8"/>
        <v>Cleared</v>
      </c>
      <c r="V54" s="76" t="str">
        <f t="shared" si="9"/>
        <v>Cleared</v>
      </c>
      <c r="W54" s="98" t="str">
        <f t="shared" si="10"/>
        <v>Cleared</v>
      </c>
      <c r="X54" s="75">
        <v>0.33333333333333331</v>
      </c>
      <c r="Y54" s="72" t="s">
        <v>24</v>
      </c>
      <c r="Z54" s="72" t="s">
        <v>24</v>
      </c>
      <c r="AA54" s="72" t="s">
        <v>24</v>
      </c>
      <c r="AB54" s="72" t="s">
        <v>24</v>
      </c>
      <c r="AC54" s="72">
        <v>6</v>
      </c>
      <c r="AD54" s="72">
        <v>85</v>
      </c>
      <c r="AE54" s="71" t="str">
        <f t="shared" si="0"/>
        <v>NC</v>
      </c>
      <c r="AF54" s="72">
        <v>0</v>
      </c>
      <c r="AG54" s="72">
        <v>0</v>
      </c>
      <c r="AH54" s="72">
        <v>0</v>
      </c>
      <c r="AI54" s="72">
        <v>0</v>
      </c>
      <c r="AJ54" s="72">
        <v>1</v>
      </c>
      <c r="AK54" s="72">
        <v>5</v>
      </c>
      <c r="AL54" s="79">
        <f t="shared" si="26"/>
        <v>6</v>
      </c>
      <c r="AM54" s="79">
        <f t="shared" si="11"/>
        <v>20</v>
      </c>
      <c r="AN54" s="79">
        <f t="shared" si="12"/>
        <v>6</v>
      </c>
      <c r="AO54" s="76" t="str">
        <f t="shared" si="1"/>
        <v>NC</v>
      </c>
      <c r="AP54" s="76" t="str">
        <f t="shared" si="13"/>
        <v>NC</v>
      </c>
      <c r="AQ54" s="98" t="str">
        <f t="shared" si="14"/>
        <v xml:space="preserve">Attendance  Test </v>
      </c>
      <c r="AR54" s="75">
        <v>6.6666666666666666E-2</v>
      </c>
      <c r="AS54" s="72" t="s">
        <v>24</v>
      </c>
      <c r="AT54" s="72" t="s">
        <v>24</v>
      </c>
      <c r="AU54" s="72" t="s">
        <v>24</v>
      </c>
      <c r="AV54" s="72" t="s">
        <v>24</v>
      </c>
      <c r="AW54" s="72" t="s">
        <v>24</v>
      </c>
      <c r="AX54" s="72">
        <v>82</v>
      </c>
      <c r="AY54" s="71" t="str">
        <f t="shared" si="15"/>
        <v>NC</v>
      </c>
      <c r="AZ54" s="72">
        <v>0</v>
      </c>
      <c r="BA54" s="72">
        <v>0</v>
      </c>
      <c r="BB54" s="72">
        <v>0</v>
      </c>
      <c r="BC54" s="72">
        <v>0</v>
      </c>
      <c r="BD54" s="72">
        <v>0</v>
      </c>
      <c r="BE54" s="72">
        <v>5</v>
      </c>
      <c r="BF54" s="79">
        <f t="shared" si="2"/>
        <v>5</v>
      </c>
      <c r="BG54" s="79">
        <f t="shared" si="16"/>
        <v>16.666666666666664</v>
      </c>
      <c r="BH54" s="79">
        <f t="shared" si="17"/>
        <v>4.9999999999999991</v>
      </c>
      <c r="BI54" s="76" t="str">
        <f t="shared" si="3"/>
        <v>NC</v>
      </c>
      <c r="BJ54" s="76" t="str">
        <f t="shared" si="18"/>
        <v>NC</v>
      </c>
      <c r="BK54" s="98" t="str">
        <f t="shared" si="19"/>
        <v xml:space="preserve">Attendance  Test </v>
      </c>
      <c r="BL54" s="75">
        <v>6.6666666666666666E-2</v>
      </c>
      <c r="BM54" s="72" t="s">
        <v>24</v>
      </c>
      <c r="BN54" s="72" t="s">
        <v>24</v>
      </c>
      <c r="BO54" s="72" t="s">
        <v>24</v>
      </c>
      <c r="BP54" s="72" t="s">
        <v>24</v>
      </c>
      <c r="BQ54" s="72" t="s">
        <v>24</v>
      </c>
      <c r="BR54" s="72" t="s">
        <v>24</v>
      </c>
      <c r="BS54" s="71" t="str">
        <f t="shared" si="20"/>
        <v>NC</v>
      </c>
      <c r="BT54" s="98">
        <v>0</v>
      </c>
      <c r="BU54" s="98">
        <v>0</v>
      </c>
      <c r="BV54" s="98">
        <v>0</v>
      </c>
      <c r="BW54" s="98">
        <v>0</v>
      </c>
      <c r="BX54" s="98">
        <v>0</v>
      </c>
      <c r="BY54" s="98">
        <v>0</v>
      </c>
      <c r="BZ54" s="76">
        <f t="shared" si="21"/>
        <v>0</v>
      </c>
      <c r="CA54" s="79">
        <f t="shared" si="22"/>
        <v>0</v>
      </c>
      <c r="CB54" s="79">
        <f t="shared" si="23"/>
        <v>0</v>
      </c>
      <c r="CC54" s="99" t="str">
        <f t="shared" si="4"/>
        <v>NC</v>
      </c>
      <c r="CD54" s="99" t="str">
        <f t="shared" si="24"/>
        <v>NC</v>
      </c>
      <c r="CE54" s="98" t="str">
        <f t="shared" si="27"/>
        <v xml:space="preserve">Attendance  Test </v>
      </c>
    </row>
    <row r="55" spans="1:83" s="77" customFormat="1" x14ac:dyDescent="0.3">
      <c r="A55" s="74">
        <v>51</v>
      </c>
      <c r="B55" s="60" t="s">
        <v>127</v>
      </c>
      <c r="C55" s="61" t="s">
        <v>128</v>
      </c>
      <c r="D55" s="75">
        <v>0.93333333333333335</v>
      </c>
      <c r="E55" s="71">
        <v>12</v>
      </c>
      <c r="F55" s="71">
        <v>2</v>
      </c>
      <c r="G55" s="71">
        <v>-25</v>
      </c>
      <c r="H55" s="71" t="s">
        <v>500</v>
      </c>
      <c r="I55" s="71">
        <v>3</v>
      </c>
      <c r="J55" s="71">
        <v>67</v>
      </c>
      <c r="K55" s="71" t="str">
        <f t="shared" si="5"/>
        <v>Cleared</v>
      </c>
      <c r="L55" s="71">
        <v>2</v>
      </c>
      <c r="M55" s="71">
        <v>1</v>
      </c>
      <c r="N55" s="71">
        <v>1</v>
      </c>
      <c r="O55" s="71">
        <v>3</v>
      </c>
      <c r="P55" s="71">
        <v>3</v>
      </c>
      <c r="Q55" s="71">
        <v>4</v>
      </c>
      <c r="R55" s="76">
        <f t="shared" si="25"/>
        <v>14</v>
      </c>
      <c r="S55" s="76">
        <f t="shared" si="6"/>
        <v>46.666666666666664</v>
      </c>
      <c r="T55" s="76">
        <f t="shared" si="7"/>
        <v>13.999999999999998</v>
      </c>
      <c r="U55" s="76" t="str">
        <f t="shared" si="8"/>
        <v>Cleared</v>
      </c>
      <c r="V55" s="76" t="str">
        <f t="shared" si="9"/>
        <v>Cleared</v>
      </c>
      <c r="W55" s="98" t="str">
        <f t="shared" si="10"/>
        <v>Cleared</v>
      </c>
      <c r="X55" s="75">
        <v>0.96666666666666667</v>
      </c>
      <c r="Y55" s="71">
        <v>10</v>
      </c>
      <c r="Z55" s="71">
        <v>1</v>
      </c>
      <c r="AA55" s="71">
        <v>2</v>
      </c>
      <c r="AB55" s="71" t="s">
        <v>24</v>
      </c>
      <c r="AC55" s="71">
        <v>4</v>
      </c>
      <c r="AD55" s="71">
        <v>67</v>
      </c>
      <c r="AE55" s="71" t="str">
        <f t="shared" si="0"/>
        <v>Cleared</v>
      </c>
      <c r="AF55" s="71">
        <v>1</v>
      </c>
      <c r="AG55" s="71">
        <v>1</v>
      </c>
      <c r="AH55" s="71">
        <v>3</v>
      </c>
      <c r="AI55" s="71">
        <v>0</v>
      </c>
      <c r="AJ55" s="71">
        <v>2</v>
      </c>
      <c r="AK55" s="71">
        <v>4</v>
      </c>
      <c r="AL55" s="76">
        <f t="shared" si="26"/>
        <v>11</v>
      </c>
      <c r="AM55" s="76">
        <f t="shared" si="11"/>
        <v>36.666666666666664</v>
      </c>
      <c r="AN55" s="76">
        <f t="shared" si="12"/>
        <v>10.999999999999998</v>
      </c>
      <c r="AO55" s="76" t="str">
        <f t="shared" si="1"/>
        <v>Cleared</v>
      </c>
      <c r="AP55" s="76" t="str">
        <f t="shared" si="13"/>
        <v>Cleared</v>
      </c>
      <c r="AQ55" s="98" t="str">
        <f t="shared" si="14"/>
        <v>Cleared</v>
      </c>
      <c r="AR55" s="75">
        <v>0.8666666666666667</v>
      </c>
      <c r="AS55" s="71">
        <v>11</v>
      </c>
      <c r="AT55" s="71">
        <v>2</v>
      </c>
      <c r="AU55" s="71">
        <v>4</v>
      </c>
      <c r="AV55" s="71">
        <v>3.7</v>
      </c>
      <c r="AW55" s="71">
        <v>3</v>
      </c>
      <c r="AX55" s="71">
        <v>67</v>
      </c>
      <c r="AY55" s="71" t="str">
        <f t="shared" si="15"/>
        <v>Cleared</v>
      </c>
      <c r="AZ55" s="71">
        <v>1</v>
      </c>
      <c r="BA55" s="71">
        <v>1</v>
      </c>
      <c r="BB55" s="71">
        <v>3</v>
      </c>
      <c r="BC55" s="71">
        <v>2</v>
      </c>
      <c r="BD55" s="71">
        <v>3</v>
      </c>
      <c r="BE55" s="71">
        <v>4</v>
      </c>
      <c r="BF55" s="76">
        <f t="shared" si="2"/>
        <v>14</v>
      </c>
      <c r="BG55" s="76">
        <f t="shared" si="16"/>
        <v>46.666666666666664</v>
      </c>
      <c r="BH55" s="76">
        <f t="shared" si="17"/>
        <v>13.999999999999998</v>
      </c>
      <c r="BI55" s="76" t="str">
        <f t="shared" si="3"/>
        <v>Cleared</v>
      </c>
      <c r="BJ55" s="76" t="str">
        <f t="shared" si="18"/>
        <v>Cleared</v>
      </c>
      <c r="BK55" s="98" t="str">
        <f t="shared" si="19"/>
        <v>Cleared</v>
      </c>
      <c r="BL55" s="75">
        <v>0.8666666666666667</v>
      </c>
      <c r="BM55" s="71">
        <v>3</v>
      </c>
      <c r="BN55" s="71">
        <v>2</v>
      </c>
      <c r="BO55" s="71">
        <v>-2</v>
      </c>
      <c r="BP55" s="71">
        <v>3.7</v>
      </c>
      <c r="BQ55" s="71">
        <v>3</v>
      </c>
      <c r="BR55" s="71">
        <v>68</v>
      </c>
      <c r="BS55" s="71" t="str">
        <f t="shared" si="20"/>
        <v>Cleared</v>
      </c>
      <c r="BT55" s="93">
        <v>1</v>
      </c>
      <c r="BU55" s="98">
        <v>1</v>
      </c>
      <c r="BV55" s="98">
        <v>3</v>
      </c>
      <c r="BW55" s="93">
        <v>2</v>
      </c>
      <c r="BX55" s="93">
        <v>3</v>
      </c>
      <c r="BY55" s="93">
        <v>4</v>
      </c>
      <c r="BZ55" s="76">
        <f t="shared" si="21"/>
        <v>14</v>
      </c>
      <c r="CA55" s="76">
        <f t="shared" si="22"/>
        <v>46.666666666666664</v>
      </c>
      <c r="CB55" s="76">
        <f t="shared" si="23"/>
        <v>13.999999999999998</v>
      </c>
      <c r="CC55" s="99" t="str">
        <f t="shared" si="4"/>
        <v>Cleared</v>
      </c>
      <c r="CD55" s="99" t="str">
        <f t="shared" si="24"/>
        <v>Cleared</v>
      </c>
      <c r="CE55" s="98" t="str">
        <f t="shared" si="27"/>
        <v>Cleared</v>
      </c>
    </row>
    <row r="56" spans="1:83" s="77" customFormat="1" x14ac:dyDescent="0.3">
      <c r="A56" s="78">
        <v>52</v>
      </c>
      <c r="B56" s="64" t="s">
        <v>129</v>
      </c>
      <c r="C56" s="65" t="s">
        <v>130</v>
      </c>
      <c r="D56" s="75">
        <v>0.8</v>
      </c>
      <c r="E56" s="71">
        <v>10</v>
      </c>
      <c r="F56" s="71">
        <v>2</v>
      </c>
      <c r="G56" s="71">
        <v>-9</v>
      </c>
      <c r="H56" s="71" t="s">
        <v>500</v>
      </c>
      <c r="I56" s="71">
        <v>8</v>
      </c>
      <c r="J56" s="71">
        <v>68</v>
      </c>
      <c r="K56" s="71" t="str">
        <f t="shared" si="5"/>
        <v>Cleared</v>
      </c>
      <c r="L56" s="71">
        <v>1</v>
      </c>
      <c r="M56" s="71">
        <v>1</v>
      </c>
      <c r="N56" s="72">
        <v>3</v>
      </c>
      <c r="O56" s="72">
        <v>3</v>
      </c>
      <c r="P56" s="72">
        <v>1</v>
      </c>
      <c r="Q56" s="72">
        <v>4</v>
      </c>
      <c r="R56" s="79">
        <f t="shared" si="25"/>
        <v>13</v>
      </c>
      <c r="S56" s="79">
        <f t="shared" si="6"/>
        <v>43.333333333333336</v>
      </c>
      <c r="T56" s="79">
        <f t="shared" si="7"/>
        <v>13</v>
      </c>
      <c r="U56" s="76" t="str">
        <f t="shared" si="8"/>
        <v>Cleared</v>
      </c>
      <c r="V56" s="76" t="str">
        <f t="shared" si="9"/>
        <v>Cleared</v>
      </c>
      <c r="W56" s="98" t="str">
        <f t="shared" si="10"/>
        <v>Cleared</v>
      </c>
      <c r="X56" s="75">
        <v>0.13333333333333333</v>
      </c>
      <c r="Y56" s="72" t="s">
        <v>24</v>
      </c>
      <c r="Z56" s="72" t="s">
        <v>24</v>
      </c>
      <c r="AA56" s="72" t="s">
        <v>24</v>
      </c>
      <c r="AB56" s="72" t="s">
        <v>24</v>
      </c>
      <c r="AC56" s="72">
        <v>8</v>
      </c>
      <c r="AD56" s="72">
        <v>71</v>
      </c>
      <c r="AE56" s="71" t="str">
        <f t="shared" si="0"/>
        <v>NC</v>
      </c>
      <c r="AF56" s="72">
        <v>0</v>
      </c>
      <c r="AG56" s="72">
        <v>0</v>
      </c>
      <c r="AH56" s="72">
        <v>0</v>
      </c>
      <c r="AI56" s="72">
        <v>0</v>
      </c>
      <c r="AJ56" s="72">
        <v>1</v>
      </c>
      <c r="AK56" s="72">
        <v>4</v>
      </c>
      <c r="AL56" s="79">
        <f t="shared" si="26"/>
        <v>5</v>
      </c>
      <c r="AM56" s="79">
        <f t="shared" si="11"/>
        <v>16.666666666666664</v>
      </c>
      <c r="AN56" s="79">
        <f t="shared" si="12"/>
        <v>4.9999999999999991</v>
      </c>
      <c r="AO56" s="76" t="str">
        <f t="shared" si="1"/>
        <v>NC</v>
      </c>
      <c r="AP56" s="76" t="str">
        <f t="shared" si="13"/>
        <v>NC</v>
      </c>
      <c r="AQ56" s="98" t="str">
        <f t="shared" si="14"/>
        <v xml:space="preserve">Attendance  Test </v>
      </c>
      <c r="AR56" s="75">
        <v>0.23333333333333334</v>
      </c>
      <c r="AS56" s="72">
        <v>11</v>
      </c>
      <c r="AT56" s="72">
        <v>5</v>
      </c>
      <c r="AU56" s="72">
        <v>-10</v>
      </c>
      <c r="AV56" s="72" t="s">
        <v>24</v>
      </c>
      <c r="AW56" s="72" t="s">
        <v>24</v>
      </c>
      <c r="AX56" s="72">
        <v>71</v>
      </c>
      <c r="AY56" s="71" t="str">
        <f t="shared" si="15"/>
        <v>NC</v>
      </c>
      <c r="AZ56" s="72">
        <v>1</v>
      </c>
      <c r="BA56" s="72">
        <v>1</v>
      </c>
      <c r="BB56" s="72">
        <v>3</v>
      </c>
      <c r="BC56" s="72">
        <v>0</v>
      </c>
      <c r="BD56" s="72">
        <v>0</v>
      </c>
      <c r="BE56" s="72">
        <v>4</v>
      </c>
      <c r="BF56" s="79">
        <f t="shared" si="2"/>
        <v>9</v>
      </c>
      <c r="BG56" s="79">
        <f t="shared" si="16"/>
        <v>30</v>
      </c>
      <c r="BH56" s="79">
        <f t="shared" si="17"/>
        <v>9</v>
      </c>
      <c r="BI56" s="76" t="str">
        <f t="shared" si="3"/>
        <v>Cleared</v>
      </c>
      <c r="BJ56" s="76" t="str">
        <f t="shared" si="18"/>
        <v>NC</v>
      </c>
      <c r="BK56" s="98" t="str">
        <f t="shared" si="19"/>
        <v xml:space="preserve">Attendance  </v>
      </c>
      <c r="BL56" s="75">
        <v>0.13333333333333333</v>
      </c>
      <c r="BM56" s="72" t="s">
        <v>24</v>
      </c>
      <c r="BN56" s="72" t="s">
        <v>24</v>
      </c>
      <c r="BO56" s="72" t="s">
        <v>24</v>
      </c>
      <c r="BP56" s="72">
        <v>4.0999999999999996</v>
      </c>
      <c r="BQ56" s="72" t="s">
        <v>24</v>
      </c>
      <c r="BR56" s="72">
        <v>71</v>
      </c>
      <c r="BS56" s="71" t="str">
        <f t="shared" si="20"/>
        <v>NC</v>
      </c>
      <c r="BT56" s="98">
        <v>0</v>
      </c>
      <c r="BU56" s="98">
        <v>0</v>
      </c>
      <c r="BV56" s="98">
        <v>0</v>
      </c>
      <c r="BW56" s="98">
        <v>2</v>
      </c>
      <c r="BX56" s="98">
        <v>0</v>
      </c>
      <c r="BY56" s="98">
        <v>4</v>
      </c>
      <c r="BZ56" s="76">
        <f t="shared" si="21"/>
        <v>6</v>
      </c>
      <c r="CA56" s="79">
        <f t="shared" si="22"/>
        <v>20</v>
      </c>
      <c r="CB56" s="79">
        <f t="shared" si="23"/>
        <v>6</v>
      </c>
      <c r="CC56" s="99" t="str">
        <f t="shared" si="4"/>
        <v>NC</v>
      </c>
      <c r="CD56" s="99" t="str">
        <f t="shared" si="24"/>
        <v>NC</v>
      </c>
      <c r="CE56" s="98" t="str">
        <f t="shared" si="27"/>
        <v xml:space="preserve">Attendance  Test </v>
      </c>
    </row>
    <row r="57" spans="1:83" s="77" customFormat="1" x14ac:dyDescent="0.3">
      <c r="A57" s="74">
        <v>53</v>
      </c>
      <c r="B57" s="60" t="s">
        <v>131</v>
      </c>
      <c r="C57" s="61" t="s">
        <v>132</v>
      </c>
      <c r="D57" s="75">
        <v>0.66666666666666663</v>
      </c>
      <c r="E57" s="71">
        <v>15</v>
      </c>
      <c r="F57" s="71">
        <v>6</v>
      </c>
      <c r="G57" s="71">
        <v>-15</v>
      </c>
      <c r="H57" s="71" t="s">
        <v>500</v>
      </c>
      <c r="I57" s="71">
        <v>8</v>
      </c>
      <c r="J57" s="71">
        <v>68</v>
      </c>
      <c r="K57" s="71" t="str">
        <f t="shared" si="5"/>
        <v>Cleared</v>
      </c>
      <c r="L57" s="71">
        <v>2</v>
      </c>
      <c r="M57" s="71">
        <v>1</v>
      </c>
      <c r="N57" s="71">
        <v>2</v>
      </c>
      <c r="O57" s="71">
        <v>3</v>
      </c>
      <c r="P57" s="71">
        <v>1</v>
      </c>
      <c r="Q57" s="71">
        <v>4</v>
      </c>
      <c r="R57" s="76">
        <f t="shared" si="25"/>
        <v>13</v>
      </c>
      <c r="S57" s="76">
        <f t="shared" si="6"/>
        <v>43.333333333333336</v>
      </c>
      <c r="T57" s="76">
        <f t="shared" si="7"/>
        <v>13</v>
      </c>
      <c r="U57" s="76" t="str">
        <f t="shared" si="8"/>
        <v>Cleared</v>
      </c>
      <c r="V57" s="76" t="str">
        <f t="shared" si="9"/>
        <v>Cleared</v>
      </c>
      <c r="W57" s="98" t="str">
        <f t="shared" si="10"/>
        <v>Cleared</v>
      </c>
      <c r="X57" s="75">
        <v>0.13333333333333333</v>
      </c>
      <c r="Y57" s="71" t="s">
        <v>24</v>
      </c>
      <c r="Z57" s="71" t="s">
        <v>24</v>
      </c>
      <c r="AA57" s="71" t="s">
        <v>24</v>
      </c>
      <c r="AB57" s="71" t="s">
        <v>24</v>
      </c>
      <c r="AC57" s="71">
        <v>8</v>
      </c>
      <c r="AD57" s="71">
        <v>69</v>
      </c>
      <c r="AE57" s="71" t="str">
        <f t="shared" si="0"/>
        <v>NC</v>
      </c>
      <c r="AF57" s="71">
        <v>0</v>
      </c>
      <c r="AG57" s="71">
        <v>0</v>
      </c>
      <c r="AH57" s="71">
        <v>0</v>
      </c>
      <c r="AI57" s="71">
        <v>0</v>
      </c>
      <c r="AJ57" s="71">
        <v>1</v>
      </c>
      <c r="AK57" s="71">
        <v>4</v>
      </c>
      <c r="AL57" s="76">
        <f t="shared" si="26"/>
        <v>5</v>
      </c>
      <c r="AM57" s="76">
        <f t="shared" si="11"/>
        <v>16.666666666666664</v>
      </c>
      <c r="AN57" s="76">
        <f t="shared" si="12"/>
        <v>4.9999999999999991</v>
      </c>
      <c r="AO57" s="76" t="str">
        <f t="shared" si="1"/>
        <v>NC</v>
      </c>
      <c r="AP57" s="76" t="str">
        <f t="shared" si="13"/>
        <v>NC</v>
      </c>
      <c r="AQ57" s="98" t="str">
        <f t="shared" si="14"/>
        <v xml:space="preserve">Attendance  Test </v>
      </c>
      <c r="AR57" s="75">
        <v>0.8</v>
      </c>
      <c r="AS57" s="71">
        <v>15</v>
      </c>
      <c r="AT57" s="71">
        <v>26</v>
      </c>
      <c r="AU57" s="71">
        <v>-18</v>
      </c>
      <c r="AV57" s="71">
        <v>4.0999999999999996</v>
      </c>
      <c r="AW57" s="71">
        <v>8</v>
      </c>
      <c r="AX57" s="71">
        <v>70</v>
      </c>
      <c r="AY57" s="71" t="str">
        <f t="shared" si="15"/>
        <v>Cleared</v>
      </c>
      <c r="AZ57" s="71">
        <v>2</v>
      </c>
      <c r="BA57" s="71">
        <v>4</v>
      </c>
      <c r="BB57" s="71">
        <v>2</v>
      </c>
      <c r="BC57" s="71">
        <v>2</v>
      </c>
      <c r="BD57" s="71">
        <v>1</v>
      </c>
      <c r="BE57" s="71">
        <v>4</v>
      </c>
      <c r="BF57" s="76">
        <f t="shared" si="2"/>
        <v>15</v>
      </c>
      <c r="BG57" s="76">
        <f t="shared" si="16"/>
        <v>50</v>
      </c>
      <c r="BH57" s="76">
        <f t="shared" si="17"/>
        <v>15</v>
      </c>
      <c r="BI57" s="76" t="str">
        <f t="shared" si="3"/>
        <v>Cleared</v>
      </c>
      <c r="BJ57" s="76" t="str">
        <f t="shared" si="18"/>
        <v>Cleared</v>
      </c>
      <c r="BK57" s="98" t="str">
        <f t="shared" si="19"/>
        <v>Cleared</v>
      </c>
      <c r="BL57" s="75">
        <v>0.53333333333333333</v>
      </c>
      <c r="BM57" s="71">
        <v>16</v>
      </c>
      <c r="BN57" s="71">
        <v>24</v>
      </c>
      <c r="BO57" s="71">
        <v>-8</v>
      </c>
      <c r="BP57" s="71">
        <v>5.2</v>
      </c>
      <c r="BQ57" s="71">
        <v>8</v>
      </c>
      <c r="BR57" s="71">
        <v>65</v>
      </c>
      <c r="BS57" s="71" t="str">
        <f t="shared" si="20"/>
        <v>NC</v>
      </c>
      <c r="BT57" s="93">
        <v>2</v>
      </c>
      <c r="BU57" s="98">
        <v>4</v>
      </c>
      <c r="BV57" s="98">
        <v>2</v>
      </c>
      <c r="BW57" s="93">
        <v>2</v>
      </c>
      <c r="BX57" s="93">
        <v>1</v>
      </c>
      <c r="BY57" s="93">
        <v>3</v>
      </c>
      <c r="BZ57" s="76">
        <f t="shared" si="21"/>
        <v>14</v>
      </c>
      <c r="CA57" s="76">
        <f t="shared" si="22"/>
        <v>46.666666666666664</v>
      </c>
      <c r="CB57" s="76">
        <f t="shared" si="23"/>
        <v>13.999999999999998</v>
      </c>
      <c r="CC57" s="99" t="str">
        <f t="shared" si="4"/>
        <v>Cleared</v>
      </c>
      <c r="CD57" s="99" t="str">
        <f t="shared" si="24"/>
        <v>NC</v>
      </c>
      <c r="CE57" s="98" t="str">
        <f t="shared" si="27"/>
        <v xml:space="preserve">Attendance  </v>
      </c>
    </row>
    <row r="58" spans="1:83" s="77" customFormat="1" x14ac:dyDescent="0.3">
      <c r="A58" s="78">
        <v>54</v>
      </c>
      <c r="B58" s="64" t="s">
        <v>133</v>
      </c>
      <c r="C58" s="65" t="s">
        <v>134</v>
      </c>
      <c r="D58" s="75">
        <v>0.9</v>
      </c>
      <c r="E58" s="71">
        <v>14</v>
      </c>
      <c r="F58" s="71">
        <v>1</v>
      </c>
      <c r="G58" s="71">
        <v>-8</v>
      </c>
      <c r="H58" s="71" t="s">
        <v>500</v>
      </c>
      <c r="I58" s="71">
        <v>3</v>
      </c>
      <c r="J58" s="71">
        <v>63</v>
      </c>
      <c r="K58" s="71" t="str">
        <f t="shared" si="5"/>
        <v>Cleared</v>
      </c>
      <c r="L58" s="71">
        <v>2</v>
      </c>
      <c r="M58" s="71">
        <v>1</v>
      </c>
      <c r="N58" s="72">
        <v>3</v>
      </c>
      <c r="O58" s="72">
        <v>3</v>
      </c>
      <c r="P58" s="72">
        <v>3</v>
      </c>
      <c r="Q58" s="72">
        <v>3</v>
      </c>
      <c r="R58" s="79">
        <f t="shared" si="25"/>
        <v>15</v>
      </c>
      <c r="S58" s="79">
        <f t="shared" si="6"/>
        <v>50</v>
      </c>
      <c r="T58" s="79">
        <f t="shared" si="7"/>
        <v>15</v>
      </c>
      <c r="U58" s="76" t="str">
        <f t="shared" si="8"/>
        <v>Cleared</v>
      </c>
      <c r="V58" s="76" t="str">
        <f t="shared" si="9"/>
        <v>Cleared</v>
      </c>
      <c r="W58" s="98" t="str">
        <f t="shared" si="10"/>
        <v>Cleared</v>
      </c>
      <c r="X58" s="75">
        <v>0.8</v>
      </c>
      <c r="Y58" s="72">
        <v>13</v>
      </c>
      <c r="Z58" s="72">
        <v>1</v>
      </c>
      <c r="AA58" s="72">
        <v>2</v>
      </c>
      <c r="AB58" s="72" t="s">
        <v>24</v>
      </c>
      <c r="AC58" s="72">
        <v>8</v>
      </c>
      <c r="AD58" s="72">
        <v>66</v>
      </c>
      <c r="AE58" s="71" t="str">
        <f t="shared" si="0"/>
        <v>Cleared</v>
      </c>
      <c r="AF58" s="72">
        <v>2</v>
      </c>
      <c r="AG58" s="72">
        <v>1</v>
      </c>
      <c r="AH58" s="72">
        <v>3</v>
      </c>
      <c r="AI58" s="72">
        <v>0</v>
      </c>
      <c r="AJ58" s="72">
        <v>1</v>
      </c>
      <c r="AK58" s="72">
        <v>3</v>
      </c>
      <c r="AL58" s="79">
        <f t="shared" si="26"/>
        <v>10</v>
      </c>
      <c r="AM58" s="79">
        <f t="shared" si="11"/>
        <v>33.333333333333329</v>
      </c>
      <c r="AN58" s="79">
        <f t="shared" si="12"/>
        <v>9.9999999999999982</v>
      </c>
      <c r="AO58" s="76" t="str">
        <f t="shared" si="1"/>
        <v>Cleared</v>
      </c>
      <c r="AP58" s="76" t="str">
        <f t="shared" si="13"/>
        <v>Cleared</v>
      </c>
      <c r="AQ58" s="98" t="str">
        <f t="shared" si="14"/>
        <v>Cleared</v>
      </c>
      <c r="AR58" s="75">
        <v>0.9</v>
      </c>
      <c r="AS58" s="72" t="s">
        <v>24</v>
      </c>
      <c r="AT58" s="72" t="s">
        <v>24</v>
      </c>
      <c r="AU58" s="72" t="s">
        <v>24</v>
      </c>
      <c r="AV58" s="72" t="s">
        <v>24</v>
      </c>
      <c r="AW58" s="72">
        <v>7</v>
      </c>
      <c r="AX58" s="72">
        <v>60</v>
      </c>
      <c r="AY58" s="71" t="str">
        <f t="shared" si="15"/>
        <v>Cleared</v>
      </c>
      <c r="AZ58" s="72">
        <v>0</v>
      </c>
      <c r="BA58" s="72">
        <v>0</v>
      </c>
      <c r="BB58" s="72">
        <v>0</v>
      </c>
      <c r="BC58" s="72">
        <v>0</v>
      </c>
      <c r="BD58" s="72">
        <v>1</v>
      </c>
      <c r="BE58" s="72">
        <v>3</v>
      </c>
      <c r="BF58" s="79">
        <f t="shared" si="2"/>
        <v>4</v>
      </c>
      <c r="BG58" s="79">
        <f t="shared" si="16"/>
        <v>13.333333333333334</v>
      </c>
      <c r="BH58" s="79">
        <f t="shared" si="17"/>
        <v>4</v>
      </c>
      <c r="BI58" s="76" t="str">
        <f t="shared" si="3"/>
        <v>NC</v>
      </c>
      <c r="BJ58" s="76" t="str">
        <f t="shared" si="18"/>
        <v>NC</v>
      </c>
      <c r="BK58" s="98" t="str">
        <f t="shared" si="19"/>
        <v xml:space="preserve">Test </v>
      </c>
      <c r="BL58" s="75">
        <v>0.96666666666666667</v>
      </c>
      <c r="BM58" s="72">
        <v>16</v>
      </c>
      <c r="BN58" s="72">
        <v>2</v>
      </c>
      <c r="BO58" s="72">
        <v>0</v>
      </c>
      <c r="BP58" s="72" t="s">
        <v>24</v>
      </c>
      <c r="BQ58" s="72">
        <v>7</v>
      </c>
      <c r="BR58" s="72">
        <v>63</v>
      </c>
      <c r="BS58" s="71" t="str">
        <f t="shared" si="20"/>
        <v>Cleared</v>
      </c>
      <c r="BT58" s="98">
        <v>2</v>
      </c>
      <c r="BU58" s="98">
        <v>1</v>
      </c>
      <c r="BV58" s="98">
        <v>3</v>
      </c>
      <c r="BW58" s="98">
        <v>0</v>
      </c>
      <c r="BX58" s="98">
        <v>1</v>
      </c>
      <c r="BY58" s="98">
        <v>3</v>
      </c>
      <c r="BZ58" s="76">
        <f t="shared" si="21"/>
        <v>10</v>
      </c>
      <c r="CA58" s="79">
        <f t="shared" si="22"/>
        <v>33.333333333333329</v>
      </c>
      <c r="CB58" s="79">
        <f t="shared" si="23"/>
        <v>9.9999999999999982</v>
      </c>
      <c r="CC58" s="99" t="str">
        <f t="shared" si="4"/>
        <v>Cleared</v>
      </c>
      <c r="CD58" s="99" t="str">
        <f t="shared" si="24"/>
        <v>Cleared</v>
      </c>
      <c r="CE58" s="98" t="str">
        <f t="shared" si="27"/>
        <v>Cleared</v>
      </c>
    </row>
    <row r="59" spans="1:83" s="77" customFormat="1" x14ac:dyDescent="0.3">
      <c r="A59" s="74">
        <v>55</v>
      </c>
      <c r="B59" s="60" t="s">
        <v>135</v>
      </c>
      <c r="C59" s="61" t="s">
        <v>136</v>
      </c>
      <c r="D59" s="75">
        <v>0.66666666666666663</v>
      </c>
      <c r="E59" s="71">
        <v>28</v>
      </c>
      <c r="F59" s="71">
        <v>6</v>
      </c>
      <c r="G59" s="71">
        <v>2</v>
      </c>
      <c r="H59" s="71" t="s">
        <v>500</v>
      </c>
      <c r="I59" s="71">
        <v>3</v>
      </c>
      <c r="J59" s="71">
        <v>77</v>
      </c>
      <c r="K59" s="71" t="str">
        <f t="shared" si="5"/>
        <v>Cleared</v>
      </c>
      <c r="L59" s="71">
        <v>4</v>
      </c>
      <c r="M59" s="71">
        <v>1</v>
      </c>
      <c r="N59" s="71">
        <v>3</v>
      </c>
      <c r="O59" s="71">
        <v>3</v>
      </c>
      <c r="P59" s="71">
        <v>3</v>
      </c>
      <c r="Q59" s="71">
        <v>5</v>
      </c>
      <c r="R59" s="76">
        <f t="shared" si="25"/>
        <v>19</v>
      </c>
      <c r="S59" s="76">
        <f t="shared" si="6"/>
        <v>63.333333333333329</v>
      </c>
      <c r="T59" s="76">
        <f t="shared" si="7"/>
        <v>18.999999999999996</v>
      </c>
      <c r="U59" s="76" t="str">
        <f t="shared" si="8"/>
        <v>Cleared</v>
      </c>
      <c r="V59" s="76" t="str">
        <f t="shared" si="9"/>
        <v>Cleared</v>
      </c>
      <c r="W59" s="98" t="str">
        <f t="shared" si="10"/>
        <v>Cleared</v>
      </c>
      <c r="X59" s="75">
        <v>0.66666666666666663</v>
      </c>
      <c r="Y59" s="71" t="s">
        <v>24</v>
      </c>
      <c r="Z59" s="71" t="s">
        <v>24</v>
      </c>
      <c r="AA59" s="71" t="s">
        <v>24</v>
      </c>
      <c r="AB59" s="71" t="s">
        <v>24</v>
      </c>
      <c r="AC59" s="71">
        <v>8</v>
      </c>
      <c r="AD59" s="71">
        <v>76</v>
      </c>
      <c r="AE59" s="71" t="str">
        <f t="shared" si="0"/>
        <v>Cleared</v>
      </c>
      <c r="AF59" s="71">
        <v>0</v>
      </c>
      <c r="AG59" s="71">
        <v>0</v>
      </c>
      <c r="AH59" s="71">
        <v>0</v>
      </c>
      <c r="AI59" s="71">
        <v>0</v>
      </c>
      <c r="AJ59" s="71">
        <v>1</v>
      </c>
      <c r="AK59" s="71">
        <v>5</v>
      </c>
      <c r="AL59" s="76">
        <f t="shared" si="26"/>
        <v>6</v>
      </c>
      <c r="AM59" s="76">
        <f t="shared" si="11"/>
        <v>20</v>
      </c>
      <c r="AN59" s="76">
        <f t="shared" si="12"/>
        <v>6</v>
      </c>
      <c r="AO59" s="76" t="str">
        <f t="shared" si="1"/>
        <v>NC</v>
      </c>
      <c r="AP59" s="76" t="str">
        <f t="shared" si="13"/>
        <v>NC</v>
      </c>
      <c r="AQ59" s="98" t="str">
        <f t="shared" si="14"/>
        <v xml:space="preserve">Test </v>
      </c>
      <c r="AR59" s="75">
        <v>0.66666666666666663</v>
      </c>
      <c r="AS59" s="71" t="s">
        <v>24</v>
      </c>
      <c r="AT59" s="71" t="s">
        <v>24</v>
      </c>
      <c r="AU59" s="71" t="s">
        <v>24</v>
      </c>
      <c r="AV59" s="71" t="s">
        <v>24</v>
      </c>
      <c r="AW59" s="71" t="s">
        <v>24</v>
      </c>
      <c r="AX59" s="71">
        <v>71</v>
      </c>
      <c r="AY59" s="71" t="str">
        <f t="shared" si="15"/>
        <v>Cleared</v>
      </c>
      <c r="AZ59" s="71">
        <v>0</v>
      </c>
      <c r="BA59" s="71">
        <v>0</v>
      </c>
      <c r="BB59" s="71">
        <v>0</v>
      </c>
      <c r="BC59" s="71">
        <v>0</v>
      </c>
      <c r="BD59" s="71">
        <v>0</v>
      </c>
      <c r="BE59" s="71">
        <v>4</v>
      </c>
      <c r="BF59" s="76">
        <f t="shared" si="2"/>
        <v>4</v>
      </c>
      <c r="BG59" s="76">
        <f t="shared" si="16"/>
        <v>13.333333333333334</v>
      </c>
      <c r="BH59" s="76">
        <f t="shared" si="17"/>
        <v>4</v>
      </c>
      <c r="BI59" s="76" t="str">
        <f t="shared" si="3"/>
        <v>NC</v>
      </c>
      <c r="BJ59" s="76" t="str">
        <f t="shared" si="18"/>
        <v>NC</v>
      </c>
      <c r="BK59" s="98" t="str">
        <f t="shared" si="19"/>
        <v xml:space="preserve">Test </v>
      </c>
      <c r="BL59" s="75">
        <v>0.66666666666666663</v>
      </c>
      <c r="BM59" s="71" t="s">
        <v>24</v>
      </c>
      <c r="BN59" s="71" t="s">
        <v>24</v>
      </c>
      <c r="BO59" s="71" t="s">
        <v>24</v>
      </c>
      <c r="BP59" s="71" t="s">
        <v>24</v>
      </c>
      <c r="BQ59" s="71" t="s">
        <v>24</v>
      </c>
      <c r="BR59" s="71">
        <v>73</v>
      </c>
      <c r="BS59" s="71" t="str">
        <f t="shared" si="20"/>
        <v>Cleared</v>
      </c>
      <c r="BT59" s="93">
        <v>0</v>
      </c>
      <c r="BU59" s="98">
        <v>0</v>
      </c>
      <c r="BV59" s="98">
        <v>0</v>
      </c>
      <c r="BW59" s="93">
        <v>0</v>
      </c>
      <c r="BX59" s="93">
        <v>0</v>
      </c>
      <c r="BY59" s="93">
        <v>4</v>
      </c>
      <c r="BZ59" s="76">
        <f t="shared" si="21"/>
        <v>4</v>
      </c>
      <c r="CA59" s="76">
        <f t="shared" si="22"/>
        <v>13.333333333333334</v>
      </c>
      <c r="CB59" s="76">
        <f t="shared" si="23"/>
        <v>4</v>
      </c>
      <c r="CC59" s="99" t="str">
        <f t="shared" si="4"/>
        <v>NC</v>
      </c>
      <c r="CD59" s="99" t="str">
        <f t="shared" si="24"/>
        <v>NC</v>
      </c>
      <c r="CE59" s="98" t="str">
        <f t="shared" si="27"/>
        <v xml:space="preserve">Test </v>
      </c>
    </row>
    <row r="60" spans="1:83" s="77" customFormat="1" x14ac:dyDescent="0.3">
      <c r="A60" s="78">
        <v>56</v>
      </c>
      <c r="B60" s="64" t="s">
        <v>137</v>
      </c>
      <c r="C60" s="65" t="s">
        <v>138</v>
      </c>
      <c r="D60" s="75">
        <v>0.3</v>
      </c>
      <c r="E60" s="71">
        <v>3</v>
      </c>
      <c r="F60" s="71">
        <v>1</v>
      </c>
      <c r="G60" s="71">
        <v>-3</v>
      </c>
      <c r="H60" s="71" t="s">
        <v>500</v>
      </c>
      <c r="I60" s="71">
        <v>8</v>
      </c>
      <c r="J60" s="71">
        <v>52</v>
      </c>
      <c r="K60" s="71" t="str">
        <f t="shared" si="5"/>
        <v>NC</v>
      </c>
      <c r="L60" s="71">
        <v>1</v>
      </c>
      <c r="M60" s="71">
        <v>1</v>
      </c>
      <c r="N60" s="72">
        <v>3</v>
      </c>
      <c r="O60" s="72">
        <v>3</v>
      </c>
      <c r="P60" s="72">
        <v>1</v>
      </c>
      <c r="Q60" s="72">
        <v>2</v>
      </c>
      <c r="R60" s="79">
        <f t="shared" si="25"/>
        <v>11</v>
      </c>
      <c r="S60" s="79">
        <f t="shared" si="6"/>
        <v>36.666666666666664</v>
      </c>
      <c r="T60" s="79">
        <f t="shared" si="7"/>
        <v>10.999999999999998</v>
      </c>
      <c r="U60" s="76" t="str">
        <f t="shared" si="8"/>
        <v>Cleared</v>
      </c>
      <c r="V60" s="76" t="str">
        <f t="shared" si="9"/>
        <v>NC</v>
      </c>
      <c r="W60" s="98" t="str">
        <f t="shared" si="10"/>
        <v xml:space="preserve">Attendance  </v>
      </c>
      <c r="X60" s="75">
        <v>0</v>
      </c>
      <c r="Y60" s="72" t="s">
        <v>24</v>
      </c>
      <c r="Z60" s="72" t="s">
        <v>24</v>
      </c>
      <c r="AA60" s="72" t="s">
        <v>24</v>
      </c>
      <c r="AB60" s="72" t="s">
        <v>24</v>
      </c>
      <c r="AC60" s="72" t="s">
        <v>24</v>
      </c>
      <c r="AD60" s="72" t="s">
        <v>24</v>
      </c>
      <c r="AE60" s="71" t="str">
        <f t="shared" si="0"/>
        <v>NC</v>
      </c>
      <c r="AF60" s="72">
        <v>0</v>
      </c>
      <c r="AG60" s="72">
        <v>0</v>
      </c>
      <c r="AH60" s="72">
        <v>0</v>
      </c>
      <c r="AI60" s="72">
        <v>0</v>
      </c>
      <c r="AJ60" s="72">
        <v>0</v>
      </c>
      <c r="AK60" s="72">
        <v>0</v>
      </c>
      <c r="AL60" s="79">
        <f t="shared" si="26"/>
        <v>0</v>
      </c>
      <c r="AM60" s="79">
        <f t="shared" si="11"/>
        <v>0</v>
      </c>
      <c r="AN60" s="79">
        <f t="shared" si="12"/>
        <v>0</v>
      </c>
      <c r="AO60" s="76" t="str">
        <f t="shared" si="1"/>
        <v>NC</v>
      </c>
      <c r="AP60" s="76" t="str">
        <f t="shared" si="13"/>
        <v>NC</v>
      </c>
      <c r="AQ60" s="98" t="str">
        <f t="shared" si="14"/>
        <v xml:space="preserve">Attendance  Test </v>
      </c>
      <c r="AR60" s="75">
        <v>0</v>
      </c>
      <c r="AS60" s="72" t="s">
        <v>24</v>
      </c>
      <c r="AT60" s="72" t="s">
        <v>24</v>
      </c>
      <c r="AU60" s="72" t="s">
        <v>24</v>
      </c>
      <c r="AV60" s="72" t="s">
        <v>24</v>
      </c>
      <c r="AW60" s="72" t="s">
        <v>24</v>
      </c>
      <c r="AX60" s="72" t="s">
        <v>24</v>
      </c>
      <c r="AY60" s="71" t="str">
        <f t="shared" si="15"/>
        <v>NC</v>
      </c>
      <c r="AZ60" s="72">
        <v>0</v>
      </c>
      <c r="BA60" s="72">
        <v>0</v>
      </c>
      <c r="BB60" s="72">
        <v>0</v>
      </c>
      <c r="BC60" s="72">
        <v>0</v>
      </c>
      <c r="BD60" s="72">
        <v>0</v>
      </c>
      <c r="BE60" s="72">
        <v>0</v>
      </c>
      <c r="BF60" s="79">
        <f t="shared" si="2"/>
        <v>0</v>
      </c>
      <c r="BG60" s="79">
        <f t="shared" si="16"/>
        <v>0</v>
      </c>
      <c r="BH60" s="79">
        <f t="shared" si="17"/>
        <v>0</v>
      </c>
      <c r="BI60" s="76" t="str">
        <f t="shared" si="3"/>
        <v>NC</v>
      </c>
      <c r="BJ60" s="76" t="str">
        <f t="shared" si="18"/>
        <v>NC</v>
      </c>
      <c r="BK60" s="98" t="str">
        <f t="shared" si="19"/>
        <v xml:space="preserve">Attendance  Test </v>
      </c>
      <c r="BL60" s="75">
        <v>0</v>
      </c>
      <c r="BM60" s="72" t="s">
        <v>24</v>
      </c>
      <c r="BN60" s="72" t="s">
        <v>24</v>
      </c>
      <c r="BO60" s="72" t="s">
        <v>24</v>
      </c>
      <c r="BP60" s="72" t="s">
        <v>24</v>
      </c>
      <c r="BQ60" s="72" t="s">
        <v>24</v>
      </c>
      <c r="BR60" s="72" t="s">
        <v>24</v>
      </c>
      <c r="BS60" s="71" t="str">
        <f t="shared" si="20"/>
        <v>NC</v>
      </c>
      <c r="BT60" s="98">
        <v>0</v>
      </c>
      <c r="BU60" s="98">
        <v>0</v>
      </c>
      <c r="BV60" s="98">
        <v>0</v>
      </c>
      <c r="BW60" s="98">
        <v>0</v>
      </c>
      <c r="BX60" s="98">
        <v>0</v>
      </c>
      <c r="BY60" s="98">
        <v>0</v>
      </c>
      <c r="BZ60" s="76">
        <f t="shared" si="21"/>
        <v>0</v>
      </c>
      <c r="CA60" s="79">
        <f t="shared" si="22"/>
        <v>0</v>
      </c>
      <c r="CB60" s="79">
        <f t="shared" si="23"/>
        <v>0</v>
      </c>
      <c r="CC60" s="99" t="str">
        <f t="shared" si="4"/>
        <v>NC</v>
      </c>
      <c r="CD60" s="99" t="str">
        <f t="shared" si="24"/>
        <v>NC</v>
      </c>
      <c r="CE60" s="98" t="str">
        <f t="shared" si="27"/>
        <v xml:space="preserve">Attendance  Test </v>
      </c>
    </row>
    <row r="61" spans="1:83" s="77" customFormat="1" x14ac:dyDescent="0.3">
      <c r="A61" s="74">
        <v>57</v>
      </c>
      <c r="B61" s="60" t="s">
        <v>139</v>
      </c>
      <c r="C61" s="61" t="s">
        <v>140</v>
      </c>
      <c r="D61" s="75">
        <v>0.8</v>
      </c>
      <c r="E61" s="71">
        <v>12</v>
      </c>
      <c r="F61" s="71">
        <v>9</v>
      </c>
      <c r="G61" s="71">
        <v>-25</v>
      </c>
      <c r="H61" s="71" t="s">
        <v>500</v>
      </c>
      <c r="I61" s="71">
        <v>8</v>
      </c>
      <c r="J61" s="71">
        <v>67</v>
      </c>
      <c r="K61" s="71" t="str">
        <f t="shared" si="5"/>
        <v>Cleared</v>
      </c>
      <c r="L61" s="71">
        <v>2</v>
      </c>
      <c r="M61" s="71">
        <v>1</v>
      </c>
      <c r="N61" s="71">
        <v>1</v>
      </c>
      <c r="O61" s="71">
        <v>3</v>
      </c>
      <c r="P61" s="71">
        <v>1</v>
      </c>
      <c r="Q61" s="71">
        <v>4</v>
      </c>
      <c r="R61" s="76">
        <f t="shared" si="25"/>
        <v>12</v>
      </c>
      <c r="S61" s="76">
        <f t="shared" si="6"/>
        <v>40</v>
      </c>
      <c r="T61" s="76">
        <f t="shared" si="7"/>
        <v>12</v>
      </c>
      <c r="U61" s="76" t="str">
        <f t="shared" si="8"/>
        <v>Cleared</v>
      </c>
      <c r="V61" s="76" t="str">
        <f t="shared" si="9"/>
        <v>Cleared</v>
      </c>
      <c r="W61" s="98" t="str">
        <f t="shared" si="10"/>
        <v>Cleared</v>
      </c>
      <c r="X61" s="75">
        <v>0.66666666666666663</v>
      </c>
      <c r="Y61" s="71" t="s">
        <v>24</v>
      </c>
      <c r="Z61" s="71" t="s">
        <v>24</v>
      </c>
      <c r="AA61" s="71" t="s">
        <v>24</v>
      </c>
      <c r="AB61" s="71" t="s">
        <v>24</v>
      </c>
      <c r="AC61" s="71" t="s">
        <v>24</v>
      </c>
      <c r="AD61" s="71" t="s">
        <v>24</v>
      </c>
      <c r="AE61" s="71" t="str">
        <f t="shared" si="0"/>
        <v>Cleared</v>
      </c>
      <c r="AF61" s="71">
        <v>0</v>
      </c>
      <c r="AG61" s="71">
        <v>0</v>
      </c>
      <c r="AH61" s="71">
        <v>0</v>
      </c>
      <c r="AI61" s="71">
        <v>0</v>
      </c>
      <c r="AJ61" s="71">
        <v>0</v>
      </c>
      <c r="AK61" s="71">
        <v>0</v>
      </c>
      <c r="AL61" s="76">
        <f t="shared" si="26"/>
        <v>0</v>
      </c>
      <c r="AM61" s="76">
        <f t="shared" si="11"/>
        <v>0</v>
      </c>
      <c r="AN61" s="76">
        <f t="shared" si="12"/>
        <v>0</v>
      </c>
      <c r="AO61" s="76" t="str">
        <f t="shared" si="1"/>
        <v>NC</v>
      </c>
      <c r="AP61" s="76" t="str">
        <f t="shared" si="13"/>
        <v>NC</v>
      </c>
      <c r="AQ61" s="98" t="str">
        <f t="shared" si="14"/>
        <v xml:space="preserve">Test </v>
      </c>
      <c r="AR61" s="75">
        <v>0.66666666666666663</v>
      </c>
      <c r="AS61" s="71" t="s">
        <v>24</v>
      </c>
      <c r="AT61" s="71" t="s">
        <v>24</v>
      </c>
      <c r="AU61" s="71" t="s">
        <v>24</v>
      </c>
      <c r="AV61" s="71">
        <v>2.6</v>
      </c>
      <c r="AW61" s="71" t="s">
        <v>24</v>
      </c>
      <c r="AX61" s="71" t="s">
        <v>24</v>
      </c>
      <c r="AY61" s="71" t="str">
        <f t="shared" si="15"/>
        <v>Cleared</v>
      </c>
      <c r="AZ61" s="71">
        <v>0</v>
      </c>
      <c r="BA61" s="71">
        <v>0</v>
      </c>
      <c r="BB61" s="71">
        <v>0</v>
      </c>
      <c r="BC61" s="71">
        <v>2</v>
      </c>
      <c r="BD61" s="71">
        <v>0</v>
      </c>
      <c r="BE61" s="71">
        <v>0</v>
      </c>
      <c r="BF61" s="76">
        <f t="shared" si="2"/>
        <v>2</v>
      </c>
      <c r="BG61" s="76">
        <f t="shared" si="16"/>
        <v>6.666666666666667</v>
      </c>
      <c r="BH61" s="76">
        <f t="shared" si="17"/>
        <v>2</v>
      </c>
      <c r="BI61" s="76" t="str">
        <f t="shared" si="3"/>
        <v>NC</v>
      </c>
      <c r="BJ61" s="76" t="str">
        <f t="shared" si="18"/>
        <v>NC</v>
      </c>
      <c r="BK61" s="98" t="str">
        <f t="shared" si="19"/>
        <v xml:space="preserve">Test </v>
      </c>
      <c r="BL61" s="75">
        <v>0.66666666666666663</v>
      </c>
      <c r="BM61" s="71" t="s">
        <v>24</v>
      </c>
      <c r="BN61" s="71" t="s">
        <v>24</v>
      </c>
      <c r="BO61" s="71" t="s">
        <v>24</v>
      </c>
      <c r="BP61" s="71" t="s">
        <v>24</v>
      </c>
      <c r="BQ61" s="71" t="s">
        <v>24</v>
      </c>
      <c r="BR61" s="71" t="s">
        <v>24</v>
      </c>
      <c r="BS61" s="71" t="str">
        <f t="shared" si="20"/>
        <v>Cleared</v>
      </c>
      <c r="BT61" s="93">
        <v>0</v>
      </c>
      <c r="BU61" s="98">
        <v>0</v>
      </c>
      <c r="BV61" s="98">
        <v>0</v>
      </c>
      <c r="BW61" s="93">
        <v>0</v>
      </c>
      <c r="BX61" s="93">
        <v>0</v>
      </c>
      <c r="BY61" s="93">
        <v>0</v>
      </c>
      <c r="BZ61" s="76">
        <f t="shared" si="21"/>
        <v>0</v>
      </c>
      <c r="CA61" s="76">
        <f t="shared" si="22"/>
        <v>0</v>
      </c>
      <c r="CB61" s="76">
        <f t="shared" si="23"/>
        <v>0</v>
      </c>
      <c r="CC61" s="99" t="str">
        <f t="shared" si="4"/>
        <v>NC</v>
      </c>
      <c r="CD61" s="99" t="str">
        <f t="shared" si="24"/>
        <v>NC</v>
      </c>
      <c r="CE61" s="98" t="str">
        <f t="shared" si="27"/>
        <v xml:space="preserve">Test </v>
      </c>
    </row>
    <row r="62" spans="1:83" s="77" customFormat="1" x14ac:dyDescent="0.3">
      <c r="A62" s="78">
        <v>58</v>
      </c>
      <c r="B62" s="64" t="s">
        <v>141</v>
      </c>
      <c r="C62" s="65" t="s">
        <v>142</v>
      </c>
      <c r="D62" s="75">
        <v>0.83333333333333337</v>
      </c>
      <c r="E62" s="71">
        <v>13</v>
      </c>
      <c r="F62" s="71">
        <v>2</v>
      </c>
      <c r="G62" s="71">
        <v>4</v>
      </c>
      <c r="H62" s="71" t="s">
        <v>500</v>
      </c>
      <c r="I62" s="71">
        <v>8</v>
      </c>
      <c r="J62" s="71">
        <v>0</v>
      </c>
      <c r="K62" s="71" t="str">
        <f t="shared" si="5"/>
        <v>Cleared</v>
      </c>
      <c r="L62" s="71">
        <v>2</v>
      </c>
      <c r="M62" s="71">
        <v>1</v>
      </c>
      <c r="N62" s="72">
        <v>3</v>
      </c>
      <c r="O62" s="72">
        <v>3</v>
      </c>
      <c r="P62" s="72">
        <v>1</v>
      </c>
      <c r="Q62" s="72">
        <v>1</v>
      </c>
      <c r="R62" s="79">
        <f t="shared" si="25"/>
        <v>11</v>
      </c>
      <c r="S62" s="79">
        <f t="shared" si="6"/>
        <v>36.666666666666664</v>
      </c>
      <c r="T62" s="79">
        <f t="shared" si="7"/>
        <v>10.999999999999998</v>
      </c>
      <c r="U62" s="76" t="str">
        <f t="shared" si="8"/>
        <v>Cleared</v>
      </c>
      <c r="V62" s="76" t="str">
        <f t="shared" si="9"/>
        <v>Cleared</v>
      </c>
      <c r="W62" s="98" t="str">
        <f t="shared" si="10"/>
        <v>Cleared</v>
      </c>
      <c r="X62" s="75">
        <v>0.83333333333333337</v>
      </c>
      <c r="Y62" s="72" t="s">
        <v>24</v>
      </c>
      <c r="Z62" s="72" t="s">
        <v>24</v>
      </c>
      <c r="AA62" s="72" t="s">
        <v>24</v>
      </c>
      <c r="AB62" s="72" t="s">
        <v>24</v>
      </c>
      <c r="AC62" s="72">
        <v>7</v>
      </c>
      <c r="AD62" s="72">
        <v>70</v>
      </c>
      <c r="AE62" s="71" t="str">
        <f t="shared" si="0"/>
        <v>Cleared</v>
      </c>
      <c r="AF62" s="72">
        <v>0</v>
      </c>
      <c r="AG62" s="72">
        <v>0</v>
      </c>
      <c r="AH62" s="72">
        <v>0</v>
      </c>
      <c r="AI62" s="72">
        <v>0</v>
      </c>
      <c r="AJ62" s="72">
        <v>1</v>
      </c>
      <c r="AK62" s="72">
        <v>4</v>
      </c>
      <c r="AL62" s="79">
        <f t="shared" si="26"/>
        <v>5</v>
      </c>
      <c r="AM62" s="79">
        <f t="shared" si="11"/>
        <v>16.666666666666664</v>
      </c>
      <c r="AN62" s="79">
        <f t="shared" si="12"/>
        <v>4.9999999999999991</v>
      </c>
      <c r="AO62" s="76" t="str">
        <f t="shared" si="1"/>
        <v>NC</v>
      </c>
      <c r="AP62" s="76" t="str">
        <f t="shared" si="13"/>
        <v>NC</v>
      </c>
      <c r="AQ62" s="98" t="str">
        <f t="shared" si="14"/>
        <v xml:space="preserve">Test </v>
      </c>
      <c r="AR62" s="75">
        <v>0.8666666666666667</v>
      </c>
      <c r="AS62" s="72">
        <v>12</v>
      </c>
      <c r="AT62" s="72">
        <v>22</v>
      </c>
      <c r="AU62" s="72">
        <v>6</v>
      </c>
      <c r="AV62" s="72" t="s">
        <v>24</v>
      </c>
      <c r="AW62" s="72">
        <v>8</v>
      </c>
      <c r="AX62" s="72">
        <v>71</v>
      </c>
      <c r="AY62" s="71" t="str">
        <f t="shared" si="15"/>
        <v>Cleared</v>
      </c>
      <c r="AZ62" s="72">
        <v>2</v>
      </c>
      <c r="BA62" s="72">
        <v>3</v>
      </c>
      <c r="BB62" s="72">
        <v>4</v>
      </c>
      <c r="BC62" s="72">
        <v>0</v>
      </c>
      <c r="BD62" s="72">
        <v>1</v>
      </c>
      <c r="BE62" s="72">
        <v>4</v>
      </c>
      <c r="BF62" s="79">
        <f t="shared" si="2"/>
        <v>14</v>
      </c>
      <c r="BG62" s="79">
        <f t="shared" si="16"/>
        <v>46.666666666666664</v>
      </c>
      <c r="BH62" s="79">
        <f t="shared" si="17"/>
        <v>13.999999999999998</v>
      </c>
      <c r="BI62" s="76" t="str">
        <f t="shared" si="3"/>
        <v>Cleared</v>
      </c>
      <c r="BJ62" s="76" t="str">
        <f t="shared" si="18"/>
        <v>Cleared</v>
      </c>
      <c r="BK62" s="98" t="str">
        <f t="shared" si="19"/>
        <v>Cleared</v>
      </c>
      <c r="BL62" s="75">
        <v>1</v>
      </c>
      <c r="BM62" s="72">
        <v>20</v>
      </c>
      <c r="BN62" s="72">
        <v>15</v>
      </c>
      <c r="BO62" s="72">
        <v>2</v>
      </c>
      <c r="BP62" s="72" t="s">
        <v>24</v>
      </c>
      <c r="BQ62" s="72">
        <v>8</v>
      </c>
      <c r="BR62" s="72">
        <v>70</v>
      </c>
      <c r="BS62" s="71" t="str">
        <f t="shared" si="20"/>
        <v>Cleared</v>
      </c>
      <c r="BT62" s="98">
        <v>3</v>
      </c>
      <c r="BU62" s="98">
        <v>2</v>
      </c>
      <c r="BV62" s="98">
        <v>3</v>
      </c>
      <c r="BW62" s="98">
        <v>0</v>
      </c>
      <c r="BX62" s="98">
        <v>1</v>
      </c>
      <c r="BY62" s="98">
        <v>4</v>
      </c>
      <c r="BZ62" s="76">
        <f t="shared" si="21"/>
        <v>13</v>
      </c>
      <c r="CA62" s="79">
        <f t="shared" si="22"/>
        <v>43.333333333333336</v>
      </c>
      <c r="CB62" s="79">
        <f t="shared" si="23"/>
        <v>13</v>
      </c>
      <c r="CC62" s="99" t="str">
        <f t="shared" si="4"/>
        <v>Cleared</v>
      </c>
      <c r="CD62" s="99" t="str">
        <f t="shared" si="24"/>
        <v>Cleared</v>
      </c>
      <c r="CE62" s="98" t="str">
        <f t="shared" si="27"/>
        <v>Cleared</v>
      </c>
    </row>
    <row r="63" spans="1:83" s="77" customFormat="1" x14ac:dyDescent="0.3">
      <c r="A63" s="74">
        <v>59</v>
      </c>
      <c r="B63" s="60" t="s">
        <v>143</v>
      </c>
      <c r="C63" s="61" t="s">
        <v>144</v>
      </c>
      <c r="D63" s="75">
        <v>0.66666666666666663</v>
      </c>
      <c r="E63" s="71">
        <v>30</v>
      </c>
      <c r="F63" s="71">
        <v>2</v>
      </c>
      <c r="G63" s="71">
        <v>-7</v>
      </c>
      <c r="H63" s="71" t="s">
        <v>500</v>
      </c>
      <c r="I63" s="71">
        <v>8</v>
      </c>
      <c r="J63" s="71">
        <v>82</v>
      </c>
      <c r="K63" s="71" t="str">
        <f t="shared" si="5"/>
        <v>Cleared</v>
      </c>
      <c r="L63" s="71">
        <v>5</v>
      </c>
      <c r="M63" s="71">
        <v>1</v>
      </c>
      <c r="N63" s="71">
        <v>3</v>
      </c>
      <c r="O63" s="71">
        <v>3</v>
      </c>
      <c r="P63" s="71">
        <v>1</v>
      </c>
      <c r="Q63" s="71">
        <v>5</v>
      </c>
      <c r="R63" s="76">
        <f t="shared" si="25"/>
        <v>18</v>
      </c>
      <c r="S63" s="76">
        <f t="shared" si="6"/>
        <v>60</v>
      </c>
      <c r="T63" s="76">
        <f t="shared" si="7"/>
        <v>18</v>
      </c>
      <c r="U63" s="76" t="str">
        <f t="shared" si="8"/>
        <v>Cleared</v>
      </c>
      <c r="V63" s="76" t="str">
        <f t="shared" si="9"/>
        <v>Cleared</v>
      </c>
      <c r="W63" s="98" t="str">
        <f t="shared" si="10"/>
        <v>Cleared</v>
      </c>
      <c r="X63" s="75">
        <v>0.13333333333333333</v>
      </c>
      <c r="Y63" s="71">
        <v>24</v>
      </c>
      <c r="Z63" s="71">
        <v>2</v>
      </c>
      <c r="AA63" s="71">
        <v>3</v>
      </c>
      <c r="AB63" s="71" t="s">
        <v>24</v>
      </c>
      <c r="AC63" s="71" t="s">
        <v>24</v>
      </c>
      <c r="AD63" s="71">
        <v>83</v>
      </c>
      <c r="AE63" s="71" t="str">
        <f t="shared" si="0"/>
        <v>NC</v>
      </c>
      <c r="AF63" s="71">
        <v>4</v>
      </c>
      <c r="AG63" s="71">
        <v>1</v>
      </c>
      <c r="AH63" s="71">
        <v>3</v>
      </c>
      <c r="AI63" s="71">
        <v>0</v>
      </c>
      <c r="AJ63" s="71">
        <v>0</v>
      </c>
      <c r="AK63" s="71">
        <v>5</v>
      </c>
      <c r="AL63" s="76">
        <f t="shared" si="26"/>
        <v>13</v>
      </c>
      <c r="AM63" s="76">
        <f t="shared" si="11"/>
        <v>43.333333333333336</v>
      </c>
      <c r="AN63" s="76">
        <f t="shared" si="12"/>
        <v>13</v>
      </c>
      <c r="AO63" s="76" t="str">
        <f t="shared" si="1"/>
        <v>Cleared</v>
      </c>
      <c r="AP63" s="76" t="str">
        <f t="shared" si="13"/>
        <v>NC</v>
      </c>
      <c r="AQ63" s="98" t="str">
        <f t="shared" si="14"/>
        <v xml:space="preserve">Attendance  </v>
      </c>
      <c r="AR63" s="75">
        <v>0.3</v>
      </c>
      <c r="AS63" s="71" t="s">
        <v>24</v>
      </c>
      <c r="AT63" s="71" t="s">
        <v>24</v>
      </c>
      <c r="AU63" s="71" t="s">
        <v>24</v>
      </c>
      <c r="AV63" s="71" t="s">
        <v>24</v>
      </c>
      <c r="AW63" s="71" t="s">
        <v>24</v>
      </c>
      <c r="AX63" s="71">
        <v>79</v>
      </c>
      <c r="AY63" s="71" t="str">
        <f t="shared" si="15"/>
        <v>NC</v>
      </c>
      <c r="AZ63" s="71">
        <v>0</v>
      </c>
      <c r="BA63" s="71">
        <v>0</v>
      </c>
      <c r="BB63" s="71">
        <v>0</v>
      </c>
      <c r="BC63" s="71">
        <v>0</v>
      </c>
      <c r="BD63" s="71">
        <v>0</v>
      </c>
      <c r="BE63" s="71">
        <v>5</v>
      </c>
      <c r="BF63" s="76">
        <f t="shared" si="2"/>
        <v>5</v>
      </c>
      <c r="BG63" s="76">
        <f t="shared" si="16"/>
        <v>16.666666666666664</v>
      </c>
      <c r="BH63" s="76">
        <f t="shared" si="17"/>
        <v>4.9999999999999991</v>
      </c>
      <c r="BI63" s="76" t="str">
        <f t="shared" si="3"/>
        <v>NC</v>
      </c>
      <c r="BJ63" s="76" t="str">
        <f t="shared" si="18"/>
        <v>NC</v>
      </c>
      <c r="BK63" s="98" t="str">
        <f t="shared" si="19"/>
        <v xml:space="preserve">Attendance  Test </v>
      </c>
      <c r="BL63" s="75">
        <v>0.13333333333333333</v>
      </c>
      <c r="BM63" s="71">
        <v>26</v>
      </c>
      <c r="BN63" s="71">
        <v>3</v>
      </c>
      <c r="BO63" s="71">
        <v>-7</v>
      </c>
      <c r="BP63" s="71">
        <v>2.7</v>
      </c>
      <c r="BQ63" s="71" t="s">
        <v>24</v>
      </c>
      <c r="BR63" s="71">
        <v>82</v>
      </c>
      <c r="BS63" s="71" t="str">
        <f t="shared" si="20"/>
        <v>NC</v>
      </c>
      <c r="BT63" s="93">
        <v>4</v>
      </c>
      <c r="BU63" s="98">
        <v>1</v>
      </c>
      <c r="BV63" s="98">
        <v>2</v>
      </c>
      <c r="BW63" s="93">
        <v>2</v>
      </c>
      <c r="BX63" s="93">
        <v>0</v>
      </c>
      <c r="BY63" s="93">
        <v>5</v>
      </c>
      <c r="BZ63" s="76">
        <f t="shared" si="21"/>
        <v>14</v>
      </c>
      <c r="CA63" s="76">
        <f t="shared" si="22"/>
        <v>46.666666666666664</v>
      </c>
      <c r="CB63" s="76">
        <f t="shared" si="23"/>
        <v>13.999999999999998</v>
      </c>
      <c r="CC63" s="99" t="str">
        <f t="shared" si="4"/>
        <v>Cleared</v>
      </c>
      <c r="CD63" s="99" t="str">
        <f t="shared" si="24"/>
        <v>NC</v>
      </c>
      <c r="CE63" s="98" t="str">
        <f t="shared" si="27"/>
        <v xml:space="preserve">Attendance  </v>
      </c>
    </row>
    <row r="64" spans="1:83" s="77" customFormat="1" x14ac:dyDescent="0.3">
      <c r="A64" s="78">
        <v>60</v>
      </c>
      <c r="B64" s="64" t="s">
        <v>145</v>
      </c>
      <c r="C64" s="65" t="s">
        <v>146</v>
      </c>
      <c r="D64" s="75">
        <v>0.8</v>
      </c>
      <c r="E64" s="71">
        <v>18</v>
      </c>
      <c r="F64" s="71">
        <v>1</v>
      </c>
      <c r="G64" s="71">
        <v>-18</v>
      </c>
      <c r="H64" s="71" t="s">
        <v>500</v>
      </c>
      <c r="I64" s="71">
        <v>8</v>
      </c>
      <c r="J64" s="71">
        <v>74</v>
      </c>
      <c r="K64" s="71" t="str">
        <f t="shared" si="5"/>
        <v>Cleared</v>
      </c>
      <c r="L64" s="71">
        <v>3</v>
      </c>
      <c r="M64" s="71">
        <v>1</v>
      </c>
      <c r="N64" s="72">
        <v>2</v>
      </c>
      <c r="O64" s="72">
        <v>3</v>
      </c>
      <c r="P64" s="72">
        <v>1</v>
      </c>
      <c r="Q64" s="72">
        <v>4</v>
      </c>
      <c r="R64" s="79">
        <f t="shared" si="25"/>
        <v>14</v>
      </c>
      <c r="S64" s="79">
        <f t="shared" si="6"/>
        <v>46.666666666666664</v>
      </c>
      <c r="T64" s="79">
        <f t="shared" si="7"/>
        <v>13.999999999999998</v>
      </c>
      <c r="U64" s="76" t="str">
        <f t="shared" si="8"/>
        <v>Cleared</v>
      </c>
      <c r="V64" s="76" t="str">
        <f t="shared" si="9"/>
        <v>Cleared</v>
      </c>
      <c r="W64" s="98" t="str">
        <f t="shared" si="10"/>
        <v>Cleared</v>
      </c>
      <c r="X64" s="75">
        <v>0.66666666666666663</v>
      </c>
      <c r="Y64" s="72">
        <v>5</v>
      </c>
      <c r="Z64" s="72">
        <v>2</v>
      </c>
      <c r="AA64" s="72">
        <v>-12</v>
      </c>
      <c r="AB64" s="72" t="s">
        <v>24</v>
      </c>
      <c r="AC64" s="72">
        <v>8</v>
      </c>
      <c r="AD64" s="72">
        <v>73</v>
      </c>
      <c r="AE64" s="71" t="str">
        <f t="shared" si="0"/>
        <v>Cleared</v>
      </c>
      <c r="AF64" s="72">
        <v>1</v>
      </c>
      <c r="AG64" s="72">
        <v>1</v>
      </c>
      <c r="AH64" s="72">
        <v>2</v>
      </c>
      <c r="AI64" s="72">
        <v>0</v>
      </c>
      <c r="AJ64" s="72">
        <v>1</v>
      </c>
      <c r="AK64" s="72">
        <v>4</v>
      </c>
      <c r="AL64" s="79">
        <f t="shared" si="26"/>
        <v>9</v>
      </c>
      <c r="AM64" s="79">
        <f t="shared" si="11"/>
        <v>30</v>
      </c>
      <c r="AN64" s="79">
        <f t="shared" si="12"/>
        <v>9</v>
      </c>
      <c r="AO64" s="76" t="str">
        <f t="shared" si="1"/>
        <v>Cleared</v>
      </c>
      <c r="AP64" s="76" t="str">
        <f t="shared" si="13"/>
        <v>Cleared</v>
      </c>
      <c r="AQ64" s="98" t="str">
        <f t="shared" si="14"/>
        <v>Cleared</v>
      </c>
      <c r="AR64" s="75">
        <v>0.66666666666666663</v>
      </c>
      <c r="AS64" s="72" t="s">
        <v>24</v>
      </c>
      <c r="AT64" s="72" t="s">
        <v>24</v>
      </c>
      <c r="AU64" s="72" t="s">
        <v>24</v>
      </c>
      <c r="AV64" s="72" t="s">
        <v>24</v>
      </c>
      <c r="AW64" s="72" t="s">
        <v>24</v>
      </c>
      <c r="AX64" s="72">
        <v>70</v>
      </c>
      <c r="AY64" s="71" t="str">
        <f t="shared" si="15"/>
        <v>Cleared</v>
      </c>
      <c r="AZ64" s="72">
        <v>0</v>
      </c>
      <c r="BA64" s="72">
        <v>0</v>
      </c>
      <c r="BB64" s="72">
        <v>0</v>
      </c>
      <c r="BC64" s="72">
        <v>0</v>
      </c>
      <c r="BD64" s="72">
        <v>0</v>
      </c>
      <c r="BE64" s="72">
        <v>4</v>
      </c>
      <c r="BF64" s="79">
        <f t="shared" si="2"/>
        <v>4</v>
      </c>
      <c r="BG64" s="79">
        <f t="shared" si="16"/>
        <v>13.333333333333334</v>
      </c>
      <c r="BH64" s="79">
        <f t="shared" si="17"/>
        <v>4</v>
      </c>
      <c r="BI64" s="76" t="str">
        <f t="shared" si="3"/>
        <v>NC</v>
      </c>
      <c r="BJ64" s="76" t="str">
        <f t="shared" si="18"/>
        <v>NC</v>
      </c>
      <c r="BK64" s="98" t="str">
        <f t="shared" si="19"/>
        <v xml:space="preserve">Test </v>
      </c>
      <c r="BL64" s="75">
        <v>0.66666666666666663</v>
      </c>
      <c r="BM64" s="72">
        <v>17</v>
      </c>
      <c r="BN64" s="72">
        <v>2</v>
      </c>
      <c r="BO64" s="72">
        <v>-30</v>
      </c>
      <c r="BP64" s="72">
        <v>4.5</v>
      </c>
      <c r="BQ64" s="72" t="s">
        <v>24</v>
      </c>
      <c r="BR64" s="72">
        <v>69</v>
      </c>
      <c r="BS64" s="71" t="str">
        <f t="shared" si="20"/>
        <v>Cleared</v>
      </c>
      <c r="BT64" s="98">
        <v>3</v>
      </c>
      <c r="BU64" s="98">
        <v>1</v>
      </c>
      <c r="BV64" s="98">
        <v>1</v>
      </c>
      <c r="BW64" s="98">
        <v>2</v>
      </c>
      <c r="BX64" s="98">
        <v>0</v>
      </c>
      <c r="BY64" s="98">
        <v>4</v>
      </c>
      <c r="BZ64" s="76">
        <f t="shared" si="21"/>
        <v>11</v>
      </c>
      <c r="CA64" s="79">
        <f t="shared" si="22"/>
        <v>36.666666666666664</v>
      </c>
      <c r="CB64" s="79">
        <f t="shared" si="23"/>
        <v>10.999999999999998</v>
      </c>
      <c r="CC64" s="99" t="str">
        <f t="shared" si="4"/>
        <v>Cleared</v>
      </c>
      <c r="CD64" s="99" t="str">
        <f t="shared" si="24"/>
        <v>Cleared</v>
      </c>
      <c r="CE64" s="98" t="str">
        <f t="shared" si="27"/>
        <v>Cleared</v>
      </c>
    </row>
    <row r="65" spans="1:83" s="77" customFormat="1" x14ac:dyDescent="0.3">
      <c r="A65" s="74">
        <v>61</v>
      </c>
      <c r="B65" s="60" t="s">
        <v>147</v>
      </c>
      <c r="C65" s="61" t="s">
        <v>148</v>
      </c>
      <c r="D65" s="75">
        <v>0.66666666666666663</v>
      </c>
      <c r="E65" s="71">
        <v>16</v>
      </c>
      <c r="F65" s="71">
        <v>3</v>
      </c>
      <c r="G65" s="71">
        <v>0</v>
      </c>
      <c r="H65" s="71" t="s">
        <v>500</v>
      </c>
      <c r="I65" s="71">
        <v>8</v>
      </c>
      <c r="J65" s="71">
        <v>73</v>
      </c>
      <c r="K65" s="71" t="str">
        <f t="shared" si="5"/>
        <v>Cleared</v>
      </c>
      <c r="L65" s="71">
        <v>2</v>
      </c>
      <c r="M65" s="71">
        <v>1</v>
      </c>
      <c r="N65" s="71">
        <v>3</v>
      </c>
      <c r="O65" s="71">
        <v>3</v>
      </c>
      <c r="P65" s="71">
        <v>1</v>
      </c>
      <c r="Q65" s="71">
        <v>4</v>
      </c>
      <c r="R65" s="76">
        <f t="shared" si="25"/>
        <v>14</v>
      </c>
      <c r="S65" s="76">
        <f t="shared" si="6"/>
        <v>46.666666666666664</v>
      </c>
      <c r="T65" s="76">
        <f t="shared" si="7"/>
        <v>13.999999999999998</v>
      </c>
      <c r="U65" s="76" t="str">
        <f t="shared" si="8"/>
        <v>Cleared</v>
      </c>
      <c r="V65" s="76" t="str">
        <f t="shared" si="9"/>
        <v>Cleared</v>
      </c>
      <c r="W65" s="98" t="str">
        <f t="shared" si="10"/>
        <v>Cleared</v>
      </c>
      <c r="X65" s="75">
        <v>0.66666666666666663</v>
      </c>
      <c r="Y65" s="71" t="s">
        <v>24</v>
      </c>
      <c r="Z65" s="71" t="s">
        <v>24</v>
      </c>
      <c r="AA65" s="71" t="s">
        <v>24</v>
      </c>
      <c r="AB65" s="71" t="s">
        <v>24</v>
      </c>
      <c r="AC65" s="71" t="s">
        <v>24</v>
      </c>
      <c r="AD65" s="71" t="s">
        <v>24</v>
      </c>
      <c r="AE65" s="71" t="str">
        <f t="shared" si="0"/>
        <v>Cleared</v>
      </c>
      <c r="AF65" s="71">
        <v>0</v>
      </c>
      <c r="AG65" s="71">
        <v>0</v>
      </c>
      <c r="AH65" s="71">
        <v>0</v>
      </c>
      <c r="AI65" s="71">
        <v>0</v>
      </c>
      <c r="AJ65" s="71">
        <v>0</v>
      </c>
      <c r="AK65" s="71">
        <v>0</v>
      </c>
      <c r="AL65" s="76">
        <f t="shared" si="26"/>
        <v>0</v>
      </c>
      <c r="AM65" s="76">
        <f t="shared" si="11"/>
        <v>0</v>
      </c>
      <c r="AN65" s="76">
        <f t="shared" si="12"/>
        <v>0</v>
      </c>
      <c r="AO65" s="76" t="str">
        <f t="shared" si="1"/>
        <v>NC</v>
      </c>
      <c r="AP65" s="76" t="str">
        <f t="shared" si="13"/>
        <v>NC</v>
      </c>
      <c r="AQ65" s="98" t="str">
        <f t="shared" si="14"/>
        <v xml:space="preserve">Test </v>
      </c>
      <c r="AR65" s="75">
        <v>0</v>
      </c>
      <c r="AS65" s="71" t="s">
        <v>24</v>
      </c>
      <c r="AT65" s="71" t="s">
        <v>24</v>
      </c>
      <c r="AU65" s="71" t="s">
        <v>24</v>
      </c>
      <c r="AV65" s="71" t="s">
        <v>24</v>
      </c>
      <c r="AW65" s="71" t="s">
        <v>24</v>
      </c>
      <c r="AX65" s="71" t="s">
        <v>24</v>
      </c>
      <c r="AY65" s="71" t="str">
        <f t="shared" si="15"/>
        <v>NC</v>
      </c>
      <c r="AZ65" s="71">
        <v>0</v>
      </c>
      <c r="BA65" s="71">
        <v>0</v>
      </c>
      <c r="BB65" s="71">
        <v>0</v>
      </c>
      <c r="BC65" s="71">
        <v>0</v>
      </c>
      <c r="BD65" s="71">
        <v>0</v>
      </c>
      <c r="BE65" s="71">
        <v>0</v>
      </c>
      <c r="BF65" s="76">
        <f t="shared" si="2"/>
        <v>0</v>
      </c>
      <c r="BG65" s="76">
        <f t="shared" si="16"/>
        <v>0</v>
      </c>
      <c r="BH65" s="76">
        <f t="shared" si="17"/>
        <v>0</v>
      </c>
      <c r="BI65" s="76" t="str">
        <f t="shared" si="3"/>
        <v>NC</v>
      </c>
      <c r="BJ65" s="76" t="str">
        <f t="shared" si="18"/>
        <v>NC</v>
      </c>
      <c r="BK65" s="98" t="str">
        <f t="shared" si="19"/>
        <v xml:space="preserve">Attendance  Test </v>
      </c>
      <c r="BL65" s="75">
        <v>0.5</v>
      </c>
      <c r="BM65" s="71" t="s">
        <v>24</v>
      </c>
      <c r="BN65" s="71" t="s">
        <v>24</v>
      </c>
      <c r="BO65" s="71" t="s">
        <v>24</v>
      </c>
      <c r="BP65" s="71" t="s">
        <v>24</v>
      </c>
      <c r="BQ65" s="71" t="s">
        <v>24</v>
      </c>
      <c r="BR65" s="71" t="s">
        <v>24</v>
      </c>
      <c r="BS65" s="71" t="str">
        <f t="shared" si="20"/>
        <v>NC</v>
      </c>
      <c r="BT65" s="93">
        <v>0</v>
      </c>
      <c r="BU65" s="98">
        <v>0</v>
      </c>
      <c r="BV65" s="98">
        <v>0</v>
      </c>
      <c r="BW65" s="93">
        <v>0</v>
      </c>
      <c r="BX65" s="93">
        <v>0</v>
      </c>
      <c r="BY65" s="93">
        <v>0</v>
      </c>
      <c r="BZ65" s="76">
        <f t="shared" si="21"/>
        <v>0</v>
      </c>
      <c r="CA65" s="76">
        <f t="shared" si="22"/>
        <v>0</v>
      </c>
      <c r="CB65" s="76">
        <f t="shared" si="23"/>
        <v>0</v>
      </c>
      <c r="CC65" s="99" t="str">
        <f t="shared" si="4"/>
        <v>NC</v>
      </c>
      <c r="CD65" s="99" t="str">
        <f t="shared" si="24"/>
        <v>NC</v>
      </c>
      <c r="CE65" s="98" t="str">
        <f t="shared" si="27"/>
        <v xml:space="preserve">Attendance  Test </v>
      </c>
    </row>
    <row r="66" spans="1:83" s="77" customFormat="1" x14ac:dyDescent="0.3">
      <c r="A66" s="78">
        <v>62</v>
      </c>
      <c r="B66" s="64" t="s">
        <v>149</v>
      </c>
      <c r="C66" s="65" t="s">
        <v>150</v>
      </c>
      <c r="D66" s="75">
        <v>0.66666666666666663</v>
      </c>
      <c r="E66" s="71">
        <v>5</v>
      </c>
      <c r="F66" s="71">
        <v>2</v>
      </c>
      <c r="G66" s="71">
        <v>-4</v>
      </c>
      <c r="H66" s="71" t="s">
        <v>500</v>
      </c>
      <c r="I66" s="71">
        <v>8</v>
      </c>
      <c r="J66" s="71">
        <v>70</v>
      </c>
      <c r="K66" s="71" t="str">
        <f t="shared" si="5"/>
        <v>Cleared</v>
      </c>
      <c r="L66" s="71">
        <v>1</v>
      </c>
      <c r="M66" s="71">
        <v>1</v>
      </c>
      <c r="N66" s="72">
        <v>3</v>
      </c>
      <c r="O66" s="72">
        <v>3</v>
      </c>
      <c r="P66" s="72">
        <v>1</v>
      </c>
      <c r="Q66" s="72">
        <v>4</v>
      </c>
      <c r="R66" s="79">
        <f t="shared" si="25"/>
        <v>13</v>
      </c>
      <c r="S66" s="79">
        <f t="shared" si="6"/>
        <v>43.333333333333336</v>
      </c>
      <c r="T66" s="79">
        <f t="shared" si="7"/>
        <v>13</v>
      </c>
      <c r="U66" s="76" t="str">
        <f t="shared" si="8"/>
        <v>Cleared</v>
      </c>
      <c r="V66" s="76" t="str">
        <f t="shared" si="9"/>
        <v>Cleared</v>
      </c>
      <c r="W66" s="98" t="str">
        <f t="shared" si="10"/>
        <v>Cleared</v>
      </c>
      <c r="X66" s="75">
        <v>0.66666666666666663</v>
      </c>
      <c r="Y66" s="72">
        <v>8</v>
      </c>
      <c r="Z66" s="72">
        <v>5</v>
      </c>
      <c r="AA66" s="72">
        <v>0</v>
      </c>
      <c r="AB66" s="72" t="s">
        <v>24</v>
      </c>
      <c r="AC66" s="72">
        <v>8</v>
      </c>
      <c r="AD66" s="72">
        <v>73</v>
      </c>
      <c r="AE66" s="71" t="str">
        <f t="shared" si="0"/>
        <v>Cleared</v>
      </c>
      <c r="AF66" s="72">
        <v>1</v>
      </c>
      <c r="AG66" s="72">
        <v>1</v>
      </c>
      <c r="AH66" s="72">
        <v>3</v>
      </c>
      <c r="AI66" s="72">
        <v>0</v>
      </c>
      <c r="AJ66" s="72">
        <v>1</v>
      </c>
      <c r="AK66" s="72">
        <v>4</v>
      </c>
      <c r="AL66" s="79">
        <f t="shared" si="26"/>
        <v>10</v>
      </c>
      <c r="AM66" s="79">
        <f t="shared" si="11"/>
        <v>33.333333333333329</v>
      </c>
      <c r="AN66" s="79">
        <f t="shared" si="12"/>
        <v>9.9999999999999982</v>
      </c>
      <c r="AO66" s="76" t="str">
        <f t="shared" si="1"/>
        <v>Cleared</v>
      </c>
      <c r="AP66" s="76" t="str">
        <f t="shared" si="13"/>
        <v>Cleared</v>
      </c>
      <c r="AQ66" s="98" t="str">
        <f t="shared" si="14"/>
        <v>Cleared</v>
      </c>
      <c r="AR66" s="75">
        <v>0.66666666666666663</v>
      </c>
      <c r="AS66" s="72">
        <v>11</v>
      </c>
      <c r="AT66" s="72">
        <v>2</v>
      </c>
      <c r="AU66" s="72">
        <v>-2</v>
      </c>
      <c r="AV66" s="72" t="s">
        <v>24</v>
      </c>
      <c r="AW66" s="72" t="s">
        <v>24</v>
      </c>
      <c r="AX66" s="72">
        <v>71</v>
      </c>
      <c r="AY66" s="71" t="str">
        <f t="shared" si="15"/>
        <v>Cleared</v>
      </c>
      <c r="AZ66" s="72">
        <v>1</v>
      </c>
      <c r="BA66" s="72">
        <v>1</v>
      </c>
      <c r="BB66" s="72">
        <v>3</v>
      </c>
      <c r="BC66" s="72">
        <v>0</v>
      </c>
      <c r="BD66" s="72">
        <v>0</v>
      </c>
      <c r="BE66" s="72">
        <v>4</v>
      </c>
      <c r="BF66" s="79">
        <f t="shared" si="2"/>
        <v>9</v>
      </c>
      <c r="BG66" s="79">
        <f t="shared" si="16"/>
        <v>30</v>
      </c>
      <c r="BH66" s="79">
        <f t="shared" si="17"/>
        <v>9</v>
      </c>
      <c r="BI66" s="76" t="str">
        <f t="shared" si="3"/>
        <v>Cleared</v>
      </c>
      <c r="BJ66" s="76" t="str">
        <f t="shared" si="18"/>
        <v>Cleared</v>
      </c>
      <c r="BK66" s="98" t="str">
        <f t="shared" si="19"/>
        <v>Cleared</v>
      </c>
      <c r="BL66" s="75">
        <v>0.73333333333333328</v>
      </c>
      <c r="BM66" s="72">
        <v>18</v>
      </c>
      <c r="BN66" s="72">
        <v>2</v>
      </c>
      <c r="BO66" s="72">
        <v>-3</v>
      </c>
      <c r="BP66" s="72">
        <v>3.1</v>
      </c>
      <c r="BQ66" s="72" t="s">
        <v>24</v>
      </c>
      <c r="BR66" s="72">
        <v>71</v>
      </c>
      <c r="BS66" s="71" t="str">
        <f t="shared" si="20"/>
        <v>Cleared</v>
      </c>
      <c r="BT66" s="98">
        <v>3</v>
      </c>
      <c r="BU66" s="98">
        <v>1</v>
      </c>
      <c r="BV66" s="98">
        <v>3</v>
      </c>
      <c r="BW66" s="98">
        <v>2</v>
      </c>
      <c r="BX66" s="98">
        <v>0</v>
      </c>
      <c r="BY66" s="98">
        <v>4</v>
      </c>
      <c r="BZ66" s="76">
        <f t="shared" si="21"/>
        <v>13</v>
      </c>
      <c r="CA66" s="79">
        <f t="shared" si="22"/>
        <v>43.333333333333336</v>
      </c>
      <c r="CB66" s="79">
        <f t="shared" si="23"/>
        <v>13</v>
      </c>
      <c r="CC66" s="99" t="str">
        <f t="shared" si="4"/>
        <v>Cleared</v>
      </c>
      <c r="CD66" s="99" t="str">
        <f t="shared" si="24"/>
        <v>Cleared</v>
      </c>
      <c r="CE66" s="98" t="str">
        <f t="shared" si="27"/>
        <v>Cleared</v>
      </c>
    </row>
    <row r="67" spans="1:83" s="77" customFormat="1" x14ac:dyDescent="0.3">
      <c r="A67" s="74">
        <v>63</v>
      </c>
      <c r="B67" s="60" t="s">
        <v>151</v>
      </c>
      <c r="C67" s="61" t="s">
        <v>152</v>
      </c>
      <c r="D67" s="75">
        <v>0.43333333333333335</v>
      </c>
      <c r="E67" s="71">
        <v>4</v>
      </c>
      <c r="F67" s="71">
        <v>1</v>
      </c>
      <c r="G67" s="71">
        <v>-13</v>
      </c>
      <c r="H67" s="71" t="s">
        <v>500</v>
      </c>
      <c r="I67" s="71">
        <v>6</v>
      </c>
      <c r="J67" s="71">
        <v>64</v>
      </c>
      <c r="K67" s="71" t="str">
        <f t="shared" si="5"/>
        <v>NC</v>
      </c>
      <c r="L67" s="71">
        <v>1</v>
      </c>
      <c r="M67" s="71">
        <v>1</v>
      </c>
      <c r="N67" s="71">
        <v>2</v>
      </c>
      <c r="O67" s="71">
        <v>3</v>
      </c>
      <c r="P67" s="71">
        <v>1</v>
      </c>
      <c r="Q67" s="71">
        <v>3</v>
      </c>
      <c r="R67" s="76">
        <f t="shared" si="25"/>
        <v>11</v>
      </c>
      <c r="S67" s="76">
        <f t="shared" si="6"/>
        <v>36.666666666666664</v>
      </c>
      <c r="T67" s="76">
        <f t="shared" si="7"/>
        <v>10.999999999999998</v>
      </c>
      <c r="U67" s="76" t="str">
        <f t="shared" si="8"/>
        <v>Cleared</v>
      </c>
      <c r="V67" s="76" t="str">
        <f t="shared" si="9"/>
        <v>NC</v>
      </c>
      <c r="W67" s="98" t="str">
        <f t="shared" si="10"/>
        <v xml:space="preserve">Attendance  </v>
      </c>
      <c r="X67" s="75">
        <v>0.26666666666666666</v>
      </c>
      <c r="Y67" s="71" t="s">
        <v>24</v>
      </c>
      <c r="Z67" s="71" t="s">
        <v>24</v>
      </c>
      <c r="AA67" s="71" t="s">
        <v>24</v>
      </c>
      <c r="AB67" s="71" t="s">
        <v>24</v>
      </c>
      <c r="AC67" s="71">
        <v>8</v>
      </c>
      <c r="AD67" s="71">
        <v>66</v>
      </c>
      <c r="AE67" s="71" t="str">
        <f t="shared" si="0"/>
        <v>NC</v>
      </c>
      <c r="AF67" s="71">
        <v>0</v>
      </c>
      <c r="AG67" s="71">
        <v>0</v>
      </c>
      <c r="AH67" s="71">
        <v>0</v>
      </c>
      <c r="AI67" s="71">
        <v>0</v>
      </c>
      <c r="AJ67" s="71">
        <v>1</v>
      </c>
      <c r="AK67" s="71">
        <v>3</v>
      </c>
      <c r="AL67" s="76">
        <f t="shared" si="26"/>
        <v>4</v>
      </c>
      <c r="AM67" s="76">
        <f t="shared" si="11"/>
        <v>13.333333333333334</v>
      </c>
      <c r="AN67" s="76">
        <f t="shared" si="12"/>
        <v>4</v>
      </c>
      <c r="AO67" s="76" t="str">
        <f t="shared" si="1"/>
        <v>NC</v>
      </c>
      <c r="AP67" s="76" t="str">
        <f t="shared" si="13"/>
        <v>NC</v>
      </c>
      <c r="AQ67" s="98" t="str">
        <f t="shared" si="14"/>
        <v xml:space="preserve">Attendance  Test </v>
      </c>
      <c r="AR67" s="75">
        <v>0.26666666666666666</v>
      </c>
      <c r="AS67" s="71" t="s">
        <v>24</v>
      </c>
      <c r="AT67" s="71" t="s">
        <v>24</v>
      </c>
      <c r="AU67" s="71" t="s">
        <v>24</v>
      </c>
      <c r="AV67" s="71">
        <v>3.3</v>
      </c>
      <c r="AW67" s="71" t="s">
        <v>24</v>
      </c>
      <c r="AX67" s="71">
        <v>66</v>
      </c>
      <c r="AY67" s="71" t="str">
        <f t="shared" si="15"/>
        <v>NC</v>
      </c>
      <c r="AZ67" s="71">
        <v>0</v>
      </c>
      <c r="BA67" s="71">
        <v>0</v>
      </c>
      <c r="BB67" s="71">
        <v>0</v>
      </c>
      <c r="BC67" s="71">
        <v>2</v>
      </c>
      <c r="BD67" s="71">
        <v>0</v>
      </c>
      <c r="BE67" s="71">
        <v>3</v>
      </c>
      <c r="BF67" s="76">
        <f t="shared" si="2"/>
        <v>5</v>
      </c>
      <c r="BG67" s="76">
        <f t="shared" si="16"/>
        <v>16.666666666666664</v>
      </c>
      <c r="BH67" s="76">
        <f t="shared" si="17"/>
        <v>4.9999999999999991</v>
      </c>
      <c r="BI67" s="76" t="str">
        <f t="shared" si="3"/>
        <v>NC</v>
      </c>
      <c r="BJ67" s="76" t="str">
        <f t="shared" si="18"/>
        <v>NC</v>
      </c>
      <c r="BK67" s="98" t="str">
        <f t="shared" si="19"/>
        <v xml:space="preserve">Attendance  Test </v>
      </c>
      <c r="BL67" s="75">
        <v>0.16666666666666666</v>
      </c>
      <c r="BM67" s="71" t="s">
        <v>24</v>
      </c>
      <c r="BN67" s="71" t="s">
        <v>24</v>
      </c>
      <c r="BO67" s="71" t="s">
        <v>24</v>
      </c>
      <c r="BP67" s="71" t="s">
        <v>24</v>
      </c>
      <c r="BQ67" s="71" t="s">
        <v>24</v>
      </c>
      <c r="BR67" s="71">
        <v>66</v>
      </c>
      <c r="BS67" s="71" t="str">
        <f t="shared" si="20"/>
        <v>NC</v>
      </c>
      <c r="BT67" s="93">
        <v>0</v>
      </c>
      <c r="BU67" s="98">
        <v>0</v>
      </c>
      <c r="BV67" s="98">
        <v>0</v>
      </c>
      <c r="BW67" s="93">
        <v>0</v>
      </c>
      <c r="BX67" s="93">
        <v>0</v>
      </c>
      <c r="BY67" s="93">
        <v>3</v>
      </c>
      <c r="BZ67" s="76">
        <f t="shared" si="21"/>
        <v>3</v>
      </c>
      <c r="CA67" s="76">
        <f t="shared" si="22"/>
        <v>10</v>
      </c>
      <c r="CB67" s="76">
        <f t="shared" si="23"/>
        <v>3</v>
      </c>
      <c r="CC67" s="99" t="str">
        <f t="shared" si="4"/>
        <v>NC</v>
      </c>
      <c r="CD67" s="99" t="str">
        <f t="shared" si="24"/>
        <v>NC</v>
      </c>
      <c r="CE67" s="98" t="str">
        <f t="shared" si="27"/>
        <v xml:space="preserve">Attendance  Test </v>
      </c>
    </row>
    <row r="68" spans="1:83" s="77" customFormat="1" x14ac:dyDescent="0.3">
      <c r="A68" s="78">
        <v>64</v>
      </c>
      <c r="B68" s="64" t="s">
        <v>153</v>
      </c>
      <c r="C68" s="65" t="s">
        <v>154</v>
      </c>
      <c r="D68" s="75">
        <v>0.8</v>
      </c>
      <c r="E68" s="71">
        <v>24</v>
      </c>
      <c r="F68" s="71">
        <v>2</v>
      </c>
      <c r="G68" s="71">
        <v>-17</v>
      </c>
      <c r="H68" s="71" t="s">
        <v>500</v>
      </c>
      <c r="I68" s="71">
        <v>8</v>
      </c>
      <c r="J68" s="71">
        <v>77</v>
      </c>
      <c r="K68" s="71" t="str">
        <f t="shared" si="5"/>
        <v>Cleared</v>
      </c>
      <c r="L68" s="71">
        <v>4</v>
      </c>
      <c r="M68" s="71">
        <v>1</v>
      </c>
      <c r="N68" s="72">
        <v>2</v>
      </c>
      <c r="O68" s="72">
        <v>3</v>
      </c>
      <c r="P68" s="72">
        <v>1</v>
      </c>
      <c r="Q68" s="72">
        <v>5</v>
      </c>
      <c r="R68" s="79">
        <f t="shared" si="25"/>
        <v>16</v>
      </c>
      <c r="S68" s="79">
        <f t="shared" si="6"/>
        <v>53.333333333333336</v>
      </c>
      <c r="T68" s="79">
        <f t="shared" si="7"/>
        <v>16</v>
      </c>
      <c r="U68" s="76" t="str">
        <f t="shared" si="8"/>
        <v>Cleared</v>
      </c>
      <c r="V68" s="76" t="str">
        <f t="shared" si="9"/>
        <v>Cleared</v>
      </c>
      <c r="W68" s="98" t="str">
        <f t="shared" si="10"/>
        <v>Cleared</v>
      </c>
      <c r="X68" s="75">
        <v>0.66666666666666663</v>
      </c>
      <c r="Y68" s="72" t="s">
        <v>24</v>
      </c>
      <c r="Z68" s="72" t="s">
        <v>24</v>
      </c>
      <c r="AA68" s="72" t="s">
        <v>24</v>
      </c>
      <c r="AB68" s="72" t="s">
        <v>24</v>
      </c>
      <c r="AC68" s="72" t="s">
        <v>24</v>
      </c>
      <c r="AD68" s="72" t="s">
        <v>24</v>
      </c>
      <c r="AE68" s="71" t="str">
        <f t="shared" si="0"/>
        <v>Cleared</v>
      </c>
      <c r="AF68" s="72">
        <v>0</v>
      </c>
      <c r="AG68" s="72">
        <v>0</v>
      </c>
      <c r="AH68" s="72">
        <v>0</v>
      </c>
      <c r="AI68" s="72">
        <v>0</v>
      </c>
      <c r="AJ68" s="72">
        <v>0</v>
      </c>
      <c r="AK68" s="72">
        <v>0</v>
      </c>
      <c r="AL68" s="79">
        <f t="shared" si="26"/>
        <v>0</v>
      </c>
      <c r="AM68" s="79">
        <f t="shared" si="11"/>
        <v>0</v>
      </c>
      <c r="AN68" s="79">
        <f t="shared" si="12"/>
        <v>0</v>
      </c>
      <c r="AO68" s="76" t="str">
        <f t="shared" si="1"/>
        <v>NC</v>
      </c>
      <c r="AP68" s="76" t="str">
        <f t="shared" si="13"/>
        <v>NC</v>
      </c>
      <c r="AQ68" s="98" t="str">
        <f t="shared" si="14"/>
        <v xml:space="preserve">Test </v>
      </c>
      <c r="AR68" s="75">
        <v>0.26666666666666666</v>
      </c>
      <c r="AS68" s="72">
        <v>25</v>
      </c>
      <c r="AT68" s="72">
        <v>19</v>
      </c>
      <c r="AU68" s="72">
        <v>-17</v>
      </c>
      <c r="AV68" s="72" t="s">
        <v>24</v>
      </c>
      <c r="AW68" s="72" t="s">
        <v>24</v>
      </c>
      <c r="AX68" s="72">
        <v>78</v>
      </c>
      <c r="AY68" s="71" t="str">
        <f t="shared" si="15"/>
        <v>NC</v>
      </c>
      <c r="AZ68" s="72">
        <v>4</v>
      </c>
      <c r="BA68" s="72">
        <v>3</v>
      </c>
      <c r="BB68" s="72">
        <v>2</v>
      </c>
      <c r="BC68" s="72">
        <v>0</v>
      </c>
      <c r="BD68" s="72">
        <v>0</v>
      </c>
      <c r="BE68" s="72">
        <v>5</v>
      </c>
      <c r="BF68" s="79">
        <f t="shared" si="2"/>
        <v>14</v>
      </c>
      <c r="BG68" s="79">
        <f t="shared" si="16"/>
        <v>46.666666666666664</v>
      </c>
      <c r="BH68" s="79">
        <f t="shared" si="17"/>
        <v>13.999999999999998</v>
      </c>
      <c r="BI68" s="76" t="str">
        <f t="shared" si="3"/>
        <v>Cleared</v>
      </c>
      <c r="BJ68" s="76" t="str">
        <f t="shared" si="18"/>
        <v>NC</v>
      </c>
      <c r="BK68" s="98" t="str">
        <f t="shared" si="19"/>
        <v xml:space="preserve">Attendance  </v>
      </c>
      <c r="BL68" s="75">
        <v>0.3</v>
      </c>
      <c r="BM68" s="72">
        <v>16</v>
      </c>
      <c r="BN68" s="72">
        <v>13</v>
      </c>
      <c r="BO68" s="72">
        <v>-18</v>
      </c>
      <c r="BP68" s="72" t="s">
        <v>24</v>
      </c>
      <c r="BQ68" s="72" t="s">
        <v>24</v>
      </c>
      <c r="BR68" s="72" t="s">
        <v>24</v>
      </c>
      <c r="BS68" s="71" t="str">
        <f t="shared" si="20"/>
        <v>NC</v>
      </c>
      <c r="BT68" s="98">
        <v>2</v>
      </c>
      <c r="BU68" s="98">
        <v>2</v>
      </c>
      <c r="BV68" s="98">
        <v>2</v>
      </c>
      <c r="BW68" s="98">
        <v>0</v>
      </c>
      <c r="BX68" s="98">
        <v>0</v>
      </c>
      <c r="BY68" s="98">
        <v>0</v>
      </c>
      <c r="BZ68" s="76">
        <f t="shared" si="21"/>
        <v>6</v>
      </c>
      <c r="CA68" s="79">
        <f t="shared" si="22"/>
        <v>20</v>
      </c>
      <c r="CB68" s="79">
        <f t="shared" si="23"/>
        <v>6</v>
      </c>
      <c r="CC68" s="99" t="str">
        <f t="shared" si="4"/>
        <v>NC</v>
      </c>
      <c r="CD68" s="99" t="str">
        <f t="shared" si="24"/>
        <v>NC</v>
      </c>
      <c r="CE68" s="98" t="str">
        <f t="shared" si="27"/>
        <v xml:space="preserve">Attendance  Test </v>
      </c>
    </row>
    <row r="69" spans="1:83" s="77" customFormat="1" x14ac:dyDescent="0.3">
      <c r="A69" s="74">
        <v>65</v>
      </c>
      <c r="B69" s="60" t="s">
        <v>155</v>
      </c>
      <c r="C69" s="61" t="s">
        <v>156</v>
      </c>
      <c r="D69" s="75">
        <v>0.8</v>
      </c>
      <c r="E69" s="71">
        <v>4</v>
      </c>
      <c r="F69" s="71">
        <v>4</v>
      </c>
      <c r="G69" s="71">
        <v>-25</v>
      </c>
      <c r="H69" s="71" t="s">
        <v>500</v>
      </c>
      <c r="I69" s="71">
        <v>8</v>
      </c>
      <c r="J69" s="71">
        <v>71</v>
      </c>
      <c r="K69" s="71" t="str">
        <f t="shared" si="5"/>
        <v>Cleared</v>
      </c>
      <c r="L69" s="71">
        <v>1</v>
      </c>
      <c r="M69" s="71">
        <v>1</v>
      </c>
      <c r="N69" s="71">
        <v>2</v>
      </c>
      <c r="O69" s="71">
        <v>3</v>
      </c>
      <c r="P69" s="71">
        <v>1</v>
      </c>
      <c r="Q69" s="71">
        <v>4</v>
      </c>
      <c r="R69" s="76">
        <f t="shared" si="25"/>
        <v>12</v>
      </c>
      <c r="S69" s="76">
        <f t="shared" si="6"/>
        <v>40</v>
      </c>
      <c r="T69" s="76">
        <f t="shared" si="7"/>
        <v>12</v>
      </c>
      <c r="U69" s="76" t="str">
        <f t="shared" si="8"/>
        <v>Cleared</v>
      </c>
      <c r="V69" s="76" t="str">
        <f t="shared" si="9"/>
        <v>Cleared</v>
      </c>
      <c r="W69" s="98" t="str">
        <f t="shared" si="10"/>
        <v>Cleared</v>
      </c>
      <c r="X69" s="75">
        <v>0.5</v>
      </c>
      <c r="Y69" s="71" t="s">
        <v>24</v>
      </c>
      <c r="Z69" s="71" t="s">
        <v>24</v>
      </c>
      <c r="AA69" s="71" t="s">
        <v>24</v>
      </c>
      <c r="AB69" s="71" t="s">
        <v>24</v>
      </c>
      <c r="AC69" s="71" t="s">
        <v>24</v>
      </c>
      <c r="AD69" s="71" t="s">
        <v>24</v>
      </c>
      <c r="AE69" s="71" t="str">
        <f t="shared" si="0"/>
        <v>NC</v>
      </c>
      <c r="AF69" s="71">
        <v>0</v>
      </c>
      <c r="AG69" s="71">
        <v>0</v>
      </c>
      <c r="AH69" s="71">
        <v>0</v>
      </c>
      <c r="AI69" s="71">
        <v>0</v>
      </c>
      <c r="AJ69" s="71">
        <v>0</v>
      </c>
      <c r="AK69" s="71">
        <v>0</v>
      </c>
      <c r="AL69" s="76">
        <f t="shared" si="26"/>
        <v>0</v>
      </c>
      <c r="AM69" s="76">
        <f t="shared" si="11"/>
        <v>0</v>
      </c>
      <c r="AN69" s="76">
        <f t="shared" si="12"/>
        <v>0</v>
      </c>
      <c r="AO69" s="76" t="str">
        <f t="shared" ref="AO69:AO132" si="28">IF(AN69&gt;=9,"Cleared","NC")</f>
        <v>NC</v>
      </c>
      <c r="AP69" s="76" t="str">
        <f t="shared" si="13"/>
        <v>NC</v>
      </c>
      <c r="AQ69" s="98" t="str">
        <f t="shared" si="14"/>
        <v xml:space="preserve">Attendance  Test </v>
      </c>
      <c r="AR69" s="75">
        <v>0.16666666666666666</v>
      </c>
      <c r="AS69" s="71" t="s">
        <v>500</v>
      </c>
      <c r="AT69" s="71" t="s">
        <v>500</v>
      </c>
      <c r="AU69" s="71" t="s">
        <v>500</v>
      </c>
      <c r="AV69" s="71" t="s">
        <v>24</v>
      </c>
      <c r="AW69" s="71" t="s">
        <v>24</v>
      </c>
      <c r="AX69" s="71" t="s">
        <v>24</v>
      </c>
      <c r="AY69" s="71" t="str">
        <f t="shared" si="15"/>
        <v>NC</v>
      </c>
      <c r="AZ69" s="71">
        <v>3</v>
      </c>
      <c r="BA69" s="71">
        <v>3</v>
      </c>
      <c r="BB69" s="71">
        <v>3</v>
      </c>
      <c r="BC69" s="71">
        <v>0</v>
      </c>
      <c r="BD69" s="71">
        <v>0</v>
      </c>
      <c r="BE69" s="71">
        <v>0</v>
      </c>
      <c r="BF69" s="76">
        <f t="shared" ref="BF69:BF132" si="29">AZ69+BA69+BB69+BC69+BE69+BD69</f>
        <v>9</v>
      </c>
      <c r="BG69" s="76">
        <f t="shared" si="16"/>
        <v>30</v>
      </c>
      <c r="BH69" s="76">
        <f t="shared" si="17"/>
        <v>9</v>
      </c>
      <c r="BI69" s="76" t="str">
        <f t="shared" ref="BI69:BI132" si="30">IF(BH69&gt;=9,"Cleared","NC")</f>
        <v>Cleared</v>
      </c>
      <c r="BJ69" s="76" t="str">
        <f t="shared" si="18"/>
        <v>NC</v>
      </c>
      <c r="BK69" s="98" t="str">
        <f t="shared" si="19"/>
        <v xml:space="preserve">Attendance  </v>
      </c>
      <c r="BL69" s="75">
        <v>0.3</v>
      </c>
      <c r="BM69" s="71">
        <v>2</v>
      </c>
      <c r="BN69" s="71">
        <v>18</v>
      </c>
      <c r="BO69" s="71">
        <v>-29</v>
      </c>
      <c r="BP69" s="71" t="s">
        <v>24</v>
      </c>
      <c r="BQ69" s="71" t="s">
        <v>24</v>
      </c>
      <c r="BR69" s="71">
        <v>71</v>
      </c>
      <c r="BS69" s="71" t="str">
        <f t="shared" si="20"/>
        <v>NC</v>
      </c>
      <c r="BT69" s="93">
        <v>1</v>
      </c>
      <c r="BU69" s="98">
        <v>3</v>
      </c>
      <c r="BV69" s="98">
        <v>1</v>
      </c>
      <c r="BW69" s="93">
        <v>0</v>
      </c>
      <c r="BX69" s="93">
        <v>0</v>
      </c>
      <c r="BY69" s="93">
        <v>4</v>
      </c>
      <c r="BZ69" s="76">
        <f t="shared" si="21"/>
        <v>9</v>
      </c>
      <c r="CA69" s="76">
        <f t="shared" si="22"/>
        <v>30</v>
      </c>
      <c r="CB69" s="76">
        <f t="shared" si="23"/>
        <v>9</v>
      </c>
      <c r="CC69" s="99" t="str">
        <f t="shared" ref="CC69:CC132" si="31">IF(CB69&gt;=9,"Cleared","NC")</f>
        <v>Cleared</v>
      </c>
      <c r="CD69" s="99" t="str">
        <f t="shared" si="24"/>
        <v>NC</v>
      </c>
      <c r="CE69" s="98" t="str">
        <f t="shared" si="27"/>
        <v xml:space="preserve">Attendance  </v>
      </c>
    </row>
    <row r="70" spans="1:83" s="77" customFormat="1" x14ac:dyDescent="0.3">
      <c r="A70" s="78">
        <v>66</v>
      </c>
      <c r="B70" s="64" t="s">
        <v>157</v>
      </c>
      <c r="C70" s="65" t="s">
        <v>158</v>
      </c>
      <c r="D70" s="75">
        <v>0.8</v>
      </c>
      <c r="E70" s="71">
        <v>55</v>
      </c>
      <c r="F70" s="71">
        <v>1</v>
      </c>
      <c r="G70" s="71">
        <v>-2</v>
      </c>
      <c r="H70" s="71" t="s">
        <v>500</v>
      </c>
      <c r="I70" s="71">
        <v>8</v>
      </c>
      <c r="J70" s="71">
        <v>71</v>
      </c>
      <c r="K70" s="71" t="str">
        <f t="shared" ref="K70:K133" si="32">IF(D70&gt;=66%,"Cleared","NC")</f>
        <v>Cleared</v>
      </c>
      <c r="L70" s="71">
        <v>5</v>
      </c>
      <c r="M70" s="71">
        <v>1</v>
      </c>
      <c r="N70" s="72">
        <v>3</v>
      </c>
      <c r="O70" s="72">
        <v>3</v>
      </c>
      <c r="P70" s="72">
        <v>1</v>
      </c>
      <c r="Q70" s="72">
        <v>4</v>
      </c>
      <c r="R70" s="79">
        <f t="shared" si="25"/>
        <v>17</v>
      </c>
      <c r="S70" s="79">
        <f t="shared" ref="S70:S133" si="33">R70/30*100</f>
        <v>56.666666666666664</v>
      </c>
      <c r="T70" s="79">
        <f t="shared" ref="T70:T133" si="34">S70*0.3</f>
        <v>17</v>
      </c>
      <c r="U70" s="76" t="str">
        <f t="shared" ref="U70:U133" si="35">IF(T70&gt;=9,"Cleared","NC")</f>
        <v>Cleared</v>
      </c>
      <c r="V70" s="76" t="str">
        <f t="shared" ref="V70:V133" si="36">IF(K70="NC","NC",IF(U70="NC","NC","Cleared"))</f>
        <v>Cleared</v>
      </c>
      <c r="W70" s="98" t="str">
        <f t="shared" ref="W70:W133" si="37">IF(K70&amp;U70="ClearedCleared","Cleared",IF(K70="NC","Attendance  ","") &amp;IF(U70="NC","Test ",""))</f>
        <v>Cleared</v>
      </c>
      <c r="X70" s="75">
        <v>0.43333333333333335</v>
      </c>
      <c r="Y70" s="72" t="s">
        <v>24</v>
      </c>
      <c r="Z70" s="72" t="s">
        <v>24</v>
      </c>
      <c r="AA70" s="72" t="s">
        <v>24</v>
      </c>
      <c r="AB70" s="72" t="s">
        <v>24</v>
      </c>
      <c r="AC70" s="72" t="s">
        <v>24</v>
      </c>
      <c r="AD70" s="72" t="s">
        <v>24</v>
      </c>
      <c r="AE70" s="71" t="str">
        <f t="shared" ref="AE70:AE133" si="38">IF(X70&gt;=66%,"Cleared","NC")</f>
        <v>NC</v>
      </c>
      <c r="AF70" s="72">
        <v>0</v>
      </c>
      <c r="AG70" s="72">
        <v>0</v>
      </c>
      <c r="AH70" s="72">
        <v>0</v>
      </c>
      <c r="AI70" s="72">
        <v>0</v>
      </c>
      <c r="AJ70" s="72">
        <v>0</v>
      </c>
      <c r="AK70" s="72">
        <v>0</v>
      </c>
      <c r="AL70" s="79">
        <f t="shared" si="26"/>
        <v>0</v>
      </c>
      <c r="AM70" s="79">
        <f t="shared" ref="AM70:AM133" si="39">AL70/30*100</f>
        <v>0</v>
      </c>
      <c r="AN70" s="79">
        <f t="shared" ref="AN70:AN133" si="40">AM70*0.3</f>
        <v>0</v>
      </c>
      <c r="AO70" s="76" t="str">
        <f t="shared" si="28"/>
        <v>NC</v>
      </c>
      <c r="AP70" s="76" t="str">
        <f t="shared" ref="AP70:AP133" si="41">IF(AO70="NC","NC",IF(AE70="NC","NC","Cleared"))</f>
        <v>NC</v>
      </c>
      <c r="AQ70" s="98" t="str">
        <f t="shared" ref="AQ70:AQ133" si="42">IF(AE70&amp;AO70="ClearedCleared","Cleared",IF(AE70="NC","Attendance  ","") &amp;IF(AO70="NC","Test ",""))</f>
        <v xml:space="preserve">Attendance  Test </v>
      </c>
      <c r="AR70" s="75">
        <v>0</v>
      </c>
      <c r="AS70" s="72" t="s">
        <v>24</v>
      </c>
      <c r="AT70" s="72" t="s">
        <v>24</v>
      </c>
      <c r="AU70" s="72" t="s">
        <v>24</v>
      </c>
      <c r="AV70" s="72" t="s">
        <v>24</v>
      </c>
      <c r="AW70" s="72" t="s">
        <v>24</v>
      </c>
      <c r="AX70" s="72" t="s">
        <v>24</v>
      </c>
      <c r="AY70" s="71" t="str">
        <f t="shared" ref="AY70:AY133" si="43">IF(AR70&gt;=66%,"Cleared","NC")</f>
        <v>NC</v>
      </c>
      <c r="AZ70" s="72">
        <v>0</v>
      </c>
      <c r="BA70" s="72">
        <v>0</v>
      </c>
      <c r="BB70" s="72">
        <v>0</v>
      </c>
      <c r="BC70" s="72">
        <v>0</v>
      </c>
      <c r="BD70" s="72">
        <v>0</v>
      </c>
      <c r="BE70" s="72">
        <v>0</v>
      </c>
      <c r="BF70" s="79">
        <f t="shared" si="29"/>
        <v>0</v>
      </c>
      <c r="BG70" s="79">
        <f t="shared" ref="BG70:BG133" si="44">BF70/30*100</f>
        <v>0</v>
      </c>
      <c r="BH70" s="79">
        <f t="shared" ref="BH70:BH133" si="45">BG70*0.3</f>
        <v>0</v>
      </c>
      <c r="BI70" s="76" t="str">
        <f t="shared" si="30"/>
        <v>NC</v>
      </c>
      <c r="BJ70" s="76" t="str">
        <f t="shared" ref="BJ70:BJ133" si="46">IF(AY70="NC","NC",IF(BI70="NC","NC","Cleared"))</f>
        <v>NC</v>
      </c>
      <c r="BK70" s="98" t="str">
        <f t="shared" ref="BK70:BK133" si="47">IF(AY70&amp;BI70="ClearedCleared","Cleared",IF(AY70="NC","Attendance  ","") &amp;IF(BI70="NC","Test ",""))</f>
        <v xml:space="preserve">Attendance  Test </v>
      </c>
      <c r="BL70" s="75">
        <v>0</v>
      </c>
      <c r="BM70" s="72" t="s">
        <v>24</v>
      </c>
      <c r="BN70" s="72" t="s">
        <v>24</v>
      </c>
      <c r="BO70" s="72" t="s">
        <v>24</v>
      </c>
      <c r="BP70" s="72" t="s">
        <v>24</v>
      </c>
      <c r="BQ70" s="72" t="s">
        <v>24</v>
      </c>
      <c r="BR70" s="72" t="s">
        <v>24</v>
      </c>
      <c r="BS70" s="71" t="str">
        <f t="shared" ref="BS70:BS133" si="48">IF(BL70&gt;=66%,"Cleared","NC")</f>
        <v>NC</v>
      </c>
      <c r="BT70" s="98">
        <v>0</v>
      </c>
      <c r="BU70" s="98">
        <v>0</v>
      </c>
      <c r="BV70" s="98">
        <v>0</v>
      </c>
      <c r="BW70" s="98">
        <v>0</v>
      </c>
      <c r="BX70" s="98">
        <v>0</v>
      </c>
      <c r="BY70" s="98">
        <v>0</v>
      </c>
      <c r="BZ70" s="76">
        <f t="shared" ref="BZ70:BZ133" si="49">BT70+BU70+BV70+BW70+BX70+BY70</f>
        <v>0</v>
      </c>
      <c r="CA70" s="79">
        <f t="shared" ref="CA70:CA133" si="50">BZ70/30*100</f>
        <v>0</v>
      </c>
      <c r="CB70" s="79">
        <f t="shared" ref="CB70:CB133" si="51">CA70*0.3</f>
        <v>0</v>
      </c>
      <c r="CC70" s="99" t="str">
        <f t="shared" si="31"/>
        <v>NC</v>
      </c>
      <c r="CD70" s="99" t="str">
        <f t="shared" ref="CD70:CD133" si="52">IF(BS70="NC","NC",IF(CC70="NC","NC","Cleared"))</f>
        <v>NC</v>
      </c>
      <c r="CE70" s="98" t="str">
        <f t="shared" ref="CE70:CE133" si="53">IF(BS70&amp;CC70="ClearedCleared","Cleared",IF(BS70="NC","Attendance  ","") &amp;IF(CC70="NC","Test ",""))</f>
        <v xml:space="preserve">Attendance  Test </v>
      </c>
    </row>
    <row r="71" spans="1:83" s="77" customFormat="1" x14ac:dyDescent="0.3">
      <c r="A71" s="74">
        <v>67</v>
      </c>
      <c r="B71" s="60" t="s">
        <v>159</v>
      </c>
      <c r="C71" s="61" t="s">
        <v>160</v>
      </c>
      <c r="D71" s="75">
        <v>0.8666666666666667</v>
      </c>
      <c r="E71" s="71">
        <v>2</v>
      </c>
      <c r="F71" s="71">
        <v>1</v>
      </c>
      <c r="G71" s="71">
        <v>0</v>
      </c>
      <c r="H71" s="71" t="s">
        <v>500</v>
      </c>
      <c r="I71" s="71">
        <v>3</v>
      </c>
      <c r="J71" s="71">
        <v>73</v>
      </c>
      <c r="K71" s="71" t="str">
        <f t="shared" si="32"/>
        <v>Cleared</v>
      </c>
      <c r="L71" s="71">
        <v>1</v>
      </c>
      <c r="M71" s="71">
        <v>1</v>
      </c>
      <c r="N71" s="71">
        <v>3</v>
      </c>
      <c r="O71" s="71">
        <v>3</v>
      </c>
      <c r="P71" s="71">
        <v>3</v>
      </c>
      <c r="Q71" s="71">
        <v>4</v>
      </c>
      <c r="R71" s="76">
        <f t="shared" ref="R71:R134" si="54">L71+M71+N71+O71+P71+Q71</f>
        <v>15</v>
      </c>
      <c r="S71" s="76">
        <f t="shared" si="33"/>
        <v>50</v>
      </c>
      <c r="T71" s="76">
        <f t="shared" si="34"/>
        <v>15</v>
      </c>
      <c r="U71" s="76" t="str">
        <f t="shared" si="35"/>
        <v>Cleared</v>
      </c>
      <c r="V71" s="76" t="str">
        <f t="shared" si="36"/>
        <v>Cleared</v>
      </c>
      <c r="W71" s="98" t="str">
        <f t="shared" si="37"/>
        <v>Cleared</v>
      </c>
      <c r="X71" s="75">
        <v>0.8</v>
      </c>
      <c r="Y71" s="71">
        <v>4</v>
      </c>
      <c r="Z71" s="71">
        <v>2</v>
      </c>
      <c r="AA71" s="71">
        <v>1</v>
      </c>
      <c r="AB71" s="71">
        <v>6.9</v>
      </c>
      <c r="AC71" s="71">
        <v>8</v>
      </c>
      <c r="AD71" s="71">
        <v>74</v>
      </c>
      <c r="AE71" s="71" t="str">
        <f t="shared" si="38"/>
        <v>Cleared</v>
      </c>
      <c r="AF71" s="71">
        <v>1</v>
      </c>
      <c r="AG71" s="71">
        <v>1</v>
      </c>
      <c r="AH71" s="71">
        <v>3</v>
      </c>
      <c r="AI71" s="71">
        <v>3</v>
      </c>
      <c r="AJ71" s="71">
        <v>1</v>
      </c>
      <c r="AK71" s="71">
        <v>4</v>
      </c>
      <c r="AL71" s="76">
        <f t="shared" ref="AL71:AL134" si="55">AF71+AG71+AH71+AI71+AJ71+AK71</f>
        <v>13</v>
      </c>
      <c r="AM71" s="76">
        <f t="shared" si="39"/>
        <v>43.333333333333336</v>
      </c>
      <c r="AN71" s="76">
        <f t="shared" si="40"/>
        <v>13</v>
      </c>
      <c r="AO71" s="76" t="str">
        <f t="shared" si="28"/>
        <v>Cleared</v>
      </c>
      <c r="AP71" s="76" t="str">
        <f t="shared" si="41"/>
        <v>Cleared</v>
      </c>
      <c r="AQ71" s="98" t="str">
        <f t="shared" si="42"/>
        <v>Cleared</v>
      </c>
      <c r="AR71" s="75">
        <v>0.66666666666666663</v>
      </c>
      <c r="AS71" s="71" t="s">
        <v>24</v>
      </c>
      <c r="AT71" s="71" t="s">
        <v>24</v>
      </c>
      <c r="AU71" s="71" t="s">
        <v>24</v>
      </c>
      <c r="AV71" s="71">
        <v>6.2</v>
      </c>
      <c r="AW71" s="71" t="s">
        <v>24</v>
      </c>
      <c r="AX71" s="71">
        <v>74</v>
      </c>
      <c r="AY71" s="71" t="str">
        <f t="shared" si="43"/>
        <v>Cleared</v>
      </c>
      <c r="AZ71" s="71">
        <v>0</v>
      </c>
      <c r="BA71" s="71">
        <v>0</v>
      </c>
      <c r="BB71" s="71">
        <v>0</v>
      </c>
      <c r="BC71" s="71">
        <v>3</v>
      </c>
      <c r="BD71" s="71">
        <v>0</v>
      </c>
      <c r="BE71" s="71">
        <v>4</v>
      </c>
      <c r="BF71" s="76">
        <f t="shared" si="29"/>
        <v>7</v>
      </c>
      <c r="BG71" s="76">
        <f t="shared" si="44"/>
        <v>23.333333333333332</v>
      </c>
      <c r="BH71" s="76">
        <f t="shared" si="45"/>
        <v>6.9999999999999991</v>
      </c>
      <c r="BI71" s="76" t="str">
        <f t="shared" si="30"/>
        <v>NC</v>
      </c>
      <c r="BJ71" s="76" t="str">
        <f t="shared" si="46"/>
        <v>NC</v>
      </c>
      <c r="BK71" s="98" t="str">
        <f t="shared" si="47"/>
        <v xml:space="preserve">Test </v>
      </c>
      <c r="BL71" s="75">
        <v>0.66666666666666663</v>
      </c>
      <c r="BM71" s="71" t="s">
        <v>24</v>
      </c>
      <c r="BN71" s="71" t="s">
        <v>24</v>
      </c>
      <c r="BO71" s="71" t="s">
        <v>24</v>
      </c>
      <c r="BP71" s="71">
        <v>6.3</v>
      </c>
      <c r="BQ71" s="71" t="s">
        <v>24</v>
      </c>
      <c r="BR71" s="71">
        <v>68</v>
      </c>
      <c r="BS71" s="71" t="str">
        <f t="shared" si="48"/>
        <v>Cleared</v>
      </c>
      <c r="BT71" s="93">
        <v>0</v>
      </c>
      <c r="BU71" s="98">
        <v>0</v>
      </c>
      <c r="BV71" s="98">
        <v>0</v>
      </c>
      <c r="BW71" s="93">
        <v>3</v>
      </c>
      <c r="BX71" s="93">
        <v>0</v>
      </c>
      <c r="BY71" s="93">
        <v>4</v>
      </c>
      <c r="BZ71" s="76">
        <f t="shared" si="49"/>
        <v>7</v>
      </c>
      <c r="CA71" s="76">
        <f t="shared" si="50"/>
        <v>23.333333333333332</v>
      </c>
      <c r="CB71" s="76">
        <f t="shared" si="51"/>
        <v>6.9999999999999991</v>
      </c>
      <c r="CC71" s="99" t="str">
        <f t="shared" si="31"/>
        <v>NC</v>
      </c>
      <c r="CD71" s="99" t="str">
        <f t="shared" si="52"/>
        <v>NC</v>
      </c>
      <c r="CE71" s="98" t="str">
        <f t="shared" si="53"/>
        <v xml:space="preserve">Test </v>
      </c>
    </row>
    <row r="72" spans="1:83" s="77" customFormat="1" x14ac:dyDescent="0.3">
      <c r="A72" s="78">
        <v>68</v>
      </c>
      <c r="B72" s="64" t="s">
        <v>161</v>
      </c>
      <c r="C72" s="65" t="s">
        <v>162</v>
      </c>
      <c r="D72" s="75">
        <v>0.66666666666666663</v>
      </c>
      <c r="E72" s="71">
        <v>10</v>
      </c>
      <c r="F72" s="71">
        <v>1</v>
      </c>
      <c r="G72" s="71">
        <v>-17</v>
      </c>
      <c r="H72" s="71" t="s">
        <v>500</v>
      </c>
      <c r="I72" s="71">
        <v>8</v>
      </c>
      <c r="J72" s="71">
        <v>62</v>
      </c>
      <c r="K72" s="71" t="str">
        <f t="shared" si="32"/>
        <v>Cleared</v>
      </c>
      <c r="L72" s="71">
        <v>1</v>
      </c>
      <c r="M72" s="71">
        <v>1</v>
      </c>
      <c r="N72" s="72">
        <v>2</v>
      </c>
      <c r="O72" s="72">
        <v>3</v>
      </c>
      <c r="P72" s="72">
        <v>1</v>
      </c>
      <c r="Q72" s="72">
        <v>3</v>
      </c>
      <c r="R72" s="79">
        <f t="shared" si="54"/>
        <v>11</v>
      </c>
      <c r="S72" s="79">
        <f t="shared" si="33"/>
        <v>36.666666666666664</v>
      </c>
      <c r="T72" s="79">
        <f t="shared" si="34"/>
        <v>10.999999999999998</v>
      </c>
      <c r="U72" s="76" t="str">
        <f t="shared" si="35"/>
        <v>Cleared</v>
      </c>
      <c r="V72" s="76" t="str">
        <f t="shared" si="36"/>
        <v>Cleared</v>
      </c>
      <c r="W72" s="98" t="str">
        <f t="shared" si="37"/>
        <v>Cleared</v>
      </c>
      <c r="X72" s="75">
        <v>0.13333333333333333</v>
      </c>
      <c r="Y72" s="72" t="s">
        <v>24</v>
      </c>
      <c r="Z72" s="72" t="s">
        <v>24</v>
      </c>
      <c r="AA72" s="72" t="s">
        <v>24</v>
      </c>
      <c r="AB72" s="72" t="s">
        <v>24</v>
      </c>
      <c r="AC72" s="72" t="s">
        <v>500</v>
      </c>
      <c r="AD72" s="72">
        <v>64</v>
      </c>
      <c r="AE72" s="71" t="str">
        <f t="shared" si="38"/>
        <v>NC</v>
      </c>
      <c r="AF72" s="72">
        <v>0</v>
      </c>
      <c r="AG72" s="72">
        <v>0</v>
      </c>
      <c r="AH72" s="72">
        <v>0</v>
      </c>
      <c r="AI72" s="72">
        <v>0</v>
      </c>
      <c r="AJ72" s="72">
        <v>3</v>
      </c>
      <c r="AK72" s="72">
        <v>3</v>
      </c>
      <c r="AL72" s="79">
        <f t="shared" si="55"/>
        <v>6</v>
      </c>
      <c r="AM72" s="79">
        <f t="shared" si="39"/>
        <v>20</v>
      </c>
      <c r="AN72" s="79">
        <f t="shared" si="40"/>
        <v>6</v>
      </c>
      <c r="AO72" s="76" t="str">
        <f t="shared" si="28"/>
        <v>NC</v>
      </c>
      <c r="AP72" s="76" t="str">
        <f t="shared" si="41"/>
        <v>NC</v>
      </c>
      <c r="AQ72" s="98" t="str">
        <f t="shared" si="42"/>
        <v xml:space="preserve">Attendance  Test </v>
      </c>
      <c r="AR72" s="75">
        <v>0.26666666666666666</v>
      </c>
      <c r="AS72" s="72">
        <v>6</v>
      </c>
      <c r="AT72" s="72">
        <v>3</v>
      </c>
      <c r="AU72" s="72">
        <v>-15</v>
      </c>
      <c r="AV72" s="72" t="s">
        <v>24</v>
      </c>
      <c r="AW72" s="72">
        <v>8</v>
      </c>
      <c r="AX72" s="72">
        <v>66</v>
      </c>
      <c r="AY72" s="71" t="str">
        <f t="shared" si="43"/>
        <v>NC</v>
      </c>
      <c r="AZ72" s="72">
        <v>1</v>
      </c>
      <c r="BA72" s="72">
        <v>1</v>
      </c>
      <c r="BB72" s="72">
        <v>2</v>
      </c>
      <c r="BC72" s="72">
        <v>0</v>
      </c>
      <c r="BD72" s="72">
        <v>1</v>
      </c>
      <c r="BE72" s="72">
        <v>3</v>
      </c>
      <c r="BF72" s="79">
        <f t="shared" si="29"/>
        <v>8</v>
      </c>
      <c r="BG72" s="79">
        <f t="shared" si="44"/>
        <v>26.666666666666668</v>
      </c>
      <c r="BH72" s="79">
        <f t="shared" si="45"/>
        <v>8</v>
      </c>
      <c r="BI72" s="76" t="str">
        <f t="shared" si="30"/>
        <v>NC</v>
      </c>
      <c r="BJ72" s="76" t="str">
        <f t="shared" si="46"/>
        <v>NC</v>
      </c>
      <c r="BK72" s="98" t="str">
        <f t="shared" si="47"/>
        <v xml:space="preserve">Attendance  Test </v>
      </c>
      <c r="BL72" s="75">
        <v>0.4</v>
      </c>
      <c r="BM72" s="72">
        <v>8</v>
      </c>
      <c r="BN72" s="72">
        <v>5</v>
      </c>
      <c r="BO72" s="72">
        <v>1</v>
      </c>
      <c r="BP72" s="72">
        <v>3.2</v>
      </c>
      <c r="BQ72" s="72">
        <v>8</v>
      </c>
      <c r="BR72" s="72">
        <v>66</v>
      </c>
      <c r="BS72" s="71" t="str">
        <f t="shared" si="48"/>
        <v>NC</v>
      </c>
      <c r="BT72" s="98">
        <v>1</v>
      </c>
      <c r="BU72" s="98">
        <v>1</v>
      </c>
      <c r="BV72" s="98">
        <v>3</v>
      </c>
      <c r="BW72" s="98">
        <v>2</v>
      </c>
      <c r="BX72" s="98">
        <v>1</v>
      </c>
      <c r="BY72" s="98">
        <v>3</v>
      </c>
      <c r="BZ72" s="76">
        <f t="shared" si="49"/>
        <v>11</v>
      </c>
      <c r="CA72" s="79">
        <f t="shared" si="50"/>
        <v>36.666666666666664</v>
      </c>
      <c r="CB72" s="79">
        <f t="shared" si="51"/>
        <v>10.999999999999998</v>
      </c>
      <c r="CC72" s="99" t="str">
        <f t="shared" si="31"/>
        <v>Cleared</v>
      </c>
      <c r="CD72" s="99" t="str">
        <f t="shared" si="52"/>
        <v>NC</v>
      </c>
      <c r="CE72" s="98" t="str">
        <f t="shared" si="53"/>
        <v xml:space="preserve">Attendance  </v>
      </c>
    </row>
    <row r="73" spans="1:83" s="77" customFormat="1" x14ac:dyDescent="0.3">
      <c r="A73" s="74">
        <v>69</v>
      </c>
      <c r="B73" s="60" t="s">
        <v>163</v>
      </c>
      <c r="C73" s="61" t="s">
        <v>164</v>
      </c>
      <c r="D73" s="75">
        <v>0.66666666666666663</v>
      </c>
      <c r="E73" s="71" t="s">
        <v>24</v>
      </c>
      <c r="F73" s="71" t="s">
        <v>24</v>
      </c>
      <c r="G73" s="71" t="s">
        <v>24</v>
      </c>
      <c r="H73" s="71" t="s">
        <v>24</v>
      </c>
      <c r="I73" s="71" t="s">
        <v>24</v>
      </c>
      <c r="J73" s="71" t="s">
        <v>24</v>
      </c>
      <c r="K73" s="71" t="str">
        <f t="shared" si="32"/>
        <v>Cleared</v>
      </c>
      <c r="L73" s="71">
        <v>0</v>
      </c>
      <c r="M73" s="71">
        <v>0</v>
      </c>
      <c r="N73" s="71">
        <v>0</v>
      </c>
      <c r="O73" s="71">
        <v>0</v>
      </c>
      <c r="P73" s="71">
        <v>0</v>
      </c>
      <c r="Q73" s="71">
        <v>0</v>
      </c>
      <c r="R73" s="76">
        <f t="shared" si="54"/>
        <v>0</v>
      </c>
      <c r="S73" s="76">
        <f t="shared" si="33"/>
        <v>0</v>
      </c>
      <c r="T73" s="76">
        <f t="shared" si="34"/>
        <v>0</v>
      </c>
      <c r="U73" s="76" t="str">
        <f t="shared" si="35"/>
        <v>NC</v>
      </c>
      <c r="V73" s="76" t="str">
        <f t="shared" si="36"/>
        <v>NC</v>
      </c>
      <c r="W73" s="98" t="str">
        <f t="shared" si="37"/>
        <v xml:space="preserve">Test </v>
      </c>
      <c r="X73" s="75">
        <v>0.1</v>
      </c>
      <c r="Y73" s="71" t="s">
        <v>24</v>
      </c>
      <c r="Z73" s="71" t="s">
        <v>24</v>
      </c>
      <c r="AA73" s="71" t="s">
        <v>24</v>
      </c>
      <c r="AB73" s="71" t="s">
        <v>24</v>
      </c>
      <c r="AC73" s="71" t="s">
        <v>24</v>
      </c>
      <c r="AD73" s="71">
        <v>58</v>
      </c>
      <c r="AE73" s="71" t="str">
        <f t="shared" si="38"/>
        <v>NC</v>
      </c>
      <c r="AF73" s="71">
        <v>0</v>
      </c>
      <c r="AG73" s="71">
        <v>0</v>
      </c>
      <c r="AH73" s="71">
        <v>0</v>
      </c>
      <c r="AI73" s="71">
        <v>0</v>
      </c>
      <c r="AJ73" s="71">
        <v>0</v>
      </c>
      <c r="AK73" s="71">
        <v>2</v>
      </c>
      <c r="AL73" s="76">
        <f t="shared" si="55"/>
        <v>2</v>
      </c>
      <c r="AM73" s="76">
        <f t="shared" si="39"/>
        <v>6.666666666666667</v>
      </c>
      <c r="AN73" s="76">
        <f t="shared" si="40"/>
        <v>2</v>
      </c>
      <c r="AO73" s="76" t="str">
        <f t="shared" si="28"/>
        <v>NC</v>
      </c>
      <c r="AP73" s="76" t="str">
        <f t="shared" si="41"/>
        <v>NC</v>
      </c>
      <c r="AQ73" s="98" t="str">
        <f t="shared" si="42"/>
        <v xml:space="preserve">Attendance  Test </v>
      </c>
      <c r="AR73" s="75">
        <v>0.23333333333333334</v>
      </c>
      <c r="AS73" s="71" t="s">
        <v>24</v>
      </c>
      <c r="AT73" s="71" t="s">
        <v>24</v>
      </c>
      <c r="AU73" s="71" t="s">
        <v>24</v>
      </c>
      <c r="AV73" s="71" t="s">
        <v>24</v>
      </c>
      <c r="AW73" s="71" t="s">
        <v>24</v>
      </c>
      <c r="AX73" s="71">
        <v>58</v>
      </c>
      <c r="AY73" s="71" t="str">
        <f t="shared" si="43"/>
        <v>NC</v>
      </c>
      <c r="AZ73" s="71">
        <v>0</v>
      </c>
      <c r="BA73" s="71">
        <v>0</v>
      </c>
      <c r="BB73" s="71">
        <v>0</v>
      </c>
      <c r="BC73" s="71">
        <v>0</v>
      </c>
      <c r="BD73" s="71">
        <v>0</v>
      </c>
      <c r="BE73" s="71">
        <v>2</v>
      </c>
      <c r="BF73" s="76">
        <f t="shared" si="29"/>
        <v>2</v>
      </c>
      <c r="BG73" s="76">
        <f t="shared" si="44"/>
        <v>6.666666666666667</v>
      </c>
      <c r="BH73" s="76">
        <f t="shared" si="45"/>
        <v>2</v>
      </c>
      <c r="BI73" s="76" t="str">
        <f t="shared" si="30"/>
        <v>NC</v>
      </c>
      <c r="BJ73" s="76" t="str">
        <f t="shared" si="46"/>
        <v>NC</v>
      </c>
      <c r="BK73" s="98" t="str">
        <f t="shared" si="47"/>
        <v xml:space="preserve">Attendance  Test </v>
      </c>
      <c r="BL73" s="75">
        <v>0.3</v>
      </c>
      <c r="BM73" s="71">
        <v>10</v>
      </c>
      <c r="BN73" s="71">
        <v>14</v>
      </c>
      <c r="BO73" s="71">
        <v>-3</v>
      </c>
      <c r="BP73" s="71" t="s">
        <v>24</v>
      </c>
      <c r="BQ73" s="71" t="s">
        <v>24</v>
      </c>
      <c r="BR73" s="71" t="s">
        <v>24</v>
      </c>
      <c r="BS73" s="71" t="str">
        <f t="shared" si="48"/>
        <v>NC</v>
      </c>
      <c r="BT73" s="93">
        <v>1</v>
      </c>
      <c r="BU73" s="98">
        <v>2</v>
      </c>
      <c r="BV73" s="98">
        <v>3</v>
      </c>
      <c r="BW73" s="93">
        <v>0</v>
      </c>
      <c r="BX73" s="93">
        <v>0</v>
      </c>
      <c r="BY73" s="93">
        <v>0</v>
      </c>
      <c r="BZ73" s="76">
        <f t="shared" si="49"/>
        <v>6</v>
      </c>
      <c r="CA73" s="76">
        <f t="shared" si="50"/>
        <v>20</v>
      </c>
      <c r="CB73" s="76">
        <f t="shared" si="51"/>
        <v>6</v>
      </c>
      <c r="CC73" s="99" t="str">
        <f t="shared" si="31"/>
        <v>NC</v>
      </c>
      <c r="CD73" s="99" t="str">
        <f t="shared" si="52"/>
        <v>NC</v>
      </c>
      <c r="CE73" s="98" t="str">
        <f t="shared" si="53"/>
        <v xml:space="preserve">Attendance  Test </v>
      </c>
    </row>
    <row r="74" spans="1:83" s="77" customFormat="1" x14ac:dyDescent="0.3">
      <c r="A74" s="78">
        <v>70</v>
      </c>
      <c r="B74" s="64" t="s">
        <v>165</v>
      </c>
      <c r="C74" s="65" t="s">
        <v>166</v>
      </c>
      <c r="D74" s="75">
        <v>0.9</v>
      </c>
      <c r="E74" s="71">
        <v>3</v>
      </c>
      <c r="F74" s="71">
        <v>1</v>
      </c>
      <c r="G74" s="71">
        <v>0</v>
      </c>
      <c r="H74" s="71" t="s">
        <v>500</v>
      </c>
      <c r="I74" s="71">
        <v>8</v>
      </c>
      <c r="J74" s="71">
        <v>65</v>
      </c>
      <c r="K74" s="71" t="str">
        <f t="shared" si="32"/>
        <v>Cleared</v>
      </c>
      <c r="L74" s="71">
        <v>1</v>
      </c>
      <c r="M74" s="71">
        <v>1</v>
      </c>
      <c r="N74" s="72">
        <v>3</v>
      </c>
      <c r="O74" s="72">
        <v>3</v>
      </c>
      <c r="P74" s="72">
        <v>1</v>
      </c>
      <c r="Q74" s="72">
        <v>3</v>
      </c>
      <c r="R74" s="79">
        <f t="shared" si="54"/>
        <v>12</v>
      </c>
      <c r="S74" s="79">
        <f t="shared" si="33"/>
        <v>40</v>
      </c>
      <c r="T74" s="79">
        <f t="shared" si="34"/>
        <v>12</v>
      </c>
      <c r="U74" s="76" t="str">
        <f t="shared" si="35"/>
        <v>Cleared</v>
      </c>
      <c r="V74" s="76" t="str">
        <f t="shared" si="36"/>
        <v>Cleared</v>
      </c>
      <c r="W74" s="98" t="str">
        <f t="shared" si="37"/>
        <v>Cleared</v>
      </c>
      <c r="X74" s="75">
        <v>1.0333333333333334</v>
      </c>
      <c r="Y74" s="72">
        <v>4</v>
      </c>
      <c r="Z74" s="72">
        <v>13</v>
      </c>
      <c r="AA74" s="72">
        <v>0</v>
      </c>
      <c r="AB74" s="72">
        <v>2.2999999999999998</v>
      </c>
      <c r="AC74" s="72">
        <v>8</v>
      </c>
      <c r="AD74" s="72">
        <v>67</v>
      </c>
      <c r="AE74" s="71" t="str">
        <f t="shared" si="38"/>
        <v>Cleared</v>
      </c>
      <c r="AF74" s="72">
        <v>1</v>
      </c>
      <c r="AG74" s="72">
        <v>2</v>
      </c>
      <c r="AH74" s="72">
        <v>3</v>
      </c>
      <c r="AI74" s="72">
        <v>2</v>
      </c>
      <c r="AJ74" s="72">
        <v>1</v>
      </c>
      <c r="AK74" s="72">
        <v>4</v>
      </c>
      <c r="AL74" s="79">
        <f t="shared" si="55"/>
        <v>13</v>
      </c>
      <c r="AM74" s="79">
        <f t="shared" si="39"/>
        <v>43.333333333333336</v>
      </c>
      <c r="AN74" s="79">
        <f t="shared" si="40"/>
        <v>13</v>
      </c>
      <c r="AO74" s="76" t="str">
        <f t="shared" si="28"/>
        <v>Cleared</v>
      </c>
      <c r="AP74" s="76" t="str">
        <f t="shared" si="41"/>
        <v>Cleared</v>
      </c>
      <c r="AQ74" s="98" t="str">
        <f t="shared" si="42"/>
        <v>Cleared</v>
      </c>
      <c r="AR74" s="75">
        <v>0.83333333333333337</v>
      </c>
      <c r="AS74" s="72">
        <v>9</v>
      </c>
      <c r="AT74" s="72">
        <v>2</v>
      </c>
      <c r="AU74" s="72">
        <v>0</v>
      </c>
      <c r="AV74" s="72" t="s">
        <v>24</v>
      </c>
      <c r="AW74" s="72">
        <v>7</v>
      </c>
      <c r="AX74" s="72">
        <v>69</v>
      </c>
      <c r="AY74" s="71" t="str">
        <f t="shared" si="43"/>
        <v>Cleared</v>
      </c>
      <c r="AZ74" s="72">
        <v>1</v>
      </c>
      <c r="BA74" s="72">
        <v>1</v>
      </c>
      <c r="BB74" s="72">
        <v>3</v>
      </c>
      <c r="BC74" s="72">
        <v>0</v>
      </c>
      <c r="BD74" s="72">
        <v>1</v>
      </c>
      <c r="BE74" s="72">
        <v>4</v>
      </c>
      <c r="BF74" s="79">
        <f t="shared" si="29"/>
        <v>10</v>
      </c>
      <c r="BG74" s="79">
        <f t="shared" si="44"/>
        <v>33.333333333333329</v>
      </c>
      <c r="BH74" s="79">
        <f t="shared" si="45"/>
        <v>9.9999999999999982</v>
      </c>
      <c r="BI74" s="76" t="str">
        <f t="shared" si="30"/>
        <v>Cleared</v>
      </c>
      <c r="BJ74" s="76" t="str">
        <f t="shared" si="46"/>
        <v>Cleared</v>
      </c>
      <c r="BK74" s="98" t="str">
        <f t="shared" si="47"/>
        <v>Cleared</v>
      </c>
      <c r="BL74" s="75">
        <v>0.66666666666666663</v>
      </c>
      <c r="BM74" s="72">
        <v>9</v>
      </c>
      <c r="BN74" s="72">
        <v>27</v>
      </c>
      <c r="BO74" s="72">
        <v>-2</v>
      </c>
      <c r="BP74" s="72">
        <v>2.4</v>
      </c>
      <c r="BQ74" s="72">
        <v>7</v>
      </c>
      <c r="BR74" s="72">
        <v>66</v>
      </c>
      <c r="BS74" s="71" t="str">
        <f t="shared" si="48"/>
        <v>Cleared</v>
      </c>
      <c r="BT74" s="98">
        <v>1</v>
      </c>
      <c r="BU74" s="98">
        <v>4</v>
      </c>
      <c r="BV74" s="98">
        <v>3</v>
      </c>
      <c r="BW74" s="98">
        <v>2</v>
      </c>
      <c r="BX74" s="98">
        <v>1</v>
      </c>
      <c r="BY74" s="98">
        <v>3</v>
      </c>
      <c r="BZ74" s="76">
        <f t="shared" si="49"/>
        <v>14</v>
      </c>
      <c r="CA74" s="79">
        <f t="shared" si="50"/>
        <v>46.666666666666664</v>
      </c>
      <c r="CB74" s="79">
        <f t="shared" si="51"/>
        <v>13.999999999999998</v>
      </c>
      <c r="CC74" s="99" t="str">
        <f t="shared" si="31"/>
        <v>Cleared</v>
      </c>
      <c r="CD74" s="99" t="str">
        <f t="shared" si="52"/>
        <v>Cleared</v>
      </c>
      <c r="CE74" s="98" t="str">
        <f t="shared" si="53"/>
        <v>Cleared</v>
      </c>
    </row>
    <row r="75" spans="1:83" s="77" customFormat="1" x14ac:dyDescent="0.3">
      <c r="A75" s="74">
        <v>71</v>
      </c>
      <c r="B75" s="60" t="s">
        <v>167</v>
      </c>
      <c r="C75" s="61" t="s">
        <v>168</v>
      </c>
      <c r="D75" s="75">
        <v>0.96666666666666667</v>
      </c>
      <c r="E75" s="71">
        <v>24</v>
      </c>
      <c r="F75" s="71">
        <v>1</v>
      </c>
      <c r="G75" s="71">
        <v>5</v>
      </c>
      <c r="H75" s="71" t="s">
        <v>500</v>
      </c>
      <c r="I75" s="71">
        <v>1</v>
      </c>
      <c r="J75" s="71">
        <v>70</v>
      </c>
      <c r="K75" s="71" t="str">
        <f t="shared" si="32"/>
        <v>Cleared</v>
      </c>
      <c r="L75" s="71">
        <v>4</v>
      </c>
      <c r="M75" s="71">
        <v>1</v>
      </c>
      <c r="N75" s="71">
        <v>3</v>
      </c>
      <c r="O75" s="71">
        <v>3</v>
      </c>
      <c r="P75" s="71">
        <v>5</v>
      </c>
      <c r="Q75" s="71">
        <v>4</v>
      </c>
      <c r="R75" s="76">
        <f t="shared" si="54"/>
        <v>20</v>
      </c>
      <c r="S75" s="76">
        <f t="shared" si="33"/>
        <v>66.666666666666657</v>
      </c>
      <c r="T75" s="76">
        <f t="shared" si="34"/>
        <v>19.999999999999996</v>
      </c>
      <c r="U75" s="76" t="str">
        <f t="shared" si="35"/>
        <v>Cleared</v>
      </c>
      <c r="V75" s="76" t="str">
        <f t="shared" si="36"/>
        <v>Cleared</v>
      </c>
      <c r="W75" s="98" t="str">
        <f t="shared" si="37"/>
        <v>Cleared</v>
      </c>
      <c r="X75" s="75">
        <v>1.0666666666666667</v>
      </c>
      <c r="Y75" s="71">
        <v>20</v>
      </c>
      <c r="Z75" s="71">
        <v>35</v>
      </c>
      <c r="AA75" s="71">
        <v>7</v>
      </c>
      <c r="AB75" s="71">
        <v>3.5</v>
      </c>
      <c r="AC75" s="71">
        <v>3</v>
      </c>
      <c r="AD75" s="71">
        <v>71</v>
      </c>
      <c r="AE75" s="71" t="str">
        <f t="shared" si="38"/>
        <v>Cleared</v>
      </c>
      <c r="AF75" s="71">
        <v>3</v>
      </c>
      <c r="AG75" s="71">
        <v>5</v>
      </c>
      <c r="AH75" s="71">
        <v>3</v>
      </c>
      <c r="AI75" s="71">
        <v>2</v>
      </c>
      <c r="AJ75" s="71">
        <v>3</v>
      </c>
      <c r="AK75" s="71">
        <v>4</v>
      </c>
      <c r="AL75" s="76">
        <f t="shared" si="55"/>
        <v>20</v>
      </c>
      <c r="AM75" s="76">
        <f t="shared" si="39"/>
        <v>66.666666666666657</v>
      </c>
      <c r="AN75" s="76">
        <f t="shared" si="40"/>
        <v>19.999999999999996</v>
      </c>
      <c r="AO75" s="76" t="str">
        <f t="shared" si="28"/>
        <v>Cleared</v>
      </c>
      <c r="AP75" s="76" t="str">
        <f t="shared" si="41"/>
        <v>Cleared</v>
      </c>
      <c r="AQ75" s="98" t="str">
        <f t="shared" si="42"/>
        <v>Cleared</v>
      </c>
      <c r="AR75" s="75">
        <v>0.56666666666666665</v>
      </c>
      <c r="AS75" s="71">
        <v>23</v>
      </c>
      <c r="AT75" s="71">
        <v>35</v>
      </c>
      <c r="AU75" s="71">
        <v>11</v>
      </c>
      <c r="AV75" s="71">
        <v>4.0999999999999996</v>
      </c>
      <c r="AW75" s="71">
        <v>7</v>
      </c>
      <c r="AX75" s="71">
        <v>71</v>
      </c>
      <c r="AY75" s="71" t="str">
        <f t="shared" si="43"/>
        <v>NC</v>
      </c>
      <c r="AZ75" s="71">
        <v>4</v>
      </c>
      <c r="BA75" s="71">
        <v>5</v>
      </c>
      <c r="BB75" s="71">
        <v>4</v>
      </c>
      <c r="BC75" s="71">
        <v>2</v>
      </c>
      <c r="BD75" s="71">
        <v>1</v>
      </c>
      <c r="BE75" s="71">
        <v>4</v>
      </c>
      <c r="BF75" s="76">
        <f t="shared" si="29"/>
        <v>20</v>
      </c>
      <c r="BG75" s="76">
        <f t="shared" si="44"/>
        <v>66.666666666666657</v>
      </c>
      <c r="BH75" s="76">
        <f t="shared" si="45"/>
        <v>19.999999999999996</v>
      </c>
      <c r="BI75" s="76" t="str">
        <f t="shared" si="30"/>
        <v>Cleared</v>
      </c>
      <c r="BJ75" s="76" t="str">
        <f t="shared" si="46"/>
        <v>NC</v>
      </c>
      <c r="BK75" s="98" t="str">
        <f t="shared" si="47"/>
        <v xml:space="preserve">Attendance  </v>
      </c>
      <c r="BL75" s="75">
        <v>6.6666666666666666E-2</v>
      </c>
      <c r="BM75" s="71">
        <v>28</v>
      </c>
      <c r="BN75" s="71">
        <v>35</v>
      </c>
      <c r="BO75" s="71">
        <v>2</v>
      </c>
      <c r="BP75" s="71">
        <v>3.3</v>
      </c>
      <c r="BQ75" s="71">
        <v>7</v>
      </c>
      <c r="BR75" s="71">
        <v>72</v>
      </c>
      <c r="BS75" s="71" t="str">
        <f t="shared" si="48"/>
        <v>NC</v>
      </c>
      <c r="BT75" s="93">
        <v>4</v>
      </c>
      <c r="BU75" s="98">
        <v>5</v>
      </c>
      <c r="BV75" s="98">
        <v>3</v>
      </c>
      <c r="BW75" s="93">
        <v>2</v>
      </c>
      <c r="BX75" s="93">
        <v>1</v>
      </c>
      <c r="BY75" s="93">
        <v>4</v>
      </c>
      <c r="BZ75" s="76">
        <f t="shared" si="49"/>
        <v>19</v>
      </c>
      <c r="CA75" s="76">
        <f t="shared" si="50"/>
        <v>63.333333333333329</v>
      </c>
      <c r="CB75" s="76">
        <f t="shared" si="51"/>
        <v>18.999999999999996</v>
      </c>
      <c r="CC75" s="99" t="str">
        <f t="shared" si="31"/>
        <v>Cleared</v>
      </c>
      <c r="CD75" s="99" t="str">
        <f t="shared" si="52"/>
        <v>NC</v>
      </c>
      <c r="CE75" s="98" t="str">
        <f t="shared" si="53"/>
        <v xml:space="preserve">Attendance  </v>
      </c>
    </row>
    <row r="76" spans="1:83" s="77" customFormat="1" x14ac:dyDescent="0.3">
      <c r="A76" s="78">
        <v>72</v>
      </c>
      <c r="B76" s="64" t="s">
        <v>169</v>
      </c>
      <c r="C76" s="65" t="s">
        <v>170</v>
      </c>
      <c r="D76" s="75">
        <v>0.66666666666666663</v>
      </c>
      <c r="E76" s="71">
        <v>2</v>
      </c>
      <c r="F76" s="71">
        <v>17</v>
      </c>
      <c r="G76" s="71">
        <v>-8</v>
      </c>
      <c r="H76" s="71" t="s">
        <v>500</v>
      </c>
      <c r="I76" s="71">
        <v>8</v>
      </c>
      <c r="J76" s="71">
        <v>68</v>
      </c>
      <c r="K76" s="71" t="str">
        <f t="shared" si="32"/>
        <v>Cleared</v>
      </c>
      <c r="L76" s="71">
        <v>1</v>
      </c>
      <c r="M76" s="71">
        <v>3</v>
      </c>
      <c r="N76" s="72">
        <v>2</v>
      </c>
      <c r="O76" s="72">
        <v>3</v>
      </c>
      <c r="P76" s="72">
        <v>1</v>
      </c>
      <c r="Q76" s="72">
        <v>4</v>
      </c>
      <c r="R76" s="79">
        <f t="shared" si="54"/>
        <v>14</v>
      </c>
      <c r="S76" s="79">
        <f t="shared" si="33"/>
        <v>46.666666666666664</v>
      </c>
      <c r="T76" s="79">
        <f t="shared" si="34"/>
        <v>13.999999999999998</v>
      </c>
      <c r="U76" s="76" t="str">
        <f t="shared" si="35"/>
        <v>Cleared</v>
      </c>
      <c r="V76" s="76" t="str">
        <f t="shared" si="36"/>
        <v>Cleared</v>
      </c>
      <c r="W76" s="98" t="str">
        <f t="shared" si="37"/>
        <v>Cleared</v>
      </c>
      <c r="X76" s="75">
        <v>0.66666666666666663</v>
      </c>
      <c r="Y76" s="72">
        <v>3</v>
      </c>
      <c r="Z76" s="72">
        <v>25</v>
      </c>
      <c r="AA76" s="72">
        <v>-10</v>
      </c>
      <c r="AB76" s="72" t="s">
        <v>24</v>
      </c>
      <c r="AC76" s="72">
        <v>8</v>
      </c>
      <c r="AD76" s="72">
        <v>68</v>
      </c>
      <c r="AE76" s="71" t="str">
        <f t="shared" si="38"/>
        <v>Cleared</v>
      </c>
      <c r="AF76" s="72">
        <v>1</v>
      </c>
      <c r="AG76" s="72">
        <v>4</v>
      </c>
      <c r="AH76" s="72">
        <v>2</v>
      </c>
      <c r="AI76" s="72">
        <v>0</v>
      </c>
      <c r="AJ76" s="72">
        <v>1</v>
      </c>
      <c r="AK76" s="72">
        <v>4</v>
      </c>
      <c r="AL76" s="79">
        <f t="shared" si="55"/>
        <v>12</v>
      </c>
      <c r="AM76" s="79">
        <f t="shared" si="39"/>
        <v>40</v>
      </c>
      <c r="AN76" s="79">
        <f t="shared" si="40"/>
        <v>12</v>
      </c>
      <c r="AO76" s="76" t="str">
        <f t="shared" si="28"/>
        <v>Cleared</v>
      </c>
      <c r="AP76" s="76" t="str">
        <f t="shared" si="41"/>
        <v>Cleared</v>
      </c>
      <c r="AQ76" s="98" t="str">
        <f t="shared" si="42"/>
        <v>Cleared</v>
      </c>
      <c r="AR76" s="75">
        <v>0.66666666666666663</v>
      </c>
      <c r="AS76" s="72">
        <v>10</v>
      </c>
      <c r="AT76" s="72">
        <v>24</v>
      </c>
      <c r="AU76" s="72">
        <v>-5</v>
      </c>
      <c r="AV76" s="72" t="s">
        <v>24</v>
      </c>
      <c r="AW76" s="72">
        <v>6</v>
      </c>
      <c r="AX76" s="72">
        <v>66</v>
      </c>
      <c r="AY76" s="71" t="str">
        <f t="shared" si="43"/>
        <v>Cleared</v>
      </c>
      <c r="AZ76" s="72">
        <v>1</v>
      </c>
      <c r="BA76" s="72">
        <v>4</v>
      </c>
      <c r="BB76" s="72">
        <v>3</v>
      </c>
      <c r="BC76" s="72">
        <v>0</v>
      </c>
      <c r="BD76" s="72">
        <v>1</v>
      </c>
      <c r="BE76" s="72">
        <v>3</v>
      </c>
      <c r="BF76" s="79">
        <f t="shared" si="29"/>
        <v>12</v>
      </c>
      <c r="BG76" s="79">
        <f t="shared" si="44"/>
        <v>40</v>
      </c>
      <c r="BH76" s="79">
        <f t="shared" si="45"/>
        <v>12</v>
      </c>
      <c r="BI76" s="76" t="str">
        <f t="shared" si="30"/>
        <v>Cleared</v>
      </c>
      <c r="BJ76" s="76" t="str">
        <f t="shared" si="46"/>
        <v>Cleared</v>
      </c>
      <c r="BK76" s="98" t="str">
        <f t="shared" si="47"/>
        <v>Cleared</v>
      </c>
      <c r="BL76" s="75">
        <v>0.73333333333333328</v>
      </c>
      <c r="BM76" s="72">
        <v>3</v>
      </c>
      <c r="BN76" s="72">
        <v>27</v>
      </c>
      <c r="BO76" s="72">
        <v>-13</v>
      </c>
      <c r="BP76" s="72">
        <v>2.5</v>
      </c>
      <c r="BQ76" s="72">
        <v>6</v>
      </c>
      <c r="BR76" s="72">
        <v>68</v>
      </c>
      <c r="BS76" s="71" t="str">
        <f t="shared" si="48"/>
        <v>Cleared</v>
      </c>
      <c r="BT76" s="98">
        <v>1</v>
      </c>
      <c r="BU76" s="98">
        <v>4</v>
      </c>
      <c r="BV76" s="98">
        <v>2</v>
      </c>
      <c r="BW76" s="98">
        <v>2</v>
      </c>
      <c r="BX76" s="98">
        <v>1</v>
      </c>
      <c r="BY76" s="98">
        <v>4</v>
      </c>
      <c r="BZ76" s="76">
        <f t="shared" si="49"/>
        <v>14</v>
      </c>
      <c r="CA76" s="79">
        <f t="shared" si="50"/>
        <v>46.666666666666664</v>
      </c>
      <c r="CB76" s="79">
        <f t="shared" si="51"/>
        <v>13.999999999999998</v>
      </c>
      <c r="CC76" s="99" t="str">
        <f t="shared" si="31"/>
        <v>Cleared</v>
      </c>
      <c r="CD76" s="99" t="str">
        <f t="shared" si="52"/>
        <v>Cleared</v>
      </c>
      <c r="CE76" s="98" t="str">
        <f t="shared" si="53"/>
        <v>Cleared</v>
      </c>
    </row>
    <row r="77" spans="1:83" s="77" customFormat="1" x14ac:dyDescent="0.3">
      <c r="A77" s="74">
        <v>73</v>
      </c>
      <c r="B77" s="60" t="s">
        <v>171</v>
      </c>
      <c r="C77" s="61" t="s">
        <v>172</v>
      </c>
      <c r="D77" s="75">
        <v>0.8</v>
      </c>
      <c r="E77" s="71">
        <v>20</v>
      </c>
      <c r="F77" s="71">
        <v>2</v>
      </c>
      <c r="G77" s="71">
        <v>-25</v>
      </c>
      <c r="H77" s="71" t="s">
        <v>500</v>
      </c>
      <c r="I77" s="71">
        <v>6</v>
      </c>
      <c r="J77" s="71">
        <v>0</v>
      </c>
      <c r="K77" s="71" t="str">
        <f t="shared" si="32"/>
        <v>Cleared</v>
      </c>
      <c r="L77" s="71">
        <v>3</v>
      </c>
      <c r="M77" s="71">
        <v>1</v>
      </c>
      <c r="N77" s="71">
        <v>2</v>
      </c>
      <c r="O77" s="71">
        <v>3</v>
      </c>
      <c r="P77" s="71">
        <v>1</v>
      </c>
      <c r="Q77" s="71">
        <v>1</v>
      </c>
      <c r="R77" s="76">
        <f t="shared" si="54"/>
        <v>11</v>
      </c>
      <c r="S77" s="76">
        <f t="shared" si="33"/>
        <v>36.666666666666664</v>
      </c>
      <c r="T77" s="76">
        <f t="shared" si="34"/>
        <v>10.999999999999998</v>
      </c>
      <c r="U77" s="76" t="str">
        <f t="shared" si="35"/>
        <v>Cleared</v>
      </c>
      <c r="V77" s="76" t="str">
        <f t="shared" si="36"/>
        <v>Cleared</v>
      </c>
      <c r="W77" s="98" t="str">
        <f t="shared" si="37"/>
        <v>Cleared</v>
      </c>
      <c r="X77" s="75">
        <v>0.7</v>
      </c>
      <c r="Y77" s="71">
        <v>21</v>
      </c>
      <c r="Z77" s="71">
        <v>5</v>
      </c>
      <c r="AA77" s="71">
        <v>10</v>
      </c>
      <c r="AB77" s="71" t="s">
        <v>24</v>
      </c>
      <c r="AC77" s="71">
        <v>8</v>
      </c>
      <c r="AD77" s="71">
        <v>82</v>
      </c>
      <c r="AE77" s="71" t="str">
        <f t="shared" si="38"/>
        <v>Cleared</v>
      </c>
      <c r="AF77" s="71">
        <v>3</v>
      </c>
      <c r="AG77" s="71">
        <v>1</v>
      </c>
      <c r="AH77" s="71">
        <v>4</v>
      </c>
      <c r="AI77" s="71">
        <v>0</v>
      </c>
      <c r="AJ77" s="71">
        <v>1</v>
      </c>
      <c r="AK77" s="71">
        <v>5</v>
      </c>
      <c r="AL77" s="76">
        <f t="shared" si="55"/>
        <v>14</v>
      </c>
      <c r="AM77" s="76">
        <f t="shared" si="39"/>
        <v>46.666666666666664</v>
      </c>
      <c r="AN77" s="76">
        <f t="shared" si="40"/>
        <v>13.999999999999998</v>
      </c>
      <c r="AO77" s="76" t="str">
        <f t="shared" si="28"/>
        <v>Cleared</v>
      </c>
      <c r="AP77" s="76" t="str">
        <f t="shared" si="41"/>
        <v>Cleared</v>
      </c>
      <c r="AQ77" s="98" t="str">
        <f t="shared" si="42"/>
        <v>Cleared</v>
      </c>
      <c r="AR77" s="75">
        <v>0.66666666666666663</v>
      </c>
      <c r="AS77" s="71">
        <v>17</v>
      </c>
      <c r="AT77" s="71">
        <v>13</v>
      </c>
      <c r="AU77" s="71">
        <v>8</v>
      </c>
      <c r="AV77" s="71">
        <v>5.6</v>
      </c>
      <c r="AW77" s="71">
        <v>8</v>
      </c>
      <c r="AX77" s="71">
        <v>80</v>
      </c>
      <c r="AY77" s="71" t="str">
        <f t="shared" si="43"/>
        <v>Cleared</v>
      </c>
      <c r="AZ77" s="71">
        <v>3</v>
      </c>
      <c r="BA77" s="71">
        <v>2</v>
      </c>
      <c r="BB77" s="71">
        <v>4</v>
      </c>
      <c r="BC77" s="71">
        <v>3</v>
      </c>
      <c r="BD77" s="71">
        <v>1</v>
      </c>
      <c r="BE77" s="71">
        <v>5</v>
      </c>
      <c r="BF77" s="76">
        <f t="shared" si="29"/>
        <v>18</v>
      </c>
      <c r="BG77" s="76">
        <f t="shared" si="44"/>
        <v>60</v>
      </c>
      <c r="BH77" s="76">
        <f t="shared" si="45"/>
        <v>18</v>
      </c>
      <c r="BI77" s="76" t="str">
        <f t="shared" si="30"/>
        <v>Cleared</v>
      </c>
      <c r="BJ77" s="76" t="str">
        <f t="shared" si="46"/>
        <v>Cleared</v>
      </c>
      <c r="BK77" s="98" t="str">
        <f t="shared" si="47"/>
        <v>Cleared</v>
      </c>
      <c r="BL77" s="75">
        <v>0.96666666666666667</v>
      </c>
      <c r="BM77" s="71" t="s">
        <v>24</v>
      </c>
      <c r="BN77" s="71" t="s">
        <v>24</v>
      </c>
      <c r="BO77" s="71" t="s">
        <v>24</v>
      </c>
      <c r="BP77" s="71">
        <v>4.2</v>
      </c>
      <c r="BQ77" s="71">
        <v>8</v>
      </c>
      <c r="BR77" s="71" t="s">
        <v>24</v>
      </c>
      <c r="BS77" s="71" t="str">
        <f t="shared" si="48"/>
        <v>Cleared</v>
      </c>
      <c r="BT77" s="93">
        <v>0</v>
      </c>
      <c r="BU77" s="98">
        <v>0</v>
      </c>
      <c r="BV77" s="98">
        <v>0</v>
      </c>
      <c r="BW77" s="93">
        <v>2</v>
      </c>
      <c r="BX77" s="93">
        <v>1</v>
      </c>
      <c r="BY77" s="93">
        <v>0</v>
      </c>
      <c r="BZ77" s="76">
        <f t="shared" si="49"/>
        <v>3</v>
      </c>
      <c r="CA77" s="76">
        <f t="shared" si="50"/>
        <v>10</v>
      </c>
      <c r="CB77" s="76">
        <f t="shared" si="51"/>
        <v>3</v>
      </c>
      <c r="CC77" s="99" t="str">
        <f t="shared" si="31"/>
        <v>NC</v>
      </c>
      <c r="CD77" s="99" t="str">
        <f t="shared" si="52"/>
        <v>NC</v>
      </c>
      <c r="CE77" s="98" t="str">
        <f t="shared" si="53"/>
        <v xml:space="preserve">Test </v>
      </c>
    </row>
    <row r="78" spans="1:83" s="77" customFormat="1" x14ac:dyDescent="0.3">
      <c r="A78" s="78">
        <v>74</v>
      </c>
      <c r="B78" s="64" t="s">
        <v>173</v>
      </c>
      <c r="C78" s="65" t="s">
        <v>174</v>
      </c>
      <c r="D78" s="75">
        <v>1</v>
      </c>
      <c r="E78" s="71">
        <v>20</v>
      </c>
      <c r="F78" s="71">
        <v>1</v>
      </c>
      <c r="G78" s="71">
        <v>6</v>
      </c>
      <c r="H78" s="71" t="s">
        <v>500</v>
      </c>
      <c r="I78" s="71">
        <v>8</v>
      </c>
      <c r="J78" s="71">
        <v>68</v>
      </c>
      <c r="K78" s="71" t="str">
        <f t="shared" si="32"/>
        <v>Cleared</v>
      </c>
      <c r="L78" s="71">
        <v>3</v>
      </c>
      <c r="M78" s="71">
        <v>1</v>
      </c>
      <c r="N78" s="72">
        <v>4</v>
      </c>
      <c r="O78" s="72">
        <v>3</v>
      </c>
      <c r="P78" s="72">
        <v>1</v>
      </c>
      <c r="Q78" s="72">
        <v>4</v>
      </c>
      <c r="R78" s="79">
        <f t="shared" si="54"/>
        <v>16</v>
      </c>
      <c r="S78" s="79">
        <f t="shared" si="33"/>
        <v>53.333333333333336</v>
      </c>
      <c r="T78" s="79">
        <f t="shared" si="34"/>
        <v>16</v>
      </c>
      <c r="U78" s="76" t="str">
        <f t="shared" si="35"/>
        <v>Cleared</v>
      </c>
      <c r="V78" s="76" t="str">
        <f t="shared" si="36"/>
        <v>Cleared</v>
      </c>
      <c r="W78" s="98" t="str">
        <f t="shared" si="37"/>
        <v>Cleared</v>
      </c>
      <c r="X78" s="75">
        <v>0.9</v>
      </c>
      <c r="Y78" s="72">
        <v>13</v>
      </c>
      <c r="Z78" s="72">
        <v>1</v>
      </c>
      <c r="AA78" s="72">
        <v>8</v>
      </c>
      <c r="AB78" s="72" t="s">
        <v>24</v>
      </c>
      <c r="AC78" s="72">
        <v>7</v>
      </c>
      <c r="AD78" s="72">
        <v>68</v>
      </c>
      <c r="AE78" s="71" t="str">
        <f t="shared" si="38"/>
        <v>Cleared</v>
      </c>
      <c r="AF78" s="72">
        <v>2</v>
      </c>
      <c r="AG78" s="72">
        <v>1</v>
      </c>
      <c r="AH78" s="72">
        <v>4</v>
      </c>
      <c r="AI78" s="72">
        <v>0</v>
      </c>
      <c r="AJ78" s="72">
        <v>1</v>
      </c>
      <c r="AK78" s="72">
        <v>4</v>
      </c>
      <c r="AL78" s="79">
        <f t="shared" si="55"/>
        <v>12</v>
      </c>
      <c r="AM78" s="79">
        <f t="shared" si="39"/>
        <v>40</v>
      </c>
      <c r="AN78" s="79">
        <f t="shared" si="40"/>
        <v>12</v>
      </c>
      <c r="AO78" s="76" t="str">
        <f t="shared" si="28"/>
        <v>Cleared</v>
      </c>
      <c r="AP78" s="76" t="str">
        <f t="shared" si="41"/>
        <v>Cleared</v>
      </c>
      <c r="AQ78" s="98" t="str">
        <f t="shared" si="42"/>
        <v>Cleared</v>
      </c>
      <c r="AR78" s="75">
        <v>1.0666666666666667</v>
      </c>
      <c r="AS78" s="72">
        <v>22</v>
      </c>
      <c r="AT78" s="72">
        <v>14</v>
      </c>
      <c r="AU78" s="72">
        <v>-5</v>
      </c>
      <c r="AV78" s="72">
        <v>5.6</v>
      </c>
      <c r="AW78" s="72" t="s">
        <v>24</v>
      </c>
      <c r="AX78" s="72">
        <v>68</v>
      </c>
      <c r="AY78" s="71" t="str">
        <f t="shared" si="43"/>
        <v>Cleared</v>
      </c>
      <c r="AZ78" s="72">
        <v>3</v>
      </c>
      <c r="BA78" s="72">
        <v>2</v>
      </c>
      <c r="BB78" s="72">
        <v>3</v>
      </c>
      <c r="BC78" s="72">
        <v>3</v>
      </c>
      <c r="BD78" s="72">
        <v>0</v>
      </c>
      <c r="BE78" s="72">
        <v>4</v>
      </c>
      <c r="BF78" s="79">
        <f t="shared" si="29"/>
        <v>15</v>
      </c>
      <c r="BG78" s="79">
        <f t="shared" si="44"/>
        <v>50</v>
      </c>
      <c r="BH78" s="79">
        <f t="shared" si="45"/>
        <v>15</v>
      </c>
      <c r="BI78" s="76" t="str">
        <f t="shared" si="30"/>
        <v>Cleared</v>
      </c>
      <c r="BJ78" s="76" t="str">
        <f t="shared" si="46"/>
        <v>Cleared</v>
      </c>
      <c r="BK78" s="98" t="str">
        <f t="shared" si="47"/>
        <v>Cleared</v>
      </c>
      <c r="BL78" s="75">
        <v>0.83333333333333337</v>
      </c>
      <c r="BM78" s="72">
        <v>20</v>
      </c>
      <c r="BN78" s="72">
        <v>16</v>
      </c>
      <c r="BO78" s="72">
        <v>8</v>
      </c>
      <c r="BP78" s="72">
        <v>6.1</v>
      </c>
      <c r="BQ78" s="72" t="s">
        <v>24</v>
      </c>
      <c r="BR78" s="72">
        <v>68</v>
      </c>
      <c r="BS78" s="71" t="str">
        <f t="shared" si="48"/>
        <v>Cleared</v>
      </c>
      <c r="BT78" s="98">
        <v>3</v>
      </c>
      <c r="BU78" s="98">
        <v>2</v>
      </c>
      <c r="BV78" s="98">
        <v>3</v>
      </c>
      <c r="BW78" s="98">
        <v>3</v>
      </c>
      <c r="BX78" s="98">
        <v>0</v>
      </c>
      <c r="BY78" s="98">
        <v>4</v>
      </c>
      <c r="BZ78" s="76">
        <f t="shared" si="49"/>
        <v>15</v>
      </c>
      <c r="CA78" s="79">
        <f t="shared" si="50"/>
        <v>50</v>
      </c>
      <c r="CB78" s="79">
        <f t="shared" si="51"/>
        <v>15</v>
      </c>
      <c r="CC78" s="99" t="str">
        <f t="shared" si="31"/>
        <v>Cleared</v>
      </c>
      <c r="CD78" s="99" t="str">
        <f t="shared" si="52"/>
        <v>Cleared</v>
      </c>
      <c r="CE78" s="98" t="str">
        <f t="shared" si="53"/>
        <v>Cleared</v>
      </c>
    </row>
    <row r="79" spans="1:83" s="77" customFormat="1" x14ac:dyDescent="0.3">
      <c r="A79" s="74">
        <v>75</v>
      </c>
      <c r="B79" s="60" t="s">
        <v>175</v>
      </c>
      <c r="C79" s="61" t="s">
        <v>176</v>
      </c>
      <c r="D79" s="75">
        <v>0.66666666666666663</v>
      </c>
      <c r="E79" s="71">
        <v>1</v>
      </c>
      <c r="F79" s="71">
        <v>1</v>
      </c>
      <c r="G79" s="71">
        <v>-25</v>
      </c>
      <c r="H79" s="71" t="s">
        <v>500</v>
      </c>
      <c r="I79" s="71">
        <v>8</v>
      </c>
      <c r="J79" s="71">
        <v>0</v>
      </c>
      <c r="K79" s="71" t="str">
        <f t="shared" si="32"/>
        <v>Cleared</v>
      </c>
      <c r="L79" s="71">
        <v>1</v>
      </c>
      <c r="M79" s="71">
        <v>1</v>
      </c>
      <c r="N79" s="71">
        <v>2</v>
      </c>
      <c r="O79" s="71">
        <v>3</v>
      </c>
      <c r="P79" s="71">
        <v>1</v>
      </c>
      <c r="Q79" s="71">
        <v>1</v>
      </c>
      <c r="R79" s="76">
        <f t="shared" si="54"/>
        <v>9</v>
      </c>
      <c r="S79" s="76">
        <f t="shared" si="33"/>
        <v>30</v>
      </c>
      <c r="T79" s="76">
        <f t="shared" si="34"/>
        <v>9</v>
      </c>
      <c r="U79" s="76" t="str">
        <f t="shared" si="35"/>
        <v>Cleared</v>
      </c>
      <c r="V79" s="76" t="str">
        <f t="shared" si="36"/>
        <v>Cleared</v>
      </c>
      <c r="W79" s="98" t="str">
        <f t="shared" si="37"/>
        <v>Cleared</v>
      </c>
      <c r="X79" s="75">
        <v>0.66666666666666663</v>
      </c>
      <c r="Y79" s="71" t="s">
        <v>24</v>
      </c>
      <c r="Z79" s="71" t="s">
        <v>24</v>
      </c>
      <c r="AA79" s="71" t="s">
        <v>24</v>
      </c>
      <c r="AB79" s="71" t="s">
        <v>24</v>
      </c>
      <c r="AC79" s="71">
        <v>6</v>
      </c>
      <c r="AD79" s="71">
        <v>72</v>
      </c>
      <c r="AE79" s="71" t="str">
        <f t="shared" si="38"/>
        <v>Cleared</v>
      </c>
      <c r="AF79" s="71">
        <v>0</v>
      </c>
      <c r="AG79" s="71">
        <v>0</v>
      </c>
      <c r="AH79" s="71">
        <v>0</v>
      </c>
      <c r="AI79" s="71">
        <v>0</v>
      </c>
      <c r="AJ79" s="71">
        <v>1</v>
      </c>
      <c r="AK79" s="71">
        <v>4</v>
      </c>
      <c r="AL79" s="76">
        <f t="shared" si="55"/>
        <v>5</v>
      </c>
      <c r="AM79" s="76">
        <f t="shared" si="39"/>
        <v>16.666666666666664</v>
      </c>
      <c r="AN79" s="76">
        <f t="shared" si="40"/>
        <v>4.9999999999999991</v>
      </c>
      <c r="AO79" s="76" t="str">
        <f t="shared" si="28"/>
        <v>NC</v>
      </c>
      <c r="AP79" s="76" t="str">
        <f t="shared" si="41"/>
        <v>NC</v>
      </c>
      <c r="AQ79" s="98" t="str">
        <f t="shared" si="42"/>
        <v xml:space="preserve">Test </v>
      </c>
      <c r="AR79" s="75">
        <v>0.8</v>
      </c>
      <c r="AS79" s="71">
        <v>30</v>
      </c>
      <c r="AT79" s="71">
        <v>2</v>
      </c>
      <c r="AU79" s="71">
        <v>-1</v>
      </c>
      <c r="AV79" s="71">
        <v>3.1</v>
      </c>
      <c r="AW79" s="71" t="s">
        <v>24</v>
      </c>
      <c r="AX79" s="71">
        <v>67</v>
      </c>
      <c r="AY79" s="71" t="str">
        <f t="shared" si="43"/>
        <v>Cleared</v>
      </c>
      <c r="AZ79" s="71">
        <v>5</v>
      </c>
      <c r="BA79" s="71">
        <v>1</v>
      </c>
      <c r="BB79" s="71">
        <v>3</v>
      </c>
      <c r="BC79" s="71">
        <v>2</v>
      </c>
      <c r="BD79" s="71">
        <v>0</v>
      </c>
      <c r="BE79" s="71">
        <v>4</v>
      </c>
      <c r="BF79" s="76">
        <f t="shared" si="29"/>
        <v>15</v>
      </c>
      <c r="BG79" s="76">
        <f t="shared" si="44"/>
        <v>50</v>
      </c>
      <c r="BH79" s="76">
        <f t="shared" si="45"/>
        <v>15</v>
      </c>
      <c r="BI79" s="76" t="str">
        <f t="shared" si="30"/>
        <v>Cleared</v>
      </c>
      <c r="BJ79" s="76" t="str">
        <f t="shared" si="46"/>
        <v>Cleared</v>
      </c>
      <c r="BK79" s="98" t="str">
        <f t="shared" si="47"/>
        <v>Cleared</v>
      </c>
      <c r="BL79" s="75">
        <v>0.8</v>
      </c>
      <c r="BM79" s="71">
        <v>35</v>
      </c>
      <c r="BN79" s="71">
        <v>4</v>
      </c>
      <c r="BO79" s="71">
        <v>-6</v>
      </c>
      <c r="BP79" s="71">
        <v>3.1</v>
      </c>
      <c r="BQ79" s="71" t="s">
        <v>24</v>
      </c>
      <c r="BR79" s="71" t="s">
        <v>24</v>
      </c>
      <c r="BS79" s="71" t="str">
        <f t="shared" si="48"/>
        <v>Cleared</v>
      </c>
      <c r="BT79" s="93">
        <v>5</v>
      </c>
      <c r="BU79" s="98">
        <v>1</v>
      </c>
      <c r="BV79" s="98">
        <v>2</v>
      </c>
      <c r="BW79" s="93">
        <v>2</v>
      </c>
      <c r="BX79" s="93">
        <v>0</v>
      </c>
      <c r="BY79" s="93">
        <v>0</v>
      </c>
      <c r="BZ79" s="76">
        <f t="shared" si="49"/>
        <v>10</v>
      </c>
      <c r="CA79" s="76">
        <f t="shared" si="50"/>
        <v>33.333333333333329</v>
      </c>
      <c r="CB79" s="76">
        <f t="shared" si="51"/>
        <v>9.9999999999999982</v>
      </c>
      <c r="CC79" s="99" t="str">
        <f t="shared" si="31"/>
        <v>Cleared</v>
      </c>
      <c r="CD79" s="99" t="str">
        <f t="shared" si="52"/>
        <v>Cleared</v>
      </c>
      <c r="CE79" s="98" t="str">
        <f t="shared" si="53"/>
        <v>Cleared</v>
      </c>
    </row>
    <row r="80" spans="1:83" s="77" customFormat="1" x14ac:dyDescent="0.3">
      <c r="A80" s="78">
        <v>76</v>
      </c>
      <c r="B80" s="64" t="s">
        <v>177</v>
      </c>
      <c r="C80" s="65" t="s">
        <v>178</v>
      </c>
      <c r="D80" s="75">
        <v>0.66666666666666663</v>
      </c>
      <c r="E80" s="71">
        <v>2</v>
      </c>
      <c r="F80" s="71">
        <v>5</v>
      </c>
      <c r="G80" s="71">
        <v>-9</v>
      </c>
      <c r="H80" s="71" t="s">
        <v>500</v>
      </c>
      <c r="I80" s="71">
        <v>2</v>
      </c>
      <c r="J80" s="71">
        <v>74</v>
      </c>
      <c r="K80" s="71" t="str">
        <f t="shared" si="32"/>
        <v>Cleared</v>
      </c>
      <c r="L80" s="71">
        <v>1</v>
      </c>
      <c r="M80" s="71">
        <v>1</v>
      </c>
      <c r="N80" s="72">
        <v>3</v>
      </c>
      <c r="O80" s="72">
        <v>3</v>
      </c>
      <c r="P80" s="72">
        <v>4</v>
      </c>
      <c r="Q80" s="72">
        <v>4</v>
      </c>
      <c r="R80" s="79">
        <f t="shared" si="54"/>
        <v>16</v>
      </c>
      <c r="S80" s="79">
        <f t="shared" si="33"/>
        <v>53.333333333333336</v>
      </c>
      <c r="T80" s="79">
        <f t="shared" si="34"/>
        <v>16</v>
      </c>
      <c r="U80" s="76" t="str">
        <f t="shared" si="35"/>
        <v>Cleared</v>
      </c>
      <c r="V80" s="76" t="str">
        <f t="shared" si="36"/>
        <v>Cleared</v>
      </c>
      <c r="W80" s="98" t="str">
        <f t="shared" si="37"/>
        <v>Cleared</v>
      </c>
      <c r="X80" s="75">
        <v>0.66666666666666663</v>
      </c>
      <c r="Y80" s="72" t="s">
        <v>24</v>
      </c>
      <c r="Z80" s="72" t="s">
        <v>24</v>
      </c>
      <c r="AA80" s="72" t="s">
        <v>24</v>
      </c>
      <c r="AB80" s="72" t="s">
        <v>24</v>
      </c>
      <c r="AC80" s="72">
        <v>4</v>
      </c>
      <c r="AD80" s="72">
        <v>73</v>
      </c>
      <c r="AE80" s="71" t="str">
        <f t="shared" si="38"/>
        <v>Cleared</v>
      </c>
      <c r="AF80" s="72">
        <v>0</v>
      </c>
      <c r="AG80" s="72">
        <v>0</v>
      </c>
      <c r="AH80" s="72">
        <v>0</v>
      </c>
      <c r="AI80" s="72">
        <v>0</v>
      </c>
      <c r="AJ80" s="72">
        <v>2</v>
      </c>
      <c r="AK80" s="72">
        <v>4</v>
      </c>
      <c r="AL80" s="79">
        <f t="shared" si="55"/>
        <v>6</v>
      </c>
      <c r="AM80" s="79">
        <f t="shared" si="39"/>
        <v>20</v>
      </c>
      <c r="AN80" s="79">
        <f t="shared" si="40"/>
        <v>6</v>
      </c>
      <c r="AO80" s="76" t="str">
        <f t="shared" si="28"/>
        <v>NC</v>
      </c>
      <c r="AP80" s="76" t="str">
        <f t="shared" si="41"/>
        <v>NC</v>
      </c>
      <c r="AQ80" s="98" t="str">
        <f t="shared" si="42"/>
        <v xml:space="preserve">Test </v>
      </c>
      <c r="AR80" s="75">
        <v>0.66666666666666663</v>
      </c>
      <c r="AS80" s="72">
        <v>21</v>
      </c>
      <c r="AT80" s="72">
        <v>3</v>
      </c>
      <c r="AU80" s="72">
        <v>-14</v>
      </c>
      <c r="AV80" s="72">
        <v>6.1</v>
      </c>
      <c r="AW80" s="72">
        <v>8</v>
      </c>
      <c r="AX80" s="72">
        <v>73</v>
      </c>
      <c r="AY80" s="71" t="str">
        <f t="shared" si="43"/>
        <v>Cleared</v>
      </c>
      <c r="AZ80" s="72">
        <v>3</v>
      </c>
      <c r="BA80" s="72">
        <v>1</v>
      </c>
      <c r="BB80" s="72">
        <v>2</v>
      </c>
      <c r="BC80" s="72">
        <v>3</v>
      </c>
      <c r="BD80" s="72">
        <v>1</v>
      </c>
      <c r="BE80" s="72">
        <v>4</v>
      </c>
      <c r="BF80" s="79">
        <f t="shared" si="29"/>
        <v>14</v>
      </c>
      <c r="BG80" s="79">
        <f t="shared" si="44"/>
        <v>46.666666666666664</v>
      </c>
      <c r="BH80" s="79">
        <f t="shared" si="45"/>
        <v>13.999999999999998</v>
      </c>
      <c r="BI80" s="76" t="str">
        <f t="shared" si="30"/>
        <v>Cleared</v>
      </c>
      <c r="BJ80" s="76" t="str">
        <f t="shared" si="46"/>
        <v>Cleared</v>
      </c>
      <c r="BK80" s="98" t="str">
        <f t="shared" si="47"/>
        <v>Cleared</v>
      </c>
      <c r="BL80" s="75">
        <v>0.8666666666666667</v>
      </c>
      <c r="BM80" s="72">
        <v>20</v>
      </c>
      <c r="BN80" s="72">
        <v>3</v>
      </c>
      <c r="BO80" s="72">
        <v>-18</v>
      </c>
      <c r="BP80" s="72">
        <v>6.9</v>
      </c>
      <c r="BQ80" s="72">
        <v>8</v>
      </c>
      <c r="BR80" s="72" t="s">
        <v>24</v>
      </c>
      <c r="BS80" s="71" t="str">
        <f t="shared" si="48"/>
        <v>Cleared</v>
      </c>
      <c r="BT80" s="98">
        <v>3</v>
      </c>
      <c r="BU80" s="98">
        <v>1</v>
      </c>
      <c r="BV80" s="98">
        <v>2</v>
      </c>
      <c r="BW80" s="98">
        <v>3</v>
      </c>
      <c r="BX80" s="98">
        <v>1</v>
      </c>
      <c r="BY80" s="98">
        <v>0</v>
      </c>
      <c r="BZ80" s="76">
        <f t="shared" si="49"/>
        <v>10</v>
      </c>
      <c r="CA80" s="79">
        <f t="shared" si="50"/>
        <v>33.333333333333329</v>
      </c>
      <c r="CB80" s="79">
        <f t="shared" si="51"/>
        <v>9.9999999999999982</v>
      </c>
      <c r="CC80" s="99" t="str">
        <f t="shared" si="31"/>
        <v>Cleared</v>
      </c>
      <c r="CD80" s="99" t="str">
        <f t="shared" si="52"/>
        <v>Cleared</v>
      </c>
      <c r="CE80" s="98" t="str">
        <f t="shared" si="53"/>
        <v>Cleared</v>
      </c>
    </row>
    <row r="81" spans="1:83" s="77" customFormat="1" x14ac:dyDescent="0.3">
      <c r="A81" s="74">
        <v>77</v>
      </c>
      <c r="B81" s="60" t="s">
        <v>179</v>
      </c>
      <c r="C81" s="61" t="s">
        <v>180</v>
      </c>
      <c r="D81" s="75">
        <v>0.66666666666666663</v>
      </c>
      <c r="E81" s="71">
        <v>17</v>
      </c>
      <c r="F81" s="71">
        <v>17</v>
      </c>
      <c r="G81" s="71">
        <v>-17</v>
      </c>
      <c r="H81" s="71" t="s">
        <v>500</v>
      </c>
      <c r="I81" s="71">
        <v>3</v>
      </c>
      <c r="J81" s="71">
        <v>76</v>
      </c>
      <c r="K81" s="71" t="str">
        <f t="shared" si="32"/>
        <v>Cleared</v>
      </c>
      <c r="L81" s="71">
        <v>3</v>
      </c>
      <c r="M81" s="71">
        <v>3</v>
      </c>
      <c r="N81" s="71">
        <v>2</v>
      </c>
      <c r="O81" s="71">
        <v>3</v>
      </c>
      <c r="P81" s="71">
        <v>3</v>
      </c>
      <c r="Q81" s="71">
        <v>5</v>
      </c>
      <c r="R81" s="76">
        <f t="shared" si="54"/>
        <v>19</v>
      </c>
      <c r="S81" s="76">
        <f t="shared" si="33"/>
        <v>63.333333333333329</v>
      </c>
      <c r="T81" s="76">
        <f t="shared" si="34"/>
        <v>18.999999999999996</v>
      </c>
      <c r="U81" s="76" t="str">
        <f t="shared" si="35"/>
        <v>Cleared</v>
      </c>
      <c r="V81" s="76" t="str">
        <f t="shared" si="36"/>
        <v>Cleared</v>
      </c>
      <c r="W81" s="98" t="str">
        <f t="shared" si="37"/>
        <v>Cleared</v>
      </c>
      <c r="X81" s="75">
        <v>0.66666666666666663</v>
      </c>
      <c r="Y81" s="71" t="s">
        <v>24</v>
      </c>
      <c r="Z81" s="71" t="s">
        <v>24</v>
      </c>
      <c r="AA81" s="71" t="s">
        <v>24</v>
      </c>
      <c r="AB81" s="71" t="s">
        <v>24</v>
      </c>
      <c r="AC81" s="71">
        <v>6</v>
      </c>
      <c r="AD81" s="71">
        <v>75</v>
      </c>
      <c r="AE81" s="71" t="str">
        <f t="shared" si="38"/>
        <v>Cleared</v>
      </c>
      <c r="AF81" s="71">
        <v>0</v>
      </c>
      <c r="AG81" s="71">
        <v>0</v>
      </c>
      <c r="AH81" s="71">
        <v>0</v>
      </c>
      <c r="AI81" s="71">
        <v>0</v>
      </c>
      <c r="AJ81" s="71">
        <v>1</v>
      </c>
      <c r="AK81" s="71">
        <v>5</v>
      </c>
      <c r="AL81" s="76">
        <f t="shared" si="55"/>
        <v>6</v>
      </c>
      <c r="AM81" s="76">
        <f t="shared" si="39"/>
        <v>20</v>
      </c>
      <c r="AN81" s="76">
        <f t="shared" si="40"/>
        <v>6</v>
      </c>
      <c r="AO81" s="76" t="str">
        <f t="shared" si="28"/>
        <v>NC</v>
      </c>
      <c r="AP81" s="76" t="str">
        <f t="shared" si="41"/>
        <v>NC</v>
      </c>
      <c r="AQ81" s="98" t="str">
        <f t="shared" si="42"/>
        <v xml:space="preserve">Test </v>
      </c>
      <c r="AR81" s="75">
        <v>0.66666666666666663</v>
      </c>
      <c r="AS81" s="71">
        <v>17</v>
      </c>
      <c r="AT81" s="71">
        <v>19</v>
      </c>
      <c r="AU81" s="71">
        <v>-20</v>
      </c>
      <c r="AV81" s="71">
        <v>5.2</v>
      </c>
      <c r="AW81" s="71" t="s">
        <v>24</v>
      </c>
      <c r="AX81" s="71">
        <v>74</v>
      </c>
      <c r="AY81" s="71" t="str">
        <f t="shared" si="43"/>
        <v>Cleared</v>
      </c>
      <c r="AZ81" s="71">
        <v>3</v>
      </c>
      <c r="BA81" s="71">
        <v>3</v>
      </c>
      <c r="BB81" s="71">
        <v>2</v>
      </c>
      <c r="BC81" s="71">
        <v>2</v>
      </c>
      <c r="BD81" s="71">
        <v>0</v>
      </c>
      <c r="BE81" s="71">
        <v>4</v>
      </c>
      <c r="BF81" s="76">
        <f t="shared" si="29"/>
        <v>14</v>
      </c>
      <c r="BG81" s="76">
        <f t="shared" si="44"/>
        <v>46.666666666666664</v>
      </c>
      <c r="BH81" s="76">
        <f t="shared" si="45"/>
        <v>13.999999999999998</v>
      </c>
      <c r="BI81" s="76" t="str">
        <f t="shared" si="30"/>
        <v>Cleared</v>
      </c>
      <c r="BJ81" s="76" t="str">
        <f t="shared" si="46"/>
        <v>Cleared</v>
      </c>
      <c r="BK81" s="98" t="str">
        <f t="shared" si="47"/>
        <v>Cleared</v>
      </c>
      <c r="BL81" s="75">
        <v>0.66666666666666663</v>
      </c>
      <c r="BM81" s="71">
        <v>20</v>
      </c>
      <c r="BN81" s="71">
        <v>26</v>
      </c>
      <c r="BO81" s="71">
        <v>-18</v>
      </c>
      <c r="BP81" s="71" t="s">
        <v>24</v>
      </c>
      <c r="BQ81" s="71" t="s">
        <v>24</v>
      </c>
      <c r="BR81" s="71" t="s">
        <v>24</v>
      </c>
      <c r="BS81" s="71" t="str">
        <f t="shared" si="48"/>
        <v>Cleared</v>
      </c>
      <c r="BT81" s="93">
        <v>3</v>
      </c>
      <c r="BU81" s="98">
        <v>4</v>
      </c>
      <c r="BV81" s="98">
        <v>2</v>
      </c>
      <c r="BW81" s="93">
        <v>0</v>
      </c>
      <c r="BX81" s="93">
        <v>0</v>
      </c>
      <c r="BY81" s="93">
        <v>0</v>
      </c>
      <c r="BZ81" s="76">
        <f t="shared" si="49"/>
        <v>9</v>
      </c>
      <c r="CA81" s="76">
        <f t="shared" si="50"/>
        <v>30</v>
      </c>
      <c r="CB81" s="76">
        <f t="shared" si="51"/>
        <v>9</v>
      </c>
      <c r="CC81" s="99" t="str">
        <f t="shared" si="31"/>
        <v>Cleared</v>
      </c>
      <c r="CD81" s="99" t="str">
        <f t="shared" si="52"/>
        <v>Cleared</v>
      </c>
      <c r="CE81" s="98" t="str">
        <f t="shared" si="53"/>
        <v>Cleared</v>
      </c>
    </row>
    <row r="82" spans="1:83" s="77" customFormat="1" x14ac:dyDescent="0.3">
      <c r="A82" s="78">
        <v>78</v>
      </c>
      <c r="B82" s="64" t="s">
        <v>181</v>
      </c>
      <c r="C82" s="65" t="s">
        <v>182</v>
      </c>
      <c r="D82" s="75">
        <v>0.66666666666666663</v>
      </c>
      <c r="E82" s="71">
        <v>14</v>
      </c>
      <c r="F82" s="71">
        <v>7</v>
      </c>
      <c r="G82" s="71">
        <v>-25</v>
      </c>
      <c r="H82" s="71" t="s">
        <v>500</v>
      </c>
      <c r="I82" s="71">
        <v>8</v>
      </c>
      <c r="J82" s="71">
        <v>0</v>
      </c>
      <c r="K82" s="71" t="str">
        <f t="shared" si="32"/>
        <v>Cleared</v>
      </c>
      <c r="L82" s="71">
        <v>2</v>
      </c>
      <c r="M82" s="71">
        <v>1</v>
      </c>
      <c r="N82" s="72">
        <v>2</v>
      </c>
      <c r="O82" s="72">
        <v>3</v>
      </c>
      <c r="P82" s="72">
        <v>1</v>
      </c>
      <c r="Q82" s="72">
        <v>1</v>
      </c>
      <c r="R82" s="79">
        <f t="shared" si="54"/>
        <v>10</v>
      </c>
      <c r="S82" s="79">
        <f t="shared" si="33"/>
        <v>33.333333333333329</v>
      </c>
      <c r="T82" s="79">
        <f t="shared" si="34"/>
        <v>9.9999999999999982</v>
      </c>
      <c r="U82" s="76" t="str">
        <f t="shared" si="35"/>
        <v>Cleared</v>
      </c>
      <c r="V82" s="76" t="str">
        <f t="shared" si="36"/>
        <v>Cleared</v>
      </c>
      <c r="W82" s="98" t="str">
        <f t="shared" si="37"/>
        <v>Cleared</v>
      </c>
      <c r="X82" s="75">
        <v>0.66666666666666663</v>
      </c>
      <c r="Y82" s="72" t="s">
        <v>24</v>
      </c>
      <c r="Z82" s="72" t="s">
        <v>24</v>
      </c>
      <c r="AA82" s="72" t="s">
        <v>24</v>
      </c>
      <c r="AB82" s="72" t="s">
        <v>24</v>
      </c>
      <c r="AC82" s="72" t="s">
        <v>24</v>
      </c>
      <c r="AD82" s="72" t="s">
        <v>24</v>
      </c>
      <c r="AE82" s="71" t="str">
        <f t="shared" si="38"/>
        <v>Cleared</v>
      </c>
      <c r="AF82" s="72">
        <v>0</v>
      </c>
      <c r="AG82" s="72">
        <v>0</v>
      </c>
      <c r="AH82" s="72">
        <v>0</v>
      </c>
      <c r="AI82" s="72">
        <v>0</v>
      </c>
      <c r="AJ82" s="72">
        <v>0</v>
      </c>
      <c r="AK82" s="72">
        <v>0</v>
      </c>
      <c r="AL82" s="79">
        <f t="shared" si="55"/>
        <v>0</v>
      </c>
      <c r="AM82" s="79">
        <f t="shared" si="39"/>
        <v>0</v>
      </c>
      <c r="AN82" s="79">
        <f t="shared" si="40"/>
        <v>0</v>
      </c>
      <c r="AO82" s="76" t="str">
        <f t="shared" si="28"/>
        <v>NC</v>
      </c>
      <c r="AP82" s="76" t="str">
        <f t="shared" si="41"/>
        <v>NC</v>
      </c>
      <c r="AQ82" s="98" t="str">
        <f t="shared" si="42"/>
        <v xml:space="preserve">Test </v>
      </c>
      <c r="AR82" s="75">
        <v>0.1</v>
      </c>
      <c r="AS82" s="72" t="s">
        <v>24</v>
      </c>
      <c r="AT82" s="72" t="s">
        <v>24</v>
      </c>
      <c r="AU82" s="72" t="s">
        <v>24</v>
      </c>
      <c r="AV82" s="72" t="s">
        <v>24</v>
      </c>
      <c r="AW82" s="72" t="s">
        <v>24</v>
      </c>
      <c r="AX82" s="72" t="s">
        <v>24</v>
      </c>
      <c r="AY82" s="71" t="str">
        <f t="shared" si="43"/>
        <v>NC</v>
      </c>
      <c r="AZ82" s="72">
        <v>0</v>
      </c>
      <c r="BA82" s="72">
        <v>0</v>
      </c>
      <c r="BB82" s="72">
        <v>0</v>
      </c>
      <c r="BC82" s="72">
        <v>0</v>
      </c>
      <c r="BD82" s="72">
        <v>0</v>
      </c>
      <c r="BE82" s="72">
        <v>0</v>
      </c>
      <c r="BF82" s="79">
        <f t="shared" si="29"/>
        <v>0</v>
      </c>
      <c r="BG82" s="79">
        <f t="shared" si="44"/>
        <v>0</v>
      </c>
      <c r="BH82" s="79">
        <f t="shared" si="45"/>
        <v>0</v>
      </c>
      <c r="BI82" s="76" t="str">
        <f t="shared" si="30"/>
        <v>NC</v>
      </c>
      <c r="BJ82" s="76" t="str">
        <f t="shared" si="46"/>
        <v>NC</v>
      </c>
      <c r="BK82" s="98" t="str">
        <f t="shared" si="47"/>
        <v xml:space="preserve">Attendance  Test </v>
      </c>
      <c r="BL82" s="75">
        <v>0.2</v>
      </c>
      <c r="BM82" s="72" t="s">
        <v>24</v>
      </c>
      <c r="BN82" s="72" t="s">
        <v>24</v>
      </c>
      <c r="BO82" s="72" t="s">
        <v>24</v>
      </c>
      <c r="BP82" s="72" t="s">
        <v>24</v>
      </c>
      <c r="BQ82" s="72" t="s">
        <v>24</v>
      </c>
      <c r="BR82" s="72" t="s">
        <v>24</v>
      </c>
      <c r="BS82" s="71" t="str">
        <f t="shared" si="48"/>
        <v>NC</v>
      </c>
      <c r="BT82" s="98">
        <v>0</v>
      </c>
      <c r="BU82" s="98">
        <v>0</v>
      </c>
      <c r="BV82" s="98">
        <v>0</v>
      </c>
      <c r="BW82" s="98">
        <v>0</v>
      </c>
      <c r="BX82" s="98">
        <v>0</v>
      </c>
      <c r="BY82" s="98">
        <v>0</v>
      </c>
      <c r="BZ82" s="76">
        <f t="shared" si="49"/>
        <v>0</v>
      </c>
      <c r="CA82" s="79">
        <f t="shared" si="50"/>
        <v>0</v>
      </c>
      <c r="CB82" s="79">
        <f t="shared" si="51"/>
        <v>0</v>
      </c>
      <c r="CC82" s="99" t="str">
        <f t="shared" si="31"/>
        <v>NC</v>
      </c>
      <c r="CD82" s="99" t="str">
        <f t="shared" si="52"/>
        <v>NC</v>
      </c>
      <c r="CE82" s="98" t="str">
        <f t="shared" si="53"/>
        <v xml:space="preserve">Attendance  Test </v>
      </c>
    </row>
    <row r="83" spans="1:83" s="77" customFormat="1" x14ac:dyDescent="0.3">
      <c r="A83" s="74">
        <v>79</v>
      </c>
      <c r="B83" s="60" t="s">
        <v>183</v>
      </c>
      <c r="C83" s="61" t="s">
        <v>184</v>
      </c>
      <c r="D83" s="75">
        <v>0.66666666666666663</v>
      </c>
      <c r="E83" s="71">
        <v>10</v>
      </c>
      <c r="F83" s="71">
        <v>2</v>
      </c>
      <c r="G83" s="71">
        <v>8</v>
      </c>
      <c r="H83" s="71" t="s">
        <v>500</v>
      </c>
      <c r="I83" s="71">
        <v>6</v>
      </c>
      <c r="J83" s="71">
        <v>73</v>
      </c>
      <c r="K83" s="71" t="str">
        <f t="shared" si="32"/>
        <v>Cleared</v>
      </c>
      <c r="L83" s="71">
        <v>1</v>
      </c>
      <c r="M83" s="71">
        <v>1</v>
      </c>
      <c r="N83" s="71">
        <v>4</v>
      </c>
      <c r="O83" s="71">
        <v>3</v>
      </c>
      <c r="P83" s="71">
        <v>1</v>
      </c>
      <c r="Q83" s="71">
        <v>4</v>
      </c>
      <c r="R83" s="76">
        <f t="shared" si="54"/>
        <v>14</v>
      </c>
      <c r="S83" s="76">
        <f t="shared" si="33"/>
        <v>46.666666666666664</v>
      </c>
      <c r="T83" s="76">
        <f t="shared" si="34"/>
        <v>13.999999999999998</v>
      </c>
      <c r="U83" s="76" t="str">
        <f t="shared" si="35"/>
        <v>Cleared</v>
      </c>
      <c r="V83" s="76" t="str">
        <f t="shared" si="36"/>
        <v>Cleared</v>
      </c>
      <c r="W83" s="98" t="str">
        <f t="shared" si="37"/>
        <v>Cleared</v>
      </c>
      <c r="X83" s="75">
        <v>0.26666666666666666</v>
      </c>
      <c r="Y83" s="71">
        <v>9</v>
      </c>
      <c r="Z83" s="71">
        <v>2</v>
      </c>
      <c r="AA83" s="71">
        <v>9</v>
      </c>
      <c r="AB83" s="71" t="s">
        <v>24</v>
      </c>
      <c r="AC83" s="71">
        <v>8</v>
      </c>
      <c r="AD83" s="71">
        <v>72</v>
      </c>
      <c r="AE83" s="71" t="str">
        <f t="shared" si="38"/>
        <v>NC</v>
      </c>
      <c r="AF83" s="71">
        <v>1</v>
      </c>
      <c r="AG83" s="71">
        <v>1</v>
      </c>
      <c r="AH83" s="71">
        <v>4</v>
      </c>
      <c r="AI83" s="71">
        <v>0</v>
      </c>
      <c r="AJ83" s="71">
        <v>1</v>
      </c>
      <c r="AK83" s="71">
        <v>4</v>
      </c>
      <c r="AL83" s="76">
        <f t="shared" si="55"/>
        <v>11</v>
      </c>
      <c r="AM83" s="76">
        <f t="shared" si="39"/>
        <v>36.666666666666664</v>
      </c>
      <c r="AN83" s="76">
        <f t="shared" si="40"/>
        <v>10.999999999999998</v>
      </c>
      <c r="AO83" s="76" t="str">
        <f t="shared" si="28"/>
        <v>Cleared</v>
      </c>
      <c r="AP83" s="76" t="str">
        <f t="shared" si="41"/>
        <v>NC</v>
      </c>
      <c r="AQ83" s="98" t="str">
        <f t="shared" si="42"/>
        <v xml:space="preserve">Attendance  </v>
      </c>
      <c r="AR83" s="75">
        <v>0.33333333333333331</v>
      </c>
      <c r="AS83" s="71" t="s">
        <v>24</v>
      </c>
      <c r="AT83" s="71" t="s">
        <v>24</v>
      </c>
      <c r="AU83" s="71" t="s">
        <v>24</v>
      </c>
      <c r="AV83" s="71" t="s">
        <v>24</v>
      </c>
      <c r="AW83" s="71">
        <v>8</v>
      </c>
      <c r="AX83" s="71">
        <v>71</v>
      </c>
      <c r="AY83" s="71" t="str">
        <f t="shared" si="43"/>
        <v>NC</v>
      </c>
      <c r="AZ83" s="71">
        <v>0</v>
      </c>
      <c r="BA83" s="71">
        <v>0</v>
      </c>
      <c r="BB83" s="71">
        <v>0</v>
      </c>
      <c r="BC83" s="71">
        <v>0</v>
      </c>
      <c r="BD83" s="71">
        <v>1</v>
      </c>
      <c r="BE83" s="71">
        <v>4</v>
      </c>
      <c r="BF83" s="76">
        <f t="shared" si="29"/>
        <v>5</v>
      </c>
      <c r="BG83" s="76">
        <f t="shared" si="44"/>
        <v>16.666666666666664</v>
      </c>
      <c r="BH83" s="76">
        <f t="shared" si="45"/>
        <v>4.9999999999999991</v>
      </c>
      <c r="BI83" s="76" t="str">
        <f t="shared" si="30"/>
        <v>NC</v>
      </c>
      <c r="BJ83" s="76" t="str">
        <f t="shared" si="46"/>
        <v>NC</v>
      </c>
      <c r="BK83" s="98" t="str">
        <f t="shared" si="47"/>
        <v xml:space="preserve">Attendance  Test </v>
      </c>
      <c r="BL83" s="75">
        <v>0.2</v>
      </c>
      <c r="BM83" s="71">
        <v>10</v>
      </c>
      <c r="BN83" s="71">
        <v>2</v>
      </c>
      <c r="BO83" s="71">
        <v>9</v>
      </c>
      <c r="BP83" s="71">
        <v>4.5</v>
      </c>
      <c r="BQ83" s="71">
        <v>8</v>
      </c>
      <c r="BR83" s="71">
        <v>72</v>
      </c>
      <c r="BS83" s="71" t="str">
        <f t="shared" si="48"/>
        <v>NC</v>
      </c>
      <c r="BT83" s="93">
        <v>1</v>
      </c>
      <c r="BU83" s="98">
        <v>1</v>
      </c>
      <c r="BV83" s="98">
        <v>3</v>
      </c>
      <c r="BW83" s="93">
        <v>2</v>
      </c>
      <c r="BX83" s="93">
        <v>1</v>
      </c>
      <c r="BY83" s="93">
        <v>4</v>
      </c>
      <c r="BZ83" s="76">
        <f t="shared" si="49"/>
        <v>12</v>
      </c>
      <c r="CA83" s="76">
        <f t="shared" si="50"/>
        <v>40</v>
      </c>
      <c r="CB83" s="76">
        <f t="shared" si="51"/>
        <v>12</v>
      </c>
      <c r="CC83" s="99" t="str">
        <f t="shared" si="31"/>
        <v>Cleared</v>
      </c>
      <c r="CD83" s="99" t="str">
        <f t="shared" si="52"/>
        <v>NC</v>
      </c>
      <c r="CE83" s="98" t="str">
        <f t="shared" si="53"/>
        <v xml:space="preserve">Attendance  </v>
      </c>
    </row>
    <row r="84" spans="1:83" s="77" customFormat="1" x14ac:dyDescent="0.3">
      <c r="A84" s="78">
        <v>80</v>
      </c>
      <c r="B84" s="64" t="s">
        <v>185</v>
      </c>
      <c r="C84" s="65" t="s">
        <v>186</v>
      </c>
      <c r="D84" s="75">
        <v>0.96666666666666667</v>
      </c>
      <c r="E84" s="71">
        <v>3</v>
      </c>
      <c r="F84" s="71">
        <v>2</v>
      </c>
      <c r="G84" s="71">
        <v>-14</v>
      </c>
      <c r="H84" s="71" t="s">
        <v>500</v>
      </c>
      <c r="I84" s="71">
        <v>3</v>
      </c>
      <c r="J84" s="71">
        <v>74</v>
      </c>
      <c r="K84" s="71" t="str">
        <f t="shared" si="32"/>
        <v>Cleared</v>
      </c>
      <c r="L84" s="71">
        <v>1</v>
      </c>
      <c r="M84" s="71">
        <v>1</v>
      </c>
      <c r="N84" s="72">
        <v>2</v>
      </c>
      <c r="O84" s="72">
        <v>3</v>
      </c>
      <c r="P84" s="72">
        <v>3</v>
      </c>
      <c r="Q84" s="72">
        <v>4</v>
      </c>
      <c r="R84" s="79">
        <f t="shared" si="54"/>
        <v>14</v>
      </c>
      <c r="S84" s="79">
        <f t="shared" si="33"/>
        <v>46.666666666666664</v>
      </c>
      <c r="T84" s="79">
        <f t="shared" si="34"/>
        <v>13.999999999999998</v>
      </c>
      <c r="U84" s="76" t="str">
        <f t="shared" si="35"/>
        <v>Cleared</v>
      </c>
      <c r="V84" s="76" t="str">
        <f t="shared" si="36"/>
        <v>Cleared</v>
      </c>
      <c r="W84" s="98" t="str">
        <f t="shared" si="37"/>
        <v>Cleared</v>
      </c>
      <c r="X84" s="75">
        <v>0.8</v>
      </c>
      <c r="Y84" s="72">
        <v>13</v>
      </c>
      <c r="Z84" s="72">
        <v>1</v>
      </c>
      <c r="AA84" s="72">
        <v>-8</v>
      </c>
      <c r="AB84" s="72" t="s">
        <v>24</v>
      </c>
      <c r="AC84" s="72">
        <v>5</v>
      </c>
      <c r="AD84" s="72">
        <v>75</v>
      </c>
      <c r="AE84" s="71" t="str">
        <f t="shared" si="38"/>
        <v>Cleared</v>
      </c>
      <c r="AF84" s="72">
        <v>2</v>
      </c>
      <c r="AG84" s="72">
        <v>1</v>
      </c>
      <c r="AH84" s="72">
        <v>3</v>
      </c>
      <c r="AI84" s="72">
        <v>0</v>
      </c>
      <c r="AJ84" s="72">
        <v>1</v>
      </c>
      <c r="AK84" s="72">
        <v>5</v>
      </c>
      <c r="AL84" s="79">
        <f t="shared" si="55"/>
        <v>12</v>
      </c>
      <c r="AM84" s="79">
        <f t="shared" si="39"/>
        <v>40</v>
      </c>
      <c r="AN84" s="79">
        <f t="shared" si="40"/>
        <v>12</v>
      </c>
      <c r="AO84" s="76" t="str">
        <f t="shared" si="28"/>
        <v>Cleared</v>
      </c>
      <c r="AP84" s="76" t="str">
        <f t="shared" si="41"/>
        <v>Cleared</v>
      </c>
      <c r="AQ84" s="98" t="str">
        <f t="shared" si="42"/>
        <v>Cleared</v>
      </c>
      <c r="AR84" s="75">
        <v>0.8</v>
      </c>
      <c r="AS84" s="72">
        <v>16</v>
      </c>
      <c r="AT84" s="72">
        <v>3</v>
      </c>
      <c r="AU84" s="72">
        <v>-15</v>
      </c>
      <c r="AV84" s="72">
        <v>6.1</v>
      </c>
      <c r="AW84" s="72">
        <v>4</v>
      </c>
      <c r="AX84" s="72">
        <v>75</v>
      </c>
      <c r="AY84" s="71" t="str">
        <f t="shared" si="43"/>
        <v>Cleared</v>
      </c>
      <c r="AZ84" s="72">
        <v>2</v>
      </c>
      <c r="BA84" s="72">
        <v>1</v>
      </c>
      <c r="BB84" s="72">
        <v>2</v>
      </c>
      <c r="BC84" s="72">
        <v>3</v>
      </c>
      <c r="BD84" s="72">
        <v>2</v>
      </c>
      <c r="BE84" s="72">
        <v>5</v>
      </c>
      <c r="BF84" s="79">
        <f t="shared" si="29"/>
        <v>15</v>
      </c>
      <c r="BG84" s="79">
        <f t="shared" si="44"/>
        <v>50</v>
      </c>
      <c r="BH84" s="79">
        <f t="shared" si="45"/>
        <v>15</v>
      </c>
      <c r="BI84" s="76" t="str">
        <f t="shared" si="30"/>
        <v>Cleared</v>
      </c>
      <c r="BJ84" s="76" t="str">
        <f t="shared" si="46"/>
        <v>Cleared</v>
      </c>
      <c r="BK84" s="98" t="str">
        <f t="shared" si="47"/>
        <v>Cleared</v>
      </c>
      <c r="BL84" s="75">
        <v>0.8666666666666667</v>
      </c>
      <c r="BM84" s="72">
        <v>14</v>
      </c>
      <c r="BN84" s="72">
        <v>2</v>
      </c>
      <c r="BO84" s="72">
        <v>-6</v>
      </c>
      <c r="BP84" s="72">
        <v>5.8</v>
      </c>
      <c r="BQ84" s="72">
        <v>4</v>
      </c>
      <c r="BR84" s="72">
        <v>69</v>
      </c>
      <c r="BS84" s="71" t="str">
        <f t="shared" si="48"/>
        <v>Cleared</v>
      </c>
      <c r="BT84" s="98">
        <v>2</v>
      </c>
      <c r="BU84" s="98">
        <v>1</v>
      </c>
      <c r="BV84" s="98">
        <v>2</v>
      </c>
      <c r="BW84" s="98">
        <v>3</v>
      </c>
      <c r="BX84" s="98">
        <v>2</v>
      </c>
      <c r="BY84" s="98">
        <v>4</v>
      </c>
      <c r="BZ84" s="76">
        <f t="shared" si="49"/>
        <v>14</v>
      </c>
      <c r="CA84" s="79">
        <f t="shared" si="50"/>
        <v>46.666666666666664</v>
      </c>
      <c r="CB84" s="79">
        <f t="shared" si="51"/>
        <v>13.999999999999998</v>
      </c>
      <c r="CC84" s="99" t="str">
        <f t="shared" si="31"/>
        <v>Cleared</v>
      </c>
      <c r="CD84" s="99" t="str">
        <f t="shared" si="52"/>
        <v>Cleared</v>
      </c>
      <c r="CE84" s="98" t="str">
        <f t="shared" si="53"/>
        <v>Cleared</v>
      </c>
    </row>
    <row r="85" spans="1:83" s="77" customFormat="1" x14ac:dyDescent="0.3">
      <c r="A85" s="74">
        <v>81</v>
      </c>
      <c r="B85" s="60" t="s">
        <v>187</v>
      </c>
      <c r="C85" s="61" t="s">
        <v>188</v>
      </c>
      <c r="D85" s="75">
        <v>0.26666666666666666</v>
      </c>
      <c r="E85" s="71">
        <v>1</v>
      </c>
      <c r="F85" s="71">
        <v>1</v>
      </c>
      <c r="G85" s="71">
        <v>1</v>
      </c>
      <c r="H85" s="71" t="s">
        <v>500</v>
      </c>
      <c r="I85" s="71">
        <v>8</v>
      </c>
      <c r="J85" s="71">
        <v>70</v>
      </c>
      <c r="K85" s="71" t="str">
        <f t="shared" si="32"/>
        <v>NC</v>
      </c>
      <c r="L85" s="71">
        <v>1</v>
      </c>
      <c r="M85" s="71">
        <v>1</v>
      </c>
      <c r="N85" s="71">
        <v>3</v>
      </c>
      <c r="O85" s="71">
        <v>3</v>
      </c>
      <c r="P85" s="71">
        <v>1</v>
      </c>
      <c r="Q85" s="71">
        <v>4</v>
      </c>
      <c r="R85" s="76">
        <f t="shared" si="54"/>
        <v>13</v>
      </c>
      <c r="S85" s="76">
        <f t="shared" si="33"/>
        <v>43.333333333333336</v>
      </c>
      <c r="T85" s="76">
        <f t="shared" si="34"/>
        <v>13</v>
      </c>
      <c r="U85" s="76" t="str">
        <f t="shared" si="35"/>
        <v>Cleared</v>
      </c>
      <c r="V85" s="76" t="str">
        <f t="shared" si="36"/>
        <v>NC</v>
      </c>
      <c r="W85" s="98" t="str">
        <f t="shared" si="37"/>
        <v xml:space="preserve">Attendance  </v>
      </c>
      <c r="X85" s="75">
        <v>0</v>
      </c>
      <c r="Y85" s="71" t="s">
        <v>24</v>
      </c>
      <c r="Z85" s="71" t="s">
        <v>24</v>
      </c>
      <c r="AA85" s="71" t="s">
        <v>24</v>
      </c>
      <c r="AB85" s="71" t="s">
        <v>24</v>
      </c>
      <c r="AC85" s="71" t="s">
        <v>24</v>
      </c>
      <c r="AD85" s="71" t="s">
        <v>24</v>
      </c>
      <c r="AE85" s="71" t="str">
        <f t="shared" si="38"/>
        <v>NC</v>
      </c>
      <c r="AF85" s="71">
        <v>0</v>
      </c>
      <c r="AG85" s="71">
        <v>0</v>
      </c>
      <c r="AH85" s="71">
        <v>0</v>
      </c>
      <c r="AI85" s="71">
        <v>0</v>
      </c>
      <c r="AJ85" s="71">
        <v>0</v>
      </c>
      <c r="AK85" s="71">
        <v>0</v>
      </c>
      <c r="AL85" s="76">
        <f t="shared" si="55"/>
        <v>0</v>
      </c>
      <c r="AM85" s="76">
        <f t="shared" si="39"/>
        <v>0</v>
      </c>
      <c r="AN85" s="76">
        <f t="shared" si="40"/>
        <v>0</v>
      </c>
      <c r="AO85" s="76" t="str">
        <f t="shared" si="28"/>
        <v>NC</v>
      </c>
      <c r="AP85" s="76" t="str">
        <f t="shared" si="41"/>
        <v>NC</v>
      </c>
      <c r="AQ85" s="98" t="str">
        <f t="shared" si="42"/>
        <v xml:space="preserve">Attendance  Test </v>
      </c>
      <c r="AR85" s="75">
        <v>0</v>
      </c>
      <c r="AS85" s="71" t="s">
        <v>24</v>
      </c>
      <c r="AT85" s="71" t="s">
        <v>24</v>
      </c>
      <c r="AU85" s="71" t="s">
        <v>24</v>
      </c>
      <c r="AV85" s="71" t="s">
        <v>24</v>
      </c>
      <c r="AW85" s="71" t="s">
        <v>24</v>
      </c>
      <c r="AX85" s="71" t="s">
        <v>24</v>
      </c>
      <c r="AY85" s="71" t="str">
        <f t="shared" si="43"/>
        <v>NC</v>
      </c>
      <c r="AZ85" s="71">
        <v>0</v>
      </c>
      <c r="BA85" s="71">
        <v>0</v>
      </c>
      <c r="BB85" s="71">
        <v>0</v>
      </c>
      <c r="BC85" s="71">
        <v>0</v>
      </c>
      <c r="BD85" s="71">
        <v>0</v>
      </c>
      <c r="BE85" s="71">
        <v>0</v>
      </c>
      <c r="BF85" s="76">
        <f t="shared" si="29"/>
        <v>0</v>
      </c>
      <c r="BG85" s="76">
        <f t="shared" si="44"/>
        <v>0</v>
      </c>
      <c r="BH85" s="76">
        <f t="shared" si="45"/>
        <v>0</v>
      </c>
      <c r="BI85" s="76" t="str">
        <f t="shared" si="30"/>
        <v>NC</v>
      </c>
      <c r="BJ85" s="76" t="str">
        <f t="shared" si="46"/>
        <v>NC</v>
      </c>
      <c r="BK85" s="98" t="str">
        <f t="shared" si="47"/>
        <v xml:space="preserve">Attendance  Test </v>
      </c>
      <c r="BL85" s="75">
        <v>0</v>
      </c>
      <c r="BM85" s="71" t="s">
        <v>24</v>
      </c>
      <c r="BN85" s="71" t="s">
        <v>24</v>
      </c>
      <c r="BO85" s="71" t="s">
        <v>24</v>
      </c>
      <c r="BP85" s="71" t="s">
        <v>24</v>
      </c>
      <c r="BQ85" s="71" t="s">
        <v>24</v>
      </c>
      <c r="BR85" s="71" t="s">
        <v>24</v>
      </c>
      <c r="BS85" s="71" t="str">
        <f t="shared" si="48"/>
        <v>NC</v>
      </c>
      <c r="BT85" s="93">
        <v>0</v>
      </c>
      <c r="BU85" s="98">
        <v>0</v>
      </c>
      <c r="BV85" s="98">
        <v>0</v>
      </c>
      <c r="BW85" s="93">
        <v>0</v>
      </c>
      <c r="BX85" s="93">
        <v>0</v>
      </c>
      <c r="BY85" s="93">
        <v>0</v>
      </c>
      <c r="BZ85" s="76">
        <f t="shared" si="49"/>
        <v>0</v>
      </c>
      <c r="CA85" s="76">
        <f t="shared" si="50"/>
        <v>0</v>
      </c>
      <c r="CB85" s="76">
        <f t="shared" si="51"/>
        <v>0</v>
      </c>
      <c r="CC85" s="99" t="str">
        <f t="shared" si="31"/>
        <v>NC</v>
      </c>
      <c r="CD85" s="99" t="str">
        <f t="shared" si="52"/>
        <v>NC</v>
      </c>
      <c r="CE85" s="98" t="str">
        <f t="shared" si="53"/>
        <v xml:space="preserve">Attendance  Test </v>
      </c>
    </row>
    <row r="86" spans="1:83" s="77" customFormat="1" x14ac:dyDescent="0.3">
      <c r="A86" s="78">
        <v>82</v>
      </c>
      <c r="B86" s="64" t="s">
        <v>189</v>
      </c>
      <c r="C86" s="65" t="s">
        <v>190</v>
      </c>
      <c r="D86" s="75">
        <v>0.5</v>
      </c>
      <c r="E86" s="71">
        <v>3</v>
      </c>
      <c r="F86" s="71">
        <v>2</v>
      </c>
      <c r="G86" s="71">
        <v>5</v>
      </c>
      <c r="H86" s="71" t="s">
        <v>500</v>
      </c>
      <c r="I86" s="71">
        <v>8</v>
      </c>
      <c r="J86" s="71">
        <v>67</v>
      </c>
      <c r="K86" s="71" t="str">
        <f t="shared" si="32"/>
        <v>NC</v>
      </c>
      <c r="L86" s="71">
        <v>1</v>
      </c>
      <c r="M86" s="71">
        <v>1</v>
      </c>
      <c r="N86" s="72">
        <v>3</v>
      </c>
      <c r="O86" s="72">
        <v>3</v>
      </c>
      <c r="P86" s="72">
        <v>1</v>
      </c>
      <c r="Q86" s="72">
        <v>4</v>
      </c>
      <c r="R86" s="79">
        <f t="shared" si="54"/>
        <v>13</v>
      </c>
      <c r="S86" s="79">
        <f t="shared" si="33"/>
        <v>43.333333333333336</v>
      </c>
      <c r="T86" s="79">
        <f t="shared" si="34"/>
        <v>13</v>
      </c>
      <c r="U86" s="76" t="str">
        <f t="shared" si="35"/>
        <v>Cleared</v>
      </c>
      <c r="V86" s="76" t="str">
        <f t="shared" si="36"/>
        <v>NC</v>
      </c>
      <c r="W86" s="98" t="str">
        <f t="shared" si="37"/>
        <v xml:space="preserve">Attendance  </v>
      </c>
      <c r="X86" s="75">
        <v>0.1</v>
      </c>
      <c r="Y86" s="72" t="s">
        <v>24</v>
      </c>
      <c r="Z86" s="72" t="s">
        <v>24</v>
      </c>
      <c r="AA86" s="72" t="s">
        <v>24</v>
      </c>
      <c r="AB86" s="72" t="s">
        <v>24</v>
      </c>
      <c r="AC86" s="72" t="s">
        <v>24</v>
      </c>
      <c r="AD86" s="72" t="s">
        <v>24</v>
      </c>
      <c r="AE86" s="71" t="str">
        <f t="shared" si="38"/>
        <v>NC</v>
      </c>
      <c r="AF86" s="72">
        <v>0</v>
      </c>
      <c r="AG86" s="72">
        <v>0</v>
      </c>
      <c r="AH86" s="72">
        <v>0</v>
      </c>
      <c r="AI86" s="72">
        <v>0</v>
      </c>
      <c r="AJ86" s="72">
        <v>0</v>
      </c>
      <c r="AK86" s="72">
        <v>0</v>
      </c>
      <c r="AL86" s="79">
        <f t="shared" si="55"/>
        <v>0</v>
      </c>
      <c r="AM86" s="79">
        <f t="shared" si="39"/>
        <v>0</v>
      </c>
      <c r="AN86" s="79">
        <f t="shared" si="40"/>
        <v>0</v>
      </c>
      <c r="AO86" s="76" t="str">
        <f t="shared" si="28"/>
        <v>NC</v>
      </c>
      <c r="AP86" s="76" t="str">
        <f t="shared" si="41"/>
        <v>NC</v>
      </c>
      <c r="AQ86" s="98" t="str">
        <f t="shared" si="42"/>
        <v xml:space="preserve">Attendance  Test </v>
      </c>
      <c r="AR86" s="75">
        <v>6.6666666666666666E-2</v>
      </c>
      <c r="AS86" s="72" t="s">
        <v>24</v>
      </c>
      <c r="AT86" s="72" t="s">
        <v>24</v>
      </c>
      <c r="AU86" s="72" t="s">
        <v>24</v>
      </c>
      <c r="AV86" s="72" t="s">
        <v>24</v>
      </c>
      <c r="AW86" s="72">
        <v>8</v>
      </c>
      <c r="AX86" s="72">
        <v>65</v>
      </c>
      <c r="AY86" s="71" t="str">
        <f t="shared" si="43"/>
        <v>NC</v>
      </c>
      <c r="AZ86" s="72">
        <v>0</v>
      </c>
      <c r="BA86" s="72">
        <v>0</v>
      </c>
      <c r="BB86" s="72">
        <v>0</v>
      </c>
      <c r="BC86" s="72">
        <v>0</v>
      </c>
      <c r="BD86" s="72">
        <v>1</v>
      </c>
      <c r="BE86" s="72">
        <v>3</v>
      </c>
      <c r="BF86" s="79">
        <f t="shared" si="29"/>
        <v>4</v>
      </c>
      <c r="BG86" s="79">
        <f t="shared" si="44"/>
        <v>13.333333333333334</v>
      </c>
      <c r="BH86" s="79">
        <f t="shared" si="45"/>
        <v>4</v>
      </c>
      <c r="BI86" s="76" t="str">
        <f t="shared" si="30"/>
        <v>NC</v>
      </c>
      <c r="BJ86" s="76" t="str">
        <f t="shared" si="46"/>
        <v>NC</v>
      </c>
      <c r="BK86" s="98" t="str">
        <f t="shared" si="47"/>
        <v xml:space="preserve">Attendance  Test </v>
      </c>
      <c r="BL86" s="75">
        <v>3.3333333333333333E-2</v>
      </c>
      <c r="BM86" s="72" t="s">
        <v>24</v>
      </c>
      <c r="BN86" s="72" t="s">
        <v>24</v>
      </c>
      <c r="BO86" s="72" t="s">
        <v>24</v>
      </c>
      <c r="BP86" s="72" t="s">
        <v>24</v>
      </c>
      <c r="BQ86" s="72">
        <v>8</v>
      </c>
      <c r="BR86" s="72">
        <v>63</v>
      </c>
      <c r="BS86" s="71" t="str">
        <f t="shared" si="48"/>
        <v>NC</v>
      </c>
      <c r="BT86" s="98">
        <v>0</v>
      </c>
      <c r="BU86" s="98">
        <v>0</v>
      </c>
      <c r="BV86" s="98">
        <v>0</v>
      </c>
      <c r="BW86" s="98">
        <v>0</v>
      </c>
      <c r="BX86" s="98">
        <v>1</v>
      </c>
      <c r="BY86" s="98">
        <v>3</v>
      </c>
      <c r="BZ86" s="76">
        <f t="shared" si="49"/>
        <v>4</v>
      </c>
      <c r="CA86" s="79">
        <f t="shared" si="50"/>
        <v>13.333333333333334</v>
      </c>
      <c r="CB86" s="79">
        <f t="shared" si="51"/>
        <v>4</v>
      </c>
      <c r="CC86" s="99" t="str">
        <f t="shared" si="31"/>
        <v>NC</v>
      </c>
      <c r="CD86" s="99" t="str">
        <f t="shared" si="52"/>
        <v>NC</v>
      </c>
      <c r="CE86" s="98" t="str">
        <f t="shared" si="53"/>
        <v xml:space="preserve">Attendance  Test </v>
      </c>
    </row>
    <row r="87" spans="1:83" s="77" customFormat="1" x14ac:dyDescent="0.3">
      <c r="A87" s="74">
        <v>83</v>
      </c>
      <c r="B87" s="60" t="s">
        <v>191</v>
      </c>
      <c r="C87" s="61" t="s">
        <v>192</v>
      </c>
      <c r="D87" s="75">
        <v>0.8</v>
      </c>
      <c r="E87" s="71">
        <v>21</v>
      </c>
      <c r="F87" s="71">
        <v>4</v>
      </c>
      <c r="G87" s="71">
        <v>-10</v>
      </c>
      <c r="H87" s="71" t="s">
        <v>500</v>
      </c>
      <c r="I87" s="71">
        <v>8</v>
      </c>
      <c r="J87" s="71">
        <v>69</v>
      </c>
      <c r="K87" s="71" t="str">
        <f t="shared" si="32"/>
        <v>Cleared</v>
      </c>
      <c r="L87" s="71">
        <v>3</v>
      </c>
      <c r="M87" s="71">
        <v>1</v>
      </c>
      <c r="N87" s="71">
        <v>3</v>
      </c>
      <c r="O87" s="71">
        <v>3</v>
      </c>
      <c r="P87" s="71">
        <v>1</v>
      </c>
      <c r="Q87" s="71">
        <v>4</v>
      </c>
      <c r="R87" s="76">
        <f t="shared" si="54"/>
        <v>15</v>
      </c>
      <c r="S87" s="76">
        <f t="shared" si="33"/>
        <v>50</v>
      </c>
      <c r="T87" s="76">
        <f t="shared" si="34"/>
        <v>15</v>
      </c>
      <c r="U87" s="76" t="str">
        <f t="shared" si="35"/>
        <v>Cleared</v>
      </c>
      <c r="V87" s="76" t="str">
        <f t="shared" si="36"/>
        <v>Cleared</v>
      </c>
      <c r="W87" s="98" t="str">
        <f t="shared" si="37"/>
        <v>Cleared</v>
      </c>
      <c r="X87" s="75">
        <v>0.66666666666666663</v>
      </c>
      <c r="Y87" s="71" t="s">
        <v>24</v>
      </c>
      <c r="Z87" s="71" t="s">
        <v>24</v>
      </c>
      <c r="AA87" s="71" t="s">
        <v>24</v>
      </c>
      <c r="AB87" s="71" t="s">
        <v>24</v>
      </c>
      <c r="AC87" s="71">
        <v>8</v>
      </c>
      <c r="AD87" s="71">
        <v>70</v>
      </c>
      <c r="AE87" s="71" t="str">
        <f t="shared" si="38"/>
        <v>Cleared</v>
      </c>
      <c r="AF87" s="71">
        <v>0</v>
      </c>
      <c r="AG87" s="71">
        <v>0</v>
      </c>
      <c r="AH87" s="71">
        <v>0</v>
      </c>
      <c r="AI87" s="71">
        <v>0</v>
      </c>
      <c r="AJ87" s="71">
        <v>1</v>
      </c>
      <c r="AK87" s="71">
        <v>4</v>
      </c>
      <c r="AL87" s="76">
        <f t="shared" si="55"/>
        <v>5</v>
      </c>
      <c r="AM87" s="76">
        <f t="shared" si="39"/>
        <v>16.666666666666664</v>
      </c>
      <c r="AN87" s="76">
        <f t="shared" si="40"/>
        <v>4.9999999999999991</v>
      </c>
      <c r="AO87" s="76" t="str">
        <f t="shared" si="28"/>
        <v>NC</v>
      </c>
      <c r="AP87" s="76" t="str">
        <f t="shared" si="41"/>
        <v>NC</v>
      </c>
      <c r="AQ87" s="98" t="str">
        <f t="shared" si="42"/>
        <v xml:space="preserve">Test </v>
      </c>
      <c r="AR87" s="75">
        <v>6.6666666666666666E-2</v>
      </c>
      <c r="AS87" s="71" t="s">
        <v>24</v>
      </c>
      <c r="AT87" s="71" t="s">
        <v>24</v>
      </c>
      <c r="AU87" s="71" t="s">
        <v>24</v>
      </c>
      <c r="AV87" s="71" t="s">
        <v>24</v>
      </c>
      <c r="AW87" s="71" t="s">
        <v>24</v>
      </c>
      <c r="AX87" s="71" t="s">
        <v>24</v>
      </c>
      <c r="AY87" s="71" t="str">
        <f t="shared" si="43"/>
        <v>NC</v>
      </c>
      <c r="AZ87" s="71">
        <v>0</v>
      </c>
      <c r="BA87" s="71">
        <v>0</v>
      </c>
      <c r="BB87" s="71">
        <v>0</v>
      </c>
      <c r="BC87" s="71">
        <v>0</v>
      </c>
      <c r="BD87" s="71">
        <v>0</v>
      </c>
      <c r="BE87" s="71">
        <v>0</v>
      </c>
      <c r="BF87" s="76">
        <f t="shared" si="29"/>
        <v>0</v>
      </c>
      <c r="BG87" s="76">
        <f t="shared" si="44"/>
        <v>0</v>
      </c>
      <c r="BH87" s="76">
        <f t="shared" si="45"/>
        <v>0</v>
      </c>
      <c r="BI87" s="76" t="str">
        <f t="shared" si="30"/>
        <v>NC</v>
      </c>
      <c r="BJ87" s="76" t="str">
        <f t="shared" si="46"/>
        <v>NC</v>
      </c>
      <c r="BK87" s="98" t="str">
        <f t="shared" si="47"/>
        <v xml:space="preserve">Attendance  Test </v>
      </c>
      <c r="BL87" s="75">
        <v>0.16666666666666666</v>
      </c>
      <c r="BM87" s="71" t="s">
        <v>24</v>
      </c>
      <c r="BN87" s="71" t="s">
        <v>24</v>
      </c>
      <c r="BO87" s="71" t="s">
        <v>24</v>
      </c>
      <c r="BP87" s="71" t="s">
        <v>24</v>
      </c>
      <c r="BQ87" s="71" t="s">
        <v>24</v>
      </c>
      <c r="BR87" s="71">
        <v>69</v>
      </c>
      <c r="BS87" s="71" t="str">
        <f t="shared" si="48"/>
        <v>NC</v>
      </c>
      <c r="BT87" s="93">
        <v>0</v>
      </c>
      <c r="BU87" s="98">
        <v>0</v>
      </c>
      <c r="BV87" s="98">
        <v>0</v>
      </c>
      <c r="BW87" s="93">
        <v>0</v>
      </c>
      <c r="BX87" s="93">
        <v>0</v>
      </c>
      <c r="BY87" s="93">
        <v>4</v>
      </c>
      <c r="BZ87" s="76">
        <f t="shared" si="49"/>
        <v>4</v>
      </c>
      <c r="CA87" s="76">
        <f t="shared" si="50"/>
        <v>13.333333333333334</v>
      </c>
      <c r="CB87" s="76">
        <f t="shared" si="51"/>
        <v>4</v>
      </c>
      <c r="CC87" s="99" t="str">
        <f t="shared" si="31"/>
        <v>NC</v>
      </c>
      <c r="CD87" s="99" t="str">
        <f t="shared" si="52"/>
        <v>NC</v>
      </c>
      <c r="CE87" s="98" t="str">
        <f t="shared" si="53"/>
        <v xml:space="preserve">Attendance  Test </v>
      </c>
    </row>
    <row r="88" spans="1:83" s="77" customFormat="1" x14ac:dyDescent="0.3">
      <c r="A88" s="78">
        <v>84</v>
      </c>
      <c r="B88" s="64" t="s">
        <v>193</v>
      </c>
      <c r="C88" s="65" t="s">
        <v>194</v>
      </c>
      <c r="D88" s="75">
        <v>0.8</v>
      </c>
      <c r="E88" s="71">
        <v>16</v>
      </c>
      <c r="F88" s="71">
        <v>2</v>
      </c>
      <c r="G88" s="71">
        <v>1</v>
      </c>
      <c r="H88" s="71" t="s">
        <v>500</v>
      </c>
      <c r="I88" s="71">
        <v>8</v>
      </c>
      <c r="J88" s="71">
        <v>61</v>
      </c>
      <c r="K88" s="71" t="str">
        <f t="shared" si="32"/>
        <v>Cleared</v>
      </c>
      <c r="L88" s="71">
        <v>2</v>
      </c>
      <c r="M88" s="71">
        <v>1</v>
      </c>
      <c r="N88" s="72">
        <v>3</v>
      </c>
      <c r="O88" s="72">
        <v>3</v>
      </c>
      <c r="P88" s="72">
        <v>1</v>
      </c>
      <c r="Q88" s="72">
        <v>3</v>
      </c>
      <c r="R88" s="79">
        <f t="shared" si="54"/>
        <v>13</v>
      </c>
      <c r="S88" s="79">
        <f t="shared" si="33"/>
        <v>43.333333333333336</v>
      </c>
      <c r="T88" s="79">
        <f t="shared" si="34"/>
        <v>13</v>
      </c>
      <c r="U88" s="76" t="str">
        <f t="shared" si="35"/>
        <v>Cleared</v>
      </c>
      <c r="V88" s="76" t="str">
        <f t="shared" si="36"/>
        <v>Cleared</v>
      </c>
      <c r="W88" s="98" t="str">
        <f t="shared" si="37"/>
        <v>Cleared</v>
      </c>
      <c r="X88" s="75">
        <v>0.66666666666666663</v>
      </c>
      <c r="Y88" s="72">
        <v>16</v>
      </c>
      <c r="Z88" s="72">
        <v>1</v>
      </c>
      <c r="AA88" s="72">
        <v>6</v>
      </c>
      <c r="AB88" s="72" t="s">
        <v>24</v>
      </c>
      <c r="AC88" s="72" t="s">
        <v>24</v>
      </c>
      <c r="AD88" s="72">
        <v>62</v>
      </c>
      <c r="AE88" s="71" t="str">
        <f t="shared" si="38"/>
        <v>Cleared</v>
      </c>
      <c r="AF88" s="72">
        <v>2</v>
      </c>
      <c r="AG88" s="72">
        <v>1</v>
      </c>
      <c r="AH88" s="72">
        <v>4</v>
      </c>
      <c r="AI88" s="72">
        <v>0</v>
      </c>
      <c r="AJ88" s="72">
        <v>0</v>
      </c>
      <c r="AK88" s="72">
        <v>3</v>
      </c>
      <c r="AL88" s="79">
        <f t="shared" si="55"/>
        <v>10</v>
      </c>
      <c r="AM88" s="79">
        <f t="shared" si="39"/>
        <v>33.333333333333329</v>
      </c>
      <c r="AN88" s="79">
        <f t="shared" si="40"/>
        <v>9.9999999999999982</v>
      </c>
      <c r="AO88" s="76" t="str">
        <f t="shared" si="28"/>
        <v>Cleared</v>
      </c>
      <c r="AP88" s="76" t="str">
        <f t="shared" si="41"/>
        <v>Cleared</v>
      </c>
      <c r="AQ88" s="98" t="str">
        <f t="shared" si="42"/>
        <v>Cleared</v>
      </c>
      <c r="AR88" s="75">
        <v>0.83333333333333337</v>
      </c>
      <c r="AS88" s="72">
        <v>11</v>
      </c>
      <c r="AT88" s="72">
        <v>2</v>
      </c>
      <c r="AU88" s="72">
        <v>-4</v>
      </c>
      <c r="AV88" s="72">
        <v>3.5</v>
      </c>
      <c r="AW88" s="72">
        <v>8</v>
      </c>
      <c r="AX88" s="72">
        <v>63</v>
      </c>
      <c r="AY88" s="71" t="str">
        <f t="shared" si="43"/>
        <v>Cleared</v>
      </c>
      <c r="AZ88" s="72">
        <v>1</v>
      </c>
      <c r="BA88" s="72">
        <v>1</v>
      </c>
      <c r="BB88" s="72">
        <v>3</v>
      </c>
      <c r="BC88" s="72">
        <v>2</v>
      </c>
      <c r="BD88" s="72">
        <v>1</v>
      </c>
      <c r="BE88" s="72">
        <v>3</v>
      </c>
      <c r="BF88" s="79">
        <f t="shared" si="29"/>
        <v>11</v>
      </c>
      <c r="BG88" s="79">
        <f t="shared" si="44"/>
        <v>36.666666666666664</v>
      </c>
      <c r="BH88" s="79">
        <f t="shared" si="45"/>
        <v>10.999999999999998</v>
      </c>
      <c r="BI88" s="76" t="str">
        <f t="shared" si="30"/>
        <v>Cleared</v>
      </c>
      <c r="BJ88" s="76" t="str">
        <f t="shared" si="46"/>
        <v>Cleared</v>
      </c>
      <c r="BK88" s="98" t="str">
        <f t="shared" si="47"/>
        <v>Cleared</v>
      </c>
      <c r="BL88" s="75">
        <v>0.66666666666666663</v>
      </c>
      <c r="BM88" s="72">
        <v>12</v>
      </c>
      <c r="BN88" s="72">
        <v>8</v>
      </c>
      <c r="BO88" s="72">
        <v>6</v>
      </c>
      <c r="BP88" s="72">
        <v>3.1</v>
      </c>
      <c r="BQ88" s="72">
        <v>8</v>
      </c>
      <c r="BR88" s="72" t="s">
        <v>24</v>
      </c>
      <c r="BS88" s="71" t="str">
        <f t="shared" si="48"/>
        <v>Cleared</v>
      </c>
      <c r="BT88" s="98">
        <v>2</v>
      </c>
      <c r="BU88" s="98">
        <v>1</v>
      </c>
      <c r="BV88" s="98">
        <v>3</v>
      </c>
      <c r="BW88" s="98">
        <v>2</v>
      </c>
      <c r="BX88" s="98">
        <v>1</v>
      </c>
      <c r="BY88" s="98">
        <v>0</v>
      </c>
      <c r="BZ88" s="76">
        <f t="shared" si="49"/>
        <v>9</v>
      </c>
      <c r="CA88" s="79">
        <f t="shared" si="50"/>
        <v>30</v>
      </c>
      <c r="CB88" s="79">
        <f t="shared" si="51"/>
        <v>9</v>
      </c>
      <c r="CC88" s="99" t="str">
        <f t="shared" si="31"/>
        <v>Cleared</v>
      </c>
      <c r="CD88" s="99" t="str">
        <f t="shared" si="52"/>
        <v>Cleared</v>
      </c>
      <c r="CE88" s="98" t="str">
        <f t="shared" si="53"/>
        <v>Cleared</v>
      </c>
    </row>
    <row r="89" spans="1:83" s="77" customFormat="1" x14ac:dyDescent="0.3">
      <c r="A89" s="74">
        <v>85</v>
      </c>
      <c r="B89" s="60" t="s">
        <v>195</v>
      </c>
      <c r="C89" s="61" t="s">
        <v>196</v>
      </c>
      <c r="D89" s="75">
        <v>0.9</v>
      </c>
      <c r="E89" s="71">
        <v>28</v>
      </c>
      <c r="F89" s="71">
        <v>2</v>
      </c>
      <c r="G89" s="71">
        <v>5</v>
      </c>
      <c r="H89" s="71" t="s">
        <v>500</v>
      </c>
      <c r="I89" s="71">
        <v>2</v>
      </c>
      <c r="J89" s="71">
        <v>77</v>
      </c>
      <c r="K89" s="71" t="str">
        <f t="shared" si="32"/>
        <v>Cleared</v>
      </c>
      <c r="L89" s="71">
        <v>4</v>
      </c>
      <c r="M89" s="71">
        <v>1</v>
      </c>
      <c r="N89" s="71">
        <v>3</v>
      </c>
      <c r="O89" s="71">
        <v>3</v>
      </c>
      <c r="P89" s="71">
        <v>4</v>
      </c>
      <c r="Q89" s="71">
        <v>5</v>
      </c>
      <c r="R89" s="76">
        <f t="shared" si="54"/>
        <v>20</v>
      </c>
      <c r="S89" s="76">
        <f t="shared" si="33"/>
        <v>66.666666666666657</v>
      </c>
      <c r="T89" s="76">
        <f t="shared" si="34"/>
        <v>19.999999999999996</v>
      </c>
      <c r="U89" s="76" t="str">
        <f t="shared" si="35"/>
        <v>Cleared</v>
      </c>
      <c r="V89" s="76" t="str">
        <f t="shared" si="36"/>
        <v>Cleared</v>
      </c>
      <c r="W89" s="98" t="str">
        <f t="shared" si="37"/>
        <v>Cleared</v>
      </c>
      <c r="X89" s="75">
        <v>0.93333333333333335</v>
      </c>
      <c r="Y89" s="71">
        <v>26</v>
      </c>
      <c r="Z89" s="71">
        <v>2</v>
      </c>
      <c r="AA89" s="71">
        <v>10</v>
      </c>
      <c r="AB89" s="71">
        <v>6.3</v>
      </c>
      <c r="AC89" s="71">
        <v>8</v>
      </c>
      <c r="AD89" s="71">
        <v>73</v>
      </c>
      <c r="AE89" s="71" t="str">
        <f t="shared" si="38"/>
        <v>Cleared</v>
      </c>
      <c r="AF89" s="71">
        <v>4</v>
      </c>
      <c r="AG89" s="71">
        <v>1</v>
      </c>
      <c r="AH89" s="71">
        <v>4</v>
      </c>
      <c r="AI89" s="71">
        <v>3</v>
      </c>
      <c r="AJ89" s="71">
        <v>1</v>
      </c>
      <c r="AK89" s="71">
        <v>4</v>
      </c>
      <c r="AL89" s="76">
        <f t="shared" si="55"/>
        <v>17</v>
      </c>
      <c r="AM89" s="76">
        <f t="shared" si="39"/>
        <v>56.666666666666664</v>
      </c>
      <c r="AN89" s="76">
        <f t="shared" si="40"/>
        <v>17</v>
      </c>
      <c r="AO89" s="76" t="str">
        <f t="shared" si="28"/>
        <v>Cleared</v>
      </c>
      <c r="AP89" s="76" t="str">
        <f t="shared" si="41"/>
        <v>Cleared</v>
      </c>
      <c r="AQ89" s="98" t="str">
        <f t="shared" si="42"/>
        <v>Cleared</v>
      </c>
      <c r="AR89" s="75">
        <v>0.66666666666666663</v>
      </c>
      <c r="AS89" s="71">
        <v>18</v>
      </c>
      <c r="AT89" s="71">
        <v>2</v>
      </c>
      <c r="AU89" s="71">
        <v>3</v>
      </c>
      <c r="AV89" s="71">
        <v>4.4000000000000004</v>
      </c>
      <c r="AW89" s="71" t="s">
        <v>24</v>
      </c>
      <c r="AX89" s="71" t="s">
        <v>24</v>
      </c>
      <c r="AY89" s="71" t="str">
        <f t="shared" si="43"/>
        <v>Cleared</v>
      </c>
      <c r="AZ89" s="71">
        <v>3</v>
      </c>
      <c r="BA89" s="71">
        <v>1</v>
      </c>
      <c r="BB89" s="71">
        <v>3</v>
      </c>
      <c r="BC89" s="71">
        <v>2</v>
      </c>
      <c r="BD89" s="71">
        <v>0</v>
      </c>
      <c r="BE89" s="71">
        <v>0</v>
      </c>
      <c r="BF89" s="76">
        <f t="shared" si="29"/>
        <v>9</v>
      </c>
      <c r="BG89" s="76">
        <f t="shared" si="44"/>
        <v>30</v>
      </c>
      <c r="BH89" s="76">
        <f t="shared" si="45"/>
        <v>9</v>
      </c>
      <c r="BI89" s="76" t="str">
        <f t="shared" si="30"/>
        <v>Cleared</v>
      </c>
      <c r="BJ89" s="76" t="str">
        <f t="shared" si="46"/>
        <v>Cleared</v>
      </c>
      <c r="BK89" s="98" t="str">
        <f t="shared" si="47"/>
        <v>Cleared</v>
      </c>
      <c r="BL89" s="75">
        <v>0.8666666666666667</v>
      </c>
      <c r="BM89" s="71">
        <v>24</v>
      </c>
      <c r="BN89" s="71">
        <v>2</v>
      </c>
      <c r="BO89" s="71">
        <v>2</v>
      </c>
      <c r="BP89" s="71">
        <v>5.3</v>
      </c>
      <c r="BQ89" s="71" t="s">
        <v>24</v>
      </c>
      <c r="BR89" s="71">
        <v>69</v>
      </c>
      <c r="BS89" s="71" t="str">
        <f t="shared" si="48"/>
        <v>Cleared</v>
      </c>
      <c r="BT89" s="93">
        <v>4</v>
      </c>
      <c r="BU89" s="98">
        <v>1</v>
      </c>
      <c r="BV89" s="98">
        <v>3</v>
      </c>
      <c r="BW89" s="93">
        <v>3</v>
      </c>
      <c r="BX89" s="93">
        <v>0</v>
      </c>
      <c r="BY89" s="93">
        <v>4</v>
      </c>
      <c r="BZ89" s="76">
        <f t="shared" si="49"/>
        <v>15</v>
      </c>
      <c r="CA89" s="76">
        <f t="shared" si="50"/>
        <v>50</v>
      </c>
      <c r="CB89" s="76">
        <f t="shared" si="51"/>
        <v>15</v>
      </c>
      <c r="CC89" s="99" t="str">
        <f t="shared" si="31"/>
        <v>Cleared</v>
      </c>
      <c r="CD89" s="99" t="str">
        <f t="shared" si="52"/>
        <v>Cleared</v>
      </c>
      <c r="CE89" s="98" t="str">
        <f t="shared" si="53"/>
        <v>Cleared</v>
      </c>
    </row>
    <row r="90" spans="1:83" s="77" customFormat="1" x14ac:dyDescent="0.3">
      <c r="A90" s="78">
        <v>86</v>
      </c>
      <c r="B90" s="64" t="s">
        <v>197</v>
      </c>
      <c r="C90" s="65" t="s">
        <v>198</v>
      </c>
      <c r="D90" s="75">
        <v>0.66666666666666663</v>
      </c>
      <c r="E90" s="71">
        <v>3</v>
      </c>
      <c r="F90" s="71">
        <v>2</v>
      </c>
      <c r="G90" s="71">
        <v>-3</v>
      </c>
      <c r="H90" s="71" t="s">
        <v>500</v>
      </c>
      <c r="I90" s="71">
        <v>8</v>
      </c>
      <c r="J90" s="71">
        <v>51</v>
      </c>
      <c r="K90" s="71" t="str">
        <f t="shared" si="32"/>
        <v>Cleared</v>
      </c>
      <c r="L90" s="71">
        <v>1</v>
      </c>
      <c r="M90" s="71">
        <v>1</v>
      </c>
      <c r="N90" s="72">
        <v>3</v>
      </c>
      <c r="O90" s="72">
        <v>3</v>
      </c>
      <c r="P90" s="72">
        <v>1</v>
      </c>
      <c r="Q90" s="72">
        <v>2</v>
      </c>
      <c r="R90" s="79">
        <f t="shared" si="54"/>
        <v>11</v>
      </c>
      <c r="S90" s="79">
        <f t="shared" si="33"/>
        <v>36.666666666666664</v>
      </c>
      <c r="T90" s="79">
        <f t="shared" si="34"/>
        <v>10.999999999999998</v>
      </c>
      <c r="U90" s="76" t="str">
        <f t="shared" si="35"/>
        <v>Cleared</v>
      </c>
      <c r="V90" s="76" t="str">
        <f t="shared" si="36"/>
        <v>Cleared</v>
      </c>
      <c r="W90" s="98" t="str">
        <f t="shared" si="37"/>
        <v>Cleared</v>
      </c>
      <c r="X90" s="75">
        <v>0.1</v>
      </c>
      <c r="Y90" s="72" t="s">
        <v>24</v>
      </c>
      <c r="Z90" s="72" t="s">
        <v>24</v>
      </c>
      <c r="AA90" s="72" t="s">
        <v>24</v>
      </c>
      <c r="AB90" s="72" t="s">
        <v>24</v>
      </c>
      <c r="AC90" s="72">
        <v>8</v>
      </c>
      <c r="AD90" s="72">
        <v>50</v>
      </c>
      <c r="AE90" s="71" t="str">
        <f t="shared" si="38"/>
        <v>NC</v>
      </c>
      <c r="AF90" s="72">
        <v>0</v>
      </c>
      <c r="AG90" s="72">
        <v>0</v>
      </c>
      <c r="AH90" s="72">
        <v>0</v>
      </c>
      <c r="AI90" s="72">
        <v>0</v>
      </c>
      <c r="AJ90" s="72">
        <v>1</v>
      </c>
      <c r="AK90" s="72">
        <v>1</v>
      </c>
      <c r="AL90" s="79">
        <f t="shared" si="55"/>
        <v>2</v>
      </c>
      <c r="AM90" s="79">
        <f t="shared" si="39"/>
        <v>6.666666666666667</v>
      </c>
      <c r="AN90" s="79">
        <f t="shared" si="40"/>
        <v>2</v>
      </c>
      <c r="AO90" s="76" t="str">
        <f t="shared" si="28"/>
        <v>NC</v>
      </c>
      <c r="AP90" s="76" t="str">
        <f t="shared" si="41"/>
        <v>NC</v>
      </c>
      <c r="AQ90" s="98" t="str">
        <f t="shared" si="42"/>
        <v xml:space="preserve">Attendance  Test </v>
      </c>
      <c r="AR90" s="75">
        <v>0.66666666666666663</v>
      </c>
      <c r="AS90" s="72" t="s">
        <v>24</v>
      </c>
      <c r="AT90" s="72" t="s">
        <v>24</v>
      </c>
      <c r="AU90" s="72" t="s">
        <v>24</v>
      </c>
      <c r="AV90" s="72">
        <v>2.5</v>
      </c>
      <c r="AW90" s="72">
        <v>8</v>
      </c>
      <c r="AX90" s="72" t="s">
        <v>24</v>
      </c>
      <c r="AY90" s="71" t="str">
        <f t="shared" si="43"/>
        <v>Cleared</v>
      </c>
      <c r="AZ90" s="72">
        <v>0</v>
      </c>
      <c r="BA90" s="72">
        <v>0</v>
      </c>
      <c r="BB90" s="72">
        <v>0</v>
      </c>
      <c r="BC90" s="72">
        <v>2</v>
      </c>
      <c r="BD90" s="72">
        <v>1</v>
      </c>
      <c r="BE90" s="72">
        <v>0</v>
      </c>
      <c r="BF90" s="79">
        <f t="shared" si="29"/>
        <v>3</v>
      </c>
      <c r="BG90" s="79">
        <f t="shared" si="44"/>
        <v>10</v>
      </c>
      <c r="BH90" s="79">
        <f t="shared" si="45"/>
        <v>3</v>
      </c>
      <c r="BI90" s="76" t="str">
        <f t="shared" si="30"/>
        <v>NC</v>
      </c>
      <c r="BJ90" s="76" t="str">
        <f t="shared" si="46"/>
        <v>NC</v>
      </c>
      <c r="BK90" s="98" t="str">
        <f t="shared" si="47"/>
        <v xml:space="preserve">Test </v>
      </c>
      <c r="BL90" s="75">
        <v>0.66666666666666663</v>
      </c>
      <c r="BM90" s="72">
        <v>4</v>
      </c>
      <c r="BN90" s="72">
        <v>2</v>
      </c>
      <c r="BO90" s="72">
        <v>-17</v>
      </c>
      <c r="BP90" s="72">
        <v>3.1</v>
      </c>
      <c r="BQ90" s="72">
        <v>8</v>
      </c>
      <c r="BR90" s="72">
        <v>50</v>
      </c>
      <c r="BS90" s="71" t="str">
        <f t="shared" si="48"/>
        <v>Cleared</v>
      </c>
      <c r="BT90" s="98">
        <v>1</v>
      </c>
      <c r="BU90" s="98">
        <v>1</v>
      </c>
      <c r="BV90" s="98">
        <v>2</v>
      </c>
      <c r="BW90" s="98">
        <v>2</v>
      </c>
      <c r="BX90" s="98">
        <v>1</v>
      </c>
      <c r="BY90" s="98">
        <v>1</v>
      </c>
      <c r="BZ90" s="76">
        <f t="shared" si="49"/>
        <v>8</v>
      </c>
      <c r="CA90" s="79">
        <f t="shared" si="50"/>
        <v>26.666666666666668</v>
      </c>
      <c r="CB90" s="79">
        <f t="shared" si="51"/>
        <v>8</v>
      </c>
      <c r="CC90" s="99" t="str">
        <f t="shared" si="31"/>
        <v>NC</v>
      </c>
      <c r="CD90" s="99" t="str">
        <f t="shared" si="52"/>
        <v>NC</v>
      </c>
      <c r="CE90" s="98" t="str">
        <f t="shared" si="53"/>
        <v xml:space="preserve">Test </v>
      </c>
    </row>
    <row r="91" spans="1:83" s="77" customFormat="1" x14ac:dyDescent="0.3">
      <c r="A91" s="74">
        <v>87</v>
      </c>
      <c r="B91" s="60" t="s">
        <v>199</v>
      </c>
      <c r="C91" s="61" t="s">
        <v>200</v>
      </c>
      <c r="D91" s="75">
        <v>1</v>
      </c>
      <c r="E91" s="71">
        <v>2</v>
      </c>
      <c r="F91" s="71">
        <v>2</v>
      </c>
      <c r="G91" s="71">
        <v>-25</v>
      </c>
      <c r="H91" s="71" t="s">
        <v>500</v>
      </c>
      <c r="I91" s="71">
        <v>3</v>
      </c>
      <c r="J91" s="71">
        <v>72</v>
      </c>
      <c r="K91" s="71" t="str">
        <f t="shared" si="32"/>
        <v>Cleared</v>
      </c>
      <c r="L91" s="71">
        <v>1</v>
      </c>
      <c r="M91" s="71">
        <v>1</v>
      </c>
      <c r="N91" s="71">
        <v>1</v>
      </c>
      <c r="O91" s="71">
        <v>3</v>
      </c>
      <c r="P91" s="71">
        <v>3</v>
      </c>
      <c r="Q91" s="71">
        <v>4</v>
      </c>
      <c r="R91" s="76">
        <f t="shared" si="54"/>
        <v>13</v>
      </c>
      <c r="S91" s="76">
        <f t="shared" si="33"/>
        <v>43.333333333333336</v>
      </c>
      <c r="T91" s="76">
        <f t="shared" si="34"/>
        <v>13</v>
      </c>
      <c r="U91" s="76" t="str">
        <f t="shared" si="35"/>
        <v>Cleared</v>
      </c>
      <c r="V91" s="76" t="str">
        <f t="shared" si="36"/>
        <v>Cleared</v>
      </c>
      <c r="W91" s="98" t="str">
        <f t="shared" si="37"/>
        <v>Cleared</v>
      </c>
      <c r="X91" s="75">
        <v>1</v>
      </c>
      <c r="Y91" s="71">
        <v>4</v>
      </c>
      <c r="Z91" s="71">
        <v>2</v>
      </c>
      <c r="AA91" s="71">
        <v>6</v>
      </c>
      <c r="AB91" s="71">
        <v>3.4</v>
      </c>
      <c r="AC91" s="71">
        <v>5</v>
      </c>
      <c r="AD91" s="71">
        <v>71</v>
      </c>
      <c r="AE91" s="71" t="str">
        <f t="shared" si="38"/>
        <v>Cleared</v>
      </c>
      <c r="AF91" s="71">
        <v>1</v>
      </c>
      <c r="AG91" s="71">
        <v>1</v>
      </c>
      <c r="AH91" s="71">
        <v>3</v>
      </c>
      <c r="AI91" s="71">
        <v>2</v>
      </c>
      <c r="AJ91" s="71">
        <v>1</v>
      </c>
      <c r="AK91" s="71">
        <v>4</v>
      </c>
      <c r="AL91" s="76">
        <f t="shared" si="55"/>
        <v>12</v>
      </c>
      <c r="AM91" s="76">
        <f t="shared" si="39"/>
        <v>40</v>
      </c>
      <c r="AN91" s="76">
        <f t="shared" si="40"/>
        <v>12</v>
      </c>
      <c r="AO91" s="76" t="str">
        <f t="shared" si="28"/>
        <v>Cleared</v>
      </c>
      <c r="AP91" s="76" t="str">
        <f t="shared" si="41"/>
        <v>Cleared</v>
      </c>
      <c r="AQ91" s="98" t="str">
        <f t="shared" si="42"/>
        <v>Cleared</v>
      </c>
      <c r="AR91" s="75">
        <v>1</v>
      </c>
      <c r="AS91" s="71" t="s">
        <v>24</v>
      </c>
      <c r="AT91" s="71" t="s">
        <v>24</v>
      </c>
      <c r="AU91" s="71" t="s">
        <v>24</v>
      </c>
      <c r="AV91" s="71">
        <v>2.5</v>
      </c>
      <c r="AW91" s="71" t="s">
        <v>24</v>
      </c>
      <c r="AX91" s="71" t="s">
        <v>24</v>
      </c>
      <c r="AY91" s="71" t="str">
        <f t="shared" si="43"/>
        <v>Cleared</v>
      </c>
      <c r="AZ91" s="71">
        <v>0</v>
      </c>
      <c r="BA91" s="71">
        <v>0</v>
      </c>
      <c r="BB91" s="71">
        <v>0</v>
      </c>
      <c r="BC91" s="71">
        <v>2</v>
      </c>
      <c r="BD91" s="71">
        <v>0</v>
      </c>
      <c r="BE91" s="71">
        <v>0</v>
      </c>
      <c r="BF91" s="76">
        <f t="shared" si="29"/>
        <v>2</v>
      </c>
      <c r="BG91" s="76">
        <f t="shared" si="44"/>
        <v>6.666666666666667</v>
      </c>
      <c r="BH91" s="76">
        <f t="shared" si="45"/>
        <v>2</v>
      </c>
      <c r="BI91" s="76" t="str">
        <f t="shared" si="30"/>
        <v>NC</v>
      </c>
      <c r="BJ91" s="76" t="str">
        <f t="shared" si="46"/>
        <v>NC</v>
      </c>
      <c r="BK91" s="98" t="str">
        <f t="shared" si="47"/>
        <v xml:space="preserve">Test </v>
      </c>
      <c r="BL91" s="75">
        <v>1</v>
      </c>
      <c r="BM91" s="71">
        <v>4</v>
      </c>
      <c r="BN91" s="71">
        <v>11</v>
      </c>
      <c r="BO91" s="71">
        <v>2</v>
      </c>
      <c r="BP91" s="71">
        <v>3.1</v>
      </c>
      <c r="BQ91" s="71" t="s">
        <v>24</v>
      </c>
      <c r="BR91" s="71">
        <v>71</v>
      </c>
      <c r="BS91" s="71" t="str">
        <f t="shared" si="48"/>
        <v>Cleared</v>
      </c>
      <c r="BT91" s="93">
        <v>1</v>
      </c>
      <c r="BU91" s="98">
        <v>1</v>
      </c>
      <c r="BV91" s="98">
        <v>3</v>
      </c>
      <c r="BW91" s="93">
        <v>2</v>
      </c>
      <c r="BX91" s="93">
        <v>0</v>
      </c>
      <c r="BY91" s="93">
        <v>4</v>
      </c>
      <c r="BZ91" s="76">
        <f t="shared" si="49"/>
        <v>11</v>
      </c>
      <c r="CA91" s="76">
        <f t="shared" si="50"/>
        <v>36.666666666666664</v>
      </c>
      <c r="CB91" s="76">
        <f t="shared" si="51"/>
        <v>10.999999999999998</v>
      </c>
      <c r="CC91" s="99" t="str">
        <f t="shared" si="31"/>
        <v>Cleared</v>
      </c>
      <c r="CD91" s="99" t="str">
        <f t="shared" si="52"/>
        <v>Cleared</v>
      </c>
      <c r="CE91" s="98" t="str">
        <f t="shared" si="53"/>
        <v>Cleared</v>
      </c>
    </row>
    <row r="92" spans="1:83" s="77" customFormat="1" x14ac:dyDescent="0.3">
      <c r="A92" s="78">
        <v>88</v>
      </c>
      <c r="B92" s="64" t="s">
        <v>201</v>
      </c>
      <c r="C92" s="65" t="s">
        <v>202</v>
      </c>
      <c r="D92" s="75">
        <v>0.93333333333333335</v>
      </c>
      <c r="E92" s="71">
        <v>2</v>
      </c>
      <c r="F92" s="71">
        <v>1</v>
      </c>
      <c r="G92" s="71">
        <v>8</v>
      </c>
      <c r="H92" s="71" t="s">
        <v>500</v>
      </c>
      <c r="I92" s="71">
        <v>8</v>
      </c>
      <c r="J92" s="71">
        <v>62</v>
      </c>
      <c r="K92" s="71" t="str">
        <f t="shared" si="32"/>
        <v>Cleared</v>
      </c>
      <c r="L92" s="71">
        <v>1</v>
      </c>
      <c r="M92" s="71">
        <v>1</v>
      </c>
      <c r="N92" s="72">
        <v>3</v>
      </c>
      <c r="O92" s="72">
        <v>3</v>
      </c>
      <c r="P92" s="72">
        <v>1</v>
      </c>
      <c r="Q92" s="72">
        <v>3</v>
      </c>
      <c r="R92" s="79">
        <f t="shared" si="54"/>
        <v>12</v>
      </c>
      <c r="S92" s="79">
        <f t="shared" si="33"/>
        <v>40</v>
      </c>
      <c r="T92" s="79">
        <f t="shared" si="34"/>
        <v>12</v>
      </c>
      <c r="U92" s="76" t="str">
        <f t="shared" si="35"/>
        <v>Cleared</v>
      </c>
      <c r="V92" s="76" t="str">
        <f t="shared" si="36"/>
        <v>Cleared</v>
      </c>
      <c r="W92" s="98" t="str">
        <f t="shared" si="37"/>
        <v>Cleared</v>
      </c>
      <c r="X92" s="75">
        <v>0.8</v>
      </c>
      <c r="Y92" s="72" t="s">
        <v>24</v>
      </c>
      <c r="Z92" s="72" t="s">
        <v>24</v>
      </c>
      <c r="AA92" s="72" t="s">
        <v>24</v>
      </c>
      <c r="AB92" s="72" t="s">
        <v>24</v>
      </c>
      <c r="AC92" s="72">
        <v>8</v>
      </c>
      <c r="AD92" s="72" t="s">
        <v>24</v>
      </c>
      <c r="AE92" s="71" t="str">
        <f t="shared" si="38"/>
        <v>Cleared</v>
      </c>
      <c r="AF92" s="72">
        <v>0</v>
      </c>
      <c r="AG92" s="72">
        <v>0</v>
      </c>
      <c r="AH92" s="72">
        <v>0</v>
      </c>
      <c r="AI92" s="72">
        <v>0</v>
      </c>
      <c r="AJ92" s="72">
        <v>1</v>
      </c>
      <c r="AK92" s="72">
        <v>0</v>
      </c>
      <c r="AL92" s="79">
        <f t="shared" si="55"/>
        <v>1</v>
      </c>
      <c r="AM92" s="79">
        <f t="shared" si="39"/>
        <v>3.3333333333333335</v>
      </c>
      <c r="AN92" s="79">
        <f t="shared" si="40"/>
        <v>1</v>
      </c>
      <c r="AO92" s="76" t="str">
        <f t="shared" si="28"/>
        <v>NC</v>
      </c>
      <c r="AP92" s="76" t="str">
        <f t="shared" si="41"/>
        <v>NC</v>
      </c>
      <c r="AQ92" s="98" t="str">
        <f t="shared" si="42"/>
        <v xml:space="preserve">Test </v>
      </c>
      <c r="AR92" s="75">
        <v>0.8</v>
      </c>
      <c r="AS92" s="72">
        <v>9</v>
      </c>
      <c r="AT92" s="72">
        <v>14</v>
      </c>
      <c r="AU92" s="72">
        <v>7</v>
      </c>
      <c r="AV92" s="72" t="s">
        <v>24</v>
      </c>
      <c r="AW92" s="72">
        <v>8</v>
      </c>
      <c r="AX92" s="72">
        <v>62</v>
      </c>
      <c r="AY92" s="71" t="str">
        <f t="shared" si="43"/>
        <v>Cleared</v>
      </c>
      <c r="AZ92" s="72">
        <v>1</v>
      </c>
      <c r="BA92" s="72">
        <v>2</v>
      </c>
      <c r="BB92" s="72">
        <v>3</v>
      </c>
      <c r="BC92" s="72">
        <v>0</v>
      </c>
      <c r="BD92" s="72">
        <v>1</v>
      </c>
      <c r="BE92" s="72">
        <v>3</v>
      </c>
      <c r="BF92" s="79">
        <f t="shared" si="29"/>
        <v>10</v>
      </c>
      <c r="BG92" s="79">
        <f t="shared" si="44"/>
        <v>33.333333333333329</v>
      </c>
      <c r="BH92" s="79">
        <f t="shared" si="45"/>
        <v>9.9999999999999982</v>
      </c>
      <c r="BI92" s="76" t="str">
        <f t="shared" si="30"/>
        <v>Cleared</v>
      </c>
      <c r="BJ92" s="76" t="str">
        <f t="shared" si="46"/>
        <v>Cleared</v>
      </c>
      <c r="BK92" s="98" t="str">
        <f t="shared" si="47"/>
        <v>Cleared</v>
      </c>
      <c r="BL92" s="75">
        <v>0.8</v>
      </c>
      <c r="BM92" s="72">
        <v>6</v>
      </c>
      <c r="BN92" s="72">
        <v>2</v>
      </c>
      <c r="BO92" s="72">
        <v>5</v>
      </c>
      <c r="BP92" s="72">
        <v>2.5</v>
      </c>
      <c r="BQ92" s="72">
        <v>8</v>
      </c>
      <c r="BR92" s="72">
        <v>64</v>
      </c>
      <c r="BS92" s="71" t="str">
        <f t="shared" si="48"/>
        <v>Cleared</v>
      </c>
      <c r="BT92" s="98">
        <v>1</v>
      </c>
      <c r="BU92" s="98">
        <v>1</v>
      </c>
      <c r="BV92" s="98">
        <v>3</v>
      </c>
      <c r="BW92" s="98">
        <v>2</v>
      </c>
      <c r="BX92" s="98">
        <v>1</v>
      </c>
      <c r="BY92" s="98">
        <v>3</v>
      </c>
      <c r="BZ92" s="76">
        <f t="shared" si="49"/>
        <v>11</v>
      </c>
      <c r="CA92" s="79">
        <f t="shared" si="50"/>
        <v>36.666666666666664</v>
      </c>
      <c r="CB92" s="79">
        <f t="shared" si="51"/>
        <v>10.999999999999998</v>
      </c>
      <c r="CC92" s="99" t="str">
        <f t="shared" si="31"/>
        <v>Cleared</v>
      </c>
      <c r="CD92" s="99" t="str">
        <f t="shared" si="52"/>
        <v>Cleared</v>
      </c>
      <c r="CE92" s="98" t="str">
        <f t="shared" si="53"/>
        <v>Cleared</v>
      </c>
    </row>
    <row r="93" spans="1:83" s="77" customFormat="1" x14ac:dyDescent="0.3">
      <c r="A93" s="74">
        <v>89</v>
      </c>
      <c r="B93" s="60" t="s">
        <v>203</v>
      </c>
      <c r="C93" s="61" t="s">
        <v>204</v>
      </c>
      <c r="D93" s="75">
        <v>0.66666666666666663</v>
      </c>
      <c r="E93" s="71">
        <v>2</v>
      </c>
      <c r="F93" s="71">
        <v>2</v>
      </c>
      <c r="G93" s="71">
        <v>-25</v>
      </c>
      <c r="H93" s="71" t="s">
        <v>500</v>
      </c>
      <c r="I93" s="71">
        <v>8</v>
      </c>
      <c r="J93" s="71">
        <v>0</v>
      </c>
      <c r="K93" s="71" t="str">
        <f t="shared" si="32"/>
        <v>Cleared</v>
      </c>
      <c r="L93" s="71">
        <v>1</v>
      </c>
      <c r="M93" s="71">
        <v>1</v>
      </c>
      <c r="N93" s="71">
        <v>1</v>
      </c>
      <c r="O93" s="71">
        <v>3</v>
      </c>
      <c r="P93" s="71">
        <v>1</v>
      </c>
      <c r="Q93" s="71">
        <v>1</v>
      </c>
      <c r="R93" s="76">
        <f t="shared" si="54"/>
        <v>8</v>
      </c>
      <c r="S93" s="76">
        <f t="shared" si="33"/>
        <v>26.666666666666668</v>
      </c>
      <c r="T93" s="76">
        <f t="shared" si="34"/>
        <v>8</v>
      </c>
      <c r="U93" s="76" t="str">
        <f t="shared" si="35"/>
        <v>NC</v>
      </c>
      <c r="V93" s="76" t="str">
        <f t="shared" si="36"/>
        <v>NC</v>
      </c>
      <c r="W93" s="98" t="str">
        <f t="shared" si="37"/>
        <v xml:space="preserve">Test </v>
      </c>
      <c r="X93" s="75">
        <v>0.6333333333333333</v>
      </c>
      <c r="Y93" s="71" t="s">
        <v>24</v>
      </c>
      <c r="Z93" s="71" t="s">
        <v>24</v>
      </c>
      <c r="AA93" s="71" t="s">
        <v>24</v>
      </c>
      <c r="AB93" s="71" t="s">
        <v>24</v>
      </c>
      <c r="AC93" s="71" t="s">
        <v>24</v>
      </c>
      <c r="AD93" s="71" t="s">
        <v>24</v>
      </c>
      <c r="AE93" s="71" t="str">
        <f t="shared" si="38"/>
        <v>NC</v>
      </c>
      <c r="AF93" s="71">
        <v>0</v>
      </c>
      <c r="AG93" s="71">
        <v>0</v>
      </c>
      <c r="AH93" s="71">
        <v>0</v>
      </c>
      <c r="AI93" s="71">
        <v>0</v>
      </c>
      <c r="AJ93" s="71">
        <v>0</v>
      </c>
      <c r="AK93" s="71">
        <v>0</v>
      </c>
      <c r="AL93" s="76">
        <f t="shared" si="55"/>
        <v>0</v>
      </c>
      <c r="AM93" s="76">
        <f t="shared" si="39"/>
        <v>0</v>
      </c>
      <c r="AN93" s="76">
        <f t="shared" si="40"/>
        <v>0</v>
      </c>
      <c r="AO93" s="76" t="str">
        <f t="shared" si="28"/>
        <v>NC</v>
      </c>
      <c r="AP93" s="76" t="str">
        <f t="shared" si="41"/>
        <v>NC</v>
      </c>
      <c r="AQ93" s="98" t="str">
        <f t="shared" si="42"/>
        <v xml:space="preserve">Attendance  Test </v>
      </c>
      <c r="AR93" s="75">
        <v>0.1</v>
      </c>
      <c r="AS93" s="71" t="s">
        <v>24</v>
      </c>
      <c r="AT93" s="71" t="s">
        <v>24</v>
      </c>
      <c r="AU93" s="71" t="s">
        <v>24</v>
      </c>
      <c r="AV93" s="71" t="s">
        <v>24</v>
      </c>
      <c r="AW93" s="71" t="s">
        <v>24</v>
      </c>
      <c r="AX93" s="71" t="s">
        <v>24</v>
      </c>
      <c r="AY93" s="71" t="str">
        <f t="shared" si="43"/>
        <v>NC</v>
      </c>
      <c r="AZ93" s="71">
        <v>0</v>
      </c>
      <c r="BA93" s="71">
        <v>0</v>
      </c>
      <c r="BB93" s="71">
        <v>0</v>
      </c>
      <c r="BC93" s="71">
        <v>0</v>
      </c>
      <c r="BD93" s="71">
        <v>0</v>
      </c>
      <c r="BE93" s="71">
        <v>0</v>
      </c>
      <c r="BF93" s="76">
        <f t="shared" si="29"/>
        <v>0</v>
      </c>
      <c r="BG93" s="76">
        <f t="shared" si="44"/>
        <v>0</v>
      </c>
      <c r="BH93" s="76">
        <f t="shared" si="45"/>
        <v>0</v>
      </c>
      <c r="BI93" s="76" t="str">
        <f t="shared" si="30"/>
        <v>NC</v>
      </c>
      <c r="BJ93" s="76" t="str">
        <f t="shared" si="46"/>
        <v>NC</v>
      </c>
      <c r="BK93" s="98" t="str">
        <f t="shared" si="47"/>
        <v xml:space="preserve">Attendance  Test </v>
      </c>
      <c r="BL93" s="75">
        <v>0.2</v>
      </c>
      <c r="BM93" s="71" t="s">
        <v>24</v>
      </c>
      <c r="BN93" s="71" t="s">
        <v>24</v>
      </c>
      <c r="BO93" s="71" t="s">
        <v>24</v>
      </c>
      <c r="BP93" s="71" t="s">
        <v>24</v>
      </c>
      <c r="BQ93" s="71" t="s">
        <v>24</v>
      </c>
      <c r="BR93" s="71" t="s">
        <v>24</v>
      </c>
      <c r="BS93" s="71" t="str">
        <f t="shared" si="48"/>
        <v>NC</v>
      </c>
      <c r="BT93" s="93">
        <v>0</v>
      </c>
      <c r="BU93" s="98">
        <v>0</v>
      </c>
      <c r="BV93" s="98">
        <v>0</v>
      </c>
      <c r="BW93" s="93">
        <v>0</v>
      </c>
      <c r="BX93" s="93">
        <v>0</v>
      </c>
      <c r="BY93" s="93">
        <v>0</v>
      </c>
      <c r="BZ93" s="76">
        <f t="shared" si="49"/>
        <v>0</v>
      </c>
      <c r="CA93" s="76">
        <f t="shared" si="50"/>
        <v>0</v>
      </c>
      <c r="CB93" s="76">
        <f t="shared" si="51"/>
        <v>0</v>
      </c>
      <c r="CC93" s="99" t="str">
        <f t="shared" si="31"/>
        <v>NC</v>
      </c>
      <c r="CD93" s="99" t="str">
        <f t="shared" si="52"/>
        <v>NC</v>
      </c>
      <c r="CE93" s="98" t="str">
        <f t="shared" si="53"/>
        <v xml:space="preserve">Attendance  Test </v>
      </c>
    </row>
    <row r="94" spans="1:83" s="77" customFormat="1" x14ac:dyDescent="0.3">
      <c r="A94" s="78">
        <v>90</v>
      </c>
      <c r="B94" s="64" t="s">
        <v>205</v>
      </c>
      <c r="C94" s="65" t="s">
        <v>206</v>
      </c>
      <c r="D94" s="75">
        <v>0.66666666666666663</v>
      </c>
      <c r="E94" s="71">
        <v>14</v>
      </c>
      <c r="F94" s="71">
        <v>2</v>
      </c>
      <c r="G94" s="71">
        <v>2</v>
      </c>
      <c r="H94" s="71" t="s">
        <v>500</v>
      </c>
      <c r="I94" s="71">
        <v>8</v>
      </c>
      <c r="J94" s="71">
        <v>69</v>
      </c>
      <c r="K94" s="71" t="str">
        <f t="shared" si="32"/>
        <v>Cleared</v>
      </c>
      <c r="L94" s="71">
        <v>2</v>
      </c>
      <c r="M94" s="71">
        <v>1</v>
      </c>
      <c r="N94" s="72">
        <v>3</v>
      </c>
      <c r="O94" s="72">
        <v>3</v>
      </c>
      <c r="P94" s="72">
        <v>1</v>
      </c>
      <c r="Q94" s="72">
        <v>4</v>
      </c>
      <c r="R94" s="79">
        <f t="shared" si="54"/>
        <v>14</v>
      </c>
      <c r="S94" s="79">
        <f t="shared" si="33"/>
        <v>46.666666666666664</v>
      </c>
      <c r="T94" s="79">
        <f t="shared" si="34"/>
        <v>13.999999999999998</v>
      </c>
      <c r="U94" s="76" t="str">
        <f t="shared" si="35"/>
        <v>Cleared</v>
      </c>
      <c r="V94" s="76" t="str">
        <f t="shared" si="36"/>
        <v>Cleared</v>
      </c>
      <c r="W94" s="98" t="str">
        <f t="shared" si="37"/>
        <v>Cleared</v>
      </c>
      <c r="X94" s="75">
        <v>0.1</v>
      </c>
      <c r="Y94" s="72" t="s">
        <v>24</v>
      </c>
      <c r="Z94" s="72" t="s">
        <v>24</v>
      </c>
      <c r="AA94" s="72" t="s">
        <v>24</v>
      </c>
      <c r="AB94" s="72" t="s">
        <v>24</v>
      </c>
      <c r="AC94" s="72">
        <v>8</v>
      </c>
      <c r="AD94" s="72">
        <v>71</v>
      </c>
      <c r="AE94" s="71" t="str">
        <f t="shared" si="38"/>
        <v>NC</v>
      </c>
      <c r="AF94" s="72">
        <v>0</v>
      </c>
      <c r="AG94" s="72">
        <v>0</v>
      </c>
      <c r="AH94" s="72">
        <v>0</v>
      </c>
      <c r="AI94" s="72">
        <v>0</v>
      </c>
      <c r="AJ94" s="72">
        <v>1</v>
      </c>
      <c r="AK94" s="72">
        <v>4</v>
      </c>
      <c r="AL94" s="79">
        <f t="shared" si="55"/>
        <v>5</v>
      </c>
      <c r="AM94" s="79">
        <f t="shared" si="39"/>
        <v>16.666666666666664</v>
      </c>
      <c r="AN94" s="79">
        <f t="shared" si="40"/>
        <v>4.9999999999999991</v>
      </c>
      <c r="AO94" s="76" t="str">
        <f t="shared" si="28"/>
        <v>NC</v>
      </c>
      <c r="AP94" s="76" t="str">
        <f t="shared" si="41"/>
        <v>NC</v>
      </c>
      <c r="AQ94" s="98" t="str">
        <f t="shared" si="42"/>
        <v xml:space="preserve">Attendance  Test </v>
      </c>
      <c r="AR94" s="75">
        <v>0.1</v>
      </c>
      <c r="AS94" s="72" t="s">
        <v>24</v>
      </c>
      <c r="AT94" s="72" t="s">
        <v>24</v>
      </c>
      <c r="AU94" s="72" t="s">
        <v>24</v>
      </c>
      <c r="AV94" s="72">
        <v>1.6</v>
      </c>
      <c r="AW94" s="72" t="s">
        <v>24</v>
      </c>
      <c r="AX94" s="72">
        <v>68</v>
      </c>
      <c r="AY94" s="71" t="str">
        <f t="shared" si="43"/>
        <v>NC</v>
      </c>
      <c r="AZ94" s="72">
        <v>0</v>
      </c>
      <c r="BA94" s="72">
        <v>0</v>
      </c>
      <c r="BB94" s="72">
        <v>0</v>
      </c>
      <c r="BC94" s="72">
        <v>1</v>
      </c>
      <c r="BD94" s="72">
        <v>0</v>
      </c>
      <c r="BE94" s="72">
        <v>4</v>
      </c>
      <c r="BF94" s="79">
        <f t="shared" si="29"/>
        <v>5</v>
      </c>
      <c r="BG94" s="79">
        <f t="shared" si="44"/>
        <v>16.666666666666664</v>
      </c>
      <c r="BH94" s="79">
        <f t="shared" si="45"/>
        <v>4.9999999999999991</v>
      </c>
      <c r="BI94" s="76" t="str">
        <f t="shared" si="30"/>
        <v>NC</v>
      </c>
      <c r="BJ94" s="76" t="str">
        <f t="shared" si="46"/>
        <v>NC</v>
      </c>
      <c r="BK94" s="98" t="str">
        <f t="shared" si="47"/>
        <v xml:space="preserve">Attendance  Test </v>
      </c>
      <c r="BL94" s="75">
        <v>0.73333333333333328</v>
      </c>
      <c r="BM94" s="72">
        <v>11</v>
      </c>
      <c r="BN94" s="72">
        <v>3</v>
      </c>
      <c r="BO94" s="72">
        <v>-6</v>
      </c>
      <c r="BP94" s="72" t="s">
        <v>24</v>
      </c>
      <c r="BQ94" s="72" t="s">
        <v>24</v>
      </c>
      <c r="BR94" s="72" t="s">
        <v>24</v>
      </c>
      <c r="BS94" s="71" t="str">
        <f t="shared" si="48"/>
        <v>Cleared</v>
      </c>
      <c r="BT94" s="98">
        <v>1</v>
      </c>
      <c r="BU94" s="98">
        <v>1</v>
      </c>
      <c r="BV94" s="98">
        <v>2</v>
      </c>
      <c r="BW94" s="98">
        <v>0</v>
      </c>
      <c r="BX94" s="98">
        <v>0</v>
      </c>
      <c r="BY94" s="98">
        <v>0</v>
      </c>
      <c r="BZ94" s="76">
        <f t="shared" si="49"/>
        <v>4</v>
      </c>
      <c r="CA94" s="79">
        <f t="shared" si="50"/>
        <v>13.333333333333334</v>
      </c>
      <c r="CB94" s="79">
        <f t="shared" si="51"/>
        <v>4</v>
      </c>
      <c r="CC94" s="99" t="str">
        <f t="shared" si="31"/>
        <v>NC</v>
      </c>
      <c r="CD94" s="99" t="str">
        <f t="shared" si="52"/>
        <v>NC</v>
      </c>
      <c r="CE94" s="98" t="str">
        <f t="shared" si="53"/>
        <v xml:space="preserve">Test </v>
      </c>
    </row>
    <row r="95" spans="1:83" s="77" customFormat="1" x14ac:dyDescent="0.3">
      <c r="A95" s="74">
        <v>91</v>
      </c>
      <c r="B95" s="60" t="s">
        <v>208</v>
      </c>
      <c r="C95" s="61" t="s">
        <v>209</v>
      </c>
      <c r="D95" s="75">
        <v>0</v>
      </c>
      <c r="E95" s="71" t="s">
        <v>24</v>
      </c>
      <c r="F95" s="71" t="s">
        <v>24</v>
      </c>
      <c r="G95" s="71" t="s">
        <v>24</v>
      </c>
      <c r="H95" s="71" t="s">
        <v>24</v>
      </c>
      <c r="I95" s="71" t="s">
        <v>24</v>
      </c>
      <c r="J95" s="71" t="s">
        <v>24</v>
      </c>
      <c r="K95" s="71" t="str">
        <f t="shared" si="32"/>
        <v>NC</v>
      </c>
      <c r="L95" s="71">
        <v>0</v>
      </c>
      <c r="M95" s="71">
        <v>0</v>
      </c>
      <c r="N95" s="71">
        <v>0</v>
      </c>
      <c r="O95" s="71">
        <v>0</v>
      </c>
      <c r="P95" s="71">
        <v>0</v>
      </c>
      <c r="Q95" s="71">
        <v>0</v>
      </c>
      <c r="R95" s="76">
        <f t="shared" si="54"/>
        <v>0</v>
      </c>
      <c r="S95" s="76">
        <f t="shared" si="33"/>
        <v>0</v>
      </c>
      <c r="T95" s="76">
        <f t="shared" si="34"/>
        <v>0</v>
      </c>
      <c r="U95" s="76" t="str">
        <f t="shared" si="35"/>
        <v>NC</v>
      </c>
      <c r="V95" s="76" t="str">
        <f t="shared" si="36"/>
        <v>NC</v>
      </c>
      <c r="W95" s="98" t="str">
        <f t="shared" si="37"/>
        <v xml:space="preserve">Attendance  Test </v>
      </c>
      <c r="X95" s="75">
        <v>0</v>
      </c>
      <c r="Y95" s="71" t="s">
        <v>24</v>
      </c>
      <c r="Z95" s="71" t="s">
        <v>24</v>
      </c>
      <c r="AA95" s="71" t="s">
        <v>24</v>
      </c>
      <c r="AB95" s="71" t="s">
        <v>24</v>
      </c>
      <c r="AC95" s="71" t="s">
        <v>24</v>
      </c>
      <c r="AD95" s="71" t="s">
        <v>24</v>
      </c>
      <c r="AE95" s="71" t="str">
        <f t="shared" si="38"/>
        <v>NC</v>
      </c>
      <c r="AF95" s="71">
        <v>0</v>
      </c>
      <c r="AG95" s="71">
        <v>0</v>
      </c>
      <c r="AH95" s="71">
        <v>0</v>
      </c>
      <c r="AI95" s="71">
        <v>0</v>
      </c>
      <c r="AJ95" s="71">
        <v>0</v>
      </c>
      <c r="AK95" s="71">
        <v>0</v>
      </c>
      <c r="AL95" s="76">
        <f t="shared" si="55"/>
        <v>0</v>
      </c>
      <c r="AM95" s="76">
        <f t="shared" si="39"/>
        <v>0</v>
      </c>
      <c r="AN95" s="76">
        <f t="shared" si="40"/>
        <v>0</v>
      </c>
      <c r="AO95" s="76" t="str">
        <f t="shared" si="28"/>
        <v>NC</v>
      </c>
      <c r="AP95" s="76" t="str">
        <f t="shared" si="41"/>
        <v>NC</v>
      </c>
      <c r="AQ95" s="98" t="str">
        <f t="shared" si="42"/>
        <v xml:space="preserve">Attendance  Test </v>
      </c>
      <c r="AR95" s="75">
        <v>0</v>
      </c>
      <c r="AS95" s="71" t="s">
        <v>24</v>
      </c>
      <c r="AT95" s="71" t="s">
        <v>24</v>
      </c>
      <c r="AU95" s="71" t="s">
        <v>24</v>
      </c>
      <c r="AV95" s="71" t="s">
        <v>24</v>
      </c>
      <c r="AW95" s="71" t="s">
        <v>24</v>
      </c>
      <c r="AX95" s="71" t="s">
        <v>24</v>
      </c>
      <c r="AY95" s="71" t="str">
        <f t="shared" si="43"/>
        <v>NC</v>
      </c>
      <c r="AZ95" s="71">
        <v>0</v>
      </c>
      <c r="BA95" s="71">
        <v>0</v>
      </c>
      <c r="BB95" s="71">
        <v>0</v>
      </c>
      <c r="BC95" s="71">
        <v>0</v>
      </c>
      <c r="BD95" s="71">
        <v>0</v>
      </c>
      <c r="BE95" s="71">
        <v>0</v>
      </c>
      <c r="BF95" s="76">
        <f t="shared" si="29"/>
        <v>0</v>
      </c>
      <c r="BG95" s="76">
        <f t="shared" si="44"/>
        <v>0</v>
      </c>
      <c r="BH95" s="76">
        <f t="shared" si="45"/>
        <v>0</v>
      </c>
      <c r="BI95" s="76" t="str">
        <f t="shared" si="30"/>
        <v>NC</v>
      </c>
      <c r="BJ95" s="76" t="str">
        <f t="shared" si="46"/>
        <v>NC</v>
      </c>
      <c r="BK95" s="98" t="str">
        <f t="shared" si="47"/>
        <v xml:space="preserve">Attendance  Test </v>
      </c>
      <c r="BL95" s="75">
        <v>0</v>
      </c>
      <c r="BM95" s="71" t="s">
        <v>24</v>
      </c>
      <c r="BN95" s="71" t="s">
        <v>24</v>
      </c>
      <c r="BO95" s="71" t="s">
        <v>24</v>
      </c>
      <c r="BP95" s="71" t="s">
        <v>24</v>
      </c>
      <c r="BQ95" s="71" t="s">
        <v>24</v>
      </c>
      <c r="BR95" s="71" t="s">
        <v>24</v>
      </c>
      <c r="BS95" s="71" t="str">
        <f t="shared" si="48"/>
        <v>NC</v>
      </c>
      <c r="BT95" s="93">
        <v>0</v>
      </c>
      <c r="BU95" s="98">
        <v>0</v>
      </c>
      <c r="BV95" s="98">
        <v>0</v>
      </c>
      <c r="BW95" s="93">
        <v>0</v>
      </c>
      <c r="BX95" s="93">
        <v>0</v>
      </c>
      <c r="BY95" s="93">
        <v>0</v>
      </c>
      <c r="BZ95" s="76">
        <f t="shared" si="49"/>
        <v>0</v>
      </c>
      <c r="CA95" s="76">
        <f t="shared" si="50"/>
        <v>0</v>
      </c>
      <c r="CB95" s="76">
        <f t="shared" si="51"/>
        <v>0</v>
      </c>
      <c r="CC95" s="99" t="str">
        <f t="shared" si="31"/>
        <v>NC</v>
      </c>
      <c r="CD95" s="99" t="str">
        <f t="shared" si="52"/>
        <v>NC</v>
      </c>
      <c r="CE95" s="98" t="str">
        <f t="shared" si="53"/>
        <v xml:space="preserve">Attendance  Test </v>
      </c>
    </row>
    <row r="96" spans="1:83" s="77" customFormat="1" x14ac:dyDescent="0.3">
      <c r="A96" s="78">
        <v>92</v>
      </c>
      <c r="B96" s="64" t="s">
        <v>210</v>
      </c>
      <c r="C96" s="65" t="s">
        <v>211</v>
      </c>
      <c r="D96" s="75">
        <v>0.96666666666666667</v>
      </c>
      <c r="E96" s="71">
        <v>8</v>
      </c>
      <c r="F96" s="71">
        <v>3</v>
      </c>
      <c r="G96" s="71">
        <v>-25</v>
      </c>
      <c r="H96" s="71" t="s">
        <v>500</v>
      </c>
      <c r="I96" s="71">
        <v>4</v>
      </c>
      <c r="J96" s="71">
        <v>0</v>
      </c>
      <c r="K96" s="71" t="str">
        <f t="shared" si="32"/>
        <v>Cleared</v>
      </c>
      <c r="L96" s="71">
        <v>1</v>
      </c>
      <c r="M96" s="71">
        <v>1</v>
      </c>
      <c r="N96" s="72">
        <v>2</v>
      </c>
      <c r="O96" s="72">
        <v>3</v>
      </c>
      <c r="P96" s="72">
        <v>2</v>
      </c>
      <c r="Q96" s="72">
        <v>1</v>
      </c>
      <c r="R96" s="79">
        <f t="shared" si="54"/>
        <v>10</v>
      </c>
      <c r="S96" s="79">
        <f t="shared" si="33"/>
        <v>33.333333333333329</v>
      </c>
      <c r="T96" s="79">
        <f t="shared" si="34"/>
        <v>9.9999999999999982</v>
      </c>
      <c r="U96" s="76" t="str">
        <f t="shared" si="35"/>
        <v>Cleared</v>
      </c>
      <c r="V96" s="76" t="str">
        <f t="shared" si="36"/>
        <v>Cleared</v>
      </c>
      <c r="W96" s="98" t="str">
        <f t="shared" si="37"/>
        <v>Cleared</v>
      </c>
      <c r="X96" s="75">
        <v>0.66666666666666663</v>
      </c>
      <c r="Y96" s="72" t="s">
        <v>24</v>
      </c>
      <c r="Z96" s="72" t="s">
        <v>24</v>
      </c>
      <c r="AA96" s="72" t="s">
        <v>24</v>
      </c>
      <c r="AB96" s="72" t="s">
        <v>24</v>
      </c>
      <c r="AC96" s="72">
        <v>8</v>
      </c>
      <c r="AD96" s="72">
        <v>69</v>
      </c>
      <c r="AE96" s="71" t="str">
        <f t="shared" si="38"/>
        <v>Cleared</v>
      </c>
      <c r="AF96" s="72">
        <v>0</v>
      </c>
      <c r="AG96" s="72">
        <v>0</v>
      </c>
      <c r="AH96" s="72">
        <v>0</v>
      </c>
      <c r="AI96" s="72">
        <v>0</v>
      </c>
      <c r="AJ96" s="72">
        <v>1</v>
      </c>
      <c r="AK96" s="72">
        <v>4</v>
      </c>
      <c r="AL96" s="79">
        <f t="shared" si="55"/>
        <v>5</v>
      </c>
      <c r="AM96" s="79">
        <f t="shared" si="39"/>
        <v>16.666666666666664</v>
      </c>
      <c r="AN96" s="79">
        <f t="shared" si="40"/>
        <v>4.9999999999999991</v>
      </c>
      <c r="AO96" s="76" t="str">
        <f t="shared" si="28"/>
        <v>NC</v>
      </c>
      <c r="AP96" s="76" t="str">
        <f t="shared" si="41"/>
        <v>NC</v>
      </c>
      <c r="AQ96" s="98" t="str">
        <f t="shared" si="42"/>
        <v xml:space="preserve">Test </v>
      </c>
      <c r="AR96" s="75">
        <v>0.66666666666666663</v>
      </c>
      <c r="AS96" s="72">
        <v>17</v>
      </c>
      <c r="AT96" s="72">
        <v>2</v>
      </c>
      <c r="AU96" s="72">
        <v>17</v>
      </c>
      <c r="AV96" s="72">
        <v>4.0999999999999996</v>
      </c>
      <c r="AW96" s="72">
        <v>8</v>
      </c>
      <c r="AX96" s="72">
        <v>69</v>
      </c>
      <c r="AY96" s="71" t="str">
        <f t="shared" si="43"/>
        <v>Cleared</v>
      </c>
      <c r="AZ96" s="72">
        <v>3</v>
      </c>
      <c r="BA96" s="72">
        <v>1</v>
      </c>
      <c r="BB96" s="72">
        <v>5</v>
      </c>
      <c r="BC96" s="72">
        <v>2</v>
      </c>
      <c r="BD96" s="72">
        <v>1</v>
      </c>
      <c r="BE96" s="72">
        <v>4</v>
      </c>
      <c r="BF96" s="79">
        <f t="shared" si="29"/>
        <v>16</v>
      </c>
      <c r="BG96" s="79">
        <f t="shared" si="44"/>
        <v>53.333333333333336</v>
      </c>
      <c r="BH96" s="79">
        <f t="shared" si="45"/>
        <v>16</v>
      </c>
      <c r="BI96" s="76" t="str">
        <f t="shared" si="30"/>
        <v>Cleared</v>
      </c>
      <c r="BJ96" s="76" t="str">
        <f t="shared" si="46"/>
        <v>Cleared</v>
      </c>
      <c r="BK96" s="98" t="str">
        <f t="shared" si="47"/>
        <v>Cleared</v>
      </c>
      <c r="BL96" s="75">
        <v>0.8</v>
      </c>
      <c r="BM96" s="72">
        <v>18</v>
      </c>
      <c r="BN96" s="72">
        <v>2</v>
      </c>
      <c r="BO96" s="72">
        <v>16</v>
      </c>
      <c r="BP96" s="72">
        <v>5.2</v>
      </c>
      <c r="BQ96" s="72">
        <v>8</v>
      </c>
      <c r="BR96" s="72">
        <v>70</v>
      </c>
      <c r="BS96" s="71" t="str">
        <f t="shared" si="48"/>
        <v>Cleared</v>
      </c>
      <c r="BT96" s="98">
        <v>3</v>
      </c>
      <c r="BU96" s="98">
        <v>1</v>
      </c>
      <c r="BV96" s="98">
        <v>4</v>
      </c>
      <c r="BW96" s="98">
        <v>2</v>
      </c>
      <c r="BX96" s="98">
        <v>1</v>
      </c>
      <c r="BY96" s="98">
        <v>4</v>
      </c>
      <c r="BZ96" s="76">
        <f t="shared" si="49"/>
        <v>15</v>
      </c>
      <c r="CA96" s="79">
        <f t="shared" si="50"/>
        <v>50</v>
      </c>
      <c r="CB96" s="79">
        <f t="shared" si="51"/>
        <v>15</v>
      </c>
      <c r="CC96" s="99" t="str">
        <f t="shared" si="31"/>
        <v>Cleared</v>
      </c>
      <c r="CD96" s="99" t="str">
        <f t="shared" si="52"/>
        <v>Cleared</v>
      </c>
      <c r="CE96" s="98" t="str">
        <f t="shared" si="53"/>
        <v>Cleared</v>
      </c>
    </row>
    <row r="97" spans="1:83" s="77" customFormat="1" x14ac:dyDescent="0.3">
      <c r="A97" s="74">
        <v>93</v>
      </c>
      <c r="B97" s="60" t="s">
        <v>212</v>
      </c>
      <c r="C97" s="61" t="s">
        <v>213</v>
      </c>
      <c r="D97" s="75">
        <v>0.33333333333333331</v>
      </c>
      <c r="E97" s="71">
        <v>3</v>
      </c>
      <c r="F97" s="71">
        <v>10</v>
      </c>
      <c r="G97" s="71">
        <v>-2</v>
      </c>
      <c r="H97" s="71" t="s">
        <v>500</v>
      </c>
      <c r="I97" s="71">
        <v>8</v>
      </c>
      <c r="J97" s="71">
        <v>65</v>
      </c>
      <c r="K97" s="71" t="str">
        <f t="shared" si="32"/>
        <v>NC</v>
      </c>
      <c r="L97" s="71">
        <v>1</v>
      </c>
      <c r="M97" s="71">
        <v>1</v>
      </c>
      <c r="N97" s="71">
        <v>3</v>
      </c>
      <c r="O97" s="71">
        <v>3</v>
      </c>
      <c r="P97" s="71">
        <v>1</v>
      </c>
      <c r="Q97" s="71">
        <v>3</v>
      </c>
      <c r="R97" s="76">
        <f t="shared" si="54"/>
        <v>12</v>
      </c>
      <c r="S97" s="76">
        <f t="shared" si="33"/>
        <v>40</v>
      </c>
      <c r="T97" s="76">
        <f t="shared" si="34"/>
        <v>12</v>
      </c>
      <c r="U97" s="76" t="str">
        <f t="shared" si="35"/>
        <v>Cleared</v>
      </c>
      <c r="V97" s="76" t="str">
        <f t="shared" si="36"/>
        <v>NC</v>
      </c>
      <c r="W97" s="98" t="str">
        <f t="shared" si="37"/>
        <v xml:space="preserve">Attendance  </v>
      </c>
      <c r="X97" s="75">
        <v>0.13333333333333333</v>
      </c>
      <c r="Y97" s="71" t="s">
        <v>24</v>
      </c>
      <c r="Z97" s="71" t="s">
        <v>24</v>
      </c>
      <c r="AA97" s="71" t="s">
        <v>24</v>
      </c>
      <c r="AB97" s="71" t="s">
        <v>24</v>
      </c>
      <c r="AC97" s="71" t="s">
        <v>24</v>
      </c>
      <c r="AD97" s="71" t="s">
        <v>24</v>
      </c>
      <c r="AE97" s="71" t="str">
        <f t="shared" si="38"/>
        <v>NC</v>
      </c>
      <c r="AF97" s="71">
        <v>0</v>
      </c>
      <c r="AG97" s="71">
        <v>0</v>
      </c>
      <c r="AH97" s="71">
        <v>0</v>
      </c>
      <c r="AI97" s="71">
        <v>0</v>
      </c>
      <c r="AJ97" s="71">
        <v>0</v>
      </c>
      <c r="AK97" s="71">
        <v>0</v>
      </c>
      <c r="AL97" s="76">
        <f t="shared" si="55"/>
        <v>0</v>
      </c>
      <c r="AM97" s="76">
        <f t="shared" si="39"/>
        <v>0</v>
      </c>
      <c r="AN97" s="76">
        <f t="shared" si="40"/>
        <v>0</v>
      </c>
      <c r="AO97" s="76" t="str">
        <f t="shared" si="28"/>
        <v>NC</v>
      </c>
      <c r="AP97" s="76" t="str">
        <f t="shared" si="41"/>
        <v>NC</v>
      </c>
      <c r="AQ97" s="98" t="str">
        <f t="shared" si="42"/>
        <v xml:space="preserve">Attendance  Test </v>
      </c>
      <c r="AR97" s="75">
        <v>0.1</v>
      </c>
      <c r="AS97" s="71" t="s">
        <v>24</v>
      </c>
      <c r="AT97" s="71" t="s">
        <v>24</v>
      </c>
      <c r="AU97" s="71" t="s">
        <v>24</v>
      </c>
      <c r="AV97" s="71" t="s">
        <v>24</v>
      </c>
      <c r="AW97" s="71" t="s">
        <v>24</v>
      </c>
      <c r="AX97" s="71">
        <v>65</v>
      </c>
      <c r="AY97" s="71" t="str">
        <f t="shared" si="43"/>
        <v>NC</v>
      </c>
      <c r="AZ97" s="71">
        <v>0</v>
      </c>
      <c r="BA97" s="71">
        <v>0</v>
      </c>
      <c r="BB97" s="71">
        <v>0</v>
      </c>
      <c r="BC97" s="71">
        <v>0</v>
      </c>
      <c r="BD97" s="71">
        <v>0</v>
      </c>
      <c r="BE97" s="71">
        <v>3</v>
      </c>
      <c r="BF97" s="76">
        <f t="shared" si="29"/>
        <v>3</v>
      </c>
      <c r="BG97" s="76">
        <f t="shared" si="44"/>
        <v>10</v>
      </c>
      <c r="BH97" s="76">
        <f t="shared" si="45"/>
        <v>3</v>
      </c>
      <c r="BI97" s="76" t="str">
        <f t="shared" si="30"/>
        <v>NC</v>
      </c>
      <c r="BJ97" s="76" t="str">
        <f t="shared" si="46"/>
        <v>NC</v>
      </c>
      <c r="BK97" s="98" t="str">
        <f t="shared" si="47"/>
        <v xml:space="preserve">Attendance  Test </v>
      </c>
      <c r="BL97" s="75">
        <v>0.1</v>
      </c>
      <c r="BM97" s="71">
        <v>4</v>
      </c>
      <c r="BN97" s="71">
        <v>15</v>
      </c>
      <c r="BO97" s="71">
        <v>-4</v>
      </c>
      <c r="BP97" s="71">
        <v>2.1</v>
      </c>
      <c r="BQ97" s="71" t="s">
        <v>24</v>
      </c>
      <c r="BR97" s="71" t="s">
        <v>24</v>
      </c>
      <c r="BS97" s="71" t="str">
        <f t="shared" si="48"/>
        <v>NC</v>
      </c>
      <c r="BT97" s="93">
        <v>1</v>
      </c>
      <c r="BU97" s="98">
        <v>2</v>
      </c>
      <c r="BV97" s="98">
        <v>3</v>
      </c>
      <c r="BW97" s="93">
        <v>2</v>
      </c>
      <c r="BX97" s="93">
        <v>0</v>
      </c>
      <c r="BY97" s="93">
        <v>0</v>
      </c>
      <c r="BZ97" s="76">
        <f t="shared" si="49"/>
        <v>8</v>
      </c>
      <c r="CA97" s="76">
        <f t="shared" si="50"/>
        <v>26.666666666666668</v>
      </c>
      <c r="CB97" s="76">
        <f t="shared" si="51"/>
        <v>8</v>
      </c>
      <c r="CC97" s="99" t="str">
        <f t="shared" si="31"/>
        <v>NC</v>
      </c>
      <c r="CD97" s="99" t="str">
        <f t="shared" si="52"/>
        <v>NC</v>
      </c>
      <c r="CE97" s="98" t="str">
        <f t="shared" si="53"/>
        <v xml:space="preserve">Attendance  Test </v>
      </c>
    </row>
    <row r="98" spans="1:83" s="77" customFormat="1" x14ac:dyDescent="0.3">
      <c r="A98" s="78">
        <v>94</v>
      </c>
      <c r="B98" s="64" t="s">
        <v>214</v>
      </c>
      <c r="C98" s="65" t="s">
        <v>215</v>
      </c>
      <c r="D98" s="75">
        <v>1</v>
      </c>
      <c r="E98" s="71">
        <v>24</v>
      </c>
      <c r="F98" s="71">
        <v>2</v>
      </c>
      <c r="G98" s="71">
        <v>6</v>
      </c>
      <c r="H98" s="71" t="s">
        <v>500</v>
      </c>
      <c r="I98" s="71">
        <v>1</v>
      </c>
      <c r="J98" s="71">
        <v>79</v>
      </c>
      <c r="K98" s="71" t="str">
        <f t="shared" si="32"/>
        <v>Cleared</v>
      </c>
      <c r="L98" s="71">
        <v>4</v>
      </c>
      <c r="M98" s="71">
        <v>1</v>
      </c>
      <c r="N98" s="72">
        <v>4</v>
      </c>
      <c r="O98" s="72">
        <v>3</v>
      </c>
      <c r="P98" s="72">
        <v>5</v>
      </c>
      <c r="Q98" s="72">
        <v>5</v>
      </c>
      <c r="R98" s="79">
        <f t="shared" si="54"/>
        <v>22</v>
      </c>
      <c r="S98" s="79">
        <f t="shared" si="33"/>
        <v>73.333333333333329</v>
      </c>
      <c r="T98" s="79">
        <f t="shared" si="34"/>
        <v>21.999999999999996</v>
      </c>
      <c r="U98" s="76" t="str">
        <f t="shared" si="35"/>
        <v>Cleared</v>
      </c>
      <c r="V98" s="76" t="str">
        <f t="shared" si="36"/>
        <v>Cleared</v>
      </c>
      <c r="W98" s="98" t="str">
        <f t="shared" si="37"/>
        <v>Cleared</v>
      </c>
      <c r="X98" s="75">
        <v>0.9</v>
      </c>
      <c r="Y98" s="72">
        <v>27</v>
      </c>
      <c r="Z98" s="72">
        <v>10</v>
      </c>
      <c r="AA98" s="72">
        <v>12</v>
      </c>
      <c r="AB98" s="72">
        <v>8.1</v>
      </c>
      <c r="AC98" s="72">
        <v>8</v>
      </c>
      <c r="AD98" s="72">
        <v>79</v>
      </c>
      <c r="AE98" s="71" t="str">
        <f t="shared" si="38"/>
        <v>Cleared</v>
      </c>
      <c r="AF98" s="72">
        <v>4</v>
      </c>
      <c r="AG98" s="72">
        <v>1</v>
      </c>
      <c r="AH98" s="72">
        <v>4</v>
      </c>
      <c r="AI98" s="72">
        <v>4</v>
      </c>
      <c r="AJ98" s="72">
        <v>1</v>
      </c>
      <c r="AK98" s="72">
        <v>5</v>
      </c>
      <c r="AL98" s="79">
        <f t="shared" si="55"/>
        <v>19</v>
      </c>
      <c r="AM98" s="79">
        <f t="shared" si="39"/>
        <v>63.333333333333329</v>
      </c>
      <c r="AN98" s="79">
        <f t="shared" si="40"/>
        <v>18.999999999999996</v>
      </c>
      <c r="AO98" s="76" t="str">
        <f t="shared" si="28"/>
        <v>Cleared</v>
      </c>
      <c r="AP98" s="76" t="str">
        <f t="shared" si="41"/>
        <v>Cleared</v>
      </c>
      <c r="AQ98" s="98" t="str">
        <f t="shared" si="42"/>
        <v>Cleared</v>
      </c>
      <c r="AR98" s="75">
        <v>1</v>
      </c>
      <c r="AS98" s="72">
        <v>25</v>
      </c>
      <c r="AT98" s="72">
        <v>2</v>
      </c>
      <c r="AU98" s="72">
        <v>12</v>
      </c>
      <c r="AV98" s="72">
        <v>7.1</v>
      </c>
      <c r="AW98" s="72">
        <v>3</v>
      </c>
      <c r="AX98" s="72">
        <v>80</v>
      </c>
      <c r="AY98" s="71" t="str">
        <f t="shared" si="43"/>
        <v>Cleared</v>
      </c>
      <c r="AZ98" s="72">
        <v>4</v>
      </c>
      <c r="BA98" s="72">
        <v>1</v>
      </c>
      <c r="BB98" s="72">
        <v>4</v>
      </c>
      <c r="BC98" s="72">
        <v>3</v>
      </c>
      <c r="BD98" s="72">
        <v>3</v>
      </c>
      <c r="BE98" s="72">
        <v>5</v>
      </c>
      <c r="BF98" s="79">
        <f t="shared" si="29"/>
        <v>20</v>
      </c>
      <c r="BG98" s="79">
        <f t="shared" si="44"/>
        <v>66.666666666666657</v>
      </c>
      <c r="BH98" s="79">
        <f t="shared" si="45"/>
        <v>19.999999999999996</v>
      </c>
      <c r="BI98" s="76" t="str">
        <f t="shared" si="30"/>
        <v>Cleared</v>
      </c>
      <c r="BJ98" s="76" t="str">
        <f t="shared" si="46"/>
        <v>Cleared</v>
      </c>
      <c r="BK98" s="98" t="str">
        <f t="shared" si="47"/>
        <v>Cleared</v>
      </c>
      <c r="BL98" s="75">
        <v>1</v>
      </c>
      <c r="BM98" s="72">
        <v>25</v>
      </c>
      <c r="BN98" s="72">
        <v>5</v>
      </c>
      <c r="BO98" s="72">
        <v>7</v>
      </c>
      <c r="BP98" s="72">
        <v>9</v>
      </c>
      <c r="BQ98" s="72">
        <v>3</v>
      </c>
      <c r="BR98" s="72">
        <v>69</v>
      </c>
      <c r="BS98" s="71" t="str">
        <f t="shared" si="48"/>
        <v>Cleared</v>
      </c>
      <c r="BT98" s="98">
        <v>4</v>
      </c>
      <c r="BU98" s="98">
        <v>1</v>
      </c>
      <c r="BV98" s="98">
        <v>3</v>
      </c>
      <c r="BW98" s="98">
        <v>4</v>
      </c>
      <c r="BX98" s="98">
        <v>3</v>
      </c>
      <c r="BY98" s="98">
        <v>4</v>
      </c>
      <c r="BZ98" s="76">
        <f t="shared" si="49"/>
        <v>19</v>
      </c>
      <c r="CA98" s="79">
        <f t="shared" si="50"/>
        <v>63.333333333333329</v>
      </c>
      <c r="CB98" s="79">
        <f t="shared" si="51"/>
        <v>18.999999999999996</v>
      </c>
      <c r="CC98" s="99" t="str">
        <f t="shared" si="31"/>
        <v>Cleared</v>
      </c>
      <c r="CD98" s="99" t="str">
        <f t="shared" si="52"/>
        <v>Cleared</v>
      </c>
      <c r="CE98" s="98" t="str">
        <f t="shared" si="53"/>
        <v>Cleared</v>
      </c>
    </row>
    <row r="99" spans="1:83" s="77" customFormat="1" x14ac:dyDescent="0.3">
      <c r="A99" s="74">
        <v>95</v>
      </c>
      <c r="B99" s="60" t="s">
        <v>216</v>
      </c>
      <c r="C99" s="61" t="s">
        <v>217</v>
      </c>
      <c r="D99" s="75">
        <v>1</v>
      </c>
      <c r="E99" s="71">
        <v>21</v>
      </c>
      <c r="F99" s="71">
        <v>2</v>
      </c>
      <c r="G99" s="71">
        <v>-25</v>
      </c>
      <c r="H99" s="71" t="s">
        <v>500</v>
      </c>
      <c r="I99" s="71">
        <v>4</v>
      </c>
      <c r="J99" s="71">
        <v>71</v>
      </c>
      <c r="K99" s="71" t="str">
        <f t="shared" si="32"/>
        <v>Cleared</v>
      </c>
      <c r="L99" s="71">
        <v>3</v>
      </c>
      <c r="M99" s="71">
        <v>1</v>
      </c>
      <c r="N99" s="71">
        <v>2</v>
      </c>
      <c r="O99" s="71">
        <v>3</v>
      </c>
      <c r="P99" s="71">
        <v>2</v>
      </c>
      <c r="Q99" s="71">
        <v>4</v>
      </c>
      <c r="R99" s="76">
        <f t="shared" si="54"/>
        <v>15</v>
      </c>
      <c r="S99" s="76">
        <f t="shared" si="33"/>
        <v>50</v>
      </c>
      <c r="T99" s="76">
        <f t="shared" si="34"/>
        <v>15</v>
      </c>
      <c r="U99" s="76" t="str">
        <f t="shared" si="35"/>
        <v>Cleared</v>
      </c>
      <c r="V99" s="76" t="str">
        <f t="shared" si="36"/>
        <v>Cleared</v>
      </c>
      <c r="W99" s="98" t="str">
        <f t="shared" si="37"/>
        <v>Cleared</v>
      </c>
      <c r="X99" s="75">
        <v>1.6333333333333333</v>
      </c>
      <c r="Y99" s="71">
        <v>26</v>
      </c>
      <c r="Z99" s="71">
        <v>1</v>
      </c>
      <c r="AA99" s="71">
        <v>-6</v>
      </c>
      <c r="AB99" s="71">
        <v>4.2</v>
      </c>
      <c r="AC99" s="71">
        <v>7</v>
      </c>
      <c r="AD99" s="71">
        <v>75</v>
      </c>
      <c r="AE99" s="71" t="str">
        <f t="shared" si="38"/>
        <v>Cleared</v>
      </c>
      <c r="AF99" s="71">
        <v>4</v>
      </c>
      <c r="AG99" s="71">
        <v>1</v>
      </c>
      <c r="AH99" s="71">
        <v>3</v>
      </c>
      <c r="AI99" s="71">
        <v>2</v>
      </c>
      <c r="AJ99" s="71">
        <v>1</v>
      </c>
      <c r="AK99" s="71">
        <v>5</v>
      </c>
      <c r="AL99" s="76">
        <f t="shared" si="55"/>
        <v>16</v>
      </c>
      <c r="AM99" s="76">
        <f t="shared" si="39"/>
        <v>53.333333333333336</v>
      </c>
      <c r="AN99" s="76">
        <f t="shared" si="40"/>
        <v>16</v>
      </c>
      <c r="AO99" s="76" t="str">
        <f t="shared" si="28"/>
        <v>Cleared</v>
      </c>
      <c r="AP99" s="76" t="str">
        <f t="shared" si="41"/>
        <v>Cleared</v>
      </c>
      <c r="AQ99" s="98" t="str">
        <f t="shared" si="42"/>
        <v>Cleared</v>
      </c>
      <c r="AR99" s="75">
        <v>2.1</v>
      </c>
      <c r="AS99" s="71">
        <v>30</v>
      </c>
      <c r="AT99" s="71">
        <v>3</v>
      </c>
      <c r="AU99" s="71">
        <v>-2</v>
      </c>
      <c r="AV99" s="71">
        <v>5.0999999999999996</v>
      </c>
      <c r="AW99" s="71">
        <v>5</v>
      </c>
      <c r="AX99" s="71">
        <v>80</v>
      </c>
      <c r="AY99" s="71" t="str">
        <f t="shared" si="43"/>
        <v>Cleared</v>
      </c>
      <c r="AZ99" s="71">
        <v>5</v>
      </c>
      <c r="BA99" s="71">
        <v>1</v>
      </c>
      <c r="BB99" s="71">
        <v>3</v>
      </c>
      <c r="BC99" s="71">
        <v>2</v>
      </c>
      <c r="BD99" s="71">
        <v>1</v>
      </c>
      <c r="BE99" s="71">
        <v>5</v>
      </c>
      <c r="BF99" s="76">
        <f t="shared" si="29"/>
        <v>17</v>
      </c>
      <c r="BG99" s="76">
        <f t="shared" si="44"/>
        <v>56.666666666666664</v>
      </c>
      <c r="BH99" s="76">
        <f t="shared" si="45"/>
        <v>17</v>
      </c>
      <c r="BI99" s="76" t="str">
        <f t="shared" si="30"/>
        <v>Cleared</v>
      </c>
      <c r="BJ99" s="76" t="str">
        <f t="shared" si="46"/>
        <v>Cleared</v>
      </c>
      <c r="BK99" s="98" t="str">
        <f t="shared" si="47"/>
        <v>Cleared</v>
      </c>
      <c r="BL99" s="75">
        <v>1.1666666666666667</v>
      </c>
      <c r="BM99" s="71">
        <v>35</v>
      </c>
      <c r="BN99" s="71">
        <v>2</v>
      </c>
      <c r="BO99" s="71">
        <v>-6</v>
      </c>
      <c r="BP99" s="71">
        <v>5.2</v>
      </c>
      <c r="BQ99" s="71">
        <v>5</v>
      </c>
      <c r="BR99" s="71">
        <v>80</v>
      </c>
      <c r="BS99" s="71" t="str">
        <f t="shared" si="48"/>
        <v>Cleared</v>
      </c>
      <c r="BT99" s="93">
        <v>5</v>
      </c>
      <c r="BU99" s="98">
        <v>1</v>
      </c>
      <c r="BV99" s="98">
        <v>2</v>
      </c>
      <c r="BW99" s="93">
        <v>2</v>
      </c>
      <c r="BX99" s="93">
        <v>1</v>
      </c>
      <c r="BY99" s="93">
        <v>5</v>
      </c>
      <c r="BZ99" s="76">
        <f t="shared" si="49"/>
        <v>16</v>
      </c>
      <c r="CA99" s="76">
        <f t="shared" si="50"/>
        <v>53.333333333333336</v>
      </c>
      <c r="CB99" s="76">
        <f t="shared" si="51"/>
        <v>16</v>
      </c>
      <c r="CC99" s="99" t="str">
        <f t="shared" si="31"/>
        <v>Cleared</v>
      </c>
      <c r="CD99" s="99" t="str">
        <f t="shared" si="52"/>
        <v>Cleared</v>
      </c>
      <c r="CE99" s="98" t="str">
        <f t="shared" si="53"/>
        <v>Cleared</v>
      </c>
    </row>
    <row r="100" spans="1:83" s="77" customFormat="1" x14ac:dyDescent="0.3">
      <c r="A100" s="78">
        <v>96</v>
      </c>
      <c r="B100" s="64" t="s">
        <v>218</v>
      </c>
      <c r="C100" s="65" t="s">
        <v>219</v>
      </c>
      <c r="D100" s="75">
        <v>0.8</v>
      </c>
      <c r="E100" s="71">
        <v>11</v>
      </c>
      <c r="F100" s="71">
        <v>1</v>
      </c>
      <c r="G100" s="71">
        <v>-8</v>
      </c>
      <c r="H100" s="71" t="s">
        <v>500</v>
      </c>
      <c r="I100" s="71">
        <v>8</v>
      </c>
      <c r="J100" s="71">
        <v>76</v>
      </c>
      <c r="K100" s="71" t="str">
        <f t="shared" si="32"/>
        <v>Cleared</v>
      </c>
      <c r="L100" s="71">
        <v>1</v>
      </c>
      <c r="M100" s="71">
        <v>1</v>
      </c>
      <c r="N100" s="72">
        <v>3</v>
      </c>
      <c r="O100" s="72">
        <v>3</v>
      </c>
      <c r="P100" s="72">
        <v>1</v>
      </c>
      <c r="Q100" s="72">
        <v>5</v>
      </c>
      <c r="R100" s="79">
        <f t="shared" si="54"/>
        <v>14</v>
      </c>
      <c r="S100" s="79">
        <f t="shared" si="33"/>
        <v>46.666666666666664</v>
      </c>
      <c r="T100" s="79">
        <f t="shared" si="34"/>
        <v>13.999999999999998</v>
      </c>
      <c r="U100" s="76" t="str">
        <f t="shared" si="35"/>
        <v>Cleared</v>
      </c>
      <c r="V100" s="76" t="str">
        <f t="shared" si="36"/>
        <v>Cleared</v>
      </c>
      <c r="W100" s="98" t="str">
        <f t="shared" si="37"/>
        <v>Cleared</v>
      </c>
      <c r="X100" s="75">
        <v>0.9</v>
      </c>
      <c r="Y100" s="72">
        <v>14</v>
      </c>
      <c r="Z100" s="72">
        <v>1</v>
      </c>
      <c r="AA100" s="72">
        <v>0</v>
      </c>
      <c r="AB100" s="72" t="s">
        <v>24</v>
      </c>
      <c r="AC100" s="72">
        <v>3</v>
      </c>
      <c r="AD100" s="72">
        <v>75</v>
      </c>
      <c r="AE100" s="71" t="str">
        <f t="shared" si="38"/>
        <v>Cleared</v>
      </c>
      <c r="AF100" s="72">
        <v>2</v>
      </c>
      <c r="AG100" s="72">
        <v>1</v>
      </c>
      <c r="AH100" s="72">
        <v>3</v>
      </c>
      <c r="AI100" s="72">
        <v>0</v>
      </c>
      <c r="AJ100" s="72">
        <v>3</v>
      </c>
      <c r="AK100" s="72">
        <v>5</v>
      </c>
      <c r="AL100" s="79">
        <f t="shared" si="55"/>
        <v>14</v>
      </c>
      <c r="AM100" s="79">
        <f t="shared" si="39"/>
        <v>46.666666666666664</v>
      </c>
      <c r="AN100" s="79">
        <f t="shared" si="40"/>
        <v>13.999999999999998</v>
      </c>
      <c r="AO100" s="76" t="str">
        <f t="shared" si="28"/>
        <v>Cleared</v>
      </c>
      <c r="AP100" s="76" t="str">
        <f t="shared" si="41"/>
        <v>Cleared</v>
      </c>
      <c r="AQ100" s="98" t="str">
        <f t="shared" si="42"/>
        <v>Cleared</v>
      </c>
      <c r="AR100" s="75">
        <v>1</v>
      </c>
      <c r="AS100" s="72">
        <v>15</v>
      </c>
      <c r="AT100" s="72">
        <v>8</v>
      </c>
      <c r="AU100" s="72">
        <v>-4</v>
      </c>
      <c r="AV100" s="72" t="s">
        <v>24</v>
      </c>
      <c r="AW100" s="72" t="s">
        <v>24</v>
      </c>
      <c r="AX100" s="72">
        <v>75</v>
      </c>
      <c r="AY100" s="71" t="str">
        <f t="shared" si="43"/>
        <v>Cleared</v>
      </c>
      <c r="AZ100" s="72">
        <v>2</v>
      </c>
      <c r="BA100" s="72">
        <v>1</v>
      </c>
      <c r="BB100" s="72">
        <v>3</v>
      </c>
      <c r="BC100" s="72">
        <v>0</v>
      </c>
      <c r="BD100" s="72">
        <v>0</v>
      </c>
      <c r="BE100" s="72">
        <v>5</v>
      </c>
      <c r="BF100" s="79">
        <f t="shared" si="29"/>
        <v>11</v>
      </c>
      <c r="BG100" s="79">
        <f t="shared" si="44"/>
        <v>36.666666666666664</v>
      </c>
      <c r="BH100" s="79">
        <f t="shared" si="45"/>
        <v>10.999999999999998</v>
      </c>
      <c r="BI100" s="76" t="str">
        <f t="shared" si="30"/>
        <v>Cleared</v>
      </c>
      <c r="BJ100" s="76" t="str">
        <f t="shared" si="46"/>
        <v>Cleared</v>
      </c>
      <c r="BK100" s="98" t="str">
        <f t="shared" si="47"/>
        <v>Cleared</v>
      </c>
      <c r="BL100" s="75">
        <v>1.0666666666666667</v>
      </c>
      <c r="BM100" s="72">
        <v>15</v>
      </c>
      <c r="BN100" s="72">
        <v>18</v>
      </c>
      <c r="BO100" s="72">
        <v>-1</v>
      </c>
      <c r="BP100" s="72">
        <v>7.2</v>
      </c>
      <c r="BQ100" s="72" t="s">
        <v>24</v>
      </c>
      <c r="BR100" s="72">
        <v>75</v>
      </c>
      <c r="BS100" s="71" t="str">
        <f t="shared" si="48"/>
        <v>Cleared</v>
      </c>
      <c r="BT100" s="98">
        <v>2</v>
      </c>
      <c r="BU100" s="98">
        <v>3</v>
      </c>
      <c r="BV100" s="98">
        <v>3</v>
      </c>
      <c r="BW100" s="98">
        <v>3</v>
      </c>
      <c r="BX100" s="98">
        <v>0</v>
      </c>
      <c r="BY100" s="98">
        <v>5</v>
      </c>
      <c r="BZ100" s="76">
        <f t="shared" si="49"/>
        <v>16</v>
      </c>
      <c r="CA100" s="79">
        <f t="shared" si="50"/>
        <v>53.333333333333336</v>
      </c>
      <c r="CB100" s="79">
        <f t="shared" si="51"/>
        <v>16</v>
      </c>
      <c r="CC100" s="99" t="str">
        <f t="shared" si="31"/>
        <v>Cleared</v>
      </c>
      <c r="CD100" s="99" t="str">
        <f t="shared" si="52"/>
        <v>Cleared</v>
      </c>
      <c r="CE100" s="98" t="str">
        <f t="shared" si="53"/>
        <v>Cleared</v>
      </c>
    </row>
    <row r="101" spans="1:83" s="77" customFormat="1" x14ac:dyDescent="0.3">
      <c r="A101" s="74">
        <v>97</v>
      </c>
      <c r="B101" s="60" t="s">
        <v>220</v>
      </c>
      <c r="C101" s="61" t="s">
        <v>221</v>
      </c>
      <c r="D101" s="75">
        <v>0.8666666666666667</v>
      </c>
      <c r="E101" s="71">
        <v>2</v>
      </c>
      <c r="F101" s="71">
        <v>1</v>
      </c>
      <c r="G101" s="71">
        <v>-12</v>
      </c>
      <c r="H101" s="71" t="s">
        <v>500</v>
      </c>
      <c r="I101" s="71">
        <v>8</v>
      </c>
      <c r="J101" s="71">
        <v>69</v>
      </c>
      <c r="K101" s="71" t="str">
        <f t="shared" si="32"/>
        <v>Cleared</v>
      </c>
      <c r="L101" s="71">
        <v>1</v>
      </c>
      <c r="M101" s="71">
        <v>1</v>
      </c>
      <c r="N101" s="71">
        <v>2</v>
      </c>
      <c r="O101" s="71">
        <v>3</v>
      </c>
      <c r="P101" s="71">
        <v>1</v>
      </c>
      <c r="Q101" s="71">
        <v>4</v>
      </c>
      <c r="R101" s="76">
        <f t="shared" si="54"/>
        <v>12</v>
      </c>
      <c r="S101" s="76">
        <f t="shared" si="33"/>
        <v>40</v>
      </c>
      <c r="T101" s="76">
        <f t="shared" si="34"/>
        <v>12</v>
      </c>
      <c r="U101" s="76" t="str">
        <f t="shared" si="35"/>
        <v>Cleared</v>
      </c>
      <c r="V101" s="76" t="str">
        <f t="shared" si="36"/>
        <v>Cleared</v>
      </c>
      <c r="W101" s="98" t="str">
        <f t="shared" si="37"/>
        <v>Cleared</v>
      </c>
      <c r="X101" s="75">
        <v>0.8666666666666667</v>
      </c>
      <c r="Y101" s="71">
        <v>11</v>
      </c>
      <c r="Z101" s="71">
        <v>3</v>
      </c>
      <c r="AA101" s="71">
        <v>-11</v>
      </c>
      <c r="AB101" s="71" t="s">
        <v>24</v>
      </c>
      <c r="AC101" s="71">
        <v>8</v>
      </c>
      <c r="AD101" s="71">
        <v>69</v>
      </c>
      <c r="AE101" s="71" t="str">
        <f t="shared" si="38"/>
        <v>Cleared</v>
      </c>
      <c r="AF101" s="71">
        <v>1</v>
      </c>
      <c r="AG101" s="71">
        <v>1</v>
      </c>
      <c r="AH101" s="71">
        <v>2</v>
      </c>
      <c r="AI101" s="71">
        <v>0</v>
      </c>
      <c r="AJ101" s="71">
        <v>1</v>
      </c>
      <c r="AK101" s="71">
        <v>4</v>
      </c>
      <c r="AL101" s="76">
        <f t="shared" si="55"/>
        <v>9</v>
      </c>
      <c r="AM101" s="76">
        <f t="shared" si="39"/>
        <v>30</v>
      </c>
      <c r="AN101" s="76">
        <f t="shared" si="40"/>
        <v>9</v>
      </c>
      <c r="AO101" s="76" t="str">
        <f t="shared" si="28"/>
        <v>Cleared</v>
      </c>
      <c r="AP101" s="76" t="str">
        <f t="shared" si="41"/>
        <v>Cleared</v>
      </c>
      <c r="AQ101" s="98" t="str">
        <f t="shared" si="42"/>
        <v>Cleared</v>
      </c>
      <c r="AR101" s="75">
        <v>0.8</v>
      </c>
      <c r="AS101" s="71">
        <v>17</v>
      </c>
      <c r="AT101" s="71">
        <v>2</v>
      </c>
      <c r="AU101" s="71">
        <v>-9</v>
      </c>
      <c r="AV101" s="71" t="s">
        <v>24</v>
      </c>
      <c r="AW101" s="71">
        <v>8</v>
      </c>
      <c r="AX101" s="71">
        <v>66</v>
      </c>
      <c r="AY101" s="71" t="str">
        <f t="shared" si="43"/>
        <v>Cleared</v>
      </c>
      <c r="AZ101" s="71">
        <v>3</v>
      </c>
      <c r="BA101" s="71">
        <v>1</v>
      </c>
      <c r="BB101" s="71">
        <v>2</v>
      </c>
      <c r="BC101" s="71">
        <v>0</v>
      </c>
      <c r="BD101" s="71">
        <v>1</v>
      </c>
      <c r="BE101" s="71">
        <v>3</v>
      </c>
      <c r="BF101" s="76">
        <f t="shared" si="29"/>
        <v>10</v>
      </c>
      <c r="BG101" s="76">
        <f t="shared" si="44"/>
        <v>33.333333333333329</v>
      </c>
      <c r="BH101" s="76">
        <f t="shared" si="45"/>
        <v>9.9999999999999982</v>
      </c>
      <c r="BI101" s="76" t="str">
        <f t="shared" si="30"/>
        <v>Cleared</v>
      </c>
      <c r="BJ101" s="76" t="str">
        <f t="shared" si="46"/>
        <v>Cleared</v>
      </c>
      <c r="BK101" s="98" t="str">
        <f t="shared" si="47"/>
        <v>Cleared</v>
      </c>
      <c r="BL101" s="75">
        <v>0.73333333333333328</v>
      </c>
      <c r="BM101" s="71">
        <v>21</v>
      </c>
      <c r="BN101" s="71">
        <v>2</v>
      </c>
      <c r="BO101" s="71">
        <v>-14</v>
      </c>
      <c r="BP101" s="71">
        <v>2.7</v>
      </c>
      <c r="BQ101" s="71">
        <v>8</v>
      </c>
      <c r="BR101" s="71" t="s">
        <v>24</v>
      </c>
      <c r="BS101" s="71" t="str">
        <f t="shared" si="48"/>
        <v>Cleared</v>
      </c>
      <c r="BT101" s="93">
        <v>3</v>
      </c>
      <c r="BU101" s="98">
        <v>1</v>
      </c>
      <c r="BV101" s="98">
        <v>2</v>
      </c>
      <c r="BW101" s="93">
        <v>2</v>
      </c>
      <c r="BX101" s="93">
        <v>1</v>
      </c>
      <c r="BY101" s="93">
        <v>0</v>
      </c>
      <c r="BZ101" s="76">
        <f t="shared" si="49"/>
        <v>9</v>
      </c>
      <c r="CA101" s="76">
        <f t="shared" si="50"/>
        <v>30</v>
      </c>
      <c r="CB101" s="76">
        <f t="shared" si="51"/>
        <v>9</v>
      </c>
      <c r="CC101" s="99" t="str">
        <f t="shared" si="31"/>
        <v>Cleared</v>
      </c>
      <c r="CD101" s="99" t="str">
        <f t="shared" si="52"/>
        <v>Cleared</v>
      </c>
      <c r="CE101" s="98" t="str">
        <f t="shared" si="53"/>
        <v>Cleared</v>
      </c>
    </row>
    <row r="102" spans="1:83" s="77" customFormat="1" x14ac:dyDescent="0.3">
      <c r="A102" s="78">
        <v>98</v>
      </c>
      <c r="B102" s="64" t="s">
        <v>222</v>
      </c>
      <c r="C102" s="65" t="s">
        <v>223</v>
      </c>
      <c r="D102" s="75">
        <v>0.8</v>
      </c>
      <c r="E102" s="71">
        <v>16</v>
      </c>
      <c r="F102" s="71">
        <v>1</v>
      </c>
      <c r="G102" s="71">
        <v>9</v>
      </c>
      <c r="H102" s="71" t="s">
        <v>500</v>
      </c>
      <c r="I102" s="71">
        <v>8</v>
      </c>
      <c r="J102" s="71">
        <v>76</v>
      </c>
      <c r="K102" s="71" t="str">
        <f t="shared" si="32"/>
        <v>Cleared</v>
      </c>
      <c r="L102" s="71">
        <v>2</v>
      </c>
      <c r="M102" s="71">
        <v>1</v>
      </c>
      <c r="N102" s="72">
        <v>3</v>
      </c>
      <c r="O102" s="72">
        <v>3</v>
      </c>
      <c r="P102" s="72">
        <v>1</v>
      </c>
      <c r="Q102" s="72">
        <v>5</v>
      </c>
      <c r="R102" s="79">
        <f t="shared" si="54"/>
        <v>15</v>
      </c>
      <c r="S102" s="79">
        <f t="shared" si="33"/>
        <v>50</v>
      </c>
      <c r="T102" s="79">
        <f t="shared" si="34"/>
        <v>15</v>
      </c>
      <c r="U102" s="76" t="str">
        <f t="shared" si="35"/>
        <v>Cleared</v>
      </c>
      <c r="V102" s="76" t="str">
        <f t="shared" si="36"/>
        <v>Cleared</v>
      </c>
      <c r="W102" s="98" t="str">
        <f t="shared" si="37"/>
        <v>Cleared</v>
      </c>
      <c r="X102" s="75">
        <v>0.8666666666666667</v>
      </c>
      <c r="Y102" s="72">
        <v>14</v>
      </c>
      <c r="Z102" s="72">
        <v>1</v>
      </c>
      <c r="AA102" s="72">
        <v>9</v>
      </c>
      <c r="AB102" s="72">
        <v>2.7</v>
      </c>
      <c r="AC102" s="72">
        <v>8</v>
      </c>
      <c r="AD102" s="72">
        <v>70</v>
      </c>
      <c r="AE102" s="71" t="str">
        <f t="shared" si="38"/>
        <v>Cleared</v>
      </c>
      <c r="AF102" s="72">
        <v>2</v>
      </c>
      <c r="AG102" s="72">
        <v>1</v>
      </c>
      <c r="AH102" s="72">
        <v>3</v>
      </c>
      <c r="AI102" s="72">
        <v>2</v>
      </c>
      <c r="AJ102" s="72">
        <v>1</v>
      </c>
      <c r="AK102" s="72">
        <v>4</v>
      </c>
      <c r="AL102" s="79">
        <f t="shared" si="55"/>
        <v>13</v>
      </c>
      <c r="AM102" s="79">
        <f t="shared" si="39"/>
        <v>43.333333333333336</v>
      </c>
      <c r="AN102" s="79">
        <f t="shared" si="40"/>
        <v>13</v>
      </c>
      <c r="AO102" s="76" t="str">
        <f t="shared" si="28"/>
        <v>Cleared</v>
      </c>
      <c r="AP102" s="76" t="str">
        <f t="shared" si="41"/>
        <v>Cleared</v>
      </c>
      <c r="AQ102" s="98" t="str">
        <f t="shared" si="42"/>
        <v>Cleared</v>
      </c>
      <c r="AR102" s="75">
        <v>0.66666666666666663</v>
      </c>
      <c r="AS102" s="72">
        <v>5</v>
      </c>
      <c r="AT102" s="72">
        <v>2</v>
      </c>
      <c r="AU102" s="72">
        <v>12</v>
      </c>
      <c r="AV102" s="72" t="s">
        <v>24</v>
      </c>
      <c r="AW102" s="72">
        <v>8</v>
      </c>
      <c r="AX102" s="72">
        <v>80</v>
      </c>
      <c r="AY102" s="71" t="str">
        <f t="shared" si="43"/>
        <v>Cleared</v>
      </c>
      <c r="AZ102" s="72">
        <v>1</v>
      </c>
      <c r="BA102" s="72">
        <v>1</v>
      </c>
      <c r="BB102" s="72">
        <v>4</v>
      </c>
      <c r="BC102" s="72">
        <v>0</v>
      </c>
      <c r="BD102" s="72">
        <v>1</v>
      </c>
      <c r="BE102" s="72">
        <v>5</v>
      </c>
      <c r="BF102" s="79">
        <f t="shared" si="29"/>
        <v>12</v>
      </c>
      <c r="BG102" s="79">
        <f t="shared" si="44"/>
        <v>40</v>
      </c>
      <c r="BH102" s="79">
        <f t="shared" si="45"/>
        <v>12</v>
      </c>
      <c r="BI102" s="76" t="str">
        <f t="shared" si="30"/>
        <v>Cleared</v>
      </c>
      <c r="BJ102" s="76" t="str">
        <f t="shared" si="46"/>
        <v>Cleared</v>
      </c>
      <c r="BK102" s="98" t="str">
        <f t="shared" si="47"/>
        <v>Cleared</v>
      </c>
      <c r="BL102" s="75">
        <v>0.66666666666666663</v>
      </c>
      <c r="BM102" s="72">
        <v>20</v>
      </c>
      <c r="BN102" s="72">
        <v>1</v>
      </c>
      <c r="BO102" s="72">
        <v>7</v>
      </c>
      <c r="BP102" s="72">
        <v>2.2000000000000002</v>
      </c>
      <c r="BQ102" s="72">
        <v>8</v>
      </c>
      <c r="BR102" s="72">
        <v>79</v>
      </c>
      <c r="BS102" s="71" t="str">
        <f t="shared" si="48"/>
        <v>Cleared</v>
      </c>
      <c r="BT102" s="98">
        <v>3</v>
      </c>
      <c r="BU102" s="98">
        <v>1</v>
      </c>
      <c r="BV102" s="98">
        <v>3</v>
      </c>
      <c r="BW102" s="98">
        <v>2</v>
      </c>
      <c r="BX102" s="98">
        <v>1</v>
      </c>
      <c r="BY102" s="98">
        <v>5</v>
      </c>
      <c r="BZ102" s="76">
        <f t="shared" si="49"/>
        <v>15</v>
      </c>
      <c r="CA102" s="79">
        <f t="shared" si="50"/>
        <v>50</v>
      </c>
      <c r="CB102" s="79">
        <f t="shared" si="51"/>
        <v>15</v>
      </c>
      <c r="CC102" s="99" t="str">
        <f t="shared" si="31"/>
        <v>Cleared</v>
      </c>
      <c r="CD102" s="99" t="str">
        <f t="shared" si="52"/>
        <v>Cleared</v>
      </c>
      <c r="CE102" s="98" t="str">
        <f t="shared" si="53"/>
        <v>Cleared</v>
      </c>
    </row>
    <row r="103" spans="1:83" s="77" customFormat="1" x14ac:dyDescent="0.3">
      <c r="A103" s="74">
        <v>99</v>
      </c>
      <c r="B103" s="60" t="s">
        <v>224</v>
      </c>
      <c r="C103" s="61" t="s">
        <v>225</v>
      </c>
      <c r="D103" s="75">
        <v>0.8</v>
      </c>
      <c r="E103" s="71">
        <v>10</v>
      </c>
      <c r="F103" s="71">
        <v>2</v>
      </c>
      <c r="G103" s="71">
        <v>122</v>
      </c>
      <c r="H103" s="71" t="s">
        <v>500</v>
      </c>
      <c r="I103" s="71">
        <v>8</v>
      </c>
      <c r="J103" s="71">
        <v>69</v>
      </c>
      <c r="K103" s="71" t="str">
        <f t="shared" si="32"/>
        <v>Cleared</v>
      </c>
      <c r="L103" s="71">
        <v>1</v>
      </c>
      <c r="M103" s="71">
        <v>1</v>
      </c>
      <c r="N103" s="71">
        <v>5</v>
      </c>
      <c r="O103" s="71">
        <v>3</v>
      </c>
      <c r="P103" s="71">
        <v>1</v>
      </c>
      <c r="Q103" s="71">
        <v>4</v>
      </c>
      <c r="R103" s="76">
        <f t="shared" si="54"/>
        <v>15</v>
      </c>
      <c r="S103" s="76">
        <f t="shared" si="33"/>
        <v>50</v>
      </c>
      <c r="T103" s="76">
        <f t="shared" si="34"/>
        <v>15</v>
      </c>
      <c r="U103" s="76" t="str">
        <f t="shared" si="35"/>
        <v>Cleared</v>
      </c>
      <c r="V103" s="76" t="str">
        <f t="shared" si="36"/>
        <v>Cleared</v>
      </c>
      <c r="W103" s="98" t="str">
        <f t="shared" si="37"/>
        <v>Cleared</v>
      </c>
      <c r="X103" s="75">
        <v>0.8</v>
      </c>
      <c r="Y103" s="71" t="s">
        <v>24</v>
      </c>
      <c r="Z103" s="71" t="s">
        <v>24</v>
      </c>
      <c r="AA103" s="71" t="s">
        <v>24</v>
      </c>
      <c r="AB103" s="71" t="s">
        <v>24</v>
      </c>
      <c r="AC103" s="71" t="s">
        <v>24</v>
      </c>
      <c r="AD103" s="71" t="s">
        <v>24</v>
      </c>
      <c r="AE103" s="71" t="str">
        <f t="shared" si="38"/>
        <v>Cleared</v>
      </c>
      <c r="AF103" s="71">
        <v>0</v>
      </c>
      <c r="AG103" s="71">
        <v>0</v>
      </c>
      <c r="AH103" s="71">
        <v>0</v>
      </c>
      <c r="AI103" s="71">
        <v>0</v>
      </c>
      <c r="AJ103" s="71">
        <v>0</v>
      </c>
      <c r="AK103" s="71">
        <v>0</v>
      </c>
      <c r="AL103" s="76">
        <f t="shared" si="55"/>
        <v>0</v>
      </c>
      <c r="AM103" s="76">
        <f t="shared" si="39"/>
        <v>0</v>
      </c>
      <c r="AN103" s="76">
        <f t="shared" si="40"/>
        <v>0</v>
      </c>
      <c r="AO103" s="76" t="str">
        <f t="shared" si="28"/>
        <v>NC</v>
      </c>
      <c r="AP103" s="76" t="str">
        <f t="shared" si="41"/>
        <v>NC</v>
      </c>
      <c r="AQ103" s="98" t="str">
        <f t="shared" si="42"/>
        <v xml:space="preserve">Test </v>
      </c>
      <c r="AR103" s="75">
        <v>0.8</v>
      </c>
      <c r="AS103" s="71">
        <v>18</v>
      </c>
      <c r="AT103" s="71">
        <v>11</v>
      </c>
      <c r="AU103" s="71">
        <v>-8</v>
      </c>
      <c r="AV103" s="71" t="s">
        <v>24</v>
      </c>
      <c r="AW103" s="71" t="s">
        <v>24</v>
      </c>
      <c r="AX103" s="71">
        <v>68</v>
      </c>
      <c r="AY103" s="71" t="str">
        <f t="shared" si="43"/>
        <v>Cleared</v>
      </c>
      <c r="AZ103" s="71">
        <v>3</v>
      </c>
      <c r="BA103" s="71">
        <v>1</v>
      </c>
      <c r="BB103" s="71">
        <v>3</v>
      </c>
      <c r="BC103" s="71">
        <v>0</v>
      </c>
      <c r="BD103" s="71">
        <v>0</v>
      </c>
      <c r="BE103" s="71">
        <v>4</v>
      </c>
      <c r="BF103" s="76">
        <f t="shared" si="29"/>
        <v>11</v>
      </c>
      <c r="BG103" s="76">
        <f t="shared" si="44"/>
        <v>36.666666666666664</v>
      </c>
      <c r="BH103" s="76">
        <f t="shared" si="45"/>
        <v>10.999999999999998</v>
      </c>
      <c r="BI103" s="76" t="str">
        <f t="shared" si="30"/>
        <v>Cleared</v>
      </c>
      <c r="BJ103" s="76" t="str">
        <f t="shared" si="46"/>
        <v>Cleared</v>
      </c>
      <c r="BK103" s="98" t="str">
        <f t="shared" si="47"/>
        <v>Cleared</v>
      </c>
      <c r="BL103" s="75">
        <v>0.8666666666666667</v>
      </c>
      <c r="BM103" s="71" t="s">
        <v>24</v>
      </c>
      <c r="BN103" s="71" t="s">
        <v>24</v>
      </c>
      <c r="BO103" s="71" t="s">
        <v>24</v>
      </c>
      <c r="BP103" s="71" t="s">
        <v>24</v>
      </c>
      <c r="BQ103" s="71" t="s">
        <v>24</v>
      </c>
      <c r="BR103" s="71" t="s">
        <v>24</v>
      </c>
      <c r="BS103" s="71" t="str">
        <f t="shared" si="48"/>
        <v>Cleared</v>
      </c>
      <c r="BT103" s="93">
        <v>0</v>
      </c>
      <c r="BU103" s="98">
        <v>0</v>
      </c>
      <c r="BV103" s="98">
        <v>0</v>
      </c>
      <c r="BW103" s="93">
        <v>0</v>
      </c>
      <c r="BX103" s="93">
        <v>0</v>
      </c>
      <c r="BY103" s="93">
        <v>0</v>
      </c>
      <c r="BZ103" s="76">
        <f t="shared" si="49"/>
        <v>0</v>
      </c>
      <c r="CA103" s="76">
        <f t="shared" si="50"/>
        <v>0</v>
      </c>
      <c r="CB103" s="76">
        <f t="shared" si="51"/>
        <v>0</v>
      </c>
      <c r="CC103" s="99" t="str">
        <f t="shared" si="31"/>
        <v>NC</v>
      </c>
      <c r="CD103" s="99" t="str">
        <f t="shared" si="52"/>
        <v>NC</v>
      </c>
      <c r="CE103" s="98" t="str">
        <f t="shared" si="53"/>
        <v xml:space="preserve">Test </v>
      </c>
    </row>
    <row r="104" spans="1:83" s="77" customFormat="1" x14ac:dyDescent="0.3">
      <c r="A104" s="78">
        <v>100</v>
      </c>
      <c r="B104" s="64" t="s">
        <v>226</v>
      </c>
      <c r="C104" s="65" t="s">
        <v>227</v>
      </c>
      <c r="D104" s="75">
        <v>0.83333333333333337</v>
      </c>
      <c r="E104" s="71">
        <v>1</v>
      </c>
      <c r="F104" s="71">
        <v>1</v>
      </c>
      <c r="G104" s="71">
        <v>-25</v>
      </c>
      <c r="H104" s="71" t="s">
        <v>500</v>
      </c>
      <c r="I104" s="71">
        <v>8</v>
      </c>
      <c r="J104" s="71">
        <v>0</v>
      </c>
      <c r="K104" s="71" t="str">
        <f t="shared" si="32"/>
        <v>Cleared</v>
      </c>
      <c r="L104" s="71">
        <v>1</v>
      </c>
      <c r="M104" s="71">
        <v>1</v>
      </c>
      <c r="N104" s="72">
        <v>2</v>
      </c>
      <c r="O104" s="72">
        <v>3</v>
      </c>
      <c r="P104" s="72">
        <v>1</v>
      </c>
      <c r="Q104" s="72">
        <v>1</v>
      </c>
      <c r="R104" s="79">
        <f t="shared" si="54"/>
        <v>9</v>
      </c>
      <c r="S104" s="79">
        <f t="shared" si="33"/>
        <v>30</v>
      </c>
      <c r="T104" s="79">
        <f t="shared" si="34"/>
        <v>9</v>
      </c>
      <c r="U104" s="76" t="str">
        <f t="shared" si="35"/>
        <v>Cleared</v>
      </c>
      <c r="V104" s="76" t="str">
        <f t="shared" si="36"/>
        <v>Cleared</v>
      </c>
      <c r="W104" s="98" t="str">
        <f t="shared" si="37"/>
        <v>Cleared</v>
      </c>
      <c r="X104" s="75">
        <v>0.66666666666666663</v>
      </c>
      <c r="Y104" s="72" t="s">
        <v>24</v>
      </c>
      <c r="Z104" s="72" t="s">
        <v>24</v>
      </c>
      <c r="AA104" s="72" t="s">
        <v>24</v>
      </c>
      <c r="AB104" s="72" t="s">
        <v>24</v>
      </c>
      <c r="AC104" s="72" t="s">
        <v>500</v>
      </c>
      <c r="AD104" s="72">
        <v>66</v>
      </c>
      <c r="AE104" s="71" t="str">
        <f t="shared" si="38"/>
        <v>Cleared</v>
      </c>
      <c r="AF104" s="72">
        <v>0</v>
      </c>
      <c r="AG104" s="72">
        <v>0</v>
      </c>
      <c r="AH104" s="72">
        <v>0</v>
      </c>
      <c r="AI104" s="72">
        <v>0</v>
      </c>
      <c r="AJ104" s="72">
        <v>3</v>
      </c>
      <c r="AK104" s="72">
        <v>3</v>
      </c>
      <c r="AL104" s="79">
        <f t="shared" si="55"/>
        <v>6</v>
      </c>
      <c r="AM104" s="79">
        <f t="shared" si="39"/>
        <v>20</v>
      </c>
      <c r="AN104" s="79">
        <f t="shared" si="40"/>
        <v>6</v>
      </c>
      <c r="AO104" s="76" t="str">
        <f t="shared" si="28"/>
        <v>NC</v>
      </c>
      <c r="AP104" s="76" t="str">
        <f t="shared" si="41"/>
        <v>NC</v>
      </c>
      <c r="AQ104" s="98" t="str">
        <f t="shared" si="42"/>
        <v xml:space="preserve">Test </v>
      </c>
      <c r="AR104" s="75">
        <v>0.66666666666666663</v>
      </c>
      <c r="AS104" s="72" t="s">
        <v>24</v>
      </c>
      <c r="AT104" s="72" t="s">
        <v>24</v>
      </c>
      <c r="AU104" s="72" t="s">
        <v>24</v>
      </c>
      <c r="AV104" s="72" t="s">
        <v>24</v>
      </c>
      <c r="AW104" s="72">
        <v>8</v>
      </c>
      <c r="AX104" s="72">
        <v>65</v>
      </c>
      <c r="AY104" s="71" t="str">
        <f t="shared" si="43"/>
        <v>Cleared</v>
      </c>
      <c r="AZ104" s="72">
        <v>0</v>
      </c>
      <c r="BA104" s="72">
        <v>0</v>
      </c>
      <c r="BB104" s="72">
        <v>0</v>
      </c>
      <c r="BC104" s="72">
        <v>0</v>
      </c>
      <c r="BD104" s="72">
        <v>1</v>
      </c>
      <c r="BE104" s="72">
        <v>3</v>
      </c>
      <c r="BF104" s="79">
        <f t="shared" si="29"/>
        <v>4</v>
      </c>
      <c r="BG104" s="79">
        <f t="shared" si="44"/>
        <v>13.333333333333334</v>
      </c>
      <c r="BH104" s="79">
        <f t="shared" si="45"/>
        <v>4</v>
      </c>
      <c r="BI104" s="76" t="str">
        <f t="shared" si="30"/>
        <v>NC</v>
      </c>
      <c r="BJ104" s="76" t="str">
        <f t="shared" si="46"/>
        <v>NC</v>
      </c>
      <c r="BK104" s="98" t="str">
        <f t="shared" si="47"/>
        <v xml:space="preserve">Test </v>
      </c>
      <c r="BL104" s="75">
        <v>0.73333333333333328</v>
      </c>
      <c r="BM104" s="72" t="s">
        <v>24</v>
      </c>
      <c r="BN104" s="72" t="s">
        <v>24</v>
      </c>
      <c r="BO104" s="72" t="s">
        <v>24</v>
      </c>
      <c r="BP104" s="72" t="s">
        <v>24</v>
      </c>
      <c r="BQ104" s="72">
        <v>8</v>
      </c>
      <c r="BR104" s="72">
        <v>65</v>
      </c>
      <c r="BS104" s="71" t="str">
        <f t="shared" si="48"/>
        <v>Cleared</v>
      </c>
      <c r="BT104" s="98">
        <v>0</v>
      </c>
      <c r="BU104" s="98">
        <v>0</v>
      </c>
      <c r="BV104" s="98">
        <v>0</v>
      </c>
      <c r="BW104" s="98">
        <v>0</v>
      </c>
      <c r="BX104" s="98">
        <v>1</v>
      </c>
      <c r="BY104" s="98">
        <v>3</v>
      </c>
      <c r="BZ104" s="76">
        <f t="shared" si="49"/>
        <v>4</v>
      </c>
      <c r="CA104" s="79">
        <f t="shared" si="50"/>
        <v>13.333333333333334</v>
      </c>
      <c r="CB104" s="79">
        <f t="shared" si="51"/>
        <v>4</v>
      </c>
      <c r="CC104" s="99" t="str">
        <f t="shared" si="31"/>
        <v>NC</v>
      </c>
      <c r="CD104" s="99" t="str">
        <f t="shared" si="52"/>
        <v>NC</v>
      </c>
      <c r="CE104" s="98" t="str">
        <f t="shared" si="53"/>
        <v xml:space="preserve">Test </v>
      </c>
    </row>
    <row r="105" spans="1:83" s="77" customFormat="1" x14ac:dyDescent="0.3">
      <c r="A105" s="74">
        <v>101</v>
      </c>
      <c r="B105" s="60" t="s">
        <v>228</v>
      </c>
      <c r="C105" s="61" t="s">
        <v>229</v>
      </c>
      <c r="D105" s="75">
        <v>0.66666666666666663</v>
      </c>
      <c r="E105" s="71">
        <v>15</v>
      </c>
      <c r="F105" s="71">
        <v>2</v>
      </c>
      <c r="G105" s="71">
        <v>-25</v>
      </c>
      <c r="H105" s="71" t="s">
        <v>500</v>
      </c>
      <c r="I105" s="71">
        <v>7</v>
      </c>
      <c r="J105" s="71">
        <v>0</v>
      </c>
      <c r="K105" s="71" t="str">
        <f t="shared" si="32"/>
        <v>Cleared</v>
      </c>
      <c r="L105" s="71">
        <v>2</v>
      </c>
      <c r="M105" s="71">
        <v>1</v>
      </c>
      <c r="N105" s="71">
        <v>2</v>
      </c>
      <c r="O105" s="71">
        <v>3</v>
      </c>
      <c r="P105" s="71">
        <v>1</v>
      </c>
      <c r="Q105" s="71">
        <v>1</v>
      </c>
      <c r="R105" s="76">
        <f t="shared" si="54"/>
        <v>10</v>
      </c>
      <c r="S105" s="76">
        <f t="shared" si="33"/>
        <v>33.333333333333329</v>
      </c>
      <c r="T105" s="76">
        <f t="shared" si="34"/>
        <v>9.9999999999999982</v>
      </c>
      <c r="U105" s="76" t="str">
        <f t="shared" si="35"/>
        <v>Cleared</v>
      </c>
      <c r="V105" s="76" t="str">
        <f t="shared" si="36"/>
        <v>Cleared</v>
      </c>
      <c r="W105" s="98" t="str">
        <f t="shared" si="37"/>
        <v>Cleared</v>
      </c>
      <c r="X105" s="75">
        <v>6.6666666666666666E-2</v>
      </c>
      <c r="Y105" s="71" t="s">
        <v>24</v>
      </c>
      <c r="Z105" s="71" t="s">
        <v>24</v>
      </c>
      <c r="AA105" s="71" t="s">
        <v>24</v>
      </c>
      <c r="AB105" s="71" t="s">
        <v>24</v>
      </c>
      <c r="AC105" s="71">
        <v>8</v>
      </c>
      <c r="AD105" s="71">
        <v>72</v>
      </c>
      <c r="AE105" s="71" t="str">
        <f t="shared" si="38"/>
        <v>NC</v>
      </c>
      <c r="AF105" s="71">
        <v>0</v>
      </c>
      <c r="AG105" s="71">
        <v>0</v>
      </c>
      <c r="AH105" s="71">
        <v>0</v>
      </c>
      <c r="AI105" s="71">
        <v>0</v>
      </c>
      <c r="AJ105" s="71">
        <v>1</v>
      </c>
      <c r="AK105" s="71">
        <v>4</v>
      </c>
      <c r="AL105" s="76">
        <f t="shared" si="55"/>
        <v>5</v>
      </c>
      <c r="AM105" s="76">
        <f t="shared" si="39"/>
        <v>16.666666666666664</v>
      </c>
      <c r="AN105" s="76">
        <f t="shared" si="40"/>
        <v>4.9999999999999991</v>
      </c>
      <c r="AO105" s="76" t="str">
        <f t="shared" si="28"/>
        <v>NC</v>
      </c>
      <c r="AP105" s="76" t="str">
        <f t="shared" si="41"/>
        <v>NC</v>
      </c>
      <c r="AQ105" s="98" t="str">
        <f t="shared" si="42"/>
        <v xml:space="preserve">Attendance  Test </v>
      </c>
      <c r="AR105" s="75">
        <v>0.16666666666666666</v>
      </c>
      <c r="AS105" s="71">
        <v>17</v>
      </c>
      <c r="AT105" s="71">
        <v>3</v>
      </c>
      <c r="AU105" s="71">
        <v>6</v>
      </c>
      <c r="AV105" s="71" t="s">
        <v>24</v>
      </c>
      <c r="AW105" s="71" t="s">
        <v>24</v>
      </c>
      <c r="AX105" s="71">
        <v>72</v>
      </c>
      <c r="AY105" s="71" t="str">
        <f t="shared" si="43"/>
        <v>NC</v>
      </c>
      <c r="AZ105" s="71">
        <v>3</v>
      </c>
      <c r="BA105" s="71">
        <v>1</v>
      </c>
      <c r="BB105" s="71">
        <v>4</v>
      </c>
      <c r="BC105" s="71">
        <v>0</v>
      </c>
      <c r="BD105" s="71">
        <v>0</v>
      </c>
      <c r="BE105" s="71">
        <v>4</v>
      </c>
      <c r="BF105" s="76">
        <f t="shared" si="29"/>
        <v>12</v>
      </c>
      <c r="BG105" s="76">
        <f t="shared" si="44"/>
        <v>40</v>
      </c>
      <c r="BH105" s="76">
        <f t="shared" si="45"/>
        <v>12</v>
      </c>
      <c r="BI105" s="76" t="str">
        <f t="shared" si="30"/>
        <v>Cleared</v>
      </c>
      <c r="BJ105" s="76" t="str">
        <f t="shared" si="46"/>
        <v>NC</v>
      </c>
      <c r="BK105" s="98" t="str">
        <f t="shared" si="47"/>
        <v xml:space="preserve">Attendance  </v>
      </c>
      <c r="BL105" s="75">
        <v>0.66666666666666663</v>
      </c>
      <c r="BM105" s="71">
        <v>21</v>
      </c>
      <c r="BN105" s="71">
        <v>2</v>
      </c>
      <c r="BO105" s="71">
        <v>0</v>
      </c>
      <c r="BP105" s="71">
        <v>4.2</v>
      </c>
      <c r="BQ105" s="71" t="s">
        <v>24</v>
      </c>
      <c r="BR105" s="71" t="s">
        <v>24</v>
      </c>
      <c r="BS105" s="71" t="str">
        <f t="shared" si="48"/>
        <v>Cleared</v>
      </c>
      <c r="BT105" s="93">
        <v>3</v>
      </c>
      <c r="BU105" s="98">
        <v>1</v>
      </c>
      <c r="BV105" s="98">
        <v>3</v>
      </c>
      <c r="BW105" s="93">
        <v>2</v>
      </c>
      <c r="BX105" s="93">
        <v>0</v>
      </c>
      <c r="BY105" s="93">
        <v>0</v>
      </c>
      <c r="BZ105" s="76">
        <f t="shared" si="49"/>
        <v>9</v>
      </c>
      <c r="CA105" s="76">
        <f t="shared" si="50"/>
        <v>30</v>
      </c>
      <c r="CB105" s="76">
        <f t="shared" si="51"/>
        <v>9</v>
      </c>
      <c r="CC105" s="99" t="str">
        <f t="shared" si="31"/>
        <v>Cleared</v>
      </c>
      <c r="CD105" s="99" t="str">
        <f t="shared" si="52"/>
        <v>Cleared</v>
      </c>
      <c r="CE105" s="98" t="str">
        <f t="shared" si="53"/>
        <v>Cleared</v>
      </c>
    </row>
    <row r="106" spans="1:83" s="77" customFormat="1" x14ac:dyDescent="0.3">
      <c r="A106" s="78">
        <v>102</v>
      </c>
      <c r="B106" s="64" t="s">
        <v>230</v>
      </c>
      <c r="C106" s="65" t="s">
        <v>231</v>
      </c>
      <c r="D106" s="75">
        <v>1</v>
      </c>
      <c r="E106" s="71">
        <v>8</v>
      </c>
      <c r="F106" s="71">
        <v>2</v>
      </c>
      <c r="G106" s="71">
        <v>3</v>
      </c>
      <c r="H106" s="71" t="s">
        <v>500</v>
      </c>
      <c r="I106" s="71">
        <v>8</v>
      </c>
      <c r="J106" s="71">
        <v>69</v>
      </c>
      <c r="K106" s="71" t="str">
        <f t="shared" si="32"/>
        <v>Cleared</v>
      </c>
      <c r="L106" s="71">
        <v>1</v>
      </c>
      <c r="M106" s="71">
        <v>1</v>
      </c>
      <c r="N106" s="72">
        <v>3</v>
      </c>
      <c r="O106" s="72">
        <v>3</v>
      </c>
      <c r="P106" s="72">
        <v>1</v>
      </c>
      <c r="Q106" s="72">
        <v>4</v>
      </c>
      <c r="R106" s="79">
        <f t="shared" si="54"/>
        <v>13</v>
      </c>
      <c r="S106" s="79">
        <f t="shared" si="33"/>
        <v>43.333333333333336</v>
      </c>
      <c r="T106" s="79">
        <f t="shared" si="34"/>
        <v>13</v>
      </c>
      <c r="U106" s="76" t="str">
        <f t="shared" si="35"/>
        <v>Cleared</v>
      </c>
      <c r="V106" s="76" t="str">
        <f t="shared" si="36"/>
        <v>Cleared</v>
      </c>
      <c r="W106" s="98" t="str">
        <f t="shared" si="37"/>
        <v>Cleared</v>
      </c>
      <c r="X106" s="75">
        <v>1</v>
      </c>
      <c r="Y106" s="72">
        <v>3</v>
      </c>
      <c r="Z106" s="72">
        <v>3</v>
      </c>
      <c r="AA106" s="72">
        <v>2</v>
      </c>
      <c r="AB106" s="72" t="s">
        <v>24</v>
      </c>
      <c r="AC106" s="72">
        <v>8</v>
      </c>
      <c r="AD106" s="72">
        <v>68</v>
      </c>
      <c r="AE106" s="71" t="str">
        <f t="shared" si="38"/>
        <v>Cleared</v>
      </c>
      <c r="AF106" s="72">
        <v>1</v>
      </c>
      <c r="AG106" s="72">
        <v>1</v>
      </c>
      <c r="AH106" s="72">
        <v>3</v>
      </c>
      <c r="AI106" s="72">
        <v>0</v>
      </c>
      <c r="AJ106" s="72">
        <v>1</v>
      </c>
      <c r="AK106" s="72">
        <v>4</v>
      </c>
      <c r="AL106" s="79">
        <f t="shared" si="55"/>
        <v>10</v>
      </c>
      <c r="AM106" s="79">
        <f t="shared" si="39"/>
        <v>33.333333333333329</v>
      </c>
      <c r="AN106" s="79">
        <f t="shared" si="40"/>
        <v>9.9999999999999982</v>
      </c>
      <c r="AO106" s="76" t="str">
        <f t="shared" si="28"/>
        <v>Cleared</v>
      </c>
      <c r="AP106" s="76" t="str">
        <f t="shared" si="41"/>
        <v>Cleared</v>
      </c>
      <c r="AQ106" s="98" t="str">
        <f t="shared" si="42"/>
        <v>Cleared</v>
      </c>
      <c r="AR106" s="75">
        <v>1</v>
      </c>
      <c r="AS106" s="72">
        <v>4</v>
      </c>
      <c r="AT106" s="72">
        <v>2</v>
      </c>
      <c r="AU106" s="72">
        <v>0</v>
      </c>
      <c r="AV106" s="72">
        <v>2.6</v>
      </c>
      <c r="AW106" s="72">
        <v>8</v>
      </c>
      <c r="AX106" s="72">
        <v>67</v>
      </c>
      <c r="AY106" s="71" t="str">
        <f t="shared" si="43"/>
        <v>Cleared</v>
      </c>
      <c r="AZ106" s="72">
        <v>1</v>
      </c>
      <c r="BA106" s="72">
        <v>1</v>
      </c>
      <c r="BB106" s="72">
        <v>3</v>
      </c>
      <c r="BC106" s="72">
        <v>2</v>
      </c>
      <c r="BD106" s="72">
        <v>1</v>
      </c>
      <c r="BE106" s="72">
        <v>4</v>
      </c>
      <c r="BF106" s="79">
        <f t="shared" si="29"/>
        <v>12</v>
      </c>
      <c r="BG106" s="79">
        <f t="shared" si="44"/>
        <v>40</v>
      </c>
      <c r="BH106" s="79">
        <f t="shared" si="45"/>
        <v>12</v>
      </c>
      <c r="BI106" s="76" t="str">
        <f t="shared" si="30"/>
        <v>Cleared</v>
      </c>
      <c r="BJ106" s="76" t="str">
        <f t="shared" si="46"/>
        <v>Cleared</v>
      </c>
      <c r="BK106" s="98" t="str">
        <f t="shared" si="47"/>
        <v>Cleared</v>
      </c>
      <c r="BL106" s="75">
        <v>1.0666666666666667</v>
      </c>
      <c r="BM106" s="72">
        <v>17</v>
      </c>
      <c r="BN106" s="72">
        <v>5</v>
      </c>
      <c r="BO106" s="72">
        <v>0</v>
      </c>
      <c r="BP106" s="72">
        <v>2.1</v>
      </c>
      <c r="BQ106" s="72">
        <v>8</v>
      </c>
      <c r="BR106" s="72">
        <v>66</v>
      </c>
      <c r="BS106" s="71" t="str">
        <f t="shared" si="48"/>
        <v>Cleared</v>
      </c>
      <c r="BT106" s="98">
        <v>3</v>
      </c>
      <c r="BU106" s="98">
        <v>1</v>
      </c>
      <c r="BV106" s="98">
        <v>3</v>
      </c>
      <c r="BW106" s="98">
        <v>2</v>
      </c>
      <c r="BX106" s="98">
        <v>1</v>
      </c>
      <c r="BY106" s="98">
        <v>3</v>
      </c>
      <c r="BZ106" s="76">
        <f t="shared" si="49"/>
        <v>13</v>
      </c>
      <c r="CA106" s="79">
        <f t="shared" si="50"/>
        <v>43.333333333333336</v>
      </c>
      <c r="CB106" s="79">
        <f t="shared" si="51"/>
        <v>13</v>
      </c>
      <c r="CC106" s="99" t="str">
        <f t="shared" si="31"/>
        <v>Cleared</v>
      </c>
      <c r="CD106" s="99" t="str">
        <f t="shared" si="52"/>
        <v>Cleared</v>
      </c>
      <c r="CE106" s="98" t="str">
        <f t="shared" si="53"/>
        <v>Cleared</v>
      </c>
    </row>
    <row r="107" spans="1:83" s="77" customFormat="1" x14ac:dyDescent="0.3">
      <c r="A107" s="74">
        <v>103</v>
      </c>
      <c r="B107" s="60" t="s">
        <v>232</v>
      </c>
      <c r="C107" s="61" t="s">
        <v>233</v>
      </c>
      <c r="D107" s="75">
        <v>0.66666666666666663</v>
      </c>
      <c r="E107" s="71">
        <v>3</v>
      </c>
      <c r="F107" s="71">
        <v>1</v>
      </c>
      <c r="G107" s="71">
        <v>-3</v>
      </c>
      <c r="H107" s="71" t="s">
        <v>500</v>
      </c>
      <c r="I107" s="71">
        <v>8</v>
      </c>
      <c r="J107" s="71">
        <v>68</v>
      </c>
      <c r="K107" s="71" t="str">
        <f t="shared" si="32"/>
        <v>Cleared</v>
      </c>
      <c r="L107" s="71">
        <v>1</v>
      </c>
      <c r="M107" s="71">
        <v>1</v>
      </c>
      <c r="N107" s="71">
        <v>3</v>
      </c>
      <c r="O107" s="71">
        <v>3</v>
      </c>
      <c r="P107" s="71">
        <v>1</v>
      </c>
      <c r="Q107" s="71">
        <v>4</v>
      </c>
      <c r="R107" s="76">
        <f t="shared" si="54"/>
        <v>13</v>
      </c>
      <c r="S107" s="76">
        <f t="shared" si="33"/>
        <v>43.333333333333336</v>
      </c>
      <c r="T107" s="76">
        <f t="shared" si="34"/>
        <v>13</v>
      </c>
      <c r="U107" s="76" t="str">
        <f t="shared" si="35"/>
        <v>Cleared</v>
      </c>
      <c r="V107" s="76" t="str">
        <f t="shared" si="36"/>
        <v>Cleared</v>
      </c>
      <c r="W107" s="98" t="str">
        <f t="shared" si="37"/>
        <v>Cleared</v>
      </c>
      <c r="X107" s="75">
        <v>0.66666666666666663</v>
      </c>
      <c r="Y107" s="71" t="s">
        <v>24</v>
      </c>
      <c r="Z107" s="71" t="s">
        <v>24</v>
      </c>
      <c r="AA107" s="71" t="s">
        <v>24</v>
      </c>
      <c r="AB107" s="71" t="s">
        <v>24</v>
      </c>
      <c r="AC107" s="71">
        <v>8</v>
      </c>
      <c r="AD107" s="71" t="s">
        <v>24</v>
      </c>
      <c r="AE107" s="71" t="str">
        <f t="shared" si="38"/>
        <v>Cleared</v>
      </c>
      <c r="AF107" s="71">
        <v>0</v>
      </c>
      <c r="AG107" s="71">
        <v>0</v>
      </c>
      <c r="AH107" s="71">
        <v>0</v>
      </c>
      <c r="AI107" s="71">
        <v>0</v>
      </c>
      <c r="AJ107" s="71">
        <v>1</v>
      </c>
      <c r="AK107" s="71">
        <v>0</v>
      </c>
      <c r="AL107" s="76">
        <f t="shared" si="55"/>
        <v>1</v>
      </c>
      <c r="AM107" s="76">
        <f t="shared" si="39"/>
        <v>3.3333333333333335</v>
      </c>
      <c r="AN107" s="76">
        <f t="shared" si="40"/>
        <v>1</v>
      </c>
      <c r="AO107" s="76" t="str">
        <f t="shared" si="28"/>
        <v>NC</v>
      </c>
      <c r="AP107" s="76" t="str">
        <f t="shared" si="41"/>
        <v>NC</v>
      </c>
      <c r="AQ107" s="98" t="str">
        <f t="shared" si="42"/>
        <v xml:space="preserve">Test </v>
      </c>
      <c r="AR107" s="75">
        <v>0.66666666666666663</v>
      </c>
      <c r="AS107" s="71">
        <v>2</v>
      </c>
      <c r="AT107" s="71">
        <v>3</v>
      </c>
      <c r="AU107" s="71">
        <v>-6</v>
      </c>
      <c r="AV107" s="71" t="s">
        <v>24</v>
      </c>
      <c r="AW107" s="71">
        <v>8</v>
      </c>
      <c r="AX107" s="71">
        <v>65</v>
      </c>
      <c r="AY107" s="71" t="str">
        <f t="shared" si="43"/>
        <v>Cleared</v>
      </c>
      <c r="AZ107" s="71">
        <v>1</v>
      </c>
      <c r="BA107" s="71">
        <v>1</v>
      </c>
      <c r="BB107" s="71">
        <v>2</v>
      </c>
      <c r="BC107" s="71">
        <v>0</v>
      </c>
      <c r="BD107" s="71">
        <v>1</v>
      </c>
      <c r="BE107" s="71">
        <v>3</v>
      </c>
      <c r="BF107" s="76">
        <f t="shared" si="29"/>
        <v>8</v>
      </c>
      <c r="BG107" s="76">
        <f t="shared" si="44"/>
        <v>26.666666666666668</v>
      </c>
      <c r="BH107" s="76">
        <f t="shared" si="45"/>
        <v>8</v>
      </c>
      <c r="BI107" s="76" t="str">
        <f t="shared" si="30"/>
        <v>NC</v>
      </c>
      <c r="BJ107" s="76" t="str">
        <f t="shared" si="46"/>
        <v>NC</v>
      </c>
      <c r="BK107" s="98" t="str">
        <f t="shared" si="47"/>
        <v xml:space="preserve">Test </v>
      </c>
      <c r="BL107" s="75">
        <v>0.66666666666666663</v>
      </c>
      <c r="BM107" s="71">
        <v>4</v>
      </c>
      <c r="BN107" s="71">
        <v>2</v>
      </c>
      <c r="BO107" s="71">
        <v>-5</v>
      </c>
      <c r="BP107" s="71">
        <v>2.1</v>
      </c>
      <c r="BQ107" s="71">
        <v>8</v>
      </c>
      <c r="BR107" s="71">
        <v>63</v>
      </c>
      <c r="BS107" s="71" t="str">
        <f t="shared" si="48"/>
        <v>Cleared</v>
      </c>
      <c r="BT107" s="93">
        <v>1</v>
      </c>
      <c r="BU107" s="98">
        <v>1</v>
      </c>
      <c r="BV107" s="98">
        <v>3</v>
      </c>
      <c r="BW107" s="93">
        <v>2</v>
      </c>
      <c r="BX107" s="93">
        <v>1</v>
      </c>
      <c r="BY107" s="93">
        <v>3</v>
      </c>
      <c r="BZ107" s="76">
        <f t="shared" si="49"/>
        <v>11</v>
      </c>
      <c r="CA107" s="76">
        <f t="shared" si="50"/>
        <v>36.666666666666664</v>
      </c>
      <c r="CB107" s="76">
        <f t="shared" si="51"/>
        <v>10.999999999999998</v>
      </c>
      <c r="CC107" s="99" t="str">
        <f t="shared" si="31"/>
        <v>Cleared</v>
      </c>
      <c r="CD107" s="99" t="str">
        <f t="shared" si="52"/>
        <v>Cleared</v>
      </c>
      <c r="CE107" s="98" t="str">
        <f t="shared" si="53"/>
        <v>Cleared</v>
      </c>
    </row>
    <row r="108" spans="1:83" s="77" customFormat="1" x14ac:dyDescent="0.3">
      <c r="A108" s="78">
        <v>104</v>
      </c>
      <c r="B108" s="64" t="s">
        <v>234</v>
      </c>
      <c r="C108" s="65" t="s">
        <v>235</v>
      </c>
      <c r="D108" s="75">
        <v>0.8</v>
      </c>
      <c r="E108" s="71" t="s">
        <v>24</v>
      </c>
      <c r="F108" s="71" t="s">
        <v>24</v>
      </c>
      <c r="G108" s="71" t="s">
        <v>24</v>
      </c>
      <c r="H108" s="71" t="s">
        <v>24</v>
      </c>
      <c r="I108" s="71" t="s">
        <v>24</v>
      </c>
      <c r="J108" s="71" t="s">
        <v>24</v>
      </c>
      <c r="K108" s="71" t="str">
        <f t="shared" si="32"/>
        <v>Cleared</v>
      </c>
      <c r="L108" s="71">
        <v>0</v>
      </c>
      <c r="M108" s="71">
        <v>0</v>
      </c>
      <c r="N108" s="72">
        <v>0</v>
      </c>
      <c r="O108" s="72">
        <v>0</v>
      </c>
      <c r="P108" s="72">
        <v>0</v>
      </c>
      <c r="Q108" s="72">
        <v>0</v>
      </c>
      <c r="R108" s="79">
        <f t="shared" si="54"/>
        <v>0</v>
      </c>
      <c r="S108" s="79">
        <f t="shared" si="33"/>
        <v>0</v>
      </c>
      <c r="T108" s="79">
        <f t="shared" si="34"/>
        <v>0</v>
      </c>
      <c r="U108" s="76" t="str">
        <f t="shared" si="35"/>
        <v>NC</v>
      </c>
      <c r="V108" s="76" t="str">
        <f t="shared" si="36"/>
        <v>NC</v>
      </c>
      <c r="W108" s="98" t="str">
        <f t="shared" si="37"/>
        <v xml:space="preserve">Test </v>
      </c>
      <c r="X108" s="75">
        <v>0.66666666666666663</v>
      </c>
      <c r="Y108" s="72" t="s">
        <v>24</v>
      </c>
      <c r="Z108" s="72" t="s">
        <v>24</v>
      </c>
      <c r="AA108" s="72" t="s">
        <v>24</v>
      </c>
      <c r="AB108" s="72" t="s">
        <v>24</v>
      </c>
      <c r="AC108" s="72" t="s">
        <v>24</v>
      </c>
      <c r="AD108" s="72">
        <v>68</v>
      </c>
      <c r="AE108" s="71" t="str">
        <f t="shared" si="38"/>
        <v>Cleared</v>
      </c>
      <c r="AF108" s="72">
        <v>0</v>
      </c>
      <c r="AG108" s="72">
        <v>0</v>
      </c>
      <c r="AH108" s="72">
        <v>0</v>
      </c>
      <c r="AI108" s="72">
        <v>0</v>
      </c>
      <c r="AJ108" s="72">
        <v>0</v>
      </c>
      <c r="AK108" s="72">
        <v>4</v>
      </c>
      <c r="AL108" s="79">
        <f t="shared" si="55"/>
        <v>4</v>
      </c>
      <c r="AM108" s="79">
        <f t="shared" si="39"/>
        <v>13.333333333333334</v>
      </c>
      <c r="AN108" s="79">
        <f t="shared" si="40"/>
        <v>4</v>
      </c>
      <c r="AO108" s="76" t="str">
        <f t="shared" si="28"/>
        <v>NC</v>
      </c>
      <c r="AP108" s="76" t="str">
        <f t="shared" si="41"/>
        <v>NC</v>
      </c>
      <c r="AQ108" s="98" t="str">
        <f t="shared" si="42"/>
        <v xml:space="preserve">Test </v>
      </c>
      <c r="AR108" s="75">
        <v>0.96666666666666667</v>
      </c>
      <c r="AS108" s="72">
        <v>3</v>
      </c>
      <c r="AT108" s="72">
        <v>2</v>
      </c>
      <c r="AU108" s="72">
        <v>13</v>
      </c>
      <c r="AV108" s="72">
        <v>6.4</v>
      </c>
      <c r="AW108" s="72" t="s">
        <v>24</v>
      </c>
      <c r="AX108" s="72" t="s">
        <v>24</v>
      </c>
      <c r="AY108" s="71" t="str">
        <f t="shared" si="43"/>
        <v>Cleared</v>
      </c>
      <c r="AZ108" s="72">
        <v>1</v>
      </c>
      <c r="BA108" s="72">
        <v>1</v>
      </c>
      <c r="BB108" s="72">
        <v>4</v>
      </c>
      <c r="BC108" s="72">
        <v>3</v>
      </c>
      <c r="BD108" s="72">
        <v>0</v>
      </c>
      <c r="BE108" s="72">
        <v>0</v>
      </c>
      <c r="BF108" s="79">
        <f t="shared" si="29"/>
        <v>9</v>
      </c>
      <c r="BG108" s="79">
        <f t="shared" si="44"/>
        <v>30</v>
      </c>
      <c r="BH108" s="79">
        <f t="shared" si="45"/>
        <v>9</v>
      </c>
      <c r="BI108" s="76" t="str">
        <f t="shared" si="30"/>
        <v>Cleared</v>
      </c>
      <c r="BJ108" s="76" t="str">
        <f t="shared" si="46"/>
        <v>Cleared</v>
      </c>
      <c r="BK108" s="98" t="str">
        <f t="shared" si="47"/>
        <v>Cleared</v>
      </c>
      <c r="BL108" s="75">
        <v>0.8</v>
      </c>
      <c r="BM108" s="72">
        <v>4</v>
      </c>
      <c r="BN108" s="72">
        <v>2</v>
      </c>
      <c r="BO108" s="72">
        <v>12</v>
      </c>
      <c r="BP108" s="72">
        <v>7.9</v>
      </c>
      <c r="BQ108" s="72" t="s">
        <v>24</v>
      </c>
      <c r="BR108" s="72">
        <v>70</v>
      </c>
      <c r="BS108" s="71" t="str">
        <f t="shared" si="48"/>
        <v>Cleared</v>
      </c>
      <c r="BT108" s="98">
        <v>1</v>
      </c>
      <c r="BU108" s="98">
        <v>1</v>
      </c>
      <c r="BV108" s="98">
        <v>4</v>
      </c>
      <c r="BW108" s="98">
        <v>4</v>
      </c>
      <c r="BX108" s="98">
        <v>0</v>
      </c>
      <c r="BY108" s="98">
        <v>4</v>
      </c>
      <c r="BZ108" s="76">
        <f t="shared" si="49"/>
        <v>14</v>
      </c>
      <c r="CA108" s="79">
        <f t="shared" si="50"/>
        <v>46.666666666666664</v>
      </c>
      <c r="CB108" s="79">
        <f t="shared" si="51"/>
        <v>13.999999999999998</v>
      </c>
      <c r="CC108" s="99" t="str">
        <f t="shared" si="31"/>
        <v>Cleared</v>
      </c>
      <c r="CD108" s="99" t="str">
        <f t="shared" si="52"/>
        <v>Cleared</v>
      </c>
      <c r="CE108" s="98" t="str">
        <f t="shared" si="53"/>
        <v>Cleared</v>
      </c>
    </row>
    <row r="109" spans="1:83" s="77" customFormat="1" x14ac:dyDescent="0.3">
      <c r="A109" s="74">
        <v>105</v>
      </c>
      <c r="B109" s="60" t="s">
        <v>236</v>
      </c>
      <c r="C109" s="61" t="s">
        <v>237</v>
      </c>
      <c r="D109" s="75">
        <v>0.66666666666666663</v>
      </c>
      <c r="E109" s="71">
        <v>3</v>
      </c>
      <c r="F109" s="71">
        <v>1</v>
      </c>
      <c r="G109" s="71">
        <v>-18</v>
      </c>
      <c r="H109" s="71" t="s">
        <v>500</v>
      </c>
      <c r="I109" s="71">
        <v>8</v>
      </c>
      <c r="J109" s="71">
        <v>59</v>
      </c>
      <c r="K109" s="71" t="str">
        <f t="shared" si="32"/>
        <v>Cleared</v>
      </c>
      <c r="L109" s="71">
        <v>1</v>
      </c>
      <c r="M109" s="71">
        <v>1</v>
      </c>
      <c r="N109" s="71">
        <v>2</v>
      </c>
      <c r="O109" s="71">
        <v>3</v>
      </c>
      <c r="P109" s="71">
        <v>1</v>
      </c>
      <c r="Q109" s="71">
        <v>3</v>
      </c>
      <c r="R109" s="76">
        <f t="shared" si="54"/>
        <v>11</v>
      </c>
      <c r="S109" s="76">
        <f t="shared" si="33"/>
        <v>36.666666666666664</v>
      </c>
      <c r="T109" s="76">
        <f t="shared" si="34"/>
        <v>10.999999999999998</v>
      </c>
      <c r="U109" s="76" t="str">
        <f t="shared" si="35"/>
        <v>Cleared</v>
      </c>
      <c r="V109" s="76" t="str">
        <f t="shared" si="36"/>
        <v>Cleared</v>
      </c>
      <c r="W109" s="98" t="str">
        <f t="shared" si="37"/>
        <v>Cleared</v>
      </c>
      <c r="X109" s="75">
        <v>0.66666666666666663</v>
      </c>
      <c r="Y109" s="71">
        <v>3</v>
      </c>
      <c r="Z109" s="71">
        <v>7</v>
      </c>
      <c r="AA109" s="71">
        <v>-25</v>
      </c>
      <c r="AB109" s="71" t="s">
        <v>24</v>
      </c>
      <c r="AC109" s="71">
        <v>8</v>
      </c>
      <c r="AD109" s="71">
        <v>61</v>
      </c>
      <c r="AE109" s="71" t="str">
        <f t="shared" si="38"/>
        <v>Cleared</v>
      </c>
      <c r="AF109" s="71">
        <v>1</v>
      </c>
      <c r="AG109" s="71">
        <v>1</v>
      </c>
      <c r="AH109" s="71">
        <v>1</v>
      </c>
      <c r="AI109" s="71">
        <v>0</v>
      </c>
      <c r="AJ109" s="71">
        <v>1</v>
      </c>
      <c r="AK109" s="71">
        <v>3</v>
      </c>
      <c r="AL109" s="76">
        <f t="shared" si="55"/>
        <v>7</v>
      </c>
      <c r="AM109" s="76">
        <f t="shared" si="39"/>
        <v>23.333333333333332</v>
      </c>
      <c r="AN109" s="76">
        <f t="shared" si="40"/>
        <v>6.9999999999999991</v>
      </c>
      <c r="AO109" s="76" t="str">
        <f t="shared" si="28"/>
        <v>NC</v>
      </c>
      <c r="AP109" s="76" t="str">
        <f t="shared" si="41"/>
        <v>NC</v>
      </c>
      <c r="AQ109" s="98" t="str">
        <f t="shared" si="42"/>
        <v xml:space="preserve">Test </v>
      </c>
      <c r="AR109" s="75">
        <v>0.66666666666666663</v>
      </c>
      <c r="AS109" s="71" t="s">
        <v>24</v>
      </c>
      <c r="AT109" s="71" t="s">
        <v>24</v>
      </c>
      <c r="AU109" s="71" t="s">
        <v>24</v>
      </c>
      <c r="AV109" s="71">
        <v>2.1</v>
      </c>
      <c r="AW109" s="71">
        <v>8</v>
      </c>
      <c r="AX109" s="71">
        <v>60</v>
      </c>
      <c r="AY109" s="71" t="str">
        <f t="shared" si="43"/>
        <v>Cleared</v>
      </c>
      <c r="AZ109" s="71">
        <v>0</v>
      </c>
      <c r="BA109" s="71">
        <v>0</v>
      </c>
      <c r="BB109" s="71">
        <v>0</v>
      </c>
      <c r="BC109" s="71">
        <v>2</v>
      </c>
      <c r="BD109" s="71">
        <v>1</v>
      </c>
      <c r="BE109" s="71">
        <v>3</v>
      </c>
      <c r="BF109" s="76">
        <f t="shared" si="29"/>
        <v>6</v>
      </c>
      <c r="BG109" s="76">
        <f t="shared" si="44"/>
        <v>20</v>
      </c>
      <c r="BH109" s="76">
        <f t="shared" si="45"/>
        <v>6</v>
      </c>
      <c r="BI109" s="76" t="str">
        <f t="shared" si="30"/>
        <v>NC</v>
      </c>
      <c r="BJ109" s="76" t="str">
        <f t="shared" si="46"/>
        <v>NC</v>
      </c>
      <c r="BK109" s="98" t="str">
        <f t="shared" si="47"/>
        <v xml:space="preserve">Test </v>
      </c>
      <c r="BL109" s="75">
        <v>0.23333333333333334</v>
      </c>
      <c r="BM109" s="71" t="s">
        <v>24</v>
      </c>
      <c r="BN109" s="71" t="s">
        <v>24</v>
      </c>
      <c r="BO109" s="71" t="s">
        <v>24</v>
      </c>
      <c r="BP109" s="71">
        <v>2.1</v>
      </c>
      <c r="BQ109" s="71">
        <v>8</v>
      </c>
      <c r="BR109" s="71">
        <v>61</v>
      </c>
      <c r="BS109" s="71" t="str">
        <f t="shared" si="48"/>
        <v>NC</v>
      </c>
      <c r="BT109" s="93">
        <v>0</v>
      </c>
      <c r="BU109" s="98">
        <v>0</v>
      </c>
      <c r="BV109" s="98">
        <v>0</v>
      </c>
      <c r="BW109" s="93">
        <v>2</v>
      </c>
      <c r="BX109" s="93">
        <v>1</v>
      </c>
      <c r="BY109" s="93">
        <v>3</v>
      </c>
      <c r="BZ109" s="76">
        <f t="shared" si="49"/>
        <v>6</v>
      </c>
      <c r="CA109" s="76">
        <f t="shared" si="50"/>
        <v>20</v>
      </c>
      <c r="CB109" s="76">
        <f t="shared" si="51"/>
        <v>6</v>
      </c>
      <c r="CC109" s="99" t="str">
        <f t="shared" si="31"/>
        <v>NC</v>
      </c>
      <c r="CD109" s="99" t="str">
        <f t="shared" si="52"/>
        <v>NC</v>
      </c>
      <c r="CE109" s="98" t="str">
        <f t="shared" si="53"/>
        <v xml:space="preserve">Attendance  Test </v>
      </c>
    </row>
    <row r="110" spans="1:83" s="77" customFormat="1" x14ac:dyDescent="0.3">
      <c r="A110" s="78">
        <v>106</v>
      </c>
      <c r="B110" s="64" t="s">
        <v>238</v>
      </c>
      <c r="C110" s="65" t="s">
        <v>239</v>
      </c>
      <c r="D110" s="75">
        <v>0.66666666666666663</v>
      </c>
      <c r="E110" s="71">
        <v>30</v>
      </c>
      <c r="F110" s="71">
        <v>1</v>
      </c>
      <c r="G110" s="71">
        <v>-12</v>
      </c>
      <c r="H110" s="71" t="s">
        <v>500</v>
      </c>
      <c r="I110" s="71">
        <v>3</v>
      </c>
      <c r="J110" s="71">
        <v>71</v>
      </c>
      <c r="K110" s="71" t="str">
        <f t="shared" si="32"/>
        <v>Cleared</v>
      </c>
      <c r="L110" s="71">
        <v>5</v>
      </c>
      <c r="M110" s="71">
        <v>1</v>
      </c>
      <c r="N110" s="72">
        <v>2</v>
      </c>
      <c r="O110" s="72">
        <v>3</v>
      </c>
      <c r="P110" s="72">
        <v>3</v>
      </c>
      <c r="Q110" s="72">
        <v>4</v>
      </c>
      <c r="R110" s="79">
        <f t="shared" si="54"/>
        <v>18</v>
      </c>
      <c r="S110" s="79">
        <f t="shared" si="33"/>
        <v>60</v>
      </c>
      <c r="T110" s="79">
        <f t="shared" si="34"/>
        <v>18</v>
      </c>
      <c r="U110" s="76" t="str">
        <f t="shared" si="35"/>
        <v>Cleared</v>
      </c>
      <c r="V110" s="76" t="str">
        <f t="shared" si="36"/>
        <v>Cleared</v>
      </c>
      <c r="W110" s="98" t="str">
        <f t="shared" si="37"/>
        <v>Cleared</v>
      </c>
      <c r="X110" s="75">
        <v>0.66666666666666663</v>
      </c>
      <c r="Y110" s="72">
        <v>28</v>
      </c>
      <c r="Z110" s="72">
        <v>2</v>
      </c>
      <c r="AA110" s="72">
        <v>-13</v>
      </c>
      <c r="AB110" s="72">
        <v>7.1</v>
      </c>
      <c r="AC110" s="72">
        <v>7</v>
      </c>
      <c r="AD110" s="72">
        <v>70</v>
      </c>
      <c r="AE110" s="71" t="str">
        <f t="shared" si="38"/>
        <v>Cleared</v>
      </c>
      <c r="AF110" s="72">
        <v>4</v>
      </c>
      <c r="AG110" s="72">
        <v>1</v>
      </c>
      <c r="AH110" s="72">
        <v>2</v>
      </c>
      <c r="AI110" s="72">
        <v>3</v>
      </c>
      <c r="AJ110" s="72">
        <v>1</v>
      </c>
      <c r="AK110" s="72">
        <v>4</v>
      </c>
      <c r="AL110" s="79">
        <f t="shared" si="55"/>
        <v>15</v>
      </c>
      <c r="AM110" s="79">
        <f t="shared" si="39"/>
        <v>50</v>
      </c>
      <c r="AN110" s="79">
        <f t="shared" si="40"/>
        <v>15</v>
      </c>
      <c r="AO110" s="76" t="str">
        <f t="shared" si="28"/>
        <v>Cleared</v>
      </c>
      <c r="AP110" s="76" t="str">
        <f t="shared" si="41"/>
        <v>Cleared</v>
      </c>
      <c r="AQ110" s="98" t="str">
        <f t="shared" si="42"/>
        <v>Cleared</v>
      </c>
      <c r="AR110" s="75">
        <v>0.66666666666666663</v>
      </c>
      <c r="AS110" s="72">
        <v>20</v>
      </c>
      <c r="AT110" s="72">
        <v>12</v>
      </c>
      <c r="AU110" s="72">
        <v>-9</v>
      </c>
      <c r="AV110" s="72" t="s">
        <v>24</v>
      </c>
      <c r="AW110" s="72">
        <v>8</v>
      </c>
      <c r="AX110" s="72">
        <v>72</v>
      </c>
      <c r="AY110" s="71" t="str">
        <f t="shared" si="43"/>
        <v>Cleared</v>
      </c>
      <c r="AZ110" s="72">
        <v>3</v>
      </c>
      <c r="BA110" s="72">
        <v>2</v>
      </c>
      <c r="BB110" s="72">
        <v>3</v>
      </c>
      <c r="BC110" s="72">
        <v>0</v>
      </c>
      <c r="BD110" s="72">
        <v>1</v>
      </c>
      <c r="BE110" s="72">
        <v>4</v>
      </c>
      <c r="BF110" s="79">
        <f t="shared" si="29"/>
        <v>13</v>
      </c>
      <c r="BG110" s="79">
        <f t="shared" si="44"/>
        <v>43.333333333333336</v>
      </c>
      <c r="BH110" s="79">
        <f t="shared" si="45"/>
        <v>13</v>
      </c>
      <c r="BI110" s="76" t="str">
        <f t="shared" si="30"/>
        <v>Cleared</v>
      </c>
      <c r="BJ110" s="76" t="str">
        <f t="shared" si="46"/>
        <v>Cleared</v>
      </c>
      <c r="BK110" s="98" t="str">
        <f t="shared" si="47"/>
        <v>Cleared</v>
      </c>
      <c r="BL110" s="75">
        <v>0.66666666666666663</v>
      </c>
      <c r="BM110" s="72">
        <v>30</v>
      </c>
      <c r="BN110" s="72">
        <v>9</v>
      </c>
      <c r="BO110" s="72">
        <v>-15</v>
      </c>
      <c r="BP110" s="72">
        <v>3.4</v>
      </c>
      <c r="BQ110" s="72">
        <v>8</v>
      </c>
      <c r="BR110" s="72">
        <v>71</v>
      </c>
      <c r="BS110" s="71" t="str">
        <f t="shared" si="48"/>
        <v>Cleared</v>
      </c>
      <c r="BT110" s="98">
        <v>5</v>
      </c>
      <c r="BU110" s="98">
        <v>1</v>
      </c>
      <c r="BV110" s="98">
        <v>2</v>
      </c>
      <c r="BW110" s="98">
        <v>2</v>
      </c>
      <c r="BX110" s="98">
        <v>1</v>
      </c>
      <c r="BY110" s="98">
        <v>4</v>
      </c>
      <c r="BZ110" s="76">
        <f t="shared" si="49"/>
        <v>15</v>
      </c>
      <c r="CA110" s="79">
        <f t="shared" si="50"/>
        <v>50</v>
      </c>
      <c r="CB110" s="79">
        <f t="shared" si="51"/>
        <v>15</v>
      </c>
      <c r="CC110" s="99" t="str">
        <f t="shared" si="31"/>
        <v>Cleared</v>
      </c>
      <c r="CD110" s="99" t="str">
        <f t="shared" si="52"/>
        <v>Cleared</v>
      </c>
      <c r="CE110" s="98" t="str">
        <f t="shared" si="53"/>
        <v>Cleared</v>
      </c>
    </row>
    <row r="111" spans="1:83" s="77" customFormat="1" x14ac:dyDescent="0.3">
      <c r="A111" s="74">
        <v>107</v>
      </c>
      <c r="B111" s="60" t="s">
        <v>240</v>
      </c>
      <c r="C111" s="61" t="s">
        <v>241</v>
      </c>
      <c r="D111" s="75">
        <v>0.66666666666666663</v>
      </c>
      <c r="E111" s="71">
        <v>3</v>
      </c>
      <c r="F111" s="71">
        <v>1</v>
      </c>
      <c r="G111" s="71">
        <v>-9</v>
      </c>
      <c r="H111" s="71" t="s">
        <v>500</v>
      </c>
      <c r="I111" s="71">
        <v>8</v>
      </c>
      <c r="J111" s="71">
        <v>69</v>
      </c>
      <c r="K111" s="71" t="str">
        <f t="shared" si="32"/>
        <v>Cleared</v>
      </c>
      <c r="L111" s="71">
        <v>1</v>
      </c>
      <c r="M111" s="71">
        <v>1</v>
      </c>
      <c r="N111" s="71">
        <v>2</v>
      </c>
      <c r="O111" s="71">
        <v>3</v>
      </c>
      <c r="P111" s="71">
        <v>1</v>
      </c>
      <c r="Q111" s="71">
        <v>4</v>
      </c>
      <c r="R111" s="76">
        <f t="shared" si="54"/>
        <v>12</v>
      </c>
      <c r="S111" s="76">
        <f t="shared" si="33"/>
        <v>40</v>
      </c>
      <c r="T111" s="76">
        <f t="shared" si="34"/>
        <v>12</v>
      </c>
      <c r="U111" s="76" t="str">
        <f t="shared" si="35"/>
        <v>Cleared</v>
      </c>
      <c r="V111" s="76" t="str">
        <f t="shared" si="36"/>
        <v>Cleared</v>
      </c>
      <c r="W111" s="98" t="str">
        <f t="shared" si="37"/>
        <v>Cleared</v>
      </c>
      <c r="X111" s="75">
        <v>0.66666666666666663</v>
      </c>
      <c r="Y111" s="71" t="s">
        <v>24</v>
      </c>
      <c r="Z111" s="71" t="s">
        <v>24</v>
      </c>
      <c r="AA111" s="71" t="s">
        <v>24</v>
      </c>
      <c r="AB111" s="71" t="s">
        <v>24</v>
      </c>
      <c r="AC111" s="71">
        <v>8</v>
      </c>
      <c r="AD111" s="71">
        <v>66</v>
      </c>
      <c r="AE111" s="71" t="str">
        <f t="shared" si="38"/>
        <v>Cleared</v>
      </c>
      <c r="AF111" s="71">
        <v>0</v>
      </c>
      <c r="AG111" s="71">
        <v>0</v>
      </c>
      <c r="AH111" s="71">
        <v>0</v>
      </c>
      <c r="AI111" s="71">
        <v>0</v>
      </c>
      <c r="AJ111" s="71">
        <v>1</v>
      </c>
      <c r="AK111" s="71">
        <v>3</v>
      </c>
      <c r="AL111" s="76">
        <f t="shared" si="55"/>
        <v>4</v>
      </c>
      <c r="AM111" s="76">
        <f t="shared" si="39"/>
        <v>13.333333333333334</v>
      </c>
      <c r="AN111" s="76">
        <f t="shared" si="40"/>
        <v>4</v>
      </c>
      <c r="AO111" s="76" t="str">
        <f t="shared" si="28"/>
        <v>NC</v>
      </c>
      <c r="AP111" s="76" t="str">
        <f t="shared" si="41"/>
        <v>NC</v>
      </c>
      <c r="AQ111" s="98" t="str">
        <f t="shared" si="42"/>
        <v xml:space="preserve">Test </v>
      </c>
      <c r="AR111" s="75">
        <v>0.8</v>
      </c>
      <c r="AS111" s="71">
        <v>5</v>
      </c>
      <c r="AT111" s="71">
        <v>2</v>
      </c>
      <c r="AU111" s="71">
        <v>-3</v>
      </c>
      <c r="AV111" s="71" t="s">
        <v>24</v>
      </c>
      <c r="AW111" s="71">
        <v>8</v>
      </c>
      <c r="AX111" s="71">
        <v>64</v>
      </c>
      <c r="AY111" s="71" t="str">
        <f t="shared" si="43"/>
        <v>Cleared</v>
      </c>
      <c r="AZ111" s="71">
        <v>1</v>
      </c>
      <c r="BA111" s="71">
        <v>1</v>
      </c>
      <c r="BB111" s="71">
        <v>3</v>
      </c>
      <c r="BC111" s="71">
        <v>0</v>
      </c>
      <c r="BD111" s="71">
        <v>1</v>
      </c>
      <c r="BE111" s="71">
        <v>3</v>
      </c>
      <c r="BF111" s="76">
        <f t="shared" si="29"/>
        <v>9</v>
      </c>
      <c r="BG111" s="76">
        <f t="shared" si="44"/>
        <v>30</v>
      </c>
      <c r="BH111" s="76">
        <f t="shared" si="45"/>
        <v>9</v>
      </c>
      <c r="BI111" s="76" t="str">
        <f t="shared" si="30"/>
        <v>Cleared</v>
      </c>
      <c r="BJ111" s="76" t="str">
        <f t="shared" si="46"/>
        <v>Cleared</v>
      </c>
      <c r="BK111" s="98" t="str">
        <f t="shared" si="47"/>
        <v>Cleared</v>
      </c>
      <c r="BL111" s="75">
        <v>0.66666666666666663</v>
      </c>
      <c r="BM111" s="71">
        <v>5</v>
      </c>
      <c r="BN111" s="71">
        <v>3</v>
      </c>
      <c r="BO111" s="71">
        <v>-5</v>
      </c>
      <c r="BP111" s="71">
        <v>2.1</v>
      </c>
      <c r="BQ111" s="71">
        <v>8</v>
      </c>
      <c r="BR111" s="71">
        <v>62</v>
      </c>
      <c r="BS111" s="71" t="str">
        <f t="shared" si="48"/>
        <v>Cleared</v>
      </c>
      <c r="BT111" s="93">
        <v>1</v>
      </c>
      <c r="BU111" s="98">
        <v>1</v>
      </c>
      <c r="BV111" s="98">
        <v>3</v>
      </c>
      <c r="BW111" s="93">
        <v>2</v>
      </c>
      <c r="BX111" s="93">
        <v>1</v>
      </c>
      <c r="BY111" s="93">
        <v>3</v>
      </c>
      <c r="BZ111" s="76">
        <f t="shared" si="49"/>
        <v>11</v>
      </c>
      <c r="CA111" s="76">
        <f t="shared" si="50"/>
        <v>36.666666666666664</v>
      </c>
      <c r="CB111" s="76">
        <f t="shared" si="51"/>
        <v>10.999999999999998</v>
      </c>
      <c r="CC111" s="99" t="str">
        <f t="shared" si="31"/>
        <v>Cleared</v>
      </c>
      <c r="CD111" s="99" t="str">
        <f t="shared" si="52"/>
        <v>Cleared</v>
      </c>
      <c r="CE111" s="98" t="str">
        <f t="shared" si="53"/>
        <v>Cleared</v>
      </c>
    </row>
    <row r="112" spans="1:83" s="77" customFormat="1" x14ac:dyDescent="0.3">
      <c r="A112" s="78">
        <v>108</v>
      </c>
      <c r="B112" s="64" t="s">
        <v>242</v>
      </c>
      <c r="C112" s="65" t="s">
        <v>243</v>
      </c>
      <c r="D112" s="75">
        <v>0.8</v>
      </c>
      <c r="E112" s="71">
        <v>4</v>
      </c>
      <c r="F112" s="71">
        <v>2</v>
      </c>
      <c r="G112" s="71">
        <v>-25</v>
      </c>
      <c r="H112" s="71" t="s">
        <v>500</v>
      </c>
      <c r="I112" s="71">
        <v>3</v>
      </c>
      <c r="J112" s="71">
        <v>0</v>
      </c>
      <c r="K112" s="71" t="str">
        <f t="shared" si="32"/>
        <v>Cleared</v>
      </c>
      <c r="L112" s="71">
        <v>1</v>
      </c>
      <c r="M112" s="71">
        <v>1</v>
      </c>
      <c r="N112" s="72">
        <v>2</v>
      </c>
      <c r="O112" s="72">
        <v>3</v>
      </c>
      <c r="P112" s="72">
        <v>3</v>
      </c>
      <c r="Q112" s="72">
        <v>1</v>
      </c>
      <c r="R112" s="79">
        <f t="shared" si="54"/>
        <v>11</v>
      </c>
      <c r="S112" s="79">
        <f t="shared" si="33"/>
        <v>36.666666666666664</v>
      </c>
      <c r="T112" s="79">
        <f t="shared" si="34"/>
        <v>10.999999999999998</v>
      </c>
      <c r="U112" s="76" t="str">
        <f t="shared" si="35"/>
        <v>Cleared</v>
      </c>
      <c r="V112" s="76" t="str">
        <f t="shared" si="36"/>
        <v>Cleared</v>
      </c>
      <c r="W112" s="98" t="str">
        <f t="shared" si="37"/>
        <v>Cleared</v>
      </c>
      <c r="X112" s="75">
        <v>0.8</v>
      </c>
      <c r="Y112" s="72">
        <v>4</v>
      </c>
      <c r="Z112" s="72">
        <v>2</v>
      </c>
      <c r="AA112" s="72">
        <v>2</v>
      </c>
      <c r="AB112" s="72">
        <v>6.1</v>
      </c>
      <c r="AC112" s="72">
        <v>8</v>
      </c>
      <c r="AD112" s="72">
        <v>73</v>
      </c>
      <c r="AE112" s="71" t="str">
        <f t="shared" si="38"/>
        <v>Cleared</v>
      </c>
      <c r="AF112" s="72">
        <v>1</v>
      </c>
      <c r="AG112" s="72">
        <v>1</v>
      </c>
      <c r="AH112" s="72">
        <v>3</v>
      </c>
      <c r="AI112" s="72">
        <v>2</v>
      </c>
      <c r="AJ112" s="72">
        <v>1</v>
      </c>
      <c r="AK112" s="72">
        <v>4</v>
      </c>
      <c r="AL112" s="79">
        <f t="shared" si="55"/>
        <v>12</v>
      </c>
      <c r="AM112" s="79">
        <f t="shared" si="39"/>
        <v>40</v>
      </c>
      <c r="AN112" s="79">
        <f t="shared" si="40"/>
        <v>12</v>
      </c>
      <c r="AO112" s="76" t="str">
        <f t="shared" si="28"/>
        <v>Cleared</v>
      </c>
      <c r="AP112" s="76" t="str">
        <f t="shared" si="41"/>
        <v>Cleared</v>
      </c>
      <c r="AQ112" s="98" t="str">
        <f t="shared" si="42"/>
        <v>Cleared</v>
      </c>
      <c r="AR112" s="75">
        <v>0.83333333333333337</v>
      </c>
      <c r="AS112" s="72">
        <v>16</v>
      </c>
      <c r="AT112" s="72">
        <v>4</v>
      </c>
      <c r="AU112" s="72">
        <v>13</v>
      </c>
      <c r="AV112" s="72">
        <v>6.5</v>
      </c>
      <c r="AW112" s="72" t="s">
        <v>24</v>
      </c>
      <c r="AX112" s="72">
        <v>74</v>
      </c>
      <c r="AY112" s="71" t="str">
        <f t="shared" si="43"/>
        <v>Cleared</v>
      </c>
      <c r="AZ112" s="72">
        <v>2</v>
      </c>
      <c r="BA112" s="72">
        <v>1</v>
      </c>
      <c r="BB112" s="72">
        <v>4</v>
      </c>
      <c r="BC112" s="72">
        <v>3</v>
      </c>
      <c r="BD112" s="72">
        <v>0</v>
      </c>
      <c r="BE112" s="72">
        <v>4</v>
      </c>
      <c r="BF112" s="79">
        <f t="shared" si="29"/>
        <v>14</v>
      </c>
      <c r="BG112" s="79">
        <f t="shared" si="44"/>
        <v>46.666666666666664</v>
      </c>
      <c r="BH112" s="79">
        <f t="shared" si="45"/>
        <v>13.999999999999998</v>
      </c>
      <c r="BI112" s="76" t="str">
        <f t="shared" si="30"/>
        <v>Cleared</v>
      </c>
      <c r="BJ112" s="76" t="str">
        <f t="shared" si="46"/>
        <v>Cleared</v>
      </c>
      <c r="BK112" s="98" t="str">
        <f t="shared" si="47"/>
        <v>Cleared</v>
      </c>
      <c r="BL112" s="75">
        <v>0.8</v>
      </c>
      <c r="BM112" s="72">
        <v>17</v>
      </c>
      <c r="BN112" s="72">
        <v>5</v>
      </c>
      <c r="BO112" s="72">
        <v>6</v>
      </c>
      <c r="BP112" s="72">
        <v>7.2</v>
      </c>
      <c r="BQ112" s="72" t="s">
        <v>24</v>
      </c>
      <c r="BR112" s="72">
        <v>74</v>
      </c>
      <c r="BS112" s="71" t="str">
        <f t="shared" si="48"/>
        <v>Cleared</v>
      </c>
      <c r="BT112" s="98">
        <v>3</v>
      </c>
      <c r="BU112" s="98">
        <v>1</v>
      </c>
      <c r="BV112" s="98">
        <v>3</v>
      </c>
      <c r="BW112" s="98">
        <v>3</v>
      </c>
      <c r="BX112" s="98">
        <v>0</v>
      </c>
      <c r="BY112" s="98">
        <v>4</v>
      </c>
      <c r="BZ112" s="76">
        <f t="shared" si="49"/>
        <v>14</v>
      </c>
      <c r="CA112" s="79">
        <f t="shared" si="50"/>
        <v>46.666666666666664</v>
      </c>
      <c r="CB112" s="79">
        <f t="shared" si="51"/>
        <v>13.999999999999998</v>
      </c>
      <c r="CC112" s="99" t="str">
        <f t="shared" si="31"/>
        <v>Cleared</v>
      </c>
      <c r="CD112" s="99" t="str">
        <f t="shared" si="52"/>
        <v>Cleared</v>
      </c>
      <c r="CE112" s="98" t="str">
        <f t="shared" si="53"/>
        <v>Cleared</v>
      </c>
    </row>
    <row r="113" spans="1:83" s="77" customFormat="1" x14ac:dyDescent="0.3">
      <c r="A113" s="74">
        <v>109</v>
      </c>
      <c r="B113" s="60" t="s">
        <v>244</v>
      </c>
      <c r="C113" s="61" t="s">
        <v>245</v>
      </c>
      <c r="D113" s="75">
        <v>0.1</v>
      </c>
      <c r="E113" s="71" t="s">
        <v>24</v>
      </c>
      <c r="F113" s="71" t="s">
        <v>24</v>
      </c>
      <c r="G113" s="71" t="s">
        <v>24</v>
      </c>
      <c r="H113" s="71" t="s">
        <v>24</v>
      </c>
      <c r="I113" s="71" t="s">
        <v>24</v>
      </c>
      <c r="J113" s="71" t="s">
        <v>24</v>
      </c>
      <c r="K113" s="71" t="str">
        <f t="shared" si="32"/>
        <v>NC</v>
      </c>
      <c r="L113" s="71">
        <v>0</v>
      </c>
      <c r="M113" s="71">
        <v>0</v>
      </c>
      <c r="N113" s="71">
        <v>0</v>
      </c>
      <c r="O113" s="71">
        <v>0</v>
      </c>
      <c r="P113" s="71">
        <v>0</v>
      </c>
      <c r="Q113" s="71">
        <v>0</v>
      </c>
      <c r="R113" s="76">
        <f t="shared" si="54"/>
        <v>0</v>
      </c>
      <c r="S113" s="76">
        <f t="shared" si="33"/>
        <v>0</v>
      </c>
      <c r="T113" s="76">
        <f t="shared" si="34"/>
        <v>0</v>
      </c>
      <c r="U113" s="76" t="str">
        <f t="shared" si="35"/>
        <v>NC</v>
      </c>
      <c r="V113" s="76" t="str">
        <f t="shared" si="36"/>
        <v>NC</v>
      </c>
      <c r="W113" s="98" t="str">
        <f t="shared" si="37"/>
        <v xml:space="preserve">Attendance  Test </v>
      </c>
      <c r="X113" s="75">
        <v>0</v>
      </c>
      <c r="Y113" s="71" t="s">
        <v>24</v>
      </c>
      <c r="Z113" s="71" t="s">
        <v>24</v>
      </c>
      <c r="AA113" s="71" t="s">
        <v>24</v>
      </c>
      <c r="AB113" s="71" t="s">
        <v>24</v>
      </c>
      <c r="AC113" s="71" t="s">
        <v>24</v>
      </c>
      <c r="AD113" s="71" t="s">
        <v>24</v>
      </c>
      <c r="AE113" s="71" t="str">
        <f t="shared" si="38"/>
        <v>NC</v>
      </c>
      <c r="AF113" s="71">
        <v>0</v>
      </c>
      <c r="AG113" s="71">
        <v>0</v>
      </c>
      <c r="AH113" s="71">
        <v>0</v>
      </c>
      <c r="AI113" s="71">
        <v>0</v>
      </c>
      <c r="AJ113" s="71">
        <v>0</v>
      </c>
      <c r="AK113" s="71">
        <v>0</v>
      </c>
      <c r="AL113" s="76">
        <f t="shared" si="55"/>
        <v>0</v>
      </c>
      <c r="AM113" s="76">
        <f t="shared" si="39"/>
        <v>0</v>
      </c>
      <c r="AN113" s="76">
        <f t="shared" si="40"/>
        <v>0</v>
      </c>
      <c r="AO113" s="76" t="str">
        <f t="shared" si="28"/>
        <v>NC</v>
      </c>
      <c r="AP113" s="76" t="str">
        <f t="shared" si="41"/>
        <v>NC</v>
      </c>
      <c r="AQ113" s="98" t="str">
        <f t="shared" si="42"/>
        <v xml:space="preserve">Attendance  Test </v>
      </c>
      <c r="AR113" s="75">
        <v>0</v>
      </c>
      <c r="AS113" s="71" t="s">
        <v>24</v>
      </c>
      <c r="AT113" s="71" t="s">
        <v>24</v>
      </c>
      <c r="AU113" s="71" t="s">
        <v>24</v>
      </c>
      <c r="AV113" s="71" t="s">
        <v>24</v>
      </c>
      <c r="AW113" s="71" t="s">
        <v>24</v>
      </c>
      <c r="AX113" s="71" t="s">
        <v>24</v>
      </c>
      <c r="AY113" s="71" t="str">
        <f t="shared" si="43"/>
        <v>NC</v>
      </c>
      <c r="AZ113" s="71">
        <v>0</v>
      </c>
      <c r="BA113" s="71">
        <v>0</v>
      </c>
      <c r="BB113" s="71">
        <v>0</v>
      </c>
      <c r="BC113" s="71">
        <v>0</v>
      </c>
      <c r="BD113" s="71">
        <v>0</v>
      </c>
      <c r="BE113" s="71">
        <v>0</v>
      </c>
      <c r="BF113" s="76">
        <f t="shared" si="29"/>
        <v>0</v>
      </c>
      <c r="BG113" s="76">
        <f t="shared" si="44"/>
        <v>0</v>
      </c>
      <c r="BH113" s="76">
        <f t="shared" si="45"/>
        <v>0</v>
      </c>
      <c r="BI113" s="76" t="str">
        <f t="shared" si="30"/>
        <v>NC</v>
      </c>
      <c r="BJ113" s="76" t="str">
        <f t="shared" si="46"/>
        <v>NC</v>
      </c>
      <c r="BK113" s="98" t="str">
        <f t="shared" si="47"/>
        <v xml:space="preserve">Attendance  Test </v>
      </c>
      <c r="BL113" s="75">
        <v>0</v>
      </c>
      <c r="BM113" s="71" t="s">
        <v>24</v>
      </c>
      <c r="BN113" s="71" t="s">
        <v>24</v>
      </c>
      <c r="BO113" s="71" t="s">
        <v>24</v>
      </c>
      <c r="BP113" s="71" t="s">
        <v>24</v>
      </c>
      <c r="BQ113" s="71" t="s">
        <v>24</v>
      </c>
      <c r="BR113" s="71" t="s">
        <v>24</v>
      </c>
      <c r="BS113" s="71" t="str">
        <f t="shared" si="48"/>
        <v>NC</v>
      </c>
      <c r="BT113" s="93">
        <v>0</v>
      </c>
      <c r="BU113" s="98">
        <v>0</v>
      </c>
      <c r="BV113" s="98">
        <v>0</v>
      </c>
      <c r="BW113" s="93">
        <v>0</v>
      </c>
      <c r="BX113" s="93">
        <v>0</v>
      </c>
      <c r="BY113" s="93">
        <v>0</v>
      </c>
      <c r="BZ113" s="76">
        <f t="shared" si="49"/>
        <v>0</v>
      </c>
      <c r="CA113" s="76">
        <f t="shared" si="50"/>
        <v>0</v>
      </c>
      <c r="CB113" s="76">
        <f t="shared" si="51"/>
        <v>0</v>
      </c>
      <c r="CC113" s="99" t="str">
        <f t="shared" si="31"/>
        <v>NC</v>
      </c>
      <c r="CD113" s="99" t="str">
        <f t="shared" si="52"/>
        <v>NC</v>
      </c>
      <c r="CE113" s="98" t="str">
        <f t="shared" si="53"/>
        <v xml:space="preserve">Attendance  Test </v>
      </c>
    </row>
    <row r="114" spans="1:83" s="77" customFormat="1" x14ac:dyDescent="0.3">
      <c r="A114" s="78">
        <v>110</v>
      </c>
      <c r="B114" s="64" t="s">
        <v>246</v>
      </c>
      <c r="C114" s="65" t="s">
        <v>247</v>
      </c>
      <c r="D114" s="75">
        <v>0.66666666666666663</v>
      </c>
      <c r="E114" s="71">
        <v>4</v>
      </c>
      <c r="F114" s="71">
        <v>10</v>
      </c>
      <c r="G114" s="71">
        <v>-7</v>
      </c>
      <c r="H114" s="71" t="s">
        <v>500</v>
      </c>
      <c r="I114" s="71">
        <v>4</v>
      </c>
      <c r="J114" s="71">
        <v>70</v>
      </c>
      <c r="K114" s="71" t="str">
        <f t="shared" si="32"/>
        <v>Cleared</v>
      </c>
      <c r="L114" s="71">
        <v>1</v>
      </c>
      <c r="M114" s="71">
        <v>1</v>
      </c>
      <c r="N114" s="72">
        <v>3</v>
      </c>
      <c r="O114" s="72">
        <v>3</v>
      </c>
      <c r="P114" s="72">
        <v>2</v>
      </c>
      <c r="Q114" s="72">
        <v>4</v>
      </c>
      <c r="R114" s="79">
        <f t="shared" si="54"/>
        <v>14</v>
      </c>
      <c r="S114" s="79">
        <f t="shared" si="33"/>
        <v>46.666666666666664</v>
      </c>
      <c r="T114" s="79">
        <f t="shared" si="34"/>
        <v>13.999999999999998</v>
      </c>
      <c r="U114" s="76" t="str">
        <f t="shared" si="35"/>
        <v>Cleared</v>
      </c>
      <c r="V114" s="76" t="str">
        <f t="shared" si="36"/>
        <v>Cleared</v>
      </c>
      <c r="W114" s="98" t="str">
        <f t="shared" si="37"/>
        <v>Cleared</v>
      </c>
      <c r="X114" s="75">
        <v>0.66666666666666663</v>
      </c>
      <c r="Y114" s="72" t="s">
        <v>24</v>
      </c>
      <c r="Z114" s="72" t="s">
        <v>24</v>
      </c>
      <c r="AA114" s="72" t="s">
        <v>24</v>
      </c>
      <c r="AB114" s="72" t="s">
        <v>24</v>
      </c>
      <c r="AC114" s="72">
        <v>8</v>
      </c>
      <c r="AD114" s="72">
        <v>74</v>
      </c>
      <c r="AE114" s="71" t="str">
        <f t="shared" si="38"/>
        <v>Cleared</v>
      </c>
      <c r="AF114" s="72">
        <v>0</v>
      </c>
      <c r="AG114" s="72">
        <v>0</v>
      </c>
      <c r="AH114" s="72">
        <v>0</v>
      </c>
      <c r="AI114" s="72">
        <v>0</v>
      </c>
      <c r="AJ114" s="72">
        <v>1</v>
      </c>
      <c r="AK114" s="72">
        <v>4</v>
      </c>
      <c r="AL114" s="79">
        <f t="shared" si="55"/>
        <v>5</v>
      </c>
      <c r="AM114" s="79">
        <f t="shared" si="39"/>
        <v>16.666666666666664</v>
      </c>
      <c r="AN114" s="79">
        <f t="shared" si="40"/>
        <v>4.9999999999999991</v>
      </c>
      <c r="AO114" s="76" t="str">
        <f t="shared" si="28"/>
        <v>NC</v>
      </c>
      <c r="AP114" s="76" t="str">
        <f t="shared" si="41"/>
        <v>NC</v>
      </c>
      <c r="AQ114" s="98" t="str">
        <f t="shared" si="42"/>
        <v xml:space="preserve">Test </v>
      </c>
      <c r="AR114" s="75">
        <v>0.66666666666666663</v>
      </c>
      <c r="AS114" s="72" t="s">
        <v>24</v>
      </c>
      <c r="AT114" s="72" t="s">
        <v>24</v>
      </c>
      <c r="AU114" s="72" t="s">
        <v>24</v>
      </c>
      <c r="AV114" s="72" t="s">
        <v>24</v>
      </c>
      <c r="AW114" s="72">
        <v>7</v>
      </c>
      <c r="AX114" s="72">
        <v>68</v>
      </c>
      <c r="AY114" s="71" t="str">
        <f t="shared" si="43"/>
        <v>Cleared</v>
      </c>
      <c r="AZ114" s="72">
        <v>0</v>
      </c>
      <c r="BA114" s="72">
        <v>0</v>
      </c>
      <c r="BB114" s="72">
        <v>0</v>
      </c>
      <c r="BC114" s="72">
        <v>0</v>
      </c>
      <c r="BD114" s="72">
        <v>1</v>
      </c>
      <c r="BE114" s="72">
        <v>4</v>
      </c>
      <c r="BF114" s="79">
        <f t="shared" si="29"/>
        <v>5</v>
      </c>
      <c r="BG114" s="79">
        <f t="shared" si="44"/>
        <v>16.666666666666664</v>
      </c>
      <c r="BH114" s="79">
        <f t="shared" si="45"/>
        <v>4.9999999999999991</v>
      </c>
      <c r="BI114" s="76" t="str">
        <f t="shared" si="30"/>
        <v>NC</v>
      </c>
      <c r="BJ114" s="76" t="str">
        <f t="shared" si="46"/>
        <v>NC</v>
      </c>
      <c r="BK114" s="98" t="str">
        <f t="shared" si="47"/>
        <v xml:space="preserve">Test </v>
      </c>
      <c r="BL114" s="75">
        <v>0.66666666666666663</v>
      </c>
      <c r="BM114" s="72">
        <v>8</v>
      </c>
      <c r="BN114" s="72">
        <v>16</v>
      </c>
      <c r="BO114" s="72">
        <v>-9</v>
      </c>
      <c r="BP114" s="72">
        <v>3.5</v>
      </c>
      <c r="BQ114" s="72">
        <v>7</v>
      </c>
      <c r="BR114" s="72">
        <v>70</v>
      </c>
      <c r="BS114" s="71" t="str">
        <f t="shared" si="48"/>
        <v>Cleared</v>
      </c>
      <c r="BT114" s="98">
        <v>1</v>
      </c>
      <c r="BU114" s="98">
        <v>2</v>
      </c>
      <c r="BV114" s="98">
        <v>2</v>
      </c>
      <c r="BW114" s="98">
        <v>2</v>
      </c>
      <c r="BX114" s="98">
        <v>1</v>
      </c>
      <c r="BY114" s="98">
        <v>4</v>
      </c>
      <c r="BZ114" s="76">
        <f t="shared" si="49"/>
        <v>12</v>
      </c>
      <c r="CA114" s="79">
        <f t="shared" si="50"/>
        <v>40</v>
      </c>
      <c r="CB114" s="79">
        <f t="shared" si="51"/>
        <v>12</v>
      </c>
      <c r="CC114" s="99" t="str">
        <f t="shared" si="31"/>
        <v>Cleared</v>
      </c>
      <c r="CD114" s="99" t="str">
        <f t="shared" si="52"/>
        <v>Cleared</v>
      </c>
      <c r="CE114" s="98" t="str">
        <f t="shared" si="53"/>
        <v>Cleared</v>
      </c>
    </row>
    <row r="115" spans="1:83" s="77" customFormat="1" x14ac:dyDescent="0.3">
      <c r="A115" s="74">
        <v>111</v>
      </c>
      <c r="B115" s="60" t="s">
        <v>248</v>
      </c>
      <c r="C115" s="61" t="s">
        <v>249</v>
      </c>
      <c r="D115" s="75">
        <v>0.66666666666666663</v>
      </c>
      <c r="E115" s="71">
        <v>14</v>
      </c>
      <c r="F115" s="71">
        <v>2</v>
      </c>
      <c r="G115" s="71">
        <v>-28</v>
      </c>
      <c r="H115" s="71" t="s">
        <v>500</v>
      </c>
      <c r="I115" s="71">
        <v>6</v>
      </c>
      <c r="J115" s="71">
        <v>72</v>
      </c>
      <c r="K115" s="71" t="str">
        <f t="shared" si="32"/>
        <v>Cleared</v>
      </c>
      <c r="L115" s="71">
        <v>2</v>
      </c>
      <c r="M115" s="71">
        <v>1</v>
      </c>
      <c r="N115" s="71">
        <v>1</v>
      </c>
      <c r="O115" s="71">
        <v>3</v>
      </c>
      <c r="P115" s="71">
        <v>1</v>
      </c>
      <c r="Q115" s="71">
        <v>4</v>
      </c>
      <c r="R115" s="76">
        <f t="shared" si="54"/>
        <v>12</v>
      </c>
      <c r="S115" s="76">
        <f t="shared" si="33"/>
        <v>40</v>
      </c>
      <c r="T115" s="76">
        <f t="shared" si="34"/>
        <v>12</v>
      </c>
      <c r="U115" s="76" t="str">
        <f t="shared" si="35"/>
        <v>Cleared</v>
      </c>
      <c r="V115" s="76" t="str">
        <f t="shared" si="36"/>
        <v>Cleared</v>
      </c>
      <c r="W115" s="98" t="str">
        <f t="shared" si="37"/>
        <v>Cleared</v>
      </c>
      <c r="X115" s="75">
        <v>0.66666666666666663</v>
      </c>
      <c r="Y115" s="71" t="s">
        <v>24</v>
      </c>
      <c r="Z115" s="71" t="s">
        <v>24</v>
      </c>
      <c r="AA115" s="71" t="s">
        <v>24</v>
      </c>
      <c r="AB115" s="71" t="s">
        <v>24</v>
      </c>
      <c r="AC115" s="71" t="s">
        <v>500</v>
      </c>
      <c r="AD115" s="71">
        <v>72</v>
      </c>
      <c r="AE115" s="71" t="str">
        <f t="shared" si="38"/>
        <v>Cleared</v>
      </c>
      <c r="AF115" s="71">
        <v>0</v>
      </c>
      <c r="AG115" s="71">
        <v>0</v>
      </c>
      <c r="AH115" s="71">
        <v>0</v>
      </c>
      <c r="AI115" s="71">
        <v>0</v>
      </c>
      <c r="AJ115" s="71">
        <v>3</v>
      </c>
      <c r="AK115" s="71">
        <v>4</v>
      </c>
      <c r="AL115" s="76">
        <f t="shared" si="55"/>
        <v>7</v>
      </c>
      <c r="AM115" s="76">
        <f t="shared" si="39"/>
        <v>23.333333333333332</v>
      </c>
      <c r="AN115" s="76">
        <f t="shared" si="40"/>
        <v>6.9999999999999991</v>
      </c>
      <c r="AO115" s="76" t="str">
        <f t="shared" si="28"/>
        <v>NC</v>
      </c>
      <c r="AP115" s="76" t="str">
        <f t="shared" si="41"/>
        <v>NC</v>
      </c>
      <c r="AQ115" s="98" t="str">
        <f t="shared" si="42"/>
        <v xml:space="preserve">Test </v>
      </c>
      <c r="AR115" s="75">
        <v>0.66666666666666663</v>
      </c>
      <c r="AS115" s="71">
        <v>9</v>
      </c>
      <c r="AT115" s="71">
        <v>2</v>
      </c>
      <c r="AU115" s="71">
        <v>-23</v>
      </c>
      <c r="AV115" s="71" t="s">
        <v>24</v>
      </c>
      <c r="AW115" s="71" t="s">
        <v>24</v>
      </c>
      <c r="AX115" s="71">
        <v>74</v>
      </c>
      <c r="AY115" s="71" t="str">
        <f t="shared" si="43"/>
        <v>Cleared</v>
      </c>
      <c r="AZ115" s="71">
        <v>1</v>
      </c>
      <c r="BA115" s="71">
        <v>1</v>
      </c>
      <c r="BB115" s="71">
        <v>2</v>
      </c>
      <c r="BC115" s="71">
        <v>0</v>
      </c>
      <c r="BD115" s="71">
        <v>0</v>
      </c>
      <c r="BE115" s="71">
        <v>4</v>
      </c>
      <c r="BF115" s="76">
        <f t="shared" si="29"/>
        <v>8</v>
      </c>
      <c r="BG115" s="76">
        <f t="shared" si="44"/>
        <v>26.666666666666668</v>
      </c>
      <c r="BH115" s="76">
        <f t="shared" si="45"/>
        <v>8</v>
      </c>
      <c r="BI115" s="76" t="str">
        <f t="shared" si="30"/>
        <v>NC</v>
      </c>
      <c r="BJ115" s="76" t="str">
        <f t="shared" si="46"/>
        <v>NC</v>
      </c>
      <c r="BK115" s="98" t="str">
        <f t="shared" si="47"/>
        <v xml:space="preserve">Test </v>
      </c>
      <c r="BL115" s="75">
        <v>0.66666666666666663</v>
      </c>
      <c r="BM115" s="71">
        <v>14</v>
      </c>
      <c r="BN115" s="71">
        <v>2</v>
      </c>
      <c r="BO115" s="71">
        <v>-14</v>
      </c>
      <c r="BP115" s="71" t="s">
        <v>24</v>
      </c>
      <c r="BQ115" s="71" t="s">
        <v>24</v>
      </c>
      <c r="BR115" s="71">
        <v>73</v>
      </c>
      <c r="BS115" s="71" t="str">
        <f t="shared" si="48"/>
        <v>Cleared</v>
      </c>
      <c r="BT115" s="93">
        <v>2</v>
      </c>
      <c r="BU115" s="98">
        <v>1</v>
      </c>
      <c r="BV115" s="98">
        <v>2</v>
      </c>
      <c r="BW115" s="93">
        <v>0</v>
      </c>
      <c r="BX115" s="93">
        <v>0</v>
      </c>
      <c r="BY115" s="93">
        <v>4</v>
      </c>
      <c r="BZ115" s="76">
        <f t="shared" si="49"/>
        <v>9</v>
      </c>
      <c r="CA115" s="76">
        <f t="shared" si="50"/>
        <v>30</v>
      </c>
      <c r="CB115" s="76">
        <f t="shared" si="51"/>
        <v>9</v>
      </c>
      <c r="CC115" s="99" t="str">
        <f t="shared" si="31"/>
        <v>Cleared</v>
      </c>
      <c r="CD115" s="99" t="str">
        <f t="shared" si="52"/>
        <v>Cleared</v>
      </c>
      <c r="CE115" s="98" t="str">
        <f t="shared" si="53"/>
        <v>Cleared</v>
      </c>
    </row>
    <row r="116" spans="1:83" s="77" customFormat="1" x14ac:dyDescent="0.3">
      <c r="A116" s="78">
        <v>112</v>
      </c>
      <c r="B116" s="64" t="s">
        <v>250</v>
      </c>
      <c r="C116" s="65" t="s">
        <v>251</v>
      </c>
      <c r="D116" s="75">
        <v>1.1333333333333333</v>
      </c>
      <c r="E116" s="71">
        <v>4</v>
      </c>
      <c r="F116" s="71">
        <v>23</v>
      </c>
      <c r="G116" s="71">
        <v>-13</v>
      </c>
      <c r="H116" s="71" t="s">
        <v>500</v>
      </c>
      <c r="I116" s="71">
        <v>8</v>
      </c>
      <c r="J116" s="71">
        <v>74</v>
      </c>
      <c r="K116" s="71" t="str">
        <f t="shared" si="32"/>
        <v>Cleared</v>
      </c>
      <c r="L116" s="71">
        <v>1</v>
      </c>
      <c r="M116" s="71">
        <v>4</v>
      </c>
      <c r="N116" s="72">
        <v>2</v>
      </c>
      <c r="O116" s="72">
        <v>3</v>
      </c>
      <c r="P116" s="72">
        <v>1</v>
      </c>
      <c r="Q116" s="72">
        <v>4</v>
      </c>
      <c r="R116" s="79">
        <f t="shared" si="54"/>
        <v>15</v>
      </c>
      <c r="S116" s="79">
        <f t="shared" si="33"/>
        <v>50</v>
      </c>
      <c r="T116" s="79">
        <f t="shared" si="34"/>
        <v>15</v>
      </c>
      <c r="U116" s="76" t="str">
        <f t="shared" si="35"/>
        <v>Cleared</v>
      </c>
      <c r="V116" s="76" t="str">
        <f t="shared" si="36"/>
        <v>Cleared</v>
      </c>
      <c r="W116" s="98" t="str">
        <f t="shared" si="37"/>
        <v>Cleared</v>
      </c>
      <c r="X116" s="75">
        <v>1.0333333333333334</v>
      </c>
      <c r="Y116" s="72">
        <v>13</v>
      </c>
      <c r="Z116" s="72">
        <v>13</v>
      </c>
      <c r="AA116" s="72">
        <v>-7</v>
      </c>
      <c r="AB116" s="72">
        <v>7.3</v>
      </c>
      <c r="AC116" s="72">
        <v>5</v>
      </c>
      <c r="AD116" s="72">
        <v>75</v>
      </c>
      <c r="AE116" s="71" t="str">
        <f t="shared" si="38"/>
        <v>Cleared</v>
      </c>
      <c r="AF116" s="72">
        <v>2</v>
      </c>
      <c r="AG116" s="72">
        <v>2</v>
      </c>
      <c r="AH116" s="72">
        <v>3</v>
      </c>
      <c r="AI116" s="72">
        <v>3</v>
      </c>
      <c r="AJ116" s="72">
        <v>1</v>
      </c>
      <c r="AK116" s="72">
        <v>5</v>
      </c>
      <c r="AL116" s="79">
        <f t="shared" si="55"/>
        <v>16</v>
      </c>
      <c r="AM116" s="79">
        <f t="shared" si="39"/>
        <v>53.333333333333336</v>
      </c>
      <c r="AN116" s="79">
        <f t="shared" si="40"/>
        <v>16</v>
      </c>
      <c r="AO116" s="76" t="str">
        <f t="shared" si="28"/>
        <v>Cleared</v>
      </c>
      <c r="AP116" s="76" t="str">
        <f t="shared" si="41"/>
        <v>Cleared</v>
      </c>
      <c r="AQ116" s="98" t="str">
        <f t="shared" si="42"/>
        <v>Cleared</v>
      </c>
      <c r="AR116" s="75">
        <v>0.83333333333333337</v>
      </c>
      <c r="AS116" s="72" t="s">
        <v>24</v>
      </c>
      <c r="AT116" s="72" t="s">
        <v>24</v>
      </c>
      <c r="AU116" s="72" t="s">
        <v>24</v>
      </c>
      <c r="AV116" s="72">
        <v>6.4</v>
      </c>
      <c r="AW116" s="72">
        <v>8</v>
      </c>
      <c r="AX116" s="72">
        <v>70</v>
      </c>
      <c r="AY116" s="71" t="str">
        <f t="shared" si="43"/>
        <v>Cleared</v>
      </c>
      <c r="AZ116" s="72">
        <v>0</v>
      </c>
      <c r="BA116" s="72">
        <v>0</v>
      </c>
      <c r="BB116" s="72">
        <v>0</v>
      </c>
      <c r="BC116" s="72">
        <v>3</v>
      </c>
      <c r="BD116" s="72">
        <v>1</v>
      </c>
      <c r="BE116" s="72">
        <v>4</v>
      </c>
      <c r="BF116" s="79">
        <f t="shared" si="29"/>
        <v>8</v>
      </c>
      <c r="BG116" s="79">
        <f t="shared" si="44"/>
        <v>26.666666666666668</v>
      </c>
      <c r="BH116" s="79">
        <f t="shared" si="45"/>
        <v>8</v>
      </c>
      <c r="BI116" s="76" t="str">
        <f t="shared" si="30"/>
        <v>NC</v>
      </c>
      <c r="BJ116" s="76" t="str">
        <f t="shared" si="46"/>
        <v>NC</v>
      </c>
      <c r="BK116" s="98" t="str">
        <f t="shared" si="47"/>
        <v xml:space="preserve">Test </v>
      </c>
      <c r="BL116" s="75">
        <v>1.0666666666666667</v>
      </c>
      <c r="BM116" s="72">
        <v>13</v>
      </c>
      <c r="BN116" s="72">
        <v>16</v>
      </c>
      <c r="BO116" s="72">
        <v>-11</v>
      </c>
      <c r="BP116" s="72">
        <v>5.5</v>
      </c>
      <c r="BQ116" s="72">
        <v>8</v>
      </c>
      <c r="BR116" s="72">
        <v>73</v>
      </c>
      <c r="BS116" s="71" t="str">
        <f t="shared" si="48"/>
        <v>Cleared</v>
      </c>
      <c r="BT116" s="98">
        <v>2</v>
      </c>
      <c r="BU116" s="98">
        <v>2</v>
      </c>
      <c r="BV116" s="98">
        <v>2</v>
      </c>
      <c r="BW116" s="98">
        <v>3</v>
      </c>
      <c r="BX116" s="98">
        <v>1</v>
      </c>
      <c r="BY116" s="98">
        <v>4</v>
      </c>
      <c r="BZ116" s="76">
        <f t="shared" si="49"/>
        <v>14</v>
      </c>
      <c r="CA116" s="79">
        <f t="shared" si="50"/>
        <v>46.666666666666664</v>
      </c>
      <c r="CB116" s="79">
        <f t="shared" si="51"/>
        <v>13.999999999999998</v>
      </c>
      <c r="CC116" s="99" t="str">
        <f t="shared" si="31"/>
        <v>Cleared</v>
      </c>
      <c r="CD116" s="99" t="str">
        <f t="shared" si="52"/>
        <v>Cleared</v>
      </c>
      <c r="CE116" s="98" t="str">
        <f t="shared" si="53"/>
        <v>Cleared</v>
      </c>
    </row>
    <row r="117" spans="1:83" s="77" customFormat="1" x14ac:dyDescent="0.3">
      <c r="A117" s="74">
        <v>113</v>
      </c>
      <c r="B117" s="60" t="s">
        <v>252</v>
      </c>
      <c r="C117" s="61" t="s">
        <v>253</v>
      </c>
      <c r="D117" s="75">
        <v>0.83333333333333337</v>
      </c>
      <c r="E117" s="71">
        <v>3</v>
      </c>
      <c r="F117" s="71">
        <v>2</v>
      </c>
      <c r="G117" s="71">
        <v>6</v>
      </c>
      <c r="H117" s="71" t="s">
        <v>500</v>
      </c>
      <c r="I117" s="71">
        <v>6</v>
      </c>
      <c r="J117" s="71">
        <v>60</v>
      </c>
      <c r="K117" s="71" t="str">
        <f t="shared" si="32"/>
        <v>Cleared</v>
      </c>
      <c r="L117" s="71">
        <v>1</v>
      </c>
      <c r="M117" s="71">
        <v>1</v>
      </c>
      <c r="N117" s="71">
        <v>4</v>
      </c>
      <c r="O117" s="71">
        <v>3</v>
      </c>
      <c r="P117" s="71">
        <v>1</v>
      </c>
      <c r="Q117" s="71">
        <v>3</v>
      </c>
      <c r="R117" s="76">
        <f t="shared" si="54"/>
        <v>13</v>
      </c>
      <c r="S117" s="76">
        <f t="shared" si="33"/>
        <v>43.333333333333336</v>
      </c>
      <c r="T117" s="76">
        <f t="shared" si="34"/>
        <v>13</v>
      </c>
      <c r="U117" s="76" t="str">
        <f t="shared" si="35"/>
        <v>Cleared</v>
      </c>
      <c r="V117" s="76" t="str">
        <f t="shared" si="36"/>
        <v>Cleared</v>
      </c>
      <c r="W117" s="98" t="str">
        <f t="shared" si="37"/>
        <v>Cleared</v>
      </c>
      <c r="X117" s="75">
        <v>0.8</v>
      </c>
      <c r="Y117" s="71">
        <v>3</v>
      </c>
      <c r="Z117" s="71">
        <v>1</v>
      </c>
      <c r="AA117" s="71">
        <v>9</v>
      </c>
      <c r="AB117" s="71">
        <v>3.6</v>
      </c>
      <c r="AC117" s="71">
        <v>8</v>
      </c>
      <c r="AD117" s="71">
        <v>63</v>
      </c>
      <c r="AE117" s="71" t="str">
        <f t="shared" si="38"/>
        <v>Cleared</v>
      </c>
      <c r="AF117" s="71">
        <v>1</v>
      </c>
      <c r="AG117" s="71">
        <v>1</v>
      </c>
      <c r="AH117" s="71">
        <v>4</v>
      </c>
      <c r="AI117" s="71">
        <v>2</v>
      </c>
      <c r="AJ117" s="71">
        <v>1</v>
      </c>
      <c r="AK117" s="71">
        <v>3</v>
      </c>
      <c r="AL117" s="76">
        <f t="shared" si="55"/>
        <v>12</v>
      </c>
      <c r="AM117" s="76">
        <f t="shared" si="39"/>
        <v>40</v>
      </c>
      <c r="AN117" s="76">
        <f t="shared" si="40"/>
        <v>12</v>
      </c>
      <c r="AO117" s="76" t="str">
        <f t="shared" si="28"/>
        <v>Cleared</v>
      </c>
      <c r="AP117" s="76" t="str">
        <f t="shared" si="41"/>
        <v>Cleared</v>
      </c>
      <c r="AQ117" s="98" t="str">
        <f t="shared" si="42"/>
        <v>Cleared</v>
      </c>
      <c r="AR117" s="75">
        <v>0.96666666666666667</v>
      </c>
      <c r="AS117" s="71">
        <v>3</v>
      </c>
      <c r="AT117" s="71">
        <v>3</v>
      </c>
      <c r="AU117" s="71">
        <v>6</v>
      </c>
      <c r="AV117" s="71">
        <v>4.0999999999999996</v>
      </c>
      <c r="AW117" s="71">
        <v>8</v>
      </c>
      <c r="AX117" s="71">
        <v>61</v>
      </c>
      <c r="AY117" s="71" t="str">
        <f t="shared" si="43"/>
        <v>Cleared</v>
      </c>
      <c r="AZ117" s="71">
        <v>1</v>
      </c>
      <c r="BA117" s="71">
        <v>1</v>
      </c>
      <c r="BB117" s="71">
        <v>4</v>
      </c>
      <c r="BC117" s="71">
        <v>2</v>
      </c>
      <c r="BD117" s="71">
        <v>1</v>
      </c>
      <c r="BE117" s="71">
        <v>3</v>
      </c>
      <c r="BF117" s="76">
        <f t="shared" si="29"/>
        <v>12</v>
      </c>
      <c r="BG117" s="76">
        <f t="shared" si="44"/>
        <v>40</v>
      </c>
      <c r="BH117" s="76">
        <f t="shared" si="45"/>
        <v>12</v>
      </c>
      <c r="BI117" s="76" t="str">
        <f t="shared" si="30"/>
        <v>Cleared</v>
      </c>
      <c r="BJ117" s="76" t="str">
        <f t="shared" si="46"/>
        <v>Cleared</v>
      </c>
      <c r="BK117" s="98" t="str">
        <f t="shared" si="47"/>
        <v>Cleared</v>
      </c>
      <c r="BL117" s="75">
        <v>0.5</v>
      </c>
      <c r="BM117" s="71">
        <v>4</v>
      </c>
      <c r="BN117" s="71">
        <v>4</v>
      </c>
      <c r="BO117" s="71">
        <v>4</v>
      </c>
      <c r="BP117" s="71">
        <v>3.1</v>
      </c>
      <c r="BQ117" s="71">
        <v>8</v>
      </c>
      <c r="BR117" s="71" t="s">
        <v>24</v>
      </c>
      <c r="BS117" s="71" t="str">
        <f t="shared" si="48"/>
        <v>NC</v>
      </c>
      <c r="BT117" s="93">
        <v>1</v>
      </c>
      <c r="BU117" s="98">
        <v>1</v>
      </c>
      <c r="BV117" s="98">
        <v>3</v>
      </c>
      <c r="BW117" s="93">
        <v>2</v>
      </c>
      <c r="BX117" s="93">
        <v>1</v>
      </c>
      <c r="BY117" s="93">
        <v>0</v>
      </c>
      <c r="BZ117" s="76">
        <f t="shared" si="49"/>
        <v>8</v>
      </c>
      <c r="CA117" s="76">
        <f t="shared" si="50"/>
        <v>26.666666666666668</v>
      </c>
      <c r="CB117" s="76">
        <f t="shared" si="51"/>
        <v>8</v>
      </c>
      <c r="CC117" s="99" t="str">
        <f t="shared" si="31"/>
        <v>NC</v>
      </c>
      <c r="CD117" s="99" t="str">
        <f t="shared" si="52"/>
        <v>NC</v>
      </c>
      <c r="CE117" s="98" t="str">
        <f t="shared" si="53"/>
        <v xml:space="preserve">Attendance  Test </v>
      </c>
    </row>
    <row r="118" spans="1:83" s="77" customFormat="1" x14ac:dyDescent="0.3">
      <c r="A118" s="78">
        <v>114</v>
      </c>
      <c r="B118" s="64" t="s">
        <v>254</v>
      </c>
      <c r="C118" s="65" t="s">
        <v>255</v>
      </c>
      <c r="D118" s="75">
        <v>0.66666666666666663</v>
      </c>
      <c r="E118" s="71">
        <v>5</v>
      </c>
      <c r="F118" s="71">
        <v>1</v>
      </c>
      <c r="G118" s="71">
        <v>-6</v>
      </c>
      <c r="H118" s="71" t="s">
        <v>500</v>
      </c>
      <c r="I118" s="71">
        <v>8</v>
      </c>
      <c r="J118" s="71">
        <v>61</v>
      </c>
      <c r="K118" s="71" t="str">
        <f t="shared" si="32"/>
        <v>Cleared</v>
      </c>
      <c r="L118" s="71">
        <v>1</v>
      </c>
      <c r="M118" s="71">
        <v>1</v>
      </c>
      <c r="N118" s="72">
        <v>3</v>
      </c>
      <c r="O118" s="72">
        <v>3</v>
      </c>
      <c r="P118" s="72">
        <v>1</v>
      </c>
      <c r="Q118" s="72">
        <v>3</v>
      </c>
      <c r="R118" s="79">
        <f t="shared" si="54"/>
        <v>12</v>
      </c>
      <c r="S118" s="79">
        <f t="shared" si="33"/>
        <v>40</v>
      </c>
      <c r="T118" s="79">
        <f t="shared" si="34"/>
        <v>12</v>
      </c>
      <c r="U118" s="76" t="str">
        <f t="shared" si="35"/>
        <v>Cleared</v>
      </c>
      <c r="V118" s="76" t="str">
        <f t="shared" si="36"/>
        <v>Cleared</v>
      </c>
      <c r="W118" s="98" t="str">
        <f t="shared" si="37"/>
        <v>Cleared</v>
      </c>
      <c r="X118" s="75">
        <v>0.66666666666666663</v>
      </c>
      <c r="Y118" s="72" t="s">
        <v>24</v>
      </c>
      <c r="Z118" s="72" t="s">
        <v>24</v>
      </c>
      <c r="AA118" s="72" t="s">
        <v>24</v>
      </c>
      <c r="AB118" s="72" t="s">
        <v>24</v>
      </c>
      <c r="AC118" s="72">
        <v>8</v>
      </c>
      <c r="AD118" s="72" t="s">
        <v>24</v>
      </c>
      <c r="AE118" s="71" t="str">
        <f t="shared" si="38"/>
        <v>Cleared</v>
      </c>
      <c r="AF118" s="72">
        <v>0</v>
      </c>
      <c r="AG118" s="72">
        <v>0</v>
      </c>
      <c r="AH118" s="72">
        <v>0</v>
      </c>
      <c r="AI118" s="72">
        <v>0</v>
      </c>
      <c r="AJ118" s="72">
        <v>1</v>
      </c>
      <c r="AK118" s="72">
        <v>0</v>
      </c>
      <c r="AL118" s="79">
        <f t="shared" si="55"/>
        <v>1</v>
      </c>
      <c r="AM118" s="79">
        <f t="shared" si="39"/>
        <v>3.3333333333333335</v>
      </c>
      <c r="AN118" s="79">
        <f t="shared" si="40"/>
        <v>1</v>
      </c>
      <c r="AO118" s="76" t="str">
        <f t="shared" si="28"/>
        <v>NC</v>
      </c>
      <c r="AP118" s="76" t="str">
        <f t="shared" si="41"/>
        <v>NC</v>
      </c>
      <c r="AQ118" s="98" t="str">
        <f t="shared" si="42"/>
        <v xml:space="preserve">Test </v>
      </c>
      <c r="AR118" s="75">
        <v>0.66666666666666663</v>
      </c>
      <c r="AS118" s="72" t="s">
        <v>24</v>
      </c>
      <c r="AT118" s="72" t="s">
        <v>24</v>
      </c>
      <c r="AU118" s="72" t="s">
        <v>24</v>
      </c>
      <c r="AV118" s="72" t="s">
        <v>24</v>
      </c>
      <c r="AW118" s="72">
        <v>8</v>
      </c>
      <c r="AX118" s="72">
        <v>67</v>
      </c>
      <c r="AY118" s="71" t="str">
        <f t="shared" si="43"/>
        <v>Cleared</v>
      </c>
      <c r="AZ118" s="72">
        <v>0</v>
      </c>
      <c r="BA118" s="72">
        <v>0</v>
      </c>
      <c r="BB118" s="72">
        <v>0</v>
      </c>
      <c r="BC118" s="72">
        <v>0</v>
      </c>
      <c r="BD118" s="72">
        <v>1</v>
      </c>
      <c r="BE118" s="72">
        <v>4</v>
      </c>
      <c r="BF118" s="79">
        <f t="shared" si="29"/>
        <v>5</v>
      </c>
      <c r="BG118" s="79">
        <f t="shared" si="44"/>
        <v>16.666666666666664</v>
      </c>
      <c r="BH118" s="79">
        <f t="shared" si="45"/>
        <v>4.9999999999999991</v>
      </c>
      <c r="BI118" s="76" t="str">
        <f t="shared" si="30"/>
        <v>NC</v>
      </c>
      <c r="BJ118" s="76" t="str">
        <f t="shared" si="46"/>
        <v>NC</v>
      </c>
      <c r="BK118" s="98" t="str">
        <f t="shared" si="47"/>
        <v xml:space="preserve">Test </v>
      </c>
      <c r="BL118" s="75">
        <v>0.66666666666666663</v>
      </c>
      <c r="BM118" s="72" t="s">
        <v>24</v>
      </c>
      <c r="BN118" s="72" t="s">
        <v>24</v>
      </c>
      <c r="BO118" s="72" t="s">
        <v>24</v>
      </c>
      <c r="BP118" s="72">
        <v>3.5</v>
      </c>
      <c r="BQ118" s="72">
        <v>8</v>
      </c>
      <c r="BR118" s="72">
        <v>65</v>
      </c>
      <c r="BS118" s="71" t="str">
        <f t="shared" si="48"/>
        <v>Cleared</v>
      </c>
      <c r="BT118" s="98">
        <v>0</v>
      </c>
      <c r="BU118" s="98">
        <v>0</v>
      </c>
      <c r="BV118" s="98">
        <v>0</v>
      </c>
      <c r="BW118" s="98">
        <v>2</v>
      </c>
      <c r="BX118" s="98">
        <v>1</v>
      </c>
      <c r="BY118" s="98">
        <v>3</v>
      </c>
      <c r="BZ118" s="76">
        <f t="shared" si="49"/>
        <v>6</v>
      </c>
      <c r="CA118" s="79">
        <f t="shared" si="50"/>
        <v>20</v>
      </c>
      <c r="CB118" s="79">
        <f t="shared" si="51"/>
        <v>6</v>
      </c>
      <c r="CC118" s="99" t="str">
        <f t="shared" si="31"/>
        <v>NC</v>
      </c>
      <c r="CD118" s="99" t="str">
        <f t="shared" si="52"/>
        <v>NC</v>
      </c>
      <c r="CE118" s="98" t="str">
        <f t="shared" si="53"/>
        <v xml:space="preserve">Test </v>
      </c>
    </row>
    <row r="119" spans="1:83" s="77" customFormat="1" x14ac:dyDescent="0.3">
      <c r="A119" s="74">
        <v>115</v>
      </c>
      <c r="B119" s="60" t="s">
        <v>256</v>
      </c>
      <c r="C119" s="61" t="s">
        <v>257</v>
      </c>
      <c r="D119" s="75">
        <v>0.66666666666666663</v>
      </c>
      <c r="E119" s="71">
        <v>29</v>
      </c>
      <c r="F119" s="71">
        <v>1</v>
      </c>
      <c r="G119" s="71">
        <v>-1</v>
      </c>
      <c r="H119" s="71" t="s">
        <v>500</v>
      </c>
      <c r="I119" s="71">
        <v>8</v>
      </c>
      <c r="J119" s="71">
        <v>69</v>
      </c>
      <c r="K119" s="71" t="str">
        <f t="shared" si="32"/>
        <v>Cleared</v>
      </c>
      <c r="L119" s="71">
        <v>4</v>
      </c>
      <c r="M119" s="71">
        <v>1</v>
      </c>
      <c r="N119" s="71">
        <v>3</v>
      </c>
      <c r="O119" s="71">
        <v>3</v>
      </c>
      <c r="P119" s="71">
        <v>1</v>
      </c>
      <c r="Q119" s="71">
        <v>4</v>
      </c>
      <c r="R119" s="76">
        <f t="shared" si="54"/>
        <v>16</v>
      </c>
      <c r="S119" s="76">
        <f t="shared" si="33"/>
        <v>53.333333333333336</v>
      </c>
      <c r="T119" s="76">
        <f t="shared" si="34"/>
        <v>16</v>
      </c>
      <c r="U119" s="76" t="str">
        <f t="shared" si="35"/>
        <v>Cleared</v>
      </c>
      <c r="V119" s="76" t="str">
        <f t="shared" si="36"/>
        <v>Cleared</v>
      </c>
      <c r="W119" s="98" t="str">
        <f t="shared" si="37"/>
        <v>Cleared</v>
      </c>
      <c r="X119" s="75">
        <v>0.1</v>
      </c>
      <c r="Y119" s="71" t="s">
        <v>24</v>
      </c>
      <c r="Z119" s="71" t="s">
        <v>24</v>
      </c>
      <c r="AA119" s="71" t="s">
        <v>24</v>
      </c>
      <c r="AB119" s="71" t="s">
        <v>24</v>
      </c>
      <c r="AC119" s="71" t="s">
        <v>24</v>
      </c>
      <c r="AD119" s="71">
        <v>68</v>
      </c>
      <c r="AE119" s="71" t="str">
        <f t="shared" si="38"/>
        <v>NC</v>
      </c>
      <c r="AF119" s="71">
        <v>0</v>
      </c>
      <c r="AG119" s="71">
        <v>0</v>
      </c>
      <c r="AH119" s="71">
        <v>0</v>
      </c>
      <c r="AI119" s="71">
        <v>0</v>
      </c>
      <c r="AJ119" s="71">
        <v>0</v>
      </c>
      <c r="AK119" s="71">
        <v>4</v>
      </c>
      <c r="AL119" s="76">
        <f t="shared" si="55"/>
        <v>4</v>
      </c>
      <c r="AM119" s="76">
        <f t="shared" si="39"/>
        <v>13.333333333333334</v>
      </c>
      <c r="AN119" s="76">
        <f t="shared" si="40"/>
        <v>4</v>
      </c>
      <c r="AO119" s="76" t="str">
        <f t="shared" si="28"/>
        <v>NC</v>
      </c>
      <c r="AP119" s="76" t="str">
        <f t="shared" si="41"/>
        <v>NC</v>
      </c>
      <c r="AQ119" s="98" t="str">
        <f t="shared" si="42"/>
        <v xml:space="preserve">Attendance  Test </v>
      </c>
      <c r="AR119" s="75">
        <v>0.33333333333333331</v>
      </c>
      <c r="AS119" s="71">
        <v>26</v>
      </c>
      <c r="AT119" s="71">
        <v>5</v>
      </c>
      <c r="AU119" s="71">
        <v>-2</v>
      </c>
      <c r="AV119" s="71" t="s">
        <v>24</v>
      </c>
      <c r="AW119" s="71" t="s">
        <v>24</v>
      </c>
      <c r="AX119" s="71" t="s">
        <v>24</v>
      </c>
      <c r="AY119" s="71" t="str">
        <f t="shared" si="43"/>
        <v>NC</v>
      </c>
      <c r="AZ119" s="71">
        <v>4</v>
      </c>
      <c r="BA119" s="71">
        <v>1</v>
      </c>
      <c r="BB119" s="71">
        <v>3</v>
      </c>
      <c r="BC119" s="71">
        <v>0</v>
      </c>
      <c r="BD119" s="71">
        <v>0</v>
      </c>
      <c r="BE119" s="71">
        <v>0</v>
      </c>
      <c r="BF119" s="76">
        <f t="shared" si="29"/>
        <v>8</v>
      </c>
      <c r="BG119" s="76">
        <f t="shared" si="44"/>
        <v>26.666666666666668</v>
      </c>
      <c r="BH119" s="76">
        <f t="shared" si="45"/>
        <v>8</v>
      </c>
      <c r="BI119" s="76" t="str">
        <f t="shared" si="30"/>
        <v>NC</v>
      </c>
      <c r="BJ119" s="76" t="str">
        <f t="shared" si="46"/>
        <v>NC</v>
      </c>
      <c r="BK119" s="98" t="str">
        <f t="shared" si="47"/>
        <v xml:space="preserve">Attendance  Test </v>
      </c>
      <c r="BL119" s="75">
        <v>0.23333333333333334</v>
      </c>
      <c r="BM119" s="71" t="s">
        <v>24</v>
      </c>
      <c r="BN119" s="71" t="s">
        <v>24</v>
      </c>
      <c r="BO119" s="71" t="s">
        <v>24</v>
      </c>
      <c r="BP119" s="71">
        <v>3.7</v>
      </c>
      <c r="BQ119" s="71" t="s">
        <v>24</v>
      </c>
      <c r="BR119" s="71">
        <v>68</v>
      </c>
      <c r="BS119" s="71" t="str">
        <f t="shared" si="48"/>
        <v>NC</v>
      </c>
      <c r="BT119" s="93">
        <v>0</v>
      </c>
      <c r="BU119" s="98">
        <v>0</v>
      </c>
      <c r="BV119" s="98">
        <v>0</v>
      </c>
      <c r="BW119" s="93">
        <v>2</v>
      </c>
      <c r="BX119" s="93">
        <v>0</v>
      </c>
      <c r="BY119" s="93">
        <v>4</v>
      </c>
      <c r="BZ119" s="76">
        <f t="shared" si="49"/>
        <v>6</v>
      </c>
      <c r="CA119" s="76">
        <f t="shared" si="50"/>
        <v>20</v>
      </c>
      <c r="CB119" s="76">
        <f t="shared" si="51"/>
        <v>6</v>
      </c>
      <c r="CC119" s="99" t="str">
        <f t="shared" si="31"/>
        <v>NC</v>
      </c>
      <c r="CD119" s="99" t="str">
        <f t="shared" si="52"/>
        <v>NC</v>
      </c>
      <c r="CE119" s="98" t="str">
        <f t="shared" si="53"/>
        <v xml:space="preserve">Attendance  Test </v>
      </c>
    </row>
    <row r="120" spans="1:83" s="77" customFormat="1" x14ac:dyDescent="0.3">
      <c r="A120" s="78">
        <v>116</v>
      </c>
      <c r="B120" s="64" t="s">
        <v>258</v>
      </c>
      <c r="C120" s="65" t="s">
        <v>259</v>
      </c>
      <c r="D120" s="75">
        <v>0.66666666666666663</v>
      </c>
      <c r="E120" s="71">
        <v>5</v>
      </c>
      <c r="F120" s="71">
        <v>2</v>
      </c>
      <c r="G120" s="71">
        <v>-13</v>
      </c>
      <c r="H120" s="71" t="s">
        <v>500</v>
      </c>
      <c r="I120" s="71">
        <v>8</v>
      </c>
      <c r="J120" s="71">
        <v>62</v>
      </c>
      <c r="K120" s="71" t="str">
        <f t="shared" si="32"/>
        <v>Cleared</v>
      </c>
      <c r="L120" s="71">
        <v>1</v>
      </c>
      <c r="M120" s="71">
        <v>1</v>
      </c>
      <c r="N120" s="72">
        <v>2</v>
      </c>
      <c r="O120" s="72">
        <v>3</v>
      </c>
      <c r="P120" s="72">
        <v>1</v>
      </c>
      <c r="Q120" s="72">
        <v>3</v>
      </c>
      <c r="R120" s="79">
        <f t="shared" si="54"/>
        <v>11</v>
      </c>
      <c r="S120" s="79">
        <f t="shared" si="33"/>
        <v>36.666666666666664</v>
      </c>
      <c r="T120" s="79">
        <f t="shared" si="34"/>
        <v>10.999999999999998</v>
      </c>
      <c r="U120" s="76" t="str">
        <f t="shared" si="35"/>
        <v>Cleared</v>
      </c>
      <c r="V120" s="76" t="str">
        <f t="shared" si="36"/>
        <v>Cleared</v>
      </c>
      <c r="W120" s="98" t="str">
        <f t="shared" si="37"/>
        <v>Cleared</v>
      </c>
      <c r="X120" s="75">
        <v>0.66666666666666663</v>
      </c>
      <c r="Y120" s="72">
        <v>2</v>
      </c>
      <c r="Z120" s="72">
        <v>1</v>
      </c>
      <c r="AA120" s="72">
        <v>-3</v>
      </c>
      <c r="AB120" s="72">
        <v>2.8</v>
      </c>
      <c r="AC120" s="72">
        <v>8</v>
      </c>
      <c r="AD120" s="72">
        <v>64</v>
      </c>
      <c r="AE120" s="71" t="str">
        <f t="shared" si="38"/>
        <v>Cleared</v>
      </c>
      <c r="AF120" s="72">
        <v>1</v>
      </c>
      <c r="AG120" s="72">
        <v>1</v>
      </c>
      <c r="AH120" s="72">
        <v>3</v>
      </c>
      <c r="AI120" s="72">
        <v>2</v>
      </c>
      <c r="AJ120" s="72">
        <v>1</v>
      </c>
      <c r="AK120" s="72">
        <v>3</v>
      </c>
      <c r="AL120" s="79">
        <f t="shared" si="55"/>
        <v>11</v>
      </c>
      <c r="AM120" s="79">
        <f t="shared" si="39"/>
        <v>36.666666666666664</v>
      </c>
      <c r="AN120" s="79">
        <f t="shared" si="40"/>
        <v>10.999999999999998</v>
      </c>
      <c r="AO120" s="76" t="str">
        <f t="shared" si="28"/>
        <v>Cleared</v>
      </c>
      <c r="AP120" s="76" t="str">
        <f t="shared" si="41"/>
        <v>Cleared</v>
      </c>
      <c r="AQ120" s="98" t="str">
        <f t="shared" si="42"/>
        <v>Cleared</v>
      </c>
      <c r="AR120" s="75">
        <v>0.8</v>
      </c>
      <c r="AS120" s="72">
        <v>4</v>
      </c>
      <c r="AT120" s="72">
        <v>2</v>
      </c>
      <c r="AU120" s="72">
        <v>-3</v>
      </c>
      <c r="AV120" s="72">
        <v>2.1</v>
      </c>
      <c r="AW120" s="72">
        <v>7</v>
      </c>
      <c r="AX120" s="72">
        <v>65</v>
      </c>
      <c r="AY120" s="71" t="str">
        <f t="shared" si="43"/>
        <v>Cleared</v>
      </c>
      <c r="AZ120" s="72">
        <v>1</v>
      </c>
      <c r="BA120" s="72">
        <v>1</v>
      </c>
      <c r="BB120" s="72">
        <v>3</v>
      </c>
      <c r="BC120" s="72">
        <v>2</v>
      </c>
      <c r="BD120" s="72">
        <v>1</v>
      </c>
      <c r="BE120" s="72">
        <v>3</v>
      </c>
      <c r="BF120" s="79">
        <f t="shared" si="29"/>
        <v>11</v>
      </c>
      <c r="BG120" s="79">
        <f t="shared" si="44"/>
        <v>36.666666666666664</v>
      </c>
      <c r="BH120" s="79">
        <f t="shared" si="45"/>
        <v>10.999999999999998</v>
      </c>
      <c r="BI120" s="76" t="str">
        <f t="shared" si="30"/>
        <v>Cleared</v>
      </c>
      <c r="BJ120" s="76" t="str">
        <f t="shared" si="46"/>
        <v>Cleared</v>
      </c>
      <c r="BK120" s="98" t="str">
        <f t="shared" si="47"/>
        <v>Cleared</v>
      </c>
      <c r="BL120" s="75">
        <v>0.8</v>
      </c>
      <c r="BM120" s="72">
        <v>11</v>
      </c>
      <c r="BN120" s="72">
        <v>5</v>
      </c>
      <c r="BO120" s="72">
        <v>-3</v>
      </c>
      <c r="BP120" s="72">
        <v>2.4</v>
      </c>
      <c r="BQ120" s="72">
        <v>7</v>
      </c>
      <c r="BR120" s="72">
        <v>67</v>
      </c>
      <c r="BS120" s="71" t="str">
        <f t="shared" si="48"/>
        <v>Cleared</v>
      </c>
      <c r="BT120" s="98">
        <v>1</v>
      </c>
      <c r="BU120" s="98">
        <v>1</v>
      </c>
      <c r="BV120" s="98">
        <v>3</v>
      </c>
      <c r="BW120" s="98">
        <v>2</v>
      </c>
      <c r="BX120" s="98">
        <v>1</v>
      </c>
      <c r="BY120" s="98">
        <v>4</v>
      </c>
      <c r="BZ120" s="76">
        <f t="shared" si="49"/>
        <v>12</v>
      </c>
      <c r="CA120" s="79">
        <f t="shared" si="50"/>
        <v>40</v>
      </c>
      <c r="CB120" s="79">
        <f t="shared" si="51"/>
        <v>12</v>
      </c>
      <c r="CC120" s="99" t="str">
        <f t="shared" si="31"/>
        <v>Cleared</v>
      </c>
      <c r="CD120" s="99" t="str">
        <f t="shared" si="52"/>
        <v>Cleared</v>
      </c>
      <c r="CE120" s="98" t="str">
        <f t="shared" si="53"/>
        <v>Cleared</v>
      </c>
    </row>
    <row r="121" spans="1:83" s="77" customFormat="1" x14ac:dyDescent="0.3">
      <c r="A121" s="74">
        <v>117</v>
      </c>
      <c r="B121" s="60" t="s">
        <v>260</v>
      </c>
      <c r="C121" s="61" t="s">
        <v>261</v>
      </c>
      <c r="D121" s="75">
        <v>0.96666666666666667</v>
      </c>
      <c r="E121" s="71">
        <v>35</v>
      </c>
      <c r="F121" s="71">
        <v>2</v>
      </c>
      <c r="G121" s="71">
        <v>26</v>
      </c>
      <c r="H121" s="71" t="s">
        <v>500</v>
      </c>
      <c r="I121" s="71">
        <v>1</v>
      </c>
      <c r="J121" s="71">
        <v>71</v>
      </c>
      <c r="K121" s="71" t="str">
        <f t="shared" si="32"/>
        <v>Cleared</v>
      </c>
      <c r="L121" s="71">
        <v>5</v>
      </c>
      <c r="M121" s="71">
        <v>1</v>
      </c>
      <c r="N121" s="71">
        <v>5</v>
      </c>
      <c r="O121" s="71">
        <v>3</v>
      </c>
      <c r="P121" s="71">
        <v>5</v>
      </c>
      <c r="Q121" s="71">
        <v>4</v>
      </c>
      <c r="R121" s="76">
        <f t="shared" si="54"/>
        <v>23</v>
      </c>
      <c r="S121" s="76">
        <f t="shared" si="33"/>
        <v>76.666666666666671</v>
      </c>
      <c r="T121" s="76">
        <f t="shared" si="34"/>
        <v>23</v>
      </c>
      <c r="U121" s="76" t="str">
        <f t="shared" si="35"/>
        <v>Cleared</v>
      </c>
      <c r="V121" s="76" t="str">
        <f t="shared" si="36"/>
        <v>Cleared</v>
      </c>
      <c r="W121" s="98" t="str">
        <f t="shared" si="37"/>
        <v>Cleared</v>
      </c>
      <c r="X121" s="75">
        <v>1.1333333333333333</v>
      </c>
      <c r="Y121" s="71">
        <v>14</v>
      </c>
      <c r="Z121" s="71">
        <v>1</v>
      </c>
      <c r="AA121" s="71">
        <v>30</v>
      </c>
      <c r="AB121" s="71">
        <v>4.3</v>
      </c>
      <c r="AC121" s="71">
        <v>4</v>
      </c>
      <c r="AD121" s="71">
        <v>72</v>
      </c>
      <c r="AE121" s="71" t="str">
        <f t="shared" si="38"/>
        <v>Cleared</v>
      </c>
      <c r="AF121" s="71">
        <v>2</v>
      </c>
      <c r="AG121" s="71">
        <v>1</v>
      </c>
      <c r="AH121" s="71">
        <v>5</v>
      </c>
      <c r="AI121" s="71">
        <v>2</v>
      </c>
      <c r="AJ121" s="71">
        <v>2</v>
      </c>
      <c r="AK121" s="71">
        <v>4</v>
      </c>
      <c r="AL121" s="76">
        <f t="shared" si="55"/>
        <v>16</v>
      </c>
      <c r="AM121" s="76">
        <f t="shared" si="39"/>
        <v>53.333333333333336</v>
      </c>
      <c r="AN121" s="76">
        <f t="shared" si="40"/>
        <v>16</v>
      </c>
      <c r="AO121" s="76" t="str">
        <f t="shared" si="28"/>
        <v>Cleared</v>
      </c>
      <c r="AP121" s="76" t="str">
        <f t="shared" si="41"/>
        <v>Cleared</v>
      </c>
      <c r="AQ121" s="98" t="str">
        <f t="shared" si="42"/>
        <v>Cleared</v>
      </c>
      <c r="AR121" s="75">
        <v>1.1333333333333333</v>
      </c>
      <c r="AS121" s="71">
        <v>23</v>
      </c>
      <c r="AT121" s="71">
        <v>2</v>
      </c>
      <c r="AU121" s="71">
        <v>30</v>
      </c>
      <c r="AV121" s="71">
        <v>3.2</v>
      </c>
      <c r="AW121" s="71">
        <v>4</v>
      </c>
      <c r="AX121" s="71">
        <v>71</v>
      </c>
      <c r="AY121" s="71" t="str">
        <f t="shared" si="43"/>
        <v>Cleared</v>
      </c>
      <c r="AZ121" s="71">
        <v>4</v>
      </c>
      <c r="BA121" s="71">
        <v>1</v>
      </c>
      <c r="BB121" s="71">
        <v>5</v>
      </c>
      <c r="BC121" s="71">
        <v>2</v>
      </c>
      <c r="BD121" s="71">
        <v>2</v>
      </c>
      <c r="BE121" s="71">
        <v>4</v>
      </c>
      <c r="BF121" s="76">
        <f t="shared" si="29"/>
        <v>18</v>
      </c>
      <c r="BG121" s="76">
        <f t="shared" si="44"/>
        <v>60</v>
      </c>
      <c r="BH121" s="76">
        <f t="shared" si="45"/>
        <v>18</v>
      </c>
      <c r="BI121" s="76" t="str">
        <f t="shared" si="30"/>
        <v>Cleared</v>
      </c>
      <c r="BJ121" s="76" t="str">
        <f t="shared" si="46"/>
        <v>Cleared</v>
      </c>
      <c r="BK121" s="98" t="str">
        <f t="shared" si="47"/>
        <v>Cleared</v>
      </c>
      <c r="BL121" s="75">
        <v>0.73333333333333328</v>
      </c>
      <c r="BM121" s="71">
        <v>35</v>
      </c>
      <c r="BN121" s="71">
        <v>2</v>
      </c>
      <c r="BO121" s="71">
        <v>-6</v>
      </c>
      <c r="BP121" s="71">
        <v>3.1</v>
      </c>
      <c r="BQ121" s="71">
        <v>4</v>
      </c>
      <c r="BR121" s="71">
        <v>71</v>
      </c>
      <c r="BS121" s="71" t="str">
        <f t="shared" si="48"/>
        <v>Cleared</v>
      </c>
      <c r="BT121" s="93">
        <v>5</v>
      </c>
      <c r="BU121" s="98">
        <v>1</v>
      </c>
      <c r="BV121" s="98">
        <v>2</v>
      </c>
      <c r="BW121" s="93">
        <v>2</v>
      </c>
      <c r="BX121" s="93">
        <v>2</v>
      </c>
      <c r="BY121" s="93">
        <v>4</v>
      </c>
      <c r="BZ121" s="76">
        <f t="shared" si="49"/>
        <v>16</v>
      </c>
      <c r="CA121" s="76">
        <f t="shared" si="50"/>
        <v>53.333333333333336</v>
      </c>
      <c r="CB121" s="76">
        <f t="shared" si="51"/>
        <v>16</v>
      </c>
      <c r="CC121" s="99" t="str">
        <f t="shared" si="31"/>
        <v>Cleared</v>
      </c>
      <c r="CD121" s="99" t="str">
        <f t="shared" si="52"/>
        <v>Cleared</v>
      </c>
      <c r="CE121" s="98" t="str">
        <f t="shared" si="53"/>
        <v>Cleared</v>
      </c>
    </row>
    <row r="122" spans="1:83" s="77" customFormat="1" x14ac:dyDescent="0.3">
      <c r="A122" s="78">
        <v>118</v>
      </c>
      <c r="B122" s="64" t="s">
        <v>262</v>
      </c>
      <c r="C122" s="65" t="s">
        <v>263</v>
      </c>
      <c r="D122" s="75">
        <v>0.8</v>
      </c>
      <c r="E122" s="71">
        <v>2</v>
      </c>
      <c r="F122" s="71">
        <v>2</v>
      </c>
      <c r="G122" s="71">
        <v>6</v>
      </c>
      <c r="H122" s="71" t="s">
        <v>500</v>
      </c>
      <c r="I122" s="71">
        <v>8</v>
      </c>
      <c r="J122" s="71">
        <v>63</v>
      </c>
      <c r="K122" s="71" t="str">
        <f t="shared" si="32"/>
        <v>Cleared</v>
      </c>
      <c r="L122" s="71">
        <v>1</v>
      </c>
      <c r="M122" s="71">
        <v>1</v>
      </c>
      <c r="N122" s="72">
        <v>3</v>
      </c>
      <c r="O122" s="72">
        <v>3</v>
      </c>
      <c r="P122" s="72">
        <v>1</v>
      </c>
      <c r="Q122" s="72">
        <v>3</v>
      </c>
      <c r="R122" s="79">
        <f t="shared" si="54"/>
        <v>12</v>
      </c>
      <c r="S122" s="79">
        <f t="shared" si="33"/>
        <v>40</v>
      </c>
      <c r="T122" s="79">
        <f t="shared" si="34"/>
        <v>12</v>
      </c>
      <c r="U122" s="76" t="str">
        <f t="shared" si="35"/>
        <v>Cleared</v>
      </c>
      <c r="V122" s="76" t="str">
        <f t="shared" si="36"/>
        <v>Cleared</v>
      </c>
      <c r="W122" s="98" t="str">
        <f t="shared" si="37"/>
        <v>Cleared</v>
      </c>
      <c r="X122" s="75">
        <v>0.1</v>
      </c>
      <c r="Y122" s="72" t="s">
        <v>24</v>
      </c>
      <c r="Z122" s="72" t="s">
        <v>24</v>
      </c>
      <c r="AA122" s="72" t="s">
        <v>24</v>
      </c>
      <c r="AB122" s="72" t="s">
        <v>24</v>
      </c>
      <c r="AC122" s="72">
        <v>8</v>
      </c>
      <c r="AD122" s="72">
        <v>64</v>
      </c>
      <c r="AE122" s="71" t="str">
        <f t="shared" si="38"/>
        <v>NC</v>
      </c>
      <c r="AF122" s="72">
        <v>0</v>
      </c>
      <c r="AG122" s="72">
        <v>0</v>
      </c>
      <c r="AH122" s="72">
        <v>0</v>
      </c>
      <c r="AI122" s="72">
        <v>0</v>
      </c>
      <c r="AJ122" s="72">
        <v>1</v>
      </c>
      <c r="AK122" s="72">
        <v>3</v>
      </c>
      <c r="AL122" s="79">
        <f t="shared" si="55"/>
        <v>4</v>
      </c>
      <c r="AM122" s="79">
        <f t="shared" si="39"/>
        <v>13.333333333333334</v>
      </c>
      <c r="AN122" s="79">
        <f t="shared" si="40"/>
        <v>4</v>
      </c>
      <c r="AO122" s="76" t="str">
        <f t="shared" si="28"/>
        <v>NC</v>
      </c>
      <c r="AP122" s="76" t="str">
        <f t="shared" si="41"/>
        <v>NC</v>
      </c>
      <c r="AQ122" s="98" t="str">
        <f t="shared" si="42"/>
        <v xml:space="preserve">Attendance  Test </v>
      </c>
      <c r="AR122" s="75">
        <v>0.16666666666666666</v>
      </c>
      <c r="AS122" s="72">
        <v>8</v>
      </c>
      <c r="AT122" s="72">
        <v>2</v>
      </c>
      <c r="AU122" s="72">
        <v>4</v>
      </c>
      <c r="AV122" s="72" t="s">
        <v>24</v>
      </c>
      <c r="AW122" s="72" t="s">
        <v>24</v>
      </c>
      <c r="AX122" s="72" t="s">
        <v>24</v>
      </c>
      <c r="AY122" s="71" t="str">
        <f t="shared" si="43"/>
        <v>NC</v>
      </c>
      <c r="AZ122" s="72">
        <v>1</v>
      </c>
      <c r="BA122" s="72">
        <v>1</v>
      </c>
      <c r="BB122" s="72">
        <v>3</v>
      </c>
      <c r="BC122" s="72">
        <v>0</v>
      </c>
      <c r="BD122" s="72">
        <v>0</v>
      </c>
      <c r="BE122" s="72">
        <v>0</v>
      </c>
      <c r="BF122" s="79">
        <f t="shared" si="29"/>
        <v>5</v>
      </c>
      <c r="BG122" s="79">
        <f t="shared" si="44"/>
        <v>16.666666666666664</v>
      </c>
      <c r="BH122" s="79">
        <f t="shared" si="45"/>
        <v>4.9999999999999991</v>
      </c>
      <c r="BI122" s="76" t="str">
        <f t="shared" si="30"/>
        <v>NC</v>
      </c>
      <c r="BJ122" s="76" t="str">
        <f t="shared" si="46"/>
        <v>NC</v>
      </c>
      <c r="BK122" s="98" t="str">
        <f t="shared" si="47"/>
        <v xml:space="preserve">Attendance  Test </v>
      </c>
      <c r="BL122" s="75">
        <v>0.2</v>
      </c>
      <c r="BM122" s="72">
        <v>12</v>
      </c>
      <c r="BN122" s="72">
        <v>2</v>
      </c>
      <c r="BO122" s="72">
        <v>4</v>
      </c>
      <c r="BP122" s="72" t="s">
        <v>24</v>
      </c>
      <c r="BQ122" s="72" t="s">
        <v>24</v>
      </c>
      <c r="BR122" s="72" t="s">
        <v>24</v>
      </c>
      <c r="BS122" s="71" t="str">
        <f t="shared" si="48"/>
        <v>NC</v>
      </c>
      <c r="BT122" s="98">
        <v>2</v>
      </c>
      <c r="BU122" s="98">
        <v>1</v>
      </c>
      <c r="BV122" s="98">
        <v>3</v>
      </c>
      <c r="BW122" s="98">
        <v>0</v>
      </c>
      <c r="BX122" s="98">
        <v>0</v>
      </c>
      <c r="BY122" s="98">
        <v>0</v>
      </c>
      <c r="BZ122" s="76">
        <f t="shared" si="49"/>
        <v>6</v>
      </c>
      <c r="CA122" s="79">
        <f t="shared" si="50"/>
        <v>20</v>
      </c>
      <c r="CB122" s="79">
        <f t="shared" si="51"/>
        <v>6</v>
      </c>
      <c r="CC122" s="99" t="str">
        <f t="shared" si="31"/>
        <v>NC</v>
      </c>
      <c r="CD122" s="99" t="str">
        <f t="shared" si="52"/>
        <v>NC</v>
      </c>
      <c r="CE122" s="98" t="str">
        <f t="shared" si="53"/>
        <v xml:space="preserve">Attendance  Test </v>
      </c>
    </row>
    <row r="123" spans="1:83" s="77" customFormat="1" x14ac:dyDescent="0.3">
      <c r="A123" s="74">
        <v>119</v>
      </c>
      <c r="B123" s="60" t="s">
        <v>264</v>
      </c>
      <c r="C123" s="61" t="s">
        <v>265</v>
      </c>
      <c r="D123" s="75">
        <v>0.56666666666666665</v>
      </c>
      <c r="E123" s="71">
        <v>2</v>
      </c>
      <c r="F123" s="71">
        <v>2</v>
      </c>
      <c r="G123" s="71">
        <v>-25</v>
      </c>
      <c r="H123" s="71" t="s">
        <v>500</v>
      </c>
      <c r="I123" s="71">
        <v>8</v>
      </c>
      <c r="J123" s="71">
        <v>49</v>
      </c>
      <c r="K123" s="71" t="str">
        <f t="shared" si="32"/>
        <v>NC</v>
      </c>
      <c r="L123" s="71">
        <v>1</v>
      </c>
      <c r="M123" s="71">
        <v>1</v>
      </c>
      <c r="N123" s="71">
        <v>1</v>
      </c>
      <c r="O123" s="71">
        <v>3</v>
      </c>
      <c r="P123" s="71">
        <v>1</v>
      </c>
      <c r="Q123" s="71">
        <v>1</v>
      </c>
      <c r="R123" s="76">
        <f t="shared" si="54"/>
        <v>8</v>
      </c>
      <c r="S123" s="76">
        <f t="shared" si="33"/>
        <v>26.666666666666668</v>
      </c>
      <c r="T123" s="76">
        <f t="shared" si="34"/>
        <v>8</v>
      </c>
      <c r="U123" s="76" t="str">
        <f t="shared" si="35"/>
        <v>NC</v>
      </c>
      <c r="V123" s="76" t="str">
        <f t="shared" si="36"/>
        <v>NC</v>
      </c>
      <c r="W123" s="98" t="str">
        <f t="shared" si="37"/>
        <v xml:space="preserve">Attendance  Test </v>
      </c>
      <c r="X123" s="75">
        <v>0.13333333333333333</v>
      </c>
      <c r="Y123" s="71" t="s">
        <v>24</v>
      </c>
      <c r="Z123" s="71" t="s">
        <v>24</v>
      </c>
      <c r="AA123" s="71" t="s">
        <v>24</v>
      </c>
      <c r="AB123" s="71" t="s">
        <v>24</v>
      </c>
      <c r="AC123" s="71" t="s">
        <v>24</v>
      </c>
      <c r="AD123" s="71" t="s">
        <v>24</v>
      </c>
      <c r="AE123" s="71" t="str">
        <f t="shared" si="38"/>
        <v>NC</v>
      </c>
      <c r="AF123" s="71">
        <v>0</v>
      </c>
      <c r="AG123" s="71">
        <v>0</v>
      </c>
      <c r="AH123" s="71">
        <v>0</v>
      </c>
      <c r="AI123" s="71">
        <v>0</v>
      </c>
      <c r="AJ123" s="71">
        <v>0</v>
      </c>
      <c r="AK123" s="71">
        <v>0</v>
      </c>
      <c r="AL123" s="76">
        <f t="shared" si="55"/>
        <v>0</v>
      </c>
      <c r="AM123" s="76">
        <f t="shared" si="39"/>
        <v>0</v>
      </c>
      <c r="AN123" s="76">
        <f t="shared" si="40"/>
        <v>0</v>
      </c>
      <c r="AO123" s="76" t="str">
        <f t="shared" si="28"/>
        <v>NC</v>
      </c>
      <c r="AP123" s="76" t="str">
        <f t="shared" si="41"/>
        <v>NC</v>
      </c>
      <c r="AQ123" s="98" t="str">
        <f t="shared" si="42"/>
        <v xml:space="preserve">Attendance  Test </v>
      </c>
      <c r="AR123" s="75">
        <v>3.3333333333333333E-2</v>
      </c>
      <c r="AS123" s="71" t="s">
        <v>24</v>
      </c>
      <c r="AT123" s="71" t="s">
        <v>24</v>
      </c>
      <c r="AU123" s="71" t="s">
        <v>24</v>
      </c>
      <c r="AV123" s="71">
        <v>1.7</v>
      </c>
      <c r="AW123" s="71" t="s">
        <v>24</v>
      </c>
      <c r="AX123" s="71" t="s">
        <v>24</v>
      </c>
      <c r="AY123" s="71" t="str">
        <f t="shared" si="43"/>
        <v>NC</v>
      </c>
      <c r="AZ123" s="71">
        <v>0</v>
      </c>
      <c r="BA123" s="71">
        <v>0</v>
      </c>
      <c r="BB123" s="71">
        <v>0</v>
      </c>
      <c r="BC123" s="71">
        <v>1</v>
      </c>
      <c r="BD123" s="71">
        <v>0</v>
      </c>
      <c r="BE123" s="71">
        <v>0</v>
      </c>
      <c r="BF123" s="76">
        <f t="shared" si="29"/>
        <v>1</v>
      </c>
      <c r="BG123" s="76">
        <f t="shared" si="44"/>
        <v>3.3333333333333335</v>
      </c>
      <c r="BH123" s="76">
        <f t="shared" si="45"/>
        <v>1</v>
      </c>
      <c r="BI123" s="76" t="str">
        <f t="shared" si="30"/>
        <v>NC</v>
      </c>
      <c r="BJ123" s="76" t="str">
        <f t="shared" si="46"/>
        <v>NC</v>
      </c>
      <c r="BK123" s="98" t="str">
        <f t="shared" si="47"/>
        <v xml:space="preserve">Attendance  Test </v>
      </c>
      <c r="BL123" s="75">
        <v>0.2</v>
      </c>
      <c r="BM123" s="71">
        <v>2</v>
      </c>
      <c r="BN123" s="71">
        <v>2</v>
      </c>
      <c r="BO123" s="71">
        <v>-11</v>
      </c>
      <c r="BP123" s="71" t="s">
        <v>24</v>
      </c>
      <c r="BQ123" s="71" t="s">
        <v>24</v>
      </c>
      <c r="BR123" s="71">
        <v>48</v>
      </c>
      <c r="BS123" s="71" t="str">
        <f t="shared" si="48"/>
        <v>NC</v>
      </c>
      <c r="BT123" s="93">
        <v>1</v>
      </c>
      <c r="BU123" s="98">
        <v>1</v>
      </c>
      <c r="BV123" s="98">
        <v>2</v>
      </c>
      <c r="BW123" s="93">
        <v>0</v>
      </c>
      <c r="BX123" s="93">
        <v>0</v>
      </c>
      <c r="BY123" s="93">
        <v>1</v>
      </c>
      <c r="BZ123" s="76">
        <f t="shared" si="49"/>
        <v>5</v>
      </c>
      <c r="CA123" s="76">
        <f t="shared" si="50"/>
        <v>16.666666666666664</v>
      </c>
      <c r="CB123" s="76">
        <f t="shared" si="51"/>
        <v>4.9999999999999991</v>
      </c>
      <c r="CC123" s="99" t="str">
        <f t="shared" si="31"/>
        <v>NC</v>
      </c>
      <c r="CD123" s="99" t="str">
        <f t="shared" si="52"/>
        <v>NC</v>
      </c>
      <c r="CE123" s="98" t="str">
        <f t="shared" si="53"/>
        <v xml:space="preserve">Attendance  Test </v>
      </c>
    </row>
    <row r="124" spans="1:83" s="77" customFormat="1" x14ac:dyDescent="0.3">
      <c r="A124" s="78">
        <v>120</v>
      </c>
      <c r="B124" s="64" t="s">
        <v>266</v>
      </c>
      <c r="C124" s="65" t="s">
        <v>267</v>
      </c>
      <c r="D124" s="75">
        <v>0.83333333333333337</v>
      </c>
      <c r="E124" s="71">
        <v>24</v>
      </c>
      <c r="F124" s="71">
        <v>1</v>
      </c>
      <c r="G124" s="71">
        <v>-17</v>
      </c>
      <c r="H124" s="71" t="s">
        <v>500</v>
      </c>
      <c r="I124" s="71">
        <v>1</v>
      </c>
      <c r="J124" s="71">
        <v>86</v>
      </c>
      <c r="K124" s="71" t="str">
        <f t="shared" si="32"/>
        <v>Cleared</v>
      </c>
      <c r="L124" s="71">
        <v>4</v>
      </c>
      <c r="M124" s="71">
        <v>1</v>
      </c>
      <c r="N124" s="72">
        <v>2</v>
      </c>
      <c r="O124" s="72">
        <v>3</v>
      </c>
      <c r="P124" s="72">
        <v>5</v>
      </c>
      <c r="Q124" s="72">
        <v>5</v>
      </c>
      <c r="R124" s="79">
        <f t="shared" si="54"/>
        <v>20</v>
      </c>
      <c r="S124" s="79">
        <f t="shared" si="33"/>
        <v>66.666666666666657</v>
      </c>
      <c r="T124" s="79">
        <f t="shared" si="34"/>
        <v>19.999999999999996</v>
      </c>
      <c r="U124" s="76" t="str">
        <f t="shared" si="35"/>
        <v>Cleared</v>
      </c>
      <c r="V124" s="76" t="str">
        <f t="shared" si="36"/>
        <v>Cleared</v>
      </c>
      <c r="W124" s="98" t="str">
        <f t="shared" si="37"/>
        <v>Cleared</v>
      </c>
      <c r="X124" s="75">
        <v>0.66666666666666663</v>
      </c>
      <c r="Y124" s="72" t="s">
        <v>24</v>
      </c>
      <c r="Z124" s="72" t="s">
        <v>24</v>
      </c>
      <c r="AA124" s="72" t="s">
        <v>24</v>
      </c>
      <c r="AB124" s="72" t="s">
        <v>24</v>
      </c>
      <c r="AC124" s="72">
        <v>3</v>
      </c>
      <c r="AD124" s="72">
        <v>84</v>
      </c>
      <c r="AE124" s="71" t="str">
        <f t="shared" si="38"/>
        <v>Cleared</v>
      </c>
      <c r="AF124" s="72">
        <v>0</v>
      </c>
      <c r="AG124" s="72">
        <v>0</v>
      </c>
      <c r="AH124" s="72">
        <v>0</v>
      </c>
      <c r="AI124" s="72">
        <v>0</v>
      </c>
      <c r="AJ124" s="72">
        <v>3</v>
      </c>
      <c r="AK124" s="72">
        <v>5</v>
      </c>
      <c r="AL124" s="79">
        <f t="shared" si="55"/>
        <v>8</v>
      </c>
      <c r="AM124" s="79">
        <f t="shared" si="39"/>
        <v>26.666666666666668</v>
      </c>
      <c r="AN124" s="79">
        <f t="shared" si="40"/>
        <v>8</v>
      </c>
      <c r="AO124" s="76" t="str">
        <f t="shared" si="28"/>
        <v>NC</v>
      </c>
      <c r="AP124" s="76" t="str">
        <f t="shared" si="41"/>
        <v>NC</v>
      </c>
      <c r="AQ124" s="98" t="str">
        <f t="shared" si="42"/>
        <v xml:space="preserve">Test </v>
      </c>
      <c r="AR124" s="75">
        <v>0.66666666666666663</v>
      </c>
      <c r="AS124" s="72" t="s">
        <v>24</v>
      </c>
      <c r="AT124" s="72" t="s">
        <v>24</v>
      </c>
      <c r="AU124" s="72" t="s">
        <v>24</v>
      </c>
      <c r="AV124" s="72" t="s">
        <v>24</v>
      </c>
      <c r="AW124" s="72" t="s">
        <v>24</v>
      </c>
      <c r="AX124" s="72">
        <v>54</v>
      </c>
      <c r="AY124" s="71" t="str">
        <f t="shared" si="43"/>
        <v>Cleared</v>
      </c>
      <c r="AZ124" s="72">
        <v>0</v>
      </c>
      <c r="BA124" s="72">
        <v>0</v>
      </c>
      <c r="BB124" s="72">
        <v>0</v>
      </c>
      <c r="BC124" s="72">
        <v>0</v>
      </c>
      <c r="BD124" s="72">
        <v>0</v>
      </c>
      <c r="BE124" s="72">
        <v>2</v>
      </c>
      <c r="BF124" s="79">
        <f t="shared" si="29"/>
        <v>2</v>
      </c>
      <c r="BG124" s="79">
        <f t="shared" si="44"/>
        <v>6.666666666666667</v>
      </c>
      <c r="BH124" s="79">
        <f t="shared" si="45"/>
        <v>2</v>
      </c>
      <c r="BI124" s="76" t="str">
        <f t="shared" si="30"/>
        <v>NC</v>
      </c>
      <c r="BJ124" s="76" t="str">
        <f t="shared" si="46"/>
        <v>NC</v>
      </c>
      <c r="BK124" s="98" t="str">
        <f t="shared" si="47"/>
        <v xml:space="preserve">Test </v>
      </c>
      <c r="BL124" s="75">
        <v>0.73333333333333328</v>
      </c>
      <c r="BM124" s="72" t="s">
        <v>24</v>
      </c>
      <c r="BN124" s="72" t="s">
        <v>24</v>
      </c>
      <c r="BO124" s="72" t="s">
        <v>24</v>
      </c>
      <c r="BP124" s="72" t="s">
        <v>24</v>
      </c>
      <c r="BQ124" s="72" t="s">
        <v>24</v>
      </c>
      <c r="BR124" s="72" t="s">
        <v>24</v>
      </c>
      <c r="BS124" s="71" t="str">
        <f t="shared" si="48"/>
        <v>Cleared</v>
      </c>
      <c r="BT124" s="98">
        <v>0</v>
      </c>
      <c r="BU124" s="98">
        <v>0</v>
      </c>
      <c r="BV124" s="98">
        <v>0</v>
      </c>
      <c r="BW124" s="98">
        <v>0</v>
      </c>
      <c r="BX124" s="98">
        <v>0</v>
      </c>
      <c r="BY124" s="98">
        <v>0</v>
      </c>
      <c r="BZ124" s="76">
        <f t="shared" si="49"/>
        <v>0</v>
      </c>
      <c r="CA124" s="79">
        <f t="shared" si="50"/>
        <v>0</v>
      </c>
      <c r="CB124" s="79">
        <f t="shared" si="51"/>
        <v>0</v>
      </c>
      <c r="CC124" s="99" t="str">
        <f t="shared" si="31"/>
        <v>NC</v>
      </c>
      <c r="CD124" s="99" t="str">
        <f t="shared" si="52"/>
        <v>NC</v>
      </c>
      <c r="CE124" s="98" t="str">
        <f t="shared" si="53"/>
        <v xml:space="preserve">Test </v>
      </c>
    </row>
    <row r="125" spans="1:83" s="77" customFormat="1" x14ac:dyDescent="0.3">
      <c r="A125" s="74">
        <v>121</v>
      </c>
      <c r="B125" s="60" t="s">
        <v>268</v>
      </c>
      <c r="C125" s="61" t="s">
        <v>269</v>
      </c>
      <c r="D125" s="75">
        <v>0.66666666666666663</v>
      </c>
      <c r="E125" s="71">
        <v>24</v>
      </c>
      <c r="F125" s="71">
        <v>2</v>
      </c>
      <c r="G125" s="71">
        <v>-14</v>
      </c>
      <c r="H125" s="71" t="s">
        <v>500</v>
      </c>
      <c r="I125" s="71">
        <v>8</v>
      </c>
      <c r="J125" s="71">
        <v>71</v>
      </c>
      <c r="K125" s="71" t="str">
        <f t="shared" si="32"/>
        <v>Cleared</v>
      </c>
      <c r="L125" s="71">
        <v>4</v>
      </c>
      <c r="M125" s="71">
        <v>1</v>
      </c>
      <c r="N125" s="71">
        <v>2</v>
      </c>
      <c r="O125" s="71">
        <v>3</v>
      </c>
      <c r="P125" s="71">
        <v>1</v>
      </c>
      <c r="Q125" s="71">
        <v>4</v>
      </c>
      <c r="R125" s="76">
        <f t="shared" si="54"/>
        <v>15</v>
      </c>
      <c r="S125" s="76">
        <f t="shared" si="33"/>
        <v>50</v>
      </c>
      <c r="T125" s="76">
        <f t="shared" si="34"/>
        <v>15</v>
      </c>
      <c r="U125" s="76" t="str">
        <f t="shared" si="35"/>
        <v>Cleared</v>
      </c>
      <c r="V125" s="76" t="str">
        <f t="shared" si="36"/>
        <v>Cleared</v>
      </c>
      <c r="W125" s="98" t="str">
        <f t="shared" si="37"/>
        <v>Cleared</v>
      </c>
      <c r="X125" s="75">
        <v>0.66666666666666663</v>
      </c>
      <c r="Y125" s="71" t="s">
        <v>24</v>
      </c>
      <c r="Z125" s="71" t="s">
        <v>24</v>
      </c>
      <c r="AA125" s="71" t="s">
        <v>24</v>
      </c>
      <c r="AB125" s="71" t="s">
        <v>24</v>
      </c>
      <c r="AC125" s="71">
        <v>8</v>
      </c>
      <c r="AD125" s="71">
        <v>70</v>
      </c>
      <c r="AE125" s="71" t="str">
        <f t="shared" si="38"/>
        <v>Cleared</v>
      </c>
      <c r="AF125" s="71">
        <v>0</v>
      </c>
      <c r="AG125" s="71">
        <v>0</v>
      </c>
      <c r="AH125" s="71">
        <v>0</v>
      </c>
      <c r="AI125" s="71">
        <v>0</v>
      </c>
      <c r="AJ125" s="71">
        <v>1</v>
      </c>
      <c r="AK125" s="71">
        <v>4</v>
      </c>
      <c r="AL125" s="76">
        <f t="shared" si="55"/>
        <v>5</v>
      </c>
      <c r="AM125" s="76">
        <f t="shared" si="39"/>
        <v>16.666666666666664</v>
      </c>
      <c r="AN125" s="76">
        <f t="shared" si="40"/>
        <v>4.9999999999999991</v>
      </c>
      <c r="AO125" s="76" t="str">
        <f t="shared" si="28"/>
        <v>NC</v>
      </c>
      <c r="AP125" s="76" t="str">
        <f t="shared" si="41"/>
        <v>NC</v>
      </c>
      <c r="AQ125" s="98" t="str">
        <f t="shared" si="42"/>
        <v xml:space="preserve">Test </v>
      </c>
      <c r="AR125" s="75">
        <v>0.66666666666666663</v>
      </c>
      <c r="AS125" s="71">
        <v>25</v>
      </c>
      <c r="AT125" s="71">
        <v>2</v>
      </c>
      <c r="AU125" s="71">
        <v>-24</v>
      </c>
      <c r="AV125" s="71" t="s">
        <v>24</v>
      </c>
      <c r="AW125" s="71">
        <v>8</v>
      </c>
      <c r="AX125" s="71">
        <v>66</v>
      </c>
      <c r="AY125" s="71" t="str">
        <f t="shared" si="43"/>
        <v>Cleared</v>
      </c>
      <c r="AZ125" s="71">
        <v>4</v>
      </c>
      <c r="BA125" s="71">
        <v>1</v>
      </c>
      <c r="BB125" s="71">
        <v>2</v>
      </c>
      <c r="BC125" s="71">
        <v>0</v>
      </c>
      <c r="BD125" s="71">
        <v>1</v>
      </c>
      <c r="BE125" s="71">
        <v>3</v>
      </c>
      <c r="BF125" s="76">
        <f t="shared" si="29"/>
        <v>11</v>
      </c>
      <c r="BG125" s="76">
        <f t="shared" si="44"/>
        <v>36.666666666666664</v>
      </c>
      <c r="BH125" s="76">
        <f t="shared" si="45"/>
        <v>10.999999999999998</v>
      </c>
      <c r="BI125" s="76" t="str">
        <f t="shared" si="30"/>
        <v>Cleared</v>
      </c>
      <c r="BJ125" s="76" t="str">
        <f t="shared" si="46"/>
        <v>Cleared</v>
      </c>
      <c r="BK125" s="98" t="str">
        <f t="shared" si="47"/>
        <v>Cleared</v>
      </c>
      <c r="BL125" s="75">
        <v>0.66666666666666663</v>
      </c>
      <c r="BM125" s="71">
        <v>32</v>
      </c>
      <c r="BN125" s="71">
        <v>2</v>
      </c>
      <c r="BO125" s="71">
        <v>-20</v>
      </c>
      <c r="BP125" s="71">
        <v>6.1</v>
      </c>
      <c r="BQ125" s="71">
        <v>8</v>
      </c>
      <c r="BR125" s="71">
        <v>67</v>
      </c>
      <c r="BS125" s="71" t="str">
        <f t="shared" si="48"/>
        <v>Cleared</v>
      </c>
      <c r="BT125" s="93">
        <v>5</v>
      </c>
      <c r="BU125" s="98">
        <v>1</v>
      </c>
      <c r="BV125" s="98">
        <v>2</v>
      </c>
      <c r="BW125" s="93">
        <v>3</v>
      </c>
      <c r="BX125" s="93">
        <v>1</v>
      </c>
      <c r="BY125" s="93">
        <v>4</v>
      </c>
      <c r="BZ125" s="76">
        <f t="shared" si="49"/>
        <v>16</v>
      </c>
      <c r="CA125" s="76">
        <f t="shared" si="50"/>
        <v>53.333333333333336</v>
      </c>
      <c r="CB125" s="76">
        <f t="shared" si="51"/>
        <v>16</v>
      </c>
      <c r="CC125" s="99" t="str">
        <f t="shared" si="31"/>
        <v>Cleared</v>
      </c>
      <c r="CD125" s="99" t="str">
        <f t="shared" si="52"/>
        <v>Cleared</v>
      </c>
      <c r="CE125" s="98" t="str">
        <f t="shared" si="53"/>
        <v>Cleared</v>
      </c>
    </row>
    <row r="126" spans="1:83" s="77" customFormat="1" x14ac:dyDescent="0.3">
      <c r="A126" s="78">
        <v>122</v>
      </c>
      <c r="B126" s="64" t="s">
        <v>270</v>
      </c>
      <c r="C126" s="65" t="s">
        <v>271</v>
      </c>
      <c r="D126" s="75">
        <v>0.8666666666666667</v>
      </c>
      <c r="E126" s="71">
        <v>7</v>
      </c>
      <c r="F126" s="71">
        <v>14</v>
      </c>
      <c r="G126" s="71">
        <v>1</v>
      </c>
      <c r="H126" s="71" t="s">
        <v>500</v>
      </c>
      <c r="I126" s="71">
        <v>2</v>
      </c>
      <c r="J126" s="71">
        <v>72</v>
      </c>
      <c r="K126" s="71" t="str">
        <f t="shared" si="32"/>
        <v>Cleared</v>
      </c>
      <c r="L126" s="71">
        <v>1</v>
      </c>
      <c r="M126" s="71">
        <v>2</v>
      </c>
      <c r="N126" s="72">
        <v>3</v>
      </c>
      <c r="O126" s="72">
        <v>3</v>
      </c>
      <c r="P126" s="72">
        <v>4</v>
      </c>
      <c r="Q126" s="72">
        <v>4</v>
      </c>
      <c r="R126" s="79">
        <f t="shared" si="54"/>
        <v>17</v>
      </c>
      <c r="S126" s="79">
        <f t="shared" si="33"/>
        <v>56.666666666666664</v>
      </c>
      <c r="T126" s="79">
        <f t="shared" si="34"/>
        <v>17</v>
      </c>
      <c r="U126" s="76" t="str">
        <f t="shared" si="35"/>
        <v>Cleared</v>
      </c>
      <c r="V126" s="76" t="str">
        <f t="shared" si="36"/>
        <v>Cleared</v>
      </c>
      <c r="W126" s="98" t="str">
        <f t="shared" si="37"/>
        <v>Cleared</v>
      </c>
      <c r="X126" s="75">
        <v>0.53333333333333333</v>
      </c>
      <c r="Y126" s="72">
        <v>17</v>
      </c>
      <c r="Z126" s="72">
        <v>2</v>
      </c>
      <c r="AA126" s="72">
        <v>3</v>
      </c>
      <c r="AB126" s="72">
        <v>7.1</v>
      </c>
      <c r="AC126" s="72">
        <v>4</v>
      </c>
      <c r="AD126" s="72">
        <v>69</v>
      </c>
      <c r="AE126" s="71" t="str">
        <f t="shared" si="38"/>
        <v>NC</v>
      </c>
      <c r="AF126" s="72">
        <v>3</v>
      </c>
      <c r="AG126" s="72">
        <v>1</v>
      </c>
      <c r="AH126" s="72">
        <v>3</v>
      </c>
      <c r="AI126" s="72">
        <v>3</v>
      </c>
      <c r="AJ126" s="72">
        <v>2</v>
      </c>
      <c r="AK126" s="72">
        <v>4</v>
      </c>
      <c r="AL126" s="79">
        <f t="shared" si="55"/>
        <v>16</v>
      </c>
      <c r="AM126" s="79">
        <f t="shared" si="39"/>
        <v>53.333333333333336</v>
      </c>
      <c r="AN126" s="79">
        <f t="shared" si="40"/>
        <v>16</v>
      </c>
      <c r="AO126" s="76" t="str">
        <f t="shared" si="28"/>
        <v>Cleared</v>
      </c>
      <c r="AP126" s="76" t="str">
        <f t="shared" si="41"/>
        <v>NC</v>
      </c>
      <c r="AQ126" s="98" t="str">
        <f t="shared" si="42"/>
        <v xml:space="preserve">Attendance  </v>
      </c>
      <c r="AR126" s="75">
        <v>0.4</v>
      </c>
      <c r="AS126" s="72">
        <v>18</v>
      </c>
      <c r="AT126" s="72">
        <v>9</v>
      </c>
      <c r="AU126" s="72">
        <v>0</v>
      </c>
      <c r="AV126" s="72">
        <v>3.1</v>
      </c>
      <c r="AW126" s="72" t="s">
        <v>24</v>
      </c>
      <c r="AX126" s="72">
        <v>70</v>
      </c>
      <c r="AY126" s="71" t="str">
        <f t="shared" si="43"/>
        <v>NC</v>
      </c>
      <c r="AZ126" s="72">
        <v>3</v>
      </c>
      <c r="BA126" s="72">
        <v>1</v>
      </c>
      <c r="BB126" s="72">
        <v>3</v>
      </c>
      <c r="BC126" s="72">
        <v>2</v>
      </c>
      <c r="BD126" s="72">
        <v>0</v>
      </c>
      <c r="BE126" s="72">
        <v>4</v>
      </c>
      <c r="BF126" s="79">
        <f t="shared" si="29"/>
        <v>13</v>
      </c>
      <c r="BG126" s="79">
        <f t="shared" si="44"/>
        <v>43.333333333333336</v>
      </c>
      <c r="BH126" s="79">
        <f t="shared" si="45"/>
        <v>13</v>
      </c>
      <c r="BI126" s="76" t="str">
        <f t="shared" si="30"/>
        <v>Cleared</v>
      </c>
      <c r="BJ126" s="76" t="str">
        <f t="shared" si="46"/>
        <v>NC</v>
      </c>
      <c r="BK126" s="98" t="str">
        <f t="shared" si="47"/>
        <v xml:space="preserve">Attendance  </v>
      </c>
      <c r="BL126" s="75">
        <v>0.6</v>
      </c>
      <c r="BM126" s="72">
        <v>22</v>
      </c>
      <c r="BN126" s="72">
        <v>17</v>
      </c>
      <c r="BO126" s="72">
        <v>-2</v>
      </c>
      <c r="BP126" s="72">
        <v>6.1</v>
      </c>
      <c r="BQ126" s="72" t="s">
        <v>24</v>
      </c>
      <c r="BR126" s="72">
        <v>69</v>
      </c>
      <c r="BS126" s="71" t="str">
        <f t="shared" si="48"/>
        <v>NC</v>
      </c>
      <c r="BT126" s="98">
        <v>3</v>
      </c>
      <c r="BU126" s="98">
        <v>3</v>
      </c>
      <c r="BV126" s="98">
        <v>3</v>
      </c>
      <c r="BW126" s="98">
        <v>3</v>
      </c>
      <c r="BX126" s="98">
        <v>0</v>
      </c>
      <c r="BY126" s="98">
        <v>4</v>
      </c>
      <c r="BZ126" s="76">
        <f t="shared" si="49"/>
        <v>16</v>
      </c>
      <c r="CA126" s="79">
        <f t="shared" si="50"/>
        <v>53.333333333333336</v>
      </c>
      <c r="CB126" s="79">
        <f t="shared" si="51"/>
        <v>16</v>
      </c>
      <c r="CC126" s="99" t="str">
        <f t="shared" si="31"/>
        <v>Cleared</v>
      </c>
      <c r="CD126" s="99" t="str">
        <f t="shared" si="52"/>
        <v>NC</v>
      </c>
      <c r="CE126" s="98" t="str">
        <f t="shared" si="53"/>
        <v xml:space="preserve">Attendance  </v>
      </c>
    </row>
    <row r="127" spans="1:83" s="77" customFormat="1" x14ac:dyDescent="0.3">
      <c r="A127" s="74">
        <v>123</v>
      </c>
      <c r="B127" s="60" t="s">
        <v>272</v>
      </c>
      <c r="C127" s="61" t="s">
        <v>273</v>
      </c>
      <c r="D127" s="75">
        <v>1</v>
      </c>
      <c r="E127" s="71">
        <v>30</v>
      </c>
      <c r="F127" s="71">
        <v>2</v>
      </c>
      <c r="G127" s="71">
        <v>8</v>
      </c>
      <c r="H127" s="71" t="s">
        <v>500</v>
      </c>
      <c r="I127" s="71">
        <v>2</v>
      </c>
      <c r="J127" s="71">
        <v>67</v>
      </c>
      <c r="K127" s="71" t="str">
        <f t="shared" si="32"/>
        <v>Cleared</v>
      </c>
      <c r="L127" s="71">
        <v>5</v>
      </c>
      <c r="M127" s="71">
        <v>1</v>
      </c>
      <c r="N127" s="71">
        <v>4</v>
      </c>
      <c r="O127" s="71">
        <v>3</v>
      </c>
      <c r="P127" s="71">
        <v>4</v>
      </c>
      <c r="Q127" s="71">
        <v>4</v>
      </c>
      <c r="R127" s="76">
        <f t="shared" si="54"/>
        <v>21</v>
      </c>
      <c r="S127" s="76">
        <f t="shared" si="33"/>
        <v>70</v>
      </c>
      <c r="T127" s="76">
        <f t="shared" si="34"/>
        <v>21</v>
      </c>
      <c r="U127" s="76" t="str">
        <f t="shared" si="35"/>
        <v>Cleared</v>
      </c>
      <c r="V127" s="76" t="str">
        <f t="shared" si="36"/>
        <v>Cleared</v>
      </c>
      <c r="W127" s="98" t="str">
        <f t="shared" si="37"/>
        <v>Cleared</v>
      </c>
      <c r="X127" s="75">
        <v>1.1333333333333333</v>
      </c>
      <c r="Y127" s="71">
        <v>22</v>
      </c>
      <c r="Z127" s="71">
        <v>16</v>
      </c>
      <c r="AA127" s="71">
        <v>16</v>
      </c>
      <c r="AB127" s="71">
        <v>6.1</v>
      </c>
      <c r="AC127" s="71">
        <v>7</v>
      </c>
      <c r="AD127" s="71">
        <v>67</v>
      </c>
      <c r="AE127" s="71" t="str">
        <f t="shared" si="38"/>
        <v>Cleared</v>
      </c>
      <c r="AF127" s="71">
        <v>3</v>
      </c>
      <c r="AG127" s="71">
        <v>2</v>
      </c>
      <c r="AH127" s="71">
        <v>4</v>
      </c>
      <c r="AI127" s="71">
        <v>2</v>
      </c>
      <c r="AJ127" s="71">
        <v>1</v>
      </c>
      <c r="AK127" s="71">
        <v>4</v>
      </c>
      <c r="AL127" s="76">
        <f t="shared" si="55"/>
        <v>16</v>
      </c>
      <c r="AM127" s="76">
        <f t="shared" si="39"/>
        <v>53.333333333333336</v>
      </c>
      <c r="AN127" s="76">
        <f t="shared" si="40"/>
        <v>16</v>
      </c>
      <c r="AO127" s="76" t="str">
        <f t="shared" si="28"/>
        <v>Cleared</v>
      </c>
      <c r="AP127" s="76" t="str">
        <f t="shared" si="41"/>
        <v>Cleared</v>
      </c>
      <c r="AQ127" s="98" t="str">
        <f t="shared" si="42"/>
        <v>Cleared</v>
      </c>
      <c r="AR127" s="75">
        <v>0.8</v>
      </c>
      <c r="AS127" s="71">
        <v>22</v>
      </c>
      <c r="AT127" s="71">
        <v>10</v>
      </c>
      <c r="AU127" s="71">
        <v>11</v>
      </c>
      <c r="AV127" s="71" t="s">
        <v>24</v>
      </c>
      <c r="AW127" s="71">
        <v>8</v>
      </c>
      <c r="AX127" s="71">
        <v>67</v>
      </c>
      <c r="AY127" s="71" t="str">
        <f t="shared" si="43"/>
        <v>Cleared</v>
      </c>
      <c r="AZ127" s="71">
        <v>3</v>
      </c>
      <c r="BA127" s="71">
        <v>1</v>
      </c>
      <c r="BB127" s="71">
        <v>4</v>
      </c>
      <c r="BC127" s="71">
        <v>0</v>
      </c>
      <c r="BD127" s="71">
        <v>1</v>
      </c>
      <c r="BE127" s="71">
        <v>4</v>
      </c>
      <c r="BF127" s="76">
        <f t="shared" si="29"/>
        <v>13</v>
      </c>
      <c r="BG127" s="76">
        <f t="shared" si="44"/>
        <v>43.333333333333336</v>
      </c>
      <c r="BH127" s="76">
        <f t="shared" si="45"/>
        <v>13</v>
      </c>
      <c r="BI127" s="76" t="str">
        <f t="shared" si="30"/>
        <v>Cleared</v>
      </c>
      <c r="BJ127" s="76" t="str">
        <f t="shared" si="46"/>
        <v>Cleared</v>
      </c>
      <c r="BK127" s="98" t="str">
        <f t="shared" si="47"/>
        <v>Cleared</v>
      </c>
      <c r="BL127" s="75">
        <v>0.83333333333333337</v>
      </c>
      <c r="BM127" s="71">
        <v>23</v>
      </c>
      <c r="BN127" s="71">
        <v>14</v>
      </c>
      <c r="BO127" s="71">
        <v>3</v>
      </c>
      <c r="BP127" s="71">
        <v>4.0999999999999996</v>
      </c>
      <c r="BQ127" s="71">
        <v>8</v>
      </c>
      <c r="BR127" s="71">
        <v>66</v>
      </c>
      <c r="BS127" s="71" t="str">
        <f t="shared" si="48"/>
        <v>Cleared</v>
      </c>
      <c r="BT127" s="93">
        <v>4</v>
      </c>
      <c r="BU127" s="98">
        <v>2</v>
      </c>
      <c r="BV127" s="98">
        <v>3</v>
      </c>
      <c r="BW127" s="93">
        <v>2</v>
      </c>
      <c r="BX127" s="93">
        <v>1</v>
      </c>
      <c r="BY127" s="93">
        <v>3</v>
      </c>
      <c r="BZ127" s="76">
        <f t="shared" si="49"/>
        <v>15</v>
      </c>
      <c r="CA127" s="76">
        <f t="shared" si="50"/>
        <v>50</v>
      </c>
      <c r="CB127" s="76">
        <f t="shared" si="51"/>
        <v>15</v>
      </c>
      <c r="CC127" s="99" t="str">
        <f t="shared" si="31"/>
        <v>Cleared</v>
      </c>
      <c r="CD127" s="99" t="str">
        <f t="shared" si="52"/>
        <v>Cleared</v>
      </c>
      <c r="CE127" s="98" t="str">
        <f t="shared" si="53"/>
        <v>Cleared</v>
      </c>
    </row>
    <row r="128" spans="1:83" s="77" customFormat="1" x14ac:dyDescent="0.3">
      <c r="A128" s="78">
        <v>124</v>
      </c>
      <c r="B128" s="64" t="s">
        <v>274</v>
      </c>
      <c r="C128" s="65" t="s">
        <v>275</v>
      </c>
      <c r="D128" s="75">
        <v>0.66666666666666663</v>
      </c>
      <c r="E128" s="71">
        <v>2</v>
      </c>
      <c r="F128" s="71">
        <v>1</v>
      </c>
      <c r="G128" s="71">
        <v>-10</v>
      </c>
      <c r="H128" s="71" t="s">
        <v>500</v>
      </c>
      <c r="I128" s="71">
        <v>8</v>
      </c>
      <c r="J128" s="71">
        <v>60</v>
      </c>
      <c r="K128" s="71" t="str">
        <f t="shared" si="32"/>
        <v>Cleared</v>
      </c>
      <c r="L128" s="71">
        <v>1</v>
      </c>
      <c r="M128" s="71">
        <v>1</v>
      </c>
      <c r="N128" s="72">
        <v>3</v>
      </c>
      <c r="O128" s="72">
        <v>3</v>
      </c>
      <c r="P128" s="72">
        <v>1</v>
      </c>
      <c r="Q128" s="72">
        <v>3</v>
      </c>
      <c r="R128" s="79">
        <f t="shared" si="54"/>
        <v>12</v>
      </c>
      <c r="S128" s="79">
        <f t="shared" si="33"/>
        <v>40</v>
      </c>
      <c r="T128" s="79">
        <f t="shared" si="34"/>
        <v>12</v>
      </c>
      <c r="U128" s="76" t="str">
        <f t="shared" si="35"/>
        <v>Cleared</v>
      </c>
      <c r="V128" s="76" t="str">
        <f t="shared" si="36"/>
        <v>Cleared</v>
      </c>
      <c r="W128" s="98" t="str">
        <f t="shared" si="37"/>
        <v>Cleared</v>
      </c>
      <c r="X128" s="75">
        <v>0</v>
      </c>
      <c r="Y128" s="72" t="s">
        <v>24</v>
      </c>
      <c r="Z128" s="72" t="s">
        <v>24</v>
      </c>
      <c r="AA128" s="72" t="s">
        <v>24</v>
      </c>
      <c r="AB128" s="72" t="s">
        <v>24</v>
      </c>
      <c r="AC128" s="72" t="s">
        <v>24</v>
      </c>
      <c r="AD128" s="72" t="s">
        <v>24</v>
      </c>
      <c r="AE128" s="71" t="str">
        <f t="shared" si="38"/>
        <v>NC</v>
      </c>
      <c r="AF128" s="72">
        <v>0</v>
      </c>
      <c r="AG128" s="72">
        <v>0</v>
      </c>
      <c r="AH128" s="72">
        <v>0</v>
      </c>
      <c r="AI128" s="72">
        <v>0</v>
      </c>
      <c r="AJ128" s="72">
        <v>0</v>
      </c>
      <c r="AK128" s="72">
        <v>0</v>
      </c>
      <c r="AL128" s="79">
        <f t="shared" si="55"/>
        <v>0</v>
      </c>
      <c r="AM128" s="79">
        <f t="shared" si="39"/>
        <v>0</v>
      </c>
      <c r="AN128" s="79">
        <f t="shared" si="40"/>
        <v>0</v>
      </c>
      <c r="AO128" s="76" t="str">
        <f t="shared" si="28"/>
        <v>NC</v>
      </c>
      <c r="AP128" s="76" t="str">
        <f t="shared" si="41"/>
        <v>NC</v>
      </c>
      <c r="AQ128" s="98" t="str">
        <f t="shared" si="42"/>
        <v xml:space="preserve">Attendance  Test </v>
      </c>
      <c r="AR128" s="75">
        <v>0.66666666666666663</v>
      </c>
      <c r="AS128" s="72" t="s">
        <v>24</v>
      </c>
      <c r="AT128" s="72" t="s">
        <v>24</v>
      </c>
      <c r="AU128" s="72" t="s">
        <v>24</v>
      </c>
      <c r="AV128" s="72" t="s">
        <v>24</v>
      </c>
      <c r="AW128" s="72">
        <v>7</v>
      </c>
      <c r="AX128" s="72" t="s">
        <v>24</v>
      </c>
      <c r="AY128" s="71" t="str">
        <f t="shared" si="43"/>
        <v>Cleared</v>
      </c>
      <c r="AZ128" s="72">
        <v>0</v>
      </c>
      <c r="BA128" s="72">
        <v>0</v>
      </c>
      <c r="BB128" s="72">
        <v>0</v>
      </c>
      <c r="BC128" s="72">
        <v>0</v>
      </c>
      <c r="BD128" s="72">
        <v>1</v>
      </c>
      <c r="BE128" s="72">
        <v>0</v>
      </c>
      <c r="BF128" s="79">
        <f t="shared" si="29"/>
        <v>1</v>
      </c>
      <c r="BG128" s="79">
        <f t="shared" si="44"/>
        <v>3.3333333333333335</v>
      </c>
      <c r="BH128" s="79">
        <f t="shared" si="45"/>
        <v>1</v>
      </c>
      <c r="BI128" s="76" t="str">
        <f t="shared" si="30"/>
        <v>NC</v>
      </c>
      <c r="BJ128" s="76" t="str">
        <f t="shared" si="46"/>
        <v>NC</v>
      </c>
      <c r="BK128" s="98" t="str">
        <f t="shared" si="47"/>
        <v xml:space="preserve">Test </v>
      </c>
      <c r="BL128" s="75">
        <v>0.66666666666666663</v>
      </c>
      <c r="BM128" s="72">
        <v>6</v>
      </c>
      <c r="BN128" s="72">
        <v>3</v>
      </c>
      <c r="BO128" s="72">
        <v>-17</v>
      </c>
      <c r="BP128" s="72" t="s">
        <v>24</v>
      </c>
      <c r="BQ128" s="72">
        <v>7</v>
      </c>
      <c r="BR128" s="72">
        <v>57</v>
      </c>
      <c r="BS128" s="71" t="str">
        <f t="shared" si="48"/>
        <v>Cleared</v>
      </c>
      <c r="BT128" s="98">
        <v>1</v>
      </c>
      <c r="BU128" s="98">
        <v>1</v>
      </c>
      <c r="BV128" s="98">
        <v>2</v>
      </c>
      <c r="BW128" s="98">
        <v>0</v>
      </c>
      <c r="BX128" s="98">
        <v>1</v>
      </c>
      <c r="BY128" s="98">
        <v>2</v>
      </c>
      <c r="BZ128" s="76">
        <f t="shared" si="49"/>
        <v>7</v>
      </c>
      <c r="CA128" s="79">
        <f t="shared" si="50"/>
        <v>23.333333333333332</v>
      </c>
      <c r="CB128" s="79">
        <f t="shared" si="51"/>
        <v>6.9999999999999991</v>
      </c>
      <c r="CC128" s="99" t="str">
        <f t="shared" si="31"/>
        <v>NC</v>
      </c>
      <c r="CD128" s="99" t="str">
        <f t="shared" si="52"/>
        <v>NC</v>
      </c>
      <c r="CE128" s="98" t="str">
        <f t="shared" si="53"/>
        <v xml:space="preserve">Test </v>
      </c>
    </row>
    <row r="129" spans="1:83" s="77" customFormat="1" x14ac:dyDescent="0.3">
      <c r="A129" s="74">
        <v>125</v>
      </c>
      <c r="B129" s="60" t="s">
        <v>276</v>
      </c>
      <c r="C129" s="61" t="s">
        <v>277</v>
      </c>
      <c r="D129" s="75">
        <v>0.96666666666666667</v>
      </c>
      <c r="E129" s="71">
        <v>11</v>
      </c>
      <c r="F129" s="71">
        <v>11</v>
      </c>
      <c r="G129" s="71">
        <v>-3</v>
      </c>
      <c r="H129" s="71" t="s">
        <v>500</v>
      </c>
      <c r="I129" s="71">
        <v>8</v>
      </c>
      <c r="J129" s="71">
        <v>68</v>
      </c>
      <c r="K129" s="71" t="str">
        <f t="shared" si="32"/>
        <v>Cleared</v>
      </c>
      <c r="L129" s="71">
        <v>1</v>
      </c>
      <c r="M129" s="71">
        <v>1</v>
      </c>
      <c r="N129" s="71">
        <v>3</v>
      </c>
      <c r="O129" s="71">
        <v>3</v>
      </c>
      <c r="P129" s="71">
        <v>1</v>
      </c>
      <c r="Q129" s="71">
        <v>4</v>
      </c>
      <c r="R129" s="76">
        <f t="shared" si="54"/>
        <v>13</v>
      </c>
      <c r="S129" s="76">
        <f t="shared" si="33"/>
        <v>43.333333333333336</v>
      </c>
      <c r="T129" s="76">
        <f t="shared" si="34"/>
        <v>13</v>
      </c>
      <c r="U129" s="76" t="str">
        <f t="shared" si="35"/>
        <v>Cleared</v>
      </c>
      <c r="V129" s="76" t="str">
        <f t="shared" si="36"/>
        <v>Cleared</v>
      </c>
      <c r="W129" s="98" t="str">
        <f t="shared" si="37"/>
        <v>Cleared</v>
      </c>
      <c r="X129" s="75">
        <v>0.96666666666666667</v>
      </c>
      <c r="Y129" s="71">
        <v>10</v>
      </c>
      <c r="Z129" s="71">
        <v>3</v>
      </c>
      <c r="AA129" s="71">
        <v>2</v>
      </c>
      <c r="AB129" s="71">
        <v>2.6</v>
      </c>
      <c r="AC129" s="71">
        <v>8</v>
      </c>
      <c r="AD129" s="71">
        <v>71</v>
      </c>
      <c r="AE129" s="71" t="str">
        <f t="shared" si="38"/>
        <v>Cleared</v>
      </c>
      <c r="AF129" s="71">
        <v>1</v>
      </c>
      <c r="AG129" s="71">
        <v>1</v>
      </c>
      <c r="AH129" s="71">
        <v>3</v>
      </c>
      <c r="AI129" s="71">
        <v>2</v>
      </c>
      <c r="AJ129" s="71">
        <v>1</v>
      </c>
      <c r="AK129" s="71">
        <v>4</v>
      </c>
      <c r="AL129" s="76">
        <f t="shared" si="55"/>
        <v>12</v>
      </c>
      <c r="AM129" s="76">
        <f t="shared" si="39"/>
        <v>40</v>
      </c>
      <c r="AN129" s="76">
        <f t="shared" si="40"/>
        <v>12</v>
      </c>
      <c r="AO129" s="76" t="str">
        <f t="shared" si="28"/>
        <v>Cleared</v>
      </c>
      <c r="AP129" s="76" t="str">
        <f t="shared" si="41"/>
        <v>Cleared</v>
      </c>
      <c r="AQ129" s="98" t="str">
        <f t="shared" si="42"/>
        <v>Cleared</v>
      </c>
      <c r="AR129" s="75">
        <v>0.8666666666666667</v>
      </c>
      <c r="AS129" s="71">
        <v>26</v>
      </c>
      <c r="AT129" s="71">
        <v>2</v>
      </c>
      <c r="AU129" s="71">
        <v>2</v>
      </c>
      <c r="AV129" s="71">
        <v>2.2999999999999998</v>
      </c>
      <c r="AW129" s="71">
        <v>8</v>
      </c>
      <c r="AX129" s="71">
        <v>69</v>
      </c>
      <c r="AY129" s="71" t="str">
        <f t="shared" si="43"/>
        <v>Cleared</v>
      </c>
      <c r="AZ129" s="71">
        <v>4</v>
      </c>
      <c r="BA129" s="71">
        <v>1</v>
      </c>
      <c r="BB129" s="71">
        <v>3</v>
      </c>
      <c r="BC129" s="71">
        <v>2</v>
      </c>
      <c r="BD129" s="71">
        <v>1</v>
      </c>
      <c r="BE129" s="71">
        <v>4</v>
      </c>
      <c r="BF129" s="76">
        <f t="shared" si="29"/>
        <v>15</v>
      </c>
      <c r="BG129" s="76">
        <f t="shared" si="44"/>
        <v>50</v>
      </c>
      <c r="BH129" s="76">
        <f t="shared" si="45"/>
        <v>15</v>
      </c>
      <c r="BI129" s="76" t="str">
        <f t="shared" si="30"/>
        <v>Cleared</v>
      </c>
      <c r="BJ129" s="76" t="str">
        <f t="shared" si="46"/>
        <v>Cleared</v>
      </c>
      <c r="BK129" s="98" t="str">
        <f t="shared" si="47"/>
        <v>Cleared</v>
      </c>
      <c r="BL129" s="75">
        <v>0.8666666666666667</v>
      </c>
      <c r="BM129" s="71">
        <v>30</v>
      </c>
      <c r="BN129" s="71">
        <v>2</v>
      </c>
      <c r="BO129" s="71">
        <v>1</v>
      </c>
      <c r="BP129" s="71">
        <v>2.5</v>
      </c>
      <c r="BQ129" s="71">
        <v>8</v>
      </c>
      <c r="BR129" s="71">
        <v>70</v>
      </c>
      <c r="BS129" s="71" t="str">
        <f t="shared" si="48"/>
        <v>Cleared</v>
      </c>
      <c r="BT129" s="93">
        <v>5</v>
      </c>
      <c r="BU129" s="98">
        <v>1</v>
      </c>
      <c r="BV129" s="98">
        <v>3</v>
      </c>
      <c r="BW129" s="93">
        <v>2</v>
      </c>
      <c r="BX129" s="93">
        <v>1</v>
      </c>
      <c r="BY129" s="93">
        <v>4</v>
      </c>
      <c r="BZ129" s="76">
        <f t="shared" si="49"/>
        <v>16</v>
      </c>
      <c r="CA129" s="76">
        <f t="shared" si="50"/>
        <v>53.333333333333336</v>
      </c>
      <c r="CB129" s="76">
        <f t="shared" si="51"/>
        <v>16</v>
      </c>
      <c r="CC129" s="99" t="str">
        <f t="shared" si="31"/>
        <v>Cleared</v>
      </c>
      <c r="CD129" s="99" t="str">
        <f t="shared" si="52"/>
        <v>Cleared</v>
      </c>
      <c r="CE129" s="98" t="str">
        <f t="shared" si="53"/>
        <v>Cleared</v>
      </c>
    </row>
    <row r="130" spans="1:83" s="77" customFormat="1" x14ac:dyDescent="0.3">
      <c r="A130" s="78">
        <v>126</v>
      </c>
      <c r="B130" s="64" t="s">
        <v>278</v>
      </c>
      <c r="C130" s="65" t="s">
        <v>279</v>
      </c>
      <c r="D130" s="75">
        <v>0.66666666666666663</v>
      </c>
      <c r="E130" s="71">
        <v>3</v>
      </c>
      <c r="F130" s="71">
        <v>1</v>
      </c>
      <c r="G130" s="71">
        <v>7</v>
      </c>
      <c r="H130" s="71" t="s">
        <v>500</v>
      </c>
      <c r="I130" s="71">
        <v>8</v>
      </c>
      <c r="J130" s="71">
        <v>64</v>
      </c>
      <c r="K130" s="71" t="str">
        <f t="shared" si="32"/>
        <v>Cleared</v>
      </c>
      <c r="L130" s="71">
        <v>1</v>
      </c>
      <c r="M130" s="71">
        <v>1</v>
      </c>
      <c r="N130" s="72">
        <v>3</v>
      </c>
      <c r="O130" s="72">
        <v>3</v>
      </c>
      <c r="P130" s="72">
        <v>1</v>
      </c>
      <c r="Q130" s="72">
        <v>3</v>
      </c>
      <c r="R130" s="79">
        <f t="shared" si="54"/>
        <v>12</v>
      </c>
      <c r="S130" s="79">
        <f t="shared" si="33"/>
        <v>40</v>
      </c>
      <c r="T130" s="79">
        <f t="shared" si="34"/>
        <v>12</v>
      </c>
      <c r="U130" s="76" t="str">
        <f t="shared" si="35"/>
        <v>Cleared</v>
      </c>
      <c r="V130" s="76" t="str">
        <f t="shared" si="36"/>
        <v>Cleared</v>
      </c>
      <c r="W130" s="98" t="str">
        <f t="shared" si="37"/>
        <v>Cleared</v>
      </c>
      <c r="X130" s="75">
        <v>3.3333333333333333E-2</v>
      </c>
      <c r="Y130" s="72" t="s">
        <v>24</v>
      </c>
      <c r="Z130" s="72" t="s">
        <v>24</v>
      </c>
      <c r="AA130" s="72" t="s">
        <v>24</v>
      </c>
      <c r="AB130" s="72" t="s">
        <v>24</v>
      </c>
      <c r="AC130" s="72" t="s">
        <v>24</v>
      </c>
      <c r="AD130" s="72">
        <v>65</v>
      </c>
      <c r="AE130" s="71" t="str">
        <f t="shared" si="38"/>
        <v>NC</v>
      </c>
      <c r="AF130" s="72">
        <v>0</v>
      </c>
      <c r="AG130" s="72">
        <v>0</v>
      </c>
      <c r="AH130" s="72">
        <v>0</v>
      </c>
      <c r="AI130" s="72">
        <v>0</v>
      </c>
      <c r="AJ130" s="72">
        <v>0</v>
      </c>
      <c r="AK130" s="72">
        <v>3</v>
      </c>
      <c r="AL130" s="79">
        <f t="shared" si="55"/>
        <v>3</v>
      </c>
      <c r="AM130" s="79">
        <f t="shared" si="39"/>
        <v>10</v>
      </c>
      <c r="AN130" s="79">
        <f t="shared" si="40"/>
        <v>3</v>
      </c>
      <c r="AO130" s="76" t="str">
        <f t="shared" si="28"/>
        <v>NC</v>
      </c>
      <c r="AP130" s="76" t="str">
        <f t="shared" si="41"/>
        <v>NC</v>
      </c>
      <c r="AQ130" s="98" t="str">
        <f t="shared" si="42"/>
        <v xml:space="preserve">Attendance  Test </v>
      </c>
      <c r="AR130" s="75">
        <v>0.13333333333333333</v>
      </c>
      <c r="AS130" s="72" t="s">
        <v>24</v>
      </c>
      <c r="AT130" s="72" t="s">
        <v>24</v>
      </c>
      <c r="AU130" s="72" t="s">
        <v>24</v>
      </c>
      <c r="AV130" s="72" t="s">
        <v>24</v>
      </c>
      <c r="AW130" s="72">
        <v>8</v>
      </c>
      <c r="AX130" s="72">
        <v>67</v>
      </c>
      <c r="AY130" s="71" t="str">
        <f t="shared" si="43"/>
        <v>NC</v>
      </c>
      <c r="AZ130" s="72">
        <v>0</v>
      </c>
      <c r="BA130" s="72">
        <v>0</v>
      </c>
      <c r="BB130" s="72">
        <v>0</v>
      </c>
      <c r="BC130" s="72">
        <v>0</v>
      </c>
      <c r="BD130" s="72">
        <v>1</v>
      </c>
      <c r="BE130" s="72">
        <v>4</v>
      </c>
      <c r="BF130" s="79">
        <f t="shared" si="29"/>
        <v>5</v>
      </c>
      <c r="BG130" s="79">
        <f t="shared" si="44"/>
        <v>16.666666666666664</v>
      </c>
      <c r="BH130" s="79">
        <f t="shared" si="45"/>
        <v>4.9999999999999991</v>
      </c>
      <c r="BI130" s="76" t="str">
        <f t="shared" si="30"/>
        <v>NC</v>
      </c>
      <c r="BJ130" s="76" t="str">
        <f t="shared" si="46"/>
        <v>NC</v>
      </c>
      <c r="BK130" s="98" t="str">
        <f t="shared" si="47"/>
        <v xml:space="preserve">Attendance  Test </v>
      </c>
      <c r="BL130" s="75">
        <v>0.33333333333333331</v>
      </c>
      <c r="BM130" s="72" t="s">
        <v>24</v>
      </c>
      <c r="BN130" s="72" t="s">
        <v>24</v>
      </c>
      <c r="BO130" s="72" t="s">
        <v>24</v>
      </c>
      <c r="BP130" s="72" t="s">
        <v>24</v>
      </c>
      <c r="BQ130" s="72">
        <v>8</v>
      </c>
      <c r="BR130" s="72">
        <v>65</v>
      </c>
      <c r="BS130" s="71" t="str">
        <f t="shared" si="48"/>
        <v>NC</v>
      </c>
      <c r="BT130" s="98">
        <v>0</v>
      </c>
      <c r="BU130" s="98">
        <v>0</v>
      </c>
      <c r="BV130" s="98">
        <v>0</v>
      </c>
      <c r="BW130" s="98">
        <v>0</v>
      </c>
      <c r="BX130" s="98">
        <v>1</v>
      </c>
      <c r="BY130" s="98">
        <v>3</v>
      </c>
      <c r="BZ130" s="76">
        <f t="shared" si="49"/>
        <v>4</v>
      </c>
      <c r="CA130" s="79">
        <f t="shared" si="50"/>
        <v>13.333333333333334</v>
      </c>
      <c r="CB130" s="79">
        <f t="shared" si="51"/>
        <v>4</v>
      </c>
      <c r="CC130" s="99" t="str">
        <f t="shared" si="31"/>
        <v>NC</v>
      </c>
      <c r="CD130" s="99" t="str">
        <f t="shared" si="52"/>
        <v>NC</v>
      </c>
      <c r="CE130" s="98" t="str">
        <f t="shared" si="53"/>
        <v xml:space="preserve">Attendance  Test </v>
      </c>
    </row>
    <row r="131" spans="1:83" s="77" customFormat="1" x14ac:dyDescent="0.3">
      <c r="A131" s="74">
        <v>127</v>
      </c>
      <c r="B131" s="60" t="s">
        <v>280</v>
      </c>
      <c r="C131" s="61" t="s">
        <v>281</v>
      </c>
      <c r="D131" s="75">
        <v>0.8</v>
      </c>
      <c r="E131" s="71">
        <v>1</v>
      </c>
      <c r="F131" s="71">
        <v>1</v>
      </c>
      <c r="G131" s="71">
        <v>1</v>
      </c>
      <c r="H131" s="71" t="s">
        <v>500</v>
      </c>
      <c r="I131" s="71">
        <v>8</v>
      </c>
      <c r="J131" s="71">
        <v>68</v>
      </c>
      <c r="K131" s="71" t="str">
        <f t="shared" si="32"/>
        <v>Cleared</v>
      </c>
      <c r="L131" s="71">
        <v>1</v>
      </c>
      <c r="M131" s="71">
        <v>1</v>
      </c>
      <c r="N131" s="71">
        <v>3</v>
      </c>
      <c r="O131" s="71">
        <v>3</v>
      </c>
      <c r="P131" s="71">
        <v>1</v>
      </c>
      <c r="Q131" s="71">
        <v>4</v>
      </c>
      <c r="R131" s="76">
        <f t="shared" si="54"/>
        <v>13</v>
      </c>
      <c r="S131" s="76">
        <f t="shared" si="33"/>
        <v>43.333333333333336</v>
      </c>
      <c r="T131" s="76">
        <f t="shared" si="34"/>
        <v>13</v>
      </c>
      <c r="U131" s="76" t="str">
        <f t="shared" si="35"/>
        <v>Cleared</v>
      </c>
      <c r="V131" s="76" t="str">
        <f t="shared" si="36"/>
        <v>Cleared</v>
      </c>
      <c r="W131" s="98" t="str">
        <f t="shared" si="37"/>
        <v>Cleared</v>
      </c>
      <c r="X131" s="75">
        <v>0.66666666666666663</v>
      </c>
      <c r="Y131" s="71" t="s">
        <v>24</v>
      </c>
      <c r="Z131" s="71" t="s">
        <v>24</v>
      </c>
      <c r="AA131" s="71" t="s">
        <v>24</v>
      </c>
      <c r="AB131" s="71">
        <v>2.4</v>
      </c>
      <c r="AC131" s="71">
        <v>8</v>
      </c>
      <c r="AD131" s="71">
        <v>72</v>
      </c>
      <c r="AE131" s="71" t="str">
        <f t="shared" si="38"/>
        <v>Cleared</v>
      </c>
      <c r="AF131" s="71">
        <v>0</v>
      </c>
      <c r="AG131" s="71">
        <v>0</v>
      </c>
      <c r="AH131" s="71">
        <v>0</v>
      </c>
      <c r="AI131" s="71">
        <v>2</v>
      </c>
      <c r="AJ131" s="71">
        <v>1</v>
      </c>
      <c r="AK131" s="71">
        <v>4</v>
      </c>
      <c r="AL131" s="76">
        <f t="shared" si="55"/>
        <v>7</v>
      </c>
      <c r="AM131" s="76">
        <f t="shared" si="39"/>
        <v>23.333333333333332</v>
      </c>
      <c r="AN131" s="76">
        <f t="shared" si="40"/>
        <v>6.9999999999999991</v>
      </c>
      <c r="AO131" s="76" t="str">
        <f t="shared" si="28"/>
        <v>NC</v>
      </c>
      <c r="AP131" s="76" t="str">
        <f t="shared" si="41"/>
        <v>NC</v>
      </c>
      <c r="AQ131" s="98" t="str">
        <f t="shared" si="42"/>
        <v xml:space="preserve">Test </v>
      </c>
      <c r="AR131" s="75">
        <v>0.66666666666666663</v>
      </c>
      <c r="AS131" s="71">
        <v>3</v>
      </c>
      <c r="AT131" s="71">
        <v>2</v>
      </c>
      <c r="AU131" s="71">
        <v>8</v>
      </c>
      <c r="AV131" s="71" t="s">
        <v>24</v>
      </c>
      <c r="AW131" s="71" t="s">
        <v>24</v>
      </c>
      <c r="AX131" s="71">
        <v>70</v>
      </c>
      <c r="AY131" s="71" t="str">
        <f t="shared" si="43"/>
        <v>Cleared</v>
      </c>
      <c r="AZ131" s="71">
        <v>1</v>
      </c>
      <c r="BA131" s="71">
        <v>1</v>
      </c>
      <c r="BB131" s="71">
        <v>3</v>
      </c>
      <c r="BC131" s="71">
        <v>0</v>
      </c>
      <c r="BD131" s="71">
        <v>0</v>
      </c>
      <c r="BE131" s="71">
        <v>4</v>
      </c>
      <c r="BF131" s="76">
        <f t="shared" si="29"/>
        <v>9</v>
      </c>
      <c r="BG131" s="76">
        <f t="shared" si="44"/>
        <v>30</v>
      </c>
      <c r="BH131" s="76">
        <f t="shared" si="45"/>
        <v>9</v>
      </c>
      <c r="BI131" s="76" t="str">
        <f t="shared" si="30"/>
        <v>Cleared</v>
      </c>
      <c r="BJ131" s="76" t="str">
        <f t="shared" si="46"/>
        <v>Cleared</v>
      </c>
      <c r="BK131" s="98" t="str">
        <f t="shared" si="47"/>
        <v>Cleared</v>
      </c>
      <c r="BL131" s="75">
        <v>0.66666666666666663</v>
      </c>
      <c r="BM131" s="71">
        <v>12</v>
      </c>
      <c r="BN131" s="71">
        <v>4</v>
      </c>
      <c r="BO131" s="71">
        <v>8</v>
      </c>
      <c r="BP131" s="71" t="s">
        <v>24</v>
      </c>
      <c r="BQ131" s="71" t="s">
        <v>24</v>
      </c>
      <c r="BR131" s="71">
        <v>68</v>
      </c>
      <c r="BS131" s="71" t="str">
        <f t="shared" si="48"/>
        <v>Cleared</v>
      </c>
      <c r="BT131" s="93">
        <v>2</v>
      </c>
      <c r="BU131" s="98">
        <v>1</v>
      </c>
      <c r="BV131" s="98">
        <v>3</v>
      </c>
      <c r="BW131" s="93">
        <v>0</v>
      </c>
      <c r="BX131" s="93">
        <v>0</v>
      </c>
      <c r="BY131" s="93">
        <v>4</v>
      </c>
      <c r="BZ131" s="76">
        <f t="shared" si="49"/>
        <v>10</v>
      </c>
      <c r="CA131" s="76">
        <f t="shared" si="50"/>
        <v>33.333333333333329</v>
      </c>
      <c r="CB131" s="76">
        <f t="shared" si="51"/>
        <v>9.9999999999999982</v>
      </c>
      <c r="CC131" s="99" t="str">
        <f t="shared" si="31"/>
        <v>Cleared</v>
      </c>
      <c r="CD131" s="99" t="str">
        <f t="shared" si="52"/>
        <v>Cleared</v>
      </c>
      <c r="CE131" s="98" t="str">
        <f t="shared" si="53"/>
        <v>Cleared</v>
      </c>
    </row>
    <row r="132" spans="1:83" s="77" customFormat="1" x14ac:dyDescent="0.3">
      <c r="A132" s="78">
        <v>128</v>
      </c>
      <c r="B132" s="64" t="s">
        <v>282</v>
      </c>
      <c r="C132" s="65" t="s">
        <v>283</v>
      </c>
      <c r="D132" s="75">
        <v>0.8</v>
      </c>
      <c r="E132" s="71">
        <v>16</v>
      </c>
      <c r="F132" s="71">
        <v>1</v>
      </c>
      <c r="G132" s="71">
        <v>-10</v>
      </c>
      <c r="H132" s="71" t="s">
        <v>500</v>
      </c>
      <c r="I132" s="71">
        <v>8</v>
      </c>
      <c r="J132" s="71">
        <v>77</v>
      </c>
      <c r="K132" s="71" t="str">
        <f t="shared" si="32"/>
        <v>Cleared</v>
      </c>
      <c r="L132" s="71">
        <v>2</v>
      </c>
      <c r="M132" s="71">
        <v>1</v>
      </c>
      <c r="N132" s="72">
        <v>3</v>
      </c>
      <c r="O132" s="72">
        <v>3</v>
      </c>
      <c r="P132" s="72">
        <v>1</v>
      </c>
      <c r="Q132" s="72">
        <v>5</v>
      </c>
      <c r="R132" s="79">
        <f t="shared" si="54"/>
        <v>15</v>
      </c>
      <c r="S132" s="79">
        <f t="shared" si="33"/>
        <v>50</v>
      </c>
      <c r="T132" s="79">
        <f t="shared" si="34"/>
        <v>15</v>
      </c>
      <c r="U132" s="76" t="str">
        <f t="shared" si="35"/>
        <v>Cleared</v>
      </c>
      <c r="V132" s="76" t="str">
        <f t="shared" si="36"/>
        <v>Cleared</v>
      </c>
      <c r="W132" s="98" t="str">
        <f t="shared" si="37"/>
        <v>Cleared</v>
      </c>
      <c r="X132" s="75">
        <v>0.66666666666666663</v>
      </c>
      <c r="Y132" s="72" t="s">
        <v>24</v>
      </c>
      <c r="Z132" s="72" t="s">
        <v>24</v>
      </c>
      <c r="AA132" s="72" t="s">
        <v>24</v>
      </c>
      <c r="AB132" s="72" t="s">
        <v>24</v>
      </c>
      <c r="AC132" s="72" t="s">
        <v>24</v>
      </c>
      <c r="AD132" s="72" t="s">
        <v>24</v>
      </c>
      <c r="AE132" s="71" t="str">
        <f t="shared" si="38"/>
        <v>Cleared</v>
      </c>
      <c r="AF132" s="72">
        <v>0</v>
      </c>
      <c r="AG132" s="72">
        <v>0</v>
      </c>
      <c r="AH132" s="72">
        <v>0</v>
      </c>
      <c r="AI132" s="72">
        <v>0</v>
      </c>
      <c r="AJ132" s="72">
        <v>0</v>
      </c>
      <c r="AK132" s="72">
        <v>0</v>
      </c>
      <c r="AL132" s="79">
        <f t="shared" si="55"/>
        <v>0</v>
      </c>
      <c r="AM132" s="79">
        <f t="shared" si="39"/>
        <v>0</v>
      </c>
      <c r="AN132" s="79">
        <f t="shared" si="40"/>
        <v>0</v>
      </c>
      <c r="AO132" s="76" t="str">
        <f t="shared" si="28"/>
        <v>NC</v>
      </c>
      <c r="AP132" s="76" t="str">
        <f t="shared" si="41"/>
        <v>NC</v>
      </c>
      <c r="AQ132" s="98" t="str">
        <f t="shared" si="42"/>
        <v xml:space="preserve">Test </v>
      </c>
      <c r="AR132" s="75">
        <v>0.13333333333333333</v>
      </c>
      <c r="AS132" s="72">
        <v>20</v>
      </c>
      <c r="AT132" s="72">
        <v>5</v>
      </c>
      <c r="AU132" s="72">
        <v>-8</v>
      </c>
      <c r="AV132" s="72" t="s">
        <v>24</v>
      </c>
      <c r="AW132" s="72" t="s">
        <v>24</v>
      </c>
      <c r="AX132" s="72">
        <v>76</v>
      </c>
      <c r="AY132" s="71" t="str">
        <f t="shared" si="43"/>
        <v>NC</v>
      </c>
      <c r="AZ132" s="72">
        <v>3</v>
      </c>
      <c r="BA132" s="72">
        <v>1</v>
      </c>
      <c r="BB132" s="72">
        <v>3</v>
      </c>
      <c r="BC132" s="72">
        <v>0</v>
      </c>
      <c r="BD132" s="72">
        <v>0</v>
      </c>
      <c r="BE132" s="72">
        <v>5</v>
      </c>
      <c r="BF132" s="79">
        <f t="shared" si="29"/>
        <v>12</v>
      </c>
      <c r="BG132" s="79">
        <f t="shared" si="44"/>
        <v>40</v>
      </c>
      <c r="BH132" s="79">
        <f t="shared" si="45"/>
        <v>12</v>
      </c>
      <c r="BI132" s="76" t="str">
        <f t="shared" si="30"/>
        <v>Cleared</v>
      </c>
      <c r="BJ132" s="76" t="str">
        <f t="shared" si="46"/>
        <v>NC</v>
      </c>
      <c r="BK132" s="98" t="str">
        <f t="shared" si="47"/>
        <v xml:space="preserve">Attendance  </v>
      </c>
      <c r="BL132" s="75">
        <v>0.26666666666666666</v>
      </c>
      <c r="BM132" s="72">
        <v>16</v>
      </c>
      <c r="BN132" s="72">
        <v>10</v>
      </c>
      <c r="BO132" s="72">
        <v>-9</v>
      </c>
      <c r="BP132" s="72" t="s">
        <v>24</v>
      </c>
      <c r="BQ132" s="72" t="s">
        <v>24</v>
      </c>
      <c r="BR132" s="72" t="s">
        <v>24</v>
      </c>
      <c r="BS132" s="71" t="str">
        <f t="shared" si="48"/>
        <v>NC</v>
      </c>
      <c r="BT132" s="98">
        <v>2</v>
      </c>
      <c r="BU132" s="98">
        <v>1</v>
      </c>
      <c r="BV132" s="98">
        <v>2</v>
      </c>
      <c r="BW132" s="98">
        <v>0</v>
      </c>
      <c r="BX132" s="98">
        <v>0</v>
      </c>
      <c r="BY132" s="98">
        <v>0</v>
      </c>
      <c r="BZ132" s="76">
        <f t="shared" si="49"/>
        <v>5</v>
      </c>
      <c r="CA132" s="79">
        <f t="shared" si="50"/>
        <v>16.666666666666664</v>
      </c>
      <c r="CB132" s="79">
        <f t="shared" si="51"/>
        <v>4.9999999999999991</v>
      </c>
      <c r="CC132" s="99" t="str">
        <f t="shared" si="31"/>
        <v>NC</v>
      </c>
      <c r="CD132" s="99" t="str">
        <f t="shared" si="52"/>
        <v>NC</v>
      </c>
      <c r="CE132" s="98" t="str">
        <f t="shared" si="53"/>
        <v xml:space="preserve">Attendance  Test </v>
      </c>
    </row>
    <row r="133" spans="1:83" s="77" customFormat="1" x14ac:dyDescent="0.3">
      <c r="A133" s="74">
        <v>129</v>
      </c>
      <c r="B133" s="60" t="s">
        <v>284</v>
      </c>
      <c r="C133" s="61" t="s">
        <v>285</v>
      </c>
      <c r="D133" s="75">
        <v>0.8666666666666667</v>
      </c>
      <c r="E133" s="71">
        <v>3</v>
      </c>
      <c r="F133" s="71">
        <v>1</v>
      </c>
      <c r="G133" s="71">
        <v>-4</v>
      </c>
      <c r="H133" s="71" t="s">
        <v>500</v>
      </c>
      <c r="I133" s="71">
        <v>8</v>
      </c>
      <c r="J133" s="71">
        <v>66</v>
      </c>
      <c r="K133" s="71" t="str">
        <f t="shared" si="32"/>
        <v>Cleared</v>
      </c>
      <c r="L133" s="71">
        <v>1</v>
      </c>
      <c r="M133" s="71">
        <v>1</v>
      </c>
      <c r="N133" s="71">
        <v>3</v>
      </c>
      <c r="O133" s="71">
        <v>3</v>
      </c>
      <c r="P133" s="71">
        <v>1</v>
      </c>
      <c r="Q133" s="71">
        <v>3</v>
      </c>
      <c r="R133" s="76">
        <f t="shared" si="54"/>
        <v>12</v>
      </c>
      <c r="S133" s="76">
        <f t="shared" si="33"/>
        <v>40</v>
      </c>
      <c r="T133" s="76">
        <f t="shared" si="34"/>
        <v>12</v>
      </c>
      <c r="U133" s="76" t="str">
        <f t="shared" si="35"/>
        <v>Cleared</v>
      </c>
      <c r="V133" s="76" t="str">
        <f t="shared" si="36"/>
        <v>Cleared</v>
      </c>
      <c r="W133" s="98" t="str">
        <f t="shared" si="37"/>
        <v>Cleared</v>
      </c>
      <c r="X133" s="75">
        <v>0.8</v>
      </c>
      <c r="Y133" s="71">
        <v>3</v>
      </c>
      <c r="Z133" s="71">
        <v>11</v>
      </c>
      <c r="AA133" s="71">
        <v>1</v>
      </c>
      <c r="AB133" s="71" t="s">
        <v>24</v>
      </c>
      <c r="AC133" s="71">
        <v>8</v>
      </c>
      <c r="AD133" s="71">
        <v>66</v>
      </c>
      <c r="AE133" s="71" t="str">
        <f t="shared" si="38"/>
        <v>Cleared</v>
      </c>
      <c r="AF133" s="71">
        <v>1</v>
      </c>
      <c r="AG133" s="71">
        <v>1</v>
      </c>
      <c r="AH133" s="71">
        <v>3</v>
      </c>
      <c r="AI133" s="71">
        <v>0</v>
      </c>
      <c r="AJ133" s="71">
        <v>1</v>
      </c>
      <c r="AK133" s="71">
        <v>3</v>
      </c>
      <c r="AL133" s="76">
        <f t="shared" si="55"/>
        <v>9</v>
      </c>
      <c r="AM133" s="76">
        <f t="shared" si="39"/>
        <v>30</v>
      </c>
      <c r="AN133" s="76">
        <f t="shared" si="40"/>
        <v>9</v>
      </c>
      <c r="AO133" s="76" t="str">
        <f t="shared" ref="AO133:AO196" si="56">IF(AN133&gt;=9,"Cleared","NC")</f>
        <v>Cleared</v>
      </c>
      <c r="AP133" s="76" t="str">
        <f t="shared" si="41"/>
        <v>Cleared</v>
      </c>
      <c r="AQ133" s="98" t="str">
        <f t="shared" si="42"/>
        <v>Cleared</v>
      </c>
      <c r="AR133" s="75">
        <v>0.8</v>
      </c>
      <c r="AS133" s="71">
        <v>13</v>
      </c>
      <c r="AT133" s="71">
        <v>2</v>
      </c>
      <c r="AU133" s="71">
        <v>0</v>
      </c>
      <c r="AV133" s="71">
        <v>2.5</v>
      </c>
      <c r="AW133" s="71">
        <v>8</v>
      </c>
      <c r="AX133" s="71">
        <v>67</v>
      </c>
      <c r="AY133" s="71" t="str">
        <f t="shared" si="43"/>
        <v>Cleared</v>
      </c>
      <c r="AZ133" s="71">
        <v>2</v>
      </c>
      <c r="BA133" s="71">
        <v>1</v>
      </c>
      <c r="BB133" s="71">
        <v>3</v>
      </c>
      <c r="BC133" s="71">
        <v>2</v>
      </c>
      <c r="BD133" s="71">
        <v>1</v>
      </c>
      <c r="BE133" s="71">
        <v>4</v>
      </c>
      <c r="BF133" s="76">
        <f t="shared" ref="BF133:BF196" si="57">AZ133+BA133+BB133+BC133+BE133+BD133</f>
        <v>13</v>
      </c>
      <c r="BG133" s="76">
        <f t="shared" si="44"/>
        <v>43.333333333333336</v>
      </c>
      <c r="BH133" s="76">
        <f t="shared" si="45"/>
        <v>13</v>
      </c>
      <c r="BI133" s="76" t="str">
        <f t="shared" ref="BI133:BI196" si="58">IF(BH133&gt;=9,"Cleared","NC")</f>
        <v>Cleared</v>
      </c>
      <c r="BJ133" s="76" t="str">
        <f t="shared" si="46"/>
        <v>Cleared</v>
      </c>
      <c r="BK133" s="98" t="str">
        <f t="shared" si="47"/>
        <v>Cleared</v>
      </c>
      <c r="BL133" s="75">
        <v>0.93333333333333335</v>
      </c>
      <c r="BM133" s="71">
        <v>10</v>
      </c>
      <c r="BN133" s="71">
        <v>15</v>
      </c>
      <c r="BO133" s="71">
        <v>-1</v>
      </c>
      <c r="BP133" s="71">
        <v>2.7</v>
      </c>
      <c r="BQ133" s="71">
        <v>8</v>
      </c>
      <c r="BR133" s="71">
        <v>65</v>
      </c>
      <c r="BS133" s="71" t="str">
        <f t="shared" si="48"/>
        <v>Cleared</v>
      </c>
      <c r="BT133" s="93">
        <v>1</v>
      </c>
      <c r="BU133" s="98">
        <v>2</v>
      </c>
      <c r="BV133" s="98">
        <v>3</v>
      </c>
      <c r="BW133" s="93">
        <v>2</v>
      </c>
      <c r="BX133" s="93">
        <v>1</v>
      </c>
      <c r="BY133" s="93">
        <v>3</v>
      </c>
      <c r="BZ133" s="76">
        <f t="shared" si="49"/>
        <v>12</v>
      </c>
      <c r="CA133" s="76">
        <f t="shared" si="50"/>
        <v>40</v>
      </c>
      <c r="CB133" s="76">
        <f t="shared" si="51"/>
        <v>12</v>
      </c>
      <c r="CC133" s="99" t="str">
        <f t="shared" ref="CC133:CC196" si="59">IF(CB133&gt;=9,"Cleared","NC")</f>
        <v>Cleared</v>
      </c>
      <c r="CD133" s="99" t="str">
        <f t="shared" si="52"/>
        <v>Cleared</v>
      </c>
      <c r="CE133" s="98" t="str">
        <f t="shared" si="53"/>
        <v>Cleared</v>
      </c>
    </row>
    <row r="134" spans="1:83" s="77" customFormat="1" x14ac:dyDescent="0.3">
      <c r="A134" s="78">
        <v>130</v>
      </c>
      <c r="B134" s="64" t="s">
        <v>286</v>
      </c>
      <c r="C134" s="65" t="s">
        <v>287</v>
      </c>
      <c r="D134" s="75">
        <v>0.8</v>
      </c>
      <c r="E134" s="71">
        <v>1</v>
      </c>
      <c r="F134" s="71">
        <v>1</v>
      </c>
      <c r="G134" s="71">
        <v>-25</v>
      </c>
      <c r="H134" s="71" t="s">
        <v>500</v>
      </c>
      <c r="I134" s="71">
        <v>3</v>
      </c>
      <c r="J134" s="71">
        <v>0</v>
      </c>
      <c r="K134" s="71" t="str">
        <f t="shared" ref="K134:K197" si="60">IF(D134&gt;=66%,"Cleared","NC")</f>
        <v>Cleared</v>
      </c>
      <c r="L134" s="71">
        <v>1</v>
      </c>
      <c r="M134" s="71">
        <v>1</v>
      </c>
      <c r="N134" s="72">
        <v>2</v>
      </c>
      <c r="O134" s="72">
        <v>3</v>
      </c>
      <c r="P134" s="72">
        <v>3</v>
      </c>
      <c r="Q134" s="72">
        <v>1</v>
      </c>
      <c r="R134" s="79">
        <f t="shared" si="54"/>
        <v>11</v>
      </c>
      <c r="S134" s="79">
        <f t="shared" ref="S134:S197" si="61">R134/30*100</f>
        <v>36.666666666666664</v>
      </c>
      <c r="T134" s="79">
        <f t="shared" ref="T134:T197" si="62">S134*0.3</f>
        <v>10.999999999999998</v>
      </c>
      <c r="U134" s="76" t="str">
        <f t="shared" ref="U134:U197" si="63">IF(T134&gt;=9,"Cleared","NC")</f>
        <v>Cleared</v>
      </c>
      <c r="V134" s="76" t="str">
        <f t="shared" ref="V134:V197" si="64">IF(K134="NC","NC",IF(U134="NC","NC","Cleared"))</f>
        <v>Cleared</v>
      </c>
      <c r="W134" s="98" t="str">
        <f t="shared" ref="W134:W197" si="65">IF(K134&amp;U134="ClearedCleared","Cleared",IF(K134="NC","Attendance  ","") &amp;IF(U134="NC","Test ",""))</f>
        <v>Cleared</v>
      </c>
      <c r="X134" s="75">
        <v>0.8</v>
      </c>
      <c r="Y134" s="72">
        <v>11</v>
      </c>
      <c r="Z134" s="72">
        <v>7</v>
      </c>
      <c r="AA134" s="72">
        <v>6</v>
      </c>
      <c r="AB134" s="72" t="s">
        <v>24</v>
      </c>
      <c r="AC134" s="72">
        <v>8</v>
      </c>
      <c r="AD134" s="72">
        <v>66</v>
      </c>
      <c r="AE134" s="71" t="str">
        <f t="shared" ref="AE134:AE197" si="66">IF(X134&gt;=66%,"Cleared","NC")</f>
        <v>Cleared</v>
      </c>
      <c r="AF134" s="72">
        <v>1</v>
      </c>
      <c r="AG134" s="72">
        <v>1</v>
      </c>
      <c r="AH134" s="72">
        <v>4</v>
      </c>
      <c r="AI134" s="72">
        <v>0</v>
      </c>
      <c r="AJ134" s="72">
        <v>1</v>
      </c>
      <c r="AK134" s="72">
        <v>3</v>
      </c>
      <c r="AL134" s="79">
        <f t="shared" si="55"/>
        <v>10</v>
      </c>
      <c r="AM134" s="79">
        <f t="shared" ref="AM134:AM197" si="67">AL134/30*100</f>
        <v>33.333333333333329</v>
      </c>
      <c r="AN134" s="79">
        <f t="shared" ref="AN134:AN197" si="68">AM134*0.3</f>
        <v>9.9999999999999982</v>
      </c>
      <c r="AO134" s="76" t="str">
        <f t="shared" si="56"/>
        <v>Cleared</v>
      </c>
      <c r="AP134" s="76" t="str">
        <f t="shared" ref="AP134:AP197" si="69">IF(AO134="NC","NC",IF(AE134="NC","NC","Cleared"))</f>
        <v>Cleared</v>
      </c>
      <c r="AQ134" s="98" t="str">
        <f t="shared" ref="AQ134:AQ197" si="70">IF(AE134&amp;AO134="ClearedCleared","Cleared",IF(AE134="NC","Attendance  ","") &amp;IF(AO134="NC","Test ",""))</f>
        <v>Cleared</v>
      </c>
      <c r="AR134" s="75">
        <v>0.83333333333333337</v>
      </c>
      <c r="AS134" s="72" t="s">
        <v>24</v>
      </c>
      <c r="AT134" s="72" t="s">
        <v>24</v>
      </c>
      <c r="AU134" s="72" t="s">
        <v>24</v>
      </c>
      <c r="AV134" s="72">
        <v>4.5</v>
      </c>
      <c r="AW134" s="72">
        <v>6</v>
      </c>
      <c r="AX134" s="72">
        <v>66</v>
      </c>
      <c r="AY134" s="71" t="str">
        <f t="shared" ref="AY134:AY197" si="71">IF(AR134&gt;=66%,"Cleared","NC")</f>
        <v>Cleared</v>
      </c>
      <c r="AZ134" s="72">
        <v>0</v>
      </c>
      <c r="BA134" s="72">
        <v>0</v>
      </c>
      <c r="BB134" s="72">
        <v>0</v>
      </c>
      <c r="BC134" s="72">
        <v>2</v>
      </c>
      <c r="BD134" s="72">
        <v>1</v>
      </c>
      <c r="BE134" s="72">
        <v>3</v>
      </c>
      <c r="BF134" s="79">
        <f t="shared" si="57"/>
        <v>6</v>
      </c>
      <c r="BG134" s="79">
        <f t="shared" ref="BG134:BG197" si="72">BF134/30*100</f>
        <v>20</v>
      </c>
      <c r="BH134" s="79">
        <f t="shared" ref="BH134:BH197" si="73">BG134*0.3</f>
        <v>6</v>
      </c>
      <c r="BI134" s="76" t="str">
        <f t="shared" si="58"/>
        <v>NC</v>
      </c>
      <c r="BJ134" s="76" t="str">
        <f t="shared" ref="BJ134:BJ197" si="74">IF(AY134="NC","NC",IF(BI134="NC","NC","Cleared"))</f>
        <v>NC</v>
      </c>
      <c r="BK134" s="98" t="str">
        <f t="shared" ref="BK134:BK197" si="75">IF(AY134&amp;BI134="ClearedCleared","Cleared",IF(AY134="NC","Attendance  ","") &amp;IF(BI134="NC","Test ",""))</f>
        <v xml:space="preserve">Test </v>
      </c>
      <c r="BL134" s="75">
        <v>1.0666666666666667</v>
      </c>
      <c r="BM134" s="72">
        <v>12</v>
      </c>
      <c r="BN134" s="72">
        <v>16</v>
      </c>
      <c r="BO134" s="72">
        <v>7</v>
      </c>
      <c r="BP134" s="72">
        <v>6.1</v>
      </c>
      <c r="BQ134" s="72">
        <v>6</v>
      </c>
      <c r="BR134" s="72">
        <v>67</v>
      </c>
      <c r="BS134" s="71" t="str">
        <f t="shared" ref="BS134:BS197" si="76">IF(BL134&gt;=66%,"Cleared","NC")</f>
        <v>Cleared</v>
      </c>
      <c r="BT134" s="98">
        <v>2</v>
      </c>
      <c r="BU134" s="98">
        <v>2</v>
      </c>
      <c r="BV134" s="98">
        <v>3</v>
      </c>
      <c r="BW134" s="98">
        <v>3</v>
      </c>
      <c r="BX134" s="98">
        <v>1</v>
      </c>
      <c r="BY134" s="98">
        <v>4</v>
      </c>
      <c r="BZ134" s="76">
        <f t="shared" ref="BZ134:BZ197" si="77">BT134+BU134+BV134+BW134+BX134+BY134</f>
        <v>15</v>
      </c>
      <c r="CA134" s="79">
        <f t="shared" ref="CA134:CA197" si="78">BZ134/30*100</f>
        <v>50</v>
      </c>
      <c r="CB134" s="79">
        <f t="shared" ref="CB134:CB197" si="79">CA134*0.3</f>
        <v>15</v>
      </c>
      <c r="CC134" s="99" t="str">
        <f t="shared" si="59"/>
        <v>Cleared</v>
      </c>
      <c r="CD134" s="99" t="str">
        <f t="shared" ref="CD134:CD197" si="80">IF(BS134="NC","NC",IF(CC134="NC","NC","Cleared"))</f>
        <v>Cleared</v>
      </c>
      <c r="CE134" s="98" t="str">
        <f t="shared" ref="CE134:CE197" si="81">IF(BS134&amp;CC134="ClearedCleared","Cleared",IF(BS134="NC","Attendance  ","") &amp;IF(CC134="NC","Test ",""))</f>
        <v>Cleared</v>
      </c>
    </row>
    <row r="135" spans="1:83" s="77" customFormat="1" x14ac:dyDescent="0.3">
      <c r="A135" s="74">
        <v>131</v>
      </c>
      <c r="B135" s="60" t="s">
        <v>288</v>
      </c>
      <c r="C135" s="61" t="s">
        <v>289</v>
      </c>
      <c r="D135" s="75">
        <v>0.66666666666666663</v>
      </c>
      <c r="E135" s="71">
        <v>1</v>
      </c>
      <c r="F135" s="71">
        <v>1</v>
      </c>
      <c r="G135" s="71">
        <v>-25</v>
      </c>
      <c r="H135" s="71" t="s">
        <v>500</v>
      </c>
      <c r="I135" s="71">
        <v>8</v>
      </c>
      <c r="J135" s="71">
        <v>0</v>
      </c>
      <c r="K135" s="71" t="str">
        <f t="shared" si="60"/>
        <v>Cleared</v>
      </c>
      <c r="L135" s="71">
        <v>1</v>
      </c>
      <c r="M135" s="71">
        <v>1</v>
      </c>
      <c r="N135" s="71">
        <v>1</v>
      </c>
      <c r="O135" s="71">
        <v>3</v>
      </c>
      <c r="P135" s="71">
        <v>1</v>
      </c>
      <c r="Q135" s="71">
        <v>1</v>
      </c>
      <c r="R135" s="76">
        <f t="shared" ref="R135:R198" si="82">L135+M135+N135+O135+P135+Q135</f>
        <v>8</v>
      </c>
      <c r="S135" s="76">
        <f t="shared" si="61"/>
        <v>26.666666666666668</v>
      </c>
      <c r="T135" s="76">
        <f t="shared" si="62"/>
        <v>8</v>
      </c>
      <c r="U135" s="76" t="str">
        <f t="shared" si="63"/>
        <v>NC</v>
      </c>
      <c r="V135" s="76" t="str">
        <f t="shared" si="64"/>
        <v>NC</v>
      </c>
      <c r="W135" s="98" t="str">
        <f t="shared" si="65"/>
        <v xml:space="preserve">Test </v>
      </c>
      <c r="X135" s="75">
        <v>0.66666666666666663</v>
      </c>
      <c r="Y135" s="71" t="s">
        <v>24</v>
      </c>
      <c r="Z135" s="71" t="s">
        <v>24</v>
      </c>
      <c r="AA135" s="71" t="s">
        <v>24</v>
      </c>
      <c r="AB135" s="71" t="s">
        <v>24</v>
      </c>
      <c r="AC135" s="71">
        <v>8</v>
      </c>
      <c r="AD135" s="71" t="s">
        <v>24</v>
      </c>
      <c r="AE135" s="71" t="str">
        <f t="shared" si="66"/>
        <v>Cleared</v>
      </c>
      <c r="AF135" s="71">
        <v>0</v>
      </c>
      <c r="AG135" s="71">
        <v>0</v>
      </c>
      <c r="AH135" s="71">
        <v>0</v>
      </c>
      <c r="AI135" s="71">
        <v>0</v>
      </c>
      <c r="AJ135" s="71">
        <v>1</v>
      </c>
      <c r="AK135" s="71">
        <v>0</v>
      </c>
      <c r="AL135" s="76">
        <f t="shared" ref="AL135:AL198" si="83">AF135+AG135+AH135+AI135+AJ135+AK135</f>
        <v>1</v>
      </c>
      <c r="AM135" s="76">
        <f t="shared" si="67"/>
        <v>3.3333333333333335</v>
      </c>
      <c r="AN135" s="76">
        <f t="shared" si="68"/>
        <v>1</v>
      </c>
      <c r="AO135" s="76" t="str">
        <f t="shared" si="56"/>
        <v>NC</v>
      </c>
      <c r="AP135" s="76" t="str">
        <f t="shared" si="69"/>
        <v>NC</v>
      </c>
      <c r="AQ135" s="98" t="str">
        <f t="shared" si="70"/>
        <v xml:space="preserve">Test </v>
      </c>
      <c r="AR135" s="75">
        <v>0</v>
      </c>
      <c r="AS135" s="71">
        <v>12</v>
      </c>
      <c r="AT135" s="71">
        <v>16</v>
      </c>
      <c r="AU135" s="71">
        <v>-3</v>
      </c>
      <c r="AV135" s="71" t="s">
        <v>24</v>
      </c>
      <c r="AW135" s="71">
        <v>8</v>
      </c>
      <c r="AX135" s="71">
        <v>69</v>
      </c>
      <c r="AY135" s="71" t="str">
        <f t="shared" si="71"/>
        <v>NC</v>
      </c>
      <c r="AZ135" s="71">
        <v>2</v>
      </c>
      <c r="BA135" s="71">
        <v>2</v>
      </c>
      <c r="BB135" s="71">
        <v>3</v>
      </c>
      <c r="BC135" s="71">
        <v>0</v>
      </c>
      <c r="BD135" s="71">
        <v>1</v>
      </c>
      <c r="BE135" s="71">
        <v>4</v>
      </c>
      <c r="BF135" s="76">
        <f t="shared" si="57"/>
        <v>12</v>
      </c>
      <c r="BG135" s="76">
        <f t="shared" si="72"/>
        <v>40</v>
      </c>
      <c r="BH135" s="76">
        <f t="shared" si="73"/>
        <v>12</v>
      </c>
      <c r="BI135" s="76" t="str">
        <f t="shared" si="58"/>
        <v>Cleared</v>
      </c>
      <c r="BJ135" s="76" t="str">
        <f t="shared" si="74"/>
        <v>NC</v>
      </c>
      <c r="BK135" s="98" t="str">
        <f t="shared" si="75"/>
        <v xml:space="preserve">Attendance  </v>
      </c>
      <c r="BL135" s="75">
        <v>0.73333333333333328</v>
      </c>
      <c r="BM135" s="71" t="s">
        <v>24</v>
      </c>
      <c r="BN135" s="71" t="s">
        <v>24</v>
      </c>
      <c r="BO135" s="71" t="s">
        <v>24</v>
      </c>
      <c r="BP135" s="71" t="s">
        <v>24</v>
      </c>
      <c r="BQ135" s="71">
        <v>8</v>
      </c>
      <c r="BR135" s="71">
        <v>69</v>
      </c>
      <c r="BS135" s="71" t="str">
        <f t="shared" si="76"/>
        <v>Cleared</v>
      </c>
      <c r="BT135" s="93">
        <v>0</v>
      </c>
      <c r="BU135" s="98">
        <v>0</v>
      </c>
      <c r="BV135" s="98">
        <v>0</v>
      </c>
      <c r="BW135" s="93">
        <v>0</v>
      </c>
      <c r="BX135" s="93">
        <v>1</v>
      </c>
      <c r="BY135" s="93">
        <v>4</v>
      </c>
      <c r="BZ135" s="76">
        <f t="shared" si="77"/>
        <v>5</v>
      </c>
      <c r="CA135" s="76">
        <f t="shared" si="78"/>
        <v>16.666666666666664</v>
      </c>
      <c r="CB135" s="76">
        <f t="shared" si="79"/>
        <v>4.9999999999999991</v>
      </c>
      <c r="CC135" s="99" t="str">
        <f t="shared" si="59"/>
        <v>NC</v>
      </c>
      <c r="CD135" s="99" t="str">
        <f t="shared" si="80"/>
        <v>NC</v>
      </c>
      <c r="CE135" s="98" t="str">
        <f t="shared" si="81"/>
        <v xml:space="preserve">Test </v>
      </c>
    </row>
    <row r="136" spans="1:83" s="77" customFormat="1" x14ac:dyDescent="0.3">
      <c r="A136" s="78">
        <v>132</v>
      </c>
      <c r="B136" s="64" t="s">
        <v>290</v>
      </c>
      <c r="C136" s="65" t="s">
        <v>291</v>
      </c>
      <c r="D136" s="75">
        <v>0.66666666666666663</v>
      </c>
      <c r="E136" s="71">
        <v>2</v>
      </c>
      <c r="F136" s="71">
        <v>1</v>
      </c>
      <c r="G136" s="71">
        <v>-6</v>
      </c>
      <c r="H136" s="71" t="s">
        <v>500</v>
      </c>
      <c r="I136" s="71">
        <v>7</v>
      </c>
      <c r="J136" s="71">
        <v>73</v>
      </c>
      <c r="K136" s="71" t="str">
        <f t="shared" si="60"/>
        <v>Cleared</v>
      </c>
      <c r="L136" s="71">
        <v>1</v>
      </c>
      <c r="M136" s="71">
        <v>1</v>
      </c>
      <c r="N136" s="72">
        <v>2</v>
      </c>
      <c r="O136" s="72">
        <v>3</v>
      </c>
      <c r="P136" s="72">
        <v>1</v>
      </c>
      <c r="Q136" s="72">
        <v>4</v>
      </c>
      <c r="R136" s="79">
        <f t="shared" si="82"/>
        <v>12</v>
      </c>
      <c r="S136" s="79">
        <f t="shared" si="61"/>
        <v>40</v>
      </c>
      <c r="T136" s="79">
        <f t="shared" si="62"/>
        <v>12</v>
      </c>
      <c r="U136" s="76" t="str">
        <f t="shared" si="63"/>
        <v>Cleared</v>
      </c>
      <c r="V136" s="76" t="str">
        <f t="shared" si="64"/>
        <v>Cleared</v>
      </c>
      <c r="W136" s="98" t="str">
        <f t="shared" si="65"/>
        <v>Cleared</v>
      </c>
      <c r="X136" s="75">
        <v>0.1</v>
      </c>
      <c r="Y136" s="72" t="s">
        <v>24</v>
      </c>
      <c r="Z136" s="72" t="s">
        <v>24</v>
      </c>
      <c r="AA136" s="72" t="s">
        <v>24</v>
      </c>
      <c r="AB136" s="72" t="s">
        <v>24</v>
      </c>
      <c r="AC136" s="72" t="s">
        <v>24</v>
      </c>
      <c r="AD136" s="72">
        <v>73</v>
      </c>
      <c r="AE136" s="71" t="str">
        <f t="shared" si="66"/>
        <v>NC</v>
      </c>
      <c r="AF136" s="72">
        <v>0</v>
      </c>
      <c r="AG136" s="72">
        <v>0</v>
      </c>
      <c r="AH136" s="72">
        <v>0</v>
      </c>
      <c r="AI136" s="72">
        <v>0</v>
      </c>
      <c r="AJ136" s="72">
        <v>0</v>
      </c>
      <c r="AK136" s="72">
        <v>4</v>
      </c>
      <c r="AL136" s="79">
        <f t="shared" si="83"/>
        <v>4</v>
      </c>
      <c r="AM136" s="79">
        <f t="shared" si="67"/>
        <v>13.333333333333334</v>
      </c>
      <c r="AN136" s="79">
        <f t="shared" si="68"/>
        <v>4</v>
      </c>
      <c r="AO136" s="76" t="str">
        <f t="shared" si="56"/>
        <v>NC</v>
      </c>
      <c r="AP136" s="76" t="str">
        <f t="shared" si="69"/>
        <v>NC</v>
      </c>
      <c r="AQ136" s="98" t="str">
        <f t="shared" si="70"/>
        <v xml:space="preserve">Attendance  Test </v>
      </c>
      <c r="AR136" s="75">
        <v>0.33333333333333331</v>
      </c>
      <c r="AS136" s="72" t="s">
        <v>24</v>
      </c>
      <c r="AT136" s="72" t="s">
        <v>24</v>
      </c>
      <c r="AU136" s="72" t="s">
        <v>24</v>
      </c>
      <c r="AV136" s="72" t="s">
        <v>24</v>
      </c>
      <c r="AW136" s="72" t="s">
        <v>24</v>
      </c>
      <c r="AX136" s="72">
        <v>75</v>
      </c>
      <c r="AY136" s="71" t="str">
        <f t="shared" si="71"/>
        <v>NC</v>
      </c>
      <c r="AZ136" s="72">
        <v>0</v>
      </c>
      <c r="BA136" s="72">
        <v>0</v>
      </c>
      <c r="BB136" s="72">
        <v>0</v>
      </c>
      <c r="BC136" s="72">
        <v>0</v>
      </c>
      <c r="BD136" s="72">
        <v>0</v>
      </c>
      <c r="BE136" s="72">
        <v>5</v>
      </c>
      <c r="BF136" s="79">
        <f t="shared" si="57"/>
        <v>5</v>
      </c>
      <c r="BG136" s="79">
        <f t="shared" si="72"/>
        <v>16.666666666666664</v>
      </c>
      <c r="BH136" s="79">
        <f t="shared" si="73"/>
        <v>4.9999999999999991</v>
      </c>
      <c r="BI136" s="76" t="str">
        <f t="shared" si="58"/>
        <v>NC</v>
      </c>
      <c r="BJ136" s="76" t="str">
        <f t="shared" si="74"/>
        <v>NC</v>
      </c>
      <c r="BK136" s="98" t="str">
        <f t="shared" si="75"/>
        <v xml:space="preserve">Attendance  Test </v>
      </c>
      <c r="BL136" s="75">
        <v>0.73333333333333328</v>
      </c>
      <c r="BM136" s="72">
        <v>14</v>
      </c>
      <c r="BN136" s="72">
        <v>3</v>
      </c>
      <c r="BO136" s="72">
        <v>7</v>
      </c>
      <c r="BP136" s="72">
        <v>2.2999999999999998</v>
      </c>
      <c r="BQ136" s="72" t="s">
        <v>24</v>
      </c>
      <c r="BR136" s="72">
        <v>73</v>
      </c>
      <c r="BS136" s="71" t="str">
        <f t="shared" si="76"/>
        <v>Cleared</v>
      </c>
      <c r="BT136" s="98">
        <v>2</v>
      </c>
      <c r="BU136" s="98">
        <v>1</v>
      </c>
      <c r="BV136" s="98">
        <v>3</v>
      </c>
      <c r="BW136" s="98">
        <v>2</v>
      </c>
      <c r="BX136" s="98">
        <v>0</v>
      </c>
      <c r="BY136" s="98">
        <v>4</v>
      </c>
      <c r="BZ136" s="76">
        <f t="shared" si="77"/>
        <v>12</v>
      </c>
      <c r="CA136" s="79">
        <f t="shared" si="78"/>
        <v>40</v>
      </c>
      <c r="CB136" s="79">
        <f t="shared" si="79"/>
        <v>12</v>
      </c>
      <c r="CC136" s="99" t="str">
        <f t="shared" si="59"/>
        <v>Cleared</v>
      </c>
      <c r="CD136" s="99" t="str">
        <f t="shared" si="80"/>
        <v>Cleared</v>
      </c>
      <c r="CE136" s="98" t="str">
        <f t="shared" si="81"/>
        <v>Cleared</v>
      </c>
    </row>
    <row r="137" spans="1:83" s="77" customFormat="1" x14ac:dyDescent="0.3">
      <c r="A137" s="74">
        <v>133</v>
      </c>
      <c r="B137" s="60" t="s">
        <v>292</v>
      </c>
      <c r="C137" s="61" t="s">
        <v>293</v>
      </c>
      <c r="D137" s="75">
        <v>0.66666666666666663</v>
      </c>
      <c r="E137" s="71">
        <v>5</v>
      </c>
      <c r="F137" s="71">
        <v>2</v>
      </c>
      <c r="G137" s="71">
        <v>-2</v>
      </c>
      <c r="H137" s="71" t="s">
        <v>500</v>
      </c>
      <c r="I137" s="71">
        <v>8</v>
      </c>
      <c r="J137" s="71">
        <v>60</v>
      </c>
      <c r="K137" s="71" t="str">
        <f t="shared" si="60"/>
        <v>Cleared</v>
      </c>
      <c r="L137" s="71">
        <v>1</v>
      </c>
      <c r="M137" s="71">
        <v>1</v>
      </c>
      <c r="N137" s="71">
        <v>3</v>
      </c>
      <c r="O137" s="71">
        <v>3</v>
      </c>
      <c r="P137" s="71">
        <v>1</v>
      </c>
      <c r="Q137" s="71">
        <v>3</v>
      </c>
      <c r="R137" s="76">
        <f t="shared" si="82"/>
        <v>12</v>
      </c>
      <c r="S137" s="76">
        <f t="shared" si="61"/>
        <v>40</v>
      </c>
      <c r="T137" s="76">
        <f t="shared" si="62"/>
        <v>12</v>
      </c>
      <c r="U137" s="76" t="str">
        <f t="shared" si="63"/>
        <v>Cleared</v>
      </c>
      <c r="V137" s="76" t="str">
        <f t="shared" si="64"/>
        <v>Cleared</v>
      </c>
      <c r="W137" s="98" t="str">
        <f t="shared" si="65"/>
        <v>Cleared</v>
      </c>
      <c r="X137" s="75">
        <v>0.66666666666666663</v>
      </c>
      <c r="Y137" s="71">
        <v>16</v>
      </c>
      <c r="Z137" s="71">
        <v>2</v>
      </c>
      <c r="AA137" s="71">
        <v>-7</v>
      </c>
      <c r="AB137" s="71">
        <v>4.5</v>
      </c>
      <c r="AC137" s="71">
        <v>8</v>
      </c>
      <c r="AD137" s="71">
        <v>58</v>
      </c>
      <c r="AE137" s="71" t="str">
        <f t="shared" si="66"/>
        <v>Cleared</v>
      </c>
      <c r="AF137" s="71">
        <v>2</v>
      </c>
      <c r="AG137" s="71">
        <v>1</v>
      </c>
      <c r="AH137" s="71">
        <v>3</v>
      </c>
      <c r="AI137" s="71">
        <v>2</v>
      </c>
      <c r="AJ137" s="71">
        <v>1</v>
      </c>
      <c r="AK137" s="71">
        <v>2</v>
      </c>
      <c r="AL137" s="76">
        <f t="shared" si="83"/>
        <v>11</v>
      </c>
      <c r="AM137" s="76">
        <f t="shared" si="67"/>
        <v>36.666666666666664</v>
      </c>
      <c r="AN137" s="76">
        <f t="shared" si="68"/>
        <v>10.999999999999998</v>
      </c>
      <c r="AO137" s="76" t="str">
        <f t="shared" si="56"/>
        <v>Cleared</v>
      </c>
      <c r="AP137" s="76" t="str">
        <f t="shared" si="69"/>
        <v>Cleared</v>
      </c>
      <c r="AQ137" s="98" t="str">
        <f t="shared" si="70"/>
        <v>Cleared</v>
      </c>
      <c r="AR137" s="75">
        <v>0.66666666666666663</v>
      </c>
      <c r="AS137" s="71">
        <v>10</v>
      </c>
      <c r="AT137" s="71">
        <v>2</v>
      </c>
      <c r="AU137" s="71">
        <v>-15</v>
      </c>
      <c r="AV137" s="71" t="s">
        <v>24</v>
      </c>
      <c r="AW137" s="71" t="s">
        <v>24</v>
      </c>
      <c r="AX137" s="71" t="s">
        <v>24</v>
      </c>
      <c r="AY137" s="71" t="str">
        <f t="shared" si="71"/>
        <v>Cleared</v>
      </c>
      <c r="AZ137" s="71">
        <v>1</v>
      </c>
      <c r="BA137" s="71">
        <v>1</v>
      </c>
      <c r="BB137" s="71">
        <v>2</v>
      </c>
      <c r="BC137" s="71">
        <v>0</v>
      </c>
      <c r="BD137" s="71">
        <v>0</v>
      </c>
      <c r="BE137" s="71">
        <v>0</v>
      </c>
      <c r="BF137" s="76">
        <f t="shared" si="57"/>
        <v>4</v>
      </c>
      <c r="BG137" s="76">
        <f t="shared" si="72"/>
        <v>13.333333333333334</v>
      </c>
      <c r="BH137" s="76">
        <f t="shared" si="73"/>
        <v>4</v>
      </c>
      <c r="BI137" s="76" t="str">
        <f t="shared" si="58"/>
        <v>NC</v>
      </c>
      <c r="BJ137" s="76" t="str">
        <f t="shared" si="74"/>
        <v>NC</v>
      </c>
      <c r="BK137" s="98" t="str">
        <f t="shared" si="75"/>
        <v xml:space="preserve">Test </v>
      </c>
      <c r="BL137" s="75">
        <v>0.73333333333333328</v>
      </c>
      <c r="BM137" s="71" t="s">
        <v>24</v>
      </c>
      <c r="BN137" s="71" t="s">
        <v>24</v>
      </c>
      <c r="BO137" s="71" t="s">
        <v>24</v>
      </c>
      <c r="BP137" s="71" t="s">
        <v>24</v>
      </c>
      <c r="BQ137" s="71" t="s">
        <v>24</v>
      </c>
      <c r="BR137" s="71">
        <v>56</v>
      </c>
      <c r="BS137" s="71" t="str">
        <f t="shared" si="76"/>
        <v>Cleared</v>
      </c>
      <c r="BT137" s="93">
        <v>0</v>
      </c>
      <c r="BU137" s="98">
        <v>0</v>
      </c>
      <c r="BV137" s="98">
        <v>0</v>
      </c>
      <c r="BW137" s="93">
        <v>0</v>
      </c>
      <c r="BX137" s="93">
        <v>0</v>
      </c>
      <c r="BY137" s="93">
        <v>2</v>
      </c>
      <c r="BZ137" s="76">
        <f t="shared" si="77"/>
        <v>2</v>
      </c>
      <c r="CA137" s="76">
        <f t="shared" si="78"/>
        <v>6.666666666666667</v>
      </c>
      <c r="CB137" s="76">
        <f t="shared" si="79"/>
        <v>2</v>
      </c>
      <c r="CC137" s="99" t="str">
        <f t="shared" si="59"/>
        <v>NC</v>
      </c>
      <c r="CD137" s="99" t="str">
        <f t="shared" si="80"/>
        <v>NC</v>
      </c>
      <c r="CE137" s="98" t="str">
        <f t="shared" si="81"/>
        <v xml:space="preserve">Test </v>
      </c>
    </row>
    <row r="138" spans="1:83" s="77" customFormat="1" x14ac:dyDescent="0.3">
      <c r="A138" s="78">
        <v>134</v>
      </c>
      <c r="B138" s="64" t="s">
        <v>294</v>
      </c>
      <c r="C138" s="65" t="s">
        <v>295</v>
      </c>
      <c r="D138" s="75">
        <v>0.3</v>
      </c>
      <c r="E138" s="71">
        <v>8</v>
      </c>
      <c r="F138" s="71">
        <v>1</v>
      </c>
      <c r="G138" s="71">
        <v>-18</v>
      </c>
      <c r="H138" s="71" t="s">
        <v>500</v>
      </c>
      <c r="I138" s="71">
        <v>8</v>
      </c>
      <c r="J138" s="71">
        <v>79</v>
      </c>
      <c r="K138" s="71" t="str">
        <f t="shared" si="60"/>
        <v>NC</v>
      </c>
      <c r="L138" s="71">
        <v>1</v>
      </c>
      <c r="M138" s="71">
        <v>1</v>
      </c>
      <c r="N138" s="72">
        <v>2</v>
      </c>
      <c r="O138" s="72">
        <v>3</v>
      </c>
      <c r="P138" s="72">
        <v>1</v>
      </c>
      <c r="Q138" s="72">
        <v>5</v>
      </c>
      <c r="R138" s="79">
        <f t="shared" si="82"/>
        <v>13</v>
      </c>
      <c r="S138" s="79">
        <f t="shared" si="61"/>
        <v>43.333333333333336</v>
      </c>
      <c r="T138" s="79">
        <f t="shared" si="62"/>
        <v>13</v>
      </c>
      <c r="U138" s="76" t="str">
        <f t="shared" si="63"/>
        <v>Cleared</v>
      </c>
      <c r="V138" s="76" t="str">
        <f t="shared" si="64"/>
        <v>NC</v>
      </c>
      <c r="W138" s="98" t="str">
        <f t="shared" si="65"/>
        <v xml:space="preserve">Attendance  </v>
      </c>
      <c r="X138" s="75">
        <v>0.13333333333333333</v>
      </c>
      <c r="Y138" s="72" t="s">
        <v>24</v>
      </c>
      <c r="Z138" s="72" t="s">
        <v>24</v>
      </c>
      <c r="AA138" s="72" t="s">
        <v>24</v>
      </c>
      <c r="AB138" s="72" t="s">
        <v>24</v>
      </c>
      <c r="AC138" s="72" t="s">
        <v>24</v>
      </c>
      <c r="AD138" s="72">
        <v>77</v>
      </c>
      <c r="AE138" s="71" t="str">
        <f t="shared" si="66"/>
        <v>NC</v>
      </c>
      <c r="AF138" s="72">
        <v>0</v>
      </c>
      <c r="AG138" s="72">
        <v>0</v>
      </c>
      <c r="AH138" s="72">
        <v>0</v>
      </c>
      <c r="AI138" s="72">
        <v>0</v>
      </c>
      <c r="AJ138" s="72">
        <v>0</v>
      </c>
      <c r="AK138" s="72">
        <v>5</v>
      </c>
      <c r="AL138" s="79">
        <f t="shared" si="83"/>
        <v>5</v>
      </c>
      <c r="AM138" s="79">
        <f t="shared" si="67"/>
        <v>16.666666666666664</v>
      </c>
      <c r="AN138" s="79">
        <f t="shared" si="68"/>
        <v>4.9999999999999991</v>
      </c>
      <c r="AO138" s="76" t="str">
        <f t="shared" si="56"/>
        <v>NC</v>
      </c>
      <c r="AP138" s="76" t="str">
        <f t="shared" si="69"/>
        <v>NC</v>
      </c>
      <c r="AQ138" s="98" t="str">
        <f t="shared" si="70"/>
        <v xml:space="preserve">Attendance  Test </v>
      </c>
      <c r="AR138" s="75">
        <v>0.26666666666666666</v>
      </c>
      <c r="AS138" s="72" t="s">
        <v>24</v>
      </c>
      <c r="AT138" s="72" t="s">
        <v>24</v>
      </c>
      <c r="AU138" s="72" t="s">
        <v>24</v>
      </c>
      <c r="AV138" s="72" t="s">
        <v>24</v>
      </c>
      <c r="AW138" s="72" t="s">
        <v>24</v>
      </c>
      <c r="AX138" s="72" t="s">
        <v>24</v>
      </c>
      <c r="AY138" s="71" t="str">
        <f t="shared" si="71"/>
        <v>NC</v>
      </c>
      <c r="AZ138" s="72">
        <v>0</v>
      </c>
      <c r="BA138" s="72">
        <v>0</v>
      </c>
      <c r="BB138" s="72">
        <v>0</v>
      </c>
      <c r="BC138" s="72">
        <v>0</v>
      </c>
      <c r="BD138" s="72">
        <v>0</v>
      </c>
      <c r="BE138" s="72">
        <v>0</v>
      </c>
      <c r="BF138" s="79">
        <f t="shared" si="57"/>
        <v>0</v>
      </c>
      <c r="BG138" s="79">
        <f t="shared" si="72"/>
        <v>0</v>
      </c>
      <c r="BH138" s="79">
        <f t="shared" si="73"/>
        <v>0</v>
      </c>
      <c r="BI138" s="76" t="str">
        <f t="shared" si="58"/>
        <v>NC</v>
      </c>
      <c r="BJ138" s="76" t="str">
        <f t="shared" si="74"/>
        <v>NC</v>
      </c>
      <c r="BK138" s="98" t="str">
        <f t="shared" si="75"/>
        <v xml:space="preserve">Attendance  Test </v>
      </c>
      <c r="BL138" s="75">
        <v>0.36666666666666664</v>
      </c>
      <c r="BM138" s="72" t="s">
        <v>24</v>
      </c>
      <c r="BN138" s="72" t="s">
        <v>24</v>
      </c>
      <c r="BO138" s="72" t="s">
        <v>24</v>
      </c>
      <c r="BP138" s="72" t="s">
        <v>24</v>
      </c>
      <c r="BQ138" s="72" t="s">
        <v>24</v>
      </c>
      <c r="BR138" s="72" t="s">
        <v>24</v>
      </c>
      <c r="BS138" s="71" t="str">
        <f t="shared" si="76"/>
        <v>NC</v>
      </c>
      <c r="BT138" s="98">
        <v>0</v>
      </c>
      <c r="BU138" s="98">
        <v>0</v>
      </c>
      <c r="BV138" s="98">
        <v>0</v>
      </c>
      <c r="BW138" s="98">
        <v>0</v>
      </c>
      <c r="BX138" s="98">
        <v>0</v>
      </c>
      <c r="BY138" s="98">
        <v>0</v>
      </c>
      <c r="BZ138" s="76">
        <f t="shared" si="77"/>
        <v>0</v>
      </c>
      <c r="CA138" s="79">
        <f t="shared" si="78"/>
        <v>0</v>
      </c>
      <c r="CB138" s="79">
        <f t="shared" si="79"/>
        <v>0</v>
      </c>
      <c r="CC138" s="99" t="str">
        <f t="shared" si="59"/>
        <v>NC</v>
      </c>
      <c r="CD138" s="99" t="str">
        <f t="shared" si="80"/>
        <v>NC</v>
      </c>
      <c r="CE138" s="98" t="str">
        <f t="shared" si="81"/>
        <v xml:space="preserve">Attendance  Test </v>
      </c>
    </row>
    <row r="139" spans="1:83" s="77" customFormat="1" x14ac:dyDescent="0.3">
      <c r="A139" s="74">
        <v>135</v>
      </c>
      <c r="B139" s="60" t="s">
        <v>296</v>
      </c>
      <c r="C139" s="61" t="s">
        <v>297</v>
      </c>
      <c r="D139" s="75">
        <v>0.66666666666666663</v>
      </c>
      <c r="E139" s="71">
        <v>2</v>
      </c>
      <c r="F139" s="71">
        <v>2</v>
      </c>
      <c r="G139" s="71">
        <v>-25</v>
      </c>
      <c r="H139" s="71" t="s">
        <v>500</v>
      </c>
      <c r="I139" s="71">
        <v>8</v>
      </c>
      <c r="J139" s="71">
        <v>67</v>
      </c>
      <c r="K139" s="71" t="str">
        <f t="shared" si="60"/>
        <v>Cleared</v>
      </c>
      <c r="L139" s="71">
        <v>1</v>
      </c>
      <c r="M139" s="71">
        <v>1</v>
      </c>
      <c r="N139" s="71">
        <v>2</v>
      </c>
      <c r="O139" s="71">
        <v>3</v>
      </c>
      <c r="P139" s="71">
        <v>1</v>
      </c>
      <c r="Q139" s="71">
        <v>4</v>
      </c>
      <c r="R139" s="76">
        <f t="shared" si="82"/>
        <v>12</v>
      </c>
      <c r="S139" s="76">
        <f t="shared" si="61"/>
        <v>40</v>
      </c>
      <c r="T139" s="76">
        <f t="shared" si="62"/>
        <v>12</v>
      </c>
      <c r="U139" s="76" t="str">
        <f t="shared" si="63"/>
        <v>Cleared</v>
      </c>
      <c r="V139" s="76" t="str">
        <f t="shared" si="64"/>
        <v>Cleared</v>
      </c>
      <c r="W139" s="98" t="str">
        <f t="shared" si="65"/>
        <v>Cleared</v>
      </c>
      <c r="X139" s="75">
        <v>0.66666666666666663</v>
      </c>
      <c r="Y139" s="71" t="s">
        <v>24</v>
      </c>
      <c r="Z139" s="71" t="s">
        <v>24</v>
      </c>
      <c r="AA139" s="71" t="s">
        <v>24</v>
      </c>
      <c r="AB139" s="71" t="s">
        <v>24</v>
      </c>
      <c r="AC139" s="71">
        <v>5</v>
      </c>
      <c r="AD139" s="71">
        <v>71</v>
      </c>
      <c r="AE139" s="71" t="str">
        <f t="shared" si="66"/>
        <v>Cleared</v>
      </c>
      <c r="AF139" s="71">
        <v>0</v>
      </c>
      <c r="AG139" s="71">
        <v>0</v>
      </c>
      <c r="AH139" s="71">
        <v>0</v>
      </c>
      <c r="AI139" s="71">
        <v>0</v>
      </c>
      <c r="AJ139" s="71">
        <v>1</v>
      </c>
      <c r="AK139" s="71">
        <v>4</v>
      </c>
      <c r="AL139" s="76">
        <f t="shared" si="83"/>
        <v>5</v>
      </c>
      <c r="AM139" s="76">
        <f t="shared" si="67"/>
        <v>16.666666666666664</v>
      </c>
      <c r="AN139" s="76">
        <f t="shared" si="68"/>
        <v>4.9999999999999991</v>
      </c>
      <c r="AO139" s="76" t="str">
        <f t="shared" si="56"/>
        <v>NC</v>
      </c>
      <c r="AP139" s="76" t="str">
        <f t="shared" si="69"/>
        <v>NC</v>
      </c>
      <c r="AQ139" s="98" t="str">
        <f t="shared" si="70"/>
        <v xml:space="preserve">Test </v>
      </c>
      <c r="AR139" s="75">
        <v>0.33333333333333331</v>
      </c>
      <c r="AS139" s="71" t="s">
        <v>24</v>
      </c>
      <c r="AT139" s="71" t="s">
        <v>24</v>
      </c>
      <c r="AU139" s="71" t="s">
        <v>24</v>
      </c>
      <c r="AV139" s="71" t="s">
        <v>24</v>
      </c>
      <c r="AW139" s="71">
        <v>8</v>
      </c>
      <c r="AX139" s="71">
        <v>65</v>
      </c>
      <c r="AY139" s="71" t="str">
        <f t="shared" si="71"/>
        <v>NC</v>
      </c>
      <c r="AZ139" s="71">
        <v>0</v>
      </c>
      <c r="BA139" s="71">
        <v>0</v>
      </c>
      <c r="BB139" s="71">
        <v>0</v>
      </c>
      <c r="BC139" s="71">
        <v>0</v>
      </c>
      <c r="BD139" s="71">
        <v>1</v>
      </c>
      <c r="BE139" s="71">
        <v>3</v>
      </c>
      <c r="BF139" s="76">
        <f t="shared" si="57"/>
        <v>4</v>
      </c>
      <c r="BG139" s="76">
        <f t="shared" si="72"/>
        <v>13.333333333333334</v>
      </c>
      <c r="BH139" s="76">
        <f t="shared" si="73"/>
        <v>4</v>
      </c>
      <c r="BI139" s="76" t="str">
        <f t="shared" si="58"/>
        <v>NC</v>
      </c>
      <c r="BJ139" s="76" t="str">
        <f t="shared" si="74"/>
        <v>NC</v>
      </c>
      <c r="BK139" s="98" t="str">
        <f t="shared" si="75"/>
        <v xml:space="preserve">Attendance  Test </v>
      </c>
      <c r="BL139" s="75">
        <v>0.73333333333333328</v>
      </c>
      <c r="BM139" s="71">
        <v>9</v>
      </c>
      <c r="BN139" s="71">
        <v>3</v>
      </c>
      <c r="BO139" s="71">
        <v>-30</v>
      </c>
      <c r="BP139" s="71">
        <v>4.0999999999999996</v>
      </c>
      <c r="BQ139" s="71">
        <v>8</v>
      </c>
      <c r="BR139" s="71" t="s">
        <v>24</v>
      </c>
      <c r="BS139" s="71" t="str">
        <f t="shared" si="76"/>
        <v>Cleared</v>
      </c>
      <c r="BT139" s="93">
        <v>1</v>
      </c>
      <c r="BU139" s="98">
        <v>1</v>
      </c>
      <c r="BV139" s="98">
        <v>1</v>
      </c>
      <c r="BW139" s="93">
        <v>2</v>
      </c>
      <c r="BX139" s="93">
        <v>1</v>
      </c>
      <c r="BY139" s="93">
        <v>0</v>
      </c>
      <c r="BZ139" s="76">
        <f t="shared" si="77"/>
        <v>6</v>
      </c>
      <c r="CA139" s="76">
        <f t="shared" si="78"/>
        <v>20</v>
      </c>
      <c r="CB139" s="76">
        <f t="shared" si="79"/>
        <v>6</v>
      </c>
      <c r="CC139" s="99" t="str">
        <f t="shared" si="59"/>
        <v>NC</v>
      </c>
      <c r="CD139" s="99" t="str">
        <f t="shared" si="80"/>
        <v>NC</v>
      </c>
      <c r="CE139" s="98" t="str">
        <f t="shared" si="81"/>
        <v xml:space="preserve">Test </v>
      </c>
    </row>
    <row r="140" spans="1:83" s="77" customFormat="1" x14ac:dyDescent="0.3">
      <c r="A140" s="78">
        <v>136</v>
      </c>
      <c r="B140" s="64" t="s">
        <v>298</v>
      </c>
      <c r="C140" s="65" t="s">
        <v>299</v>
      </c>
      <c r="D140" s="75">
        <v>0.66666666666666663</v>
      </c>
      <c r="E140" s="71">
        <v>2</v>
      </c>
      <c r="F140" s="71">
        <v>1</v>
      </c>
      <c r="G140" s="71">
        <v>-14</v>
      </c>
      <c r="H140" s="71" t="s">
        <v>500</v>
      </c>
      <c r="I140" s="71">
        <v>8</v>
      </c>
      <c r="J140" s="71">
        <v>73</v>
      </c>
      <c r="K140" s="71" t="str">
        <f t="shared" si="60"/>
        <v>Cleared</v>
      </c>
      <c r="L140" s="71">
        <v>1</v>
      </c>
      <c r="M140" s="71">
        <v>1</v>
      </c>
      <c r="N140" s="72">
        <v>2</v>
      </c>
      <c r="O140" s="72">
        <v>3</v>
      </c>
      <c r="P140" s="72">
        <v>1</v>
      </c>
      <c r="Q140" s="72">
        <v>4</v>
      </c>
      <c r="R140" s="79">
        <f t="shared" si="82"/>
        <v>12</v>
      </c>
      <c r="S140" s="79">
        <f t="shared" si="61"/>
        <v>40</v>
      </c>
      <c r="T140" s="79">
        <f t="shared" si="62"/>
        <v>12</v>
      </c>
      <c r="U140" s="76" t="str">
        <f t="shared" si="63"/>
        <v>Cleared</v>
      </c>
      <c r="V140" s="76" t="str">
        <f t="shared" si="64"/>
        <v>Cleared</v>
      </c>
      <c r="W140" s="98" t="str">
        <f t="shared" si="65"/>
        <v>Cleared</v>
      </c>
      <c r="X140" s="75">
        <v>0.66666666666666663</v>
      </c>
      <c r="Y140" s="72" t="s">
        <v>24</v>
      </c>
      <c r="Z140" s="72" t="s">
        <v>24</v>
      </c>
      <c r="AA140" s="72" t="s">
        <v>24</v>
      </c>
      <c r="AB140" s="72" t="s">
        <v>24</v>
      </c>
      <c r="AC140" s="72">
        <v>8</v>
      </c>
      <c r="AD140" s="72" t="s">
        <v>24</v>
      </c>
      <c r="AE140" s="71" t="str">
        <f t="shared" si="66"/>
        <v>Cleared</v>
      </c>
      <c r="AF140" s="72">
        <v>0</v>
      </c>
      <c r="AG140" s="72">
        <v>0</v>
      </c>
      <c r="AH140" s="72">
        <v>0</v>
      </c>
      <c r="AI140" s="72">
        <v>0</v>
      </c>
      <c r="AJ140" s="72">
        <v>1</v>
      </c>
      <c r="AK140" s="72">
        <v>0</v>
      </c>
      <c r="AL140" s="79">
        <f t="shared" si="83"/>
        <v>1</v>
      </c>
      <c r="AM140" s="79">
        <f t="shared" si="67"/>
        <v>3.3333333333333335</v>
      </c>
      <c r="AN140" s="79">
        <f t="shared" si="68"/>
        <v>1</v>
      </c>
      <c r="AO140" s="76" t="str">
        <f t="shared" si="56"/>
        <v>NC</v>
      </c>
      <c r="AP140" s="76" t="str">
        <f t="shared" si="69"/>
        <v>NC</v>
      </c>
      <c r="AQ140" s="98" t="str">
        <f t="shared" si="70"/>
        <v xml:space="preserve">Test </v>
      </c>
      <c r="AR140" s="75">
        <v>0.66666666666666663</v>
      </c>
      <c r="AS140" s="72">
        <v>18</v>
      </c>
      <c r="AT140" s="72">
        <v>2</v>
      </c>
      <c r="AU140" s="72">
        <v>-6</v>
      </c>
      <c r="AV140" s="72" t="s">
        <v>24</v>
      </c>
      <c r="AW140" s="72" t="s">
        <v>24</v>
      </c>
      <c r="AX140" s="72">
        <v>75</v>
      </c>
      <c r="AY140" s="71" t="str">
        <f t="shared" si="71"/>
        <v>Cleared</v>
      </c>
      <c r="AZ140" s="72">
        <v>3</v>
      </c>
      <c r="BA140" s="72">
        <v>1</v>
      </c>
      <c r="BB140" s="72">
        <v>2</v>
      </c>
      <c r="BC140" s="72">
        <v>0</v>
      </c>
      <c r="BD140" s="72">
        <v>0</v>
      </c>
      <c r="BE140" s="72">
        <v>5</v>
      </c>
      <c r="BF140" s="79">
        <f t="shared" si="57"/>
        <v>11</v>
      </c>
      <c r="BG140" s="79">
        <f t="shared" si="72"/>
        <v>36.666666666666664</v>
      </c>
      <c r="BH140" s="79">
        <f t="shared" si="73"/>
        <v>10.999999999999998</v>
      </c>
      <c r="BI140" s="76" t="str">
        <f t="shared" si="58"/>
        <v>Cleared</v>
      </c>
      <c r="BJ140" s="76" t="str">
        <f t="shared" si="74"/>
        <v>Cleared</v>
      </c>
      <c r="BK140" s="98" t="str">
        <f t="shared" si="75"/>
        <v>Cleared</v>
      </c>
      <c r="BL140" s="75">
        <v>0.8</v>
      </c>
      <c r="BM140" s="72">
        <v>2</v>
      </c>
      <c r="BN140" s="72">
        <v>2</v>
      </c>
      <c r="BO140" s="72">
        <v>-9</v>
      </c>
      <c r="BP140" s="72">
        <v>2.7</v>
      </c>
      <c r="BQ140" s="72" t="s">
        <v>24</v>
      </c>
      <c r="BR140" s="72">
        <v>69</v>
      </c>
      <c r="BS140" s="71" t="str">
        <f t="shared" si="76"/>
        <v>Cleared</v>
      </c>
      <c r="BT140" s="98">
        <v>1</v>
      </c>
      <c r="BU140" s="98">
        <v>1</v>
      </c>
      <c r="BV140" s="98">
        <v>2</v>
      </c>
      <c r="BW140" s="98">
        <v>2</v>
      </c>
      <c r="BX140" s="98">
        <v>0</v>
      </c>
      <c r="BY140" s="98">
        <v>4</v>
      </c>
      <c r="BZ140" s="76">
        <f t="shared" si="77"/>
        <v>10</v>
      </c>
      <c r="CA140" s="79">
        <f t="shared" si="78"/>
        <v>33.333333333333329</v>
      </c>
      <c r="CB140" s="79">
        <f t="shared" si="79"/>
        <v>9.9999999999999982</v>
      </c>
      <c r="CC140" s="99" t="str">
        <f t="shared" si="59"/>
        <v>Cleared</v>
      </c>
      <c r="CD140" s="99" t="str">
        <f t="shared" si="80"/>
        <v>Cleared</v>
      </c>
      <c r="CE140" s="98" t="str">
        <f t="shared" si="81"/>
        <v>Cleared</v>
      </c>
    </row>
    <row r="141" spans="1:83" s="77" customFormat="1" x14ac:dyDescent="0.3">
      <c r="A141" s="74">
        <v>137</v>
      </c>
      <c r="B141" s="60" t="s">
        <v>300</v>
      </c>
      <c r="C141" s="61" t="s">
        <v>301</v>
      </c>
      <c r="D141" s="75">
        <v>0.4</v>
      </c>
      <c r="E141" s="71">
        <v>2</v>
      </c>
      <c r="F141" s="71">
        <v>2</v>
      </c>
      <c r="G141" s="71">
        <v>2</v>
      </c>
      <c r="H141" s="71" t="s">
        <v>500</v>
      </c>
      <c r="I141" s="71">
        <v>8</v>
      </c>
      <c r="J141" s="71">
        <v>51</v>
      </c>
      <c r="K141" s="71" t="str">
        <f t="shared" si="60"/>
        <v>NC</v>
      </c>
      <c r="L141" s="71">
        <v>1</v>
      </c>
      <c r="M141" s="71">
        <v>1</v>
      </c>
      <c r="N141" s="71">
        <v>3</v>
      </c>
      <c r="O141" s="71">
        <v>3</v>
      </c>
      <c r="P141" s="71">
        <v>1</v>
      </c>
      <c r="Q141" s="71">
        <v>2</v>
      </c>
      <c r="R141" s="76">
        <f t="shared" si="82"/>
        <v>11</v>
      </c>
      <c r="S141" s="76">
        <f t="shared" si="61"/>
        <v>36.666666666666664</v>
      </c>
      <c r="T141" s="76">
        <f t="shared" si="62"/>
        <v>10.999999999999998</v>
      </c>
      <c r="U141" s="76" t="str">
        <f t="shared" si="63"/>
        <v>Cleared</v>
      </c>
      <c r="V141" s="76" t="str">
        <f t="shared" si="64"/>
        <v>NC</v>
      </c>
      <c r="W141" s="98" t="str">
        <f t="shared" si="65"/>
        <v xml:space="preserve">Attendance  </v>
      </c>
      <c r="X141" s="75">
        <v>0</v>
      </c>
      <c r="Y141" s="71" t="s">
        <v>24</v>
      </c>
      <c r="Z141" s="71" t="s">
        <v>24</v>
      </c>
      <c r="AA141" s="71" t="s">
        <v>24</v>
      </c>
      <c r="AB141" s="71" t="s">
        <v>24</v>
      </c>
      <c r="AC141" s="71" t="s">
        <v>24</v>
      </c>
      <c r="AD141" s="71" t="s">
        <v>24</v>
      </c>
      <c r="AE141" s="71" t="str">
        <f t="shared" si="66"/>
        <v>NC</v>
      </c>
      <c r="AF141" s="71">
        <v>0</v>
      </c>
      <c r="AG141" s="71">
        <v>0</v>
      </c>
      <c r="AH141" s="71">
        <v>0</v>
      </c>
      <c r="AI141" s="71">
        <v>0</v>
      </c>
      <c r="AJ141" s="71">
        <v>0</v>
      </c>
      <c r="AK141" s="71">
        <v>0</v>
      </c>
      <c r="AL141" s="76">
        <f t="shared" si="83"/>
        <v>0</v>
      </c>
      <c r="AM141" s="76">
        <f t="shared" si="67"/>
        <v>0</v>
      </c>
      <c r="AN141" s="76">
        <f t="shared" si="68"/>
        <v>0</v>
      </c>
      <c r="AO141" s="76" t="str">
        <f t="shared" si="56"/>
        <v>NC</v>
      </c>
      <c r="AP141" s="76" t="str">
        <f t="shared" si="69"/>
        <v>NC</v>
      </c>
      <c r="AQ141" s="98" t="str">
        <f t="shared" si="70"/>
        <v xml:space="preserve">Attendance  Test </v>
      </c>
      <c r="AR141" s="75">
        <v>0</v>
      </c>
      <c r="AS141" s="71" t="s">
        <v>24</v>
      </c>
      <c r="AT141" s="71" t="s">
        <v>24</v>
      </c>
      <c r="AU141" s="71" t="s">
        <v>24</v>
      </c>
      <c r="AV141" s="71" t="s">
        <v>24</v>
      </c>
      <c r="AW141" s="71" t="s">
        <v>24</v>
      </c>
      <c r="AX141" s="71" t="s">
        <v>24</v>
      </c>
      <c r="AY141" s="71" t="str">
        <f t="shared" si="71"/>
        <v>NC</v>
      </c>
      <c r="AZ141" s="71">
        <v>0</v>
      </c>
      <c r="BA141" s="71">
        <v>0</v>
      </c>
      <c r="BB141" s="71">
        <v>0</v>
      </c>
      <c r="BC141" s="71">
        <v>0</v>
      </c>
      <c r="BD141" s="71">
        <v>0</v>
      </c>
      <c r="BE141" s="71">
        <v>0</v>
      </c>
      <c r="BF141" s="76">
        <f t="shared" si="57"/>
        <v>0</v>
      </c>
      <c r="BG141" s="76">
        <f t="shared" si="72"/>
        <v>0</v>
      </c>
      <c r="BH141" s="76">
        <f t="shared" si="73"/>
        <v>0</v>
      </c>
      <c r="BI141" s="76" t="str">
        <f t="shared" si="58"/>
        <v>NC</v>
      </c>
      <c r="BJ141" s="76" t="str">
        <f t="shared" si="74"/>
        <v>NC</v>
      </c>
      <c r="BK141" s="98" t="str">
        <f t="shared" si="75"/>
        <v xml:space="preserve">Attendance  Test </v>
      </c>
      <c r="BL141" s="75">
        <v>0</v>
      </c>
      <c r="BM141" s="71" t="s">
        <v>24</v>
      </c>
      <c r="BN141" s="71" t="s">
        <v>24</v>
      </c>
      <c r="BO141" s="71" t="s">
        <v>24</v>
      </c>
      <c r="BP141" s="71">
        <v>2.7</v>
      </c>
      <c r="BQ141" s="71" t="s">
        <v>24</v>
      </c>
      <c r="BR141" s="71" t="s">
        <v>24</v>
      </c>
      <c r="BS141" s="71" t="str">
        <f t="shared" si="76"/>
        <v>NC</v>
      </c>
      <c r="BT141" s="93">
        <v>0</v>
      </c>
      <c r="BU141" s="98">
        <v>0</v>
      </c>
      <c r="BV141" s="98">
        <v>0</v>
      </c>
      <c r="BW141" s="93">
        <v>2</v>
      </c>
      <c r="BX141" s="93">
        <v>0</v>
      </c>
      <c r="BY141" s="93">
        <v>0</v>
      </c>
      <c r="BZ141" s="76">
        <f t="shared" si="77"/>
        <v>2</v>
      </c>
      <c r="CA141" s="76">
        <f t="shared" si="78"/>
        <v>6.666666666666667</v>
      </c>
      <c r="CB141" s="76">
        <f t="shared" si="79"/>
        <v>2</v>
      </c>
      <c r="CC141" s="99" t="str">
        <f t="shared" si="59"/>
        <v>NC</v>
      </c>
      <c r="CD141" s="99" t="str">
        <f t="shared" si="80"/>
        <v>NC</v>
      </c>
      <c r="CE141" s="98" t="str">
        <f t="shared" si="81"/>
        <v xml:space="preserve">Attendance  Test </v>
      </c>
    </row>
    <row r="142" spans="1:83" s="77" customFormat="1" x14ac:dyDescent="0.3">
      <c r="A142" s="78">
        <v>138</v>
      </c>
      <c r="B142" s="64" t="s">
        <v>302</v>
      </c>
      <c r="C142" s="65" t="s">
        <v>303</v>
      </c>
      <c r="D142" s="75">
        <v>0.83333333333333337</v>
      </c>
      <c r="E142" s="71">
        <v>4</v>
      </c>
      <c r="F142" s="71">
        <v>12</v>
      </c>
      <c r="G142" s="71">
        <v>-25</v>
      </c>
      <c r="H142" s="71" t="s">
        <v>500</v>
      </c>
      <c r="I142" s="71">
        <v>8</v>
      </c>
      <c r="J142" s="71">
        <v>61</v>
      </c>
      <c r="K142" s="71" t="str">
        <f t="shared" si="60"/>
        <v>Cleared</v>
      </c>
      <c r="L142" s="71">
        <v>1</v>
      </c>
      <c r="M142" s="71">
        <v>2</v>
      </c>
      <c r="N142" s="72">
        <v>1</v>
      </c>
      <c r="O142" s="72">
        <v>3</v>
      </c>
      <c r="P142" s="72">
        <v>1</v>
      </c>
      <c r="Q142" s="72">
        <v>3</v>
      </c>
      <c r="R142" s="79">
        <f t="shared" si="82"/>
        <v>11</v>
      </c>
      <c r="S142" s="79">
        <f t="shared" si="61"/>
        <v>36.666666666666664</v>
      </c>
      <c r="T142" s="79">
        <f t="shared" si="62"/>
        <v>10.999999999999998</v>
      </c>
      <c r="U142" s="76" t="str">
        <f t="shared" si="63"/>
        <v>Cleared</v>
      </c>
      <c r="V142" s="76" t="str">
        <f t="shared" si="64"/>
        <v>Cleared</v>
      </c>
      <c r="W142" s="98" t="str">
        <f t="shared" si="65"/>
        <v>Cleared</v>
      </c>
      <c r="X142" s="75">
        <v>0.8666666666666667</v>
      </c>
      <c r="Y142" s="72">
        <v>4</v>
      </c>
      <c r="Z142" s="72">
        <v>6</v>
      </c>
      <c r="AA142" s="72">
        <v>12</v>
      </c>
      <c r="AB142" s="72" t="s">
        <v>24</v>
      </c>
      <c r="AC142" s="72" t="s">
        <v>24</v>
      </c>
      <c r="AD142" s="72">
        <v>60</v>
      </c>
      <c r="AE142" s="71" t="str">
        <f t="shared" si="66"/>
        <v>Cleared</v>
      </c>
      <c r="AF142" s="72">
        <v>1</v>
      </c>
      <c r="AG142" s="72">
        <v>1</v>
      </c>
      <c r="AH142" s="72">
        <v>4</v>
      </c>
      <c r="AI142" s="72">
        <v>0</v>
      </c>
      <c r="AJ142" s="72">
        <v>0</v>
      </c>
      <c r="AK142" s="72">
        <v>3</v>
      </c>
      <c r="AL142" s="79">
        <f t="shared" si="83"/>
        <v>9</v>
      </c>
      <c r="AM142" s="79">
        <f t="shared" si="67"/>
        <v>30</v>
      </c>
      <c r="AN142" s="79">
        <f t="shared" si="68"/>
        <v>9</v>
      </c>
      <c r="AO142" s="76" t="str">
        <f t="shared" si="56"/>
        <v>Cleared</v>
      </c>
      <c r="AP142" s="76" t="str">
        <f t="shared" si="69"/>
        <v>Cleared</v>
      </c>
      <c r="AQ142" s="98" t="str">
        <f t="shared" si="70"/>
        <v>Cleared</v>
      </c>
      <c r="AR142" s="75">
        <v>1</v>
      </c>
      <c r="AS142" s="72" t="s">
        <v>24</v>
      </c>
      <c r="AT142" s="72" t="s">
        <v>24</v>
      </c>
      <c r="AU142" s="72" t="s">
        <v>24</v>
      </c>
      <c r="AV142" s="72">
        <v>2.5</v>
      </c>
      <c r="AW142" s="72" t="s">
        <v>24</v>
      </c>
      <c r="AX142" s="72" t="s">
        <v>24</v>
      </c>
      <c r="AY142" s="71" t="str">
        <f t="shared" si="71"/>
        <v>Cleared</v>
      </c>
      <c r="AZ142" s="72">
        <v>0</v>
      </c>
      <c r="BA142" s="72">
        <v>0</v>
      </c>
      <c r="BB142" s="72">
        <v>0</v>
      </c>
      <c r="BC142" s="72">
        <v>2</v>
      </c>
      <c r="BD142" s="72">
        <v>0</v>
      </c>
      <c r="BE142" s="72">
        <v>0</v>
      </c>
      <c r="BF142" s="79">
        <f t="shared" si="57"/>
        <v>2</v>
      </c>
      <c r="BG142" s="79">
        <f t="shared" si="72"/>
        <v>6.666666666666667</v>
      </c>
      <c r="BH142" s="79">
        <f t="shared" si="73"/>
        <v>2</v>
      </c>
      <c r="BI142" s="76" t="str">
        <f t="shared" si="58"/>
        <v>NC</v>
      </c>
      <c r="BJ142" s="76" t="str">
        <f t="shared" si="74"/>
        <v>NC</v>
      </c>
      <c r="BK142" s="98" t="str">
        <f t="shared" si="75"/>
        <v xml:space="preserve">Test </v>
      </c>
      <c r="BL142" s="75">
        <v>1.0666666666666667</v>
      </c>
      <c r="BM142" s="72">
        <v>7</v>
      </c>
      <c r="BN142" s="72">
        <v>3</v>
      </c>
      <c r="BO142" s="72">
        <v>9</v>
      </c>
      <c r="BP142" s="72">
        <v>2.5</v>
      </c>
      <c r="BQ142" s="72" t="s">
        <v>24</v>
      </c>
      <c r="BR142" s="72">
        <v>63</v>
      </c>
      <c r="BS142" s="71" t="str">
        <f t="shared" si="76"/>
        <v>Cleared</v>
      </c>
      <c r="BT142" s="98">
        <v>1</v>
      </c>
      <c r="BU142" s="98">
        <v>1</v>
      </c>
      <c r="BV142" s="98">
        <v>3</v>
      </c>
      <c r="BW142" s="98">
        <v>2</v>
      </c>
      <c r="BX142" s="98">
        <v>0</v>
      </c>
      <c r="BY142" s="98">
        <v>3</v>
      </c>
      <c r="BZ142" s="76">
        <f t="shared" si="77"/>
        <v>10</v>
      </c>
      <c r="CA142" s="79">
        <f t="shared" si="78"/>
        <v>33.333333333333329</v>
      </c>
      <c r="CB142" s="79">
        <f t="shared" si="79"/>
        <v>9.9999999999999982</v>
      </c>
      <c r="CC142" s="99" t="str">
        <f t="shared" si="59"/>
        <v>Cleared</v>
      </c>
      <c r="CD142" s="99" t="str">
        <f t="shared" si="80"/>
        <v>Cleared</v>
      </c>
      <c r="CE142" s="98" t="str">
        <f t="shared" si="81"/>
        <v>Cleared</v>
      </c>
    </row>
    <row r="143" spans="1:83" s="77" customFormat="1" x14ac:dyDescent="0.3">
      <c r="A143" s="74">
        <v>139</v>
      </c>
      <c r="B143" s="60" t="s">
        <v>304</v>
      </c>
      <c r="C143" s="61" t="s">
        <v>305</v>
      </c>
      <c r="D143" s="75">
        <v>0.66666666666666663</v>
      </c>
      <c r="E143" s="71">
        <v>5</v>
      </c>
      <c r="F143" s="71">
        <v>1</v>
      </c>
      <c r="G143" s="71">
        <v>6</v>
      </c>
      <c r="H143" s="71" t="s">
        <v>500</v>
      </c>
      <c r="I143" s="71">
        <v>2</v>
      </c>
      <c r="J143" s="71">
        <v>67</v>
      </c>
      <c r="K143" s="71" t="str">
        <f t="shared" si="60"/>
        <v>Cleared</v>
      </c>
      <c r="L143" s="71">
        <v>1</v>
      </c>
      <c r="M143" s="71">
        <v>1</v>
      </c>
      <c r="N143" s="71">
        <v>4</v>
      </c>
      <c r="O143" s="71">
        <v>3</v>
      </c>
      <c r="P143" s="71">
        <v>4</v>
      </c>
      <c r="Q143" s="71">
        <v>4</v>
      </c>
      <c r="R143" s="76">
        <f t="shared" si="82"/>
        <v>17</v>
      </c>
      <c r="S143" s="76">
        <f t="shared" si="61"/>
        <v>56.666666666666664</v>
      </c>
      <c r="T143" s="76">
        <f t="shared" si="62"/>
        <v>17</v>
      </c>
      <c r="U143" s="76" t="str">
        <f t="shared" si="63"/>
        <v>Cleared</v>
      </c>
      <c r="V143" s="76" t="str">
        <f t="shared" si="64"/>
        <v>Cleared</v>
      </c>
      <c r="W143" s="98" t="str">
        <f t="shared" si="65"/>
        <v>Cleared</v>
      </c>
      <c r="X143" s="75">
        <v>0.1</v>
      </c>
      <c r="Y143" s="71" t="s">
        <v>24</v>
      </c>
      <c r="Z143" s="71" t="s">
        <v>24</v>
      </c>
      <c r="AA143" s="71" t="s">
        <v>24</v>
      </c>
      <c r="AB143" s="71" t="s">
        <v>24</v>
      </c>
      <c r="AC143" s="71">
        <v>4</v>
      </c>
      <c r="AD143" s="71" t="s">
        <v>24</v>
      </c>
      <c r="AE143" s="71" t="str">
        <f t="shared" si="66"/>
        <v>NC</v>
      </c>
      <c r="AF143" s="71">
        <v>0</v>
      </c>
      <c r="AG143" s="71">
        <v>0</v>
      </c>
      <c r="AH143" s="71">
        <v>0</v>
      </c>
      <c r="AI143" s="71">
        <v>0</v>
      </c>
      <c r="AJ143" s="71">
        <v>2</v>
      </c>
      <c r="AK143" s="71">
        <v>0</v>
      </c>
      <c r="AL143" s="76">
        <f t="shared" si="83"/>
        <v>2</v>
      </c>
      <c r="AM143" s="76">
        <f t="shared" si="67"/>
        <v>6.666666666666667</v>
      </c>
      <c r="AN143" s="76">
        <f t="shared" si="68"/>
        <v>2</v>
      </c>
      <c r="AO143" s="76" t="str">
        <f t="shared" si="56"/>
        <v>NC</v>
      </c>
      <c r="AP143" s="76" t="str">
        <f t="shared" si="69"/>
        <v>NC</v>
      </c>
      <c r="AQ143" s="98" t="str">
        <f t="shared" si="70"/>
        <v xml:space="preserve">Attendance  Test </v>
      </c>
      <c r="AR143" s="75">
        <v>0.66666666666666663</v>
      </c>
      <c r="AS143" s="71" t="s">
        <v>24</v>
      </c>
      <c r="AT143" s="71" t="s">
        <v>24</v>
      </c>
      <c r="AU143" s="71" t="s">
        <v>24</v>
      </c>
      <c r="AV143" s="71" t="s">
        <v>24</v>
      </c>
      <c r="AW143" s="71" t="s">
        <v>24</v>
      </c>
      <c r="AX143" s="71" t="s">
        <v>24</v>
      </c>
      <c r="AY143" s="71" t="str">
        <f t="shared" si="71"/>
        <v>Cleared</v>
      </c>
      <c r="AZ143" s="71">
        <v>0</v>
      </c>
      <c r="BA143" s="71">
        <v>0</v>
      </c>
      <c r="BB143" s="71">
        <v>0</v>
      </c>
      <c r="BC143" s="71">
        <v>0</v>
      </c>
      <c r="BD143" s="71">
        <v>0</v>
      </c>
      <c r="BE143" s="71">
        <v>0</v>
      </c>
      <c r="BF143" s="76">
        <f t="shared" si="57"/>
        <v>0</v>
      </c>
      <c r="BG143" s="76">
        <f t="shared" si="72"/>
        <v>0</v>
      </c>
      <c r="BH143" s="76">
        <f t="shared" si="73"/>
        <v>0</v>
      </c>
      <c r="BI143" s="76" t="str">
        <f t="shared" si="58"/>
        <v>NC</v>
      </c>
      <c r="BJ143" s="76" t="str">
        <f t="shared" si="74"/>
        <v>NC</v>
      </c>
      <c r="BK143" s="98" t="str">
        <f t="shared" si="75"/>
        <v xml:space="preserve">Test </v>
      </c>
      <c r="BL143" s="75">
        <v>0.66666666666666663</v>
      </c>
      <c r="BM143" s="71" t="s">
        <v>24</v>
      </c>
      <c r="BN143" s="71" t="s">
        <v>24</v>
      </c>
      <c r="BO143" s="71" t="s">
        <v>24</v>
      </c>
      <c r="BP143" s="71">
        <v>6.1</v>
      </c>
      <c r="BQ143" s="71" t="s">
        <v>24</v>
      </c>
      <c r="BR143" s="71" t="s">
        <v>24</v>
      </c>
      <c r="BS143" s="71" t="str">
        <f t="shared" si="76"/>
        <v>Cleared</v>
      </c>
      <c r="BT143" s="93">
        <v>0</v>
      </c>
      <c r="BU143" s="98">
        <v>0</v>
      </c>
      <c r="BV143" s="98">
        <v>0</v>
      </c>
      <c r="BW143" s="93">
        <v>3</v>
      </c>
      <c r="BX143" s="93">
        <v>0</v>
      </c>
      <c r="BY143" s="93">
        <v>0</v>
      </c>
      <c r="BZ143" s="76">
        <f t="shared" si="77"/>
        <v>3</v>
      </c>
      <c r="CA143" s="76">
        <f t="shared" si="78"/>
        <v>10</v>
      </c>
      <c r="CB143" s="76">
        <f t="shared" si="79"/>
        <v>3</v>
      </c>
      <c r="CC143" s="99" t="str">
        <f t="shared" si="59"/>
        <v>NC</v>
      </c>
      <c r="CD143" s="99" t="str">
        <f t="shared" si="80"/>
        <v>NC</v>
      </c>
      <c r="CE143" s="98" t="str">
        <f t="shared" si="81"/>
        <v xml:space="preserve">Test </v>
      </c>
    </row>
    <row r="144" spans="1:83" s="77" customFormat="1" x14ac:dyDescent="0.3">
      <c r="A144" s="78">
        <v>140</v>
      </c>
      <c r="B144" s="64" t="s">
        <v>306</v>
      </c>
      <c r="C144" s="65" t="s">
        <v>307</v>
      </c>
      <c r="D144" s="75">
        <v>0.8</v>
      </c>
      <c r="E144" s="71">
        <v>19</v>
      </c>
      <c r="F144" s="71">
        <v>1</v>
      </c>
      <c r="G144" s="71">
        <v>0</v>
      </c>
      <c r="H144" s="71" t="s">
        <v>500</v>
      </c>
      <c r="I144" s="71">
        <v>8</v>
      </c>
      <c r="J144" s="71">
        <v>70</v>
      </c>
      <c r="K144" s="71" t="str">
        <f t="shared" si="60"/>
        <v>Cleared</v>
      </c>
      <c r="L144" s="71">
        <v>3</v>
      </c>
      <c r="M144" s="71">
        <v>1</v>
      </c>
      <c r="N144" s="72">
        <v>3</v>
      </c>
      <c r="O144" s="72">
        <v>3</v>
      </c>
      <c r="P144" s="72">
        <v>1</v>
      </c>
      <c r="Q144" s="72">
        <v>4</v>
      </c>
      <c r="R144" s="79">
        <f t="shared" si="82"/>
        <v>15</v>
      </c>
      <c r="S144" s="79">
        <f t="shared" si="61"/>
        <v>50</v>
      </c>
      <c r="T144" s="79">
        <f t="shared" si="62"/>
        <v>15</v>
      </c>
      <c r="U144" s="76" t="str">
        <f t="shared" si="63"/>
        <v>Cleared</v>
      </c>
      <c r="V144" s="76" t="str">
        <f t="shared" si="64"/>
        <v>Cleared</v>
      </c>
      <c r="W144" s="98" t="str">
        <f t="shared" si="65"/>
        <v>Cleared</v>
      </c>
      <c r="X144" s="75">
        <v>0.66666666666666663</v>
      </c>
      <c r="Y144" s="72" t="s">
        <v>24</v>
      </c>
      <c r="Z144" s="72" t="s">
        <v>24</v>
      </c>
      <c r="AA144" s="72" t="s">
        <v>24</v>
      </c>
      <c r="AB144" s="72" t="s">
        <v>24</v>
      </c>
      <c r="AC144" s="72" t="s">
        <v>24</v>
      </c>
      <c r="AD144" s="72" t="s">
        <v>24</v>
      </c>
      <c r="AE144" s="71" t="str">
        <f t="shared" si="66"/>
        <v>Cleared</v>
      </c>
      <c r="AF144" s="72">
        <v>0</v>
      </c>
      <c r="AG144" s="72">
        <v>0</v>
      </c>
      <c r="AH144" s="72">
        <v>0</v>
      </c>
      <c r="AI144" s="72">
        <v>0</v>
      </c>
      <c r="AJ144" s="72">
        <v>0</v>
      </c>
      <c r="AK144" s="72">
        <v>0</v>
      </c>
      <c r="AL144" s="79">
        <f t="shared" si="83"/>
        <v>0</v>
      </c>
      <c r="AM144" s="79">
        <f t="shared" si="67"/>
        <v>0</v>
      </c>
      <c r="AN144" s="79">
        <f t="shared" si="68"/>
        <v>0</v>
      </c>
      <c r="AO144" s="76" t="str">
        <f t="shared" si="56"/>
        <v>NC</v>
      </c>
      <c r="AP144" s="76" t="str">
        <f t="shared" si="69"/>
        <v>NC</v>
      </c>
      <c r="AQ144" s="98" t="str">
        <f t="shared" si="70"/>
        <v xml:space="preserve">Test </v>
      </c>
      <c r="AR144" s="75">
        <v>6.6666666666666666E-2</v>
      </c>
      <c r="AS144" s="72">
        <v>15</v>
      </c>
      <c r="AT144" s="72">
        <v>7</v>
      </c>
      <c r="AU144" s="72">
        <v>-3</v>
      </c>
      <c r="AV144" s="72" t="s">
        <v>24</v>
      </c>
      <c r="AW144" s="72" t="s">
        <v>24</v>
      </c>
      <c r="AX144" s="72">
        <v>68</v>
      </c>
      <c r="AY144" s="71" t="str">
        <f t="shared" si="71"/>
        <v>NC</v>
      </c>
      <c r="AZ144" s="72">
        <v>2</v>
      </c>
      <c r="BA144" s="72">
        <v>1</v>
      </c>
      <c r="BB144" s="72">
        <v>3</v>
      </c>
      <c r="BC144" s="72">
        <v>0</v>
      </c>
      <c r="BD144" s="72">
        <v>0</v>
      </c>
      <c r="BE144" s="72">
        <v>4</v>
      </c>
      <c r="BF144" s="79">
        <f t="shared" si="57"/>
        <v>10</v>
      </c>
      <c r="BG144" s="79">
        <f t="shared" si="72"/>
        <v>33.333333333333329</v>
      </c>
      <c r="BH144" s="79">
        <f t="shared" si="73"/>
        <v>9.9999999999999982</v>
      </c>
      <c r="BI144" s="76" t="str">
        <f t="shared" si="58"/>
        <v>Cleared</v>
      </c>
      <c r="BJ144" s="76" t="str">
        <f t="shared" si="74"/>
        <v>NC</v>
      </c>
      <c r="BK144" s="98" t="str">
        <f t="shared" si="75"/>
        <v xml:space="preserve">Attendance  </v>
      </c>
      <c r="BL144" s="75">
        <v>0.2</v>
      </c>
      <c r="BM144" s="72">
        <v>21</v>
      </c>
      <c r="BN144" s="72">
        <v>3</v>
      </c>
      <c r="BO144" s="72">
        <v>0</v>
      </c>
      <c r="BP144" s="72" t="s">
        <v>24</v>
      </c>
      <c r="BQ144" s="72" t="s">
        <v>24</v>
      </c>
      <c r="BR144" s="72" t="s">
        <v>24</v>
      </c>
      <c r="BS144" s="71" t="str">
        <f t="shared" si="76"/>
        <v>NC</v>
      </c>
      <c r="BT144" s="98">
        <v>3</v>
      </c>
      <c r="BU144" s="98">
        <v>1</v>
      </c>
      <c r="BV144" s="98">
        <v>3</v>
      </c>
      <c r="BW144" s="98">
        <v>0</v>
      </c>
      <c r="BX144" s="98">
        <v>0</v>
      </c>
      <c r="BY144" s="98">
        <v>0</v>
      </c>
      <c r="BZ144" s="76">
        <f t="shared" si="77"/>
        <v>7</v>
      </c>
      <c r="CA144" s="79">
        <f t="shared" si="78"/>
        <v>23.333333333333332</v>
      </c>
      <c r="CB144" s="79">
        <f t="shared" si="79"/>
        <v>6.9999999999999991</v>
      </c>
      <c r="CC144" s="99" t="str">
        <f t="shared" si="59"/>
        <v>NC</v>
      </c>
      <c r="CD144" s="99" t="str">
        <f t="shared" si="80"/>
        <v>NC</v>
      </c>
      <c r="CE144" s="98" t="str">
        <f t="shared" si="81"/>
        <v xml:space="preserve">Attendance  Test </v>
      </c>
    </row>
    <row r="145" spans="1:83" s="77" customFormat="1" x14ac:dyDescent="0.3">
      <c r="A145" s="74">
        <v>141</v>
      </c>
      <c r="B145" s="60" t="s">
        <v>308</v>
      </c>
      <c r="C145" s="61" t="s">
        <v>309</v>
      </c>
      <c r="D145" s="75">
        <v>0.8</v>
      </c>
      <c r="E145" s="71">
        <v>20</v>
      </c>
      <c r="F145" s="71">
        <v>2</v>
      </c>
      <c r="G145" s="71">
        <v>-25</v>
      </c>
      <c r="H145" s="71" t="s">
        <v>500</v>
      </c>
      <c r="I145" s="71">
        <v>4</v>
      </c>
      <c r="J145" s="71">
        <v>67</v>
      </c>
      <c r="K145" s="71" t="str">
        <f t="shared" si="60"/>
        <v>Cleared</v>
      </c>
      <c r="L145" s="71">
        <v>3</v>
      </c>
      <c r="M145" s="71">
        <v>1</v>
      </c>
      <c r="N145" s="71">
        <v>2</v>
      </c>
      <c r="O145" s="71">
        <v>3</v>
      </c>
      <c r="P145" s="71">
        <v>2</v>
      </c>
      <c r="Q145" s="71">
        <v>4</v>
      </c>
      <c r="R145" s="76">
        <f t="shared" si="82"/>
        <v>15</v>
      </c>
      <c r="S145" s="76">
        <f t="shared" si="61"/>
        <v>50</v>
      </c>
      <c r="T145" s="76">
        <f t="shared" si="62"/>
        <v>15</v>
      </c>
      <c r="U145" s="76" t="str">
        <f t="shared" si="63"/>
        <v>Cleared</v>
      </c>
      <c r="V145" s="76" t="str">
        <f t="shared" si="64"/>
        <v>Cleared</v>
      </c>
      <c r="W145" s="98" t="str">
        <f t="shared" si="65"/>
        <v>Cleared</v>
      </c>
      <c r="X145" s="75">
        <v>0.8</v>
      </c>
      <c r="Y145" s="71" t="s">
        <v>24</v>
      </c>
      <c r="Z145" s="71" t="s">
        <v>24</v>
      </c>
      <c r="AA145" s="71" t="s">
        <v>24</v>
      </c>
      <c r="AB145" s="71" t="s">
        <v>24</v>
      </c>
      <c r="AC145" s="71">
        <v>8</v>
      </c>
      <c r="AD145" s="71">
        <v>70</v>
      </c>
      <c r="AE145" s="71" t="str">
        <f t="shared" si="66"/>
        <v>Cleared</v>
      </c>
      <c r="AF145" s="71">
        <v>0</v>
      </c>
      <c r="AG145" s="71">
        <v>0</v>
      </c>
      <c r="AH145" s="71">
        <v>0</v>
      </c>
      <c r="AI145" s="71">
        <v>0</v>
      </c>
      <c r="AJ145" s="71">
        <v>1</v>
      </c>
      <c r="AK145" s="71">
        <v>4</v>
      </c>
      <c r="AL145" s="76">
        <f t="shared" si="83"/>
        <v>5</v>
      </c>
      <c r="AM145" s="76">
        <f t="shared" si="67"/>
        <v>16.666666666666664</v>
      </c>
      <c r="AN145" s="76">
        <f t="shared" si="68"/>
        <v>4.9999999999999991</v>
      </c>
      <c r="AO145" s="76" t="str">
        <f t="shared" si="56"/>
        <v>NC</v>
      </c>
      <c r="AP145" s="76" t="str">
        <f t="shared" si="69"/>
        <v>NC</v>
      </c>
      <c r="AQ145" s="98" t="str">
        <f t="shared" si="70"/>
        <v xml:space="preserve">Test </v>
      </c>
      <c r="AR145" s="75">
        <v>0.8</v>
      </c>
      <c r="AS145" s="71" t="s">
        <v>24</v>
      </c>
      <c r="AT145" s="71" t="s">
        <v>24</v>
      </c>
      <c r="AU145" s="71" t="s">
        <v>24</v>
      </c>
      <c r="AV145" s="71">
        <v>4.7</v>
      </c>
      <c r="AW145" s="71">
        <v>6</v>
      </c>
      <c r="AX145" s="71">
        <v>68</v>
      </c>
      <c r="AY145" s="71" t="str">
        <f t="shared" si="71"/>
        <v>Cleared</v>
      </c>
      <c r="AZ145" s="71">
        <v>0</v>
      </c>
      <c r="BA145" s="71">
        <v>0</v>
      </c>
      <c r="BB145" s="71">
        <v>0</v>
      </c>
      <c r="BC145" s="71">
        <v>2</v>
      </c>
      <c r="BD145" s="71">
        <v>1</v>
      </c>
      <c r="BE145" s="71">
        <v>4</v>
      </c>
      <c r="BF145" s="76">
        <f t="shared" si="57"/>
        <v>7</v>
      </c>
      <c r="BG145" s="76">
        <f t="shared" si="72"/>
        <v>23.333333333333332</v>
      </c>
      <c r="BH145" s="76">
        <f t="shared" si="73"/>
        <v>6.9999999999999991</v>
      </c>
      <c r="BI145" s="76" t="str">
        <f t="shared" si="58"/>
        <v>NC</v>
      </c>
      <c r="BJ145" s="76" t="str">
        <f t="shared" si="74"/>
        <v>NC</v>
      </c>
      <c r="BK145" s="98" t="str">
        <f t="shared" si="75"/>
        <v xml:space="preserve">Test </v>
      </c>
      <c r="BL145" s="75">
        <v>0.8666666666666667</v>
      </c>
      <c r="BM145" s="71">
        <v>23</v>
      </c>
      <c r="BN145" s="71">
        <v>16</v>
      </c>
      <c r="BO145" s="71">
        <v>-4</v>
      </c>
      <c r="BP145" s="71" t="s">
        <v>24</v>
      </c>
      <c r="BQ145" s="71">
        <v>6</v>
      </c>
      <c r="BR145" s="71">
        <v>74</v>
      </c>
      <c r="BS145" s="71" t="str">
        <f t="shared" si="76"/>
        <v>Cleared</v>
      </c>
      <c r="BT145" s="93">
        <v>4</v>
      </c>
      <c r="BU145" s="98">
        <v>2</v>
      </c>
      <c r="BV145" s="98">
        <v>3</v>
      </c>
      <c r="BW145" s="93">
        <v>0</v>
      </c>
      <c r="BX145" s="93">
        <v>1</v>
      </c>
      <c r="BY145" s="93">
        <v>4</v>
      </c>
      <c r="BZ145" s="76">
        <f t="shared" si="77"/>
        <v>14</v>
      </c>
      <c r="CA145" s="76">
        <f t="shared" si="78"/>
        <v>46.666666666666664</v>
      </c>
      <c r="CB145" s="76">
        <f t="shared" si="79"/>
        <v>13.999999999999998</v>
      </c>
      <c r="CC145" s="99" t="str">
        <f t="shared" si="59"/>
        <v>Cleared</v>
      </c>
      <c r="CD145" s="99" t="str">
        <f t="shared" si="80"/>
        <v>Cleared</v>
      </c>
      <c r="CE145" s="98" t="str">
        <f t="shared" si="81"/>
        <v>Cleared</v>
      </c>
    </row>
    <row r="146" spans="1:83" s="77" customFormat="1" x14ac:dyDescent="0.3">
      <c r="A146" s="78">
        <v>142</v>
      </c>
      <c r="B146" s="64" t="s">
        <v>310</v>
      </c>
      <c r="C146" s="65" t="s">
        <v>311</v>
      </c>
      <c r="D146" s="75">
        <v>0.66666666666666663</v>
      </c>
      <c r="E146" s="71">
        <v>7</v>
      </c>
      <c r="F146" s="71">
        <v>2</v>
      </c>
      <c r="G146" s="71">
        <v>2</v>
      </c>
      <c r="H146" s="71" t="s">
        <v>500</v>
      </c>
      <c r="I146" s="71">
        <v>8</v>
      </c>
      <c r="J146" s="71">
        <v>66</v>
      </c>
      <c r="K146" s="71" t="str">
        <f t="shared" si="60"/>
        <v>Cleared</v>
      </c>
      <c r="L146" s="71">
        <v>1</v>
      </c>
      <c r="M146" s="71">
        <v>1</v>
      </c>
      <c r="N146" s="72">
        <v>3</v>
      </c>
      <c r="O146" s="72">
        <v>3</v>
      </c>
      <c r="P146" s="72">
        <v>1</v>
      </c>
      <c r="Q146" s="72">
        <v>3</v>
      </c>
      <c r="R146" s="79">
        <f t="shared" si="82"/>
        <v>12</v>
      </c>
      <c r="S146" s="79">
        <f t="shared" si="61"/>
        <v>40</v>
      </c>
      <c r="T146" s="79">
        <f t="shared" si="62"/>
        <v>12</v>
      </c>
      <c r="U146" s="76" t="str">
        <f t="shared" si="63"/>
        <v>Cleared</v>
      </c>
      <c r="V146" s="76" t="str">
        <f t="shared" si="64"/>
        <v>Cleared</v>
      </c>
      <c r="W146" s="98" t="str">
        <f t="shared" si="65"/>
        <v>Cleared</v>
      </c>
      <c r="X146" s="75">
        <v>0.8</v>
      </c>
      <c r="Y146" s="72">
        <v>2</v>
      </c>
      <c r="Z146" s="72">
        <v>1</v>
      </c>
      <c r="AA146" s="72">
        <v>5</v>
      </c>
      <c r="AB146" s="72">
        <v>2.5</v>
      </c>
      <c r="AC146" s="72">
        <v>8</v>
      </c>
      <c r="AD146" s="72">
        <v>67</v>
      </c>
      <c r="AE146" s="71" t="str">
        <f t="shared" si="66"/>
        <v>Cleared</v>
      </c>
      <c r="AF146" s="72">
        <v>1</v>
      </c>
      <c r="AG146" s="72">
        <v>1</v>
      </c>
      <c r="AH146" s="72">
        <v>3</v>
      </c>
      <c r="AI146" s="72">
        <v>2</v>
      </c>
      <c r="AJ146" s="72">
        <v>1</v>
      </c>
      <c r="AK146" s="72">
        <v>4</v>
      </c>
      <c r="AL146" s="79">
        <f t="shared" si="83"/>
        <v>12</v>
      </c>
      <c r="AM146" s="79">
        <f t="shared" si="67"/>
        <v>40</v>
      </c>
      <c r="AN146" s="79">
        <f t="shared" si="68"/>
        <v>12</v>
      </c>
      <c r="AO146" s="76" t="str">
        <f t="shared" si="56"/>
        <v>Cleared</v>
      </c>
      <c r="AP146" s="76" t="str">
        <f t="shared" si="69"/>
        <v>Cleared</v>
      </c>
      <c r="AQ146" s="98" t="str">
        <f t="shared" si="70"/>
        <v>Cleared</v>
      </c>
      <c r="AR146" s="75">
        <v>0.66666666666666663</v>
      </c>
      <c r="AS146" s="72" t="s">
        <v>24</v>
      </c>
      <c r="AT146" s="72" t="s">
        <v>24</v>
      </c>
      <c r="AU146" s="72" t="s">
        <v>24</v>
      </c>
      <c r="AV146" s="72">
        <v>2.1</v>
      </c>
      <c r="AW146" s="72" t="s">
        <v>24</v>
      </c>
      <c r="AX146" s="72" t="s">
        <v>24</v>
      </c>
      <c r="AY146" s="71" t="str">
        <f t="shared" si="71"/>
        <v>Cleared</v>
      </c>
      <c r="AZ146" s="72">
        <v>0</v>
      </c>
      <c r="BA146" s="72">
        <v>0</v>
      </c>
      <c r="BB146" s="72">
        <v>0</v>
      </c>
      <c r="BC146" s="72">
        <v>2</v>
      </c>
      <c r="BD146" s="72">
        <v>0</v>
      </c>
      <c r="BE146" s="72">
        <v>0</v>
      </c>
      <c r="BF146" s="79">
        <f t="shared" si="57"/>
        <v>2</v>
      </c>
      <c r="BG146" s="79">
        <f t="shared" si="72"/>
        <v>6.666666666666667</v>
      </c>
      <c r="BH146" s="79">
        <f t="shared" si="73"/>
        <v>2</v>
      </c>
      <c r="BI146" s="76" t="str">
        <f t="shared" si="58"/>
        <v>NC</v>
      </c>
      <c r="BJ146" s="76" t="str">
        <f t="shared" si="74"/>
        <v>NC</v>
      </c>
      <c r="BK146" s="98" t="str">
        <f t="shared" si="75"/>
        <v xml:space="preserve">Test </v>
      </c>
      <c r="BL146" s="75">
        <v>0.73333333333333328</v>
      </c>
      <c r="BM146" s="72" t="s">
        <v>24</v>
      </c>
      <c r="BN146" s="72" t="s">
        <v>24</v>
      </c>
      <c r="BO146" s="72" t="s">
        <v>24</v>
      </c>
      <c r="BP146" s="72">
        <v>2.4</v>
      </c>
      <c r="BQ146" s="72" t="s">
        <v>24</v>
      </c>
      <c r="BR146" s="72">
        <v>66</v>
      </c>
      <c r="BS146" s="71" t="str">
        <f t="shared" si="76"/>
        <v>Cleared</v>
      </c>
      <c r="BT146" s="98">
        <v>0</v>
      </c>
      <c r="BU146" s="98">
        <v>0</v>
      </c>
      <c r="BV146" s="98">
        <v>0</v>
      </c>
      <c r="BW146" s="98">
        <v>2</v>
      </c>
      <c r="BX146" s="98">
        <v>0</v>
      </c>
      <c r="BY146" s="98">
        <v>3</v>
      </c>
      <c r="BZ146" s="76">
        <f t="shared" si="77"/>
        <v>5</v>
      </c>
      <c r="CA146" s="79">
        <f t="shared" si="78"/>
        <v>16.666666666666664</v>
      </c>
      <c r="CB146" s="79">
        <f t="shared" si="79"/>
        <v>4.9999999999999991</v>
      </c>
      <c r="CC146" s="99" t="str">
        <f t="shared" si="59"/>
        <v>NC</v>
      </c>
      <c r="CD146" s="99" t="str">
        <f t="shared" si="80"/>
        <v>NC</v>
      </c>
      <c r="CE146" s="98" t="str">
        <f t="shared" si="81"/>
        <v xml:space="preserve">Test </v>
      </c>
    </row>
    <row r="147" spans="1:83" s="77" customFormat="1" x14ac:dyDescent="0.3">
      <c r="A147" s="74">
        <v>143</v>
      </c>
      <c r="B147" s="60" t="s">
        <v>312</v>
      </c>
      <c r="C147" s="61" t="s">
        <v>313</v>
      </c>
      <c r="D147" s="75">
        <v>0.33333333333333331</v>
      </c>
      <c r="E147" s="71">
        <v>16</v>
      </c>
      <c r="F147" s="71">
        <v>1</v>
      </c>
      <c r="G147" s="71">
        <v>-14</v>
      </c>
      <c r="H147" s="71" t="s">
        <v>500</v>
      </c>
      <c r="I147" s="71">
        <v>8</v>
      </c>
      <c r="J147" s="71">
        <v>73</v>
      </c>
      <c r="K147" s="71" t="str">
        <f t="shared" si="60"/>
        <v>NC</v>
      </c>
      <c r="L147" s="71">
        <v>2</v>
      </c>
      <c r="M147" s="71">
        <v>1</v>
      </c>
      <c r="N147" s="71">
        <v>2</v>
      </c>
      <c r="O147" s="71">
        <v>3</v>
      </c>
      <c r="P147" s="71">
        <v>1</v>
      </c>
      <c r="Q147" s="71">
        <v>4</v>
      </c>
      <c r="R147" s="76">
        <f t="shared" si="82"/>
        <v>13</v>
      </c>
      <c r="S147" s="76">
        <f t="shared" si="61"/>
        <v>43.333333333333336</v>
      </c>
      <c r="T147" s="76">
        <f t="shared" si="62"/>
        <v>13</v>
      </c>
      <c r="U147" s="76" t="str">
        <f t="shared" si="63"/>
        <v>Cleared</v>
      </c>
      <c r="V147" s="76" t="str">
        <f t="shared" si="64"/>
        <v>NC</v>
      </c>
      <c r="W147" s="98" t="str">
        <f t="shared" si="65"/>
        <v xml:space="preserve">Attendance  </v>
      </c>
      <c r="X147" s="75">
        <v>0.1</v>
      </c>
      <c r="Y147" s="71" t="s">
        <v>24</v>
      </c>
      <c r="Z147" s="71" t="s">
        <v>24</v>
      </c>
      <c r="AA147" s="71" t="s">
        <v>24</v>
      </c>
      <c r="AB147" s="71" t="s">
        <v>24</v>
      </c>
      <c r="AC147" s="71" t="s">
        <v>24</v>
      </c>
      <c r="AD147" s="71" t="s">
        <v>24</v>
      </c>
      <c r="AE147" s="71" t="str">
        <f t="shared" si="66"/>
        <v>NC</v>
      </c>
      <c r="AF147" s="71">
        <v>0</v>
      </c>
      <c r="AG147" s="71">
        <v>0</v>
      </c>
      <c r="AH147" s="71">
        <v>0</v>
      </c>
      <c r="AI147" s="71">
        <v>0</v>
      </c>
      <c r="AJ147" s="71">
        <v>0</v>
      </c>
      <c r="AK147" s="71">
        <v>0</v>
      </c>
      <c r="AL147" s="76">
        <f t="shared" si="83"/>
        <v>0</v>
      </c>
      <c r="AM147" s="76">
        <f t="shared" si="67"/>
        <v>0</v>
      </c>
      <c r="AN147" s="76">
        <f t="shared" si="68"/>
        <v>0</v>
      </c>
      <c r="AO147" s="76" t="str">
        <f t="shared" si="56"/>
        <v>NC</v>
      </c>
      <c r="AP147" s="76" t="str">
        <f t="shared" si="69"/>
        <v>NC</v>
      </c>
      <c r="AQ147" s="98" t="str">
        <f t="shared" si="70"/>
        <v xml:space="preserve">Attendance  Test </v>
      </c>
      <c r="AR147" s="75">
        <v>3.3333333333333333E-2</v>
      </c>
      <c r="AS147" s="71" t="s">
        <v>24</v>
      </c>
      <c r="AT147" s="71" t="s">
        <v>24</v>
      </c>
      <c r="AU147" s="71" t="s">
        <v>24</v>
      </c>
      <c r="AV147" s="71" t="s">
        <v>24</v>
      </c>
      <c r="AW147" s="71" t="s">
        <v>24</v>
      </c>
      <c r="AX147" s="71" t="s">
        <v>24</v>
      </c>
      <c r="AY147" s="71" t="str">
        <f t="shared" si="71"/>
        <v>NC</v>
      </c>
      <c r="AZ147" s="71">
        <v>0</v>
      </c>
      <c r="BA147" s="71">
        <v>0</v>
      </c>
      <c r="BB147" s="71">
        <v>0</v>
      </c>
      <c r="BC147" s="71">
        <v>0</v>
      </c>
      <c r="BD147" s="71">
        <v>0</v>
      </c>
      <c r="BE147" s="71">
        <v>0</v>
      </c>
      <c r="BF147" s="76">
        <f t="shared" si="57"/>
        <v>0</v>
      </c>
      <c r="BG147" s="76">
        <f t="shared" si="72"/>
        <v>0</v>
      </c>
      <c r="BH147" s="76">
        <f t="shared" si="73"/>
        <v>0</v>
      </c>
      <c r="BI147" s="76" t="str">
        <f t="shared" si="58"/>
        <v>NC</v>
      </c>
      <c r="BJ147" s="76" t="str">
        <f t="shared" si="74"/>
        <v>NC</v>
      </c>
      <c r="BK147" s="98" t="str">
        <f t="shared" si="75"/>
        <v xml:space="preserve">Attendance  Test </v>
      </c>
      <c r="BL147" s="75">
        <v>6.6666666666666666E-2</v>
      </c>
      <c r="BM147" s="71" t="s">
        <v>24</v>
      </c>
      <c r="BN147" s="71" t="s">
        <v>24</v>
      </c>
      <c r="BO147" s="71" t="s">
        <v>24</v>
      </c>
      <c r="BP147" s="71" t="s">
        <v>24</v>
      </c>
      <c r="BQ147" s="71" t="s">
        <v>24</v>
      </c>
      <c r="BR147" s="71" t="s">
        <v>24</v>
      </c>
      <c r="BS147" s="71" t="str">
        <f t="shared" si="76"/>
        <v>NC</v>
      </c>
      <c r="BT147" s="93">
        <v>0</v>
      </c>
      <c r="BU147" s="98">
        <v>0</v>
      </c>
      <c r="BV147" s="98">
        <v>0</v>
      </c>
      <c r="BW147" s="93">
        <v>0</v>
      </c>
      <c r="BX147" s="93">
        <v>0</v>
      </c>
      <c r="BY147" s="93">
        <v>0</v>
      </c>
      <c r="BZ147" s="76">
        <f t="shared" si="77"/>
        <v>0</v>
      </c>
      <c r="CA147" s="76">
        <f t="shared" si="78"/>
        <v>0</v>
      </c>
      <c r="CB147" s="76">
        <f t="shared" si="79"/>
        <v>0</v>
      </c>
      <c r="CC147" s="99" t="str">
        <f t="shared" si="59"/>
        <v>NC</v>
      </c>
      <c r="CD147" s="99" t="str">
        <f t="shared" si="80"/>
        <v>NC</v>
      </c>
      <c r="CE147" s="98" t="str">
        <f t="shared" si="81"/>
        <v xml:space="preserve">Attendance  Test </v>
      </c>
    </row>
    <row r="148" spans="1:83" s="77" customFormat="1" x14ac:dyDescent="0.3">
      <c r="A148" s="78">
        <v>144</v>
      </c>
      <c r="B148" s="64" t="s">
        <v>314</v>
      </c>
      <c r="C148" s="65" t="s">
        <v>315</v>
      </c>
      <c r="D148" s="75">
        <v>0.8</v>
      </c>
      <c r="E148" s="71">
        <v>16</v>
      </c>
      <c r="F148" s="71">
        <v>13</v>
      </c>
      <c r="G148" s="71">
        <v>-3</v>
      </c>
      <c r="H148" s="71" t="s">
        <v>500</v>
      </c>
      <c r="I148" s="71">
        <v>8</v>
      </c>
      <c r="J148" s="71">
        <v>72</v>
      </c>
      <c r="K148" s="71" t="str">
        <f t="shared" si="60"/>
        <v>Cleared</v>
      </c>
      <c r="L148" s="71">
        <v>2</v>
      </c>
      <c r="M148" s="71">
        <v>2</v>
      </c>
      <c r="N148" s="72">
        <v>3</v>
      </c>
      <c r="O148" s="72">
        <v>3</v>
      </c>
      <c r="P148" s="72">
        <v>1</v>
      </c>
      <c r="Q148" s="72">
        <v>4</v>
      </c>
      <c r="R148" s="79">
        <f t="shared" si="82"/>
        <v>15</v>
      </c>
      <c r="S148" s="79">
        <f t="shared" si="61"/>
        <v>50</v>
      </c>
      <c r="T148" s="79">
        <f t="shared" si="62"/>
        <v>15</v>
      </c>
      <c r="U148" s="76" t="str">
        <f t="shared" si="63"/>
        <v>Cleared</v>
      </c>
      <c r="V148" s="76" t="str">
        <f t="shared" si="64"/>
        <v>Cleared</v>
      </c>
      <c r="W148" s="98" t="str">
        <f t="shared" si="65"/>
        <v>Cleared</v>
      </c>
      <c r="X148" s="75">
        <v>0.1</v>
      </c>
      <c r="Y148" s="72" t="s">
        <v>24</v>
      </c>
      <c r="Z148" s="72" t="s">
        <v>24</v>
      </c>
      <c r="AA148" s="72" t="s">
        <v>24</v>
      </c>
      <c r="AB148" s="72" t="s">
        <v>24</v>
      </c>
      <c r="AC148" s="72" t="s">
        <v>24</v>
      </c>
      <c r="AD148" s="72">
        <v>73</v>
      </c>
      <c r="AE148" s="71" t="str">
        <f t="shared" si="66"/>
        <v>NC</v>
      </c>
      <c r="AF148" s="72">
        <v>0</v>
      </c>
      <c r="AG148" s="72">
        <v>0</v>
      </c>
      <c r="AH148" s="72">
        <v>0</v>
      </c>
      <c r="AI148" s="72">
        <v>0</v>
      </c>
      <c r="AJ148" s="72">
        <v>0</v>
      </c>
      <c r="AK148" s="72">
        <v>4</v>
      </c>
      <c r="AL148" s="79">
        <f t="shared" si="83"/>
        <v>4</v>
      </c>
      <c r="AM148" s="79">
        <f t="shared" si="67"/>
        <v>13.333333333333334</v>
      </c>
      <c r="AN148" s="79">
        <f t="shared" si="68"/>
        <v>4</v>
      </c>
      <c r="AO148" s="76" t="str">
        <f t="shared" si="56"/>
        <v>NC</v>
      </c>
      <c r="AP148" s="76" t="str">
        <f t="shared" si="69"/>
        <v>NC</v>
      </c>
      <c r="AQ148" s="98" t="str">
        <f t="shared" si="70"/>
        <v xml:space="preserve">Attendance  Test </v>
      </c>
      <c r="AR148" s="75">
        <v>0.2</v>
      </c>
      <c r="AS148" s="72" t="s">
        <v>24</v>
      </c>
      <c r="AT148" s="72" t="s">
        <v>24</v>
      </c>
      <c r="AU148" s="72" t="s">
        <v>24</v>
      </c>
      <c r="AV148" s="72" t="s">
        <v>24</v>
      </c>
      <c r="AW148" s="72" t="s">
        <v>24</v>
      </c>
      <c r="AX148" s="72">
        <v>71</v>
      </c>
      <c r="AY148" s="71" t="str">
        <f t="shared" si="71"/>
        <v>NC</v>
      </c>
      <c r="AZ148" s="72">
        <v>0</v>
      </c>
      <c r="BA148" s="72">
        <v>0</v>
      </c>
      <c r="BB148" s="72">
        <v>0</v>
      </c>
      <c r="BC148" s="72">
        <v>0</v>
      </c>
      <c r="BD148" s="72">
        <v>0</v>
      </c>
      <c r="BE148" s="72">
        <v>4</v>
      </c>
      <c r="BF148" s="79">
        <f t="shared" si="57"/>
        <v>4</v>
      </c>
      <c r="BG148" s="79">
        <f t="shared" si="72"/>
        <v>13.333333333333334</v>
      </c>
      <c r="BH148" s="79">
        <f t="shared" si="73"/>
        <v>4</v>
      </c>
      <c r="BI148" s="76" t="str">
        <f t="shared" si="58"/>
        <v>NC</v>
      </c>
      <c r="BJ148" s="76" t="str">
        <f t="shared" si="74"/>
        <v>NC</v>
      </c>
      <c r="BK148" s="98" t="str">
        <f t="shared" si="75"/>
        <v xml:space="preserve">Attendance  Test </v>
      </c>
      <c r="BL148" s="75">
        <v>0.2</v>
      </c>
      <c r="BM148" s="72" t="s">
        <v>24</v>
      </c>
      <c r="BN148" s="72" t="s">
        <v>24</v>
      </c>
      <c r="BO148" s="72" t="s">
        <v>24</v>
      </c>
      <c r="BP148" s="72" t="s">
        <v>24</v>
      </c>
      <c r="BQ148" s="72" t="s">
        <v>24</v>
      </c>
      <c r="BR148" s="72" t="s">
        <v>24</v>
      </c>
      <c r="BS148" s="71" t="str">
        <f t="shared" si="76"/>
        <v>NC</v>
      </c>
      <c r="BT148" s="98">
        <v>0</v>
      </c>
      <c r="BU148" s="98">
        <v>0</v>
      </c>
      <c r="BV148" s="98">
        <v>0</v>
      </c>
      <c r="BW148" s="98">
        <v>0</v>
      </c>
      <c r="BX148" s="98">
        <v>0</v>
      </c>
      <c r="BY148" s="98">
        <v>0</v>
      </c>
      <c r="BZ148" s="76">
        <f t="shared" si="77"/>
        <v>0</v>
      </c>
      <c r="CA148" s="79">
        <f t="shared" si="78"/>
        <v>0</v>
      </c>
      <c r="CB148" s="79">
        <f t="shared" si="79"/>
        <v>0</v>
      </c>
      <c r="CC148" s="99" t="str">
        <f t="shared" si="59"/>
        <v>NC</v>
      </c>
      <c r="CD148" s="99" t="str">
        <f t="shared" si="80"/>
        <v>NC</v>
      </c>
      <c r="CE148" s="98" t="str">
        <f t="shared" si="81"/>
        <v xml:space="preserve">Attendance  Test </v>
      </c>
    </row>
    <row r="149" spans="1:83" s="77" customFormat="1" x14ac:dyDescent="0.3">
      <c r="A149" s="74">
        <v>145</v>
      </c>
      <c r="B149" s="60" t="s">
        <v>316</v>
      </c>
      <c r="C149" s="61" t="s">
        <v>317</v>
      </c>
      <c r="D149" s="75">
        <v>0.66666666666666663</v>
      </c>
      <c r="E149" s="71" t="s">
        <v>24</v>
      </c>
      <c r="F149" s="71" t="s">
        <v>24</v>
      </c>
      <c r="G149" s="71" t="s">
        <v>24</v>
      </c>
      <c r="H149" s="71" t="s">
        <v>24</v>
      </c>
      <c r="I149" s="71" t="s">
        <v>24</v>
      </c>
      <c r="J149" s="71" t="s">
        <v>24</v>
      </c>
      <c r="K149" s="71" t="str">
        <f t="shared" si="60"/>
        <v>Cleared</v>
      </c>
      <c r="L149" s="71">
        <v>0</v>
      </c>
      <c r="M149" s="71">
        <v>0</v>
      </c>
      <c r="N149" s="71">
        <v>0</v>
      </c>
      <c r="O149" s="71">
        <v>0</v>
      </c>
      <c r="P149" s="71">
        <v>0</v>
      </c>
      <c r="Q149" s="71">
        <v>0</v>
      </c>
      <c r="R149" s="76">
        <f t="shared" si="82"/>
        <v>0</v>
      </c>
      <c r="S149" s="76">
        <f t="shared" si="61"/>
        <v>0</v>
      </c>
      <c r="T149" s="76">
        <f t="shared" si="62"/>
        <v>0</v>
      </c>
      <c r="U149" s="76" t="str">
        <f t="shared" si="63"/>
        <v>NC</v>
      </c>
      <c r="V149" s="76" t="str">
        <f t="shared" si="64"/>
        <v>NC</v>
      </c>
      <c r="W149" s="98" t="str">
        <f t="shared" si="65"/>
        <v xml:space="preserve">Test </v>
      </c>
      <c r="X149" s="75">
        <v>0.16666666666666666</v>
      </c>
      <c r="Y149" s="71" t="s">
        <v>24</v>
      </c>
      <c r="Z149" s="71" t="s">
        <v>24</v>
      </c>
      <c r="AA149" s="71" t="s">
        <v>24</v>
      </c>
      <c r="AB149" s="71" t="s">
        <v>24</v>
      </c>
      <c r="AC149" s="71" t="s">
        <v>500</v>
      </c>
      <c r="AD149" s="71">
        <v>69</v>
      </c>
      <c r="AE149" s="71" t="str">
        <f t="shared" si="66"/>
        <v>NC</v>
      </c>
      <c r="AF149" s="71">
        <v>0</v>
      </c>
      <c r="AG149" s="71">
        <v>0</v>
      </c>
      <c r="AH149" s="71">
        <v>0</v>
      </c>
      <c r="AI149" s="71">
        <v>0</v>
      </c>
      <c r="AJ149" s="71">
        <v>3</v>
      </c>
      <c r="AK149" s="71">
        <v>4</v>
      </c>
      <c r="AL149" s="76">
        <f t="shared" si="83"/>
        <v>7</v>
      </c>
      <c r="AM149" s="76">
        <f t="shared" si="67"/>
        <v>23.333333333333332</v>
      </c>
      <c r="AN149" s="76">
        <f t="shared" si="68"/>
        <v>6.9999999999999991</v>
      </c>
      <c r="AO149" s="76" t="str">
        <f t="shared" si="56"/>
        <v>NC</v>
      </c>
      <c r="AP149" s="76" t="str">
        <f t="shared" si="69"/>
        <v>NC</v>
      </c>
      <c r="AQ149" s="98" t="str">
        <f t="shared" si="70"/>
        <v xml:space="preserve">Attendance  Test </v>
      </c>
      <c r="AR149" s="75">
        <v>0.66666666666666663</v>
      </c>
      <c r="AS149" s="71">
        <v>2</v>
      </c>
      <c r="AT149" s="71">
        <v>2</v>
      </c>
      <c r="AU149" s="71">
        <v>-5</v>
      </c>
      <c r="AV149" s="71" t="s">
        <v>24</v>
      </c>
      <c r="AW149" s="71" t="s">
        <v>24</v>
      </c>
      <c r="AX149" s="71">
        <v>66</v>
      </c>
      <c r="AY149" s="71" t="str">
        <f t="shared" si="71"/>
        <v>Cleared</v>
      </c>
      <c r="AZ149" s="71">
        <v>1</v>
      </c>
      <c r="BA149" s="71">
        <v>1</v>
      </c>
      <c r="BB149" s="71">
        <v>3</v>
      </c>
      <c r="BC149" s="71">
        <v>0</v>
      </c>
      <c r="BD149" s="71">
        <v>0</v>
      </c>
      <c r="BE149" s="71">
        <v>3</v>
      </c>
      <c r="BF149" s="76">
        <f t="shared" si="57"/>
        <v>8</v>
      </c>
      <c r="BG149" s="76">
        <f t="shared" si="72"/>
        <v>26.666666666666668</v>
      </c>
      <c r="BH149" s="76">
        <f t="shared" si="73"/>
        <v>8</v>
      </c>
      <c r="BI149" s="76" t="str">
        <f t="shared" si="58"/>
        <v>NC</v>
      </c>
      <c r="BJ149" s="76" t="str">
        <f t="shared" si="74"/>
        <v>NC</v>
      </c>
      <c r="BK149" s="98" t="str">
        <f t="shared" si="75"/>
        <v xml:space="preserve">Test </v>
      </c>
      <c r="BL149" s="75">
        <v>0.73333333333333328</v>
      </c>
      <c r="BM149" s="71">
        <v>5</v>
      </c>
      <c r="BN149" s="71">
        <v>3</v>
      </c>
      <c r="BO149" s="71">
        <v>-10</v>
      </c>
      <c r="BP149" s="71" t="s">
        <v>24</v>
      </c>
      <c r="BQ149" s="71" t="s">
        <v>24</v>
      </c>
      <c r="BR149" s="71">
        <v>69</v>
      </c>
      <c r="BS149" s="71" t="str">
        <f t="shared" si="76"/>
        <v>Cleared</v>
      </c>
      <c r="BT149" s="93">
        <v>1</v>
      </c>
      <c r="BU149" s="98">
        <v>1</v>
      </c>
      <c r="BV149" s="98">
        <v>2</v>
      </c>
      <c r="BW149" s="93">
        <v>0</v>
      </c>
      <c r="BX149" s="93">
        <v>0</v>
      </c>
      <c r="BY149" s="93">
        <v>4</v>
      </c>
      <c r="BZ149" s="76">
        <f t="shared" si="77"/>
        <v>8</v>
      </c>
      <c r="CA149" s="76">
        <f t="shared" si="78"/>
        <v>26.666666666666668</v>
      </c>
      <c r="CB149" s="76">
        <f t="shared" si="79"/>
        <v>8</v>
      </c>
      <c r="CC149" s="99" t="str">
        <f t="shared" si="59"/>
        <v>NC</v>
      </c>
      <c r="CD149" s="99" t="str">
        <f t="shared" si="80"/>
        <v>NC</v>
      </c>
      <c r="CE149" s="98" t="str">
        <f t="shared" si="81"/>
        <v xml:space="preserve">Test </v>
      </c>
    </row>
    <row r="150" spans="1:83" s="77" customFormat="1" x14ac:dyDescent="0.3">
      <c r="A150" s="78">
        <v>146</v>
      </c>
      <c r="B150" s="64" t="s">
        <v>318</v>
      </c>
      <c r="C150" s="65" t="s">
        <v>319</v>
      </c>
      <c r="D150" s="75">
        <v>1</v>
      </c>
      <c r="E150" s="71">
        <v>3</v>
      </c>
      <c r="F150" s="71">
        <v>10</v>
      </c>
      <c r="G150" s="71">
        <v>-15</v>
      </c>
      <c r="H150" s="71" t="s">
        <v>500</v>
      </c>
      <c r="I150" s="71">
        <v>8</v>
      </c>
      <c r="J150" s="71">
        <v>66</v>
      </c>
      <c r="K150" s="71" t="str">
        <f t="shared" si="60"/>
        <v>Cleared</v>
      </c>
      <c r="L150" s="71">
        <v>1</v>
      </c>
      <c r="M150" s="71">
        <v>1</v>
      </c>
      <c r="N150" s="72">
        <v>2</v>
      </c>
      <c r="O150" s="72">
        <v>3</v>
      </c>
      <c r="P150" s="72">
        <v>1</v>
      </c>
      <c r="Q150" s="72">
        <v>3</v>
      </c>
      <c r="R150" s="79">
        <f t="shared" si="82"/>
        <v>11</v>
      </c>
      <c r="S150" s="79">
        <f t="shared" si="61"/>
        <v>36.666666666666664</v>
      </c>
      <c r="T150" s="79">
        <f t="shared" si="62"/>
        <v>10.999999999999998</v>
      </c>
      <c r="U150" s="76" t="str">
        <f t="shared" si="63"/>
        <v>Cleared</v>
      </c>
      <c r="V150" s="76" t="str">
        <f t="shared" si="64"/>
        <v>Cleared</v>
      </c>
      <c r="W150" s="98" t="str">
        <f t="shared" si="65"/>
        <v>Cleared</v>
      </c>
      <c r="X150" s="75">
        <v>1.2</v>
      </c>
      <c r="Y150" s="72">
        <v>17</v>
      </c>
      <c r="Z150" s="72">
        <v>10</v>
      </c>
      <c r="AA150" s="72">
        <v>-9</v>
      </c>
      <c r="AB150" s="72">
        <v>2.8</v>
      </c>
      <c r="AC150" s="72">
        <v>7</v>
      </c>
      <c r="AD150" s="72">
        <v>64</v>
      </c>
      <c r="AE150" s="71" t="str">
        <f t="shared" si="66"/>
        <v>Cleared</v>
      </c>
      <c r="AF150" s="72">
        <v>3</v>
      </c>
      <c r="AG150" s="72">
        <v>1</v>
      </c>
      <c r="AH150" s="72">
        <v>2</v>
      </c>
      <c r="AI150" s="72">
        <v>2</v>
      </c>
      <c r="AJ150" s="72">
        <v>1</v>
      </c>
      <c r="AK150" s="72">
        <v>3</v>
      </c>
      <c r="AL150" s="79">
        <f t="shared" si="83"/>
        <v>12</v>
      </c>
      <c r="AM150" s="79">
        <f t="shared" si="67"/>
        <v>40</v>
      </c>
      <c r="AN150" s="79">
        <f t="shared" si="68"/>
        <v>12</v>
      </c>
      <c r="AO150" s="76" t="str">
        <f t="shared" si="56"/>
        <v>Cleared</v>
      </c>
      <c r="AP150" s="76" t="str">
        <f t="shared" si="69"/>
        <v>Cleared</v>
      </c>
      <c r="AQ150" s="98" t="str">
        <f t="shared" si="70"/>
        <v>Cleared</v>
      </c>
      <c r="AR150" s="75">
        <v>0.96666666666666667</v>
      </c>
      <c r="AS150" s="72">
        <v>13</v>
      </c>
      <c r="AT150" s="72">
        <v>20</v>
      </c>
      <c r="AU150" s="72">
        <v>-9</v>
      </c>
      <c r="AV150" s="72" t="s">
        <v>24</v>
      </c>
      <c r="AW150" s="72">
        <v>7</v>
      </c>
      <c r="AX150" s="72">
        <v>67</v>
      </c>
      <c r="AY150" s="71" t="str">
        <f t="shared" si="71"/>
        <v>Cleared</v>
      </c>
      <c r="AZ150" s="72">
        <v>2</v>
      </c>
      <c r="BA150" s="72">
        <v>3</v>
      </c>
      <c r="BB150" s="72">
        <v>2</v>
      </c>
      <c r="BC150" s="72">
        <v>0</v>
      </c>
      <c r="BD150" s="72">
        <v>1</v>
      </c>
      <c r="BE150" s="72">
        <v>4</v>
      </c>
      <c r="BF150" s="79">
        <f t="shared" si="57"/>
        <v>12</v>
      </c>
      <c r="BG150" s="79">
        <f t="shared" si="72"/>
        <v>40</v>
      </c>
      <c r="BH150" s="79">
        <f t="shared" si="73"/>
        <v>12</v>
      </c>
      <c r="BI150" s="76" t="str">
        <f t="shared" si="58"/>
        <v>Cleared</v>
      </c>
      <c r="BJ150" s="76" t="str">
        <f t="shared" si="74"/>
        <v>Cleared</v>
      </c>
      <c r="BK150" s="98" t="str">
        <f t="shared" si="75"/>
        <v>Cleared</v>
      </c>
      <c r="BL150" s="75">
        <v>0.8</v>
      </c>
      <c r="BM150" s="72">
        <v>6</v>
      </c>
      <c r="BN150" s="72">
        <v>16</v>
      </c>
      <c r="BO150" s="72">
        <v>-17</v>
      </c>
      <c r="BP150" s="72">
        <v>2.1</v>
      </c>
      <c r="BQ150" s="72">
        <v>7</v>
      </c>
      <c r="BR150" s="72">
        <v>62</v>
      </c>
      <c r="BS150" s="71" t="str">
        <f t="shared" si="76"/>
        <v>Cleared</v>
      </c>
      <c r="BT150" s="98">
        <v>1</v>
      </c>
      <c r="BU150" s="98">
        <v>2</v>
      </c>
      <c r="BV150" s="98">
        <v>2</v>
      </c>
      <c r="BW150" s="98">
        <v>2</v>
      </c>
      <c r="BX150" s="98">
        <v>1</v>
      </c>
      <c r="BY150" s="98">
        <v>3</v>
      </c>
      <c r="BZ150" s="76">
        <f t="shared" si="77"/>
        <v>11</v>
      </c>
      <c r="CA150" s="79">
        <f t="shared" si="78"/>
        <v>36.666666666666664</v>
      </c>
      <c r="CB150" s="79">
        <f t="shared" si="79"/>
        <v>10.999999999999998</v>
      </c>
      <c r="CC150" s="99" t="str">
        <f t="shared" si="59"/>
        <v>Cleared</v>
      </c>
      <c r="CD150" s="99" t="str">
        <f t="shared" si="80"/>
        <v>Cleared</v>
      </c>
      <c r="CE150" s="98" t="str">
        <f t="shared" si="81"/>
        <v>Cleared</v>
      </c>
    </row>
    <row r="151" spans="1:83" s="77" customFormat="1" x14ac:dyDescent="0.3">
      <c r="A151" s="74">
        <v>147</v>
      </c>
      <c r="B151" s="60" t="s">
        <v>320</v>
      </c>
      <c r="C151" s="61" t="s">
        <v>321</v>
      </c>
      <c r="D151" s="75">
        <v>0.8</v>
      </c>
      <c r="E151" s="71">
        <v>12</v>
      </c>
      <c r="F151" s="71">
        <v>2</v>
      </c>
      <c r="G151" s="71">
        <v>-15</v>
      </c>
      <c r="H151" s="71" t="s">
        <v>500</v>
      </c>
      <c r="I151" s="71">
        <v>8</v>
      </c>
      <c r="J151" s="71">
        <v>64</v>
      </c>
      <c r="K151" s="71" t="str">
        <f t="shared" si="60"/>
        <v>Cleared</v>
      </c>
      <c r="L151" s="71">
        <v>2</v>
      </c>
      <c r="M151" s="71">
        <v>1</v>
      </c>
      <c r="N151" s="71">
        <v>2</v>
      </c>
      <c r="O151" s="71">
        <v>3</v>
      </c>
      <c r="P151" s="71">
        <v>1</v>
      </c>
      <c r="Q151" s="71">
        <v>3</v>
      </c>
      <c r="R151" s="76">
        <f t="shared" si="82"/>
        <v>12</v>
      </c>
      <c r="S151" s="76">
        <f t="shared" si="61"/>
        <v>40</v>
      </c>
      <c r="T151" s="76">
        <f t="shared" si="62"/>
        <v>12</v>
      </c>
      <c r="U151" s="76" t="str">
        <f t="shared" si="63"/>
        <v>Cleared</v>
      </c>
      <c r="V151" s="76" t="str">
        <f t="shared" si="64"/>
        <v>Cleared</v>
      </c>
      <c r="W151" s="98" t="str">
        <f t="shared" si="65"/>
        <v>Cleared</v>
      </c>
      <c r="X151" s="75">
        <v>0.36666666666666664</v>
      </c>
      <c r="Y151" s="71" t="s">
        <v>24</v>
      </c>
      <c r="Z151" s="71" t="s">
        <v>24</v>
      </c>
      <c r="AA151" s="71" t="s">
        <v>24</v>
      </c>
      <c r="AB151" s="71">
        <v>4.9000000000000004</v>
      </c>
      <c r="AC151" s="71">
        <v>7</v>
      </c>
      <c r="AD151" s="71">
        <v>67</v>
      </c>
      <c r="AE151" s="71" t="str">
        <f t="shared" si="66"/>
        <v>NC</v>
      </c>
      <c r="AF151" s="71">
        <v>0</v>
      </c>
      <c r="AG151" s="71">
        <v>0</v>
      </c>
      <c r="AH151" s="71">
        <v>0</v>
      </c>
      <c r="AI151" s="71">
        <v>2</v>
      </c>
      <c r="AJ151" s="71">
        <v>1</v>
      </c>
      <c r="AK151" s="71">
        <v>4</v>
      </c>
      <c r="AL151" s="76">
        <f t="shared" si="83"/>
        <v>7</v>
      </c>
      <c r="AM151" s="76">
        <f t="shared" si="67"/>
        <v>23.333333333333332</v>
      </c>
      <c r="AN151" s="76">
        <f t="shared" si="68"/>
        <v>6.9999999999999991</v>
      </c>
      <c r="AO151" s="76" t="str">
        <f t="shared" si="56"/>
        <v>NC</v>
      </c>
      <c r="AP151" s="76" t="str">
        <f t="shared" si="69"/>
        <v>NC</v>
      </c>
      <c r="AQ151" s="98" t="str">
        <f t="shared" si="70"/>
        <v xml:space="preserve">Attendance  Test </v>
      </c>
      <c r="AR151" s="75">
        <v>0.23333333333333334</v>
      </c>
      <c r="AS151" s="71" t="s">
        <v>24</v>
      </c>
      <c r="AT151" s="71" t="s">
        <v>24</v>
      </c>
      <c r="AU151" s="71" t="s">
        <v>24</v>
      </c>
      <c r="AV151" s="71" t="s">
        <v>24</v>
      </c>
      <c r="AW151" s="71">
        <v>7</v>
      </c>
      <c r="AX151" s="71">
        <v>61</v>
      </c>
      <c r="AY151" s="71" t="str">
        <f t="shared" si="71"/>
        <v>NC</v>
      </c>
      <c r="AZ151" s="71">
        <v>0</v>
      </c>
      <c r="BA151" s="71">
        <v>0</v>
      </c>
      <c r="BB151" s="71">
        <v>0</v>
      </c>
      <c r="BC151" s="71">
        <v>0</v>
      </c>
      <c r="BD151" s="71">
        <v>1</v>
      </c>
      <c r="BE151" s="71">
        <v>3</v>
      </c>
      <c r="BF151" s="76">
        <f t="shared" si="57"/>
        <v>4</v>
      </c>
      <c r="BG151" s="76">
        <f t="shared" si="72"/>
        <v>13.333333333333334</v>
      </c>
      <c r="BH151" s="76">
        <f t="shared" si="73"/>
        <v>4</v>
      </c>
      <c r="BI151" s="76" t="str">
        <f t="shared" si="58"/>
        <v>NC</v>
      </c>
      <c r="BJ151" s="76" t="str">
        <f t="shared" si="74"/>
        <v>NC</v>
      </c>
      <c r="BK151" s="98" t="str">
        <f t="shared" si="75"/>
        <v xml:space="preserve">Attendance  Test </v>
      </c>
      <c r="BL151" s="75">
        <v>0.53333333333333333</v>
      </c>
      <c r="BM151" s="71">
        <v>16</v>
      </c>
      <c r="BN151" s="71">
        <v>2</v>
      </c>
      <c r="BO151" s="71">
        <v>-27</v>
      </c>
      <c r="BP151" s="71">
        <v>4.5</v>
      </c>
      <c r="BQ151" s="71">
        <v>7</v>
      </c>
      <c r="BR151" s="71">
        <v>63</v>
      </c>
      <c r="BS151" s="71" t="str">
        <f t="shared" si="76"/>
        <v>NC</v>
      </c>
      <c r="BT151" s="93">
        <v>2</v>
      </c>
      <c r="BU151" s="98">
        <v>1</v>
      </c>
      <c r="BV151" s="98">
        <v>1</v>
      </c>
      <c r="BW151" s="93">
        <v>2</v>
      </c>
      <c r="BX151" s="93">
        <v>1</v>
      </c>
      <c r="BY151" s="93">
        <v>3</v>
      </c>
      <c r="BZ151" s="76">
        <f t="shared" si="77"/>
        <v>10</v>
      </c>
      <c r="CA151" s="76">
        <f t="shared" si="78"/>
        <v>33.333333333333329</v>
      </c>
      <c r="CB151" s="76">
        <f t="shared" si="79"/>
        <v>9.9999999999999982</v>
      </c>
      <c r="CC151" s="99" t="str">
        <f t="shared" si="59"/>
        <v>Cleared</v>
      </c>
      <c r="CD151" s="99" t="str">
        <f t="shared" si="80"/>
        <v>NC</v>
      </c>
      <c r="CE151" s="98" t="str">
        <f t="shared" si="81"/>
        <v xml:space="preserve">Attendance  </v>
      </c>
    </row>
    <row r="152" spans="1:83" s="77" customFormat="1" x14ac:dyDescent="0.3">
      <c r="A152" s="78">
        <v>148</v>
      </c>
      <c r="B152" s="64" t="s">
        <v>322</v>
      </c>
      <c r="C152" s="65" t="s">
        <v>323</v>
      </c>
      <c r="D152" s="75">
        <v>0.66666666666666663</v>
      </c>
      <c r="E152" s="71">
        <v>35</v>
      </c>
      <c r="F152" s="71">
        <v>2</v>
      </c>
      <c r="G152" s="71">
        <v>16</v>
      </c>
      <c r="H152" s="71" t="s">
        <v>500</v>
      </c>
      <c r="I152" s="71">
        <v>8</v>
      </c>
      <c r="J152" s="71">
        <v>82</v>
      </c>
      <c r="K152" s="71" t="str">
        <f t="shared" si="60"/>
        <v>Cleared</v>
      </c>
      <c r="L152" s="71">
        <v>5</v>
      </c>
      <c r="M152" s="71">
        <v>1</v>
      </c>
      <c r="N152" s="72">
        <v>4</v>
      </c>
      <c r="O152" s="72">
        <v>3</v>
      </c>
      <c r="P152" s="72">
        <v>1</v>
      </c>
      <c r="Q152" s="72">
        <v>5</v>
      </c>
      <c r="R152" s="79">
        <f t="shared" si="82"/>
        <v>19</v>
      </c>
      <c r="S152" s="79">
        <f t="shared" si="61"/>
        <v>63.333333333333329</v>
      </c>
      <c r="T152" s="79">
        <f t="shared" si="62"/>
        <v>18.999999999999996</v>
      </c>
      <c r="U152" s="76" t="str">
        <f t="shared" si="63"/>
        <v>Cleared</v>
      </c>
      <c r="V152" s="76" t="str">
        <f t="shared" si="64"/>
        <v>Cleared</v>
      </c>
      <c r="W152" s="98" t="str">
        <f t="shared" si="65"/>
        <v>Cleared</v>
      </c>
      <c r="X152" s="75">
        <v>0.26666666666666666</v>
      </c>
      <c r="Y152" s="72" t="s">
        <v>24</v>
      </c>
      <c r="Z152" s="72" t="s">
        <v>24</v>
      </c>
      <c r="AA152" s="72" t="s">
        <v>24</v>
      </c>
      <c r="AB152" s="72" t="s">
        <v>24</v>
      </c>
      <c r="AC152" s="72">
        <v>8</v>
      </c>
      <c r="AD152" s="72">
        <v>84</v>
      </c>
      <c r="AE152" s="71" t="str">
        <f t="shared" si="66"/>
        <v>NC</v>
      </c>
      <c r="AF152" s="72">
        <v>0</v>
      </c>
      <c r="AG152" s="72">
        <v>0</v>
      </c>
      <c r="AH152" s="72">
        <v>0</v>
      </c>
      <c r="AI152" s="72">
        <v>0</v>
      </c>
      <c r="AJ152" s="72">
        <v>1</v>
      </c>
      <c r="AK152" s="72">
        <v>5</v>
      </c>
      <c r="AL152" s="79">
        <f t="shared" si="83"/>
        <v>6</v>
      </c>
      <c r="AM152" s="79">
        <f t="shared" si="67"/>
        <v>20</v>
      </c>
      <c r="AN152" s="79">
        <f t="shared" si="68"/>
        <v>6</v>
      </c>
      <c r="AO152" s="76" t="str">
        <f t="shared" si="56"/>
        <v>NC</v>
      </c>
      <c r="AP152" s="76" t="str">
        <f t="shared" si="69"/>
        <v>NC</v>
      </c>
      <c r="AQ152" s="98" t="str">
        <f t="shared" si="70"/>
        <v xml:space="preserve">Attendance  Test </v>
      </c>
      <c r="AR152" s="75">
        <v>0.13333333333333333</v>
      </c>
      <c r="AS152" s="72">
        <v>35</v>
      </c>
      <c r="AT152" s="72">
        <v>6</v>
      </c>
      <c r="AU152" s="72">
        <v>20</v>
      </c>
      <c r="AV152" s="72" t="s">
        <v>24</v>
      </c>
      <c r="AW152" s="72" t="s">
        <v>24</v>
      </c>
      <c r="AX152" s="72" t="s">
        <v>24</v>
      </c>
      <c r="AY152" s="71" t="str">
        <f t="shared" si="71"/>
        <v>NC</v>
      </c>
      <c r="AZ152" s="72">
        <v>5</v>
      </c>
      <c r="BA152" s="72">
        <v>1</v>
      </c>
      <c r="BB152" s="72">
        <v>5</v>
      </c>
      <c r="BC152" s="72">
        <v>0</v>
      </c>
      <c r="BD152" s="72">
        <v>0</v>
      </c>
      <c r="BE152" s="72">
        <v>0</v>
      </c>
      <c r="BF152" s="79">
        <f t="shared" si="57"/>
        <v>11</v>
      </c>
      <c r="BG152" s="79">
        <f t="shared" si="72"/>
        <v>36.666666666666664</v>
      </c>
      <c r="BH152" s="79">
        <f t="shared" si="73"/>
        <v>10.999999999999998</v>
      </c>
      <c r="BI152" s="76" t="str">
        <f t="shared" si="58"/>
        <v>Cleared</v>
      </c>
      <c r="BJ152" s="76" t="str">
        <f t="shared" si="74"/>
        <v>NC</v>
      </c>
      <c r="BK152" s="98" t="str">
        <f t="shared" si="75"/>
        <v xml:space="preserve">Attendance  </v>
      </c>
      <c r="BL152" s="75">
        <v>0.23333333333333334</v>
      </c>
      <c r="BM152" s="72">
        <v>35</v>
      </c>
      <c r="BN152" s="72">
        <v>18</v>
      </c>
      <c r="BO152" s="72">
        <v>14</v>
      </c>
      <c r="BP152" s="72" t="s">
        <v>24</v>
      </c>
      <c r="BQ152" s="72" t="s">
        <v>24</v>
      </c>
      <c r="BR152" s="72" t="s">
        <v>24</v>
      </c>
      <c r="BS152" s="71" t="str">
        <f t="shared" si="76"/>
        <v>NC</v>
      </c>
      <c r="BT152" s="98">
        <v>5</v>
      </c>
      <c r="BU152" s="98">
        <v>3</v>
      </c>
      <c r="BV152" s="98">
        <v>4</v>
      </c>
      <c r="BW152" s="98">
        <v>0</v>
      </c>
      <c r="BX152" s="98">
        <v>0</v>
      </c>
      <c r="BY152" s="98">
        <v>0</v>
      </c>
      <c r="BZ152" s="76">
        <f t="shared" si="77"/>
        <v>12</v>
      </c>
      <c r="CA152" s="79">
        <f t="shared" si="78"/>
        <v>40</v>
      </c>
      <c r="CB152" s="79">
        <f t="shared" si="79"/>
        <v>12</v>
      </c>
      <c r="CC152" s="99" t="str">
        <f t="shared" si="59"/>
        <v>Cleared</v>
      </c>
      <c r="CD152" s="99" t="str">
        <f t="shared" si="80"/>
        <v>NC</v>
      </c>
      <c r="CE152" s="98" t="str">
        <f t="shared" si="81"/>
        <v xml:space="preserve">Attendance  </v>
      </c>
    </row>
    <row r="153" spans="1:83" s="77" customFormat="1" x14ac:dyDescent="0.3">
      <c r="A153" s="74">
        <v>149</v>
      </c>
      <c r="B153" s="60" t="s">
        <v>324</v>
      </c>
      <c r="C153" s="61" t="s">
        <v>325</v>
      </c>
      <c r="D153" s="75">
        <v>0.83333333333333337</v>
      </c>
      <c r="E153" s="71">
        <v>20</v>
      </c>
      <c r="F153" s="71">
        <v>2</v>
      </c>
      <c r="G153" s="71">
        <v>-1</v>
      </c>
      <c r="H153" s="71" t="s">
        <v>500</v>
      </c>
      <c r="I153" s="71">
        <v>8</v>
      </c>
      <c r="J153" s="71">
        <v>62</v>
      </c>
      <c r="K153" s="71" t="str">
        <f t="shared" si="60"/>
        <v>Cleared</v>
      </c>
      <c r="L153" s="71">
        <v>3</v>
      </c>
      <c r="M153" s="71">
        <v>1</v>
      </c>
      <c r="N153" s="71">
        <v>3</v>
      </c>
      <c r="O153" s="71">
        <v>3</v>
      </c>
      <c r="P153" s="71">
        <v>1</v>
      </c>
      <c r="Q153" s="71">
        <v>3</v>
      </c>
      <c r="R153" s="76">
        <f t="shared" si="82"/>
        <v>14</v>
      </c>
      <c r="S153" s="76">
        <f t="shared" si="61"/>
        <v>46.666666666666664</v>
      </c>
      <c r="T153" s="76">
        <f t="shared" si="62"/>
        <v>13.999999999999998</v>
      </c>
      <c r="U153" s="76" t="str">
        <f t="shared" si="63"/>
        <v>Cleared</v>
      </c>
      <c r="V153" s="76" t="str">
        <f t="shared" si="64"/>
        <v>Cleared</v>
      </c>
      <c r="W153" s="98" t="str">
        <f t="shared" si="65"/>
        <v>Cleared</v>
      </c>
      <c r="X153" s="75">
        <v>0.66666666666666663</v>
      </c>
      <c r="Y153" s="71" t="s">
        <v>24</v>
      </c>
      <c r="Z153" s="71" t="s">
        <v>24</v>
      </c>
      <c r="AA153" s="71" t="s">
        <v>24</v>
      </c>
      <c r="AB153" s="71" t="s">
        <v>24</v>
      </c>
      <c r="AC153" s="71" t="s">
        <v>500</v>
      </c>
      <c r="AD153" s="71">
        <v>64</v>
      </c>
      <c r="AE153" s="71" t="str">
        <f t="shared" si="66"/>
        <v>Cleared</v>
      </c>
      <c r="AF153" s="71">
        <v>0</v>
      </c>
      <c r="AG153" s="71">
        <v>0</v>
      </c>
      <c r="AH153" s="71">
        <v>0</v>
      </c>
      <c r="AI153" s="71">
        <v>0</v>
      </c>
      <c r="AJ153" s="71">
        <v>3</v>
      </c>
      <c r="AK153" s="71">
        <v>3</v>
      </c>
      <c r="AL153" s="76">
        <f t="shared" si="83"/>
        <v>6</v>
      </c>
      <c r="AM153" s="76">
        <f t="shared" si="67"/>
        <v>20</v>
      </c>
      <c r="AN153" s="76">
        <f t="shared" si="68"/>
        <v>6</v>
      </c>
      <c r="AO153" s="76" t="str">
        <f t="shared" si="56"/>
        <v>NC</v>
      </c>
      <c r="AP153" s="76" t="str">
        <f t="shared" si="69"/>
        <v>NC</v>
      </c>
      <c r="AQ153" s="98" t="str">
        <f t="shared" si="70"/>
        <v xml:space="preserve">Test </v>
      </c>
      <c r="AR153" s="75">
        <v>0.13333333333333333</v>
      </c>
      <c r="AS153" s="71" t="s">
        <v>24</v>
      </c>
      <c r="AT153" s="71" t="s">
        <v>24</v>
      </c>
      <c r="AU153" s="71" t="s">
        <v>24</v>
      </c>
      <c r="AV153" s="71" t="s">
        <v>24</v>
      </c>
      <c r="AW153" s="71" t="s">
        <v>24</v>
      </c>
      <c r="AX153" s="71">
        <v>64</v>
      </c>
      <c r="AY153" s="71" t="str">
        <f t="shared" si="71"/>
        <v>NC</v>
      </c>
      <c r="AZ153" s="71">
        <v>0</v>
      </c>
      <c r="BA153" s="71">
        <v>0</v>
      </c>
      <c r="BB153" s="71">
        <v>0</v>
      </c>
      <c r="BC153" s="71">
        <v>0</v>
      </c>
      <c r="BD153" s="71">
        <v>0</v>
      </c>
      <c r="BE153" s="71">
        <v>3</v>
      </c>
      <c r="BF153" s="76">
        <f t="shared" si="57"/>
        <v>3</v>
      </c>
      <c r="BG153" s="76">
        <f t="shared" si="72"/>
        <v>10</v>
      </c>
      <c r="BH153" s="76">
        <f t="shared" si="73"/>
        <v>3</v>
      </c>
      <c r="BI153" s="76" t="str">
        <f t="shared" si="58"/>
        <v>NC</v>
      </c>
      <c r="BJ153" s="76" t="str">
        <f t="shared" si="74"/>
        <v>NC</v>
      </c>
      <c r="BK153" s="98" t="str">
        <f t="shared" si="75"/>
        <v xml:space="preserve">Attendance  Test </v>
      </c>
      <c r="BL153" s="75">
        <v>0.73333333333333328</v>
      </c>
      <c r="BM153" s="71" t="s">
        <v>24</v>
      </c>
      <c r="BN153" s="71" t="s">
        <v>24</v>
      </c>
      <c r="BO153" s="71" t="s">
        <v>24</v>
      </c>
      <c r="BP153" s="71" t="s">
        <v>24</v>
      </c>
      <c r="BQ153" s="71" t="s">
        <v>24</v>
      </c>
      <c r="BR153" s="71">
        <v>64</v>
      </c>
      <c r="BS153" s="71" t="str">
        <f t="shared" si="76"/>
        <v>Cleared</v>
      </c>
      <c r="BT153" s="93">
        <v>0</v>
      </c>
      <c r="BU153" s="98">
        <v>0</v>
      </c>
      <c r="BV153" s="98">
        <v>0</v>
      </c>
      <c r="BW153" s="93">
        <v>0</v>
      </c>
      <c r="BX153" s="93">
        <v>0</v>
      </c>
      <c r="BY153" s="93">
        <v>3</v>
      </c>
      <c r="BZ153" s="76">
        <f t="shared" si="77"/>
        <v>3</v>
      </c>
      <c r="CA153" s="76">
        <f t="shared" si="78"/>
        <v>10</v>
      </c>
      <c r="CB153" s="76">
        <f t="shared" si="79"/>
        <v>3</v>
      </c>
      <c r="CC153" s="99" t="str">
        <f t="shared" si="59"/>
        <v>NC</v>
      </c>
      <c r="CD153" s="99" t="str">
        <f t="shared" si="80"/>
        <v>NC</v>
      </c>
      <c r="CE153" s="98" t="str">
        <f t="shared" si="81"/>
        <v xml:space="preserve">Test </v>
      </c>
    </row>
    <row r="154" spans="1:83" s="77" customFormat="1" x14ac:dyDescent="0.3">
      <c r="A154" s="78">
        <v>150</v>
      </c>
      <c r="B154" s="64" t="s">
        <v>326</v>
      </c>
      <c r="C154" s="65" t="s">
        <v>327</v>
      </c>
      <c r="D154" s="75">
        <v>0.66666666666666663</v>
      </c>
      <c r="E154" s="71" t="s">
        <v>500</v>
      </c>
      <c r="F154" s="71" t="s">
        <v>500</v>
      </c>
      <c r="G154" s="71">
        <v>-25</v>
      </c>
      <c r="H154" s="71" t="s">
        <v>500</v>
      </c>
      <c r="I154" s="71">
        <v>8</v>
      </c>
      <c r="J154" s="71">
        <v>63</v>
      </c>
      <c r="K154" s="71" t="str">
        <f t="shared" si="60"/>
        <v>Cleared</v>
      </c>
      <c r="L154" s="71">
        <v>3</v>
      </c>
      <c r="M154" s="71">
        <v>3</v>
      </c>
      <c r="N154" s="72">
        <v>1</v>
      </c>
      <c r="O154" s="72">
        <v>3</v>
      </c>
      <c r="P154" s="72">
        <v>1</v>
      </c>
      <c r="Q154" s="72">
        <v>3</v>
      </c>
      <c r="R154" s="79">
        <f t="shared" si="82"/>
        <v>14</v>
      </c>
      <c r="S154" s="79">
        <f t="shared" si="61"/>
        <v>46.666666666666664</v>
      </c>
      <c r="T154" s="79">
        <f t="shared" si="62"/>
        <v>13.999999999999998</v>
      </c>
      <c r="U154" s="76" t="str">
        <f t="shared" si="63"/>
        <v>Cleared</v>
      </c>
      <c r="V154" s="76" t="str">
        <f t="shared" si="64"/>
        <v>Cleared</v>
      </c>
      <c r="W154" s="98" t="str">
        <f t="shared" si="65"/>
        <v>Cleared</v>
      </c>
      <c r="X154" s="75">
        <v>0.26666666666666666</v>
      </c>
      <c r="Y154" s="72" t="s">
        <v>24</v>
      </c>
      <c r="Z154" s="72" t="s">
        <v>24</v>
      </c>
      <c r="AA154" s="72" t="s">
        <v>24</v>
      </c>
      <c r="AB154" s="72" t="s">
        <v>24</v>
      </c>
      <c r="AC154" s="72" t="s">
        <v>500</v>
      </c>
      <c r="AD154" s="72">
        <v>64</v>
      </c>
      <c r="AE154" s="71" t="str">
        <f t="shared" si="66"/>
        <v>NC</v>
      </c>
      <c r="AF154" s="72">
        <v>0</v>
      </c>
      <c r="AG154" s="72">
        <v>0</v>
      </c>
      <c r="AH154" s="72">
        <v>0</v>
      </c>
      <c r="AI154" s="72">
        <v>0</v>
      </c>
      <c r="AJ154" s="72">
        <v>3</v>
      </c>
      <c r="AK154" s="72">
        <v>3</v>
      </c>
      <c r="AL154" s="79">
        <f t="shared" si="83"/>
        <v>6</v>
      </c>
      <c r="AM154" s="79">
        <f t="shared" si="67"/>
        <v>20</v>
      </c>
      <c r="AN154" s="79">
        <f t="shared" si="68"/>
        <v>6</v>
      </c>
      <c r="AO154" s="76" t="str">
        <f t="shared" si="56"/>
        <v>NC</v>
      </c>
      <c r="AP154" s="76" t="str">
        <f t="shared" si="69"/>
        <v>NC</v>
      </c>
      <c r="AQ154" s="98" t="str">
        <f t="shared" si="70"/>
        <v xml:space="preserve">Attendance  Test </v>
      </c>
      <c r="AR154" s="75">
        <v>0.46666666666666667</v>
      </c>
      <c r="AS154" s="72" t="s">
        <v>500</v>
      </c>
      <c r="AT154" s="72" t="s">
        <v>500</v>
      </c>
      <c r="AU154" s="72" t="s">
        <v>500</v>
      </c>
      <c r="AV154" s="72" t="s">
        <v>500</v>
      </c>
      <c r="AW154" s="72" t="s">
        <v>500</v>
      </c>
      <c r="AX154" s="72">
        <v>63</v>
      </c>
      <c r="AY154" s="71" t="str">
        <f t="shared" si="71"/>
        <v>NC</v>
      </c>
      <c r="AZ154" s="72">
        <v>3</v>
      </c>
      <c r="BA154" s="72">
        <v>3</v>
      </c>
      <c r="BB154" s="72">
        <v>3</v>
      </c>
      <c r="BC154" s="72">
        <v>3</v>
      </c>
      <c r="BD154" s="72">
        <v>3</v>
      </c>
      <c r="BE154" s="72">
        <v>3</v>
      </c>
      <c r="BF154" s="79">
        <f t="shared" si="57"/>
        <v>18</v>
      </c>
      <c r="BG154" s="79">
        <f t="shared" si="72"/>
        <v>60</v>
      </c>
      <c r="BH154" s="79">
        <f t="shared" si="73"/>
        <v>18</v>
      </c>
      <c r="BI154" s="76" t="str">
        <f t="shared" si="58"/>
        <v>Cleared</v>
      </c>
      <c r="BJ154" s="76" t="str">
        <f t="shared" si="74"/>
        <v>NC</v>
      </c>
      <c r="BK154" s="98" t="str">
        <f t="shared" si="75"/>
        <v xml:space="preserve">Attendance  </v>
      </c>
      <c r="BL154" s="75">
        <v>0.43333333333333335</v>
      </c>
      <c r="BM154" s="72" t="s">
        <v>500</v>
      </c>
      <c r="BN154" s="72" t="s">
        <v>500</v>
      </c>
      <c r="BO154" s="72" t="s">
        <v>500</v>
      </c>
      <c r="BP154" s="72" t="s">
        <v>500</v>
      </c>
      <c r="BQ154" s="72" t="s">
        <v>500</v>
      </c>
      <c r="BR154" s="72">
        <v>60</v>
      </c>
      <c r="BS154" s="71" t="str">
        <f t="shared" si="76"/>
        <v>NC</v>
      </c>
      <c r="BT154" s="98">
        <v>3</v>
      </c>
      <c r="BU154" s="98">
        <v>3</v>
      </c>
      <c r="BV154" s="98">
        <v>3</v>
      </c>
      <c r="BW154" s="98">
        <v>3</v>
      </c>
      <c r="BX154" s="98">
        <v>3</v>
      </c>
      <c r="BY154" s="98">
        <v>3</v>
      </c>
      <c r="BZ154" s="76">
        <f t="shared" si="77"/>
        <v>18</v>
      </c>
      <c r="CA154" s="79">
        <f t="shared" si="78"/>
        <v>60</v>
      </c>
      <c r="CB154" s="79">
        <f t="shared" si="79"/>
        <v>18</v>
      </c>
      <c r="CC154" s="99" t="str">
        <f t="shared" si="59"/>
        <v>Cleared</v>
      </c>
      <c r="CD154" s="99" t="str">
        <f t="shared" si="80"/>
        <v>NC</v>
      </c>
      <c r="CE154" s="98" t="str">
        <f t="shared" si="81"/>
        <v xml:space="preserve">Attendance  </v>
      </c>
    </row>
    <row r="155" spans="1:83" s="77" customFormat="1" x14ac:dyDescent="0.3">
      <c r="A155" s="74">
        <v>151</v>
      </c>
      <c r="B155" s="60" t="s">
        <v>328</v>
      </c>
      <c r="C155" s="61" t="s">
        <v>329</v>
      </c>
      <c r="D155" s="75">
        <v>0.8</v>
      </c>
      <c r="E155" s="71">
        <v>14</v>
      </c>
      <c r="F155" s="71">
        <v>1</v>
      </c>
      <c r="G155" s="71">
        <v>-9</v>
      </c>
      <c r="H155" s="71" t="s">
        <v>500</v>
      </c>
      <c r="I155" s="71">
        <v>8</v>
      </c>
      <c r="J155" s="71">
        <v>70</v>
      </c>
      <c r="K155" s="71" t="str">
        <f t="shared" si="60"/>
        <v>Cleared</v>
      </c>
      <c r="L155" s="71">
        <v>2</v>
      </c>
      <c r="M155" s="71">
        <v>1</v>
      </c>
      <c r="N155" s="71">
        <v>3</v>
      </c>
      <c r="O155" s="71">
        <v>3</v>
      </c>
      <c r="P155" s="71">
        <v>1</v>
      </c>
      <c r="Q155" s="71">
        <v>4</v>
      </c>
      <c r="R155" s="76">
        <f t="shared" si="82"/>
        <v>14</v>
      </c>
      <c r="S155" s="76">
        <f t="shared" si="61"/>
        <v>46.666666666666664</v>
      </c>
      <c r="T155" s="76">
        <f t="shared" si="62"/>
        <v>13.999999999999998</v>
      </c>
      <c r="U155" s="76" t="str">
        <f t="shared" si="63"/>
        <v>Cleared</v>
      </c>
      <c r="V155" s="76" t="str">
        <f t="shared" si="64"/>
        <v>Cleared</v>
      </c>
      <c r="W155" s="98" t="str">
        <f t="shared" si="65"/>
        <v>Cleared</v>
      </c>
      <c r="X155" s="75">
        <v>0.66666666666666663</v>
      </c>
      <c r="Y155" s="71">
        <v>14</v>
      </c>
      <c r="Z155" s="71">
        <v>3</v>
      </c>
      <c r="AA155" s="71">
        <v>4</v>
      </c>
      <c r="AB155" s="71" t="s">
        <v>24</v>
      </c>
      <c r="AC155" s="71">
        <v>8</v>
      </c>
      <c r="AD155" s="71">
        <v>70</v>
      </c>
      <c r="AE155" s="71" t="str">
        <f t="shared" si="66"/>
        <v>Cleared</v>
      </c>
      <c r="AF155" s="71">
        <v>2</v>
      </c>
      <c r="AG155" s="71">
        <v>1</v>
      </c>
      <c r="AH155" s="71">
        <v>3</v>
      </c>
      <c r="AI155" s="71">
        <v>0</v>
      </c>
      <c r="AJ155" s="71">
        <v>1</v>
      </c>
      <c r="AK155" s="71">
        <v>4</v>
      </c>
      <c r="AL155" s="76">
        <f t="shared" si="83"/>
        <v>11</v>
      </c>
      <c r="AM155" s="76">
        <f t="shared" si="67"/>
        <v>36.666666666666664</v>
      </c>
      <c r="AN155" s="76">
        <f t="shared" si="68"/>
        <v>10.999999999999998</v>
      </c>
      <c r="AO155" s="76" t="str">
        <f t="shared" si="56"/>
        <v>Cleared</v>
      </c>
      <c r="AP155" s="76" t="str">
        <f t="shared" si="69"/>
        <v>Cleared</v>
      </c>
      <c r="AQ155" s="98" t="str">
        <f t="shared" si="70"/>
        <v>Cleared</v>
      </c>
      <c r="AR155" s="75">
        <v>0.66666666666666663</v>
      </c>
      <c r="AS155" s="71">
        <v>16</v>
      </c>
      <c r="AT155" s="71">
        <v>5</v>
      </c>
      <c r="AU155" s="71">
        <v>-6</v>
      </c>
      <c r="AV155" s="71">
        <v>3.7</v>
      </c>
      <c r="AW155" s="71" t="s">
        <v>24</v>
      </c>
      <c r="AX155" s="71">
        <v>69</v>
      </c>
      <c r="AY155" s="71" t="str">
        <f t="shared" si="71"/>
        <v>Cleared</v>
      </c>
      <c r="AZ155" s="71">
        <v>2</v>
      </c>
      <c r="BA155" s="71">
        <v>1</v>
      </c>
      <c r="BB155" s="71">
        <v>3</v>
      </c>
      <c r="BC155" s="71">
        <v>2</v>
      </c>
      <c r="BD155" s="71">
        <v>0</v>
      </c>
      <c r="BE155" s="71">
        <v>4</v>
      </c>
      <c r="BF155" s="76">
        <f t="shared" si="57"/>
        <v>12</v>
      </c>
      <c r="BG155" s="76">
        <f t="shared" si="72"/>
        <v>40</v>
      </c>
      <c r="BH155" s="76">
        <f t="shared" si="73"/>
        <v>12</v>
      </c>
      <c r="BI155" s="76" t="str">
        <f t="shared" si="58"/>
        <v>Cleared</v>
      </c>
      <c r="BJ155" s="76" t="str">
        <f t="shared" si="74"/>
        <v>Cleared</v>
      </c>
      <c r="BK155" s="98" t="str">
        <f t="shared" si="75"/>
        <v>Cleared</v>
      </c>
      <c r="BL155" s="75">
        <v>0.73333333333333328</v>
      </c>
      <c r="BM155" s="71" t="s">
        <v>24</v>
      </c>
      <c r="BN155" s="71" t="s">
        <v>24</v>
      </c>
      <c r="BO155" s="71" t="s">
        <v>24</v>
      </c>
      <c r="BP155" s="71">
        <v>4.7</v>
      </c>
      <c r="BQ155" s="71" t="s">
        <v>24</v>
      </c>
      <c r="BR155" s="71" t="s">
        <v>24</v>
      </c>
      <c r="BS155" s="71" t="str">
        <f t="shared" si="76"/>
        <v>Cleared</v>
      </c>
      <c r="BT155" s="93">
        <v>0</v>
      </c>
      <c r="BU155" s="98">
        <v>0</v>
      </c>
      <c r="BV155" s="98">
        <v>0</v>
      </c>
      <c r="BW155" s="93">
        <v>2</v>
      </c>
      <c r="BX155" s="93">
        <v>0</v>
      </c>
      <c r="BY155" s="93">
        <v>0</v>
      </c>
      <c r="BZ155" s="76">
        <f t="shared" si="77"/>
        <v>2</v>
      </c>
      <c r="CA155" s="76">
        <f t="shared" si="78"/>
        <v>6.666666666666667</v>
      </c>
      <c r="CB155" s="76">
        <f t="shared" si="79"/>
        <v>2</v>
      </c>
      <c r="CC155" s="99" t="str">
        <f t="shared" si="59"/>
        <v>NC</v>
      </c>
      <c r="CD155" s="99" t="str">
        <f t="shared" si="80"/>
        <v>NC</v>
      </c>
      <c r="CE155" s="98" t="str">
        <f t="shared" si="81"/>
        <v xml:space="preserve">Test </v>
      </c>
    </row>
    <row r="156" spans="1:83" s="77" customFormat="1" x14ac:dyDescent="0.3">
      <c r="A156" s="78">
        <v>152</v>
      </c>
      <c r="B156" s="64" t="s">
        <v>330</v>
      </c>
      <c r="C156" s="65" t="s">
        <v>331</v>
      </c>
      <c r="D156" s="75">
        <v>0.66666666666666663</v>
      </c>
      <c r="E156" s="71">
        <v>1</v>
      </c>
      <c r="F156" s="71">
        <v>1</v>
      </c>
      <c r="G156" s="71">
        <v>-25</v>
      </c>
      <c r="H156" s="71" t="s">
        <v>500</v>
      </c>
      <c r="I156" s="71">
        <v>7</v>
      </c>
      <c r="J156" s="71">
        <v>0</v>
      </c>
      <c r="K156" s="71" t="str">
        <f t="shared" si="60"/>
        <v>Cleared</v>
      </c>
      <c r="L156" s="71">
        <v>1</v>
      </c>
      <c r="M156" s="71">
        <v>1</v>
      </c>
      <c r="N156" s="72">
        <v>2</v>
      </c>
      <c r="O156" s="72">
        <v>3</v>
      </c>
      <c r="P156" s="72">
        <v>1</v>
      </c>
      <c r="Q156" s="72">
        <v>1</v>
      </c>
      <c r="R156" s="79">
        <f t="shared" si="82"/>
        <v>9</v>
      </c>
      <c r="S156" s="79">
        <f t="shared" si="61"/>
        <v>30</v>
      </c>
      <c r="T156" s="79">
        <f t="shared" si="62"/>
        <v>9</v>
      </c>
      <c r="U156" s="76" t="str">
        <f t="shared" si="63"/>
        <v>Cleared</v>
      </c>
      <c r="V156" s="76" t="str">
        <f t="shared" si="64"/>
        <v>Cleared</v>
      </c>
      <c r="W156" s="98" t="str">
        <f t="shared" si="65"/>
        <v>Cleared</v>
      </c>
      <c r="X156" s="75">
        <v>3.3333333333333333E-2</v>
      </c>
      <c r="Y156" s="72" t="s">
        <v>24</v>
      </c>
      <c r="Z156" s="72" t="s">
        <v>24</v>
      </c>
      <c r="AA156" s="72" t="s">
        <v>24</v>
      </c>
      <c r="AB156" s="72" t="s">
        <v>24</v>
      </c>
      <c r="AC156" s="72" t="s">
        <v>24</v>
      </c>
      <c r="AD156" s="72" t="s">
        <v>24</v>
      </c>
      <c r="AE156" s="71" t="str">
        <f t="shared" si="66"/>
        <v>NC</v>
      </c>
      <c r="AF156" s="72">
        <v>0</v>
      </c>
      <c r="AG156" s="72">
        <v>0</v>
      </c>
      <c r="AH156" s="72">
        <v>0</v>
      </c>
      <c r="AI156" s="72">
        <v>0</v>
      </c>
      <c r="AJ156" s="72">
        <v>0</v>
      </c>
      <c r="AK156" s="72">
        <v>0</v>
      </c>
      <c r="AL156" s="79">
        <f t="shared" si="83"/>
        <v>0</v>
      </c>
      <c r="AM156" s="79">
        <f t="shared" si="67"/>
        <v>0</v>
      </c>
      <c r="AN156" s="79">
        <f t="shared" si="68"/>
        <v>0</v>
      </c>
      <c r="AO156" s="76" t="str">
        <f t="shared" si="56"/>
        <v>NC</v>
      </c>
      <c r="AP156" s="76" t="str">
        <f t="shared" si="69"/>
        <v>NC</v>
      </c>
      <c r="AQ156" s="98" t="str">
        <f t="shared" si="70"/>
        <v xml:space="preserve">Attendance  Test </v>
      </c>
      <c r="AR156" s="75">
        <v>0.3</v>
      </c>
      <c r="AS156" s="72">
        <v>9</v>
      </c>
      <c r="AT156" s="72">
        <v>10</v>
      </c>
      <c r="AU156" s="72">
        <v>0</v>
      </c>
      <c r="AV156" s="72" t="s">
        <v>24</v>
      </c>
      <c r="AW156" s="72" t="s">
        <v>24</v>
      </c>
      <c r="AX156" s="72">
        <v>65</v>
      </c>
      <c r="AY156" s="71" t="str">
        <f t="shared" si="71"/>
        <v>NC</v>
      </c>
      <c r="AZ156" s="72">
        <v>1</v>
      </c>
      <c r="BA156" s="72">
        <v>1</v>
      </c>
      <c r="BB156" s="72">
        <v>3</v>
      </c>
      <c r="BC156" s="72">
        <v>0</v>
      </c>
      <c r="BD156" s="72">
        <v>0</v>
      </c>
      <c r="BE156" s="72">
        <v>3</v>
      </c>
      <c r="BF156" s="79">
        <f t="shared" si="57"/>
        <v>8</v>
      </c>
      <c r="BG156" s="79">
        <f t="shared" si="72"/>
        <v>26.666666666666668</v>
      </c>
      <c r="BH156" s="79">
        <f t="shared" si="73"/>
        <v>8</v>
      </c>
      <c r="BI156" s="76" t="str">
        <f t="shared" si="58"/>
        <v>NC</v>
      </c>
      <c r="BJ156" s="76" t="str">
        <f t="shared" si="74"/>
        <v>NC</v>
      </c>
      <c r="BK156" s="98" t="str">
        <f t="shared" si="75"/>
        <v xml:space="preserve">Attendance  Test </v>
      </c>
      <c r="BL156" s="75">
        <v>0.66666666666666663</v>
      </c>
      <c r="BM156" s="72" t="s">
        <v>24</v>
      </c>
      <c r="BN156" s="72" t="s">
        <v>24</v>
      </c>
      <c r="BO156" s="72" t="s">
        <v>24</v>
      </c>
      <c r="BP156" s="72" t="s">
        <v>24</v>
      </c>
      <c r="BQ156" s="72" t="s">
        <v>24</v>
      </c>
      <c r="BR156" s="72">
        <v>65</v>
      </c>
      <c r="BS156" s="71" t="str">
        <f t="shared" si="76"/>
        <v>Cleared</v>
      </c>
      <c r="BT156" s="98">
        <v>0</v>
      </c>
      <c r="BU156" s="98">
        <v>0</v>
      </c>
      <c r="BV156" s="98">
        <v>0</v>
      </c>
      <c r="BW156" s="98">
        <v>0</v>
      </c>
      <c r="BX156" s="98">
        <v>0</v>
      </c>
      <c r="BY156" s="98">
        <v>3</v>
      </c>
      <c r="BZ156" s="76">
        <f t="shared" si="77"/>
        <v>3</v>
      </c>
      <c r="CA156" s="79">
        <f t="shared" si="78"/>
        <v>10</v>
      </c>
      <c r="CB156" s="79">
        <f t="shared" si="79"/>
        <v>3</v>
      </c>
      <c r="CC156" s="99" t="str">
        <f t="shared" si="59"/>
        <v>NC</v>
      </c>
      <c r="CD156" s="99" t="str">
        <f t="shared" si="80"/>
        <v>NC</v>
      </c>
      <c r="CE156" s="98" t="str">
        <f t="shared" si="81"/>
        <v xml:space="preserve">Test </v>
      </c>
    </row>
    <row r="157" spans="1:83" s="77" customFormat="1" x14ac:dyDescent="0.3">
      <c r="A157" s="74">
        <v>153</v>
      </c>
      <c r="B157" s="60" t="s">
        <v>332</v>
      </c>
      <c r="C157" s="61" t="s">
        <v>333</v>
      </c>
      <c r="D157" s="75">
        <v>0.93333333333333335</v>
      </c>
      <c r="E157" s="71">
        <v>21</v>
      </c>
      <c r="F157" s="71">
        <v>2</v>
      </c>
      <c r="G157" s="71">
        <v>-5</v>
      </c>
      <c r="H157" s="71" t="s">
        <v>500</v>
      </c>
      <c r="I157" s="71">
        <v>2</v>
      </c>
      <c r="J157" s="71">
        <v>64</v>
      </c>
      <c r="K157" s="71" t="str">
        <f t="shared" si="60"/>
        <v>Cleared</v>
      </c>
      <c r="L157" s="71">
        <v>3</v>
      </c>
      <c r="M157" s="71">
        <v>1</v>
      </c>
      <c r="N157" s="71">
        <v>3</v>
      </c>
      <c r="O157" s="71">
        <v>3</v>
      </c>
      <c r="P157" s="71">
        <v>4</v>
      </c>
      <c r="Q157" s="71">
        <v>3</v>
      </c>
      <c r="R157" s="76">
        <f t="shared" si="82"/>
        <v>17</v>
      </c>
      <c r="S157" s="76">
        <f t="shared" si="61"/>
        <v>56.666666666666664</v>
      </c>
      <c r="T157" s="76">
        <f t="shared" si="62"/>
        <v>17</v>
      </c>
      <c r="U157" s="76" t="str">
        <f t="shared" si="63"/>
        <v>Cleared</v>
      </c>
      <c r="V157" s="76" t="str">
        <f t="shared" si="64"/>
        <v>Cleared</v>
      </c>
      <c r="W157" s="98" t="str">
        <f t="shared" si="65"/>
        <v>Cleared</v>
      </c>
      <c r="X157" s="75">
        <v>0.93333333333333335</v>
      </c>
      <c r="Y157" s="71">
        <v>15</v>
      </c>
      <c r="Z157" s="71">
        <v>20</v>
      </c>
      <c r="AA157" s="71">
        <v>0</v>
      </c>
      <c r="AB157" s="71" t="s">
        <v>24</v>
      </c>
      <c r="AC157" s="71">
        <v>4</v>
      </c>
      <c r="AD157" s="71">
        <v>75</v>
      </c>
      <c r="AE157" s="71" t="str">
        <f t="shared" si="66"/>
        <v>Cleared</v>
      </c>
      <c r="AF157" s="71">
        <v>2</v>
      </c>
      <c r="AG157" s="71">
        <v>3</v>
      </c>
      <c r="AH157" s="71">
        <v>3</v>
      </c>
      <c r="AI157" s="71">
        <v>0</v>
      </c>
      <c r="AJ157" s="71">
        <v>2</v>
      </c>
      <c r="AK157" s="71">
        <v>5</v>
      </c>
      <c r="AL157" s="76">
        <f t="shared" si="83"/>
        <v>15</v>
      </c>
      <c r="AM157" s="76">
        <f t="shared" si="67"/>
        <v>50</v>
      </c>
      <c r="AN157" s="76">
        <f t="shared" si="68"/>
        <v>15</v>
      </c>
      <c r="AO157" s="76" t="str">
        <f t="shared" si="56"/>
        <v>Cleared</v>
      </c>
      <c r="AP157" s="76" t="str">
        <f t="shared" si="69"/>
        <v>Cleared</v>
      </c>
      <c r="AQ157" s="98" t="str">
        <f t="shared" si="70"/>
        <v>Cleared</v>
      </c>
      <c r="AR157" s="75">
        <v>0.8666666666666667</v>
      </c>
      <c r="AS157" s="71">
        <v>22</v>
      </c>
      <c r="AT157" s="71">
        <v>29</v>
      </c>
      <c r="AU157" s="71">
        <v>-4</v>
      </c>
      <c r="AV157" s="71">
        <v>7.5</v>
      </c>
      <c r="AW157" s="71">
        <v>8</v>
      </c>
      <c r="AX157" s="71">
        <v>75</v>
      </c>
      <c r="AY157" s="71" t="str">
        <f t="shared" si="71"/>
        <v>Cleared</v>
      </c>
      <c r="AZ157" s="71">
        <v>3</v>
      </c>
      <c r="BA157" s="71">
        <v>4</v>
      </c>
      <c r="BB157" s="71">
        <v>3</v>
      </c>
      <c r="BC157" s="71">
        <v>3</v>
      </c>
      <c r="BD157" s="71">
        <v>1</v>
      </c>
      <c r="BE157" s="71">
        <v>5</v>
      </c>
      <c r="BF157" s="76">
        <f t="shared" si="57"/>
        <v>19</v>
      </c>
      <c r="BG157" s="76">
        <f t="shared" si="72"/>
        <v>63.333333333333329</v>
      </c>
      <c r="BH157" s="76">
        <f t="shared" si="73"/>
        <v>18.999999999999996</v>
      </c>
      <c r="BI157" s="76" t="str">
        <f t="shared" si="58"/>
        <v>Cleared</v>
      </c>
      <c r="BJ157" s="76" t="str">
        <f t="shared" si="74"/>
        <v>Cleared</v>
      </c>
      <c r="BK157" s="98" t="str">
        <f t="shared" si="75"/>
        <v>Cleared</v>
      </c>
      <c r="BL157" s="75">
        <v>1.0333333333333334</v>
      </c>
      <c r="BM157" s="71">
        <v>25</v>
      </c>
      <c r="BN157" s="71">
        <v>33</v>
      </c>
      <c r="BO157" s="71">
        <v>-12</v>
      </c>
      <c r="BP157" s="71">
        <v>9</v>
      </c>
      <c r="BQ157" s="71">
        <v>8</v>
      </c>
      <c r="BR157" s="71">
        <v>76</v>
      </c>
      <c r="BS157" s="71" t="str">
        <f t="shared" si="76"/>
        <v>Cleared</v>
      </c>
      <c r="BT157" s="93">
        <v>4</v>
      </c>
      <c r="BU157" s="98">
        <v>5</v>
      </c>
      <c r="BV157" s="98">
        <v>2</v>
      </c>
      <c r="BW157" s="93">
        <v>4</v>
      </c>
      <c r="BX157" s="93">
        <v>1</v>
      </c>
      <c r="BY157" s="93">
        <v>5</v>
      </c>
      <c r="BZ157" s="76">
        <f t="shared" si="77"/>
        <v>21</v>
      </c>
      <c r="CA157" s="76">
        <f t="shared" si="78"/>
        <v>70</v>
      </c>
      <c r="CB157" s="76">
        <f t="shared" si="79"/>
        <v>21</v>
      </c>
      <c r="CC157" s="99" t="str">
        <f t="shared" si="59"/>
        <v>Cleared</v>
      </c>
      <c r="CD157" s="99" t="str">
        <f t="shared" si="80"/>
        <v>Cleared</v>
      </c>
      <c r="CE157" s="98" t="str">
        <f t="shared" si="81"/>
        <v>Cleared</v>
      </c>
    </row>
    <row r="158" spans="1:83" s="77" customFormat="1" x14ac:dyDescent="0.3">
      <c r="A158" s="78">
        <v>154</v>
      </c>
      <c r="B158" s="64" t="s">
        <v>334</v>
      </c>
      <c r="C158" s="65" t="s">
        <v>335</v>
      </c>
      <c r="D158" s="75">
        <v>0.36666666666666664</v>
      </c>
      <c r="E158" s="71">
        <v>5</v>
      </c>
      <c r="F158" s="71">
        <v>2</v>
      </c>
      <c r="G158" s="71">
        <v>4</v>
      </c>
      <c r="H158" s="71" t="s">
        <v>500</v>
      </c>
      <c r="I158" s="71">
        <v>8</v>
      </c>
      <c r="J158" s="71">
        <v>68</v>
      </c>
      <c r="K158" s="71" t="str">
        <f t="shared" si="60"/>
        <v>NC</v>
      </c>
      <c r="L158" s="71">
        <v>1</v>
      </c>
      <c r="M158" s="71">
        <v>1</v>
      </c>
      <c r="N158" s="72">
        <v>3</v>
      </c>
      <c r="O158" s="72">
        <v>3</v>
      </c>
      <c r="P158" s="72">
        <v>1</v>
      </c>
      <c r="Q158" s="72">
        <v>4</v>
      </c>
      <c r="R158" s="79">
        <f t="shared" si="82"/>
        <v>13</v>
      </c>
      <c r="S158" s="79">
        <f t="shared" si="61"/>
        <v>43.333333333333336</v>
      </c>
      <c r="T158" s="79">
        <f t="shared" si="62"/>
        <v>13</v>
      </c>
      <c r="U158" s="76" t="str">
        <f t="shared" si="63"/>
        <v>Cleared</v>
      </c>
      <c r="V158" s="76" t="str">
        <f t="shared" si="64"/>
        <v>NC</v>
      </c>
      <c r="W158" s="98" t="str">
        <f t="shared" si="65"/>
        <v xml:space="preserve">Attendance  </v>
      </c>
      <c r="X158" s="75">
        <v>6.6666666666666666E-2</v>
      </c>
      <c r="Y158" s="72">
        <v>5</v>
      </c>
      <c r="Z158" s="72">
        <v>1</v>
      </c>
      <c r="AA158" s="72">
        <v>6</v>
      </c>
      <c r="AB158" s="72" t="s">
        <v>24</v>
      </c>
      <c r="AC158" s="72" t="s">
        <v>24</v>
      </c>
      <c r="AD158" s="72">
        <v>68</v>
      </c>
      <c r="AE158" s="71" t="str">
        <f t="shared" si="66"/>
        <v>NC</v>
      </c>
      <c r="AF158" s="72">
        <v>1</v>
      </c>
      <c r="AG158" s="72">
        <v>1</v>
      </c>
      <c r="AH158" s="72">
        <v>3</v>
      </c>
      <c r="AI158" s="72">
        <v>0</v>
      </c>
      <c r="AJ158" s="72">
        <v>0</v>
      </c>
      <c r="AK158" s="72">
        <v>4</v>
      </c>
      <c r="AL158" s="79">
        <f t="shared" si="83"/>
        <v>9</v>
      </c>
      <c r="AM158" s="79">
        <f t="shared" si="67"/>
        <v>30</v>
      </c>
      <c r="AN158" s="79">
        <f t="shared" si="68"/>
        <v>9</v>
      </c>
      <c r="AO158" s="76" t="str">
        <f t="shared" si="56"/>
        <v>Cleared</v>
      </c>
      <c r="AP158" s="76" t="str">
        <f t="shared" si="69"/>
        <v>NC</v>
      </c>
      <c r="AQ158" s="98" t="str">
        <f t="shared" si="70"/>
        <v xml:space="preserve">Attendance  </v>
      </c>
      <c r="AR158" s="75">
        <v>6.6666666666666666E-2</v>
      </c>
      <c r="AS158" s="72" t="s">
        <v>24</v>
      </c>
      <c r="AT158" s="72" t="s">
        <v>24</v>
      </c>
      <c r="AU158" s="72" t="s">
        <v>24</v>
      </c>
      <c r="AV158" s="72" t="s">
        <v>24</v>
      </c>
      <c r="AW158" s="72">
        <v>8</v>
      </c>
      <c r="AX158" s="72">
        <v>64</v>
      </c>
      <c r="AY158" s="71" t="str">
        <f t="shared" si="71"/>
        <v>NC</v>
      </c>
      <c r="AZ158" s="72">
        <v>0</v>
      </c>
      <c r="BA158" s="72">
        <v>0</v>
      </c>
      <c r="BB158" s="72">
        <v>0</v>
      </c>
      <c r="BC158" s="72">
        <v>0</v>
      </c>
      <c r="BD158" s="72">
        <v>1</v>
      </c>
      <c r="BE158" s="72">
        <v>3</v>
      </c>
      <c r="BF158" s="79">
        <f t="shared" si="57"/>
        <v>4</v>
      </c>
      <c r="BG158" s="79">
        <f t="shared" si="72"/>
        <v>13.333333333333334</v>
      </c>
      <c r="BH158" s="79">
        <f t="shared" si="73"/>
        <v>4</v>
      </c>
      <c r="BI158" s="76" t="str">
        <f t="shared" si="58"/>
        <v>NC</v>
      </c>
      <c r="BJ158" s="76" t="str">
        <f t="shared" si="74"/>
        <v>NC</v>
      </c>
      <c r="BK158" s="98" t="str">
        <f t="shared" si="75"/>
        <v xml:space="preserve">Attendance  Test </v>
      </c>
      <c r="BL158" s="75">
        <v>0.43333333333333335</v>
      </c>
      <c r="BM158" s="72">
        <v>16</v>
      </c>
      <c r="BN158" s="72">
        <v>2</v>
      </c>
      <c r="BO158" s="72">
        <v>0</v>
      </c>
      <c r="BP158" s="72">
        <v>2.1</v>
      </c>
      <c r="BQ158" s="72">
        <v>8</v>
      </c>
      <c r="BR158" s="72">
        <v>64</v>
      </c>
      <c r="BS158" s="71" t="str">
        <f t="shared" si="76"/>
        <v>NC</v>
      </c>
      <c r="BT158" s="98">
        <v>2</v>
      </c>
      <c r="BU158" s="98">
        <v>1</v>
      </c>
      <c r="BV158" s="98">
        <v>3</v>
      </c>
      <c r="BW158" s="98">
        <v>2</v>
      </c>
      <c r="BX158" s="98">
        <v>1</v>
      </c>
      <c r="BY158" s="98">
        <v>3</v>
      </c>
      <c r="BZ158" s="76">
        <f t="shared" si="77"/>
        <v>12</v>
      </c>
      <c r="CA158" s="79">
        <f t="shared" si="78"/>
        <v>40</v>
      </c>
      <c r="CB158" s="79">
        <f t="shared" si="79"/>
        <v>12</v>
      </c>
      <c r="CC158" s="99" t="str">
        <f t="shared" si="59"/>
        <v>Cleared</v>
      </c>
      <c r="CD158" s="99" t="str">
        <f t="shared" si="80"/>
        <v>NC</v>
      </c>
      <c r="CE158" s="98" t="str">
        <f t="shared" si="81"/>
        <v xml:space="preserve">Attendance  </v>
      </c>
    </row>
    <row r="159" spans="1:83" s="77" customFormat="1" x14ac:dyDescent="0.3">
      <c r="A159" s="74">
        <v>155</v>
      </c>
      <c r="B159" s="60" t="s">
        <v>336</v>
      </c>
      <c r="C159" s="61" t="s">
        <v>337</v>
      </c>
      <c r="D159" s="75">
        <v>0.66666666666666663</v>
      </c>
      <c r="E159" s="71">
        <v>7</v>
      </c>
      <c r="F159" s="71">
        <v>1</v>
      </c>
      <c r="G159" s="71">
        <v>0</v>
      </c>
      <c r="H159" s="71" t="s">
        <v>500</v>
      </c>
      <c r="I159" s="71">
        <v>8</v>
      </c>
      <c r="J159" s="71">
        <v>68</v>
      </c>
      <c r="K159" s="71" t="str">
        <f t="shared" si="60"/>
        <v>Cleared</v>
      </c>
      <c r="L159" s="71">
        <v>1</v>
      </c>
      <c r="M159" s="71">
        <v>1</v>
      </c>
      <c r="N159" s="71">
        <v>3</v>
      </c>
      <c r="O159" s="71">
        <v>3</v>
      </c>
      <c r="P159" s="71">
        <v>1</v>
      </c>
      <c r="Q159" s="71">
        <v>4</v>
      </c>
      <c r="R159" s="76">
        <f t="shared" si="82"/>
        <v>13</v>
      </c>
      <c r="S159" s="76">
        <f t="shared" si="61"/>
        <v>43.333333333333336</v>
      </c>
      <c r="T159" s="76">
        <f t="shared" si="62"/>
        <v>13</v>
      </c>
      <c r="U159" s="76" t="str">
        <f t="shared" si="63"/>
        <v>Cleared</v>
      </c>
      <c r="V159" s="76" t="str">
        <f t="shared" si="64"/>
        <v>Cleared</v>
      </c>
      <c r="W159" s="98" t="str">
        <f t="shared" si="65"/>
        <v>Cleared</v>
      </c>
      <c r="X159" s="75">
        <v>0.16666666666666666</v>
      </c>
      <c r="Y159" s="71">
        <v>5</v>
      </c>
      <c r="Z159" s="71">
        <v>8</v>
      </c>
      <c r="AA159" s="71">
        <v>5</v>
      </c>
      <c r="AB159" s="71" t="s">
        <v>24</v>
      </c>
      <c r="AC159" s="71" t="s">
        <v>24</v>
      </c>
      <c r="AD159" s="71">
        <v>69</v>
      </c>
      <c r="AE159" s="71" t="str">
        <f t="shared" si="66"/>
        <v>NC</v>
      </c>
      <c r="AF159" s="71">
        <v>1</v>
      </c>
      <c r="AG159" s="71">
        <v>1</v>
      </c>
      <c r="AH159" s="71">
        <v>3</v>
      </c>
      <c r="AI159" s="71">
        <v>0</v>
      </c>
      <c r="AJ159" s="71">
        <v>0</v>
      </c>
      <c r="AK159" s="71">
        <v>4</v>
      </c>
      <c r="AL159" s="76">
        <f t="shared" si="83"/>
        <v>9</v>
      </c>
      <c r="AM159" s="76">
        <f t="shared" si="67"/>
        <v>30</v>
      </c>
      <c r="AN159" s="76">
        <f t="shared" si="68"/>
        <v>9</v>
      </c>
      <c r="AO159" s="76" t="str">
        <f t="shared" si="56"/>
        <v>Cleared</v>
      </c>
      <c r="AP159" s="76" t="str">
        <f t="shared" si="69"/>
        <v>NC</v>
      </c>
      <c r="AQ159" s="98" t="str">
        <f t="shared" si="70"/>
        <v xml:space="preserve">Attendance  </v>
      </c>
      <c r="AR159" s="75">
        <v>0.26666666666666666</v>
      </c>
      <c r="AS159" s="71" t="s">
        <v>24</v>
      </c>
      <c r="AT159" s="71" t="s">
        <v>24</v>
      </c>
      <c r="AU159" s="71" t="s">
        <v>24</v>
      </c>
      <c r="AV159" s="71" t="s">
        <v>24</v>
      </c>
      <c r="AW159" s="71">
        <v>8</v>
      </c>
      <c r="AX159" s="71">
        <v>71</v>
      </c>
      <c r="AY159" s="71" t="str">
        <f t="shared" si="71"/>
        <v>NC</v>
      </c>
      <c r="AZ159" s="71">
        <v>0</v>
      </c>
      <c r="BA159" s="71">
        <v>0</v>
      </c>
      <c r="BB159" s="71">
        <v>0</v>
      </c>
      <c r="BC159" s="71">
        <v>0</v>
      </c>
      <c r="BD159" s="71">
        <v>1</v>
      </c>
      <c r="BE159" s="71">
        <v>4</v>
      </c>
      <c r="BF159" s="76">
        <f t="shared" si="57"/>
        <v>5</v>
      </c>
      <c r="BG159" s="76">
        <f t="shared" si="72"/>
        <v>16.666666666666664</v>
      </c>
      <c r="BH159" s="76">
        <f t="shared" si="73"/>
        <v>4.9999999999999991</v>
      </c>
      <c r="BI159" s="76" t="str">
        <f t="shared" si="58"/>
        <v>NC</v>
      </c>
      <c r="BJ159" s="76" t="str">
        <f t="shared" si="74"/>
        <v>NC</v>
      </c>
      <c r="BK159" s="98" t="str">
        <f t="shared" si="75"/>
        <v xml:space="preserve">Attendance  Test </v>
      </c>
      <c r="BL159" s="75">
        <v>0.73333333333333328</v>
      </c>
      <c r="BM159" s="71">
        <v>8</v>
      </c>
      <c r="BN159" s="71">
        <v>3</v>
      </c>
      <c r="BO159" s="71">
        <v>3</v>
      </c>
      <c r="BP159" s="71">
        <v>2.7</v>
      </c>
      <c r="BQ159" s="71">
        <v>8</v>
      </c>
      <c r="BR159" s="71">
        <v>70</v>
      </c>
      <c r="BS159" s="71" t="str">
        <f t="shared" si="76"/>
        <v>Cleared</v>
      </c>
      <c r="BT159" s="93">
        <v>1</v>
      </c>
      <c r="BU159" s="98">
        <v>1</v>
      </c>
      <c r="BV159" s="98">
        <v>3</v>
      </c>
      <c r="BW159" s="93">
        <v>2</v>
      </c>
      <c r="BX159" s="93">
        <v>1</v>
      </c>
      <c r="BY159" s="93">
        <v>4</v>
      </c>
      <c r="BZ159" s="76">
        <f t="shared" si="77"/>
        <v>12</v>
      </c>
      <c r="CA159" s="76">
        <f t="shared" si="78"/>
        <v>40</v>
      </c>
      <c r="CB159" s="76">
        <f t="shared" si="79"/>
        <v>12</v>
      </c>
      <c r="CC159" s="99" t="str">
        <f t="shared" si="59"/>
        <v>Cleared</v>
      </c>
      <c r="CD159" s="99" t="str">
        <f t="shared" si="80"/>
        <v>Cleared</v>
      </c>
      <c r="CE159" s="98" t="str">
        <f t="shared" si="81"/>
        <v>Cleared</v>
      </c>
    </row>
    <row r="160" spans="1:83" s="77" customFormat="1" x14ac:dyDescent="0.3">
      <c r="A160" s="78">
        <v>156</v>
      </c>
      <c r="B160" s="64" t="s">
        <v>338</v>
      </c>
      <c r="C160" s="65" t="s">
        <v>339</v>
      </c>
      <c r="D160" s="75">
        <v>1</v>
      </c>
      <c r="E160" s="71">
        <v>21</v>
      </c>
      <c r="F160" s="71">
        <v>2</v>
      </c>
      <c r="G160" s="71">
        <v>-3</v>
      </c>
      <c r="H160" s="71" t="s">
        <v>500</v>
      </c>
      <c r="I160" s="71">
        <v>8</v>
      </c>
      <c r="J160" s="71">
        <v>62</v>
      </c>
      <c r="K160" s="71" t="str">
        <f t="shared" si="60"/>
        <v>Cleared</v>
      </c>
      <c r="L160" s="71">
        <v>3</v>
      </c>
      <c r="M160" s="71">
        <v>1</v>
      </c>
      <c r="N160" s="72">
        <v>3</v>
      </c>
      <c r="O160" s="72">
        <v>3</v>
      </c>
      <c r="P160" s="72">
        <v>1</v>
      </c>
      <c r="Q160" s="72">
        <v>3</v>
      </c>
      <c r="R160" s="79">
        <f t="shared" si="82"/>
        <v>14</v>
      </c>
      <c r="S160" s="79">
        <f t="shared" si="61"/>
        <v>46.666666666666664</v>
      </c>
      <c r="T160" s="79">
        <f t="shared" si="62"/>
        <v>13.999999999999998</v>
      </c>
      <c r="U160" s="76" t="str">
        <f t="shared" si="63"/>
        <v>Cleared</v>
      </c>
      <c r="V160" s="76" t="str">
        <f t="shared" si="64"/>
        <v>Cleared</v>
      </c>
      <c r="W160" s="98" t="str">
        <f t="shared" si="65"/>
        <v>Cleared</v>
      </c>
      <c r="X160" s="75">
        <v>0.36666666666666664</v>
      </c>
      <c r="Y160" s="72">
        <v>20</v>
      </c>
      <c r="Z160" s="72">
        <v>2</v>
      </c>
      <c r="AA160" s="72">
        <v>-10</v>
      </c>
      <c r="AB160" s="72" t="s">
        <v>24</v>
      </c>
      <c r="AC160" s="72">
        <v>8</v>
      </c>
      <c r="AD160" s="72" t="s">
        <v>24</v>
      </c>
      <c r="AE160" s="71" t="str">
        <f t="shared" si="66"/>
        <v>NC</v>
      </c>
      <c r="AF160" s="72">
        <v>3</v>
      </c>
      <c r="AG160" s="72">
        <v>1</v>
      </c>
      <c r="AH160" s="72">
        <v>3</v>
      </c>
      <c r="AI160" s="72">
        <v>0</v>
      </c>
      <c r="AJ160" s="72">
        <v>1</v>
      </c>
      <c r="AK160" s="72">
        <v>0</v>
      </c>
      <c r="AL160" s="79">
        <f t="shared" si="83"/>
        <v>8</v>
      </c>
      <c r="AM160" s="79">
        <f t="shared" si="67"/>
        <v>26.666666666666668</v>
      </c>
      <c r="AN160" s="79">
        <f t="shared" si="68"/>
        <v>8</v>
      </c>
      <c r="AO160" s="76" t="str">
        <f t="shared" si="56"/>
        <v>NC</v>
      </c>
      <c r="AP160" s="76" t="str">
        <f t="shared" si="69"/>
        <v>NC</v>
      </c>
      <c r="AQ160" s="98" t="str">
        <f t="shared" si="70"/>
        <v xml:space="preserve">Attendance  Test </v>
      </c>
      <c r="AR160" s="75">
        <v>0.33333333333333331</v>
      </c>
      <c r="AS160" s="72">
        <v>24</v>
      </c>
      <c r="AT160" s="72">
        <v>3</v>
      </c>
      <c r="AU160" s="72">
        <v>-13</v>
      </c>
      <c r="AV160" s="72" t="s">
        <v>24</v>
      </c>
      <c r="AW160" s="72" t="s">
        <v>24</v>
      </c>
      <c r="AX160" s="72">
        <v>64</v>
      </c>
      <c r="AY160" s="71" t="str">
        <f t="shared" si="71"/>
        <v>NC</v>
      </c>
      <c r="AZ160" s="72">
        <v>4</v>
      </c>
      <c r="BA160" s="72">
        <v>1</v>
      </c>
      <c r="BB160" s="72">
        <v>2</v>
      </c>
      <c r="BC160" s="72">
        <v>0</v>
      </c>
      <c r="BD160" s="72">
        <v>0</v>
      </c>
      <c r="BE160" s="72">
        <v>3</v>
      </c>
      <c r="BF160" s="79">
        <f t="shared" si="57"/>
        <v>10</v>
      </c>
      <c r="BG160" s="79">
        <f t="shared" si="72"/>
        <v>33.333333333333329</v>
      </c>
      <c r="BH160" s="79">
        <f t="shared" si="73"/>
        <v>9.9999999999999982</v>
      </c>
      <c r="BI160" s="76" t="str">
        <f t="shared" si="58"/>
        <v>Cleared</v>
      </c>
      <c r="BJ160" s="76" t="str">
        <f t="shared" si="74"/>
        <v>NC</v>
      </c>
      <c r="BK160" s="98" t="str">
        <f t="shared" si="75"/>
        <v xml:space="preserve">Attendance  </v>
      </c>
      <c r="BL160" s="75">
        <v>0.26666666666666666</v>
      </c>
      <c r="BM160" s="72">
        <v>23</v>
      </c>
      <c r="BN160" s="72">
        <v>0</v>
      </c>
      <c r="BO160" s="72" t="s">
        <v>24</v>
      </c>
      <c r="BP160" s="72" t="s">
        <v>24</v>
      </c>
      <c r="BQ160" s="72" t="s">
        <v>24</v>
      </c>
      <c r="BR160" s="72">
        <v>83</v>
      </c>
      <c r="BS160" s="71" t="str">
        <f t="shared" si="76"/>
        <v>NC</v>
      </c>
      <c r="BT160" s="98">
        <v>4</v>
      </c>
      <c r="BU160" s="98">
        <v>1</v>
      </c>
      <c r="BV160" s="98">
        <v>0</v>
      </c>
      <c r="BW160" s="98">
        <v>0</v>
      </c>
      <c r="BX160" s="98">
        <v>0</v>
      </c>
      <c r="BY160" s="98">
        <v>5</v>
      </c>
      <c r="BZ160" s="76">
        <f t="shared" si="77"/>
        <v>10</v>
      </c>
      <c r="CA160" s="79">
        <f t="shared" si="78"/>
        <v>33.333333333333329</v>
      </c>
      <c r="CB160" s="79">
        <f t="shared" si="79"/>
        <v>9.9999999999999982</v>
      </c>
      <c r="CC160" s="99" t="str">
        <f t="shared" si="59"/>
        <v>Cleared</v>
      </c>
      <c r="CD160" s="99" t="str">
        <f t="shared" si="80"/>
        <v>NC</v>
      </c>
      <c r="CE160" s="98" t="str">
        <f t="shared" si="81"/>
        <v xml:space="preserve">Attendance  </v>
      </c>
    </row>
    <row r="161" spans="1:83" s="77" customFormat="1" x14ac:dyDescent="0.3">
      <c r="A161" s="74">
        <v>157</v>
      </c>
      <c r="B161" s="60" t="s">
        <v>340</v>
      </c>
      <c r="C161" s="61" t="s">
        <v>341</v>
      </c>
      <c r="D161" s="75">
        <v>0.96666666666666667</v>
      </c>
      <c r="E161" s="71">
        <v>32</v>
      </c>
      <c r="F161" s="71">
        <v>2</v>
      </c>
      <c r="G161" s="71">
        <v>-15</v>
      </c>
      <c r="H161" s="71" t="s">
        <v>500</v>
      </c>
      <c r="I161" s="71">
        <v>2</v>
      </c>
      <c r="J161" s="71">
        <v>73</v>
      </c>
      <c r="K161" s="71" t="str">
        <f t="shared" si="60"/>
        <v>Cleared</v>
      </c>
      <c r="L161" s="71">
        <v>5</v>
      </c>
      <c r="M161" s="71">
        <v>1</v>
      </c>
      <c r="N161" s="71">
        <v>2</v>
      </c>
      <c r="O161" s="71">
        <v>3</v>
      </c>
      <c r="P161" s="71">
        <v>4</v>
      </c>
      <c r="Q161" s="71">
        <v>4</v>
      </c>
      <c r="R161" s="76">
        <f t="shared" si="82"/>
        <v>19</v>
      </c>
      <c r="S161" s="76">
        <f t="shared" si="61"/>
        <v>63.333333333333329</v>
      </c>
      <c r="T161" s="76">
        <f t="shared" si="62"/>
        <v>18.999999999999996</v>
      </c>
      <c r="U161" s="76" t="str">
        <f t="shared" si="63"/>
        <v>Cleared</v>
      </c>
      <c r="V161" s="76" t="str">
        <f t="shared" si="64"/>
        <v>Cleared</v>
      </c>
      <c r="W161" s="98" t="str">
        <f t="shared" si="65"/>
        <v>Cleared</v>
      </c>
      <c r="X161" s="75">
        <v>0.33333333333333331</v>
      </c>
      <c r="Y161" s="71">
        <v>24</v>
      </c>
      <c r="Z161" s="71">
        <v>1</v>
      </c>
      <c r="AA161" s="71">
        <v>-10</v>
      </c>
      <c r="AB161" s="71" t="s">
        <v>24</v>
      </c>
      <c r="AC161" s="71">
        <v>4</v>
      </c>
      <c r="AD161" s="71">
        <v>71</v>
      </c>
      <c r="AE161" s="71" t="str">
        <f t="shared" si="66"/>
        <v>NC</v>
      </c>
      <c r="AF161" s="71">
        <v>4</v>
      </c>
      <c r="AG161" s="71">
        <v>1</v>
      </c>
      <c r="AH161" s="71">
        <v>3</v>
      </c>
      <c r="AI161" s="71">
        <v>0</v>
      </c>
      <c r="AJ161" s="71">
        <v>2</v>
      </c>
      <c r="AK161" s="71">
        <v>4</v>
      </c>
      <c r="AL161" s="76">
        <f t="shared" si="83"/>
        <v>14</v>
      </c>
      <c r="AM161" s="76">
        <f t="shared" si="67"/>
        <v>46.666666666666664</v>
      </c>
      <c r="AN161" s="76">
        <f t="shared" si="68"/>
        <v>13.999999999999998</v>
      </c>
      <c r="AO161" s="76" t="str">
        <f t="shared" si="56"/>
        <v>Cleared</v>
      </c>
      <c r="AP161" s="76" t="str">
        <f t="shared" si="69"/>
        <v>NC</v>
      </c>
      <c r="AQ161" s="98" t="str">
        <f t="shared" si="70"/>
        <v xml:space="preserve">Attendance  </v>
      </c>
      <c r="AR161" s="75">
        <v>0.2</v>
      </c>
      <c r="AS161" s="71">
        <v>26</v>
      </c>
      <c r="AT161" s="71">
        <v>4</v>
      </c>
      <c r="AU161" s="71">
        <v>-16</v>
      </c>
      <c r="AV161" s="71">
        <v>6.3</v>
      </c>
      <c r="AW161" s="71">
        <v>3</v>
      </c>
      <c r="AX161" s="71">
        <v>71</v>
      </c>
      <c r="AY161" s="71" t="str">
        <f t="shared" si="71"/>
        <v>NC</v>
      </c>
      <c r="AZ161" s="71">
        <v>4</v>
      </c>
      <c r="BA161" s="71">
        <v>1</v>
      </c>
      <c r="BB161" s="71">
        <v>2</v>
      </c>
      <c r="BC161" s="71">
        <v>3</v>
      </c>
      <c r="BD161" s="71">
        <v>3</v>
      </c>
      <c r="BE161" s="71">
        <v>4</v>
      </c>
      <c r="BF161" s="76">
        <f t="shared" si="57"/>
        <v>17</v>
      </c>
      <c r="BG161" s="76">
        <f t="shared" si="72"/>
        <v>56.666666666666664</v>
      </c>
      <c r="BH161" s="76">
        <f t="shared" si="73"/>
        <v>17</v>
      </c>
      <c r="BI161" s="76" t="str">
        <f t="shared" si="58"/>
        <v>Cleared</v>
      </c>
      <c r="BJ161" s="76" t="str">
        <f t="shared" si="74"/>
        <v>NC</v>
      </c>
      <c r="BK161" s="98" t="str">
        <f t="shared" si="75"/>
        <v xml:space="preserve">Attendance  </v>
      </c>
      <c r="BL161" s="75">
        <v>0.73333333333333328</v>
      </c>
      <c r="BM161" s="71">
        <v>29</v>
      </c>
      <c r="BN161" s="71">
        <v>2</v>
      </c>
      <c r="BO161" s="71">
        <v>-17</v>
      </c>
      <c r="BP161" s="71">
        <v>6.1</v>
      </c>
      <c r="BQ161" s="71">
        <v>3</v>
      </c>
      <c r="BR161" s="71">
        <v>74</v>
      </c>
      <c r="BS161" s="71" t="str">
        <f t="shared" si="76"/>
        <v>Cleared</v>
      </c>
      <c r="BT161" s="93">
        <v>4</v>
      </c>
      <c r="BU161" s="98">
        <v>1</v>
      </c>
      <c r="BV161" s="98">
        <v>2</v>
      </c>
      <c r="BW161" s="93">
        <v>3</v>
      </c>
      <c r="BX161" s="93">
        <v>3</v>
      </c>
      <c r="BY161" s="93">
        <v>4</v>
      </c>
      <c r="BZ161" s="76">
        <f t="shared" si="77"/>
        <v>17</v>
      </c>
      <c r="CA161" s="76">
        <f t="shared" si="78"/>
        <v>56.666666666666664</v>
      </c>
      <c r="CB161" s="76">
        <f t="shared" si="79"/>
        <v>17</v>
      </c>
      <c r="CC161" s="99" t="str">
        <f t="shared" si="59"/>
        <v>Cleared</v>
      </c>
      <c r="CD161" s="99" t="str">
        <f t="shared" si="80"/>
        <v>Cleared</v>
      </c>
      <c r="CE161" s="98" t="str">
        <f t="shared" si="81"/>
        <v>Cleared</v>
      </c>
    </row>
    <row r="162" spans="1:83" s="77" customFormat="1" x14ac:dyDescent="0.3">
      <c r="A162" s="78">
        <v>158</v>
      </c>
      <c r="B162" s="64" t="s">
        <v>342</v>
      </c>
      <c r="C162" s="65" t="s">
        <v>343</v>
      </c>
      <c r="D162" s="75">
        <v>0.8</v>
      </c>
      <c r="E162" s="71">
        <v>20</v>
      </c>
      <c r="F162" s="71">
        <v>1</v>
      </c>
      <c r="G162" s="71">
        <v>3</v>
      </c>
      <c r="H162" s="71" t="s">
        <v>500</v>
      </c>
      <c r="I162" s="71">
        <v>8</v>
      </c>
      <c r="J162" s="71">
        <v>62</v>
      </c>
      <c r="K162" s="71" t="str">
        <f t="shared" si="60"/>
        <v>Cleared</v>
      </c>
      <c r="L162" s="71">
        <v>3</v>
      </c>
      <c r="M162" s="71">
        <v>1</v>
      </c>
      <c r="N162" s="72">
        <v>3</v>
      </c>
      <c r="O162" s="72">
        <v>3</v>
      </c>
      <c r="P162" s="72">
        <v>1</v>
      </c>
      <c r="Q162" s="72">
        <v>3</v>
      </c>
      <c r="R162" s="79">
        <f t="shared" si="82"/>
        <v>14</v>
      </c>
      <c r="S162" s="79">
        <f t="shared" si="61"/>
        <v>46.666666666666664</v>
      </c>
      <c r="T162" s="79">
        <f t="shared" si="62"/>
        <v>13.999999999999998</v>
      </c>
      <c r="U162" s="76" t="str">
        <f t="shared" si="63"/>
        <v>Cleared</v>
      </c>
      <c r="V162" s="76" t="str">
        <f t="shared" si="64"/>
        <v>Cleared</v>
      </c>
      <c r="W162" s="98" t="str">
        <f t="shared" si="65"/>
        <v>Cleared</v>
      </c>
      <c r="X162" s="75">
        <v>0.16666666666666666</v>
      </c>
      <c r="Y162" s="72" t="s">
        <v>24</v>
      </c>
      <c r="Z162" s="72" t="s">
        <v>24</v>
      </c>
      <c r="AA162" s="72" t="s">
        <v>24</v>
      </c>
      <c r="AB162" s="72" t="s">
        <v>24</v>
      </c>
      <c r="AC162" s="72">
        <v>8</v>
      </c>
      <c r="AD162" s="72">
        <v>60</v>
      </c>
      <c r="AE162" s="71" t="str">
        <f t="shared" si="66"/>
        <v>NC</v>
      </c>
      <c r="AF162" s="72">
        <v>0</v>
      </c>
      <c r="AG162" s="72">
        <v>0</v>
      </c>
      <c r="AH162" s="72">
        <v>0</v>
      </c>
      <c r="AI162" s="72">
        <v>0</v>
      </c>
      <c r="AJ162" s="72">
        <v>1</v>
      </c>
      <c r="AK162" s="72">
        <v>3</v>
      </c>
      <c r="AL162" s="79">
        <f t="shared" si="83"/>
        <v>4</v>
      </c>
      <c r="AM162" s="79">
        <f t="shared" si="67"/>
        <v>13.333333333333334</v>
      </c>
      <c r="AN162" s="79">
        <f t="shared" si="68"/>
        <v>4</v>
      </c>
      <c r="AO162" s="76" t="str">
        <f t="shared" si="56"/>
        <v>NC</v>
      </c>
      <c r="AP162" s="76" t="str">
        <f t="shared" si="69"/>
        <v>NC</v>
      </c>
      <c r="AQ162" s="98" t="str">
        <f t="shared" si="70"/>
        <v xml:space="preserve">Attendance  Test </v>
      </c>
      <c r="AR162" s="75">
        <v>0.33333333333333331</v>
      </c>
      <c r="AS162" s="72">
        <v>14</v>
      </c>
      <c r="AT162" s="72">
        <v>3</v>
      </c>
      <c r="AU162" s="72">
        <v>0</v>
      </c>
      <c r="AV162" s="72">
        <v>3.1</v>
      </c>
      <c r="AW162" s="72" t="s">
        <v>24</v>
      </c>
      <c r="AX162" s="72" t="s">
        <v>24</v>
      </c>
      <c r="AY162" s="71" t="str">
        <f t="shared" si="71"/>
        <v>NC</v>
      </c>
      <c r="AZ162" s="72">
        <v>2</v>
      </c>
      <c r="BA162" s="72">
        <v>1</v>
      </c>
      <c r="BB162" s="72">
        <v>3</v>
      </c>
      <c r="BC162" s="72">
        <v>2</v>
      </c>
      <c r="BD162" s="72">
        <v>0</v>
      </c>
      <c r="BE162" s="72">
        <v>0</v>
      </c>
      <c r="BF162" s="79">
        <f t="shared" si="57"/>
        <v>8</v>
      </c>
      <c r="BG162" s="79">
        <f t="shared" si="72"/>
        <v>26.666666666666668</v>
      </c>
      <c r="BH162" s="79">
        <f t="shared" si="73"/>
        <v>8</v>
      </c>
      <c r="BI162" s="76" t="str">
        <f t="shared" si="58"/>
        <v>NC</v>
      </c>
      <c r="BJ162" s="76" t="str">
        <f t="shared" si="74"/>
        <v>NC</v>
      </c>
      <c r="BK162" s="98" t="str">
        <f t="shared" si="75"/>
        <v xml:space="preserve">Attendance  Test </v>
      </c>
      <c r="BL162" s="75">
        <v>0.13333333333333333</v>
      </c>
      <c r="BM162" s="72">
        <v>16</v>
      </c>
      <c r="BN162" s="72">
        <v>3</v>
      </c>
      <c r="BO162" s="72">
        <v>4</v>
      </c>
      <c r="BP162" s="72" t="s">
        <v>24</v>
      </c>
      <c r="BQ162" s="72" t="s">
        <v>24</v>
      </c>
      <c r="BR162" s="72" t="s">
        <v>24</v>
      </c>
      <c r="BS162" s="71" t="str">
        <f t="shared" si="76"/>
        <v>NC</v>
      </c>
      <c r="BT162" s="98">
        <v>2</v>
      </c>
      <c r="BU162" s="98">
        <v>1</v>
      </c>
      <c r="BV162" s="98">
        <v>3</v>
      </c>
      <c r="BW162" s="98">
        <v>0</v>
      </c>
      <c r="BX162" s="98">
        <v>0</v>
      </c>
      <c r="BY162" s="98">
        <v>0</v>
      </c>
      <c r="BZ162" s="76">
        <f t="shared" si="77"/>
        <v>6</v>
      </c>
      <c r="CA162" s="79">
        <f t="shared" si="78"/>
        <v>20</v>
      </c>
      <c r="CB162" s="79">
        <f t="shared" si="79"/>
        <v>6</v>
      </c>
      <c r="CC162" s="99" t="str">
        <f t="shared" si="59"/>
        <v>NC</v>
      </c>
      <c r="CD162" s="99" t="str">
        <f t="shared" si="80"/>
        <v>NC</v>
      </c>
      <c r="CE162" s="98" t="str">
        <f t="shared" si="81"/>
        <v xml:space="preserve">Attendance  Test </v>
      </c>
    </row>
    <row r="163" spans="1:83" s="77" customFormat="1" x14ac:dyDescent="0.3">
      <c r="A163" s="74">
        <v>159</v>
      </c>
      <c r="B163" s="60" t="s">
        <v>344</v>
      </c>
      <c r="C163" s="61" t="s">
        <v>345</v>
      </c>
      <c r="D163" s="75">
        <v>0.66666666666666663</v>
      </c>
      <c r="E163" s="71">
        <v>23</v>
      </c>
      <c r="F163" s="71">
        <v>5</v>
      </c>
      <c r="G163" s="71">
        <v>4</v>
      </c>
      <c r="H163" s="71" t="s">
        <v>500</v>
      </c>
      <c r="I163" s="71">
        <v>8</v>
      </c>
      <c r="J163" s="71">
        <v>72</v>
      </c>
      <c r="K163" s="71" t="str">
        <f t="shared" si="60"/>
        <v>Cleared</v>
      </c>
      <c r="L163" s="71">
        <v>4</v>
      </c>
      <c r="M163" s="71">
        <v>1</v>
      </c>
      <c r="N163" s="71">
        <v>3</v>
      </c>
      <c r="O163" s="71">
        <v>3</v>
      </c>
      <c r="P163" s="71">
        <v>1</v>
      </c>
      <c r="Q163" s="71">
        <v>4</v>
      </c>
      <c r="R163" s="76">
        <f t="shared" si="82"/>
        <v>16</v>
      </c>
      <c r="S163" s="76">
        <f t="shared" si="61"/>
        <v>53.333333333333336</v>
      </c>
      <c r="T163" s="76">
        <f t="shared" si="62"/>
        <v>16</v>
      </c>
      <c r="U163" s="76" t="str">
        <f t="shared" si="63"/>
        <v>Cleared</v>
      </c>
      <c r="V163" s="76" t="str">
        <f t="shared" si="64"/>
        <v>Cleared</v>
      </c>
      <c r="W163" s="98" t="str">
        <f t="shared" si="65"/>
        <v>Cleared</v>
      </c>
      <c r="X163" s="75">
        <v>0.66666666666666663</v>
      </c>
      <c r="Y163" s="71" t="s">
        <v>24</v>
      </c>
      <c r="Z163" s="71" t="s">
        <v>24</v>
      </c>
      <c r="AA163" s="71" t="s">
        <v>24</v>
      </c>
      <c r="AB163" s="71" t="s">
        <v>24</v>
      </c>
      <c r="AC163" s="71" t="s">
        <v>24</v>
      </c>
      <c r="AD163" s="71" t="s">
        <v>24</v>
      </c>
      <c r="AE163" s="71" t="str">
        <f t="shared" si="66"/>
        <v>Cleared</v>
      </c>
      <c r="AF163" s="71">
        <v>0</v>
      </c>
      <c r="AG163" s="71">
        <v>0</v>
      </c>
      <c r="AH163" s="71">
        <v>0</v>
      </c>
      <c r="AI163" s="71">
        <v>0</v>
      </c>
      <c r="AJ163" s="71">
        <v>0</v>
      </c>
      <c r="AK163" s="71">
        <v>0</v>
      </c>
      <c r="AL163" s="76">
        <f t="shared" si="83"/>
        <v>0</v>
      </c>
      <c r="AM163" s="76">
        <f t="shared" si="67"/>
        <v>0</v>
      </c>
      <c r="AN163" s="76">
        <f t="shared" si="68"/>
        <v>0</v>
      </c>
      <c r="AO163" s="76" t="str">
        <f t="shared" si="56"/>
        <v>NC</v>
      </c>
      <c r="AP163" s="76" t="str">
        <f t="shared" si="69"/>
        <v>NC</v>
      </c>
      <c r="AQ163" s="98" t="str">
        <f t="shared" si="70"/>
        <v xml:space="preserve">Test </v>
      </c>
      <c r="AR163" s="75">
        <v>0.66666666666666663</v>
      </c>
      <c r="AS163" s="71" t="s">
        <v>24</v>
      </c>
      <c r="AT163" s="71" t="s">
        <v>24</v>
      </c>
      <c r="AU163" s="71" t="s">
        <v>24</v>
      </c>
      <c r="AV163" s="71" t="s">
        <v>24</v>
      </c>
      <c r="AW163" s="71" t="s">
        <v>24</v>
      </c>
      <c r="AX163" s="71" t="s">
        <v>24</v>
      </c>
      <c r="AY163" s="71" t="str">
        <f t="shared" si="71"/>
        <v>Cleared</v>
      </c>
      <c r="AZ163" s="71">
        <v>0</v>
      </c>
      <c r="BA163" s="71">
        <v>0</v>
      </c>
      <c r="BB163" s="71">
        <v>0</v>
      </c>
      <c r="BC163" s="71">
        <v>0</v>
      </c>
      <c r="BD163" s="71">
        <v>0</v>
      </c>
      <c r="BE163" s="71">
        <v>0</v>
      </c>
      <c r="BF163" s="76">
        <f t="shared" si="57"/>
        <v>0</v>
      </c>
      <c r="BG163" s="76">
        <f t="shared" si="72"/>
        <v>0</v>
      </c>
      <c r="BH163" s="76">
        <f t="shared" si="73"/>
        <v>0</v>
      </c>
      <c r="BI163" s="76" t="str">
        <f t="shared" si="58"/>
        <v>NC</v>
      </c>
      <c r="BJ163" s="76" t="str">
        <f t="shared" si="74"/>
        <v>NC</v>
      </c>
      <c r="BK163" s="98" t="str">
        <f t="shared" si="75"/>
        <v xml:space="preserve">Test </v>
      </c>
      <c r="BL163" s="75">
        <v>0.66666666666666663</v>
      </c>
      <c r="BM163" s="71" t="s">
        <v>24</v>
      </c>
      <c r="BN163" s="71" t="s">
        <v>24</v>
      </c>
      <c r="BO163" s="71" t="s">
        <v>24</v>
      </c>
      <c r="BP163" s="71" t="s">
        <v>24</v>
      </c>
      <c r="BQ163" s="71" t="s">
        <v>24</v>
      </c>
      <c r="BR163" s="71" t="s">
        <v>24</v>
      </c>
      <c r="BS163" s="71" t="str">
        <f t="shared" si="76"/>
        <v>Cleared</v>
      </c>
      <c r="BT163" s="93">
        <v>0</v>
      </c>
      <c r="BU163" s="98">
        <v>0</v>
      </c>
      <c r="BV163" s="98">
        <v>0</v>
      </c>
      <c r="BW163" s="93">
        <v>0</v>
      </c>
      <c r="BX163" s="93">
        <v>0</v>
      </c>
      <c r="BY163" s="93">
        <v>0</v>
      </c>
      <c r="BZ163" s="76">
        <f t="shared" si="77"/>
        <v>0</v>
      </c>
      <c r="CA163" s="76">
        <f t="shared" si="78"/>
        <v>0</v>
      </c>
      <c r="CB163" s="76">
        <f t="shared" si="79"/>
        <v>0</v>
      </c>
      <c r="CC163" s="99" t="str">
        <f t="shared" si="59"/>
        <v>NC</v>
      </c>
      <c r="CD163" s="99" t="str">
        <f t="shared" si="80"/>
        <v>NC</v>
      </c>
      <c r="CE163" s="98" t="str">
        <f t="shared" si="81"/>
        <v xml:space="preserve">Test </v>
      </c>
    </row>
    <row r="164" spans="1:83" s="77" customFormat="1" x14ac:dyDescent="0.3">
      <c r="A164" s="78">
        <v>160</v>
      </c>
      <c r="B164" s="64" t="s">
        <v>346</v>
      </c>
      <c r="C164" s="65" t="s">
        <v>347</v>
      </c>
      <c r="D164" s="75">
        <v>0.23333333333333334</v>
      </c>
      <c r="E164" s="71">
        <v>1</v>
      </c>
      <c r="F164" s="71">
        <v>1</v>
      </c>
      <c r="G164" s="71">
        <v>-25</v>
      </c>
      <c r="H164" s="71" t="s">
        <v>500</v>
      </c>
      <c r="I164" s="71">
        <v>8</v>
      </c>
      <c r="J164" s="71">
        <v>0</v>
      </c>
      <c r="K164" s="71" t="str">
        <f t="shared" si="60"/>
        <v>NC</v>
      </c>
      <c r="L164" s="71">
        <v>1</v>
      </c>
      <c r="M164" s="71">
        <v>1</v>
      </c>
      <c r="N164" s="72">
        <v>1</v>
      </c>
      <c r="O164" s="72">
        <v>3</v>
      </c>
      <c r="P164" s="72">
        <v>1</v>
      </c>
      <c r="Q164" s="72">
        <v>1</v>
      </c>
      <c r="R164" s="79">
        <f t="shared" si="82"/>
        <v>8</v>
      </c>
      <c r="S164" s="79">
        <f t="shared" si="61"/>
        <v>26.666666666666668</v>
      </c>
      <c r="T164" s="79">
        <f t="shared" si="62"/>
        <v>8</v>
      </c>
      <c r="U164" s="76" t="str">
        <f t="shared" si="63"/>
        <v>NC</v>
      </c>
      <c r="V164" s="76" t="str">
        <f t="shared" si="64"/>
        <v>NC</v>
      </c>
      <c r="W164" s="98" t="str">
        <f t="shared" si="65"/>
        <v xml:space="preserve">Attendance  Test </v>
      </c>
      <c r="X164" s="75">
        <v>0.13333333333333333</v>
      </c>
      <c r="Y164" s="72" t="s">
        <v>24</v>
      </c>
      <c r="Z164" s="72" t="s">
        <v>24</v>
      </c>
      <c r="AA164" s="72" t="s">
        <v>24</v>
      </c>
      <c r="AB164" s="72" t="s">
        <v>24</v>
      </c>
      <c r="AC164" s="72" t="s">
        <v>24</v>
      </c>
      <c r="AD164" s="72" t="s">
        <v>24</v>
      </c>
      <c r="AE164" s="71" t="str">
        <f t="shared" si="66"/>
        <v>NC</v>
      </c>
      <c r="AF164" s="72">
        <v>0</v>
      </c>
      <c r="AG164" s="72">
        <v>0</v>
      </c>
      <c r="AH164" s="72">
        <v>0</v>
      </c>
      <c r="AI164" s="72">
        <v>0</v>
      </c>
      <c r="AJ164" s="72">
        <v>0</v>
      </c>
      <c r="AK164" s="72">
        <v>0</v>
      </c>
      <c r="AL164" s="79">
        <f t="shared" si="83"/>
        <v>0</v>
      </c>
      <c r="AM164" s="79">
        <f t="shared" si="67"/>
        <v>0</v>
      </c>
      <c r="AN164" s="79">
        <f t="shared" si="68"/>
        <v>0</v>
      </c>
      <c r="AO164" s="76" t="str">
        <f t="shared" si="56"/>
        <v>NC</v>
      </c>
      <c r="AP164" s="76" t="str">
        <f t="shared" si="69"/>
        <v>NC</v>
      </c>
      <c r="AQ164" s="98" t="str">
        <f t="shared" si="70"/>
        <v xml:space="preserve">Attendance  Test </v>
      </c>
      <c r="AR164" s="75">
        <v>0</v>
      </c>
      <c r="AS164" s="72" t="s">
        <v>24</v>
      </c>
      <c r="AT164" s="72" t="s">
        <v>24</v>
      </c>
      <c r="AU164" s="72" t="s">
        <v>24</v>
      </c>
      <c r="AV164" s="72" t="s">
        <v>24</v>
      </c>
      <c r="AW164" s="72" t="s">
        <v>24</v>
      </c>
      <c r="AX164" s="72" t="s">
        <v>24</v>
      </c>
      <c r="AY164" s="71" t="str">
        <f t="shared" si="71"/>
        <v>NC</v>
      </c>
      <c r="AZ164" s="72">
        <v>0</v>
      </c>
      <c r="BA164" s="72">
        <v>0</v>
      </c>
      <c r="BB164" s="72">
        <v>0</v>
      </c>
      <c r="BC164" s="72">
        <v>0</v>
      </c>
      <c r="BD164" s="72">
        <v>0</v>
      </c>
      <c r="BE164" s="72">
        <v>0</v>
      </c>
      <c r="BF164" s="79">
        <f t="shared" si="57"/>
        <v>0</v>
      </c>
      <c r="BG164" s="79">
        <f t="shared" si="72"/>
        <v>0</v>
      </c>
      <c r="BH164" s="79">
        <f t="shared" si="73"/>
        <v>0</v>
      </c>
      <c r="BI164" s="76" t="str">
        <f t="shared" si="58"/>
        <v>NC</v>
      </c>
      <c r="BJ164" s="76" t="str">
        <f t="shared" si="74"/>
        <v>NC</v>
      </c>
      <c r="BK164" s="98" t="str">
        <f t="shared" si="75"/>
        <v xml:space="preserve">Attendance  Test </v>
      </c>
      <c r="BL164" s="75">
        <v>0.4</v>
      </c>
      <c r="BM164" s="72" t="s">
        <v>24</v>
      </c>
      <c r="BN164" s="72" t="s">
        <v>24</v>
      </c>
      <c r="BO164" s="72" t="s">
        <v>24</v>
      </c>
      <c r="BP164" s="72" t="s">
        <v>24</v>
      </c>
      <c r="BQ164" s="72" t="s">
        <v>24</v>
      </c>
      <c r="BR164" s="72" t="s">
        <v>24</v>
      </c>
      <c r="BS164" s="71" t="str">
        <f t="shared" si="76"/>
        <v>NC</v>
      </c>
      <c r="BT164" s="98">
        <v>0</v>
      </c>
      <c r="BU164" s="98">
        <v>0</v>
      </c>
      <c r="BV164" s="98">
        <v>0</v>
      </c>
      <c r="BW164" s="98">
        <v>0</v>
      </c>
      <c r="BX164" s="98">
        <v>0</v>
      </c>
      <c r="BY164" s="98">
        <v>0</v>
      </c>
      <c r="BZ164" s="76">
        <f t="shared" si="77"/>
        <v>0</v>
      </c>
      <c r="CA164" s="79">
        <f t="shared" si="78"/>
        <v>0</v>
      </c>
      <c r="CB164" s="79">
        <f t="shared" si="79"/>
        <v>0</v>
      </c>
      <c r="CC164" s="99" t="str">
        <f t="shared" si="59"/>
        <v>NC</v>
      </c>
      <c r="CD164" s="99" t="str">
        <f t="shared" si="80"/>
        <v>NC</v>
      </c>
      <c r="CE164" s="98" t="str">
        <f t="shared" si="81"/>
        <v xml:space="preserve">Attendance  Test </v>
      </c>
    </row>
    <row r="165" spans="1:83" s="77" customFormat="1" x14ac:dyDescent="0.3">
      <c r="A165" s="74">
        <v>161</v>
      </c>
      <c r="B165" s="60" t="s">
        <v>348</v>
      </c>
      <c r="C165" s="61" t="s">
        <v>349</v>
      </c>
      <c r="D165" s="75">
        <v>0.96666666666666667</v>
      </c>
      <c r="E165" s="71">
        <v>12</v>
      </c>
      <c r="F165" s="71">
        <v>2</v>
      </c>
      <c r="G165" s="71">
        <v>8</v>
      </c>
      <c r="H165" s="71" t="s">
        <v>500</v>
      </c>
      <c r="I165" s="71">
        <v>3</v>
      </c>
      <c r="J165" s="71">
        <v>72</v>
      </c>
      <c r="K165" s="71" t="str">
        <f t="shared" si="60"/>
        <v>Cleared</v>
      </c>
      <c r="L165" s="71">
        <v>2</v>
      </c>
      <c r="M165" s="71">
        <v>1</v>
      </c>
      <c r="N165" s="71">
        <v>4</v>
      </c>
      <c r="O165" s="71">
        <v>3</v>
      </c>
      <c r="P165" s="71">
        <v>3</v>
      </c>
      <c r="Q165" s="71">
        <v>4</v>
      </c>
      <c r="R165" s="76">
        <f t="shared" si="82"/>
        <v>17</v>
      </c>
      <c r="S165" s="76">
        <f t="shared" si="61"/>
        <v>56.666666666666664</v>
      </c>
      <c r="T165" s="76">
        <f t="shared" si="62"/>
        <v>17</v>
      </c>
      <c r="U165" s="76" t="str">
        <f t="shared" si="63"/>
        <v>Cleared</v>
      </c>
      <c r="V165" s="76" t="str">
        <f t="shared" si="64"/>
        <v>Cleared</v>
      </c>
      <c r="W165" s="98" t="str">
        <f t="shared" si="65"/>
        <v>Cleared</v>
      </c>
      <c r="X165" s="75">
        <v>0.96666666666666667</v>
      </c>
      <c r="Y165" s="71">
        <v>19</v>
      </c>
      <c r="Z165" s="71">
        <v>7</v>
      </c>
      <c r="AA165" s="71">
        <v>12</v>
      </c>
      <c r="AB165" s="71">
        <v>5.4</v>
      </c>
      <c r="AC165" s="71">
        <v>8</v>
      </c>
      <c r="AD165" s="71">
        <v>70</v>
      </c>
      <c r="AE165" s="71" t="str">
        <f t="shared" si="66"/>
        <v>Cleared</v>
      </c>
      <c r="AF165" s="71">
        <v>3</v>
      </c>
      <c r="AG165" s="71">
        <v>1</v>
      </c>
      <c r="AH165" s="71">
        <v>4</v>
      </c>
      <c r="AI165" s="71">
        <v>2</v>
      </c>
      <c r="AJ165" s="71">
        <v>1</v>
      </c>
      <c r="AK165" s="71">
        <v>4</v>
      </c>
      <c r="AL165" s="76">
        <f t="shared" si="83"/>
        <v>15</v>
      </c>
      <c r="AM165" s="76">
        <f t="shared" si="67"/>
        <v>50</v>
      </c>
      <c r="AN165" s="76">
        <f t="shared" si="68"/>
        <v>15</v>
      </c>
      <c r="AO165" s="76" t="str">
        <f t="shared" si="56"/>
        <v>Cleared</v>
      </c>
      <c r="AP165" s="76" t="str">
        <f t="shared" si="69"/>
        <v>Cleared</v>
      </c>
      <c r="AQ165" s="98" t="str">
        <f t="shared" si="70"/>
        <v>Cleared</v>
      </c>
      <c r="AR165" s="75">
        <v>0.93333333333333335</v>
      </c>
      <c r="AS165" s="71">
        <v>16</v>
      </c>
      <c r="AT165" s="71">
        <v>8</v>
      </c>
      <c r="AU165" s="71">
        <v>11</v>
      </c>
      <c r="AV165" s="71" t="s">
        <v>24</v>
      </c>
      <c r="AW165" s="71">
        <v>5</v>
      </c>
      <c r="AX165" s="71">
        <v>71</v>
      </c>
      <c r="AY165" s="71" t="str">
        <f t="shared" si="71"/>
        <v>Cleared</v>
      </c>
      <c r="AZ165" s="71">
        <v>2</v>
      </c>
      <c r="BA165" s="71">
        <v>1</v>
      </c>
      <c r="BB165" s="71">
        <v>4</v>
      </c>
      <c r="BC165" s="71">
        <v>0</v>
      </c>
      <c r="BD165" s="71">
        <v>1</v>
      </c>
      <c r="BE165" s="71">
        <v>4</v>
      </c>
      <c r="BF165" s="76">
        <f t="shared" si="57"/>
        <v>12</v>
      </c>
      <c r="BG165" s="76">
        <f t="shared" si="72"/>
        <v>40</v>
      </c>
      <c r="BH165" s="76">
        <f t="shared" si="73"/>
        <v>12</v>
      </c>
      <c r="BI165" s="76" t="str">
        <f t="shared" si="58"/>
        <v>Cleared</v>
      </c>
      <c r="BJ165" s="76" t="str">
        <f t="shared" si="74"/>
        <v>Cleared</v>
      </c>
      <c r="BK165" s="98" t="str">
        <f t="shared" si="75"/>
        <v>Cleared</v>
      </c>
      <c r="BL165" s="75">
        <v>0.66666666666666663</v>
      </c>
      <c r="BM165" s="71" t="s">
        <v>24</v>
      </c>
      <c r="BN165" s="71" t="s">
        <v>24</v>
      </c>
      <c r="BO165" s="71" t="s">
        <v>24</v>
      </c>
      <c r="BP165" s="71">
        <v>5.2</v>
      </c>
      <c r="BQ165" s="71">
        <v>5</v>
      </c>
      <c r="BR165" s="71">
        <v>70</v>
      </c>
      <c r="BS165" s="71" t="str">
        <f t="shared" si="76"/>
        <v>Cleared</v>
      </c>
      <c r="BT165" s="93">
        <v>0</v>
      </c>
      <c r="BU165" s="98">
        <v>0</v>
      </c>
      <c r="BV165" s="98">
        <v>0</v>
      </c>
      <c r="BW165" s="93">
        <v>2</v>
      </c>
      <c r="BX165" s="93">
        <v>1</v>
      </c>
      <c r="BY165" s="93">
        <v>4</v>
      </c>
      <c r="BZ165" s="76">
        <f t="shared" si="77"/>
        <v>7</v>
      </c>
      <c r="CA165" s="76">
        <f t="shared" si="78"/>
        <v>23.333333333333332</v>
      </c>
      <c r="CB165" s="76">
        <f t="shared" si="79"/>
        <v>6.9999999999999991</v>
      </c>
      <c r="CC165" s="99" t="str">
        <f t="shared" si="59"/>
        <v>NC</v>
      </c>
      <c r="CD165" s="99" t="str">
        <f t="shared" si="80"/>
        <v>NC</v>
      </c>
      <c r="CE165" s="98" t="str">
        <f t="shared" si="81"/>
        <v xml:space="preserve">Test </v>
      </c>
    </row>
    <row r="166" spans="1:83" s="77" customFormat="1" x14ac:dyDescent="0.3">
      <c r="A166" s="78">
        <v>162</v>
      </c>
      <c r="B166" s="64" t="s">
        <v>350</v>
      </c>
      <c r="C166" s="65" t="s">
        <v>351</v>
      </c>
      <c r="D166" s="75">
        <v>0.93333333333333335</v>
      </c>
      <c r="E166" s="71">
        <v>30</v>
      </c>
      <c r="F166" s="71">
        <v>2</v>
      </c>
      <c r="G166" s="71">
        <v>-13</v>
      </c>
      <c r="H166" s="71" t="s">
        <v>500</v>
      </c>
      <c r="I166" s="71">
        <v>3</v>
      </c>
      <c r="J166" s="71">
        <v>74</v>
      </c>
      <c r="K166" s="71" t="str">
        <f t="shared" si="60"/>
        <v>Cleared</v>
      </c>
      <c r="L166" s="71">
        <v>5</v>
      </c>
      <c r="M166" s="71">
        <v>1</v>
      </c>
      <c r="N166" s="72">
        <v>2</v>
      </c>
      <c r="O166" s="72">
        <v>3</v>
      </c>
      <c r="P166" s="72">
        <v>3</v>
      </c>
      <c r="Q166" s="72">
        <v>4</v>
      </c>
      <c r="R166" s="79">
        <f t="shared" si="82"/>
        <v>18</v>
      </c>
      <c r="S166" s="79">
        <f t="shared" si="61"/>
        <v>60</v>
      </c>
      <c r="T166" s="79">
        <f t="shared" si="62"/>
        <v>18</v>
      </c>
      <c r="U166" s="76" t="str">
        <f t="shared" si="63"/>
        <v>Cleared</v>
      </c>
      <c r="V166" s="76" t="str">
        <f t="shared" si="64"/>
        <v>Cleared</v>
      </c>
      <c r="W166" s="98" t="str">
        <f t="shared" si="65"/>
        <v>Cleared</v>
      </c>
      <c r="X166" s="75">
        <v>0.8666666666666667</v>
      </c>
      <c r="Y166" s="72">
        <v>32</v>
      </c>
      <c r="Z166" s="72">
        <v>13</v>
      </c>
      <c r="AA166" s="72">
        <v>-10</v>
      </c>
      <c r="AB166" s="72" t="s">
        <v>24</v>
      </c>
      <c r="AC166" s="72">
        <v>8</v>
      </c>
      <c r="AD166" s="72">
        <v>75</v>
      </c>
      <c r="AE166" s="71" t="str">
        <f t="shared" si="66"/>
        <v>Cleared</v>
      </c>
      <c r="AF166" s="72">
        <v>5</v>
      </c>
      <c r="AG166" s="72">
        <v>2</v>
      </c>
      <c r="AH166" s="72">
        <v>3</v>
      </c>
      <c r="AI166" s="72">
        <v>0</v>
      </c>
      <c r="AJ166" s="72">
        <v>1</v>
      </c>
      <c r="AK166" s="72">
        <v>5</v>
      </c>
      <c r="AL166" s="79">
        <f t="shared" si="83"/>
        <v>16</v>
      </c>
      <c r="AM166" s="79">
        <f t="shared" si="67"/>
        <v>53.333333333333336</v>
      </c>
      <c r="AN166" s="79">
        <f t="shared" si="68"/>
        <v>16</v>
      </c>
      <c r="AO166" s="76" t="str">
        <f t="shared" si="56"/>
        <v>Cleared</v>
      </c>
      <c r="AP166" s="76" t="str">
        <f t="shared" si="69"/>
        <v>Cleared</v>
      </c>
      <c r="AQ166" s="98" t="str">
        <f t="shared" si="70"/>
        <v>Cleared</v>
      </c>
      <c r="AR166" s="75">
        <v>0.83333333333333337</v>
      </c>
      <c r="AS166" s="72">
        <v>35</v>
      </c>
      <c r="AT166" s="72">
        <v>22</v>
      </c>
      <c r="AU166" s="72">
        <v>-17</v>
      </c>
      <c r="AV166" s="72">
        <v>5.0999999999999996</v>
      </c>
      <c r="AW166" s="72">
        <v>8</v>
      </c>
      <c r="AX166" s="72">
        <v>72</v>
      </c>
      <c r="AY166" s="71" t="str">
        <f t="shared" si="71"/>
        <v>Cleared</v>
      </c>
      <c r="AZ166" s="72">
        <v>5</v>
      </c>
      <c r="BA166" s="72">
        <v>3</v>
      </c>
      <c r="BB166" s="72">
        <v>2</v>
      </c>
      <c r="BC166" s="72">
        <v>2</v>
      </c>
      <c r="BD166" s="72">
        <v>1</v>
      </c>
      <c r="BE166" s="72">
        <v>4</v>
      </c>
      <c r="BF166" s="79">
        <f t="shared" si="57"/>
        <v>17</v>
      </c>
      <c r="BG166" s="79">
        <f t="shared" si="72"/>
        <v>56.666666666666664</v>
      </c>
      <c r="BH166" s="79">
        <f t="shared" si="73"/>
        <v>17</v>
      </c>
      <c r="BI166" s="76" t="str">
        <f t="shared" si="58"/>
        <v>Cleared</v>
      </c>
      <c r="BJ166" s="76" t="str">
        <f t="shared" si="74"/>
        <v>Cleared</v>
      </c>
      <c r="BK166" s="98" t="str">
        <f t="shared" si="75"/>
        <v>Cleared</v>
      </c>
      <c r="BL166" s="75">
        <v>1.0666666666666667</v>
      </c>
      <c r="BM166" s="72">
        <v>33</v>
      </c>
      <c r="BN166" s="72">
        <v>22</v>
      </c>
      <c r="BO166" s="72">
        <v>-13</v>
      </c>
      <c r="BP166" s="72">
        <v>3.5</v>
      </c>
      <c r="BQ166" s="72">
        <v>8</v>
      </c>
      <c r="BR166" s="72">
        <v>72</v>
      </c>
      <c r="BS166" s="71" t="str">
        <f t="shared" si="76"/>
        <v>Cleared</v>
      </c>
      <c r="BT166" s="98">
        <v>5</v>
      </c>
      <c r="BU166" s="98">
        <v>3</v>
      </c>
      <c r="BV166" s="98">
        <v>2</v>
      </c>
      <c r="BW166" s="98">
        <v>2</v>
      </c>
      <c r="BX166" s="98">
        <v>1</v>
      </c>
      <c r="BY166" s="98">
        <v>4</v>
      </c>
      <c r="BZ166" s="76">
        <f t="shared" si="77"/>
        <v>17</v>
      </c>
      <c r="CA166" s="79">
        <f t="shared" si="78"/>
        <v>56.666666666666664</v>
      </c>
      <c r="CB166" s="79">
        <f t="shared" si="79"/>
        <v>17</v>
      </c>
      <c r="CC166" s="99" t="str">
        <f t="shared" si="59"/>
        <v>Cleared</v>
      </c>
      <c r="CD166" s="99" t="str">
        <f t="shared" si="80"/>
        <v>Cleared</v>
      </c>
      <c r="CE166" s="98" t="str">
        <f t="shared" si="81"/>
        <v>Cleared</v>
      </c>
    </row>
    <row r="167" spans="1:83" s="77" customFormat="1" x14ac:dyDescent="0.3">
      <c r="A167" s="74">
        <v>163</v>
      </c>
      <c r="B167" s="60" t="s">
        <v>352</v>
      </c>
      <c r="C167" s="61" t="s">
        <v>353</v>
      </c>
      <c r="D167" s="75">
        <v>0.8</v>
      </c>
      <c r="E167" s="71">
        <v>7</v>
      </c>
      <c r="F167" s="71">
        <v>2</v>
      </c>
      <c r="G167" s="71">
        <v>-25</v>
      </c>
      <c r="H167" s="71" t="s">
        <v>500</v>
      </c>
      <c r="I167" s="71">
        <v>8</v>
      </c>
      <c r="J167" s="71">
        <v>64</v>
      </c>
      <c r="K167" s="71" t="str">
        <f t="shared" si="60"/>
        <v>Cleared</v>
      </c>
      <c r="L167" s="71">
        <v>1</v>
      </c>
      <c r="M167" s="71">
        <v>1</v>
      </c>
      <c r="N167" s="71">
        <v>2</v>
      </c>
      <c r="O167" s="71">
        <v>3</v>
      </c>
      <c r="P167" s="71">
        <v>1</v>
      </c>
      <c r="Q167" s="71">
        <v>3</v>
      </c>
      <c r="R167" s="76">
        <f t="shared" si="82"/>
        <v>11</v>
      </c>
      <c r="S167" s="76">
        <f t="shared" si="61"/>
        <v>36.666666666666664</v>
      </c>
      <c r="T167" s="76">
        <f t="shared" si="62"/>
        <v>10.999999999999998</v>
      </c>
      <c r="U167" s="76" t="str">
        <f t="shared" si="63"/>
        <v>Cleared</v>
      </c>
      <c r="V167" s="76" t="str">
        <f t="shared" si="64"/>
        <v>Cleared</v>
      </c>
      <c r="W167" s="98" t="str">
        <f t="shared" si="65"/>
        <v>Cleared</v>
      </c>
      <c r="X167" s="75">
        <v>0.66666666666666663</v>
      </c>
      <c r="Y167" s="71" t="s">
        <v>24</v>
      </c>
      <c r="Z167" s="71" t="s">
        <v>24</v>
      </c>
      <c r="AA167" s="71" t="s">
        <v>24</v>
      </c>
      <c r="AB167" s="71">
        <v>4.5</v>
      </c>
      <c r="AC167" s="71">
        <v>8</v>
      </c>
      <c r="AD167" s="71">
        <v>67</v>
      </c>
      <c r="AE167" s="71" t="str">
        <f t="shared" si="66"/>
        <v>Cleared</v>
      </c>
      <c r="AF167" s="71">
        <v>0</v>
      </c>
      <c r="AG167" s="71">
        <v>0</v>
      </c>
      <c r="AH167" s="71">
        <v>0</v>
      </c>
      <c r="AI167" s="71">
        <v>2</v>
      </c>
      <c r="AJ167" s="71">
        <v>1</v>
      </c>
      <c r="AK167" s="71">
        <v>4</v>
      </c>
      <c r="AL167" s="76">
        <f t="shared" si="83"/>
        <v>7</v>
      </c>
      <c r="AM167" s="76">
        <f t="shared" si="67"/>
        <v>23.333333333333332</v>
      </c>
      <c r="AN167" s="76">
        <f t="shared" si="68"/>
        <v>6.9999999999999991</v>
      </c>
      <c r="AO167" s="76" t="str">
        <f t="shared" si="56"/>
        <v>NC</v>
      </c>
      <c r="AP167" s="76" t="str">
        <f t="shared" si="69"/>
        <v>NC</v>
      </c>
      <c r="AQ167" s="98" t="str">
        <f t="shared" si="70"/>
        <v xml:space="preserve">Test </v>
      </c>
      <c r="AR167" s="75">
        <v>0.1</v>
      </c>
      <c r="AS167" s="71">
        <v>10</v>
      </c>
      <c r="AT167" s="71">
        <v>12</v>
      </c>
      <c r="AU167" s="71">
        <v>-1</v>
      </c>
      <c r="AV167" s="71" t="s">
        <v>24</v>
      </c>
      <c r="AW167" s="71" t="s">
        <v>24</v>
      </c>
      <c r="AX167" s="71">
        <v>65</v>
      </c>
      <c r="AY167" s="71" t="str">
        <f t="shared" si="71"/>
        <v>NC</v>
      </c>
      <c r="AZ167" s="71">
        <v>1</v>
      </c>
      <c r="BA167" s="71">
        <v>2</v>
      </c>
      <c r="BB167" s="71">
        <v>3</v>
      </c>
      <c r="BC167" s="71">
        <v>0</v>
      </c>
      <c r="BD167" s="71">
        <v>0</v>
      </c>
      <c r="BE167" s="71">
        <v>3</v>
      </c>
      <c r="BF167" s="76">
        <f t="shared" si="57"/>
        <v>9</v>
      </c>
      <c r="BG167" s="76">
        <f t="shared" si="72"/>
        <v>30</v>
      </c>
      <c r="BH167" s="76">
        <f t="shared" si="73"/>
        <v>9</v>
      </c>
      <c r="BI167" s="76" t="str">
        <f t="shared" si="58"/>
        <v>Cleared</v>
      </c>
      <c r="BJ167" s="76" t="str">
        <f t="shared" si="74"/>
        <v>NC</v>
      </c>
      <c r="BK167" s="98" t="str">
        <f t="shared" si="75"/>
        <v xml:space="preserve">Attendance  </v>
      </c>
      <c r="BL167" s="75">
        <v>0.2</v>
      </c>
      <c r="BM167" s="71" t="s">
        <v>24</v>
      </c>
      <c r="BN167" s="71" t="s">
        <v>24</v>
      </c>
      <c r="BO167" s="71" t="s">
        <v>24</v>
      </c>
      <c r="BP167" s="71" t="s">
        <v>24</v>
      </c>
      <c r="BQ167" s="71" t="s">
        <v>24</v>
      </c>
      <c r="BR167" s="71">
        <v>63</v>
      </c>
      <c r="BS167" s="71" t="str">
        <f t="shared" si="76"/>
        <v>NC</v>
      </c>
      <c r="BT167" s="93">
        <v>0</v>
      </c>
      <c r="BU167" s="98">
        <v>0</v>
      </c>
      <c r="BV167" s="98">
        <v>0</v>
      </c>
      <c r="BW167" s="93">
        <v>0</v>
      </c>
      <c r="BX167" s="93">
        <v>0</v>
      </c>
      <c r="BY167" s="93">
        <v>3</v>
      </c>
      <c r="BZ167" s="76">
        <f t="shared" si="77"/>
        <v>3</v>
      </c>
      <c r="CA167" s="76">
        <f t="shared" si="78"/>
        <v>10</v>
      </c>
      <c r="CB167" s="76">
        <f t="shared" si="79"/>
        <v>3</v>
      </c>
      <c r="CC167" s="99" t="str">
        <f t="shared" si="59"/>
        <v>NC</v>
      </c>
      <c r="CD167" s="99" t="str">
        <f t="shared" si="80"/>
        <v>NC</v>
      </c>
      <c r="CE167" s="98" t="str">
        <f t="shared" si="81"/>
        <v xml:space="preserve">Attendance  Test </v>
      </c>
    </row>
    <row r="168" spans="1:83" s="77" customFormat="1" x14ac:dyDescent="0.3">
      <c r="A168" s="78">
        <v>164</v>
      </c>
      <c r="B168" s="64" t="s">
        <v>354</v>
      </c>
      <c r="C168" s="65" t="s">
        <v>355</v>
      </c>
      <c r="D168" s="75">
        <v>0.66666666666666663</v>
      </c>
      <c r="E168" s="71">
        <v>1</v>
      </c>
      <c r="F168" s="71">
        <v>1</v>
      </c>
      <c r="G168" s="71">
        <v>-25</v>
      </c>
      <c r="H168" s="71" t="s">
        <v>500</v>
      </c>
      <c r="I168" s="71">
        <v>8</v>
      </c>
      <c r="J168" s="71">
        <v>0</v>
      </c>
      <c r="K168" s="71" t="str">
        <f t="shared" si="60"/>
        <v>Cleared</v>
      </c>
      <c r="L168" s="71">
        <v>1</v>
      </c>
      <c r="M168" s="71">
        <v>1</v>
      </c>
      <c r="N168" s="72">
        <v>1</v>
      </c>
      <c r="O168" s="72">
        <v>3</v>
      </c>
      <c r="P168" s="72">
        <v>1</v>
      </c>
      <c r="Q168" s="72">
        <v>1</v>
      </c>
      <c r="R168" s="79">
        <f t="shared" si="82"/>
        <v>8</v>
      </c>
      <c r="S168" s="79">
        <f t="shared" si="61"/>
        <v>26.666666666666668</v>
      </c>
      <c r="T168" s="79">
        <f t="shared" si="62"/>
        <v>8</v>
      </c>
      <c r="U168" s="76" t="str">
        <f t="shared" si="63"/>
        <v>NC</v>
      </c>
      <c r="V168" s="76" t="str">
        <f t="shared" si="64"/>
        <v>NC</v>
      </c>
      <c r="W168" s="98" t="str">
        <f t="shared" si="65"/>
        <v xml:space="preserve">Test </v>
      </c>
      <c r="X168" s="75">
        <v>0.66666666666666663</v>
      </c>
      <c r="Y168" s="72" t="s">
        <v>24</v>
      </c>
      <c r="Z168" s="72" t="s">
        <v>24</v>
      </c>
      <c r="AA168" s="72" t="s">
        <v>24</v>
      </c>
      <c r="AB168" s="72" t="s">
        <v>24</v>
      </c>
      <c r="AC168" s="72">
        <v>8</v>
      </c>
      <c r="AD168" s="72">
        <v>64</v>
      </c>
      <c r="AE168" s="71" t="str">
        <f t="shared" si="66"/>
        <v>Cleared</v>
      </c>
      <c r="AF168" s="72">
        <v>0</v>
      </c>
      <c r="AG168" s="72">
        <v>0</v>
      </c>
      <c r="AH168" s="72">
        <v>0</v>
      </c>
      <c r="AI168" s="72">
        <v>0</v>
      </c>
      <c r="AJ168" s="72">
        <v>1</v>
      </c>
      <c r="AK168" s="72">
        <v>3</v>
      </c>
      <c r="AL168" s="79">
        <f t="shared" si="83"/>
        <v>4</v>
      </c>
      <c r="AM168" s="79">
        <f t="shared" si="67"/>
        <v>13.333333333333334</v>
      </c>
      <c r="AN168" s="79">
        <f t="shared" si="68"/>
        <v>4</v>
      </c>
      <c r="AO168" s="76" t="str">
        <f t="shared" si="56"/>
        <v>NC</v>
      </c>
      <c r="AP168" s="76" t="str">
        <f t="shared" si="69"/>
        <v>NC</v>
      </c>
      <c r="AQ168" s="98" t="str">
        <f t="shared" si="70"/>
        <v xml:space="preserve">Test </v>
      </c>
      <c r="AR168" s="75">
        <v>0.66666666666666663</v>
      </c>
      <c r="AS168" s="72" t="s">
        <v>24</v>
      </c>
      <c r="AT168" s="72" t="s">
        <v>24</v>
      </c>
      <c r="AU168" s="72" t="s">
        <v>24</v>
      </c>
      <c r="AV168" s="72" t="s">
        <v>24</v>
      </c>
      <c r="AW168" s="72" t="s">
        <v>24</v>
      </c>
      <c r="AX168" s="72" t="s">
        <v>24</v>
      </c>
      <c r="AY168" s="71" t="str">
        <f t="shared" si="71"/>
        <v>Cleared</v>
      </c>
      <c r="AZ168" s="72">
        <v>0</v>
      </c>
      <c r="BA168" s="72">
        <v>0</v>
      </c>
      <c r="BB168" s="72">
        <v>0</v>
      </c>
      <c r="BC168" s="72">
        <v>0</v>
      </c>
      <c r="BD168" s="72">
        <v>0</v>
      </c>
      <c r="BE168" s="72">
        <v>0</v>
      </c>
      <c r="BF168" s="79">
        <f t="shared" si="57"/>
        <v>0</v>
      </c>
      <c r="BG168" s="79">
        <f t="shared" si="72"/>
        <v>0</v>
      </c>
      <c r="BH168" s="79">
        <f t="shared" si="73"/>
        <v>0</v>
      </c>
      <c r="BI168" s="76" t="str">
        <f t="shared" si="58"/>
        <v>NC</v>
      </c>
      <c r="BJ168" s="76" t="str">
        <f t="shared" si="74"/>
        <v>NC</v>
      </c>
      <c r="BK168" s="98" t="str">
        <f t="shared" si="75"/>
        <v xml:space="preserve">Test </v>
      </c>
      <c r="BL168" s="75">
        <v>0.66666666666666663</v>
      </c>
      <c r="BM168" s="72">
        <v>11</v>
      </c>
      <c r="BN168" s="72">
        <v>2</v>
      </c>
      <c r="BO168" s="72">
        <v>14</v>
      </c>
      <c r="BP168" s="72" t="s">
        <v>24</v>
      </c>
      <c r="BQ168" s="72" t="s">
        <v>24</v>
      </c>
      <c r="BR168" s="72">
        <v>66</v>
      </c>
      <c r="BS168" s="71" t="str">
        <f t="shared" si="76"/>
        <v>Cleared</v>
      </c>
      <c r="BT168" s="98">
        <v>1</v>
      </c>
      <c r="BU168" s="98">
        <v>1</v>
      </c>
      <c r="BV168" s="98">
        <v>4</v>
      </c>
      <c r="BW168" s="98">
        <v>0</v>
      </c>
      <c r="BX168" s="98">
        <v>0</v>
      </c>
      <c r="BY168" s="98">
        <v>3</v>
      </c>
      <c r="BZ168" s="76">
        <f t="shared" si="77"/>
        <v>9</v>
      </c>
      <c r="CA168" s="79">
        <f t="shared" si="78"/>
        <v>30</v>
      </c>
      <c r="CB168" s="79">
        <f t="shared" si="79"/>
        <v>9</v>
      </c>
      <c r="CC168" s="99" t="str">
        <f t="shared" si="59"/>
        <v>Cleared</v>
      </c>
      <c r="CD168" s="99" t="str">
        <f t="shared" si="80"/>
        <v>Cleared</v>
      </c>
      <c r="CE168" s="98" t="str">
        <f t="shared" si="81"/>
        <v>Cleared</v>
      </c>
    </row>
    <row r="169" spans="1:83" s="77" customFormat="1" x14ac:dyDescent="0.3">
      <c r="A169" s="74">
        <v>165</v>
      </c>
      <c r="B169" s="60" t="s">
        <v>356</v>
      </c>
      <c r="C169" s="61" t="s">
        <v>357</v>
      </c>
      <c r="D169" s="75">
        <v>0.3</v>
      </c>
      <c r="E169" s="71" t="s">
        <v>500</v>
      </c>
      <c r="F169" s="71">
        <v>20</v>
      </c>
      <c r="G169" s="71">
        <v>-4</v>
      </c>
      <c r="H169" s="71" t="s">
        <v>500</v>
      </c>
      <c r="I169" s="71">
        <v>8</v>
      </c>
      <c r="J169" s="71">
        <v>79</v>
      </c>
      <c r="K169" s="71" t="str">
        <f t="shared" si="60"/>
        <v>NC</v>
      </c>
      <c r="L169" s="71">
        <v>3</v>
      </c>
      <c r="M169" s="71">
        <v>3</v>
      </c>
      <c r="N169" s="71">
        <v>3</v>
      </c>
      <c r="O169" s="71">
        <v>3</v>
      </c>
      <c r="P169" s="71">
        <v>1</v>
      </c>
      <c r="Q169" s="71">
        <v>5</v>
      </c>
      <c r="R169" s="76">
        <f t="shared" si="82"/>
        <v>18</v>
      </c>
      <c r="S169" s="76">
        <f t="shared" si="61"/>
        <v>60</v>
      </c>
      <c r="T169" s="76">
        <f t="shared" si="62"/>
        <v>18</v>
      </c>
      <c r="U169" s="76" t="str">
        <f t="shared" si="63"/>
        <v>Cleared</v>
      </c>
      <c r="V169" s="76" t="str">
        <f t="shared" si="64"/>
        <v>NC</v>
      </c>
      <c r="W169" s="98" t="str">
        <f t="shared" si="65"/>
        <v xml:space="preserve">Attendance  </v>
      </c>
      <c r="X169" s="75">
        <v>6.6666666666666666E-2</v>
      </c>
      <c r="Y169" s="71" t="s">
        <v>24</v>
      </c>
      <c r="Z169" s="71" t="s">
        <v>24</v>
      </c>
      <c r="AA169" s="71" t="s">
        <v>24</v>
      </c>
      <c r="AB169" s="71" t="s">
        <v>24</v>
      </c>
      <c r="AC169" s="71">
        <v>8</v>
      </c>
      <c r="AD169" s="71" t="s">
        <v>24</v>
      </c>
      <c r="AE169" s="71" t="str">
        <f t="shared" si="66"/>
        <v>NC</v>
      </c>
      <c r="AF169" s="71">
        <v>0</v>
      </c>
      <c r="AG169" s="71">
        <v>0</v>
      </c>
      <c r="AH169" s="71">
        <v>0</v>
      </c>
      <c r="AI169" s="71">
        <v>0</v>
      </c>
      <c r="AJ169" s="71">
        <v>1</v>
      </c>
      <c r="AK169" s="71">
        <v>0</v>
      </c>
      <c r="AL169" s="76">
        <f t="shared" si="83"/>
        <v>1</v>
      </c>
      <c r="AM169" s="76">
        <f t="shared" si="67"/>
        <v>3.3333333333333335</v>
      </c>
      <c r="AN169" s="76">
        <f t="shared" si="68"/>
        <v>1</v>
      </c>
      <c r="AO169" s="76" t="str">
        <f t="shared" si="56"/>
        <v>NC</v>
      </c>
      <c r="AP169" s="76" t="str">
        <f t="shared" si="69"/>
        <v>NC</v>
      </c>
      <c r="AQ169" s="98" t="str">
        <f t="shared" si="70"/>
        <v xml:space="preserve">Attendance  Test </v>
      </c>
      <c r="AR169" s="75">
        <v>0.2</v>
      </c>
      <c r="AS169" s="71">
        <v>10</v>
      </c>
      <c r="AT169" s="71">
        <v>25</v>
      </c>
      <c r="AU169" s="71">
        <v>-9</v>
      </c>
      <c r="AV169" s="71" t="s">
        <v>24</v>
      </c>
      <c r="AW169" s="71">
        <v>8</v>
      </c>
      <c r="AX169" s="71">
        <v>76</v>
      </c>
      <c r="AY169" s="71" t="str">
        <f t="shared" si="71"/>
        <v>NC</v>
      </c>
      <c r="AZ169" s="71">
        <v>1</v>
      </c>
      <c r="BA169" s="71">
        <v>4</v>
      </c>
      <c r="BB169" s="71">
        <v>3</v>
      </c>
      <c r="BC169" s="71">
        <v>0</v>
      </c>
      <c r="BD169" s="71">
        <v>1</v>
      </c>
      <c r="BE169" s="71">
        <v>5</v>
      </c>
      <c r="BF169" s="76">
        <f t="shared" si="57"/>
        <v>14</v>
      </c>
      <c r="BG169" s="76">
        <f t="shared" si="72"/>
        <v>46.666666666666664</v>
      </c>
      <c r="BH169" s="76">
        <f t="shared" si="73"/>
        <v>13.999999999999998</v>
      </c>
      <c r="BI169" s="76" t="str">
        <f t="shared" si="58"/>
        <v>Cleared</v>
      </c>
      <c r="BJ169" s="76" t="str">
        <f t="shared" si="74"/>
        <v>NC</v>
      </c>
      <c r="BK169" s="98" t="str">
        <f t="shared" si="75"/>
        <v xml:space="preserve">Attendance  </v>
      </c>
      <c r="BL169" s="75">
        <v>0.46666666666666667</v>
      </c>
      <c r="BM169" s="71" t="s">
        <v>24</v>
      </c>
      <c r="BN169" s="71" t="s">
        <v>24</v>
      </c>
      <c r="BO169" s="71" t="s">
        <v>24</v>
      </c>
      <c r="BP169" s="71" t="s">
        <v>24</v>
      </c>
      <c r="BQ169" s="71">
        <v>8</v>
      </c>
      <c r="BR169" s="71">
        <v>74</v>
      </c>
      <c r="BS169" s="71" t="str">
        <f t="shared" si="76"/>
        <v>NC</v>
      </c>
      <c r="BT169" s="93">
        <v>0</v>
      </c>
      <c r="BU169" s="98">
        <v>0</v>
      </c>
      <c r="BV169" s="98">
        <v>0</v>
      </c>
      <c r="BW169" s="93">
        <v>0</v>
      </c>
      <c r="BX169" s="93">
        <v>1</v>
      </c>
      <c r="BY169" s="93">
        <v>4</v>
      </c>
      <c r="BZ169" s="76">
        <f t="shared" si="77"/>
        <v>5</v>
      </c>
      <c r="CA169" s="76">
        <f t="shared" si="78"/>
        <v>16.666666666666664</v>
      </c>
      <c r="CB169" s="76">
        <f t="shared" si="79"/>
        <v>4.9999999999999991</v>
      </c>
      <c r="CC169" s="99" t="str">
        <f t="shared" si="59"/>
        <v>NC</v>
      </c>
      <c r="CD169" s="99" t="str">
        <f t="shared" si="80"/>
        <v>NC</v>
      </c>
      <c r="CE169" s="98" t="str">
        <f t="shared" si="81"/>
        <v xml:space="preserve">Attendance  Test </v>
      </c>
    </row>
    <row r="170" spans="1:83" s="77" customFormat="1" x14ac:dyDescent="0.3">
      <c r="A170" s="78">
        <v>166</v>
      </c>
      <c r="B170" s="64" t="s">
        <v>358</v>
      </c>
      <c r="C170" s="65" t="s">
        <v>359</v>
      </c>
      <c r="D170" s="75">
        <v>0.8</v>
      </c>
      <c r="E170" s="71">
        <v>14</v>
      </c>
      <c r="F170" s="71">
        <v>1</v>
      </c>
      <c r="G170" s="71">
        <v>-14</v>
      </c>
      <c r="H170" s="71" t="s">
        <v>500</v>
      </c>
      <c r="I170" s="71">
        <v>3</v>
      </c>
      <c r="J170" s="71">
        <v>70</v>
      </c>
      <c r="K170" s="71" t="str">
        <f t="shared" si="60"/>
        <v>Cleared</v>
      </c>
      <c r="L170" s="71">
        <v>2</v>
      </c>
      <c r="M170" s="71">
        <v>1</v>
      </c>
      <c r="N170" s="72">
        <v>2</v>
      </c>
      <c r="O170" s="72">
        <v>3</v>
      </c>
      <c r="P170" s="72">
        <v>3</v>
      </c>
      <c r="Q170" s="72">
        <v>4</v>
      </c>
      <c r="R170" s="79">
        <f t="shared" si="82"/>
        <v>15</v>
      </c>
      <c r="S170" s="79">
        <f t="shared" si="61"/>
        <v>50</v>
      </c>
      <c r="T170" s="79">
        <f t="shared" si="62"/>
        <v>15</v>
      </c>
      <c r="U170" s="76" t="str">
        <f t="shared" si="63"/>
        <v>Cleared</v>
      </c>
      <c r="V170" s="76" t="str">
        <f t="shared" si="64"/>
        <v>Cleared</v>
      </c>
      <c r="W170" s="98" t="str">
        <f t="shared" si="65"/>
        <v>Cleared</v>
      </c>
      <c r="X170" s="75">
        <v>0.66666666666666663</v>
      </c>
      <c r="Y170" s="72">
        <v>11</v>
      </c>
      <c r="Z170" s="72">
        <v>4</v>
      </c>
      <c r="AA170" s="72">
        <v>-28</v>
      </c>
      <c r="AB170" s="72" t="s">
        <v>24</v>
      </c>
      <c r="AC170" s="72" t="s">
        <v>24</v>
      </c>
      <c r="AD170" s="72" t="s">
        <v>24</v>
      </c>
      <c r="AE170" s="71" t="str">
        <f t="shared" si="66"/>
        <v>Cleared</v>
      </c>
      <c r="AF170" s="72">
        <v>1</v>
      </c>
      <c r="AG170" s="72">
        <v>1</v>
      </c>
      <c r="AH170" s="72">
        <v>1</v>
      </c>
      <c r="AI170" s="72">
        <v>0</v>
      </c>
      <c r="AJ170" s="72">
        <v>0</v>
      </c>
      <c r="AK170" s="72">
        <v>0</v>
      </c>
      <c r="AL170" s="79">
        <f t="shared" si="83"/>
        <v>3</v>
      </c>
      <c r="AM170" s="79">
        <f t="shared" si="67"/>
        <v>10</v>
      </c>
      <c r="AN170" s="79">
        <f t="shared" si="68"/>
        <v>3</v>
      </c>
      <c r="AO170" s="76" t="str">
        <f t="shared" si="56"/>
        <v>NC</v>
      </c>
      <c r="AP170" s="76" t="str">
        <f t="shared" si="69"/>
        <v>NC</v>
      </c>
      <c r="AQ170" s="98" t="str">
        <f t="shared" si="70"/>
        <v xml:space="preserve">Test </v>
      </c>
      <c r="AR170" s="75">
        <v>0.66666666666666663</v>
      </c>
      <c r="AS170" s="72">
        <v>11</v>
      </c>
      <c r="AT170" s="72">
        <v>16</v>
      </c>
      <c r="AU170" s="72">
        <v>-17</v>
      </c>
      <c r="AV170" s="72" t="s">
        <v>24</v>
      </c>
      <c r="AW170" s="72" t="s">
        <v>24</v>
      </c>
      <c r="AX170" s="72">
        <v>67</v>
      </c>
      <c r="AY170" s="71" t="str">
        <f t="shared" si="71"/>
        <v>Cleared</v>
      </c>
      <c r="AZ170" s="72">
        <v>1</v>
      </c>
      <c r="BA170" s="72">
        <v>2</v>
      </c>
      <c r="BB170" s="72">
        <v>2</v>
      </c>
      <c r="BC170" s="72">
        <v>0</v>
      </c>
      <c r="BD170" s="72">
        <v>0</v>
      </c>
      <c r="BE170" s="72">
        <v>4</v>
      </c>
      <c r="BF170" s="79">
        <f t="shared" si="57"/>
        <v>9</v>
      </c>
      <c r="BG170" s="79">
        <f t="shared" si="72"/>
        <v>30</v>
      </c>
      <c r="BH170" s="79">
        <f t="shared" si="73"/>
        <v>9</v>
      </c>
      <c r="BI170" s="76" t="str">
        <f t="shared" si="58"/>
        <v>Cleared</v>
      </c>
      <c r="BJ170" s="76" t="str">
        <f t="shared" si="74"/>
        <v>Cleared</v>
      </c>
      <c r="BK170" s="98" t="str">
        <f t="shared" si="75"/>
        <v>Cleared</v>
      </c>
      <c r="BL170" s="75">
        <v>0.66666666666666663</v>
      </c>
      <c r="BM170" s="72" t="s">
        <v>24</v>
      </c>
      <c r="BN170" s="72" t="s">
        <v>24</v>
      </c>
      <c r="BO170" s="72" t="s">
        <v>24</v>
      </c>
      <c r="BP170" s="72" t="s">
        <v>24</v>
      </c>
      <c r="BQ170" s="72" t="s">
        <v>24</v>
      </c>
      <c r="BR170" s="72" t="s">
        <v>24</v>
      </c>
      <c r="BS170" s="71" t="str">
        <f t="shared" si="76"/>
        <v>Cleared</v>
      </c>
      <c r="BT170" s="98">
        <v>0</v>
      </c>
      <c r="BU170" s="98">
        <v>0</v>
      </c>
      <c r="BV170" s="98">
        <v>0</v>
      </c>
      <c r="BW170" s="98">
        <v>0</v>
      </c>
      <c r="BX170" s="98">
        <v>0</v>
      </c>
      <c r="BY170" s="98">
        <v>0</v>
      </c>
      <c r="BZ170" s="76">
        <f t="shared" si="77"/>
        <v>0</v>
      </c>
      <c r="CA170" s="79">
        <f t="shared" si="78"/>
        <v>0</v>
      </c>
      <c r="CB170" s="79">
        <f t="shared" si="79"/>
        <v>0</v>
      </c>
      <c r="CC170" s="99" t="str">
        <f t="shared" si="59"/>
        <v>NC</v>
      </c>
      <c r="CD170" s="99" t="str">
        <f t="shared" si="80"/>
        <v>NC</v>
      </c>
      <c r="CE170" s="98" t="str">
        <f t="shared" si="81"/>
        <v xml:space="preserve">Test </v>
      </c>
    </row>
    <row r="171" spans="1:83" s="77" customFormat="1" x14ac:dyDescent="0.3">
      <c r="A171" s="74">
        <v>167</v>
      </c>
      <c r="B171" s="60" t="s">
        <v>360</v>
      </c>
      <c r="C171" s="61" t="s">
        <v>361</v>
      </c>
      <c r="D171" s="75">
        <v>0.66666666666666663</v>
      </c>
      <c r="E171" s="71">
        <v>22</v>
      </c>
      <c r="F171" s="71">
        <v>2</v>
      </c>
      <c r="G171" s="71">
        <v>-4</v>
      </c>
      <c r="H171" s="71" t="s">
        <v>500</v>
      </c>
      <c r="I171" s="71">
        <v>8</v>
      </c>
      <c r="J171" s="71">
        <v>63</v>
      </c>
      <c r="K171" s="71" t="str">
        <f t="shared" si="60"/>
        <v>Cleared</v>
      </c>
      <c r="L171" s="71">
        <v>3</v>
      </c>
      <c r="M171" s="71">
        <v>1</v>
      </c>
      <c r="N171" s="71">
        <v>3</v>
      </c>
      <c r="O171" s="71">
        <v>3</v>
      </c>
      <c r="P171" s="71">
        <v>1</v>
      </c>
      <c r="Q171" s="71">
        <v>3</v>
      </c>
      <c r="R171" s="76">
        <f t="shared" si="82"/>
        <v>14</v>
      </c>
      <c r="S171" s="76">
        <f t="shared" si="61"/>
        <v>46.666666666666664</v>
      </c>
      <c r="T171" s="76">
        <f t="shared" si="62"/>
        <v>13.999999999999998</v>
      </c>
      <c r="U171" s="76" t="str">
        <f t="shared" si="63"/>
        <v>Cleared</v>
      </c>
      <c r="V171" s="76" t="str">
        <f t="shared" si="64"/>
        <v>Cleared</v>
      </c>
      <c r="W171" s="98" t="str">
        <f t="shared" si="65"/>
        <v>Cleared</v>
      </c>
      <c r="X171" s="75">
        <v>0.66666666666666663</v>
      </c>
      <c r="Y171" s="71" t="s">
        <v>24</v>
      </c>
      <c r="Z171" s="71" t="s">
        <v>24</v>
      </c>
      <c r="AA171" s="71" t="s">
        <v>24</v>
      </c>
      <c r="AB171" s="71" t="s">
        <v>24</v>
      </c>
      <c r="AC171" s="71">
        <v>8</v>
      </c>
      <c r="AD171" s="71">
        <v>62</v>
      </c>
      <c r="AE171" s="71" t="str">
        <f t="shared" si="66"/>
        <v>Cleared</v>
      </c>
      <c r="AF171" s="71">
        <v>0</v>
      </c>
      <c r="AG171" s="71">
        <v>0</v>
      </c>
      <c r="AH171" s="71">
        <v>0</v>
      </c>
      <c r="AI171" s="71">
        <v>0</v>
      </c>
      <c r="AJ171" s="71">
        <v>1</v>
      </c>
      <c r="AK171" s="71">
        <v>3</v>
      </c>
      <c r="AL171" s="76">
        <f t="shared" si="83"/>
        <v>4</v>
      </c>
      <c r="AM171" s="76">
        <f t="shared" si="67"/>
        <v>13.333333333333334</v>
      </c>
      <c r="AN171" s="76">
        <f t="shared" si="68"/>
        <v>4</v>
      </c>
      <c r="AO171" s="76" t="str">
        <f t="shared" si="56"/>
        <v>NC</v>
      </c>
      <c r="AP171" s="76" t="str">
        <f t="shared" si="69"/>
        <v>NC</v>
      </c>
      <c r="AQ171" s="98" t="str">
        <f t="shared" si="70"/>
        <v xml:space="preserve">Test </v>
      </c>
      <c r="AR171" s="75">
        <v>0.66666666666666663</v>
      </c>
      <c r="AS171" s="71">
        <v>20</v>
      </c>
      <c r="AT171" s="71">
        <v>5</v>
      </c>
      <c r="AU171" s="71">
        <v>0</v>
      </c>
      <c r="AV171" s="71" t="s">
        <v>24</v>
      </c>
      <c r="AW171" s="71">
        <v>8</v>
      </c>
      <c r="AX171" s="71">
        <v>62</v>
      </c>
      <c r="AY171" s="71" t="str">
        <f t="shared" si="71"/>
        <v>Cleared</v>
      </c>
      <c r="AZ171" s="71">
        <v>3</v>
      </c>
      <c r="BA171" s="71">
        <v>1</v>
      </c>
      <c r="BB171" s="71">
        <v>3</v>
      </c>
      <c r="BC171" s="71">
        <v>0</v>
      </c>
      <c r="BD171" s="71">
        <v>1</v>
      </c>
      <c r="BE171" s="71">
        <v>3</v>
      </c>
      <c r="BF171" s="76">
        <f t="shared" si="57"/>
        <v>11</v>
      </c>
      <c r="BG171" s="76">
        <f t="shared" si="72"/>
        <v>36.666666666666664</v>
      </c>
      <c r="BH171" s="76">
        <f t="shared" si="73"/>
        <v>10.999999999999998</v>
      </c>
      <c r="BI171" s="76" t="str">
        <f t="shared" si="58"/>
        <v>Cleared</v>
      </c>
      <c r="BJ171" s="76" t="str">
        <f t="shared" si="74"/>
        <v>Cleared</v>
      </c>
      <c r="BK171" s="98" t="str">
        <f t="shared" si="75"/>
        <v>Cleared</v>
      </c>
      <c r="BL171" s="75">
        <v>0.66666666666666663</v>
      </c>
      <c r="BM171" s="71" t="s">
        <v>24</v>
      </c>
      <c r="BN171" s="71" t="s">
        <v>24</v>
      </c>
      <c r="BO171" s="71" t="s">
        <v>24</v>
      </c>
      <c r="BP171" s="71">
        <v>6.1</v>
      </c>
      <c r="BQ171" s="71">
        <v>8</v>
      </c>
      <c r="BR171" s="71">
        <v>62</v>
      </c>
      <c r="BS171" s="71" t="str">
        <f t="shared" si="76"/>
        <v>Cleared</v>
      </c>
      <c r="BT171" s="93">
        <v>0</v>
      </c>
      <c r="BU171" s="98">
        <v>0</v>
      </c>
      <c r="BV171" s="98">
        <v>0</v>
      </c>
      <c r="BW171" s="93">
        <v>3</v>
      </c>
      <c r="BX171" s="93">
        <v>1</v>
      </c>
      <c r="BY171" s="93">
        <v>3</v>
      </c>
      <c r="BZ171" s="76">
        <f t="shared" si="77"/>
        <v>7</v>
      </c>
      <c r="CA171" s="76">
        <f t="shared" si="78"/>
        <v>23.333333333333332</v>
      </c>
      <c r="CB171" s="76">
        <f t="shared" si="79"/>
        <v>6.9999999999999991</v>
      </c>
      <c r="CC171" s="99" t="str">
        <f t="shared" si="59"/>
        <v>NC</v>
      </c>
      <c r="CD171" s="99" t="str">
        <f t="shared" si="80"/>
        <v>NC</v>
      </c>
      <c r="CE171" s="98" t="str">
        <f t="shared" si="81"/>
        <v xml:space="preserve">Test </v>
      </c>
    </row>
    <row r="172" spans="1:83" s="77" customFormat="1" x14ac:dyDescent="0.3">
      <c r="A172" s="78">
        <v>168</v>
      </c>
      <c r="B172" s="64" t="s">
        <v>362</v>
      </c>
      <c r="C172" s="65" t="s">
        <v>363</v>
      </c>
      <c r="D172" s="75">
        <v>0.8666666666666667</v>
      </c>
      <c r="E172" s="71">
        <v>5</v>
      </c>
      <c r="F172" s="71">
        <v>1</v>
      </c>
      <c r="G172" s="71">
        <v>8</v>
      </c>
      <c r="H172" s="71" t="s">
        <v>500</v>
      </c>
      <c r="I172" s="71">
        <v>8</v>
      </c>
      <c r="J172" s="71">
        <v>74</v>
      </c>
      <c r="K172" s="71" t="str">
        <f t="shared" si="60"/>
        <v>Cleared</v>
      </c>
      <c r="L172" s="71">
        <v>1</v>
      </c>
      <c r="M172" s="71">
        <v>1</v>
      </c>
      <c r="N172" s="72">
        <v>3</v>
      </c>
      <c r="O172" s="72">
        <v>3</v>
      </c>
      <c r="P172" s="72">
        <v>1</v>
      </c>
      <c r="Q172" s="72">
        <v>4</v>
      </c>
      <c r="R172" s="79">
        <f t="shared" si="82"/>
        <v>13</v>
      </c>
      <c r="S172" s="79">
        <f t="shared" si="61"/>
        <v>43.333333333333336</v>
      </c>
      <c r="T172" s="79">
        <f t="shared" si="62"/>
        <v>13</v>
      </c>
      <c r="U172" s="76" t="str">
        <f t="shared" si="63"/>
        <v>Cleared</v>
      </c>
      <c r="V172" s="76" t="str">
        <f t="shared" si="64"/>
        <v>Cleared</v>
      </c>
      <c r="W172" s="98" t="str">
        <f t="shared" si="65"/>
        <v>Cleared</v>
      </c>
      <c r="X172" s="75">
        <v>0.9</v>
      </c>
      <c r="Y172" s="72" t="s">
        <v>24</v>
      </c>
      <c r="Z172" s="72" t="s">
        <v>24</v>
      </c>
      <c r="AA172" s="72" t="s">
        <v>24</v>
      </c>
      <c r="AB172" s="72" t="s">
        <v>24</v>
      </c>
      <c r="AC172" s="72">
        <v>8</v>
      </c>
      <c r="AD172" s="72">
        <v>73</v>
      </c>
      <c r="AE172" s="71" t="str">
        <f t="shared" si="66"/>
        <v>Cleared</v>
      </c>
      <c r="AF172" s="72">
        <v>0</v>
      </c>
      <c r="AG172" s="72">
        <v>0</v>
      </c>
      <c r="AH172" s="72">
        <v>0</v>
      </c>
      <c r="AI172" s="72">
        <v>0</v>
      </c>
      <c r="AJ172" s="72">
        <v>1</v>
      </c>
      <c r="AK172" s="72">
        <v>4</v>
      </c>
      <c r="AL172" s="79">
        <f t="shared" si="83"/>
        <v>5</v>
      </c>
      <c r="AM172" s="79">
        <f t="shared" si="67"/>
        <v>16.666666666666664</v>
      </c>
      <c r="AN172" s="79">
        <f t="shared" si="68"/>
        <v>4.9999999999999991</v>
      </c>
      <c r="AO172" s="76" t="str">
        <f t="shared" si="56"/>
        <v>NC</v>
      </c>
      <c r="AP172" s="76" t="str">
        <f t="shared" si="69"/>
        <v>NC</v>
      </c>
      <c r="AQ172" s="98" t="str">
        <f t="shared" si="70"/>
        <v xml:space="preserve">Test </v>
      </c>
      <c r="AR172" s="75">
        <v>0.8666666666666667</v>
      </c>
      <c r="AS172" s="72">
        <v>20</v>
      </c>
      <c r="AT172" s="72">
        <v>21</v>
      </c>
      <c r="AU172" s="72">
        <v>8</v>
      </c>
      <c r="AV172" s="72" t="s">
        <v>24</v>
      </c>
      <c r="AW172" s="72">
        <v>8</v>
      </c>
      <c r="AX172" s="72">
        <v>72</v>
      </c>
      <c r="AY172" s="71" t="str">
        <f t="shared" si="71"/>
        <v>Cleared</v>
      </c>
      <c r="AZ172" s="72">
        <v>3</v>
      </c>
      <c r="BA172" s="72">
        <v>3</v>
      </c>
      <c r="BB172" s="72">
        <v>3</v>
      </c>
      <c r="BC172" s="72">
        <v>0</v>
      </c>
      <c r="BD172" s="72">
        <v>1</v>
      </c>
      <c r="BE172" s="72">
        <v>4</v>
      </c>
      <c r="BF172" s="79">
        <f t="shared" si="57"/>
        <v>14</v>
      </c>
      <c r="BG172" s="79">
        <f t="shared" si="72"/>
        <v>46.666666666666664</v>
      </c>
      <c r="BH172" s="79">
        <f t="shared" si="73"/>
        <v>13.999999999999998</v>
      </c>
      <c r="BI172" s="76" t="str">
        <f t="shared" si="58"/>
        <v>Cleared</v>
      </c>
      <c r="BJ172" s="76" t="str">
        <f t="shared" si="74"/>
        <v>Cleared</v>
      </c>
      <c r="BK172" s="98" t="str">
        <f t="shared" si="75"/>
        <v>Cleared</v>
      </c>
      <c r="BL172" s="75">
        <v>1.0666666666666667</v>
      </c>
      <c r="BM172" s="72">
        <v>13</v>
      </c>
      <c r="BN172" s="72">
        <v>20</v>
      </c>
      <c r="BO172" s="72">
        <v>4</v>
      </c>
      <c r="BP172" s="72">
        <v>3.3</v>
      </c>
      <c r="BQ172" s="72">
        <v>8</v>
      </c>
      <c r="BR172" s="72">
        <v>71</v>
      </c>
      <c r="BS172" s="71" t="str">
        <f t="shared" si="76"/>
        <v>Cleared</v>
      </c>
      <c r="BT172" s="98">
        <v>2</v>
      </c>
      <c r="BU172" s="98">
        <v>3</v>
      </c>
      <c r="BV172" s="98">
        <v>3</v>
      </c>
      <c r="BW172" s="98">
        <v>2</v>
      </c>
      <c r="BX172" s="98">
        <v>1</v>
      </c>
      <c r="BY172" s="98">
        <v>4</v>
      </c>
      <c r="BZ172" s="76">
        <f t="shared" si="77"/>
        <v>15</v>
      </c>
      <c r="CA172" s="79">
        <f t="shared" si="78"/>
        <v>50</v>
      </c>
      <c r="CB172" s="79">
        <f t="shared" si="79"/>
        <v>15</v>
      </c>
      <c r="CC172" s="99" t="str">
        <f t="shared" si="59"/>
        <v>Cleared</v>
      </c>
      <c r="CD172" s="99" t="str">
        <f t="shared" si="80"/>
        <v>Cleared</v>
      </c>
      <c r="CE172" s="98" t="str">
        <f t="shared" si="81"/>
        <v>Cleared</v>
      </c>
    </row>
    <row r="173" spans="1:83" s="77" customFormat="1" x14ac:dyDescent="0.3">
      <c r="A173" s="74">
        <v>169</v>
      </c>
      <c r="B173" s="60" t="s">
        <v>364</v>
      </c>
      <c r="C173" s="61" t="s">
        <v>365</v>
      </c>
      <c r="D173" s="75">
        <v>0.66666666666666663</v>
      </c>
      <c r="E173" s="71">
        <v>7</v>
      </c>
      <c r="F173" s="71">
        <v>1</v>
      </c>
      <c r="G173" s="71">
        <v>-28</v>
      </c>
      <c r="H173" s="71" t="s">
        <v>500</v>
      </c>
      <c r="I173" s="71">
        <v>8</v>
      </c>
      <c r="J173" s="71">
        <v>64</v>
      </c>
      <c r="K173" s="71" t="str">
        <f t="shared" si="60"/>
        <v>Cleared</v>
      </c>
      <c r="L173" s="71">
        <v>1</v>
      </c>
      <c r="M173" s="71">
        <v>1</v>
      </c>
      <c r="N173" s="71">
        <v>1</v>
      </c>
      <c r="O173" s="71">
        <v>3</v>
      </c>
      <c r="P173" s="71">
        <v>1</v>
      </c>
      <c r="Q173" s="71">
        <v>3</v>
      </c>
      <c r="R173" s="76">
        <f t="shared" si="82"/>
        <v>10</v>
      </c>
      <c r="S173" s="76">
        <f t="shared" si="61"/>
        <v>33.333333333333329</v>
      </c>
      <c r="T173" s="76">
        <f t="shared" si="62"/>
        <v>9.9999999999999982</v>
      </c>
      <c r="U173" s="76" t="str">
        <f t="shared" si="63"/>
        <v>Cleared</v>
      </c>
      <c r="V173" s="76" t="str">
        <f t="shared" si="64"/>
        <v>Cleared</v>
      </c>
      <c r="W173" s="98" t="str">
        <f t="shared" si="65"/>
        <v>Cleared</v>
      </c>
      <c r="X173" s="75">
        <v>0.66666666666666663</v>
      </c>
      <c r="Y173" s="71">
        <v>16</v>
      </c>
      <c r="Z173" s="71">
        <v>1</v>
      </c>
      <c r="AA173" s="71">
        <v>-25</v>
      </c>
      <c r="AB173" s="71" t="s">
        <v>24</v>
      </c>
      <c r="AC173" s="71" t="s">
        <v>24</v>
      </c>
      <c r="AD173" s="71">
        <v>64</v>
      </c>
      <c r="AE173" s="71" t="str">
        <f t="shared" si="66"/>
        <v>Cleared</v>
      </c>
      <c r="AF173" s="71">
        <v>2</v>
      </c>
      <c r="AG173" s="71">
        <v>1</v>
      </c>
      <c r="AH173" s="71">
        <v>2</v>
      </c>
      <c r="AI173" s="71">
        <v>0</v>
      </c>
      <c r="AJ173" s="71">
        <v>0</v>
      </c>
      <c r="AK173" s="71">
        <v>3</v>
      </c>
      <c r="AL173" s="76">
        <f t="shared" si="83"/>
        <v>8</v>
      </c>
      <c r="AM173" s="76">
        <f t="shared" si="67"/>
        <v>26.666666666666668</v>
      </c>
      <c r="AN173" s="76">
        <f t="shared" si="68"/>
        <v>8</v>
      </c>
      <c r="AO173" s="76" t="str">
        <f t="shared" si="56"/>
        <v>NC</v>
      </c>
      <c r="AP173" s="76" t="str">
        <f t="shared" si="69"/>
        <v>NC</v>
      </c>
      <c r="AQ173" s="98" t="str">
        <f t="shared" si="70"/>
        <v xml:space="preserve">Test </v>
      </c>
      <c r="AR173" s="75">
        <v>0.7</v>
      </c>
      <c r="AS173" s="71">
        <v>5</v>
      </c>
      <c r="AT173" s="71">
        <v>5</v>
      </c>
      <c r="AU173" s="71">
        <v>-21</v>
      </c>
      <c r="AV173" s="71">
        <v>3.7</v>
      </c>
      <c r="AW173" s="71" t="s">
        <v>24</v>
      </c>
      <c r="AX173" s="71">
        <v>65</v>
      </c>
      <c r="AY173" s="71" t="str">
        <f t="shared" si="71"/>
        <v>Cleared</v>
      </c>
      <c r="AZ173" s="71">
        <v>1</v>
      </c>
      <c r="BA173" s="71">
        <v>1</v>
      </c>
      <c r="BB173" s="71">
        <v>2</v>
      </c>
      <c r="BC173" s="71">
        <v>2</v>
      </c>
      <c r="BD173" s="71">
        <v>0</v>
      </c>
      <c r="BE173" s="71">
        <v>3</v>
      </c>
      <c r="BF173" s="76">
        <f t="shared" si="57"/>
        <v>9</v>
      </c>
      <c r="BG173" s="76">
        <f t="shared" si="72"/>
        <v>30</v>
      </c>
      <c r="BH173" s="76">
        <f t="shared" si="73"/>
        <v>9</v>
      </c>
      <c r="BI173" s="76" t="str">
        <f t="shared" si="58"/>
        <v>Cleared</v>
      </c>
      <c r="BJ173" s="76" t="str">
        <f t="shared" si="74"/>
        <v>Cleared</v>
      </c>
      <c r="BK173" s="98" t="str">
        <f t="shared" si="75"/>
        <v>Cleared</v>
      </c>
      <c r="BL173" s="75">
        <v>0.66666666666666663</v>
      </c>
      <c r="BM173" s="71">
        <v>14</v>
      </c>
      <c r="BN173" s="71">
        <v>4</v>
      </c>
      <c r="BO173" s="71">
        <v>-24</v>
      </c>
      <c r="BP173" s="71">
        <v>4.3</v>
      </c>
      <c r="BQ173" s="71" t="s">
        <v>24</v>
      </c>
      <c r="BR173" s="71">
        <v>62</v>
      </c>
      <c r="BS173" s="71" t="str">
        <f t="shared" si="76"/>
        <v>Cleared</v>
      </c>
      <c r="BT173" s="93">
        <v>2</v>
      </c>
      <c r="BU173" s="98">
        <v>1</v>
      </c>
      <c r="BV173" s="98">
        <v>1</v>
      </c>
      <c r="BW173" s="93">
        <v>2</v>
      </c>
      <c r="BX173" s="93">
        <v>0</v>
      </c>
      <c r="BY173" s="93">
        <v>3</v>
      </c>
      <c r="BZ173" s="76">
        <f t="shared" si="77"/>
        <v>9</v>
      </c>
      <c r="CA173" s="76">
        <f t="shared" si="78"/>
        <v>30</v>
      </c>
      <c r="CB173" s="76">
        <f t="shared" si="79"/>
        <v>9</v>
      </c>
      <c r="CC173" s="99" t="str">
        <f t="shared" si="59"/>
        <v>Cleared</v>
      </c>
      <c r="CD173" s="99" t="str">
        <f t="shared" si="80"/>
        <v>Cleared</v>
      </c>
      <c r="CE173" s="98" t="str">
        <f t="shared" si="81"/>
        <v>Cleared</v>
      </c>
    </row>
    <row r="174" spans="1:83" s="77" customFormat="1" x14ac:dyDescent="0.3">
      <c r="A174" s="78">
        <v>170</v>
      </c>
      <c r="B174" s="64" t="s">
        <v>366</v>
      </c>
      <c r="C174" s="65" t="s">
        <v>367</v>
      </c>
      <c r="D174" s="75">
        <v>0.8</v>
      </c>
      <c r="E174" s="71">
        <v>4</v>
      </c>
      <c r="F174" s="71">
        <v>2</v>
      </c>
      <c r="G174" s="71">
        <v>-13</v>
      </c>
      <c r="H174" s="71" t="s">
        <v>500</v>
      </c>
      <c r="I174" s="71">
        <v>8</v>
      </c>
      <c r="J174" s="71">
        <v>0</v>
      </c>
      <c r="K174" s="71" t="str">
        <f t="shared" si="60"/>
        <v>Cleared</v>
      </c>
      <c r="L174" s="71">
        <v>1</v>
      </c>
      <c r="M174" s="71">
        <v>1</v>
      </c>
      <c r="N174" s="72">
        <v>2</v>
      </c>
      <c r="O174" s="72">
        <v>3</v>
      </c>
      <c r="P174" s="72">
        <v>1</v>
      </c>
      <c r="Q174" s="72">
        <v>1</v>
      </c>
      <c r="R174" s="79">
        <f t="shared" si="82"/>
        <v>9</v>
      </c>
      <c r="S174" s="79">
        <f t="shared" si="61"/>
        <v>30</v>
      </c>
      <c r="T174" s="79">
        <f t="shared" si="62"/>
        <v>9</v>
      </c>
      <c r="U174" s="76" t="str">
        <f t="shared" si="63"/>
        <v>Cleared</v>
      </c>
      <c r="V174" s="76" t="str">
        <f t="shared" si="64"/>
        <v>Cleared</v>
      </c>
      <c r="W174" s="98" t="str">
        <f t="shared" si="65"/>
        <v>Cleared</v>
      </c>
      <c r="X174" s="75">
        <v>0.66666666666666663</v>
      </c>
      <c r="Y174" s="72">
        <v>4</v>
      </c>
      <c r="Z174" s="72">
        <v>1</v>
      </c>
      <c r="AA174" s="72">
        <v>-10</v>
      </c>
      <c r="AB174" s="72" t="s">
        <v>24</v>
      </c>
      <c r="AC174" s="72">
        <v>8</v>
      </c>
      <c r="AD174" s="72" t="s">
        <v>24</v>
      </c>
      <c r="AE174" s="71" t="str">
        <f t="shared" si="66"/>
        <v>Cleared</v>
      </c>
      <c r="AF174" s="72">
        <v>1</v>
      </c>
      <c r="AG174" s="72">
        <v>1</v>
      </c>
      <c r="AH174" s="72">
        <v>2</v>
      </c>
      <c r="AI174" s="72">
        <v>0</v>
      </c>
      <c r="AJ174" s="72">
        <v>1</v>
      </c>
      <c r="AK174" s="72">
        <v>0</v>
      </c>
      <c r="AL174" s="79">
        <f t="shared" si="83"/>
        <v>5</v>
      </c>
      <c r="AM174" s="79">
        <f t="shared" si="67"/>
        <v>16.666666666666664</v>
      </c>
      <c r="AN174" s="79">
        <f t="shared" si="68"/>
        <v>4.9999999999999991</v>
      </c>
      <c r="AO174" s="76" t="str">
        <f t="shared" si="56"/>
        <v>NC</v>
      </c>
      <c r="AP174" s="76" t="str">
        <f t="shared" si="69"/>
        <v>NC</v>
      </c>
      <c r="AQ174" s="98" t="str">
        <f t="shared" si="70"/>
        <v xml:space="preserve">Test </v>
      </c>
      <c r="AR174" s="75">
        <v>0.66666666666666663</v>
      </c>
      <c r="AS174" s="72">
        <v>5</v>
      </c>
      <c r="AT174" s="72">
        <v>2</v>
      </c>
      <c r="AU174" s="72">
        <v>-9</v>
      </c>
      <c r="AV174" s="72">
        <v>2.2999999999999998</v>
      </c>
      <c r="AW174" s="72">
        <v>8</v>
      </c>
      <c r="AX174" s="72">
        <v>57</v>
      </c>
      <c r="AY174" s="71" t="str">
        <f t="shared" si="71"/>
        <v>Cleared</v>
      </c>
      <c r="AZ174" s="72">
        <v>1</v>
      </c>
      <c r="BA174" s="72">
        <v>1</v>
      </c>
      <c r="BB174" s="72">
        <v>2</v>
      </c>
      <c r="BC174" s="72">
        <v>2</v>
      </c>
      <c r="BD174" s="72">
        <v>1</v>
      </c>
      <c r="BE174" s="72">
        <v>2</v>
      </c>
      <c r="BF174" s="79">
        <f t="shared" si="57"/>
        <v>9</v>
      </c>
      <c r="BG174" s="79">
        <f t="shared" si="72"/>
        <v>30</v>
      </c>
      <c r="BH174" s="79">
        <f t="shared" si="73"/>
        <v>9</v>
      </c>
      <c r="BI174" s="76" t="str">
        <f t="shared" si="58"/>
        <v>Cleared</v>
      </c>
      <c r="BJ174" s="76" t="str">
        <f t="shared" si="74"/>
        <v>Cleared</v>
      </c>
      <c r="BK174" s="98" t="str">
        <f t="shared" si="75"/>
        <v>Cleared</v>
      </c>
      <c r="BL174" s="75">
        <v>0.73333333333333328</v>
      </c>
      <c r="BM174" s="72">
        <v>6</v>
      </c>
      <c r="BN174" s="72">
        <v>4</v>
      </c>
      <c r="BO174" s="72">
        <v>-7</v>
      </c>
      <c r="BP174" s="72">
        <v>2.4</v>
      </c>
      <c r="BQ174" s="72">
        <v>8</v>
      </c>
      <c r="BR174" s="72" t="s">
        <v>24</v>
      </c>
      <c r="BS174" s="71" t="str">
        <f t="shared" si="76"/>
        <v>Cleared</v>
      </c>
      <c r="BT174" s="98">
        <v>1</v>
      </c>
      <c r="BU174" s="98">
        <v>1</v>
      </c>
      <c r="BV174" s="98">
        <v>2</v>
      </c>
      <c r="BW174" s="98">
        <v>2</v>
      </c>
      <c r="BX174" s="98">
        <v>1</v>
      </c>
      <c r="BY174" s="98">
        <v>0</v>
      </c>
      <c r="BZ174" s="76">
        <f t="shared" si="77"/>
        <v>7</v>
      </c>
      <c r="CA174" s="79">
        <f t="shared" si="78"/>
        <v>23.333333333333332</v>
      </c>
      <c r="CB174" s="79">
        <f t="shared" si="79"/>
        <v>6.9999999999999991</v>
      </c>
      <c r="CC174" s="99" t="str">
        <f t="shared" si="59"/>
        <v>NC</v>
      </c>
      <c r="CD174" s="99" t="str">
        <f t="shared" si="80"/>
        <v>NC</v>
      </c>
      <c r="CE174" s="98" t="str">
        <f t="shared" si="81"/>
        <v xml:space="preserve">Test </v>
      </c>
    </row>
    <row r="175" spans="1:83" s="77" customFormat="1" x14ac:dyDescent="0.3">
      <c r="A175" s="74">
        <v>171</v>
      </c>
      <c r="B175" s="60" t="s">
        <v>368</v>
      </c>
      <c r="C175" s="61" t="s">
        <v>369</v>
      </c>
      <c r="D175" s="75">
        <v>0.33333333333333331</v>
      </c>
      <c r="E175" s="71">
        <v>2</v>
      </c>
      <c r="F175" s="71">
        <v>1</v>
      </c>
      <c r="G175" s="71">
        <v>-8</v>
      </c>
      <c r="H175" s="71" t="s">
        <v>500</v>
      </c>
      <c r="I175" s="71">
        <v>8</v>
      </c>
      <c r="J175" s="71">
        <v>55</v>
      </c>
      <c r="K175" s="71" t="str">
        <f t="shared" si="60"/>
        <v>NC</v>
      </c>
      <c r="L175" s="71">
        <v>1</v>
      </c>
      <c r="M175" s="71">
        <v>1</v>
      </c>
      <c r="N175" s="71">
        <v>2</v>
      </c>
      <c r="O175" s="71">
        <v>3</v>
      </c>
      <c r="P175" s="71">
        <v>1</v>
      </c>
      <c r="Q175" s="71">
        <v>2</v>
      </c>
      <c r="R175" s="76">
        <f t="shared" si="82"/>
        <v>10</v>
      </c>
      <c r="S175" s="76">
        <f t="shared" si="61"/>
        <v>33.333333333333329</v>
      </c>
      <c r="T175" s="76">
        <f t="shared" si="62"/>
        <v>9.9999999999999982</v>
      </c>
      <c r="U175" s="76" t="str">
        <f t="shared" si="63"/>
        <v>Cleared</v>
      </c>
      <c r="V175" s="76" t="str">
        <f t="shared" si="64"/>
        <v>NC</v>
      </c>
      <c r="W175" s="98" t="str">
        <f t="shared" si="65"/>
        <v xml:space="preserve">Attendance  </v>
      </c>
      <c r="X175" s="75">
        <v>0.13333333333333333</v>
      </c>
      <c r="Y175" s="71" t="s">
        <v>24</v>
      </c>
      <c r="Z175" s="71" t="s">
        <v>24</v>
      </c>
      <c r="AA175" s="71" t="s">
        <v>24</v>
      </c>
      <c r="AB175" s="71" t="s">
        <v>24</v>
      </c>
      <c r="AC175" s="71">
        <v>8</v>
      </c>
      <c r="AD175" s="71" t="s">
        <v>24</v>
      </c>
      <c r="AE175" s="71" t="str">
        <f t="shared" si="66"/>
        <v>NC</v>
      </c>
      <c r="AF175" s="71">
        <v>0</v>
      </c>
      <c r="AG175" s="71">
        <v>0</v>
      </c>
      <c r="AH175" s="71">
        <v>0</v>
      </c>
      <c r="AI175" s="71">
        <v>0</v>
      </c>
      <c r="AJ175" s="71">
        <v>1</v>
      </c>
      <c r="AK175" s="71">
        <v>0</v>
      </c>
      <c r="AL175" s="76">
        <f t="shared" si="83"/>
        <v>1</v>
      </c>
      <c r="AM175" s="76">
        <f t="shared" si="67"/>
        <v>3.3333333333333335</v>
      </c>
      <c r="AN175" s="76">
        <f t="shared" si="68"/>
        <v>1</v>
      </c>
      <c r="AO175" s="76" t="str">
        <f t="shared" si="56"/>
        <v>NC</v>
      </c>
      <c r="AP175" s="76" t="str">
        <f t="shared" si="69"/>
        <v>NC</v>
      </c>
      <c r="AQ175" s="98" t="str">
        <f t="shared" si="70"/>
        <v xml:space="preserve">Attendance  Test </v>
      </c>
      <c r="AR175" s="75">
        <v>3.3333333333333333E-2</v>
      </c>
      <c r="AS175" s="71" t="s">
        <v>24</v>
      </c>
      <c r="AT175" s="71" t="s">
        <v>24</v>
      </c>
      <c r="AU175" s="71" t="s">
        <v>24</v>
      </c>
      <c r="AV175" s="71" t="s">
        <v>24</v>
      </c>
      <c r="AW175" s="71" t="s">
        <v>24</v>
      </c>
      <c r="AX175" s="71" t="s">
        <v>24</v>
      </c>
      <c r="AY175" s="71" t="str">
        <f t="shared" si="71"/>
        <v>NC</v>
      </c>
      <c r="AZ175" s="71">
        <v>0</v>
      </c>
      <c r="BA175" s="71">
        <v>0</v>
      </c>
      <c r="BB175" s="71">
        <v>0</v>
      </c>
      <c r="BC175" s="71">
        <v>0</v>
      </c>
      <c r="BD175" s="71">
        <v>0</v>
      </c>
      <c r="BE175" s="71">
        <v>0</v>
      </c>
      <c r="BF175" s="76">
        <f t="shared" si="57"/>
        <v>0</v>
      </c>
      <c r="BG175" s="76">
        <f t="shared" si="72"/>
        <v>0</v>
      </c>
      <c r="BH175" s="76">
        <f t="shared" si="73"/>
        <v>0</v>
      </c>
      <c r="BI175" s="76" t="str">
        <f t="shared" si="58"/>
        <v>NC</v>
      </c>
      <c r="BJ175" s="76" t="str">
        <f t="shared" si="74"/>
        <v>NC</v>
      </c>
      <c r="BK175" s="98" t="str">
        <f t="shared" si="75"/>
        <v xml:space="preserve">Attendance  Test </v>
      </c>
      <c r="BL175" s="75">
        <v>0</v>
      </c>
      <c r="BM175" s="71" t="s">
        <v>24</v>
      </c>
      <c r="BN175" s="71" t="s">
        <v>24</v>
      </c>
      <c r="BO175" s="71" t="s">
        <v>24</v>
      </c>
      <c r="BP175" s="71" t="s">
        <v>24</v>
      </c>
      <c r="BQ175" s="71" t="s">
        <v>24</v>
      </c>
      <c r="BR175" s="71" t="s">
        <v>24</v>
      </c>
      <c r="BS175" s="71" t="str">
        <f t="shared" si="76"/>
        <v>NC</v>
      </c>
      <c r="BT175" s="93">
        <v>0</v>
      </c>
      <c r="BU175" s="98">
        <v>0</v>
      </c>
      <c r="BV175" s="98">
        <v>0</v>
      </c>
      <c r="BW175" s="93">
        <v>0</v>
      </c>
      <c r="BX175" s="93">
        <v>0</v>
      </c>
      <c r="BY175" s="93">
        <v>0</v>
      </c>
      <c r="BZ175" s="76">
        <f t="shared" si="77"/>
        <v>0</v>
      </c>
      <c r="CA175" s="76">
        <f t="shared" si="78"/>
        <v>0</v>
      </c>
      <c r="CB175" s="76">
        <f t="shared" si="79"/>
        <v>0</v>
      </c>
      <c r="CC175" s="99" t="str">
        <f t="shared" si="59"/>
        <v>NC</v>
      </c>
      <c r="CD175" s="99" t="str">
        <f t="shared" si="80"/>
        <v>NC</v>
      </c>
      <c r="CE175" s="98" t="str">
        <f t="shared" si="81"/>
        <v xml:space="preserve">Attendance  Test </v>
      </c>
    </row>
    <row r="176" spans="1:83" s="77" customFormat="1" x14ac:dyDescent="0.3">
      <c r="A176" s="78">
        <v>172</v>
      </c>
      <c r="B176" s="64" t="s">
        <v>370</v>
      </c>
      <c r="C176" s="65" t="s">
        <v>371</v>
      </c>
      <c r="D176" s="75">
        <v>0.66666666666666663</v>
      </c>
      <c r="E176" s="71">
        <v>3</v>
      </c>
      <c r="F176" s="71">
        <v>12</v>
      </c>
      <c r="G176" s="71">
        <v>6</v>
      </c>
      <c r="H176" s="71" t="s">
        <v>500</v>
      </c>
      <c r="I176" s="71">
        <v>8</v>
      </c>
      <c r="J176" s="71">
        <v>72</v>
      </c>
      <c r="K176" s="71" t="str">
        <f t="shared" si="60"/>
        <v>Cleared</v>
      </c>
      <c r="L176" s="71">
        <v>1</v>
      </c>
      <c r="M176" s="71">
        <v>2</v>
      </c>
      <c r="N176" s="72">
        <v>3</v>
      </c>
      <c r="O176" s="72">
        <v>3</v>
      </c>
      <c r="P176" s="72">
        <v>1</v>
      </c>
      <c r="Q176" s="72">
        <v>4</v>
      </c>
      <c r="R176" s="79">
        <f t="shared" si="82"/>
        <v>14</v>
      </c>
      <c r="S176" s="79">
        <f t="shared" si="61"/>
        <v>46.666666666666664</v>
      </c>
      <c r="T176" s="79">
        <f t="shared" si="62"/>
        <v>13.999999999999998</v>
      </c>
      <c r="U176" s="76" t="str">
        <f t="shared" si="63"/>
        <v>Cleared</v>
      </c>
      <c r="V176" s="76" t="str">
        <f t="shared" si="64"/>
        <v>Cleared</v>
      </c>
      <c r="W176" s="98" t="str">
        <f t="shared" si="65"/>
        <v>Cleared</v>
      </c>
      <c r="X176" s="75">
        <v>0.66666666666666663</v>
      </c>
      <c r="Y176" s="72" t="s">
        <v>24</v>
      </c>
      <c r="Z176" s="72" t="s">
        <v>24</v>
      </c>
      <c r="AA176" s="72" t="s">
        <v>24</v>
      </c>
      <c r="AB176" s="72" t="s">
        <v>24</v>
      </c>
      <c r="AC176" s="72" t="s">
        <v>24</v>
      </c>
      <c r="AD176" s="72">
        <v>73</v>
      </c>
      <c r="AE176" s="71" t="str">
        <f t="shared" si="66"/>
        <v>Cleared</v>
      </c>
      <c r="AF176" s="72">
        <v>0</v>
      </c>
      <c r="AG176" s="72">
        <v>0</v>
      </c>
      <c r="AH176" s="72">
        <v>0</v>
      </c>
      <c r="AI176" s="72">
        <v>0</v>
      </c>
      <c r="AJ176" s="72">
        <v>0</v>
      </c>
      <c r="AK176" s="72">
        <v>4</v>
      </c>
      <c r="AL176" s="79">
        <f t="shared" si="83"/>
        <v>4</v>
      </c>
      <c r="AM176" s="79">
        <f t="shared" si="67"/>
        <v>13.333333333333334</v>
      </c>
      <c r="AN176" s="79">
        <f t="shared" si="68"/>
        <v>4</v>
      </c>
      <c r="AO176" s="76" t="str">
        <f t="shared" si="56"/>
        <v>NC</v>
      </c>
      <c r="AP176" s="76" t="str">
        <f t="shared" si="69"/>
        <v>NC</v>
      </c>
      <c r="AQ176" s="98" t="str">
        <f t="shared" si="70"/>
        <v xml:space="preserve">Test </v>
      </c>
      <c r="AR176" s="75">
        <v>0.66666666666666663</v>
      </c>
      <c r="AS176" s="72">
        <v>2</v>
      </c>
      <c r="AT176" s="72">
        <v>18</v>
      </c>
      <c r="AU176" s="72">
        <v>13</v>
      </c>
      <c r="AV176" s="72" t="s">
        <v>24</v>
      </c>
      <c r="AW176" s="72" t="s">
        <v>24</v>
      </c>
      <c r="AX176" s="72">
        <v>74</v>
      </c>
      <c r="AY176" s="71" t="str">
        <f t="shared" si="71"/>
        <v>Cleared</v>
      </c>
      <c r="AZ176" s="72">
        <v>1</v>
      </c>
      <c r="BA176" s="72">
        <v>3</v>
      </c>
      <c r="BB176" s="72">
        <v>4</v>
      </c>
      <c r="BC176" s="72">
        <v>0</v>
      </c>
      <c r="BD176" s="72">
        <v>0</v>
      </c>
      <c r="BE176" s="72">
        <v>4</v>
      </c>
      <c r="BF176" s="79">
        <f t="shared" si="57"/>
        <v>12</v>
      </c>
      <c r="BG176" s="79">
        <f t="shared" si="72"/>
        <v>40</v>
      </c>
      <c r="BH176" s="79">
        <f t="shared" si="73"/>
        <v>12</v>
      </c>
      <c r="BI176" s="76" t="str">
        <f t="shared" si="58"/>
        <v>Cleared</v>
      </c>
      <c r="BJ176" s="76" t="str">
        <f t="shared" si="74"/>
        <v>Cleared</v>
      </c>
      <c r="BK176" s="98" t="str">
        <f t="shared" si="75"/>
        <v>Cleared</v>
      </c>
      <c r="BL176" s="75">
        <v>0.66666666666666663</v>
      </c>
      <c r="BM176" s="72">
        <v>2</v>
      </c>
      <c r="BN176" s="72">
        <v>24</v>
      </c>
      <c r="BO176" s="72">
        <v>9</v>
      </c>
      <c r="BP176" s="72" t="s">
        <v>24</v>
      </c>
      <c r="BQ176" s="72" t="s">
        <v>24</v>
      </c>
      <c r="BR176" s="72">
        <v>74</v>
      </c>
      <c r="BS176" s="71" t="str">
        <f t="shared" si="76"/>
        <v>Cleared</v>
      </c>
      <c r="BT176" s="98">
        <v>1</v>
      </c>
      <c r="BU176" s="98">
        <v>4</v>
      </c>
      <c r="BV176" s="98">
        <v>3</v>
      </c>
      <c r="BW176" s="98">
        <v>0</v>
      </c>
      <c r="BX176" s="98">
        <v>0</v>
      </c>
      <c r="BY176" s="98">
        <v>4</v>
      </c>
      <c r="BZ176" s="76">
        <f t="shared" si="77"/>
        <v>12</v>
      </c>
      <c r="CA176" s="79">
        <f t="shared" si="78"/>
        <v>40</v>
      </c>
      <c r="CB176" s="79">
        <f t="shared" si="79"/>
        <v>12</v>
      </c>
      <c r="CC176" s="99" t="str">
        <f t="shared" si="59"/>
        <v>Cleared</v>
      </c>
      <c r="CD176" s="99" t="str">
        <f t="shared" si="80"/>
        <v>Cleared</v>
      </c>
      <c r="CE176" s="98" t="str">
        <f t="shared" si="81"/>
        <v>Cleared</v>
      </c>
    </row>
    <row r="177" spans="1:83" s="77" customFormat="1" x14ac:dyDescent="0.3">
      <c r="A177" s="74">
        <v>173</v>
      </c>
      <c r="B177" s="60" t="s">
        <v>372</v>
      </c>
      <c r="C177" s="61" t="s">
        <v>373</v>
      </c>
      <c r="D177" s="75">
        <v>0.8</v>
      </c>
      <c r="E177" s="71">
        <v>3</v>
      </c>
      <c r="F177" s="71">
        <v>1</v>
      </c>
      <c r="G177" s="71">
        <v>-4</v>
      </c>
      <c r="H177" s="71" t="s">
        <v>500</v>
      </c>
      <c r="I177" s="71">
        <v>7</v>
      </c>
      <c r="J177" s="71">
        <v>69</v>
      </c>
      <c r="K177" s="71" t="str">
        <f t="shared" si="60"/>
        <v>Cleared</v>
      </c>
      <c r="L177" s="71">
        <v>1</v>
      </c>
      <c r="M177" s="71">
        <v>1</v>
      </c>
      <c r="N177" s="71">
        <v>3</v>
      </c>
      <c r="O177" s="71">
        <v>3</v>
      </c>
      <c r="P177" s="71">
        <v>1</v>
      </c>
      <c r="Q177" s="71">
        <v>4</v>
      </c>
      <c r="R177" s="76">
        <f t="shared" si="82"/>
        <v>13</v>
      </c>
      <c r="S177" s="76">
        <f t="shared" si="61"/>
        <v>43.333333333333336</v>
      </c>
      <c r="T177" s="76">
        <f t="shared" si="62"/>
        <v>13</v>
      </c>
      <c r="U177" s="76" t="str">
        <f t="shared" si="63"/>
        <v>Cleared</v>
      </c>
      <c r="V177" s="76" t="str">
        <f t="shared" si="64"/>
        <v>Cleared</v>
      </c>
      <c r="W177" s="98" t="str">
        <f t="shared" si="65"/>
        <v>Cleared</v>
      </c>
      <c r="X177" s="75">
        <v>0.66666666666666663</v>
      </c>
      <c r="Y177" s="71" t="s">
        <v>24</v>
      </c>
      <c r="Z177" s="71" t="s">
        <v>24</v>
      </c>
      <c r="AA177" s="71" t="s">
        <v>24</v>
      </c>
      <c r="AB177" s="71" t="s">
        <v>24</v>
      </c>
      <c r="AC177" s="71" t="s">
        <v>24</v>
      </c>
      <c r="AD177" s="71" t="s">
        <v>24</v>
      </c>
      <c r="AE177" s="71" t="str">
        <f t="shared" si="66"/>
        <v>Cleared</v>
      </c>
      <c r="AF177" s="71">
        <v>0</v>
      </c>
      <c r="AG177" s="71">
        <v>0</v>
      </c>
      <c r="AH177" s="71">
        <v>0</v>
      </c>
      <c r="AI177" s="71">
        <v>0</v>
      </c>
      <c r="AJ177" s="71">
        <v>0</v>
      </c>
      <c r="AK177" s="71">
        <v>0</v>
      </c>
      <c r="AL177" s="76">
        <f t="shared" si="83"/>
        <v>0</v>
      </c>
      <c r="AM177" s="76">
        <f t="shared" si="67"/>
        <v>0</v>
      </c>
      <c r="AN177" s="76">
        <f t="shared" si="68"/>
        <v>0</v>
      </c>
      <c r="AO177" s="76" t="str">
        <f t="shared" si="56"/>
        <v>NC</v>
      </c>
      <c r="AP177" s="76" t="str">
        <f t="shared" si="69"/>
        <v>NC</v>
      </c>
      <c r="AQ177" s="98" t="str">
        <f t="shared" si="70"/>
        <v xml:space="preserve">Test </v>
      </c>
      <c r="AR177" s="75">
        <v>0</v>
      </c>
      <c r="AS177" s="71">
        <v>16</v>
      </c>
      <c r="AT177" s="71">
        <v>2</v>
      </c>
      <c r="AU177" s="71">
        <v>2</v>
      </c>
      <c r="AV177" s="71" t="s">
        <v>24</v>
      </c>
      <c r="AW177" s="71" t="s">
        <v>24</v>
      </c>
      <c r="AX177" s="71" t="s">
        <v>24</v>
      </c>
      <c r="AY177" s="71" t="str">
        <f t="shared" si="71"/>
        <v>NC</v>
      </c>
      <c r="AZ177" s="71">
        <v>2</v>
      </c>
      <c r="BA177" s="71">
        <v>1</v>
      </c>
      <c r="BB177" s="71">
        <v>3</v>
      </c>
      <c r="BC177" s="71">
        <v>0</v>
      </c>
      <c r="BD177" s="71">
        <v>0</v>
      </c>
      <c r="BE177" s="71">
        <v>0</v>
      </c>
      <c r="BF177" s="76">
        <f t="shared" si="57"/>
        <v>6</v>
      </c>
      <c r="BG177" s="76">
        <f t="shared" si="72"/>
        <v>20</v>
      </c>
      <c r="BH177" s="76">
        <f t="shared" si="73"/>
        <v>6</v>
      </c>
      <c r="BI177" s="76" t="str">
        <f t="shared" si="58"/>
        <v>NC</v>
      </c>
      <c r="BJ177" s="76" t="str">
        <f t="shared" si="74"/>
        <v>NC</v>
      </c>
      <c r="BK177" s="98" t="str">
        <f t="shared" si="75"/>
        <v xml:space="preserve">Attendance  Test </v>
      </c>
      <c r="BL177" s="75">
        <v>0.66666666666666663</v>
      </c>
      <c r="BM177" s="71">
        <v>23</v>
      </c>
      <c r="BN177" s="71">
        <v>2</v>
      </c>
      <c r="BO177" s="71">
        <v>-1</v>
      </c>
      <c r="BP177" s="71">
        <v>3.1</v>
      </c>
      <c r="BQ177" s="71" t="s">
        <v>24</v>
      </c>
      <c r="BR177" s="71">
        <v>69</v>
      </c>
      <c r="BS177" s="71" t="str">
        <f t="shared" si="76"/>
        <v>Cleared</v>
      </c>
      <c r="BT177" s="93">
        <v>4</v>
      </c>
      <c r="BU177" s="98">
        <v>1</v>
      </c>
      <c r="BV177" s="98">
        <v>3</v>
      </c>
      <c r="BW177" s="93">
        <v>2</v>
      </c>
      <c r="BX177" s="93">
        <v>0</v>
      </c>
      <c r="BY177" s="93">
        <v>4</v>
      </c>
      <c r="BZ177" s="76">
        <f t="shared" si="77"/>
        <v>14</v>
      </c>
      <c r="CA177" s="76">
        <f t="shared" si="78"/>
        <v>46.666666666666664</v>
      </c>
      <c r="CB177" s="76">
        <f t="shared" si="79"/>
        <v>13.999999999999998</v>
      </c>
      <c r="CC177" s="99" t="str">
        <f t="shared" si="59"/>
        <v>Cleared</v>
      </c>
      <c r="CD177" s="99" t="str">
        <f t="shared" si="80"/>
        <v>Cleared</v>
      </c>
      <c r="CE177" s="98" t="str">
        <f t="shared" si="81"/>
        <v>Cleared</v>
      </c>
    </row>
    <row r="178" spans="1:83" s="77" customFormat="1" x14ac:dyDescent="0.3">
      <c r="A178" s="78">
        <v>174</v>
      </c>
      <c r="B178" s="64" t="s">
        <v>374</v>
      </c>
      <c r="C178" s="65" t="s">
        <v>375</v>
      </c>
      <c r="D178" s="75">
        <v>0.8</v>
      </c>
      <c r="E178" s="71">
        <v>4</v>
      </c>
      <c r="F178" s="71">
        <v>2</v>
      </c>
      <c r="G178" s="71">
        <v>1</v>
      </c>
      <c r="H178" s="71" t="s">
        <v>500</v>
      </c>
      <c r="I178" s="71">
        <v>8</v>
      </c>
      <c r="J178" s="71">
        <v>70</v>
      </c>
      <c r="K178" s="71" t="str">
        <f t="shared" si="60"/>
        <v>Cleared</v>
      </c>
      <c r="L178" s="71">
        <v>1</v>
      </c>
      <c r="M178" s="71">
        <v>1</v>
      </c>
      <c r="N178" s="72">
        <v>3</v>
      </c>
      <c r="O178" s="72">
        <v>3</v>
      </c>
      <c r="P178" s="72">
        <v>1</v>
      </c>
      <c r="Q178" s="72">
        <v>4</v>
      </c>
      <c r="R178" s="79">
        <f t="shared" si="82"/>
        <v>13</v>
      </c>
      <c r="S178" s="79">
        <f t="shared" si="61"/>
        <v>43.333333333333336</v>
      </c>
      <c r="T178" s="79">
        <f t="shared" si="62"/>
        <v>13</v>
      </c>
      <c r="U178" s="76" t="str">
        <f t="shared" si="63"/>
        <v>Cleared</v>
      </c>
      <c r="V178" s="76" t="str">
        <f t="shared" si="64"/>
        <v>Cleared</v>
      </c>
      <c r="W178" s="98" t="str">
        <f t="shared" si="65"/>
        <v>Cleared</v>
      </c>
      <c r="X178" s="75">
        <v>0.66666666666666663</v>
      </c>
      <c r="Y178" s="72">
        <v>4</v>
      </c>
      <c r="Z178" s="72">
        <v>1</v>
      </c>
      <c r="AA178" s="72">
        <v>6</v>
      </c>
      <c r="AB178" s="72" t="s">
        <v>24</v>
      </c>
      <c r="AC178" s="72">
        <v>5</v>
      </c>
      <c r="AD178" s="72">
        <v>71</v>
      </c>
      <c r="AE178" s="71" t="str">
        <f t="shared" si="66"/>
        <v>Cleared</v>
      </c>
      <c r="AF178" s="72">
        <v>1</v>
      </c>
      <c r="AG178" s="72">
        <v>1</v>
      </c>
      <c r="AH178" s="72">
        <v>3</v>
      </c>
      <c r="AI178" s="72">
        <v>0</v>
      </c>
      <c r="AJ178" s="72">
        <v>1</v>
      </c>
      <c r="AK178" s="72">
        <v>4</v>
      </c>
      <c r="AL178" s="79">
        <f t="shared" si="83"/>
        <v>10</v>
      </c>
      <c r="AM178" s="79">
        <f t="shared" si="67"/>
        <v>33.333333333333329</v>
      </c>
      <c r="AN178" s="79">
        <f t="shared" si="68"/>
        <v>9.9999999999999982</v>
      </c>
      <c r="AO178" s="76" t="str">
        <f t="shared" si="56"/>
        <v>Cleared</v>
      </c>
      <c r="AP178" s="76" t="str">
        <f t="shared" si="69"/>
        <v>Cleared</v>
      </c>
      <c r="AQ178" s="98" t="str">
        <f t="shared" si="70"/>
        <v>Cleared</v>
      </c>
      <c r="AR178" s="75">
        <v>0.13333333333333333</v>
      </c>
      <c r="AS178" s="72">
        <v>8</v>
      </c>
      <c r="AT178" s="72">
        <v>2</v>
      </c>
      <c r="AU178" s="72">
        <v>1</v>
      </c>
      <c r="AV178" s="72">
        <v>2.6</v>
      </c>
      <c r="AW178" s="72" t="s">
        <v>24</v>
      </c>
      <c r="AX178" s="72" t="s">
        <v>24</v>
      </c>
      <c r="AY178" s="71" t="str">
        <f t="shared" si="71"/>
        <v>NC</v>
      </c>
      <c r="AZ178" s="72">
        <v>1</v>
      </c>
      <c r="BA178" s="72">
        <v>1</v>
      </c>
      <c r="BB178" s="72">
        <v>3</v>
      </c>
      <c r="BC178" s="72">
        <v>2</v>
      </c>
      <c r="BD178" s="72">
        <v>0</v>
      </c>
      <c r="BE178" s="72">
        <v>0</v>
      </c>
      <c r="BF178" s="79">
        <f t="shared" si="57"/>
        <v>7</v>
      </c>
      <c r="BG178" s="79">
        <f t="shared" si="72"/>
        <v>23.333333333333332</v>
      </c>
      <c r="BH178" s="79">
        <f t="shared" si="73"/>
        <v>6.9999999999999991</v>
      </c>
      <c r="BI178" s="76" t="str">
        <f t="shared" si="58"/>
        <v>NC</v>
      </c>
      <c r="BJ178" s="76" t="str">
        <f t="shared" si="74"/>
        <v>NC</v>
      </c>
      <c r="BK178" s="98" t="str">
        <f t="shared" si="75"/>
        <v xml:space="preserve">Attendance  Test </v>
      </c>
      <c r="BL178" s="75">
        <v>0.26666666666666666</v>
      </c>
      <c r="BM178" s="72">
        <v>5</v>
      </c>
      <c r="BN178" s="72">
        <v>2</v>
      </c>
      <c r="BO178" s="72">
        <v>0</v>
      </c>
      <c r="BP178" s="72">
        <v>2.2000000000000002</v>
      </c>
      <c r="BQ178" s="72" t="s">
        <v>24</v>
      </c>
      <c r="BR178" s="72" t="s">
        <v>24</v>
      </c>
      <c r="BS178" s="71" t="str">
        <f t="shared" si="76"/>
        <v>NC</v>
      </c>
      <c r="BT178" s="98">
        <v>1</v>
      </c>
      <c r="BU178" s="98">
        <v>1</v>
      </c>
      <c r="BV178" s="98">
        <v>3</v>
      </c>
      <c r="BW178" s="98">
        <v>2</v>
      </c>
      <c r="BX178" s="98">
        <v>0</v>
      </c>
      <c r="BY178" s="98">
        <v>0</v>
      </c>
      <c r="BZ178" s="76">
        <f t="shared" si="77"/>
        <v>7</v>
      </c>
      <c r="CA178" s="79">
        <f t="shared" si="78"/>
        <v>23.333333333333332</v>
      </c>
      <c r="CB178" s="79">
        <f t="shared" si="79"/>
        <v>6.9999999999999991</v>
      </c>
      <c r="CC178" s="99" t="str">
        <f t="shared" si="59"/>
        <v>NC</v>
      </c>
      <c r="CD178" s="99" t="str">
        <f t="shared" si="80"/>
        <v>NC</v>
      </c>
      <c r="CE178" s="98" t="str">
        <f t="shared" si="81"/>
        <v xml:space="preserve">Attendance  Test </v>
      </c>
    </row>
    <row r="179" spans="1:83" s="77" customFormat="1" x14ac:dyDescent="0.3">
      <c r="A179" s="74">
        <v>175</v>
      </c>
      <c r="B179" s="60" t="s">
        <v>376</v>
      </c>
      <c r="C179" s="61" t="s">
        <v>377</v>
      </c>
      <c r="D179" s="75">
        <v>0.66666666666666663</v>
      </c>
      <c r="E179" s="71">
        <v>7</v>
      </c>
      <c r="F179" s="71">
        <v>1</v>
      </c>
      <c r="G179" s="71">
        <v>-9</v>
      </c>
      <c r="H179" s="71" t="s">
        <v>500</v>
      </c>
      <c r="I179" s="71">
        <v>2</v>
      </c>
      <c r="J179" s="71">
        <v>65</v>
      </c>
      <c r="K179" s="71" t="str">
        <f t="shared" si="60"/>
        <v>Cleared</v>
      </c>
      <c r="L179" s="71">
        <v>1</v>
      </c>
      <c r="M179" s="71">
        <v>1</v>
      </c>
      <c r="N179" s="71">
        <v>3</v>
      </c>
      <c r="O179" s="71">
        <v>3</v>
      </c>
      <c r="P179" s="71">
        <v>4</v>
      </c>
      <c r="Q179" s="71">
        <v>3</v>
      </c>
      <c r="R179" s="76">
        <f t="shared" si="82"/>
        <v>15</v>
      </c>
      <c r="S179" s="76">
        <f t="shared" si="61"/>
        <v>50</v>
      </c>
      <c r="T179" s="76">
        <f t="shared" si="62"/>
        <v>15</v>
      </c>
      <c r="U179" s="76" t="str">
        <f t="shared" si="63"/>
        <v>Cleared</v>
      </c>
      <c r="V179" s="76" t="str">
        <f t="shared" si="64"/>
        <v>Cleared</v>
      </c>
      <c r="W179" s="98" t="str">
        <f t="shared" si="65"/>
        <v>Cleared</v>
      </c>
      <c r="X179" s="75">
        <v>0.66666666666666663</v>
      </c>
      <c r="Y179" s="71">
        <v>5</v>
      </c>
      <c r="Z179" s="71">
        <v>2</v>
      </c>
      <c r="AA179" s="71">
        <v>-8</v>
      </c>
      <c r="AB179" s="71" t="s">
        <v>24</v>
      </c>
      <c r="AC179" s="71" t="s">
        <v>24</v>
      </c>
      <c r="AD179" s="71">
        <v>64</v>
      </c>
      <c r="AE179" s="71" t="str">
        <f t="shared" si="66"/>
        <v>Cleared</v>
      </c>
      <c r="AF179" s="71">
        <v>1</v>
      </c>
      <c r="AG179" s="71">
        <v>1</v>
      </c>
      <c r="AH179" s="71">
        <v>3</v>
      </c>
      <c r="AI179" s="71">
        <v>0</v>
      </c>
      <c r="AJ179" s="71">
        <v>0</v>
      </c>
      <c r="AK179" s="71">
        <v>3</v>
      </c>
      <c r="AL179" s="76">
        <f t="shared" si="83"/>
        <v>8</v>
      </c>
      <c r="AM179" s="76">
        <f t="shared" si="67"/>
        <v>26.666666666666668</v>
      </c>
      <c r="AN179" s="76">
        <f t="shared" si="68"/>
        <v>8</v>
      </c>
      <c r="AO179" s="76" t="str">
        <f t="shared" si="56"/>
        <v>NC</v>
      </c>
      <c r="AP179" s="76" t="str">
        <f t="shared" si="69"/>
        <v>NC</v>
      </c>
      <c r="AQ179" s="98" t="str">
        <f t="shared" si="70"/>
        <v xml:space="preserve">Test </v>
      </c>
      <c r="AR179" s="75">
        <v>0.66666666666666663</v>
      </c>
      <c r="AS179" s="71">
        <v>7</v>
      </c>
      <c r="AT179" s="71">
        <v>3</v>
      </c>
      <c r="AU179" s="71">
        <v>-1</v>
      </c>
      <c r="AV179" s="71">
        <v>4.5</v>
      </c>
      <c r="AW179" s="71">
        <v>5</v>
      </c>
      <c r="AX179" s="71">
        <v>66</v>
      </c>
      <c r="AY179" s="71" t="str">
        <f t="shared" si="71"/>
        <v>Cleared</v>
      </c>
      <c r="AZ179" s="71">
        <v>1</v>
      </c>
      <c r="BA179" s="71">
        <v>1</v>
      </c>
      <c r="BB179" s="71">
        <v>3</v>
      </c>
      <c r="BC179" s="71">
        <v>2</v>
      </c>
      <c r="BD179" s="71">
        <v>1</v>
      </c>
      <c r="BE179" s="71">
        <v>3</v>
      </c>
      <c r="BF179" s="76">
        <f t="shared" si="57"/>
        <v>11</v>
      </c>
      <c r="BG179" s="76">
        <f t="shared" si="72"/>
        <v>36.666666666666664</v>
      </c>
      <c r="BH179" s="76">
        <f t="shared" si="73"/>
        <v>10.999999999999998</v>
      </c>
      <c r="BI179" s="76" t="str">
        <f t="shared" si="58"/>
        <v>Cleared</v>
      </c>
      <c r="BJ179" s="76" t="str">
        <f t="shared" si="74"/>
        <v>Cleared</v>
      </c>
      <c r="BK179" s="98" t="str">
        <f t="shared" si="75"/>
        <v>Cleared</v>
      </c>
      <c r="BL179" s="75">
        <v>0.66666666666666663</v>
      </c>
      <c r="BM179" s="71">
        <v>12</v>
      </c>
      <c r="BN179" s="71">
        <v>2</v>
      </c>
      <c r="BO179" s="71">
        <v>-2</v>
      </c>
      <c r="BP179" s="71">
        <v>4.3</v>
      </c>
      <c r="BQ179" s="71">
        <v>5</v>
      </c>
      <c r="BR179" s="71">
        <v>64</v>
      </c>
      <c r="BS179" s="71" t="str">
        <f t="shared" si="76"/>
        <v>Cleared</v>
      </c>
      <c r="BT179" s="93">
        <v>2</v>
      </c>
      <c r="BU179" s="98">
        <v>1</v>
      </c>
      <c r="BV179" s="98">
        <v>3</v>
      </c>
      <c r="BW179" s="93">
        <v>2</v>
      </c>
      <c r="BX179" s="93">
        <v>1</v>
      </c>
      <c r="BY179" s="93">
        <v>3</v>
      </c>
      <c r="BZ179" s="76">
        <f t="shared" si="77"/>
        <v>12</v>
      </c>
      <c r="CA179" s="76">
        <f t="shared" si="78"/>
        <v>40</v>
      </c>
      <c r="CB179" s="76">
        <f t="shared" si="79"/>
        <v>12</v>
      </c>
      <c r="CC179" s="99" t="str">
        <f t="shared" si="59"/>
        <v>Cleared</v>
      </c>
      <c r="CD179" s="99" t="str">
        <f t="shared" si="80"/>
        <v>Cleared</v>
      </c>
      <c r="CE179" s="98" t="str">
        <f t="shared" si="81"/>
        <v>Cleared</v>
      </c>
    </row>
    <row r="180" spans="1:83" s="77" customFormat="1" x14ac:dyDescent="0.3">
      <c r="A180" s="78">
        <v>176</v>
      </c>
      <c r="B180" s="64" t="s">
        <v>378</v>
      </c>
      <c r="C180" s="65" t="s">
        <v>379</v>
      </c>
      <c r="D180" s="75">
        <v>0.16666666666666666</v>
      </c>
      <c r="E180" s="71" t="s">
        <v>24</v>
      </c>
      <c r="F180" s="71" t="s">
        <v>24</v>
      </c>
      <c r="G180" s="71" t="s">
        <v>24</v>
      </c>
      <c r="H180" s="71" t="s">
        <v>24</v>
      </c>
      <c r="I180" s="71" t="s">
        <v>24</v>
      </c>
      <c r="J180" s="71" t="s">
        <v>24</v>
      </c>
      <c r="K180" s="71" t="str">
        <f t="shared" si="60"/>
        <v>NC</v>
      </c>
      <c r="L180" s="71">
        <v>0</v>
      </c>
      <c r="M180" s="71">
        <v>0</v>
      </c>
      <c r="N180" s="72">
        <v>0</v>
      </c>
      <c r="O180" s="72">
        <v>0</v>
      </c>
      <c r="P180" s="72">
        <v>0</v>
      </c>
      <c r="Q180" s="72">
        <v>0</v>
      </c>
      <c r="R180" s="79">
        <f t="shared" si="82"/>
        <v>0</v>
      </c>
      <c r="S180" s="79">
        <f t="shared" si="61"/>
        <v>0</v>
      </c>
      <c r="T180" s="79">
        <f t="shared" si="62"/>
        <v>0</v>
      </c>
      <c r="U180" s="76" t="str">
        <f t="shared" si="63"/>
        <v>NC</v>
      </c>
      <c r="V180" s="76" t="str">
        <f t="shared" si="64"/>
        <v>NC</v>
      </c>
      <c r="W180" s="98" t="str">
        <f t="shared" si="65"/>
        <v xml:space="preserve">Attendance  Test </v>
      </c>
      <c r="X180" s="75">
        <v>3.3333333333333333E-2</v>
      </c>
      <c r="Y180" s="72" t="s">
        <v>24</v>
      </c>
      <c r="Z180" s="72" t="s">
        <v>24</v>
      </c>
      <c r="AA180" s="72" t="s">
        <v>24</v>
      </c>
      <c r="AB180" s="72" t="s">
        <v>24</v>
      </c>
      <c r="AC180" s="72" t="s">
        <v>24</v>
      </c>
      <c r="AD180" s="72" t="s">
        <v>24</v>
      </c>
      <c r="AE180" s="71" t="str">
        <f t="shared" si="66"/>
        <v>NC</v>
      </c>
      <c r="AF180" s="72">
        <v>0</v>
      </c>
      <c r="AG180" s="72">
        <v>0</v>
      </c>
      <c r="AH180" s="72">
        <v>0</v>
      </c>
      <c r="AI180" s="72">
        <v>0</v>
      </c>
      <c r="AJ180" s="72">
        <v>0</v>
      </c>
      <c r="AK180" s="72">
        <v>0</v>
      </c>
      <c r="AL180" s="79">
        <f t="shared" si="83"/>
        <v>0</v>
      </c>
      <c r="AM180" s="79">
        <f t="shared" si="67"/>
        <v>0</v>
      </c>
      <c r="AN180" s="79">
        <f t="shared" si="68"/>
        <v>0</v>
      </c>
      <c r="AO180" s="76" t="str">
        <f t="shared" si="56"/>
        <v>NC</v>
      </c>
      <c r="AP180" s="76" t="str">
        <f t="shared" si="69"/>
        <v>NC</v>
      </c>
      <c r="AQ180" s="98" t="str">
        <f t="shared" si="70"/>
        <v xml:space="preserve">Attendance  Test </v>
      </c>
      <c r="AR180" s="75">
        <v>3.3333333333333333E-2</v>
      </c>
      <c r="AS180" s="72" t="s">
        <v>24</v>
      </c>
      <c r="AT180" s="72" t="s">
        <v>24</v>
      </c>
      <c r="AU180" s="72" t="s">
        <v>24</v>
      </c>
      <c r="AV180" s="72" t="s">
        <v>24</v>
      </c>
      <c r="AW180" s="72">
        <v>8</v>
      </c>
      <c r="AX180" s="72" t="s">
        <v>24</v>
      </c>
      <c r="AY180" s="71" t="str">
        <f t="shared" si="71"/>
        <v>NC</v>
      </c>
      <c r="AZ180" s="72">
        <v>0</v>
      </c>
      <c r="BA180" s="72">
        <v>0</v>
      </c>
      <c r="BB180" s="72">
        <v>0</v>
      </c>
      <c r="BC180" s="72">
        <v>0</v>
      </c>
      <c r="BD180" s="72">
        <v>1</v>
      </c>
      <c r="BE180" s="72">
        <v>0</v>
      </c>
      <c r="BF180" s="79">
        <f t="shared" si="57"/>
        <v>1</v>
      </c>
      <c r="BG180" s="79">
        <f t="shared" si="72"/>
        <v>3.3333333333333335</v>
      </c>
      <c r="BH180" s="79">
        <f t="shared" si="73"/>
        <v>1</v>
      </c>
      <c r="BI180" s="76" t="str">
        <f t="shared" si="58"/>
        <v>NC</v>
      </c>
      <c r="BJ180" s="76" t="str">
        <f t="shared" si="74"/>
        <v>NC</v>
      </c>
      <c r="BK180" s="98" t="str">
        <f t="shared" si="75"/>
        <v xml:space="preserve">Attendance  Test </v>
      </c>
      <c r="BL180" s="75">
        <v>0</v>
      </c>
      <c r="BM180" s="72">
        <v>15</v>
      </c>
      <c r="BN180" s="72">
        <v>3</v>
      </c>
      <c r="BO180" s="72">
        <v>-3</v>
      </c>
      <c r="BP180" s="72" t="s">
        <v>24</v>
      </c>
      <c r="BQ180" s="72">
        <v>8</v>
      </c>
      <c r="BR180" s="72" t="s">
        <v>24</v>
      </c>
      <c r="BS180" s="71" t="str">
        <f t="shared" si="76"/>
        <v>NC</v>
      </c>
      <c r="BT180" s="98">
        <v>2</v>
      </c>
      <c r="BU180" s="98">
        <v>1</v>
      </c>
      <c r="BV180" s="98">
        <v>3</v>
      </c>
      <c r="BW180" s="98">
        <v>0</v>
      </c>
      <c r="BX180" s="98">
        <v>1</v>
      </c>
      <c r="BY180" s="98">
        <v>0</v>
      </c>
      <c r="BZ180" s="76">
        <f t="shared" si="77"/>
        <v>7</v>
      </c>
      <c r="CA180" s="79">
        <f t="shared" si="78"/>
        <v>23.333333333333332</v>
      </c>
      <c r="CB180" s="79">
        <f t="shared" si="79"/>
        <v>6.9999999999999991</v>
      </c>
      <c r="CC180" s="99" t="str">
        <f t="shared" si="59"/>
        <v>NC</v>
      </c>
      <c r="CD180" s="99" t="str">
        <f t="shared" si="80"/>
        <v>NC</v>
      </c>
      <c r="CE180" s="98" t="str">
        <f t="shared" si="81"/>
        <v xml:space="preserve">Attendance  Test </v>
      </c>
    </row>
    <row r="181" spans="1:83" s="77" customFormat="1" x14ac:dyDescent="0.3">
      <c r="A181" s="74">
        <v>177</v>
      </c>
      <c r="B181" s="60" t="s">
        <v>380</v>
      </c>
      <c r="C181" s="61" t="s">
        <v>381</v>
      </c>
      <c r="D181" s="75">
        <v>0.8</v>
      </c>
      <c r="E181" s="71">
        <v>30</v>
      </c>
      <c r="F181" s="71">
        <v>2</v>
      </c>
      <c r="G181" s="71">
        <v>-8</v>
      </c>
      <c r="H181" s="71" t="s">
        <v>500</v>
      </c>
      <c r="I181" s="71">
        <v>2</v>
      </c>
      <c r="J181" s="71">
        <v>75</v>
      </c>
      <c r="K181" s="71" t="str">
        <f t="shared" si="60"/>
        <v>Cleared</v>
      </c>
      <c r="L181" s="71">
        <v>5</v>
      </c>
      <c r="M181" s="71">
        <v>1</v>
      </c>
      <c r="N181" s="71">
        <v>3</v>
      </c>
      <c r="O181" s="71">
        <v>3</v>
      </c>
      <c r="P181" s="71">
        <v>4</v>
      </c>
      <c r="Q181" s="71">
        <v>5</v>
      </c>
      <c r="R181" s="76">
        <f t="shared" si="82"/>
        <v>21</v>
      </c>
      <c r="S181" s="76">
        <f t="shared" si="61"/>
        <v>70</v>
      </c>
      <c r="T181" s="76">
        <f t="shared" si="62"/>
        <v>21</v>
      </c>
      <c r="U181" s="76" t="str">
        <f t="shared" si="63"/>
        <v>Cleared</v>
      </c>
      <c r="V181" s="76" t="str">
        <f t="shared" si="64"/>
        <v>Cleared</v>
      </c>
      <c r="W181" s="98" t="str">
        <f t="shared" si="65"/>
        <v>Cleared</v>
      </c>
      <c r="X181" s="75">
        <v>0.66666666666666663</v>
      </c>
      <c r="Y181" s="71">
        <v>30</v>
      </c>
      <c r="Z181" s="71">
        <v>11</v>
      </c>
      <c r="AA181" s="71">
        <v>-2</v>
      </c>
      <c r="AB181" s="71">
        <v>7.7</v>
      </c>
      <c r="AC181" s="71">
        <v>3</v>
      </c>
      <c r="AD181" s="71" t="s">
        <v>24</v>
      </c>
      <c r="AE181" s="71" t="str">
        <f t="shared" si="66"/>
        <v>Cleared</v>
      </c>
      <c r="AF181" s="71">
        <v>5</v>
      </c>
      <c r="AG181" s="71">
        <v>1</v>
      </c>
      <c r="AH181" s="71">
        <v>3</v>
      </c>
      <c r="AI181" s="71">
        <v>3</v>
      </c>
      <c r="AJ181" s="71">
        <v>3</v>
      </c>
      <c r="AK181" s="71">
        <v>0</v>
      </c>
      <c r="AL181" s="76">
        <f t="shared" si="83"/>
        <v>15</v>
      </c>
      <c r="AM181" s="76">
        <f t="shared" si="67"/>
        <v>50</v>
      </c>
      <c r="AN181" s="76">
        <f t="shared" si="68"/>
        <v>15</v>
      </c>
      <c r="AO181" s="76" t="str">
        <f t="shared" si="56"/>
        <v>Cleared</v>
      </c>
      <c r="AP181" s="76" t="str">
        <f t="shared" si="69"/>
        <v>Cleared</v>
      </c>
      <c r="AQ181" s="98" t="str">
        <f t="shared" si="70"/>
        <v>Cleared</v>
      </c>
      <c r="AR181" s="75">
        <v>0.8</v>
      </c>
      <c r="AS181" s="71">
        <v>35</v>
      </c>
      <c r="AT181" s="71">
        <v>5</v>
      </c>
      <c r="AU181" s="71">
        <v>-3</v>
      </c>
      <c r="AV181" s="71" t="s">
        <v>24</v>
      </c>
      <c r="AW181" s="71">
        <v>3</v>
      </c>
      <c r="AX181" s="71">
        <v>72</v>
      </c>
      <c r="AY181" s="71" t="str">
        <f t="shared" si="71"/>
        <v>Cleared</v>
      </c>
      <c r="AZ181" s="71">
        <v>5</v>
      </c>
      <c r="BA181" s="71">
        <v>1</v>
      </c>
      <c r="BB181" s="71">
        <v>3</v>
      </c>
      <c r="BC181" s="71">
        <v>0</v>
      </c>
      <c r="BD181" s="71">
        <v>3</v>
      </c>
      <c r="BE181" s="71">
        <v>4</v>
      </c>
      <c r="BF181" s="76">
        <f t="shared" si="57"/>
        <v>16</v>
      </c>
      <c r="BG181" s="76">
        <f t="shared" si="72"/>
        <v>53.333333333333336</v>
      </c>
      <c r="BH181" s="76">
        <f t="shared" si="73"/>
        <v>16</v>
      </c>
      <c r="BI181" s="76" t="str">
        <f t="shared" si="58"/>
        <v>Cleared</v>
      </c>
      <c r="BJ181" s="76" t="str">
        <f t="shared" si="74"/>
        <v>Cleared</v>
      </c>
      <c r="BK181" s="98" t="str">
        <f t="shared" si="75"/>
        <v>Cleared</v>
      </c>
      <c r="BL181" s="75">
        <v>0.8</v>
      </c>
      <c r="BM181" s="71" t="s">
        <v>24</v>
      </c>
      <c r="BN181" s="71" t="s">
        <v>24</v>
      </c>
      <c r="BO181" s="71" t="s">
        <v>24</v>
      </c>
      <c r="BP181" s="71">
        <v>6.9</v>
      </c>
      <c r="BQ181" s="71">
        <v>3</v>
      </c>
      <c r="BR181" s="71">
        <v>72</v>
      </c>
      <c r="BS181" s="71" t="str">
        <f t="shared" si="76"/>
        <v>Cleared</v>
      </c>
      <c r="BT181" s="93">
        <v>0</v>
      </c>
      <c r="BU181" s="98">
        <v>0</v>
      </c>
      <c r="BV181" s="98">
        <v>0</v>
      </c>
      <c r="BW181" s="93">
        <v>3</v>
      </c>
      <c r="BX181" s="93">
        <v>3</v>
      </c>
      <c r="BY181" s="93">
        <v>4</v>
      </c>
      <c r="BZ181" s="76">
        <f t="shared" si="77"/>
        <v>10</v>
      </c>
      <c r="CA181" s="76">
        <f t="shared" si="78"/>
        <v>33.333333333333329</v>
      </c>
      <c r="CB181" s="76">
        <f t="shared" si="79"/>
        <v>9.9999999999999982</v>
      </c>
      <c r="CC181" s="99" t="str">
        <f t="shared" si="59"/>
        <v>Cleared</v>
      </c>
      <c r="CD181" s="99" t="str">
        <f t="shared" si="80"/>
        <v>Cleared</v>
      </c>
      <c r="CE181" s="98" t="str">
        <f t="shared" si="81"/>
        <v>Cleared</v>
      </c>
    </row>
    <row r="182" spans="1:83" s="77" customFormat="1" x14ac:dyDescent="0.3">
      <c r="A182" s="78">
        <v>178</v>
      </c>
      <c r="B182" s="64" t="s">
        <v>382</v>
      </c>
      <c r="C182" s="65" t="s">
        <v>383</v>
      </c>
      <c r="D182" s="75">
        <v>0.66666666666666663</v>
      </c>
      <c r="E182" s="71" t="s">
        <v>24</v>
      </c>
      <c r="F182" s="71" t="s">
        <v>24</v>
      </c>
      <c r="G182" s="71" t="s">
        <v>24</v>
      </c>
      <c r="H182" s="71" t="s">
        <v>24</v>
      </c>
      <c r="I182" s="71" t="s">
        <v>24</v>
      </c>
      <c r="J182" s="71" t="s">
        <v>24</v>
      </c>
      <c r="K182" s="71" t="str">
        <f t="shared" si="60"/>
        <v>Cleared</v>
      </c>
      <c r="L182" s="71">
        <v>0</v>
      </c>
      <c r="M182" s="71">
        <v>0</v>
      </c>
      <c r="N182" s="72">
        <v>0</v>
      </c>
      <c r="O182" s="72">
        <v>0</v>
      </c>
      <c r="P182" s="72">
        <v>0</v>
      </c>
      <c r="Q182" s="72">
        <v>0</v>
      </c>
      <c r="R182" s="79">
        <f t="shared" si="82"/>
        <v>0</v>
      </c>
      <c r="S182" s="79">
        <f t="shared" si="61"/>
        <v>0</v>
      </c>
      <c r="T182" s="79">
        <f t="shared" si="62"/>
        <v>0</v>
      </c>
      <c r="U182" s="76" t="str">
        <f t="shared" si="63"/>
        <v>NC</v>
      </c>
      <c r="V182" s="76" t="str">
        <f t="shared" si="64"/>
        <v>NC</v>
      </c>
      <c r="W182" s="98" t="str">
        <f t="shared" si="65"/>
        <v xml:space="preserve">Test </v>
      </c>
      <c r="X182" s="75">
        <v>0.66666666666666663</v>
      </c>
      <c r="Y182" s="72" t="s">
        <v>24</v>
      </c>
      <c r="Z182" s="72" t="s">
        <v>24</v>
      </c>
      <c r="AA182" s="72" t="s">
        <v>24</v>
      </c>
      <c r="AB182" s="72" t="s">
        <v>24</v>
      </c>
      <c r="AC182" s="72" t="s">
        <v>500</v>
      </c>
      <c r="AD182" s="72" t="s">
        <v>24</v>
      </c>
      <c r="AE182" s="71" t="str">
        <f t="shared" si="66"/>
        <v>Cleared</v>
      </c>
      <c r="AF182" s="72">
        <v>0</v>
      </c>
      <c r="AG182" s="72">
        <v>0</v>
      </c>
      <c r="AH182" s="72">
        <v>0</v>
      </c>
      <c r="AI182" s="72">
        <v>0</v>
      </c>
      <c r="AJ182" s="72">
        <v>3</v>
      </c>
      <c r="AK182" s="72">
        <v>0</v>
      </c>
      <c r="AL182" s="79">
        <f t="shared" si="83"/>
        <v>3</v>
      </c>
      <c r="AM182" s="79">
        <f t="shared" si="67"/>
        <v>10</v>
      </c>
      <c r="AN182" s="79">
        <f t="shared" si="68"/>
        <v>3</v>
      </c>
      <c r="AO182" s="76" t="str">
        <f t="shared" si="56"/>
        <v>NC</v>
      </c>
      <c r="AP182" s="76" t="str">
        <f t="shared" si="69"/>
        <v>NC</v>
      </c>
      <c r="AQ182" s="98" t="str">
        <f t="shared" si="70"/>
        <v xml:space="preserve">Test </v>
      </c>
      <c r="AR182" s="75">
        <v>0.66666666666666663</v>
      </c>
      <c r="AS182" s="72" t="s">
        <v>24</v>
      </c>
      <c r="AT182" s="72" t="s">
        <v>24</v>
      </c>
      <c r="AU182" s="72" t="s">
        <v>24</v>
      </c>
      <c r="AV182" s="72" t="s">
        <v>24</v>
      </c>
      <c r="AW182" s="72">
        <v>8</v>
      </c>
      <c r="AX182" s="72">
        <v>60</v>
      </c>
      <c r="AY182" s="71" t="str">
        <f t="shared" si="71"/>
        <v>Cleared</v>
      </c>
      <c r="AZ182" s="72">
        <v>0</v>
      </c>
      <c r="BA182" s="72">
        <v>0</v>
      </c>
      <c r="BB182" s="72">
        <v>0</v>
      </c>
      <c r="BC182" s="72">
        <v>0</v>
      </c>
      <c r="BD182" s="72">
        <v>1</v>
      </c>
      <c r="BE182" s="72">
        <v>3</v>
      </c>
      <c r="BF182" s="79">
        <f t="shared" si="57"/>
        <v>4</v>
      </c>
      <c r="BG182" s="79">
        <f t="shared" si="72"/>
        <v>13.333333333333334</v>
      </c>
      <c r="BH182" s="79">
        <f t="shared" si="73"/>
        <v>4</v>
      </c>
      <c r="BI182" s="76" t="str">
        <f t="shared" si="58"/>
        <v>NC</v>
      </c>
      <c r="BJ182" s="76" t="str">
        <f t="shared" si="74"/>
        <v>NC</v>
      </c>
      <c r="BK182" s="98" t="str">
        <f t="shared" si="75"/>
        <v xml:space="preserve">Test </v>
      </c>
      <c r="BL182" s="75">
        <v>0.66666666666666663</v>
      </c>
      <c r="BM182" s="72" t="s">
        <v>24</v>
      </c>
      <c r="BN182" s="72" t="s">
        <v>24</v>
      </c>
      <c r="BO182" s="72" t="s">
        <v>24</v>
      </c>
      <c r="BP182" s="72" t="s">
        <v>500</v>
      </c>
      <c r="BQ182" s="72">
        <v>8</v>
      </c>
      <c r="BR182" s="72">
        <v>58</v>
      </c>
      <c r="BS182" s="71" t="str">
        <f t="shared" si="76"/>
        <v>Cleared</v>
      </c>
      <c r="BT182" s="98">
        <v>0</v>
      </c>
      <c r="BU182" s="98">
        <v>0</v>
      </c>
      <c r="BV182" s="98">
        <v>0</v>
      </c>
      <c r="BW182" s="98">
        <v>3</v>
      </c>
      <c r="BX182" s="98">
        <v>1</v>
      </c>
      <c r="BY182" s="98">
        <v>2</v>
      </c>
      <c r="BZ182" s="76">
        <f t="shared" si="77"/>
        <v>6</v>
      </c>
      <c r="CA182" s="79">
        <f t="shared" si="78"/>
        <v>20</v>
      </c>
      <c r="CB182" s="79">
        <f t="shared" si="79"/>
        <v>6</v>
      </c>
      <c r="CC182" s="99" t="str">
        <f t="shared" si="59"/>
        <v>NC</v>
      </c>
      <c r="CD182" s="99" t="str">
        <f t="shared" si="80"/>
        <v>NC</v>
      </c>
      <c r="CE182" s="98" t="str">
        <f t="shared" si="81"/>
        <v xml:space="preserve">Test </v>
      </c>
    </row>
    <row r="183" spans="1:83" s="77" customFormat="1" x14ac:dyDescent="0.3">
      <c r="A183" s="74">
        <v>179</v>
      </c>
      <c r="B183" s="60" t="s">
        <v>384</v>
      </c>
      <c r="C183" s="61" t="s">
        <v>385</v>
      </c>
      <c r="D183" s="75">
        <v>0.66666666666666663</v>
      </c>
      <c r="E183" s="71">
        <v>24</v>
      </c>
      <c r="F183" s="71">
        <v>1</v>
      </c>
      <c r="G183" s="71">
        <v>3</v>
      </c>
      <c r="H183" s="71" t="s">
        <v>500</v>
      </c>
      <c r="I183" s="71">
        <v>8</v>
      </c>
      <c r="J183" s="71">
        <v>74</v>
      </c>
      <c r="K183" s="71" t="str">
        <f t="shared" si="60"/>
        <v>Cleared</v>
      </c>
      <c r="L183" s="71">
        <v>4</v>
      </c>
      <c r="M183" s="71">
        <v>1</v>
      </c>
      <c r="N183" s="71">
        <v>3</v>
      </c>
      <c r="O183" s="71">
        <v>3</v>
      </c>
      <c r="P183" s="71">
        <v>1</v>
      </c>
      <c r="Q183" s="71">
        <v>4</v>
      </c>
      <c r="R183" s="76">
        <f t="shared" si="82"/>
        <v>16</v>
      </c>
      <c r="S183" s="76">
        <f t="shared" si="61"/>
        <v>53.333333333333336</v>
      </c>
      <c r="T183" s="76">
        <f t="shared" si="62"/>
        <v>16</v>
      </c>
      <c r="U183" s="76" t="str">
        <f t="shared" si="63"/>
        <v>Cleared</v>
      </c>
      <c r="V183" s="76" t="str">
        <f t="shared" si="64"/>
        <v>Cleared</v>
      </c>
      <c r="W183" s="98" t="str">
        <f t="shared" si="65"/>
        <v>Cleared</v>
      </c>
      <c r="X183" s="75">
        <v>0.1</v>
      </c>
      <c r="Y183" s="71" t="s">
        <v>24</v>
      </c>
      <c r="Z183" s="71" t="s">
        <v>24</v>
      </c>
      <c r="AA183" s="71" t="s">
        <v>24</v>
      </c>
      <c r="AB183" s="71" t="s">
        <v>24</v>
      </c>
      <c r="AC183" s="71" t="s">
        <v>24</v>
      </c>
      <c r="AD183" s="71">
        <v>73</v>
      </c>
      <c r="AE183" s="71" t="str">
        <f t="shared" si="66"/>
        <v>NC</v>
      </c>
      <c r="AF183" s="71">
        <v>0</v>
      </c>
      <c r="AG183" s="71">
        <v>0</v>
      </c>
      <c r="AH183" s="71">
        <v>0</v>
      </c>
      <c r="AI183" s="71">
        <v>0</v>
      </c>
      <c r="AJ183" s="71">
        <v>0</v>
      </c>
      <c r="AK183" s="71">
        <v>4</v>
      </c>
      <c r="AL183" s="76">
        <f t="shared" si="83"/>
        <v>4</v>
      </c>
      <c r="AM183" s="76">
        <f t="shared" si="67"/>
        <v>13.333333333333334</v>
      </c>
      <c r="AN183" s="76">
        <f t="shared" si="68"/>
        <v>4</v>
      </c>
      <c r="AO183" s="76" t="str">
        <f t="shared" si="56"/>
        <v>NC</v>
      </c>
      <c r="AP183" s="76" t="str">
        <f t="shared" si="69"/>
        <v>NC</v>
      </c>
      <c r="AQ183" s="98" t="str">
        <f t="shared" si="70"/>
        <v xml:space="preserve">Attendance  Test </v>
      </c>
      <c r="AR183" s="75">
        <v>3.3333333333333333E-2</v>
      </c>
      <c r="AS183" s="71" t="s">
        <v>24</v>
      </c>
      <c r="AT183" s="71" t="s">
        <v>24</v>
      </c>
      <c r="AU183" s="71" t="s">
        <v>24</v>
      </c>
      <c r="AV183" s="71" t="s">
        <v>24</v>
      </c>
      <c r="AW183" s="71" t="s">
        <v>24</v>
      </c>
      <c r="AX183" s="71" t="s">
        <v>24</v>
      </c>
      <c r="AY183" s="71" t="str">
        <f t="shared" si="71"/>
        <v>NC</v>
      </c>
      <c r="AZ183" s="71">
        <v>0</v>
      </c>
      <c r="BA183" s="71">
        <v>0</v>
      </c>
      <c r="BB183" s="71">
        <v>0</v>
      </c>
      <c r="BC183" s="71">
        <v>0</v>
      </c>
      <c r="BD183" s="71">
        <v>0</v>
      </c>
      <c r="BE183" s="71">
        <v>0</v>
      </c>
      <c r="BF183" s="76">
        <f t="shared" si="57"/>
        <v>0</v>
      </c>
      <c r="BG183" s="76">
        <f t="shared" si="72"/>
        <v>0</v>
      </c>
      <c r="BH183" s="76">
        <f t="shared" si="73"/>
        <v>0</v>
      </c>
      <c r="BI183" s="76" t="str">
        <f t="shared" si="58"/>
        <v>NC</v>
      </c>
      <c r="BJ183" s="76" t="str">
        <f t="shared" si="74"/>
        <v>NC</v>
      </c>
      <c r="BK183" s="98" t="str">
        <f t="shared" si="75"/>
        <v xml:space="preserve">Attendance  Test </v>
      </c>
      <c r="BL183" s="75">
        <v>0.13333333333333333</v>
      </c>
      <c r="BM183" s="71" t="s">
        <v>24</v>
      </c>
      <c r="BN183" s="71" t="s">
        <v>24</v>
      </c>
      <c r="BO183" s="71" t="s">
        <v>24</v>
      </c>
      <c r="BP183" s="71" t="s">
        <v>24</v>
      </c>
      <c r="BQ183" s="71" t="s">
        <v>24</v>
      </c>
      <c r="BR183" s="71" t="s">
        <v>24</v>
      </c>
      <c r="BS183" s="71" t="str">
        <f t="shared" si="76"/>
        <v>NC</v>
      </c>
      <c r="BT183" s="93">
        <v>0</v>
      </c>
      <c r="BU183" s="98">
        <v>0</v>
      </c>
      <c r="BV183" s="98">
        <v>0</v>
      </c>
      <c r="BW183" s="93">
        <v>0</v>
      </c>
      <c r="BX183" s="93">
        <v>0</v>
      </c>
      <c r="BY183" s="93">
        <v>0</v>
      </c>
      <c r="BZ183" s="76">
        <f t="shared" si="77"/>
        <v>0</v>
      </c>
      <c r="CA183" s="76">
        <f t="shared" si="78"/>
        <v>0</v>
      </c>
      <c r="CB183" s="76">
        <f t="shared" si="79"/>
        <v>0</v>
      </c>
      <c r="CC183" s="99" t="str">
        <f t="shared" si="59"/>
        <v>NC</v>
      </c>
      <c r="CD183" s="99" t="str">
        <f t="shared" si="80"/>
        <v>NC</v>
      </c>
      <c r="CE183" s="98" t="str">
        <f t="shared" si="81"/>
        <v xml:space="preserve">Attendance  Test </v>
      </c>
    </row>
    <row r="184" spans="1:83" s="77" customFormat="1" x14ac:dyDescent="0.3">
      <c r="A184" s="78">
        <v>180</v>
      </c>
      <c r="B184" s="64" t="s">
        <v>386</v>
      </c>
      <c r="C184" s="65" t="s">
        <v>387</v>
      </c>
      <c r="D184" s="75">
        <v>0.66666666666666663</v>
      </c>
      <c r="E184" s="71">
        <v>12</v>
      </c>
      <c r="F184" s="71">
        <v>1</v>
      </c>
      <c r="G184" s="71">
        <v>-5</v>
      </c>
      <c r="H184" s="71" t="s">
        <v>500</v>
      </c>
      <c r="I184" s="71">
        <v>8</v>
      </c>
      <c r="J184" s="71">
        <v>66</v>
      </c>
      <c r="K184" s="71" t="str">
        <f t="shared" si="60"/>
        <v>Cleared</v>
      </c>
      <c r="L184" s="71">
        <v>2</v>
      </c>
      <c r="M184" s="71">
        <v>1</v>
      </c>
      <c r="N184" s="72">
        <v>3</v>
      </c>
      <c r="O184" s="72">
        <v>3</v>
      </c>
      <c r="P184" s="72">
        <v>1</v>
      </c>
      <c r="Q184" s="72">
        <v>3</v>
      </c>
      <c r="R184" s="79">
        <f t="shared" si="82"/>
        <v>13</v>
      </c>
      <c r="S184" s="79">
        <f t="shared" si="61"/>
        <v>43.333333333333336</v>
      </c>
      <c r="T184" s="79">
        <f t="shared" si="62"/>
        <v>13</v>
      </c>
      <c r="U184" s="76" t="str">
        <f t="shared" si="63"/>
        <v>Cleared</v>
      </c>
      <c r="V184" s="76" t="str">
        <f t="shared" si="64"/>
        <v>Cleared</v>
      </c>
      <c r="W184" s="98" t="str">
        <f t="shared" si="65"/>
        <v>Cleared</v>
      </c>
      <c r="X184" s="75">
        <v>0.66666666666666663</v>
      </c>
      <c r="Y184" s="72" t="s">
        <v>24</v>
      </c>
      <c r="Z184" s="72" t="s">
        <v>24</v>
      </c>
      <c r="AA184" s="72" t="s">
        <v>24</v>
      </c>
      <c r="AB184" s="72" t="s">
        <v>24</v>
      </c>
      <c r="AC184" s="72">
        <v>8</v>
      </c>
      <c r="AD184" s="72">
        <v>67</v>
      </c>
      <c r="AE184" s="71" t="str">
        <f t="shared" si="66"/>
        <v>Cleared</v>
      </c>
      <c r="AF184" s="72">
        <v>0</v>
      </c>
      <c r="AG184" s="72">
        <v>0</v>
      </c>
      <c r="AH184" s="72">
        <v>0</v>
      </c>
      <c r="AI184" s="72">
        <v>0</v>
      </c>
      <c r="AJ184" s="72">
        <v>1</v>
      </c>
      <c r="AK184" s="72">
        <v>4</v>
      </c>
      <c r="AL184" s="79">
        <f t="shared" si="83"/>
        <v>5</v>
      </c>
      <c r="AM184" s="79">
        <f t="shared" si="67"/>
        <v>16.666666666666664</v>
      </c>
      <c r="AN184" s="79">
        <f t="shared" si="68"/>
        <v>4.9999999999999991</v>
      </c>
      <c r="AO184" s="76" t="str">
        <f t="shared" si="56"/>
        <v>NC</v>
      </c>
      <c r="AP184" s="76" t="str">
        <f t="shared" si="69"/>
        <v>NC</v>
      </c>
      <c r="AQ184" s="98" t="str">
        <f t="shared" si="70"/>
        <v xml:space="preserve">Test </v>
      </c>
      <c r="AR184" s="75">
        <v>0.66666666666666663</v>
      </c>
      <c r="AS184" s="72">
        <v>8</v>
      </c>
      <c r="AT184" s="72">
        <v>3</v>
      </c>
      <c r="AU184" s="72">
        <v>-5</v>
      </c>
      <c r="AV184" s="72" t="s">
        <v>24</v>
      </c>
      <c r="AW184" s="72">
        <v>6</v>
      </c>
      <c r="AX184" s="72">
        <v>71</v>
      </c>
      <c r="AY184" s="71" t="str">
        <f t="shared" si="71"/>
        <v>Cleared</v>
      </c>
      <c r="AZ184" s="72">
        <v>1</v>
      </c>
      <c r="BA184" s="72">
        <v>1</v>
      </c>
      <c r="BB184" s="72">
        <v>3</v>
      </c>
      <c r="BC184" s="72">
        <v>0</v>
      </c>
      <c r="BD184" s="72">
        <v>1</v>
      </c>
      <c r="BE184" s="72">
        <v>4</v>
      </c>
      <c r="BF184" s="79">
        <f t="shared" si="57"/>
        <v>10</v>
      </c>
      <c r="BG184" s="79">
        <f t="shared" si="72"/>
        <v>33.333333333333329</v>
      </c>
      <c r="BH184" s="79">
        <f t="shared" si="73"/>
        <v>9.9999999999999982</v>
      </c>
      <c r="BI184" s="76" t="str">
        <f t="shared" si="58"/>
        <v>Cleared</v>
      </c>
      <c r="BJ184" s="76" t="str">
        <f t="shared" si="74"/>
        <v>Cleared</v>
      </c>
      <c r="BK184" s="98" t="str">
        <f t="shared" si="75"/>
        <v>Cleared</v>
      </c>
      <c r="BL184" s="75">
        <v>0.66666666666666663</v>
      </c>
      <c r="BM184" s="72">
        <v>6</v>
      </c>
      <c r="BN184" s="72">
        <v>6</v>
      </c>
      <c r="BO184" s="72">
        <v>-4</v>
      </c>
      <c r="BP184" s="72">
        <v>4.5</v>
      </c>
      <c r="BQ184" s="72">
        <v>6</v>
      </c>
      <c r="BR184" s="72">
        <v>75</v>
      </c>
      <c r="BS184" s="71" t="str">
        <f t="shared" si="76"/>
        <v>Cleared</v>
      </c>
      <c r="BT184" s="98">
        <v>1</v>
      </c>
      <c r="BU184" s="98">
        <v>1</v>
      </c>
      <c r="BV184" s="98">
        <v>3</v>
      </c>
      <c r="BW184" s="98">
        <v>2</v>
      </c>
      <c r="BX184" s="98">
        <v>1</v>
      </c>
      <c r="BY184" s="98">
        <v>5</v>
      </c>
      <c r="BZ184" s="76">
        <f t="shared" si="77"/>
        <v>13</v>
      </c>
      <c r="CA184" s="79">
        <f t="shared" si="78"/>
        <v>43.333333333333336</v>
      </c>
      <c r="CB184" s="79">
        <f t="shared" si="79"/>
        <v>13</v>
      </c>
      <c r="CC184" s="99" t="str">
        <f t="shared" si="59"/>
        <v>Cleared</v>
      </c>
      <c r="CD184" s="99" t="str">
        <f t="shared" si="80"/>
        <v>Cleared</v>
      </c>
      <c r="CE184" s="98" t="str">
        <f t="shared" si="81"/>
        <v>Cleared</v>
      </c>
    </row>
    <row r="185" spans="1:83" s="77" customFormat="1" x14ac:dyDescent="0.3">
      <c r="A185" s="74">
        <v>181</v>
      </c>
      <c r="B185" s="60" t="s">
        <v>388</v>
      </c>
      <c r="C185" s="61" t="s">
        <v>389</v>
      </c>
      <c r="D185" s="75">
        <v>0.8</v>
      </c>
      <c r="E185" s="71">
        <v>24</v>
      </c>
      <c r="F185" s="71">
        <v>2</v>
      </c>
      <c r="G185" s="71">
        <v>-25</v>
      </c>
      <c r="H185" s="71" t="s">
        <v>500</v>
      </c>
      <c r="I185" s="71">
        <v>8</v>
      </c>
      <c r="J185" s="71">
        <v>74</v>
      </c>
      <c r="K185" s="71" t="str">
        <f t="shared" si="60"/>
        <v>Cleared</v>
      </c>
      <c r="L185" s="71">
        <v>4</v>
      </c>
      <c r="M185" s="71">
        <v>1</v>
      </c>
      <c r="N185" s="71">
        <v>2</v>
      </c>
      <c r="O185" s="71">
        <v>3</v>
      </c>
      <c r="P185" s="71">
        <v>1</v>
      </c>
      <c r="Q185" s="71">
        <v>4</v>
      </c>
      <c r="R185" s="76">
        <f t="shared" si="82"/>
        <v>15</v>
      </c>
      <c r="S185" s="76">
        <f t="shared" si="61"/>
        <v>50</v>
      </c>
      <c r="T185" s="76">
        <f t="shared" si="62"/>
        <v>15</v>
      </c>
      <c r="U185" s="76" t="str">
        <f t="shared" si="63"/>
        <v>Cleared</v>
      </c>
      <c r="V185" s="76" t="str">
        <f t="shared" si="64"/>
        <v>Cleared</v>
      </c>
      <c r="W185" s="98" t="str">
        <f t="shared" si="65"/>
        <v>Cleared</v>
      </c>
      <c r="X185" s="75">
        <v>0.66666666666666663</v>
      </c>
      <c r="Y185" s="71" t="s">
        <v>24</v>
      </c>
      <c r="Z185" s="71" t="s">
        <v>24</v>
      </c>
      <c r="AA185" s="71" t="s">
        <v>24</v>
      </c>
      <c r="AB185" s="71">
        <v>6.3</v>
      </c>
      <c r="AC185" s="71">
        <v>8</v>
      </c>
      <c r="AD185" s="71">
        <v>69</v>
      </c>
      <c r="AE185" s="71" t="str">
        <f t="shared" si="66"/>
        <v>Cleared</v>
      </c>
      <c r="AF185" s="71">
        <v>0</v>
      </c>
      <c r="AG185" s="71">
        <v>0</v>
      </c>
      <c r="AH185" s="71">
        <v>0</v>
      </c>
      <c r="AI185" s="71">
        <v>3</v>
      </c>
      <c r="AJ185" s="71">
        <v>1</v>
      </c>
      <c r="AK185" s="71">
        <v>4</v>
      </c>
      <c r="AL185" s="76">
        <f t="shared" si="83"/>
        <v>8</v>
      </c>
      <c r="AM185" s="76">
        <f t="shared" si="67"/>
        <v>26.666666666666668</v>
      </c>
      <c r="AN185" s="76">
        <f t="shared" si="68"/>
        <v>8</v>
      </c>
      <c r="AO185" s="76" t="str">
        <f t="shared" si="56"/>
        <v>NC</v>
      </c>
      <c r="AP185" s="76" t="str">
        <f t="shared" si="69"/>
        <v>NC</v>
      </c>
      <c r="AQ185" s="98" t="str">
        <f t="shared" si="70"/>
        <v xml:space="preserve">Test </v>
      </c>
      <c r="AR185" s="75">
        <v>0.2</v>
      </c>
      <c r="AS185" s="71">
        <v>22</v>
      </c>
      <c r="AT185" s="71">
        <v>2</v>
      </c>
      <c r="AU185" s="71">
        <v>-19</v>
      </c>
      <c r="AV185" s="71" t="s">
        <v>24</v>
      </c>
      <c r="AW185" s="71" t="s">
        <v>24</v>
      </c>
      <c r="AX185" s="71">
        <v>68</v>
      </c>
      <c r="AY185" s="71" t="str">
        <f t="shared" si="71"/>
        <v>NC</v>
      </c>
      <c r="AZ185" s="71">
        <v>3</v>
      </c>
      <c r="BA185" s="71">
        <v>1</v>
      </c>
      <c r="BB185" s="71">
        <v>2</v>
      </c>
      <c r="BC185" s="71">
        <v>0</v>
      </c>
      <c r="BD185" s="71">
        <v>0</v>
      </c>
      <c r="BE185" s="71">
        <v>4</v>
      </c>
      <c r="BF185" s="76">
        <f t="shared" si="57"/>
        <v>10</v>
      </c>
      <c r="BG185" s="76">
        <f t="shared" si="72"/>
        <v>33.333333333333329</v>
      </c>
      <c r="BH185" s="76">
        <f t="shared" si="73"/>
        <v>9.9999999999999982</v>
      </c>
      <c r="BI185" s="76" t="str">
        <f t="shared" si="58"/>
        <v>Cleared</v>
      </c>
      <c r="BJ185" s="76" t="str">
        <f t="shared" si="74"/>
        <v>NC</v>
      </c>
      <c r="BK185" s="98" t="str">
        <f t="shared" si="75"/>
        <v xml:space="preserve">Attendance  </v>
      </c>
      <c r="BL185" s="75">
        <v>0.26666666666666666</v>
      </c>
      <c r="BM185" s="71">
        <v>26</v>
      </c>
      <c r="BN185" s="71">
        <v>1</v>
      </c>
      <c r="BO185" s="71">
        <v>-18</v>
      </c>
      <c r="BP185" s="71">
        <v>5.4</v>
      </c>
      <c r="BQ185" s="71" t="s">
        <v>24</v>
      </c>
      <c r="BR185" s="71" t="s">
        <v>24</v>
      </c>
      <c r="BS185" s="71" t="str">
        <f t="shared" si="76"/>
        <v>NC</v>
      </c>
      <c r="BT185" s="93">
        <v>4</v>
      </c>
      <c r="BU185" s="98">
        <v>1</v>
      </c>
      <c r="BV185" s="98">
        <v>2</v>
      </c>
      <c r="BW185" s="93">
        <v>3</v>
      </c>
      <c r="BX185" s="93">
        <v>0</v>
      </c>
      <c r="BY185" s="93">
        <v>0</v>
      </c>
      <c r="BZ185" s="76">
        <f t="shared" si="77"/>
        <v>10</v>
      </c>
      <c r="CA185" s="76">
        <f t="shared" si="78"/>
        <v>33.333333333333329</v>
      </c>
      <c r="CB185" s="76">
        <f t="shared" si="79"/>
        <v>9.9999999999999982</v>
      </c>
      <c r="CC185" s="99" t="str">
        <f t="shared" si="59"/>
        <v>Cleared</v>
      </c>
      <c r="CD185" s="99" t="str">
        <f t="shared" si="80"/>
        <v>NC</v>
      </c>
      <c r="CE185" s="98" t="str">
        <f t="shared" si="81"/>
        <v xml:space="preserve">Attendance  </v>
      </c>
    </row>
    <row r="186" spans="1:83" s="77" customFormat="1" x14ac:dyDescent="0.3">
      <c r="A186" s="78">
        <v>182</v>
      </c>
      <c r="B186" s="64" t="s">
        <v>390</v>
      </c>
      <c r="C186" s="65" t="s">
        <v>391</v>
      </c>
      <c r="D186" s="75">
        <v>0.66666666666666663</v>
      </c>
      <c r="E186" s="71">
        <v>35</v>
      </c>
      <c r="F186" s="71">
        <v>29</v>
      </c>
      <c r="G186" s="71">
        <v>-3</v>
      </c>
      <c r="H186" s="71" t="s">
        <v>500</v>
      </c>
      <c r="I186" s="71">
        <v>2</v>
      </c>
      <c r="J186" s="71">
        <v>76</v>
      </c>
      <c r="K186" s="71" t="str">
        <f t="shared" si="60"/>
        <v>Cleared</v>
      </c>
      <c r="L186" s="71">
        <v>5</v>
      </c>
      <c r="M186" s="71">
        <v>4</v>
      </c>
      <c r="N186" s="72">
        <v>3</v>
      </c>
      <c r="O186" s="72">
        <v>3</v>
      </c>
      <c r="P186" s="72">
        <v>4</v>
      </c>
      <c r="Q186" s="72">
        <v>5</v>
      </c>
      <c r="R186" s="79">
        <f t="shared" si="82"/>
        <v>24</v>
      </c>
      <c r="S186" s="79">
        <f t="shared" si="61"/>
        <v>80</v>
      </c>
      <c r="T186" s="79">
        <f t="shared" si="62"/>
        <v>24</v>
      </c>
      <c r="U186" s="76" t="str">
        <f t="shared" si="63"/>
        <v>Cleared</v>
      </c>
      <c r="V186" s="76" t="str">
        <f t="shared" si="64"/>
        <v>Cleared</v>
      </c>
      <c r="W186" s="98" t="str">
        <f t="shared" si="65"/>
        <v>Cleared</v>
      </c>
      <c r="X186" s="75">
        <v>0.66666666666666663</v>
      </c>
      <c r="Y186" s="72" t="s">
        <v>24</v>
      </c>
      <c r="Z186" s="72" t="s">
        <v>24</v>
      </c>
      <c r="AA186" s="72" t="s">
        <v>24</v>
      </c>
      <c r="AB186" s="72" t="s">
        <v>24</v>
      </c>
      <c r="AC186" s="72" t="s">
        <v>24</v>
      </c>
      <c r="AD186" s="72">
        <v>76</v>
      </c>
      <c r="AE186" s="71" t="str">
        <f t="shared" si="66"/>
        <v>Cleared</v>
      </c>
      <c r="AF186" s="72">
        <v>0</v>
      </c>
      <c r="AG186" s="72">
        <v>0</v>
      </c>
      <c r="AH186" s="72">
        <v>0</v>
      </c>
      <c r="AI186" s="72">
        <v>0</v>
      </c>
      <c r="AJ186" s="72">
        <v>0</v>
      </c>
      <c r="AK186" s="72">
        <v>5</v>
      </c>
      <c r="AL186" s="79">
        <f t="shared" si="83"/>
        <v>5</v>
      </c>
      <c r="AM186" s="79">
        <f t="shared" si="67"/>
        <v>16.666666666666664</v>
      </c>
      <c r="AN186" s="79">
        <f t="shared" si="68"/>
        <v>4.9999999999999991</v>
      </c>
      <c r="AO186" s="76" t="str">
        <f t="shared" si="56"/>
        <v>NC</v>
      </c>
      <c r="AP186" s="76" t="str">
        <f t="shared" si="69"/>
        <v>NC</v>
      </c>
      <c r="AQ186" s="98" t="str">
        <f t="shared" si="70"/>
        <v xml:space="preserve">Test </v>
      </c>
      <c r="AR186" s="75">
        <v>0.66666666666666663</v>
      </c>
      <c r="AS186" s="72" t="s">
        <v>24</v>
      </c>
      <c r="AT186" s="72" t="s">
        <v>24</v>
      </c>
      <c r="AU186" s="72" t="s">
        <v>24</v>
      </c>
      <c r="AV186" s="72" t="s">
        <v>24</v>
      </c>
      <c r="AW186" s="72" t="s">
        <v>24</v>
      </c>
      <c r="AX186" s="72">
        <v>73</v>
      </c>
      <c r="AY186" s="71" t="str">
        <f t="shared" si="71"/>
        <v>Cleared</v>
      </c>
      <c r="AZ186" s="72">
        <v>0</v>
      </c>
      <c r="BA186" s="72">
        <v>0</v>
      </c>
      <c r="BB186" s="72">
        <v>0</v>
      </c>
      <c r="BC186" s="72">
        <v>0</v>
      </c>
      <c r="BD186" s="72">
        <v>0</v>
      </c>
      <c r="BE186" s="72">
        <v>4</v>
      </c>
      <c r="BF186" s="79">
        <f t="shared" si="57"/>
        <v>4</v>
      </c>
      <c r="BG186" s="79">
        <f t="shared" si="72"/>
        <v>13.333333333333334</v>
      </c>
      <c r="BH186" s="79">
        <f t="shared" si="73"/>
        <v>4</v>
      </c>
      <c r="BI186" s="76" t="str">
        <f t="shared" si="58"/>
        <v>NC</v>
      </c>
      <c r="BJ186" s="76" t="str">
        <f t="shared" si="74"/>
        <v>NC</v>
      </c>
      <c r="BK186" s="98" t="str">
        <f t="shared" si="75"/>
        <v xml:space="preserve">Test </v>
      </c>
      <c r="BL186" s="75">
        <v>0.66666666666666663</v>
      </c>
      <c r="BM186" s="72">
        <v>35</v>
      </c>
      <c r="BN186" s="72">
        <v>30</v>
      </c>
      <c r="BO186" s="72">
        <v>-9</v>
      </c>
      <c r="BP186" s="72">
        <v>5.3</v>
      </c>
      <c r="BQ186" s="72" t="s">
        <v>24</v>
      </c>
      <c r="BR186" s="72">
        <v>74</v>
      </c>
      <c r="BS186" s="71" t="str">
        <f t="shared" si="76"/>
        <v>Cleared</v>
      </c>
      <c r="BT186" s="98">
        <v>5</v>
      </c>
      <c r="BU186" s="98">
        <v>5</v>
      </c>
      <c r="BV186" s="98">
        <v>2</v>
      </c>
      <c r="BW186" s="98">
        <v>3</v>
      </c>
      <c r="BX186" s="98">
        <v>0</v>
      </c>
      <c r="BY186" s="98">
        <v>4</v>
      </c>
      <c r="BZ186" s="76">
        <f t="shared" si="77"/>
        <v>19</v>
      </c>
      <c r="CA186" s="79">
        <f t="shared" si="78"/>
        <v>63.333333333333329</v>
      </c>
      <c r="CB186" s="79">
        <f t="shared" si="79"/>
        <v>18.999999999999996</v>
      </c>
      <c r="CC186" s="99" t="str">
        <f t="shared" si="59"/>
        <v>Cleared</v>
      </c>
      <c r="CD186" s="99" t="str">
        <f t="shared" si="80"/>
        <v>Cleared</v>
      </c>
      <c r="CE186" s="98" t="str">
        <f t="shared" si="81"/>
        <v>Cleared</v>
      </c>
    </row>
    <row r="187" spans="1:83" s="77" customFormat="1" x14ac:dyDescent="0.3">
      <c r="A187" s="74">
        <v>183</v>
      </c>
      <c r="B187" s="60" t="s">
        <v>392</v>
      </c>
      <c r="C187" s="61" t="s">
        <v>393</v>
      </c>
      <c r="D187" s="75">
        <v>0.8</v>
      </c>
      <c r="E187" s="71">
        <v>0</v>
      </c>
      <c r="F187" s="71">
        <v>0</v>
      </c>
      <c r="G187" s="71">
        <v>-12</v>
      </c>
      <c r="H187" s="71" t="s">
        <v>500</v>
      </c>
      <c r="I187" s="71">
        <v>8</v>
      </c>
      <c r="J187" s="71">
        <v>59</v>
      </c>
      <c r="K187" s="71" t="str">
        <f t="shared" si="60"/>
        <v>Cleared</v>
      </c>
      <c r="L187" s="71">
        <v>1</v>
      </c>
      <c r="M187" s="71">
        <v>1</v>
      </c>
      <c r="N187" s="71">
        <v>2</v>
      </c>
      <c r="O187" s="71">
        <v>3</v>
      </c>
      <c r="P187" s="71">
        <v>1</v>
      </c>
      <c r="Q187" s="71">
        <v>3</v>
      </c>
      <c r="R187" s="76">
        <f t="shared" si="82"/>
        <v>11</v>
      </c>
      <c r="S187" s="76">
        <f t="shared" si="61"/>
        <v>36.666666666666664</v>
      </c>
      <c r="T187" s="76">
        <f t="shared" si="62"/>
        <v>10.999999999999998</v>
      </c>
      <c r="U187" s="76" t="str">
        <f t="shared" si="63"/>
        <v>Cleared</v>
      </c>
      <c r="V187" s="76" t="str">
        <f t="shared" si="64"/>
        <v>Cleared</v>
      </c>
      <c r="W187" s="98" t="str">
        <f t="shared" si="65"/>
        <v>Cleared</v>
      </c>
      <c r="X187" s="75">
        <v>0.8</v>
      </c>
      <c r="Y187" s="71">
        <v>3</v>
      </c>
      <c r="Z187" s="71">
        <v>2</v>
      </c>
      <c r="AA187" s="71">
        <v>-3</v>
      </c>
      <c r="AB187" s="71" t="s">
        <v>24</v>
      </c>
      <c r="AC187" s="71">
        <v>8</v>
      </c>
      <c r="AD187" s="71" t="s">
        <v>24</v>
      </c>
      <c r="AE187" s="71" t="str">
        <f t="shared" si="66"/>
        <v>Cleared</v>
      </c>
      <c r="AF187" s="71">
        <v>1</v>
      </c>
      <c r="AG187" s="71">
        <v>1</v>
      </c>
      <c r="AH187" s="71">
        <v>3</v>
      </c>
      <c r="AI187" s="71">
        <v>0</v>
      </c>
      <c r="AJ187" s="71">
        <v>1</v>
      </c>
      <c r="AK187" s="71">
        <v>0</v>
      </c>
      <c r="AL187" s="76">
        <f t="shared" si="83"/>
        <v>6</v>
      </c>
      <c r="AM187" s="76">
        <f t="shared" si="67"/>
        <v>20</v>
      </c>
      <c r="AN187" s="76">
        <f t="shared" si="68"/>
        <v>6</v>
      </c>
      <c r="AO187" s="76" t="str">
        <f t="shared" si="56"/>
        <v>NC</v>
      </c>
      <c r="AP187" s="76" t="str">
        <f t="shared" si="69"/>
        <v>NC</v>
      </c>
      <c r="AQ187" s="98" t="str">
        <f t="shared" si="70"/>
        <v xml:space="preserve">Test </v>
      </c>
      <c r="AR187" s="75">
        <v>0.8</v>
      </c>
      <c r="AS187" s="71">
        <v>3</v>
      </c>
      <c r="AT187" s="71">
        <v>2</v>
      </c>
      <c r="AU187" s="71">
        <v>-5</v>
      </c>
      <c r="AV187" s="71" t="s">
        <v>24</v>
      </c>
      <c r="AW187" s="71" t="s">
        <v>24</v>
      </c>
      <c r="AX187" s="71">
        <v>62</v>
      </c>
      <c r="AY187" s="71" t="str">
        <f t="shared" si="71"/>
        <v>Cleared</v>
      </c>
      <c r="AZ187" s="71">
        <v>1</v>
      </c>
      <c r="BA187" s="71">
        <v>1</v>
      </c>
      <c r="BB187" s="71">
        <v>3</v>
      </c>
      <c r="BC187" s="71">
        <v>0</v>
      </c>
      <c r="BD187" s="71">
        <v>0</v>
      </c>
      <c r="BE187" s="71">
        <v>3</v>
      </c>
      <c r="BF187" s="76">
        <f t="shared" si="57"/>
        <v>8</v>
      </c>
      <c r="BG187" s="76">
        <f t="shared" si="72"/>
        <v>26.666666666666668</v>
      </c>
      <c r="BH187" s="76">
        <f t="shared" si="73"/>
        <v>8</v>
      </c>
      <c r="BI187" s="76" t="str">
        <f t="shared" si="58"/>
        <v>NC</v>
      </c>
      <c r="BJ187" s="76" t="str">
        <f t="shared" si="74"/>
        <v>NC</v>
      </c>
      <c r="BK187" s="98" t="str">
        <f t="shared" si="75"/>
        <v xml:space="preserve">Test </v>
      </c>
      <c r="BL187" s="75">
        <v>0.8</v>
      </c>
      <c r="BM187" s="71">
        <v>3</v>
      </c>
      <c r="BN187" s="71">
        <v>3</v>
      </c>
      <c r="BO187" s="71">
        <v>-3</v>
      </c>
      <c r="BP187" s="71" t="s">
        <v>24</v>
      </c>
      <c r="BQ187" s="71" t="s">
        <v>24</v>
      </c>
      <c r="BR187" s="71">
        <v>61</v>
      </c>
      <c r="BS187" s="71" t="str">
        <f t="shared" si="76"/>
        <v>Cleared</v>
      </c>
      <c r="BT187" s="93">
        <v>1</v>
      </c>
      <c r="BU187" s="98">
        <v>1</v>
      </c>
      <c r="BV187" s="98">
        <v>3</v>
      </c>
      <c r="BW187" s="93">
        <v>0</v>
      </c>
      <c r="BX187" s="93">
        <v>0</v>
      </c>
      <c r="BY187" s="93">
        <v>3</v>
      </c>
      <c r="BZ187" s="76">
        <f t="shared" si="77"/>
        <v>8</v>
      </c>
      <c r="CA187" s="76">
        <f t="shared" si="78"/>
        <v>26.666666666666668</v>
      </c>
      <c r="CB187" s="76">
        <f t="shared" si="79"/>
        <v>8</v>
      </c>
      <c r="CC187" s="99" t="str">
        <f t="shared" si="59"/>
        <v>NC</v>
      </c>
      <c r="CD187" s="99" t="str">
        <f t="shared" si="80"/>
        <v>NC</v>
      </c>
      <c r="CE187" s="98" t="str">
        <f t="shared" si="81"/>
        <v xml:space="preserve">Test </v>
      </c>
    </row>
    <row r="188" spans="1:83" s="77" customFormat="1" x14ac:dyDescent="0.3">
      <c r="A188" s="78">
        <v>184</v>
      </c>
      <c r="B188" s="64" t="s">
        <v>394</v>
      </c>
      <c r="C188" s="65" t="s">
        <v>395</v>
      </c>
      <c r="D188" s="75">
        <v>0.8</v>
      </c>
      <c r="E188" s="71">
        <v>12</v>
      </c>
      <c r="F188" s="71">
        <v>2</v>
      </c>
      <c r="G188" s="71">
        <v>-187</v>
      </c>
      <c r="H188" s="71" t="s">
        <v>500</v>
      </c>
      <c r="I188" s="71">
        <v>7</v>
      </c>
      <c r="J188" s="71">
        <v>64</v>
      </c>
      <c r="K188" s="71" t="str">
        <f t="shared" si="60"/>
        <v>Cleared</v>
      </c>
      <c r="L188" s="71">
        <v>2</v>
      </c>
      <c r="M188" s="71">
        <v>1</v>
      </c>
      <c r="N188" s="72">
        <v>1</v>
      </c>
      <c r="O188" s="72">
        <v>3</v>
      </c>
      <c r="P188" s="72">
        <v>1</v>
      </c>
      <c r="Q188" s="72">
        <v>3</v>
      </c>
      <c r="R188" s="79">
        <f t="shared" si="82"/>
        <v>11</v>
      </c>
      <c r="S188" s="79">
        <f t="shared" si="61"/>
        <v>36.666666666666664</v>
      </c>
      <c r="T188" s="79">
        <f t="shared" si="62"/>
        <v>10.999999999999998</v>
      </c>
      <c r="U188" s="76" t="str">
        <f t="shared" si="63"/>
        <v>Cleared</v>
      </c>
      <c r="V188" s="76" t="str">
        <f t="shared" si="64"/>
        <v>Cleared</v>
      </c>
      <c r="W188" s="98" t="str">
        <f t="shared" si="65"/>
        <v>Cleared</v>
      </c>
      <c r="X188" s="75">
        <v>0</v>
      </c>
      <c r="Y188" s="72" t="s">
        <v>24</v>
      </c>
      <c r="Z188" s="72" t="s">
        <v>24</v>
      </c>
      <c r="AA188" s="72" t="s">
        <v>24</v>
      </c>
      <c r="AB188" s="72" t="s">
        <v>24</v>
      </c>
      <c r="AC188" s="72" t="s">
        <v>24</v>
      </c>
      <c r="AD188" s="72" t="s">
        <v>24</v>
      </c>
      <c r="AE188" s="71" t="str">
        <f t="shared" si="66"/>
        <v>NC</v>
      </c>
      <c r="AF188" s="72">
        <v>0</v>
      </c>
      <c r="AG188" s="72">
        <v>0</v>
      </c>
      <c r="AH188" s="72">
        <v>0</v>
      </c>
      <c r="AI188" s="72">
        <v>0</v>
      </c>
      <c r="AJ188" s="72">
        <v>0</v>
      </c>
      <c r="AK188" s="72">
        <v>0</v>
      </c>
      <c r="AL188" s="79">
        <f t="shared" si="83"/>
        <v>0</v>
      </c>
      <c r="AM188" s="79">
        <f t="shared" si="67"/>
        <v>0</v>
      </c>
      <c r="AN188" s="79">
        <f t="shared" si="68"/>
        <v>0</v>
      </c>
      <c r="AO188" s="76" t="str">
        <f t="shared" si="56"/>
        <v>NC</v>
      </c>
      <c r="AP188" s="76" t="str">
        <f t="shared" si="69"/>
        <v>NC</v>
      </c>
      <c r="AQ188" s="98" t="str">
        <f t="shared" si="70"/>
        <v xml:space="preserve">Attendance  Test </v>
      </c>
      <c r="AR188" s="75">
        <v>0.23333333333333334</v>
      </c>
      <c r="AS188" s="72" t="s">
        <v>24</v>
      </c>
      <c r="AT188" s="72" t="s">
        <v>24</v>
      </c>
      <c r="AU188" s="72" t="s">
        <v>24</v>
      </c>
      <c r="AV188" s="72" t="s">
        <v>24</v>
      </c>
      <c r="AW188" s="72" t="s">
        <v>24</v>
      </c>
      <c r="AX188" s="72">
        <v>62</v>
      </c>
      <c r="AY188" s="71" t="str">
        <f t="shared" si="71"/>
        <v>NC</v>
      </c>
      <c r="AZ188" s="72">
        <v>0</v>
      </c>
      <c r="BA188" s="72">
        <v>0</v>
      </c>
      <c r="BB188" s="72">
        <v>0</v>
      </c>
      <c r="BC188" s="72">
        <v>0</v>
      </c>
      <c r="BD188" s="72">
        <v>0</v>
      </c>
      <c r="BE188" s="72">
        <v>3</v>
      </c>
      <c r="BF188" s="79">
        <f t="shared" si="57"/>
        <v>3</v>
      </c>
      <c r="BG188" s="79">
        <f t="shared" si="72"/>
        <v>10</v>
      </c>
      <c r="BH188" s="79">
        <f t="shared" si="73"/>
        <v>3</v>
      </c>
      <c r="BI188" s="76" t="str">
        <f t="shared" si="58"/>
        <v>NC</v>
      </c>
      <c r="BJ188" s="76" t="str">
        <f t="shared" si="74"/>
        <v>NC</v>
      </c>
      <c r="BK188" s="98" t="str">
        <f t="shared" si="75"/>
        <v xml:space="preserve">Attendance  Test </v>
      </c>
      <c r="BL188" s="75">
        <v>0.66666666666666663</v>
      </c>
      <c r="BM188" s="72" t="s">
        <v>24</v>
      </c>
      <c r="BN188" s="72" t="s">
        <v>24</v>
      </c>
      <c r="BO188" s="72" t="s">
        <v>24</v>
      </c>
      <c r="BP188" s="72" t="s">
        <v>24</v>
      </c>
      <c r="BQ188" s="72" t="s">
        <v>24</v>
      </c>
      <c r="BR188" s="72">
        <v>65</v>
      </c>
      <c r="BS188" s="71" t="str">
        <f t="shared" si="76"/>
        <v>Cleared</v>
      </c>
      <c r="BT188" s="98">
        <v>0</v>
      </c>
      <c r="BU188" s="98">
        <v>0</v>
      </c>
      <c r="BV188" s="98">
        <v>0</v>
      </c>
      <c r="BW188" s="98">
        <v>0</v>
      </c>
      <c r="BX188" s="98">
        <v>0</v>
      </c>
      <c r="BY188" s="98">
        <v>3</v>
      </c>
      <c r="BZ188" s="76">
        <f t="shared" si="77"/>
        <v>3</v>
      </c>
      <c r="CA188" s="79">
        <f t="shared" si="78"/>
        <v>10</v>
      </c>
      <c r="CB188" s="79">
        <f t="shared" si="79"/>
        <v>3</v>
      </c>
      <c r="CC188" s="99" t="str">
        <f t="shared" si="59"/>
        <v>NC</v>
      </c>
      <c r="CD188" s="99" t="str">
        <f t="shared" si="80"/>
        <v>NC</v>
      </c>
      <c r="CE188" s="98" t="str">
        <f t="shared" si="81"/>
        <v xml:space="preserve">Test </v>
      </c>
    </row>
    <row r="189" spans="1:83" s="77" customFormat="1" x14ac:dyDescent="0.3">
      <c r="A189" s="74">
        <v>185</v>
      </c>
      <c r="B189" s="60" t="s">
        <v>396</v>
      </c>
      <c r="C189" s="61" t="s">
        <v>397</v>
      </c>
      <c r="D189" s="75">
        <v>0.8</v>
      </c>
      <c r="E189" s="71">
        <v>6</v>
      </c>
      <c r="F189" s="71">
        <v>1</v>
      </c>
      <c r="G189" s="71">
        <v>-5</v>
      </c>
      <c r="H189" s="71" t="s">
        <v>500</v>
      </c>
      <c r="I189" s="71">
        <v>8</v>
      </c>
      <c r="J189" s="71">
        <v>66</v>
      </c>
      <c r="K189" s="71" t="str">
        <f t="shared" si="60"/>
        <v>Cleared</v>
      </c>
      <c r="L189" s="71">
        <v>1</v>
      </c>
      <c r="M189" s="71">
        <v>1</v>
      </c>
      <c r="N189" s="71">
        <v>3</v>
      </c>
      <c r="O189" s="71">
        <v>3</v>
      </c>
      <c r="P189" s="71">
        <v>1</v>
      </c>
      <c r="Q189" s="71">
        <v>3</v>
      </c>
      <c r="R189" s="76">
        <f t="shared" si="82"/>
        <v>12</v>
      </c>
      <c r="S189" s="76">
        <f t="shared" si="61"/>
        <v>40</v>
      </c>
      <c r="T189" s="76">
        <f t="shared" si="62"/>
        <v>12</v>
      </c>
      <c r="U189" s="76" t="str">
        <f t="shared" si="63"/>
        <v>Cleared</v>
      </c>
      <c r="V189" s="76" t="str">
        <f t="shared" si="64"/>
        <v>Cleared</v>
      </c>
      <c r="W189" s="98" t="str">
        <f t="shared" si="65"/>
        <v>Cleared</v>
      </c>
      <c r="X189" s="75">
        <v>0.16666666666666666</v>
      </c>
      <c r="Y189" s="71" t="s">
        <v>24</v>
      </c>
      <c r="Z189" s="71" t="s">
        <v>24</v>
      </c>
      <c r="AA189" s="71" t="s">
        <v>24</v>
      </c>
      <c r="AB189" s="71" t="s">
        <v>24</v>
      </c>
      <c r="AC189" s="71" t="s">
        <v>24</v>
      </c>
      <c r="AD189" s="71">
        <v>71</v>
      </c>
      <c r="AE189" s="71" t="str">
        <f t="shared" si="66"/>
        <v>NC</v>
      </c>
      <c r="AF189" s="71">
        <v>0</v>
      </c>
      <c r="AG189" s="71">
        <v>0</v>
      </c>
      <c r="AH189" s="71">
        <v>0</v>
      </c>
      <c r="AI189" s="71">
        <v>0</v>
      </c>
      <c r="AJ189" s="71">
        <v>0</v>
      </c>
      <c r="AK189" s="71">
        <v>4</v>
      </c>
      <c r="AL189" s="76">
        <f t="shared" si="83"/>
        <v>4</v>
      </c>
      <c r="AM189" s="76">
        <f t="shared" si="67"/>
        <v>13.333333333333334</v>
      </c>
      <c r="AN189" s="76">
        <f t="shared" si="68"/>
        <v>4</v>
      </c>
      <c r="AO189" s="76" t="str">
        <f t="shared" si="56"/>
        <v>NC</v>
      </c>
      <c r="AP189" s="76" t="str">
        <f t="shared" si="69"/>
        <v>NC</v>
      </c>
      <c r="AQ189" s="98" t="str">
        <f t="shared" si="70"/>
        <v xml:space="preserve">Attendance  Test </v>
      </c>
      <c r="AR189" s="75">
        <v>0.16666666666666666</v>
      </c>
      <c r="AS189" s="71" t="s">
        <v>24</v>
      </c>
      <c r="AT189" s="71" t="s">
        <v>24</v>
      </c>
      <c r="AU189" s="71" t="s">
        <v>24</v>
      </c>
      <c r="AV189" s="71" t="s">
        <v>24</v>
      </c>
      <c r="AW189" s="71" t="s">
        <v>24</v>
      </c>
      <c r="AX189" s="71">
        <v>74</v>
      </c>
      <c r="AY189" s="71" t="str">
        <f t="shared" si="71"/>
        <v>NC</v>
      </c>
      <c r="AZ189" s="71">
        <v>0</v>
      </c>
      <c r="BA189" s="71">
        <v>0</v>
      </c>
      <c r="BB189" s="71">
        <v>0</v>
      </c>
      <c r="BC189" s="71">
        <v>0</v>
      </c>
      <c r="BD189" s="71">
        <v>0</v>
      </c>
      <c r="BE189" s="71">
        <v>4</v>
      </c>
      <c r="BF189" s="76">
        <f t="shared" si="57"/>
        <v>4</v>
      </c>
      <c r="BG189" s="76">
        <f t="shared" si="72"/>
        <v>13.333333333333334</v>
      </c>
      <c r="BH189" s="76">
        <f t="shared" si="73"/>
        <v>4</v>
      </c>
      <c r="BI189" s="76" t="str">
        <f t="shared" si="58"/>
        <v>NC</v>
      </c>
      <c r="BJ189" s="76" t="str">
        <f t="shared" si="74"/>
        <v>NC</v>
      </c>
      <c r="BK189" s="98" t="str">
        <f t="shared" si="75"/>
        <v xml:space="preserve">Attendance  Test </v>
      </c>
      <c r="BL189" s="75">
        <v>0.33333333333333331</v>
      </c>
      <c r="BM189" s="71">
        <v>9</v>
      </c>
      <c r="BN189" s="71">
        <v>12</v>
      </c>
      <c r="BO189" s="71">
        <v>-6</v>
      </c>
      <c r="BP189" s="71" t="s">
        <v>24</v>
      </c>
      <c r="BQ189" s="71" t="s">
        <v>24</v>
      </c>
      <c r="BR189" s="71">
        <v>73</v>
      </c>
      <c r="BS189" s="71" t="str">
        <f t="shared" si="76"/>
        <v>NC</v>
      </c>
      <c r="BT189" s="93">
        <v>1</v>
      </c>
      <c r="BU189" s="98">
        <v>2</v>
      </c>
      <c r="BV189" s="98">
        <v>2</v>
      </c>
      <c r="BW189" s="93">
        <v>0</v>
      </c>
      <c r="BX189" s="93">
        <v>0</v>
      </c>
      <c r="BY189" s="93">
        <v>4</v>
      </c>
      <c r="BZ189" s="76">
        <f t="shared" si="77"/>
        <v>9</v>
      </c>
      <c r="CA189" s="76">
        <f t="shared" si="78"/>
        <v>30</v>
      </c>
      <c r="CB189" s="76">
        <f t="shared" si="79"/>
        <v>9</v>
      </c>
      <c r="CC189" s="99" t="str">
        <f t="shared" si="59"/>
        <v>Cleared</v>
      </c>
      <c r="CD189" s="99" t="str">
        <f t="shared" si="80"/>
        <v>NC</v>
      </c>
      <c r="CE189" s="98" t="str">
        <f t="shared" si="81"/>
        <v xml:space="preserve">Attendance  </v>
      </c>
    </row>
    <row r="190" spans="1:83" s="77" customFormat="1" x14ac:dyDescent="0.3">
      <c r="A190" s="78">
        <v>186</v>
      </c>
      <c r="B190" s="64" t="s">
        <v>398</v>
      </c>
      <c r="C190" s="65" t="s">
        <v>399</v>
      </c>
      <c r="D190" s="75">
        <v>0.36666666666666664</v>
      </c>
      <c r="E190" s="71">
        <v>12</v>
      </c>
      <c r="F190" s="71">
        <v>1</v>
      </c>
      <c r="G190" s="71">
        <v>-17</v>
      </c>
      <c r="H190" s="71" t="s">
        <v>500</v>
      </c>
      <c r="I190" s="71">
        <v>4</v>
      </c>
      <c r="J190" s="71">
        <v>73</v>
      </c>
      <c r="K190" s="71" t="str">
        <f t="shared" si="60"/>
        <v>NC</v>
      </c>
      <c r="L190" s="71">
        <v>2</v>
      </c>
      <c r="M190" s="71">
        <v>1</v>
      </c>
      <c r="N190" s="72">
        <v>2</v>
      </c>
      <c r="O190" s="72">
        <v>3</v>
      </c>
      <c r="P190" s="72">
        <v>2</v>
      </c>
      <c r="Q190" s="72">
        <v>4</v>
      </c>
      <c r="R190" s="79">
        <f t="shared" si="82"/>
        <v>14</v>
      </c>
      <c r="S190" s="79">
        <f t="shared" si="61"/>
        <v>46.666666666666664</v>
      </c>
      <c r="T190" s="79">
        <f t="shared" si="62"/>
        <v>13.999999999999998</v>
      </c>
      <c r="U190" s="76" t="str">
        <f t="shared" si="63"/>
        <v>Cleared</v>
      </c>
      <c r="V190" s="76" t="str">
        <f t="shared" si="64"/>
        <v>NC</v>
      </c>
      <c r="W190" s="98" t="str">
        <f t="shared" si="65"/>
        <v xml:space="preserve">Attendance  </v>
      </c>
      <c r="X190" s="75">
        <v>0.1</v>
      </c>
      <c r="Y190" s="72" t="s">
        <v>24</v>
      </c>
      <c r="Z190" s="72" t="s">
        <v>24</v>
      </c>
      <c r="AA190" s="72" t="s">
        <v>24</v>
      </c>
      <c r="AB190" s="72" t="s">
        <v>24</v>
      </c>
      <c r="AC190" s="72">
        <v>8</v>
      </c>
      <c r="AD190" s="72">
        <v>74</v>
      </c>
      <c r="AE190" s="71" t="str">
        <f t="shared" si="66"/>
        <v>NC</v>
      </c>
      <c r="AF190" s="72">
        <v>0</v>
      </c>
      <c r="AG190" s="72">
        <v>0</v>
      </c>
      <c r="AH190" s="72">
        <v>0</v>
      </c>
      <c r="AI190" s="72">
        <v>0</v>
      </c>
      <c r="AJ190" s="72">
        <v>1</v>
      </c>
      <c r="AK190" s="72">
        <v>4</v>
      </c>
      <c r="AL190" s="79">
        <f t="shared" si="83"/>
        <v>5</v>
      </c>
      <c r="AM190" s="79">
        <f t="shared" si="67"/>
        <v>16.666666666666664</v>
      </c>
      <c r="AN190" s="79">
        <f t="shared" si="68"/>
        <v>4.9999999999999991</v>
      </c>
      <c r="AO190" s="76" t="str">
        <f t="shared" si="56"/>
        <v>NC</v>
      </c>
      <c r="AP190" s="76" t="str">
        <f t="shared" si="69"/>
        <v>NC</v>
      </c>
      <c r="AQ190" s="98" t="str">
        <f t="shared" si="70"/>
        <v xml:space="preserve">Attendance  Test </v>
      </c>
      <c r="AR190" s="75">
        <v>0.1</v>
      </c>
      <c r="AS190" s="72" t="s">
        <v>24</v>
      </c>
      <c r="AT190" s="72" t="s">
        <v>24</v>
      </c>
      <c r="AU190" s="72" t="s">
        <v>24</v>
      </c>
      <c r="AV190" s="72" t="s">
        <v>24</v>
      </c>
      <c r="AW190" s="72" t="s">
        <v>24</v>
      </c>
      <c r="AX190" s="72" t="s">
        <v>24</v>
      </c>
      <c r="AY190" s="71" t="str">
        <f t="shared" si="71"/>
        <v>NC</v>
      </c>
      <c r="AZ190" s="72">
        <v>0</v>
      </c>
      <c r="BA190" s="72">
        <v>0</v>
      </c>
      <c r="BB190" s="72">
        <v>0</v>
      </c>
      <c r="BC190" s="72">
        <v>0</v>
      </c>
      <c r="BD190" s="72">
        <v>0</v>
      </c>
      <c r="BE190" s="72">
        <v>0</v>
      </c>
      <c r="BF190" s="79">
        <f t="shared" si="57"/>
        <v>0</v>
      </c>
      <c r="BG190" s="79">
        <f t="shared" si="72"/>
        <v>0</v>
      </c>
      <c r="BH190" s="79">
        <f t="shared" si="73"/>
        <v>0</v>
      </c>
      <c r="BI190" s="76" t="str">
        <f t="shared" si="58"/>
        <v>NC</v>
      </c>
      <c r="BJ190" s="76" t="str">
        <f t="shared" si="74"/>
        <v>NC</v>
      </c>
      <c r="BK190" s="98" t="str">
        <f t="shared" si="75"/>
        <v xml:space="preserve">Attendance  Test </v>
      </c>
      <c r="BL190" s="75">
        <v>0.3</v>
      </c>
      <c r="BM190" s="72">
        <v>6</v>
      </c>
      <c r="BN190" s="72">
        <v>3</v>
      </c>
      <c r="BO190" s="72">
        <v>-18</v>
      </c>
      <c r="BP190" s="72" t="s">
        <v>24</v>
      </c>
      <c r="BQ190" s="72" t="s">
        <v>24</v>
      </c>
      <c r="BR190" s="72">
        <v>73</v>
      </c>
      <c r="BS190" s="71" t="str">
        <f t="shared" si="76"/>
        <v>NC</v>
      </c>
      <c r="BT190" s="98">
        <v>1</v>
      </c>
      <c r="BU190" s="98">
        <v>1</v>
      </c>
      <c r="BV190" s="98">
        <v>2</v>
      </c>
      <c r="BW190" s="98">
        <v>0</v>
      </c>
      <c r="BX190" s="98">
        <v>0</v>
      </c>
      <c r="BY190" s="98">
        <v>4</v>
      </c>
      <c r="BZ190" s="76">
        <f t="shared" si="77"/>
        <v>8</v>
      </c>
      <c r="CA190" s="79">
        <f t="shared" si="78"/>
        <v>26.666666666666668</v>
      </c>
      <c r="CB190" s="79">
        <f t="shared" si="79"/>
        <v>8</v>
      </c>
      <c r="CC190" s="99" t="str">
        <f t="shared" si="59"/>
        <v>NC</v>
      </c>
      <c r="CD190" s="99" t="str">
        <f t="shared" si="80"/>
        <v>NC</v>
      </c>
      <c r="CE190" s="98" t="str">
        <f t="shared" si="81"/>
        <v xml:space="preserve">Attendance  Test </v>
      </c>
    </row>
    <row r="191" spans="1:83" s="77" customFormat="1" x14ac:dyDescent="0.3">
      <c r="A191" s="74">
        <v>187</v>
      </c>
      <c r="B191" s="60" t="s">
        <v>400</v>
      </c>
      <c r="C191" s="61" t="s">
        <v>401</v>
      </c>
      <c r="D191" s="75">
        <v>0.8</v>
      </c>
      <c r="E191" s="71">
        <v>2</v>
      </c>
      <c r="F191" s="71">
        <v>2</v>
      </c>
      <c r="G191" s="71">
        <v>5</v>
      </c>
      <c r="H191" s="71" t="s">
        <v>500</v>
      </c>
      <c r="I191" s="71">
        <v>8</v>
      </c>
      <c r="J191" s="71">
        <v>69</v>
      </c>
      <c r="K191" s="71" t="str">
        <f t="shared" si="60"/>
        <v>Cleared</v>
      </c>
      <c r="L191" s="71">
        <v>1</v>
      </c>
      <c r="M191" s="71">
        <v>1</v>
      </c>
      <c r="N191" s="71">
        <v>3</v>
      </c>
      <c r="O191" s="71">
        <v>3</v>
      </c>
      <c r="P191" s="71">
        <v>1</v>
      </c>
      <c r="Q191" s="71">
        <v>4</v>
      </c>
      <c r="R191" s="76">
        <f t="shared" si="82"/>
        <v>13</v>
      </c>
      <c r="S191" s="76">
        <f t="shared" si="61"/>
        <v>43.333333333333336</v>
      </c>
      <c r="T191" s="76">
        <f t="shared" si="62"/>
        <v>13</v>
      </c>
      <c r="U191" s="76" t="str">
        <f t="shared" si="63"/>
        <v>Cleared</v>
      </c>
      <c r="V191" s="76" t="str">
        <f t="shared" si="64"/>
        <v>Cleared</v>
      </c>
      <c r="W191" s="98" t="str">
        <f t="shared" si="65"/>
        <v>Cleared</v>
      </c>
      <c r="X191" s="75">
        <v>0.9</v>
      </c>
      <c r="Y191" s="71">
        <v>2</v>
      </c>
      <c r="Z191" s="71">
        <v>3</v>
      </c>
      <c r="AA191" s="71">
        <v>4</v>
      </c>
      <c r="AB191" s="71" t="s">
        <v>24</v>
      </c>
      <c r="AC191" s="71">
        <v>8</v>
      </c>
      <c r="AD191" s="71" t="s">
        <v>24</v>
      </c>
      <c r="AE191" s="71" t="str">
        <f t="shared" si="66"/>
        <v>Cleared</v>
      </c>
      <c r="AF191" s="71">
        <v>1</v>
      </c>
      <c r="AG191" s="71">
        <v>1</v>
      </c>
      <c r="AH191" s="71">
        <v>3</v>
      </c>
      <c r="AI191" s="71">
        <v>0</v>
      </c>
      <c r="AJ191" s="71">
        <v>1</v>
      </c>
      <c r="AK191" s="71">
        <v>0</v>
      </c>
      <c r="AL191" s="76">
        <f t="shared" si="83"/>
        <v>6</v>
      </c>
      <c r="AM191" s="76">
        <f t="shared" si="67"/>
        <v>20</v>
      </c>
      <c r="AN191" s="76">
        <f t="shared" si="68"/>
        <v>6</v>
      </c>
      <c r="AO191" s="76" t="str">
        <f t="shared" si="56"/>
        <v>NC</v>
      </c>
      <c r="AP191" s="76" t="str">
        <f t="shared" si="69"/>
        <v>NC</v>
      </c>
      <c r="AQ191" s="98" t="str">
        <f t="shared" si="70"/>
        <v xml:space="preserve">Test </v>
      </c>
      <c r="AR191" s="75">
        <v>1</v>
      </c>
      <c r="AS191" s="71">
        <v>4</v>
      </c>
      <c r="AT191" s="71">
        <v>2</v>
      </c>
      <c r="AU191" s="71">
        <v>2</v>
      </c>
      <c r="AV191" s="71">
        <v>3.1</v>
      </c>
      <c r="AW191" s="71">
        <v>8</v>
      </c>
      <c r="AX191" s="71">
        <v>68</v>
      </c>
      <c r="AY191" s="71" t="str">
        <f t="shared" si="71"/>
        <v>Cleared</v>
      </c>
      <c r="AZ191" s="71">
        <v>1</v>
      </c>
      <c r="BA191" s="71">
        <v>1</v>
      </c>
      <c r="BB191" s="71">
        <v>3</v>
      </c>
      <c r="BC191" s="71">
        <v>2</v>
      </c>
      <c r="BD191" s="71">
        <v>1</v>
      </c>
      <c r="BE191" s="71">
        <v>4</v>
      </c>
      <c r="BF191" s="76">
        <f t="shared" si="57"/>
        <v>12</v>
      </c>
      <c r="BG191" s="76">
        <f t="shared" si="72"/>
        <v>40</v>
      </c>
      <c r="BH191" s="76">
        <f t="shared" si="73"/>
        <v>12</v>
      </c>
      <c r="BI191" s="76" t="str">
        <f t="shared" si="58"/>
        <v>Cleared</v>
      </c>
      <c r="BJ191" s="76" t="str">
        <f t="shared" si="74"/>
        <v>Cleared</v>
      </c>
      <c r="BK191" s="98" t="str">
        <f t="shared" si="75"/>
        <v>Cleared</v>
      </c>
      <c r="BL191" s="75">
        <v>1.0666666666666667</v>
      </c>
      <c r="BM191" s="71">
        <v>16</v>
      </c>
      <c r="BN191" s="71">
        <v>2</v>
      </c>
      <c r="BO191" s="71">
        <v>3</v>
      </c>
      <c r="BP191" s="71">
        <v>2.4</v>
      </c>
      <c r="BQ191" s="71">
        <v>8</v>
      </c>
      <c r="BR191" s="71" t="s">
        <v>24</v>
      </c>
      <c r="BS191" s="71" t="str">
        <f t="shared" si="76"/>
        <v>Cleared</v>
      </c>
      <c r="BT191" s="93">
        <v>2</v>
      </c>
      <c r="BU191" s="98">
        <v>1</v>
      </c>
      <c r="BV191" s="98">
        <v>3</v>
      </c>
      <c r="BW191" s="93">
        <v>2</v>
      </c>
      <c r="BX191" s="93">
        <v>1</v>
      </c>
      <c r="BY191" s="93">
        <v>0</v>
      </c>
      <c r="BZ191" s="76">
        <f t="shared" si="77"/>
        <v>9</v>
      </c>
      <c r="CA191" s="76">
        <f t="shared" si="78"/>
        <v>30</v>
      </c>
      <c r="CB191" s="76">
        <f t="shared" si="79"/>
        <v>9</v>
      </c>
      <c r="CC191" s="99" t="str">
        <f t="shared" si="59"/>
        <v>Cleared</v>
      </c>
      <c r="CD191" s="99" t="str">
        <f t="shared" si="80"/>
        <v>Cleared</v>
      </c>
      <c r="CE191" s="98" t="str">
        <f t="shared" si="81"/>
        <v>Cleared</v>
      </c>
    </row>
    <row r="192" spans="1:83" s="77" customFormat="1" x14ac:dyDescent="0.3">
      <c r="A192" s="78">
        <v>188</v>
      </c>
      <c r="B192" s="64" t="s">
        <v>402</v>
      </c>
      <c r="C192" s="65" t="s">
        <v>403</v>
      </c>
      <c r="D192" s="75">
        <v>0.66666666666666663</v>
      </c>
      <c r="E192" s="71">
        <v>2</v>
      </c>
      <c r="F192" s="71">
        <v>1</v>
      </c>
      <c r="G192" s="71">
        <v>1</v>
      </c>
      <c r="H192" s="71" t="s">
        <v>500</v>
      </c>
      <c r="I192" s="71">
        <v>8</v>
      </c>
      <c r="J192" s="71">
        <v>60</v>
      </c>
      <c r="K192" s="71" t="str">
        <f t="shared" si="60"/>
        <v>Cleared</v>
      </c>
      <c r="L192" s="71">
        <v>1</v>
      </c>
      <c r="M192" s="71">
        <v>1</v>
      </c>
      <c r="N192" s="72">
        <v>3</v>
      </c>
      <c r="O192" s="72">
        <v>3</v>
      </c>
      <c r="P192" s="72">
        <v>1</v>
      </c>
      <c r="Q192" s="72">
        <v>3</v>
      </c>
      <c r="R192" s="79">
        <f t="shared" si="82"/>
        <v>12</v>
      </c>
      <c r="S192" s="79">
        <f t="shared" si="61"/>
        <v>40</v>
      </c>
      <c r="T192" s="79">
        <f t="shared" si="62"/>
        <v>12</v>
      </c>
      <c r="U192" s="76" t="str">
        <f t="shared" si="63"/>
        <v>Cleared</v>
      </c>
      <c r="V192" s="76" t="str">
        <f t="shared" si="64"/>
        <v>Cleared</v>
      </c>
      <c r="W192" s="98" t="str">
        <f t="shared" si="65"/>
        <v>Cleared</v>
      </c>
      <c r="X192" s="75">
        <v>0.2</v>
      </c>
      <c r="Y192" s="72" t="s">
        <v>24</v>
      </c>
      <c r="Z192" s="72" t="s">
        <v>24</v>
      </c>
      <c r="AA192" s="72" t="s">
        <v>24</v>
      </c>
      <c r="AB192" s="72" t="s">
        <v>24</v>
      </c>
      <c r="AC192" s="72">
        <v>8</v>
      </c>
      <c r="AD192" s="72">
        <v>56</v>
      </c>
      <c r="AE192" s="71" t="str">
        <f t="shared" si="66"/>
        <v>NC</v>
      </c>
      <c r="AF192" s="72">
        <v>0</v>
      </c>
      <c r="AG192" s="72">
        <v>0</v>
      </c>
      <c r="AH192" s="72">
        <v>0</v>
      </c>
      <c r="AI192" s="72">
        <v>0</v>
      </c>
      <c r="AJ192" s="72">
        <v>1</v>
      </c>
      <c r="AK192" s="72">
        <v>2</v>
      </c>
      <c r="AL192" s="79">
        <f t="shared" si="83"/>
        <v>3</v>
      </c>
      <c r="AM192" s="79">
        <f t="shared" si="67"/>
        <v>10</v>
      </c>
      <c r="AN192" s="79">
        <f t="shared" si="68"/>
        <v>3</v>
      </c>
      <c r="AO192" s="76" t="str">
        <f t="shared" si="56"/>
        <v>NC</v>
      </c>
      <c r="AP192" s="76" t="str">
        <f t="shared" si="69"/>
        <v>NC</v>
      </c>
      <c r="AQ192" s="98" t="str">
        <f t="shared" si="70"/>
        <v xml:space="preserve">Attendance  Test </v>
      </c>
      <c r="AR192" s="75">
        <v>0.23333333333333334</v>
      </c>
      <c r="AS192" s="72" t="s">
        <v>24</v>
      </c>
      <c r="AT192" s="72" t="s">
        <v>24</v>
      </c>
      <c r="AU192" s="72" t="s">
        <v>24</v>
      </c>
      <c r="AV192" s="72" t="s">
        <v>24</v>
      </c>
      <c r="AW192" s="72">
        <v>8</v>
      </c>
      <c r="AX192" s="72">
        <v>58</v>
      </c>
      <c r="AY192" s="71" t="str">
        <f t="shared" si="71"/>
        <v>NC</v>
      </c>
      <c r="AZ192" s="72">
        <v>0</v>
      </c>
      <c r="BA192" s="72">
        <v>0</v>
      </c>
      <c r="BB192" s="72">
        <v>0</v>
      </c>
      <c r="BC192" s="72">
        <v>0</v>
      </c>
      <c r="BD192" s="72">
        <v>1</v>
      </c>
      <c r="BE192" s="72">
        <v>2</v>
      </c>
      <c r="BF192" s="79">
        <f t="shared" si="57"/>
        <v>3</v>
      </c>
      <c r="BG192" s="79">
        <f t="shared" si="72"/>
        <v>10</v>
      </c>
      <c r="BH192" s="79">
        <f t="shared" si="73"/>
        <v>3</v>
      </c>
      <c r="BI192" s="76" t="str">
        <f t="shared" si="58"/>
        <v>NC</v>
      </c>
      <c r="BJ192" s="76" t="str">
        <f t="shared" si="74"/>
        <v>NC</v>
      </c>
      <c r="BK192" s="98" t="str">
        <f t="shared" si="75"/>
        <v xml:space="preserve">Attendance  Test </v>
      </c>
      <c r="BL192" s="75">
        <v>0.2</v>
      </c>
      <c r="BM192" s="72">
        <v>2</v>
      </c>
      <c r="BN192" s="72">
        <v>3</v>
      </c>
      <c r="BO192" s="72">
        <v>0</v>
      </c>
      <c r="BP192" s="72" t="s">
        <v>24</v>
      </c>
      <c r="BQ192" s="72">
        <v>8</v>
      </c>
      <c r="BR192" s="72" t="s">
        <v>24</v>
      </c>
      <c r="BS192" s="71" t="str">
        <f t="shared" si="76"/>
        <v>NC</v>
      </c>
      <c r="BT192" s="98">
        <v>1</v>
      </c>
      <c r="BU192" s="98">
        <v>1</v>
      </c>
      <c r="BV192" s="98">
        <v>3</v>
      </c>
      <c r="BW192" s="98">
        <v>0</v>
      </c>
      <c r="BX192" s="98">
        <v>1</v>
      </c>
      <c r="BY192" s="98">
        <v>0</v>
      </c>
      <c r="BZ192" s="76">
        <f t="shared" si="77"/>
        <v>6</v>
      </c>
      <c r="CA192" s="79">
        <f t="shared" si="78"/>
        <v>20</v>
      </c>
      <c r="CB192" s="79">
        <f t="shared" si="79"/>
        <v>6</v>
      </c>
      <c r="CC192" s="99" t="str">
        <f t="shared" si="59"/>
        <v>NC</v>
      </c>
      <c r="CD192" s="99" t="str">
        <f t="shared" si="80"/>
        <v>NC</v>
      </c>
      <c r="CE192" s="98" t="str">
        <f t="shared" si="81"/>
        <v xml:space="preserve">Attendance  Test </v>
      </c>
    </row>
    <row r="193" spans="1:83" s="77" customFormat="1" x14ac:dyDescent="0.3">
      <c r="A193" s="74">
        <v>189</v>
      </c>
      <c r="B193" s="60" t="s">
        <v>404</v>
      </c>
      <c r="C193" s="61" t="s">
        <v>405</v>
      </c>
      <c r="D193" s="75">
        <v>0.66666666666666663</v>
      </c>
      <c r="E193" s="71">
        <v>8</v>
      </c>
      <c r="F193" s="71">
        <v>1</v>
      </c>
      <c r="G193" s="71">
        <v>4</v>
      </c>
      <c r="H193" s="71" t="s">
        <v>500</v>
      </c>
      <c r="I193" s="71">
        <v>8</v>
      </c>
      <c r="J193" s="71">
        <v>67</v>
      </c>
      <c r="K193" s="71" t="str">
        <f t="shared" si="60"/>
        <v>Cleared</v>
      </c>
      <c r="L193" s="71">
        <v>1</v>
      </c>
      <c r="M193" s="71">
        <v>1</v>
      </c>
      <c r="N193" s="71">
        <v>3</v>
      </c>
      <c r="O193" s="71">
        <v>3</v>
      </c>
      <c r="P193" s="71">
        <v>1</v>
      </c>
      <c r="Q193" s="71">
        <v>4</v>
      </c>
      <c r="R193" s="76">
        <f t="shared" si="82"/>
        <v>13</v>
      </c>
      <c r="S193" s="76">
        <f t="shared" si="61"/>
        <v>43.333333333333336</v>
      </c>
      <c r="T193" s="76">
        <f t="shared" si="62"/>
        <v>13</v>
      </c>
      <c r="U193" s="76" t="str">
        <f t="shared" si="63"/>
        <v>Cleared</v>
      </c>
      <c r="V193" s="76" t="str">
        <f t="shared" si="64"/>
        <v>Cleared</v>
      </c>
      <c r="W193" s="98" t="str">
        <f t="shared" si="65"/>
        <v>Cleared</v>
      </c>
      <c r="X193" s="75">
        <v>0.66666666666666663</v>
      </c>
      <c r="Y193" s="71">
        <v>20</v>
      </c>
      <c r="Z193" s="71">
        <v>2</v>
      </c>
      <c r="AA193" s="71">
        <v>4</v>
      </c>
      <c r="AB193" s="71" t="s">
        <v>500</v>
      </c>
      <c r="AC193" s="71" t="s">
        <v>500</v>
      </c>
      <c r="AD193" s="71">
        <v>68</v>
      </c>
      <c r="AE193" s="71" t="str">
        <f t="shared" si="66"/>
        <v>Cleared</v>
      </c>
      <c r="AF193" s="71">
        <v>3</v>
      </c>
      <c r="AG193" s="71">
        <v>1</v>
      </c>
      <c r="AH193" s="71">
        <v>3</v>
      </c>
      <c r="AI193" s="71">
        <v>3</v>
      </c>
      <c r="AJ193" s="71">
        <v>3</v>
      </c>
      <c r="AK193" s="71">
        <v>4</v>
      </c>
      <c r="AL193" s="76">
        <f t="shared" si="83"/>
        <v>17</v>
      </c>
      <c r="AM193" s="76">
        <f t="shared" si="67"/>
        <v>56.666666666666664</v>
      </c>
      <c r="AN193" s="76">
        <f t="shared" si="68"/>
        <v>17</v>
      </c>
      <c r="AO193" s="76" t="str">
        <f t="shared" si="56"/>
        <v>Cleared</v>
      </c>
      <c r="AP193" s="76" t="str">
        <f t="shared" si="69"/>
        <v>Cleared</v>
      </c>
      <c r="AQ193" s="98" t="str">
        <f t="shared" si="70"/>
        <v>Cleared</v>
      </c>
      <c r="AR193" s="75">
        <v>0.66666666666666663</v>
      </c>
      <c r="AS193" s="71" t="s">
        <v>24</v>
      </c>
      <c r="AT193" s="71" t="s">
        <v>24</v>
      </c>
      <c r="AU193" s="71" t="s">
        <v>24</v>
      </c>
      <c r="AV193" s="71" t="s">
        <v>24</v>
      </c>
      <c r="AW193" s="71">
        <v>8</v>
      </c>
      <c r="AX193" s="71">
        <v>67</v>
      </c>
      <c r="AY193" s="71" t="str">
        <f t="shared" si="71"/>
        <v>Cleared</v>
      </c>
      <c r="AZ193" s="71">
        <v>0</v>
      </c>
      <c r="BA193" s="71">
        <v>0</v>
      </c>
      <c r="BB193" s="71">
        <v>0</v>
      </c>
      <c r="BC193" s="71">
        <v>0</v>
      </c>
      <c r="BD193" s="71">
        <v>1</v>
      </c>
      <c r="BE193" s="71">
        <v>4</v>
      </c>
      <c r="BF193" s="76">
        <f t="shared" si="57"/>
        <v>5</v>
      </c>
      <c r="BG193" s="76">
        <f t="shared" si="72"/>
        <v>16.666666666666664</v>
      </c>
      <c r="BH193" s="76">
        <f t="shared" si="73"/>
        <v>4.9999999999999991</v>
      </c>
      <c r="BI193" s="76" t="str">
        <f t="shared" si="58"/>
        <v>NC</v>
      </c>
      <c r="BJ193" s="76" t="str">
        <f t="shared" si="74"/>
        <v>NC</v>
      </c>
      <c r="BK193" s="98" t="str">
        <f t="shared" si="75"/>
        <v xml:space="preserve">Test </v>
      </c>
      <c r="BL193" s="75">
        <v>0.73333333333333328</v>
      </c>
      <c r="BM193" s="71">
        <v>7</v>
      </c>
      <c r="BN193" s="71">
        <v>4</v>
      </c>
      <c r="BO193" s="71">
        <v>3</v>
      </c>
      <c r="BP193" s="71" t="s">
        <v>24</v>
      </c>
      <c r="BQ193" s="71">
        <v>8</v>
      </c>
      <c r="BR193" s="71">
        <v>69</v>
      </c>
      <c r="BS193" s="71" t="str">
        <f t="shared" si="76"/>
        <v>Cleared</v>
      </c>
      <c r="BT193" s="93">
        <v>1</v>
      </c>
      <c r="BU193" s="98">
        <v>1</v>
      </c>
      <c r="BV193" s="98">
        <v>3</v>
      </c>
      <c r="BW193" s="93">
        <v>0</v>
      </c>
      <c r="BX193" s="93">
        <v>1</v>
      </c>
      <c r="BY193" s="93">
        <v>4</v>
      </c>
      <c r="BZ193" s="76">
        <f t="shared" si="77"/>
        <v>10</v>
      </c>
      <c r="CA193" s="76">
        <f t="shared" si="78"/>
        <v>33.333333333333329</v>
      </c>
      <c r="CB193" s="76">
        <f t="shared" si="79"/>
        <v>9.9999999999999982</v>
      </c>
      <c r="CC193" s="99" t="str">
        <f t="shared" si="59"/>
        <v>Cleared</v>
      </c>
      <c r="CD193" s="99" t="str">
        <f t="shared" si="80"/>
        <v>Cleared</v>
      </c>
      <c r="CE193" s="98" t="str">
        <f t="shared" si="81"/>
        <v>Cleared</v>
      </c>
    </row>
    <row r="194" spans="1:83" s="77" customFormat="1" x14ac:dyDescent="0.3">
      <c r="A194" s="78">
        <v>190</v>
      </c>
      <c r="B194" s="64" t="s">
        <v>406</v>
      </c>
      <c r="C194" s="65" t="s">
        <v>407</v>
      </c>
      <c r="D194" s="75">
        <v>0.7</v>
      </c>
      <c r="E194" s="71">
        <v>6</v>
      </c>
      <c r="F194" s="71">
        <v>2</v>
      </c>
      <c r="G194" s="71">
        <v>0</v>
      </c>
      <c r="H194" s="71" t="s">
        <v>500</v>
      </c>
      <c r="I194" s="71">
        <v>8</v>
      </c>
      <c r="J194" s="71">
        <v>61</v>
      </c>
      <c r="K194" s="71" t="str">
        <f t="shared" si="60"/>
        <v>Cleared</v>
      </c>
      <c r="L194" s="71">
        <v>1</v>
      </c>
      <c r="M194" s="71">
        <v>1</v>
      </c>
      <c r="N194" s="72">
        <v>3</v>
      </c>
      <c r="O194" s="72">
        <v>3</v>
      </c>
      <c r="P194" s="72">
        <v>1</v>
      </c>
      <c r="Q194" s="72">
        <v>3</v>
      </c>
      <c r="R194" s="79">
        <f t="shared" si="82"/>
        <v>12</v>
      </c>
      <c r="S194" s="79">
        <f t="shared" si="61"/>
        <v>40</v>
      </c>
      <c r="T194" s="79">
        <f t="shared" si="62"/>
        <v>12</v>
      </c>
      <c r="U194" s="76" t="str">
        <f t="shared" si="63"/>
        <v>Cleared</v>
      </c>
      <c r="V194" s="76" t="str">
        <f t="shared" si="64"/>
        <v>Cleared</v>
      </c>
      <c r="W194" s="98" t="str">
        <f t="shared" si="65"/>
        <v>Cleared</v>
      </c>
      <c r="X194" s="75">
        <v>0.8</v>
      </c>
      <c r="Y194" s="72">
        <v>3</v>
      </c>
      <c r="Z194" s="72">
        <v>1</v>
      </c>
      <c r="AA194" s="72">
        <v>3</v>
      </c>
      <c r="AB194" s="72">
        <v>2.2000000000000002</v>
      </c>
      <c r="AC194" s="72">
        <v>8</v>
      </c>
      <c r="AD194" s="72">
        <v>59</v>
      </c>
      <c r="AE194" s="71" t="str">
        <f t="shared" si="66"/>
        <v>Cleared</v>
      </c>
      <c r="AF194" s="72">
        <v>1</v>
      </c>
      <c r="AG194" s="72">
        <v>1</v>
      </c>
      <c r="AH194" s="72">
        <v>3</v>
      </c>
      <c r="AI194" s="72">
        <v>2</v>
      </c>
      <c r="AJ194" s="72">
        <v>1</v>
      </c>
      <c r="AK194" s="72">
        <v>3</v>
      </c>
      <c r="AL194" s="79">
        <f t="shared" si="83"/>
        <v>11</v>
      </c>
      <c r="AM194" s="79">
        <f t="shared" si="67"/>
        <v>36.666666666666664</v>
      </c>
      <c r="AN194" s="79">
        <f t="shared" si="68"/>
        <v>10.999999999999998</v>
      </c>
      <c r="AO194" s="76" t="str">
        <f t="shared" si="56"/>
        <v>Cleared</v>
      </c>
      <c r="AP194" s="76" t="str">
        <f t="shared" si="69"/>
        <v>Cleared</v>
      </c>
      <c r="AQ194" s="98" t="str">
        <f t="shared" si="70"/>
        <v>Cleared</v>
      </c>
      <c r="AR194" s="75">
        <v>0.8</v>
      </c>
      <c r="AS194" s="72">
        <v>22</v>
      </c>
      <c r="AT194" s="72">
        <v>2</v>
      </c>
      <c r="AU194" s="72">
        <v>0</v>
      </c>
      <c r="AV194" s="72" t="s">
        <v>24</v>
      </c>
      <c r="AW194" s="72">
        <v>8</v>
      </c>
      <c r="AX194" s="72">
        <v>58</v>
      </c>
      <c r="AY194" s="71" t="str">
        <f t="shared" si="71"/>
        <v>Cleared</v>
      </c>
      <c r="AZ194" s="72">
        <v>3</v>
      </c>
      <c r="BA194" s="72">
        <v>1</v>
      </c>
      <c r="BB194" s="72">
        <v>3</v>
      </c>
      <c r="BC194" s="72">
        <v>0</v>
      </c>
      <c r="BD194" s="72">
        <v>1</v>
      </c>
      <c r="BE194" s="72">
        <v>2</v>
      </c>
      <c r="BF194" s="79">
        <f t="shared" si="57"/>
        <v>10</v>
      </c>
      <c r="BG194" s="79">
        <f t="shared" si="72"/>
        <v>33.333333333333329</v>
      </c>
      <c r="BH194" s="79">
        <f t="shared" si="73"/>
        <v>9.9999999999999982</v>
      </c>
      <c r="BI194" s="76" t="str">
        <f t="shared" si="58"/>
        <v>Cleared</v>
      </c>
      <c r="BJ194" s="76" t="str">
        <f t="shared" si="74"/>
        <v>Cleared</v>
      </c>
      <c r="BK194" s="98" t="str">
        <f t="shared" si="75"/>
        <v>Cleared</v>
      </c>
      <c r="BL194" s="75">
        <v>0.7</v>
      </c>
      <c r="BM194" s="72">
        <v>25</v>
      </c>
      <c r="BN194" s="72">
        <v>2</v>
      </c>
      <c r="BO194" s="72">
        <v>0</v>
      </c>
      <c r="BP194" s="72">
        <v>2.1</v>
      </c>
      <c r="BQ194" s="72">
        <v>8</v>
      </c>
      <c r="BR194" s="72" t="s">
        <v>24</v>
      </c>
      <c r="BS194" s="71" t="str">
        <f t="shared" si="76"/>
        <v>Cleared</v>
      </c>
      <c r="BT194" s="98">
        <v>4</v>
      </c>
      <c r="BU194" s="98">
        <v>1</v>
      </c>
      <c r="BV194" s="98">
        <v>3</v>
      </c>
      <c r="BW194" s="98">
        <v>2</v>
      </c>
      <c r="BX194" s="98">
        <v>1</v>
      </c>
      <c r="BY194" s="98">
        <v>0</v>
      </c>
      <c r="BZ194" s="76">
        <f t="shared" si="77"/>
        <v>11</v>
      </c>
      <c r="CA194" s="79">
        <f t="shared" si="78"/>
        <v>36.666666666666664</v>
      </c>
      <c r="CB194" s="79">
        <f t="shared" si="79"/>
        <v>10.999999999999998</v>
      </c>
      <c r="CC194" s="99" t="str">
        <f t="shared" si="59"/>
        <v>Cleared</v>
      </c>
      <c r="CD194" s="99" t="str">
        <f t="shared" si="80"/>
        <v>Cleared</v>
      </c>
      <c r="CE194" s="98" t="str">
        <f t="shared" si="81"/>
        <v>Cleared</v>
      </c>
    </row>
    <row r="195" spans="1:83" s="77" customFormat="1" x14ac:dyDescent="0.3">
      <c r="A195" s="74">
        <v>191</v>
      </c>
      <c r="B195" s="60" t="s">
        <v>408</v>
      </c>
      <c r="C195" s="61" t="s">
        <v>409</v>
      </c>
      <c r="D195" s="75">
        <v>0.66666666666666663</v>
      </c>
      <c r="E195" s="71">
        <v>12</v>
      </c>
      <c r="F195" s="71">
        <v>2</v>
      </c>
      <c r="G195" s="71">
        <v>5</v>
      </c>
      <c r="H195" s="71" t="s">
        <v>500</v>
      </c>
      <c r="I195" s="71">
        <v>8</v>
      </c>
      <c r="J195" s="71">
        <v>68</v>
      </c>
      <c r="K195" s="71" t="str">
        <f t="shared" si="60"/>
        <v>Cleared</v>
      </c>
      <c r="L195" s="71">
        <v>2</v>
      </c>
      <c r="M195" s="71">
        <v>1</v>
      </c>
      <c r="N195" s="71">
        <v>3</v>
      </c>
      <c r="O195" s="71">
        <v>3</v>
      </c>
      <c r="P195" s="71">
        <v>1</v>
      </c>
      <c r="Q195" s="71">
        <v>4</v>
      </c>
      <c r="R195" s="76">
        <f t="shared" si="82"/>
        <v>14</v>
      </c>
      <c r="S195" s="76">
        <f t="shared" si="61"/>
        <v>46.666666666666664</v>
      </c>
      <c r="T195" s="76">
        <f t="shared" si="62"/>
        <v>13.999999999999998</v>
      </c>
      <c r="U195" s="76" t="str">
        <f t="shared" si="63"/>
        <v>Cleared</v>
      </c>
      <c r="V195" s="76" t="str">
        <f t="shared" si="64"/>
        <v>Cleared</v>
      </c>
      <c r="W195" s="98" t="str">
        <f t="shared" si="65"/>
        <v>Cleared</v>
      </c>
      <c r="X195" s="75">
        <v>0.66666666666666663</v>
      </c>
      <c r="Y195" s="71">
        <v>7</v>
      </c>
      <c r="Z195" s="71">
        <v>2</v>
      </c>
      <c r="AA195" s="71">
        <v>8</v>
      </c>
      <c r="AB195" s="71">
        <v>2.7</v>
      </c>
      <c r="AC195" s="71">
        <v>8</v>
      </c>
      <c r="AD195" s="71">
        <v>68</v>
      </c>
      <c r="AE195" s="71" t="str">
        <f t="shared" si="66"/>
        <v>Cleared</v>
      </c>
      <c r="AF195" s="71">
        <v>1</v>
      </c>
      <c r="AG195" s="71">
        <v>1</v>
      </c>
      <c r="AH195" s="71">
        <v>4</v>
      </c>
      <c r="AI195" s="71">
        <v>1</v>
      </c>
      <c r="AJ195" s="71">
        <v>1</v>
      </c>
      <c r="AK195" s="71">
        <v>4</v>
      </c>
      <c r="AL195" s="76">
        <f t="shared" si="83"/>
        <v>12</v>
      </c>
      <c r="AM195" s="76">
        <f t="shared" si="67"/>
        <v>40</v>
      </c>
      <c r="AN195" s="76">
        <f t="shared" si="68"/>
        <v>12</v>
      </c>
      <c r="AO195" s="76" t="str">
        <f t="shared" si="56"/>
        <v>Cleared</v>
      </c>
      <c r="AP195" s="76" t="str">
        <f t="shared" si="69"/>
        <v>Cleared</v>
      </c>
      <c r="AQ195" s="98" t="str">
        <f t="shared" si="70"/>
        <v>Cleared</v>
      </c>
      <c r="AR195" s="75">
        <v>0.8</v>
      </c>
      <c r="AS195" s="71">
        <v>12</v>
      </c>
      <c r="AT195" s="71">
        <v>2</v>
      </c>
      <c r="AU195" s="71">
        <v>6</v>
      </c>
      <c r="AV195" s="71">
        <v>2.6</v>
      </c>
      <c r="AW195" s="71">
        <v>5</v>
      </c>
      <c r="AX195" s="71">
        <v>66</v>
      </c>
      <c r="AY195" s="71" t="str">
        <f t="shared" si="71"/>
        <v>Cleared</v>
      </c>
      <c r="AZ195" s="71">
        <v>2</v>
      </c>
      <c r="BA195" s="71">
        <v>1</v>
      </c>
      <c r="BB195" s="71">
        <v>4</v>
      </c>
      <c r="BC195" s="71">
        <v>2</v>
      </c>
      <c r="BD195" s="71">
        <v>1</v>
      </c>
      <c r="BE195" s="71">
        <v>3</v>
      </c>
      <c r="BF195" s="76">
        <f t="shared" si="57"/>
        <v>13</v>
      </c>
      <c r="BG195" s="76">
        <f t="shared" si="72"/>
        <v>43.333333333333336</v>
      </c>
      <c r="BH195" s="76">
        <f t="shared" si="73"/>
        <v>13</v>
      </c>
      <c r="BI195" s="76" t="str">
        <f t="shared" si="58"/>
        <v>Cleared</v>
      </c>
      <c r="BJ195" s="76" t="str">
        <f t="shared" si="74"/>
        <v>Cleared</v>
      </c>
      <c r="BK195" s="98" t="str">
        <f t="shared" si="75"/>
        <v>Cleared</v>
      </c>
      <c r="BL195" s="75">
        <v>0.8</v>
      </c>
      <c r="BM195" s="71" t="s">
        <v>24</v>
      </c>
      <c r="BN195" s="71" t="s">
        <v>24</v>
      </c>
      <c r="BO195" s="71" t="s">
        <v>24</v>
      </c>
      <c r="BP195" s="71">
        <v>2.4</v>
      </c>
      <c r="BQ195" s="71">
        <v>5</v>
      </c>
      <c r="BR195" s="71">
        <v>65</v>
      </c>
      <c r="BS195" s="71" t="str">
        <f t="shared" si="76"/>
        <v>Cleared</v>
      </c>
      <c r="BT195" s="93">
        <v>0</v>
      </c>
      <c r="BU195" s="98">
        <v>0</v>
      </c>
      <c r="BV195" s="98">
        <v>0</v>
      </c>
      <c r="BW195" s="93">
        <v>2</v>
      </c>
      <c r="BX195" s="93">
        <v>1</v>
      </c>
      <c r="BY195" s="93">
        <v>3</v>
      </c>
      <c r="BZ195" s="76">
        <f t="shared" si="77"/>
        <v>6</v>
      </c>
      <c r="CA195" s="76">
        <f t="shared" si="78"/>
        <v>20</v>
      </c>
      <c r="CB195" s="76">
        <f t="shared" si="79"/>
        <v>6</v>
      </c>
      <c r="CC195" s="99" t="str">
        <f t="shared" si="59"/>
        <v>NC</v>
      </c>
      <c r="CD195" s="99" t="str">
        <f t="shared" si="80"/>
        <v>NC</v>
      </c>
      <c r="CE195" s="98" t="str">
        <f t="shared" si="81"/>
        <v xml:space="preserve">Test </v>
      </c>
    </row>
    <row r="196" spans="1:83" s="77" customFormat="1" x14ac:dyDescent="0.3">
      <c r="A196" s="78">
        <v>192</v>
      </c>
      <c r="B196" s="64" t="s">
        <v>410</v>
      </c>
      <c r="C196" s="65" t="s">
        <v>411</v>
      </c>
      <c r="D196" s="75">
        <v>0.66666666666666663</v>
      </c>
      <c r="E196" s="71">
        <v>28</v>
      </c>
      <c r="F196" s="71">
        <v>2</v>
      </c>
      <c r="G196" s="71">
        <v>13</v>
      </c>
      <c r="H196" s="71" t="s">
        <v>500</v>
      </c>
      <c r="I196" s="71">
        <v>8</v>
      </c>
      <c r="J196" s="71">
        <v>65</v>
      </c>
      <c r="K196" s="71" t="str">
        <f t="shared" si="60"/>
        <v>Cleared</v>
      </c>
      <c r="L196" s="71">
        <v>4</v>
      </c>
      <c r="M196" s="71">
        <v>1</v>
      </c>
      <c r="N196" s="72">
        <v>4</v>
      </c>
      <c r="O196" s="72">
        <v>3</v>
      </c>
      <c r="P196" s="72">
        <v>1</v>
      </c>
      <c r="Q196" s="72">
        <v>3</v>
      </c>
      <c r="R196" s="79">
        <f t="shared" si="82"/>
        <v>16</v>
      </c>
      <c r="S196" s="79">
        <f t="shared" si="61"/>
        <v>53.333333333333336</v>
      </c>
      <c r="T196" s="79">
        <f t="shared" si="62"/>
        <v>16</v>
      </c>
      <c r="U196" s="76" t="str">
        <f t="shared" si="63"/>
        <v>Cleared</v>
      </c>
      <c r="V196" s="76" t="str">
        <f t="shared" si="64"/>
        <v>Cleared</v>
      </c>
      <c r="W196" s="98" t="str">
        <f t="shared" si="65"/>
        <v>Cleared</v>
      </c>
      <c r="X196" s="75">
        <v>0.66666666666666663</v>
      </c>
      <c r="Y196" s="72" t="s">
        <v>24</v>
      </c>
      <c r="Z196" s="72" t="s">
        <v>24</v>
      </c>
      <c r="AA196" s="72" t="s">
        <v>24</v>
      </c>
      <c r="AB196" s="72" t="s">
        <v>24</v>
      </c>
      <c r="AC196" s="72" t="s">
        <v>500</v>
      </c>
      <c r="AD196" s="72" t="s">
        <v>24</v>
      </c>
      <c r="AE196" s="71" t="str">
        <f t="shared" si="66"/>
        <v>Cleared</v>
      </c>
      <c r="AF196" s="72">
        <v>0</v>
      </c>
      <c r="AG196" s="72">
        <v>0</v>
      </c>
      <c r="AH196" s="72">
        <v>0</v>
      </c>
      <c r="AI196" s="72">
        <v>0</v>
      </c>
      <c r="AJ196" s="72">
        <v>3</v>
      </c>
      <c r="AK196" s="72">
        <v>0</v>
      </c>
      <c r="AL196" s="79">
        <f t="shared" si="83"/>
        <v>3</v>
      </c>
      <c r="AM196" s="79">
        <f t="shared" si="67"/>
        <v>10</v>
      </c>
      <c r="AN196" s="79">
        <f t="shared" si="68"/>
        <v>3</v>
      </c>
      <c r="AO196" s="76" t="str">
        <f t="shared" si="56"/>
        <v>NC</v>
      </c>
      <c r="AP196" s="76" t="str">
        <f t="shared" si="69"/>
        <v>NC</v>
      </c>
      <c r="AQ196" s="98" t="str">
        <f t="shared" si="70"/>
        <v xml:space="preserve">Test </v>
      </c>
      <c r="AR196" s="75">
        <v>0.66666666666666663</v>
      </c>
      <c r="AS196" s="72">
        <v>27</v>
      </c>
      <c r="AT196" s="72">
        <v>2</v>
      </c>
      <c r="AU196" s="72">
        <v>11</v>
      </c>
      <c r="AV196" s="72">
        <v>4.3</v>
      </c>
      <c r="AW196" s="72" t="s">
        <v>24</v>
      </c>
      <c r="AX196" s="72">
        <v>64</v>
      </c>
      <c r="AY196" s="71" t="str">
        <f t="shared" si="71"/>
        <v>Cleared</v>
      </c>
      <c r="AZ196" s="72">
        <v>4</v>
      </c>
      <c r="BA196" s="72">
        <v>1</v>
      </c>
      <c r="BB196" s="72">
        <v>4</v>
      </c>
      <c r="BC196" s="72">
        <v>2</v>
      </c>
      <c r="BD196" s="72">
        <v>0</v>
      </c>
      <c r="BE196" s="72">
        <v>3</v>
      </c>
      <c r="BF196" s="79">
        <f t="shared" si="57"/>
        <v>14</v>
      </c>
      <c r="BG196" s="79">
        <f t="shared" si="72"/>
        <v>46.666666666666664</v>
      </c>
      <c r="BH196" s="79">
        <f t="shared" si="73"/>
        <v>13.999999999999998</v>
      </c>
      <c r="BI196" s="76" t="str">
        <f t="shared" si="58"/>
        <v>Cleared</v>
      </c>
      <c r="BJ196" s="76" t="str">
        <f t="shared" si="74"/>
        <v>Cleared</v>
      </c>
      <c r="BK196" s="98" t="str">
        <f t="shared" si="75"/>
        <v>Cleared</v>
      </c>
      <c r="BL196" s="75">
        <v>0.66666666666666663</v>
      </c>
      <c r="BM196" s="72">
        <v>31</v>
      </c>
      <c r="BN196" s="72">
        <v>10</v>
      </c>
      <c r="BO196" s="72">
        <v>8</v>
      </c>
      <c r="BP196" s="72" t="s">
        <v>24</v>
      </c>
      <c r="BQ196" s="72" t="s">
        <v>24</v>
      </c>
      <c r="BR196" s="72" t="s">
        <v>24</v>
      </c>
      <c r="BS196" s="71" t="str">
        <f t="shared" si="76"/>
        <v>Cleared</v>
      </c>
      <c r="BT196" s="98">
        <v>5</v>
      </c>
      <c r="BU196" s="98">
        <v>1</v>
      </c>
      <c r="BV196" s="98">
        <v>3</v>
      </c>
      <c r="BW196" s="98">
        <v>0</v>
      </c>
      <c r="BX196" s="98">
        <v>0</v>
      </c>
      <c r="BY196" s="98">
        <v>0</v>
      </c>
      <c r="BZ196" s="76">
        <f t="shared" si="77"/>
        <v>9</v>
      </c>
      <c r="CA196" s="79">
        <f t="shared" si="78"/>
        <v>30</v>
      </c>
      <c r="CB196" s="79">
        <f t="shared" si="79"/>
        <v>9</v>
      </c>
      <c r="CC196" s="99" t="str">
        <f t="shared" si="59"/>
        <v>Cleared</v>
      </c>
      <c r="CD196" s="99" t="str">
        <f t="shared" si="80"/>
        <v>Cleared</v>
      </c>
      <c r="CE196" s="98" t="str">
        <f t="shared" si="81"/>
        <v>Cleared</v>
      </c>
    </row>
    <row r="197" spans="1:83" s="77" customFormat="1" x14ac:dyDescent="0.3">
      <c r="A197" s="74">
        <v>193</v>
      </c>
      <c r="B197" s="60" t="s">
        <v>412</v>
      </c>
      <c r="C197" s="61" t="s">
        <v>413</v>
      </c>
      <c r="D197" s="75">
        <v>0.83333333333333337</v>
      </c>
      <c r="E197" s="71">
        <v>17</v>
      </c>
      <c r="F197" s="71">
        <v>2</v>
      </c>
      <c r="G197" s="71">
        <v>-25</v>
      </c>
      <c r="H197" s="71" t="s">
        <v>500</v>
      </c>
      <c r="I197" s="71">
        <v>2</v>
      </c>
      <c r="J197" s="71">
        <v>74</v>
      </c>
      <c r="K197" s="71" t="str">
        <f t="shared" si="60"/>
        <v>Cleared</v>
      </c>
      <c r="L197" s="71">
        <v>3</v>
      </c>
      <c r="M197" s="71">
        <v>1</v>
      </c>
      <c r="N197" s="71">
        <v>2</v>
      </c>
      <c r="O197" s="71">
        <v>3</v>
      </c>
      <c r="P197" s="71">
        <v>4</v>
      </c>
      <c r="Q197" s="71">
        <v>4</v>
      </c>
      <c r="R197" s="76">
        <f t="shared" si="82"/>
        <v>17</v>
      </c>
      <c r="S197" s="76">
        <f t="shared" si="61"/>
        <v>56.666666666666664</v>
      </c>
      <c r="T197" s="76">
        <f t="shared" si="62"/>
        <v>17</v>
      </c>
      <c r="U197" s="76" t="str">
        <f t="shared" si="63"/>
        <v>Cleared</v>
      </c>
      <c r="V197" s="76" t="str">
        <f t="shared" si="64"/>
        <v>Cleared</v>
      </c>
      <c r="W197" s="98" t="str">
        <f t="shared" si="65"/>
        <v>Cleared</v>
      </c>
      <c r="X197" s="75">
        <v>0.66666666666666663</v>
      </c>
      <c r="Y197" s="71" t="s">
        <v>24</v>
      </c>
      <c r="Z197" s="71" t="s">
        <v>24</v>
      </c>
      <c r="AA197" s="71" t="s">
        <v>24</v>
      </c>
      <c r="AB197" s="71" t="s">
        <v>24</v>
      </c>
      <c r="AC197" s="71">
        <v>8</v>
      </c>
      <c r="AD197" s="71">
        <v>76</v>
      </c>
      <c r="AE197" s="71" t="str">
        <f t="shared" si="66"/>
        <v>Cleared</v>
      </c>
      <c r="AF197" s="71">
        <v>0</v>
      </c>
      <c r="AG197" s="71">
        <v>0</v>
      </c>
      <c r="AH197" s="71">
        <v>0</v>
      </c>
      <c r="AI197" s="71">
        <v>0</v>
      </c>
      <c r="AJ197" s="71">
        <v>1</v>
      </c>
      <c r="AK197" s="71">
        <v>5</v>
      </c>
      <c r="AL197" s="76">
        <f t="shared" si="83"/>
        <v>6</v>
      </c>
      <c r="AM197" s="76">
        <f t="shared" si="67"/>
        <v>20</v>
      </c>
      <c r="AN197" s="76">
        <f t="shared" si="68"/>
        <v>6</v>
      </c>
      <c r="AO197" s="76" t="str">
        <f t="shared" ref="AO197:AO232" si="84">IF(AN197&gt;=9,"Cleared","NC")</f>
        <v>NC</v>
      </c>
      <c r="AP197" s="76" t="str">
        <f t="shared" si="69"/>
        <v>NC</v>
      </c>
      <c r="AQ197" s="98" t="str">
        <f t="shared" si="70"/>
        <v xml:space="preserve">Test </v>
      </c>
      <c r="AR197" s="75">
        <v>0.93333333333333335</v>
      </c>
      <c r="AS197" s="71">
        <v>25</v>
      </c>
      <c r="AT197" s="71">
        <v>7</v>
      </c>
      <c r="AU197" s="71">
        <v>-1</v>
      </c>
      <c r="AV197" s="71" t="s">
        <v>24</v>
      </c>
      <c r="AW197" s="71" t="s">
        <v>24</v>
      </c>
      <c r="AX197" s="71">
        <v>75</v>
      </c>
      <c r="AY197" s="71" t="str">
        <f t="shared" si="71"/>
        <v>Cleared</v>
      </c>
      <c r="AZ197" s="71">
        <v>4</v>
      </c>
      <c r="BA197" s="71">
        <v>1</v>
      </c>
      <c r="BB197" s="71">
        <v>3</v>
      </c>
      <c r="BC197" s="71">
        <v>0</v>
      </c>
      <c r="BD197" s="71">
        <v>0</v>
      </c>
      <c r="BE197" s="71">
        <v>5</v>
      </c>
      <c r="BF197" s="76">
        <f t="shared" ref="BF197:BF232" si="85">AZ197+BA197+BB197+BC197+BE197+BD197</f>
        <v>13</v>
      </c>
      <c r="BG197" s="76">
        <f t="shared" si="72"/>
        <v>43.333333333333336</v>
      </c>
      <c r="BH197" s="76">
        <f t="shared" si="73"/>
        <v>13</v>
      </c>
      <c r="BI197" s="76" t="str">
        <f t="shared" ref="BI197:BI232" si="86">IF(BH197&gt;=9,"Cleared","NC")</f>
        <v>Cleared</v>
      </c>
      <c r="BJ197" s="76" t="str">
        <f t="shared" si="74"/>
        <v>Cleared</v>
      </c>
      <c r="BK197" s="98" t="str">
        <f t="shared" si="75"/>
        <v>Cleared</v>
      </c>
      <c r="BL197" s="75">
        <v>0.7</v>
      </c>
      <c r="BM197" s="71">
        <v>27</v>
      </c>
      <c r="BN197" s="71">
        <v>7</v>
      </c>
      <c r="BO197" s="71">
        <v>-1</v>
      </c>
      <c r="BP197" s="71" t="s">
        <v>24</v>
      </c>
      <c r="BQ197" s="71" t="s">
        <v>24</v>
      </c>
      <c r="BR197" s="71">
        <v>72</v>
      </c>
      <c r="BS197" s="71" t="str">
        <f t="shared" si="76"/>
        <v>Cleared</v>
      </c>
      <c r="BT197" s="93">
        <v>4</v>
      </c>
      <c r="BU197" s="98">
        <v>1</v>
      </c>
      <c r="BV197" s="98">
        <v>3</v>
      </c>
      <c r="BW197" s="93">
        <v>0</v>
      </c>
      <c r="BX197" s="93">
        <v>0</v>
      </c>
      <c r="BY197" s="93">
        <v>4</v>
      </c>
      <c r="BZ197" s="76">
        <f t="shared" si="77"/>
        <v>12</v>
      </c>
      <c r="CA197" s="76">
        <f t="shared" si="78"/>
        <v>40</v>
      </c>
      <c r="CB197" s="76">
        <f t="shared" si="79"/>
        <v>12</v>
      </c>
      <c r="CC197" s="99" t="str">
        <f t="shared" ref="CC197:CC232" si="87">IF(CB197&gt;=9,"Cleared","NC")</f>
        <v>Cleared</v>
      </c>
      <c r="CD197" s="99" t="str">
        <f t="shared" si="80"/>
        <v>Cleared</v>
      </c>
      <c r="CE197" s="98" t="str">
        <f t="shared" si="81"/>
        <v>Cleared</v>
      </c>
    </row>
    <row r="198" spans="1:83" s="77" customFormat="1" x14ac:dyDescent="0.3">
      <c r="A198" s="78">
        <v>194</v>
      </c>
      <c r="B198" s="64" t="s">
        <v>414</v>
      </c>
      <c r="C198" s="65" t="s">
        <v>415</v>
      </c>
      <c r="D198" s="75">
        <v>0.66666666666666663</v>
      </c>
      <c r="E198" s="71">
        <v>21</v>
      </c>
      <c r="F198" s="71">
        <v>1</v>
      </c>
      <c r="G198" s="71">
        <v>1</v>
      </c>
      <c r="H198" s="71" t="s">
        <v>500</v>
      </c>
      <c r="I198" s="71">
        <v>3</v>
      </c>
      <c r="J198" s="71">
        <v>71</v>
      </c>
      <c r="K198" s="71" t="str">
        <f t="shared" ref="K198:K232" si="88">IF(D198&gt;=66%,"Cleared","NC")</f>
        <v>Cleared</v>
      </c>
      <c r="L198" s="71">
        <v>3</v>
      </c>
      <c r="M198" s="71">
        <v>1</v>
      </c>
      <c r="N198" s="72">
        <v>3</v>
      </c>
      <c r="O198" s="72">
        <v>3</v>
      </c>
      <c r="P198" s="72">
        <v>3</v>
      </c>
      <c r="Q198" s="72">
        <v>4</v>
      </c>
      <c r="R198" s="79">
        <f t="shared" si="82"/>
        <v>17</v>
      </c>
      <c r="S198" s="79">
        <f t="shared" ref="S198:S232" si="89">R198/30*100</f>
        <v>56.666666666666664</v>
      </c>
      <c r="T198" s="79">
        <f t="shared" ref="T198:T232" si="90">S198*0.3</f>
        <v>17</v>
      </c>
      <c r="U198" s="76" t="str">
        <f t="shared" ref="U198:U232" si="91">IF(T198&gt;=9,"Cleared","NC")</f>
        <v>Cleared</v>
      </c>
      <c r="V198" s="76" t="str">
        <f t="shared" ref="V198:V232" si="92">IF(K198="NC","NC",IF(U198="NC","NC","Cleared"))</f>
        <v>Cleared</v>
      </c>
      <c r="W198" s="98" t="str">
        <f t="shared" ref="W198:W232" si="93">IF(K198&amp;U198="ClearedCleared","Cleared",IF(K198="NC","Attendance  ","") &amp;IF(U198="NC","Test ",""))</f>
        <v>Cleared</v>
      </c>
      <c r="X198" s="75">
        <v>0.66666666666666663</v>
      </c>
      <c r="Y198" s="72">
        <v>15</v>
      </c>
      <c r="Z198" s="72">
        <v>1</v>
      </c>
      <c r="AA198" s="72">
        <v>3</v>
      </c>
      <c r="AB198" s="72" t="s">
        <v>24</v>
      </c>
      <c r="AC198" s="72" t="s">
        <v>24</v>
      </c>
      <c r="AD198" s="72">
        <v>71</v>
      </c>
      <c r="AE198" s="71" t="str">
        <f t="shared" ref="AE198:AE232" si="94">IF(X198&gt;=66%,"Cleared","NC")</f>
        <v>Cleared</v>
      </c>
      <c r="AF198" s="72">
        <v>2</v>
      </c>
      <c r="AG198" s="72">
        <v>1</v>
      </c>
      <c r="AH198" s="72">
        <v>3</v>
      </c>
      <c r="AI198" s="72">
        <v>0</v>
      </c>
      <c r="AJ198" s="72">
        <v>0</v>
      </c>
      <c r="AK198" s="72">
        <v>4</v>
      </c>
      <c r="AL198" s="79">
        <f t="shared" si="83"/>
        <v>10</v>
      </c>
      <c r="AM198" s="79">
        <f t="shared" ref="AM198:AM232" si="95">AL198/30*100</f>
        <v>33.333333333333329</v>
      </c>
      <c r="AN198" s="79">
        <f t="shared" ref="AN198:AN232" si="96">AM198*0.3</f>
        <v>9.9999999999999982</v>
      </c>
      <c r="AO198" s="76" t="str">
        <f t="shared" si="84"/>
        <v>Cleared</v>
      </c>
      <c r="AP198" s="76" t="str">
        <f t="shared" ref="AP198:AP232" si="97">IF(AO198="NC","NC",IF(AE198="NC","NC","Cleared"))</f>
        <v>Cleared</v>
      </c>
      <c r="AQ198" s="98" t="str">
        <f t="shared" ref="AQ198:AQ232" si="98">IF(AE198&amp;AO198="ClearedCleared","Cleared",IF(AE198="NC","Attendance  ","") &amp;IF(AO198="NC","Test ",""))</f>
        <v>Cleared</v>
      </c>
      <c r="AR198" s="75">
        <v>0.66666666666666663</v>
      </c>
      <c r="AS198" s="72" t="s">
        <v>24</v>
      </c>
      <c r="AT198" s="72" t="s">
        <v>24</v>
      </c>
      <c r="AU198" s="72" t="s">
        <v>24</v>
      </c>
      <c r="AV198" s="72">
        <v>3.1</v>
      </c>
      <c r="AW198" s="72" t="s">
        <v>24</v>
      </c>
      <c r="AX198" s="72" t="s">
        <v>24</v>
      </c>
      <c r="AY198" s="71" t="str">
        <f t="shared" ref="AY198:AY232" si="99">IF(AR198&gt;=66%,"Cleared","NC")</f>
        <v>Cleared</v>
      </c>
      <c r="AZ198" s="72">
        <v>0</v>
      </c>
      <c r="BA198" s="72">
        <v>0</v>
      </c>
      <c r="BB198" s="72">
        <v>0</v>
      </c>
      <c r="BC198" s="72">
        <v>2</v>
      </c>
      <c r="BD198" s="72">
        <v>0</v>
      </c>
      <c r="BE198" s="72">
        <v>0</v>
      </c>
      <c r="BF198" s="79">
        <f t="shared" si="85"/>
        <v>2</v>
      </c>
      <c r="BG198" s="79">
        <f t="shared" ref="BG198:BG232" si="100">BF198/30*100</f>
        <v>6.666666666666667</v>
      </c>
      <c r="BH198" s="79">
        <f t="shared" ref="BH198:BH232" si="101">BG198*0.3</f>
        <v>2</v>
      </c>
      <c r="BI198" s="76" t="str">
        <f t="shared" si="86"/>
        <v>NC</v>
      </c>
      <c r="BJ198" s="76" t="str">
        <f t="shared" ref="BJ198:BJ232" si="102">IF(AY198="NC","NC",IF(BI198="NC","NC","Cleared"))</f>
        <v>NC</v>
      </c>
      <c r="BK198" s="98" t="str">
        <f t="shared" ref="BK198:BK232" si="103">IF(AY198&amp;BI198="ClearedCleared","Cleared",IF(AY198="NC","Attendance  ","") &amp;IF(BI198="NC","Test ",""))</f>
        <v xml:space="preserve">Test </v>
      </c>
      <c r="BL198" s="75">
        <v>0.66666666666666663</v>
      </c>
      <c r="BM198" s="72">
        <v>20</v>
      </c>
      <c r="BN198" s="72">
        <v>3</v>
      </c>
      <c r="BO198" s="72">
        <v>2</v>
      </c>
      <c r="BP198" s="72">
        <v>2.2999999999999998</v>
      </c>
      <c r="BQ198" s="72" t="s">
        <v>24</v>
      </c>
      <c r="BR198" s="72" t="s">
        <v>24</v>
      </c>
      <c r="BS198" s="71" t="str">
        <f t="shared" ref="BS198:BS232" si="104">IF(BL198&gt;=66%,"Cleared","NC")</f>
        <v>Cleared</v>
      </c>
      <c r="BT198" s="98">
        <v>3</v>
      </c>
      <c r="BU198" s="98">
        <v>1</v>
      </c>
      <c r="BV198" s="98">
        <v>3</v>
      </c>
      <c r="BW198" s="98">
        <v>2</v>
      </c>
      <c r="BX198" s="98">
        <v>0</v>
      </c>
      <c r="BY198" s="98">
        <v>0</v>
      </c>
      <c r="BZ198" s="76">
        <f t="shared" ref="BZ198:BZ232" si="105">BT198+BU198+BV198+BW198+BX198+BY198</f>
        <v>9</v>
      </c>
      <c r="CA198" s="79">
        <f t="shared" ref="CA198:CA232" si="106">BZ198/30*100</f>
        <v>30</v>
      </c>
      <c r="CB198" s="79">
        <f t="shared" ref="CB198:CB232" si="107">CA198*0.3</f>
        <v>9</v>
      </c>
      <c r="CC198" s="99" t="str">
        <f t="shared" si="87"/>
        <v>Cleared</v>
      </c>
      <c r="CD198" s="99" t="str">
        <f t="shared" ref="CD198:CD232" si="108">IF(BS198="NC","NC",IF(CC198="NC","NC","Cleared"))</f>
        <v>Cleared</v>
      </c>
      <c r="CE198" s="98" t="str">
        <f t="shared" ref="CE198:CE232" si="109">IF(BS198&amp;CC198="ClearedCleared","Cleared",IF(BS198="NC","Attendance  ","") &amp;IF(CC198="NC","Test ",""))</f>
        <v>Cleared</v>
      </c>
    </row>
    <row r="199" spans="1:83" s="77" customFormat="1" x14ac:dyDescent="0.3">
      <c r="A199" s="74">
        <v>195</v>
      </c>
      <c r="B199" s="60" t="s">
        <v>416</v>
      </c>
      <c r="C199" s="61" t="s">
        <v>417</v>
      </c>
      <c r="D199" s="75">
        <v>0.8</v>
      </c>
      <c r="E199" s="71">
        <v>25</v>
      </c>
      <c r="F199" s="71">
        <v>2</v>
      </c>
      <c r="G199" s="71">
        <v>-25</v>
      </c>
      <c r="H199" s="71" t="s">
        <v>500</v>
      </c>
      <c r="I199" s="71" t="s">
        <v>556</v>
      </c>
      <c r="J199" s="71">
        <v>76</v>
      </c>
      <c r="K199" s="71" t="str">
        <f t="shared" si="88"/>
        <v>Cleared</v>
      </c>
      <c r="L199" s="71">
        <v>4</v>
      </c>
      <c r="M199" s="71">
        <v>1</v>
      </c>
      <c r="N199" s="71">
        <v>2</v>
      </c>
      <c r="O199" s="71">
        <v>3</v>
      </c>
      <c r="P199" s="71">
        <v>1</v>
      </c>
      <c r="Q199" s="71">
        <v>5</v>
      </c>
      <c r="R199" s="76">
        <f t="shared" ref="R199:R232" si="110">L199+M199+N199+O199+P199+Q199</f>
        <v>16</v>
      </c>
      <c r="S199" s="76">
        <f t="shared" si="89"/>
        <v>53.333333333333336</v>
      </c>
      <c r="T199" s="76">
        <f t="shared" si="90"/>
        <v>16</v>
      </c>
      <c r="U199" s="76" t="str">
        <f t="shared" si="91"/>
        <v>Cleared</v>
      </c>
      <c r="V199" s="76" t="str">
        <f t="shared" si="92"/>
        <v>Cleared</v>
      </c>
      <c r="W199" s="98" t="str">
        <f t="shared" si="93"/>
        <v>Cleared</v>
      </c>
      <c r="X199" s="75">
        <v>1</v>
      </c>
      <c r="Y199" s="71">
        <v>30</v>
      </c>
      <c r="Z199" s="71">
        <v>5</v>
      </c>
      <c r="AA199" s="71">
        <v>7</v>
      </c>
      <c r="AB199" s="71">
        <v>6.1</v>
      </c>
      <c r="AC199" s="71">
        <v>7</v>
      </c>
      <c r="AD199" s="71">
        <v>79</v>
      </c>
      <c r="AE199" s="71" t="str">
        <f t="shared" si="94"/>
        <v>Cleared</v>
      </c>
      <c r="AF199" s="71">
        <v>5</v>
      </c>
      <c r="AG199" s="71">
        <v>1</v>
      </c>
      <c r="AH199" s="71">
        <v>4</v>
      </c>
      <c r="AI199" s="71">
        <v>2</v>
      </c>
      <c r="AJ199" s="71">
        <v>1</v>
      </c>
      <c r="AK199" s="71">
        <v>5</v>
      </c>
      <c r="AL199" s="76">
        <f t="shared" ref="AL199:AL232" si="111">AF199+AG199+AH199+AI199+AJ199+AK199</f>
        <v>18</v>
      </c>
      <c r="AM199" s="76">
        <f t="shared" si="95"/>
        <v>60</v>
      </c>
      <c r="AN199" s="76">
        <f t="shared" si="96"/>
        <v>18</v>
      </c>
      <c r="AO199" s="76" t="str">
        <f t="shared" si="84"/>
        <v>Cleared</v>
      </c>
      <c r="AP199" s="76" t="str">
        <f t="shared" si="97"/>
        <v>Cleared</v>
      </c>
      <c r="AQ199" s="98" t="str">
        <f t="shared" si="98"/>
        <v>Cleared</v>
      </c>
      <c r="AR199" s="75">
        <v>1</v>
      </c>
      <c r="AS199" s="71">
        <v>35</v>
      </c>
      <c r="AT199" s="71">
        <v>6</v>
      </c>
      <c r="AU199" s="71" t="s">
        <v>500</v>
      </c>
      <c r="AV199" s="71" t="s">
        <v>500</v>
      </c>
      <c r="AW199" s="71" t="s">
        <v>24</v>
      </c>
      <c r="AX199" s="71">
        <v>82</v>
      </c>
      <c r="AY199" s="71" t="str">
        <f t="shared" si="99"/>
        <v>Cleared</v>
      </c>
      <c r="AZ199" s="71">
        <v>5</v>
      </c>
      <c r="BA199" s="71">
        <v>1</v>
      </c>
      <c r="BB199" s="71">
        <v>3</v>
      </c>
      <c r="BC199" s="71">
        <v>3</v>
      </c>
      <c r="BD199" s="71">
        <v>0</v>
      </c>
      <c r="BE199" s="71">
        <v>5</v>
      </c>
      <c r="BF199" s="76">
        <f t="shared" si="85"/>
        <v>17</v>
      </c>
      <c r="BG199" s="76">
        <f t="shared" si="100"/>
        <v>56.666666666666664</v>
      </c>
      <c r="BH199" s="76">
        <f t="shared" si="101"/>
        <v>17</v>
      </c>
      <c r="BI199" s="76" t="str">
        <f t="shared" si="86"/>
        <v>Cleared</v>
      </c>
      <c r="BJ199" s="76" t="str">
        <f t="shared" si="102"/>
        <v>Cleared</v>
      </c>
      <c r="BK199" s="98" t="str">
        <f t="shared" si="103"/>
        <v>Cleared</v>
      </c>
      <c r="BL199" s="75">
        <v>1</v>
      </c>
      <c r="BM199" s="71">
        <v>27</v>
      </c>
      <c r="BN199" s="71">
        <v>3</v>
      </c>
      <c r="BO199" s="71">
        <v>3</v>
      </c>
      <c r="BP199" s="71" t="s">
        <v>500</v>
      </c>
      <c r="BQ199" s="71" t="s">
        <v>24</v>
      </c>
      <c r="BR199" s="71">
        <v>85</v>
      </c>
      <c r="BS199" s="71" t="str">
        <f t="shared" si="104"/>
        <v>Cleared</v>
      </c>
      <c r="BT199" s="93">
        <v>4</v>
      </c>
      <c r="BU199" s="98">
        <v>1</v>
      </c>
      <c r="BV199" s="98">
        <v>3</v>
      </c>
      <c r="BW199" s="93">
        <v>3</v>
      </c>
      <c r="BX199" s="93">
        <v>0</v>
      </c>
      <c r="BY199" s="93">
        <v>5</v>
      </c>
      <c r="BZ199" s="76">
        <f t="shared" si="105"/>
        <v>16</v>
      </c>
      <c r="CA199" s="76">
        <f t="shared" si="106"/>
        <v>53.333333333333336</v>
      </c>
      <c r="CB199" s="76">
        <f t="shared" si="107"/>
        <v>16</v>
      </c>
      <c r="CC199" s="99" t="str">
        <f t="shared" si="87"/>
        <v>Cleared</v>
      </c>
      <c r="CD199" s="99" t="str">
        <f t="shared" si="108"/>
        <v>Cleared</v>
      </c>
      <c r="CE199" s="98" t="str">
        <f t="shared" si="109"/>
        <v>Cleared</v>
      </c>
    </row>
    <row r="200" spans="1:83" s="77" customFormat="1" x14ac:dyDescent="0.3">
      <c r="A200" s="78">
        <v>196</v>
      </c>
      <c r="B200" s="64" t="s">
        <v>418</v>
      </c>
      <c r="C200" s="65" t="s">
        <v>419</v>
      </c>
      <c r="D200" s="75">
        <v>0.3</v>
      </c>
      <c r="E200" s="71">
        <v>12</v>
      </c>
      <c r="F200" s="71">
        <v>7</v>
      </c>
      <c r="G200" s="71">
        <v>-5</v>
      </c>
      <c r="H200" s="71" t="s">
        <v>500</v>
      </c>
      <c r="I200" s="71">
        <v>8</v>
      </c>
      <c r="J200" s="71">
        <v>70</v>
      </c>
      <c r="K200" s="71" t="str">
        <f t="shared" si="88"/>
        <v>NC</v>
      </c>
      <c r="L200" s="71">
        <v>2</v>
      </c>
      <c r="M200" s="71">
        <v>1</v>
      </c>
      <c r="N200" s="72">
        <v>3</v>
      </c>
      <c r="O200" s="72">
        <v>3</v>
      </c>
      <c r="P200" s="72">
        <v>1</v>
      </c>
      <c r="Q200" s="72">
        <v>4</v>
      </c>
      <c r="R200" s="79">
        <f t="shared" si="110"/>
        <v>14</v>
      </c>
      <c r="S200" s="79">
        <f t="shared" si="89"/>
        <v>46.666666666666664</v>
      </c>
      <c r="T200" s="79">
        <f t="shared" si="90"/>
        <v>13.999999999999998</v>
      </c>
      <c r="U200" s="76" t="str">
        <f t="shared" si="91"/>
        <v>Cleared</v>
      </c>
      <c r="V200" s="76" t="str">
        <f t="shared" si="92"/>
        <v>NC</v>
      </c>
      <c r="W200" s="98" t="str">
        <f t="shared" si="93"/>
        <v xml:space="preserve">Attendance  </v>
      </c>
      <c r="X200" s="75">
        <v>0.2</v>
      </c>
      <c r="Y200" s="72" t="s">
        <v>500</v>
      </c>
      <c r="Z200" s="72">
        <v>7</v>
      </c>
      <c r="AA200" s="72">
        <v>0</v>
      </c>
      <c r="AB200" s="72">
        <v>5.6</v>
      </c>
      <c r="AC200" s="72">
        <v>8</v>
      </c>
      <c r="AD200" s="72" t="s">
        <v>24</v>
      </c>
      <c r="AE200" s="71" t="str">
        <f t="shared" si="94"/>
        <v>NC</v>
      </c>
      <c r="AF200" s="72">
        <v>3</v>
      </c>
      <c r="AG200" s="72">
        <v>1</v>
      </c>
      <c r="AH200" s="72">
        <v>3</v>
      </c>
      <c r="AI200" s="72">
        <v>2</v>
      </c>
      <c r="AJ200" s="72">
        <v>1</v>
      </c>
      <c r="AK200" s="72">
        <v>0</v>
      </c>
      <c r="AL200" s="79">
        <f t="shared" si="111"/>
        <v>10</v>
      </c>
      <c r="AM200" s="79">
        <f t="shared" si="95"/>
        <v>33.333333333333329</v>
      </c>
      <c r="AN200" s="79">
        <f t="shared" si="96"/>
        <v>9.9999999999999982</v>
      </c>
      <c r="AO200" s="76" t="str">
        <f t="shared" si="84"/>
        <v>Cleared</v>
      </c>
      <c r="AP200" s="76" t="str">
        <f t="shared" si="97"/>
        <v>NC</v>
      </c>
      <c r="AQ200" s="98" t="str">
        <f t="shared" si="98"/>
        <v xml:space="preserve">Attendance  </v>
      </c>
      <c r="AR200" s="75">
        <v>0.1</v>
      </c>
      <c r="AS200" s="72">
        <v>7</v>
      </c>
      <c r="AT200" s="72">
        <v>5</v>
      </c>
      <c r="AU200" s="72">
        <v>-8</v>
      </c>
      <c r="AV200" s="72">
        <v>4.4000000000000004</v>
      </c>
      <c r="AW200" s="72">
        <v>8</v>
      </c>
      <c r="AX200" s="72">
        <v>72</v>
      </c>
      <c r="AY200" s="71" t="str">
        <f t="shared" si="99"/>
        <v>NC</v>
      </c>
      <c r="AZ200" s="72">
        <v>1</v>
      </c>
      <c r="BA200" s="72">
        <v>1</v>
      </c>
      <c r="BB200" s="72">
        <v>3</v>
      </c>
      <c r="BC200" s="72">
        <v>2</v>
      </c>
      <c r="BD200" s="72">
        <v>1</v>
      </c>
      <c r="BE200" s="72">
        <v>4</v>
      </c>
      <c r="BF200" s="79">
        <f t="shared" si="85"/>
        <v>12</v>
      </c>
      <c r="BG200" s="79">
        <f t="shared" si="100"/>
        <v>40</v>
      </c>
      <c r="BH200" s="79">
        <f t="shared" si="101"/>
        <v>12</v>
      </c>
      <c r="BI200" s="76" t="str">
        <f t="shared" si="86"/>
        <v>Cleared</v>
      </c>
      <c r="BJ200" s="76" t="str">
        <f t="shared" si="102"/>
        <v>NC</v>
      </c>
      <c r="BK200" s="98" t="str">
        <f t="shared" si="103"/>
        <v xml:space="preserve">Attendance  </v>
      </c>
      <c r="BL200" s="75">
        <v>0.36666666666666664</v>
      </c>
      <c r="BM200" s="72">
        <v>15</v>
      </c>
      <c r="BN200" s="72">
        <v>9</v>
      </c>
      <c r="BO200" s="72">
        <v>-4</v>
      </c>
      <c r="BP200" s="72">
        <v>3.5</v>
      </c>
      <c r="BQ200" s="72">
        <v>8</v>
      </c>
      <c r="BR200" s="72">
        <v>71</v>
      </c>
      <c r="BS200" s="71" t="str">
        <f t="shared" si="104"/>
        <v>NC</v>
      </c>
      <c r="BT200" s="98">
        <v>2</v>
      </c>
      <c r="BU200" s="98">
        <v>1</v>
      </c>
      <c r="BV200" s="98">
        <v>3</v>
      </c>
      <c r="BW200" s="98">
        <v>2</v>
      </c>
      <c r="BX200" s="98">
        <v>1</v>
      </c>
      <c r="BY200" s="98">
        <v>4</v>
      </c>
      <c r="BZ200" s="76">
        <f t="shared" si="105"/>
        <v>13</v>
      </c>
      <c r="CA200" s="79">
        <f t="shared" si="106"/>
        <v>43.333333333333336</v>
      </c>
      <c r="CB200" s="79">
        <f t="shared" si="107"/>
        <v>13</v>
      </c>
      <c r="CC200" s="99" t="str">
        <f t="shared" si="87"/>
        <v>Cleared</v>
      </c>
      <c r="CD200" s="99" t="str">
        <f t="shared" si="108"/>
        <v>NC</v>
      </c>
      <c r="CE200" s="98" t="str">
        <f t="shared" si="109"/>
        <v xml:space="preserve">Attendance  </v>
      </c>
    </row>
    <row r="201" spans="1:83" s="77" customFormat="1" x14ac:dyDescent="0.3">
      <c r="A201" s="74">
        <v>197</v>
      </c>
      <c r="B201" s="60" t="s">
        <v>420</v>
      </c>
      <c r="C201" s="61" t="s">
        <v>421</v>
      </c>
      <c r="D201" s="75">
        <v>0.66666666666666663</v>
      </c>
      <c r="E201" s="71">
        <v>4</v>
      </c>
      <c r="F201" s="71">
        <v>2</v>
      </c>
      <c r="G201" s="71">
        <v>0</v>
      </c>
      <c r="H201" s="71" t="s">
        <v>500</v>
      </c>
      <c r="I201" s="71">
        <v>8</v>
      </c>
      <c r="J201" s="71">
        <v>69</v>
      </c>
      <c r="K201" s="71" t="str">
        <f t="shared" si="88"/>
        <v>Cleared</v>
      </c>
      <c r="L201" s="71">
        <v>1</v>
      </c>
      <c r="M201" s="71">
        <v>1</v>
      </c>
      <c r="N201" s="71">
        <v>3</v>
      </c>
      <c r="O201" s="71">
        <v>3</v>
      </c>
      <c r="P201" s="71">
        <v>1</v>
      </c>
      <c r="Q201" s="71">
        <v>4</v>
      </c>
      <c r="R201" s="76">
        <f t="shared" si="110"/>
        <v>13</v>
      </c>
      <c r="S201" s="76">
        <f t="shared" si="89"/>
        <v>43.333333333333336</v>
      </c>
      <c r="T201" s="76">
        <f t="shared" si="90"/>
        <v>13</v>
      </c>
      <c r="U201" s="76" t="str">
        <f t="shared" si="91"/>
        <v>Cleared</v>
      </c>
      <c r="V201" s="76" t="str">
        <f t="shared" si="92"/>
        <v>Cleared</v>
      </c>
      <c r="W201" s="98" t="str">
        <f t="shared" si="93"/>
        <v>Cleared</v>
      </c>
      <c r="X201" s="75">
        <v>0.7</v>
      </c>
      <c r="Y201" s="71">
        <v>3</v>
      </c>
      <c r="Z201" s="71">
        <v>1</v>
      </c>
      <c r="AA201" s="71">
        <v>0</v>
      </c>
      <c r="AB201" s="71" t="s">
        <v>24</v>
      </c>
      <c r="AC201" s="71">
        <v>8</v>
      </c>
      <c r="AD201" s="71" t="s">
        <v>24</v>
      </c>
      <c r="AE201" s="71" t="str">
        <f t="shared" si="94"/>
        <v>Cleared</v>
      </c>
      <c r="AF201" s="71">
        <v>1</v>
      </c>
      <c r="AG201" s="71">
        <v>1</v>
      </c>
      <c r="AH201" s="71">
        <v>3</v>
      </c>
      <c r="AI201" s="71">
        <v>0</v>
      </c>
      <c r="AJ201" s="71">
        <v>1</v>
      </c>
      <c r="AK201" s="71">
        <v>0</v>
      </c>
      <c r="AL201" s="76">
        <f t="shared" si="111"/>
        <v>6</v>
      </c>
      <c r="AM201" s="76">
        <f t="shared" si="95"/>
        <v>20</v>
      </c>
      <c r="AN201" s="76">
        <f t="shared" si="96"/>
        <v>6</v>
      </c>
      <c r="AO201" s="76" t="str">
        <f t="shared" si="84"/>
        <v>NC</v>
      </c>
      <c r="AP201" s="76" t="str">
        <f t="shared" si="97"/>
        <v>NC</v>
      </c>
      <c r="AQ201" s="98" t="str">
        <f t="shared" si="98"/>
        <v xml:space="preserve">Test </v>
      </c>
      <c r="AR201" s="75">
        <v>0.33333333333333331</v>
      </c>
      <c r="AS201" s="71">
        <v>8</v>
      </c>
      <c r="AT201" s="71">
        <v>2</v>
      </c>
      <c r="AU201" s="71">
        <v>0</v>
      </c>
      <c r="AV201" s="71">
        <v>3.1</v>
      </c>
      <c r="AW201" s="71">
        <v>6</v>
      </c>
      <c r="AX201" s="71">
        <v>68</v>
      </c>
      <c r="AY201" s="71" t="str">
        <f t="shared" si="99"/>
        <v>NC</v>
      </c>
      <c r="AZ201" s="71">
        <v>1</v>
      </c>
      <c r="BA201" s="71">
        <v>1</v>
      </c>
      <c r="BB201" s="71">
        <v>3</v>
      </c>
      <c r="BC201" s="71">
        <v>2</v>
      </c>
      <c r="BD201" s="71">
        <v>1</v>
      </c>
      <c r="BE201" s="71">
        <v>4</v>
      </c>
      <c r="BF201" s="76">
        <f t="shared" si="85"/>
        <v>12</v>
      </c>
      <c r="BG201" s="76">
        <f t="shared" si="100"/>
        <v>40</v>
      </c>
      <c r="BH201" s="76">
        <f t="shared" si="101"/>
        <v>12</v>
      </c>
      <c r="BI201" s="76" t="str">
        <f t="shared" si="86"/>
        <v>Cleared</v>
      </c>
      <c r="BJ201" s="76" t="str">
        <f t="shared" si="102"/>
        <v>NC</v>
      </c>
      <c r="BK201" s="98" t="str">
        <f t="shared" si="103"/>
        <v xml:space="preserve">Attendance  </v>
      </c>
      <c r="BL201" s="75">
        <v>0.26666666666666666</v>
      </c>
      <c r="BM201" s="71" t="s">
        <v>24</v>
      </c>
      <c r="BN201" s="71" t="s">
        <v>24</v>
      </c>
      <c r="BO201" s="71" t="s">
        <v>24</v>
      </c>
      <c r="BP201" s="71">
        <v>2.5</v>
      </c>
      <c r="BQ201" s="71">
        <v>6</v>
      </c>
      <c r="BR201" s="71" t="s">
        <v>24</v>
      </c>
      <c r="BS201" s="71" t="str">
        <f t="shared" si="104"/>
        <v>NC</v>
      </c>
      <c r="BT201" s="93">
        <v>0</v>
      </c>
      <c r="BU201" s="98">
        <v>0</v>
      </c>
      <c r="BV201" s="98">
        <v>0</v>
      </c>
      <c r="BW201" s="93">
        <v>2</v>
      </c>
      <c r="BX201" s="93">
        <v>1</v>
      </c>
      <c r="BY201" s="93">
        <v>0</v>
      </c>
      <c r="BZ201" s="76">
        <f t="shared" si="105"/>
        <v>3</v>
      </c>
      <c r="CA201" s="76">
        <f t="shared" si="106"/>
        <v>10</v>
      </c>
      <c r="CB201" s="76">
        <f t="shared" si="107"/>
        <v>3</v>
      </c>
      <c r="CC201" s="99" t="str">
        <f t="shared" si="87"/>
        <v>NC</v>
      </c>
      <c r="CD201" s="99" t="str">
        <f t="shared" si="108"/>
        <v>NC</v>
      </c>
      <c r="CE201" s="98" t="str">
        <f t="shared" si="109"/>
        <v xml:space="preserve">Attendance  Test </v>
      </c>
    </row>
    <row r="202" spans="1:83" s="77" customFormat="1" x14ac:dyDescent="0.3">
      <c r="A202" s="78">
        <v>198</v>
      </c>
      <c r="B202" s="64" t="s">
        <v>422</v>
      </c>
      <c r="C202" s="65" t="s">
        <v>423</v>
      </c>
      <c r="D202" s="75">
        <v>0.66666666666666663</v>
      </c>
      <c r="E202" s="71" t="s">
        <v>24</v>
      </c>
      <c r="F202" s="71" t="s">
        <v>24</v>
      </c>
      <c r="G202" s="71" t="s">
        <v>24</v>
      </c>
      <c r="H202" s="71" t="s">
        <v>24</v>
      </c>
      <c r="I202" s="71" t="s">
        <v>24</v>
      </c>
      <c r="J202" s="71" t="s">
        <v>24</v>
      </c>
      <c r="K202" s="71" t="str">
        <f t="shared" si="88"/>
        <v>Cleared</v>
      </c>
      <c r="L202" s="71">
        <v>0</v>
      </c>
      <c r="M202" s="71">
        <v>0</v>
      </c>
      <c r="N202" s="72">
        <v>0</v>
      </c>
      <c r="O202" s="72">
        <v>0</v>
      </c>
      <c r="P202" s="72">
        <v>0</v>
      </c>
      <c r="Q202" s="72">
        <v>0</v>
      </c>
      <c r="R202" s="79">
        <f t="shared" si="110"/>
        <v>0</v>
      </c>
      <c r="S202" s="79">
        <f t="shared" si="89"/>
        <v>0</v>
      </c>
      <c r="T202" s="79">
        <f t="shared" si="90"/>
        <v>0</v>
      </c>
      <c r="U202" s="76" t="str">
        <f t="shared" si="91"/>
        <v>NC</v>
      </c>
      <c r="V202" s="76" t="str">
        <f t="shared" si="92"/>
        <v>NC</v>
      </c>
      <c r="W202" s="98" t="str">
        <f t="shared" si="93"/>
        <v xml:space="preserve">Test </v>
      </c>
      <c r="X202" s="75">
        <v>0.66666666666666663</v>
      </c>
      <c r="Y202" s="72" t="s">
        <v>24</v>
      </c>
      <c r="Z202" s="72" t="s">
        <v>24</v>
      </c>
      <c r="AA202" s="72" t="s">
        <v>24</v>
      </c>
      <c r="AB202" s="72" t="s">
        <v>24</v>
      </c>
      <c r="AC202" s="72" t="s">
        <v>24</v>
      </c>
      <c r="AD202" s="72">
        <v>74</v>
      </c>
      <c r="AE202" s="71" t="str">
        <f t="shared" si="94"/>
        <v>Cleared</v>
      </c>
      <c r="AF202" s="72">
        <v>0</v>
      </c>
      <c r="AG202" s="72">
        <v>0</v>
      </c>
      <c r="AH202" s="72">
        <v>0</v>
      </c>
      <c r="AI202" s="72">
        <v>0</v>
      </c>
      <c r="AJ202" s="72">
        <v>0</v>
      </c>
      <c r="AK202" s="72">
        <v>4</v>
      </c>
      <c r="AL202" s="79">
        <f t="shared" si="111"/>
        <v>4</v>
      </c>
      <c r="AM202" s="79">
        <f t="shared" si="95"/>
        <v>13.333333333333334</v>
      </c>
      <c r="AN202" s="79">
        <f t="shared" si="96"/>
        <v>4</v>
      </c>
      <c r="AO202" s="76" t="str">
        <f t="shared" si="84"/>
        <v>NC</v>
      </c>
      <c r="AP202" s="76" t="str">
        <f t="shared" si="97"/>
        <v>NC</v>
      </c>
      <c r="AQ202" s="98" t="str">
        <f t="shared" si="98"/>
        <v xml:space="preserve">Test </v>
      </c>
      <c r="AR202" s="75">
        <v>0.33333333333333331</v>
      </c>
      <c r="AS202" s="72">
        <v>3</v>
      </c>
      <c r="AT202" s="72">
        <v>8</v>
      </c>
      <c r="AU202" s="72">
        <v>4</v>
      </c>
      <c r="AV202" s="72" t="s">
        <v>24</v>
      </c>
      <c r="AW202" s="72" t="s">
        <v>24</v>
      </c>
      <c r="AX202" s="72">
        <v>73</v>
      </c>
      <c r="AY202" s="71" t="str">
        <f t="shared" si="99"/>
        <v>NC</v>
      </c>
      <c r="AZ202" s="72">
        <v>1</v>
      </c>
      <c r="BA202" s="72">
        <v>1</v>
      </c>
      <c r="BB202" s="72">
        <v>3</v>
      </c>
      <c r="BC202" s="72">
        <v>0</v>
      </c>
      <c r="BD202" s="72">
        <v>0</v>
      </c>
      <c r="BE202" s="72">
        <v>4</v>
      </c>
      <c r="BF202" s="79">
        <f t="shared" si="85"/>
        <v>9</v>
      </c>
      <c r="BG202" s="79">
        <f t="shared" si="100"/>
        <v>30</v>
      </c>
      <c r="BH202" s="79">
        <f t="shared" si="101"/>
        <v>9</v>
      </c>
      <c r="BI202" s="76" t="str">
        <f t="shared" si="86"/>
        <v>Cleared</v>
      </c>
      <c r="BJ202" s="76" t="str">
        <f t="shared" si="102"/>
        <v>NC</v>
      </c>
      <c r="BK202" s="98" t="str">
        <f t="shared" si="103"/>
        <v xml:space="preserve">Attendance  </v>
      </c>
      <c r="BL202" s="75">
        <v>0.3</v>
      </c>
      <c r="BM202" s="72" t="s">
        <v>24</v>
      </c>
      <c r="BN202" s="72" t="s">
        <v>24</v>
      </c>
      <c r="BO202" s="72">
        <v>2</v>
      </c>
      <c r="BP202" s="72" t="s">
        <v>24</v>
      </c>
      <c r="BQ202" s="72" t="s">
        <v>24</v>
      </c>
      <c r="BR202" s="72">
        <v>73</v>
      </c>
      <c r="BS202" s="71" t="str">
        <f t="shared" si="104"/>
        <v>NC</v>
      </c>
      <c r="BT202" s="98">
        <v>0</v>
      </c>
      <c r="BU202" s="98">
        <v>0</v>
      </c>
      <c r="BV202" s="98">
        <v>3</v>
      </c>
      <c r="BW202" s="98">
        <v>0</v>
      </c>
      <c r="BX202" s="98">
        <v>0</v>
      </c>
      <c r="BY202" s="98">
        <v>4</v>
      </c>
      <c r="BZ202" s="76">
        <f t="shared" si="105"/>
        <v>7</v>
      </c>
      <c r="CA202" s="79">
        <f t="shared" si="106"/>
        <v>23.333333333333332</v>
      </c>
      <c r="CB202" s="79">
        <f t="shared" si="107"/>
        <v>6.9999999999999991</v>
      </c>
      <c r="CC202" s="99" t="str">
        <f t="shared" si="87"/>
        <v>NC</v>
      </c>
      <c r="CD202" s="99" t="str">
        <f t="shared" si="108"/>
        <v>NC</v>
      </c>
      <c r="CE202" s="98" t="str">
        <f t="shared" si="109"/>
        <v xml:space="preserve">Attendance  Test </v>
      </c>
    </row>
    <row r="203" spans="1:83" s="77" customFormat="1" x14ac:dyDescent="0.3">
      <c r="A203" s="74">
        <v>199</v>
      </c>
      <c r="B203" s="60" t="s">
        <v>424</v>
      </c>
      <c r="C203" s="61" t="s">
        <v>425</v>
      </c>
      <c r="D203" s="75">
        <v>0.33333333333333331</v>
      </c>
      <c r="E203" s="71">
        <v>12</v>
      </c>
      <c r="F203" s="71">
        <v>1</v>
      </c>
      <c r="G203" s="71">
        <v>-14</v>
      </c>
      <c r="H203" s="71" t="s">
        <v>500</v>
      </c>
      <c r="I203" s="71">
        <v>8</v>
      </c>
      <c r="J203" s="71">
        <v>72</v>
      </c>
      <c r="K203" s="71" t="str">
        <f t="shared" si="88"/>
        <v>NC</v>
      </c>
      <c r="L203" s="71">
        <v>2</v>
      </c>
      <c r="M203" s="71">
        <v>1</v>
      </c>
      <c r="N203" s="71">
        <v>2</v>
      </c>
      <c r="O203" s="71">
        <v>3</v>
      </c>
      <c r="P203" s="71">
        <v>1</v>
      </c>
      <c r="Q203" s="71">
        <v>4</v>
      </c>
      <c r="R203" s="76">
        <f t="shared" si="110"/>
        <v>13</v>
      </c>
      <c r="S203" s="76">
        <f t="shared" si="89"/>
        <v>43.333333333333336</v>
      </c>
      <c r="T203" s="76">
        <f t="shared" si="90"/>
        <v>13</v>
      </c>
      <c r="U203" s="76" t="str">
        <f t="shared" si="91"/>
        <v>Cleared</v>
      </c>
      <c r="V203" s="76" t="str">
        <f t="shared" si="92"/>
        <v>NC</v>
      </c>
      <c r="W203" s="98" t="str">
        <f t="shared" si="93"/>
        <v xml:space="preserve">Attendance  </v>
      </c>
      <c r="X203" s="75">
        <v>0.56666666666666665</v>
      </c>
      <c r="Y203" s="71">
        <v>5</v>
      </c>
      <c r="Z203" s="71">
        <v>2</v>
      </c>
      <c r="AA203" s="71">
        <v>-9</v>
      </c>
      <c r="AB203" s="71" t="s">
        <v>24</v>
      </c>
      <c r="AC203" s="71">
        <v>8</v>
      </c>
      <c r="AD203" s="71">
        <v>70</v>
      </c>
      <c r="AE203" s="71" t="str">
        <f t="shared" si="94"/>
        <v>NC</v>
      </c>
      <c r="AF203" s="71">
        <v>1</v>
      </c>
      <c r="AG203" s="71">
        <v>1</v>
      </c>
      <c r="AH203" s="71">
        <v>2</v>
      </c>
      <c r="AI203" s="71">
        <v>0</v>
      </c>
      <c r="AJ203" s="71">
        <v>1</v>
      </c>
      <c r="AK203" s="71">
        <v>4</v>
      </c>
      <c r="AL203" s="76">
        <f t="shared" si="111"/>
        <v>9</v>
      </c>
      <c r="AM203" s="76">
        <f t="shared" si="95"/>
        <v>30</v>
      </c>
      <c r="AN203" s="76">
        <f t="shared" si="96"/>
        <v>9</v>
      </c>
      <c r="AO203" s="76" t="str">
        <f t="shared" si="84"/>
        <v>Cleared</v>
      </c>
      <c r="AP203" s="76" t="str">
        <f t="shared" si="97"/>
        <v>NC</v>
      </c>
      <c r="AQ203" s="98" t="str">
        <f t="shared" si="98"/>
        <v xml:space="preserve">Attendance  </v>
      </c>
      <c r="AR203" s="75">
        <v>0.26666666666666666</v>
      </c>
      <c r="AS203" s="71">
        <v>9</v>
      </c>
      <c r="AT203" s="71">
        <v>16</v>
      </c>
      <c r="AU203" s="71">
        <v>-12</v>
      </c>
      <c r="AV203" s="71" t="s">
        <v>24</v>
      </c>
      <c r="AW203" s="71">
        <v>6</v>
      </c>
      <c r="AX203" s="71">
        <v>72</v>
      </c>
      <c r="AY203" s="71" t="str">
        <f t="shared" si="99"/>
        <v>NC</v>
      </c>
      <c r="AZ203" s="71">
        <v>1</v>
      </c>
      <c r="BA203" s="71">
        <v>2</v>
      </c>
      <c r="BB203" s="71">
        <v>2</v>
      </c>
      <c r="BC203" s="71">
        <v>0</v>
      </c>
      <c r="BD203" s="71">
        <v>1</v>
      </c>
      <c r="BE203" s="71">
        <v>4</v>
      </c>
      <c r="BF203" s="76">
        <f t="shared" si="85"/>
        <v>10</v>
      </c>
      <c r="BG203" s="76">
        <f t="shared" si="100"/>
        <v>33.333333333333329</v>
      </c>
      <c r="BH203" s="76">
        <f t="shared" si="101"/>
        <v>9.9999999999999982</v>
      </c>
      <c r="BI203" s="76" t="str">
        <f t="shared" si="86"/>
        <v>Cleared</v>
      </c>
      <c r="BJ203" s="76" t="str">
        <f t="shared" si="102"/>
        <v>NC</v>
      </c>
      <c r="BK203" s="98" t="str">
        <f t="shared" si="103"/>
        <v xml:space="preserve">Attendance  </v>
      </c>
      <c r="BL203" s="75">
        <v>0.43333333333333335</v>
      </c>
      <c r="BM203" s="71">
        <v>7</v>
      </c>
      <c r="BN203" s="71">
        <v>10</v>
      </c>
      <c r="BO203" s="71">
        <v>-14</v>
      </c>
      <c r="BP203" s="71">
        <v>2.2000000000000002</v>
      </c>
      <c r="BQ203" s="71">
        <v>6</v>
      </c>
      <c r="BR203" s="71">
        <v>68</v>
      </c>
      <c r="BS203" s="71" t="str">
        <f t="shared" si="104"/>
        <v>NC</v>
      </c>
      <c r="BT203" s="93">
        <v>1</v>
      </c>
      <c r="BU203" s="98">
        <v>1</v>
      </c>
      <c r="BV203" s="98">
        <v>2</v>
      </c>
      <c r="BW203" s="93">
        <v>2</v>
      </c>
      <c r="BX203" s="93">
        <v>1</v>
      </c>
      <c r="BY203" s="93">
        <v>4</v>
      </c>
      <c r="BZ203" s="76">
        <f t="shared" si="105"/>
        <v>11</v>
      </c>
      <c r="CA203" s="76">
        <f t="shared" si="106"/>
        <v>36.666666666666664</v>
      </c>
      <c r="CB203" s="76">
        <f t="shared" si="107"/>
        <v>10.999999999999998</v>
      </c>
      <c r="CC203" s="99" t="str">
        <f t="shared" si="87"/>
        <v>Cleared</v>
      </c>
      <c r="CD203" s="99" t="str">
        <f t="shared" si="108"/>
        <v>NC</v>
      </c>
      <c r="CE203" s="98" t="str">
        <f t="shared" si="109"/>
        <v xml:space="preserve">Attendance  </v>
      </c>
    </row>
    <row r="204" spans="1:83" s="77" customFormat="1" x14ac:dyDescent="0.3">
      <c r="A204" s="78">
        <v>200</v>
      </c>
      <c r="B204" s="64" t="s">
        <v>426</v>
      </c>
      <c r="C204" s="65" t="s">
        <v>427</v>
      </c>
      <c r="D204" s="75">
        <v>0.83333333333333337</v>
      </c>
      <c r="E204" s="71">
        <v>13</v>
      </c>
      <c r="F204" s="71">
        <v>7</v>
      </c>
      <c r="G204" s="71">
        <v>-4</v>
      </c>
      <c r="H204" s="71" t="s">
        <v>500</v>
      </c>
      <c r="I204" s="71">
        <v>2</v>
      </c>
      <c r="J204" s="71">
        <v>73</v>
      </c>
      <c r="K204" s="71" t="str">
        <f t="shared" si="88"/>
        <v>Cleared</v>
      </c>
      <c r="L204" s="71">
        <v>2</v>
      </c>
      <c r="M204" s="71">
        <v>1</v>
      </c>
      <c r="N204" s="72">
        <v>3</v>
      </c>
      <c r="O204" s="72">
        <v>3</v>
      </c>
      <c r="P204" s="72">
        <v>4</v>
      </c>
      <c r="Q204" s="72">
        <v>4</v>
      </c>
      <c r="R204" s="79">
        <f t="shared" si="110"/>
        <v>17</v>
      </c>
      <c r="S204" s="79">
        <f t="shared" si="89"/>
        <v>56.666666666666664</v>
      </c>
      <c r="T204" s="79">
        <f t="shared" si="90"/>
        <v>17</v>
      </c>
      <c r="U204" s="76" t="str">
        <f t="shared" si="91"/>
        <v>Cleared</v>
      </c>
      <c r="V204" s="76" t="str">
        <f t="shared" si="92"/>
        <v>Cleared</v>
      </c>
      <c r="W204" s="98" t="str">
        <f t="shared" si="93"/>
        <v>Cleared</v>
      </c>
      <c r="X204" s="75">
        <v>0.36666666666666664</v>
      </c>
      <c r="Y204" s="72">
        <v>17</v>
      </c>
      <c r="Z204" s="72">
        <v>4</v>
      </c>
      <c r="AA204" s="72">
        <v>-8</v>
      </c>
      <c r="AB204" s="72" t="s">
        <v>24</v>
      </c>
      <c r="AC204" s="72" t="s">
        <v>24</v>
      </c>
      <c r="AD204" s="72">
        <v>74</v>
      </c>
      <c r="AE204" s="71" t="str">
        <f t="shared" si="94"/>
        <v>NC</v>
      </c>
      <c r="AF204" s="72">
        <v>3</v>
      </c>
      <c r="AG204" s="72">
        <v>1</v>
      </c>
      <c r="AH204" s="72">
        <v>3</v>
      </c>
      <c r="AI204" s="72">
        <v>0</v>
      </c>
      <c r="AJ204" s="72">
        <v>0</v>
      </c>
      <c r="AK204" s="72">
        <v>4</v>
      </c>
      <c r="AL204" s="79">
        <f t="shared" si="111"/>
        <v>11</v>
      </c>
      <c r="AM204" s="79">
        <f t="shared" si="95"/>
        <v>36.666666666666664</v>
      </c>
      <c r="AN204" s="79">
        <f t="shared" si="96"/>
        <v>10.999999999999998</v>
      </c>
      <c r="AO204" s="76" t="str">
        <f t="shared" si="84"/>
        <v>Cleared</v>
      </c>
      <c r="AP204" s="76" t="str">
        <f t="shared" si="97"/>
        <v>NC</v>
      </c>
      <c r="AQ204" s="98" t="str">
        <f t="shared" si="98"/>
        <v xml:space="preserve">Attendance  </v>
      </c>
      <c r="AR204" s="75">
        <v>0.66666666666666663</v>
      </c>
      <c r="AS204" s="72">
        <v>21</v>
      </c>
      <c r="AT204" s="72">
        <v>9</v>
      </c>
      <c r="AU204" s="72">
        <v>8</v>
      </c>
      <c r="AV204" s="72">
        <v>5.0999999999999996</v>
      </c>
      <c r="AW204" s="72">
        <v>6</v>
      </c>
      <c r="AX204" s="72">
        <v>74</v>
      </c>
      <c r="AY204" s="71" t="str">
        <f t="shared" si="99"/>
        <v>Cleared</v>
      </c>
      <c r="AZ204" s="72">
        <v>3</v>
      </c>
      <c r="BA204" s="72">
        <v>1</v>
      </c>
      <c r="BB204" s="72">
        <v>4</v>
      </c>
      <c r="BC204" s="72">
        <v>2</v>
      </c>
      <c r="BD204" s="72">
        <v>1</v>
      </c>
      <c r="BE204" s="72">
        <v>4</v>
      </c>
      <c r="BF204" s="79">
        <f t="shared" si="85"/>
        <v>15</v>
      </c>
      <c r="BG204" s="79">
        <f t="shared" si="100"/>
        <v>50</v>
      </c>
      <c r="BH204" s="79">
        <f t="shared" si="101"/>
        <v>15</v>
      </c>
      <c r="BI204" s="76" t="str">
        <f t="shared" si="86"/>
        <v>Cleared</v>
      </c>
      <c r="BJ204" s="76" t="str">
        <f t="shared" si="102"/>
        <v>Cleared</v>
      </c>
      <c r="BK204" s="98" t="str">
        <f t="shared" si="103"/>
        <v>Cleared</v>
      </c>
      <c r="BL204" s="75">
        <v>0.2</v>
      </c>
      <c r="BM204" s="72">
        <v>21</v>
      </c>
      <c r="BN204" s="72">
        <v>19</v>
      </c>
      <c r="BO204" s="72">
        <v>2</v>
      </c>
      <c r="BP204" s="72">
        <v>3.7</v>
      </c>
      <c r="BQ204" s="72">
        <v>6</v>
      </c>
      <c r="BR204" s="72" t="s">
        <v>24</v>
      </c>
      <c r="BS204" s="71" t="str">
        <f t="shared" si="104"/>
        <v>NC</v>
      </c>
      <c r="BT204" s="98">
        <v>3</v>
      </c>
      <c r="BU204" s="98">
        <v>3</v>
      </c>
      <c r="BV204" s="98">
        <v>3</v>
      </c>
      <c r="BW204" s="98">
        <v>2</v>
      </c>
      <c r="BX204" s="98">
        <v>1</v>
      </c>
      <c r="BY204" s="98">
        <v>0</v>
      </c>
      <c r="BZ204" s="76">
        <f t="shared" si="105"/>
        <v>12</v>
      </c>
      <c r="CA204" s="79">
        <f t="shared" si="106"/>
        <v>40</v>
      </c>
      <c r="CB204" s="79">
        <f t="shared" si="107"/>
        <v>12</v>
      </c>
      <c r="CC204" s="99" t="str">
        <f t="shared" si="87"/>
        <v>Cleared</v>
      </c>
      <c r="CD204" s="99" t="str">
        <f t="shared" si="108"/>
        <v>NC</v>
      </c>
      <c r="CE204" s="98" t="str">
        <f t="shared" si="109"/>
        <v xml:space="preserve">Attendance  </v>
      </c>
    </row>
    <row r="205" spans="1:83" s="77" customFormat="1" x14ac:dyDescent="0.3">
      <c r="A205" s="74">
        <v>201</v>
      </c>
      <c r="B205" s="60" t="s">
        <v>428</v>
      </c>
      <c r="C205" s="61" t="s">
        <v>429</v>
      </c>
      <c r="D205" s="75">
        <v>0.36666666666666664</v>
      </c>
      <c r="E205" s="71">
        <v>16</v>
      </c>
      <c r="F205" s="71">
        <v>2</v>
      </c>
      <c r="G205" s="71">
        <v>14</v>
      </c>
      <c r="H205" s="71" t="s">
        <v>500</v>
      </c>
      <c r="I205" s="71">
        <v>1</v>
      </c>
      <c r="J205" s="71">
        <v>74</v>
      </c>
      <c r="K205" s="71" t="str">
        <f t="shared" si="88"/>
        <v>NC</v>
      </c>
      <c r="L205" s="71">
        <v>2</v>
      </c>
      <c r="M205" s="71">
        <v>1</v>
      </c>
      <c r="N205" s="71">
        <v>4</v>
      </c>
      <c r="O205" s="71">
        <v>3</v>
      </c>
      <c r="P205" s="71">
        <v>5</v>
      </c>
      <c r="Q205" s="71">
        <v>4</v>
      </c>
      <c r="R205" s="76">
        <f t="shared" si="110"/>
        <v>19</v>
      </c>
      <c r="S205" s="76">
        <f t="shared" si="89"/>
        <v>63.333333333333329</v>
      </c>
      <c r="T205" s="76">
        <f t="shared" si="90"/>
        <v>18.999999999999996</v>
      </c>
      <c r="U205" s="76" t="str">
        <f t="shared" si="91"/>
        <v>Cleared</v>
      </c>
      <c r="V205" s="76" t="str">
        <f t="shared" si="92"/>
        <v>NC</v>
      </c>
      <c r="W205" s="98" t="str">
        <f t="shared" si="93"/>
        <v xml:space="preserve">Attendance  </v>
      </c>
      <c r="X205" s="75">
        <v>0.2</v>
      </c>
      <c r="Y205" s="71" t="s">
        <v>24</v>
      </c>
      <c r="Z205" s="71" t="s">
        <v>24</v>
      </c>
      <c r="AA205" s="71" t="s">
        <v>24</v>
      </c>
      <c r="AB205" s="71" t="s">
        <v>24</v>
      </c>
      <c r="AC205" s="71">
        <v>4</v>
      </c>
      <c r="AD205" s="71">
        <v>74</v>
      </c>
      <c r="AE205" s="71" t="str">
        <f t="shared" si="94"/>
        <v>NC</v>
      </c>
      <c r="AF205" s="71">
        <v>0</v>
      </c>
      <c r="AG205" s="71">
        <v>0</v>
      </c>
      <c r="AH205" s="71">
        <v>0</v>
      </c>
      <c r="AI205" s="71">
        <v>0</v>
      </c>
      <c r="AJ205" s="71">
        <v>2</v>
      </c>
      <c r="AK205" s="71">
        <v>4</v>
      </c>
      <c r="AL205" s="76">
        <f t="shared" si="111"/>
        <v>6</v>
      </c>
      <c r="AM205" s="76">
        <f t="shared" si="95"/>
        <v>20</v>
      </c>
      <c r="AN205" s="76">
        <f t="shared" si="96"/>
        <v>6</v>
      </c>
      <c r="AO205" s="76" t="str">
        <f t="shared" si="84"/>
        <v>NC</v>
      </c>
      <c r="AP205" s="76" t="str">
        <f t="shared" si="97"/>
        <v>NC</v>
      </c>
      <c r="AQ205" s="98" t="str">
        <f t="shared" si="98"/>
        <v xml:space="preserve">Attendance  Test </v>
      </c>
      <c r="AR205" s="75">
        <v>0.1</v>
      </c>
      <c r="AS205" s="71">
        <v>22</v>
      </c>
      <c r="AT205" s="71">
        <v>2</v>
      </c>
      <c r="AU205" s="71">
        <v>16</v>
      </c>
      <c r="AV205" s="71">
        <v>3.7</v>
      </c>
      <c r="AW205" s="71" t="s">
        <v>24</v>
      </c>
      <c r="AX205" s="71">
        <v>74</v>
      </c>
      <c r="AY205" s="71" t="str">
        <f t="shared" si="99"/>
        <v>NC</v>
      </c>
      <c r="AZ205" s="71">
        <v>3</v>
      </c>
      <c r="BA205" s="71">
        <v>1</v>
      </c>
      <c r="BB205" s="71">
        <v>4</v>
      </c>
      <c r="BC205" s="71">
        <v>2</v>
      </c>
      <c r="BD205" s="71">
        <v>0</v>
      </c>
      <c r="BE205" s="71">
        <v>4</v>
      </c>
      <c r="BF205" s="76">
        <f t="shared" si="85"/>
        <v>14</v>
      </c>
      <c r="BG205" s="76">
        <f t="shared" si="100"/>
        <v>46.666666666666664</v>
      </c>
      <c r="BH205" s="76">
        <f t="shared" si="101"/>
        <v>13.999999999999998</v>
      </c>
      <c r="BI205" s="76" t="str">
        <f t="shared" si="86"/>
        <v>Cleared</v>
      </c>
      <c r="BJ205" s="76" t="str">
        <f t="shared" si="102"/>
        <v>NC</v>
      </c>
      <c r="BK205" s="98" t="str">
        <f t="shared" si="103"/>
        <v xml:space="preserve">Attendance  </v>
      </c>
      <c r="BL205" s="75">
        <v>0.5</v>
      </c>
      <c r="BM205" s="71" t="s">
        <v>24</v>
      </c>
      <c r="BN205" s="71" t="s">
        <v>24</v>
      </c>
      <c r="BO205" s="71" t="s">
        <v>24</v>
      </c>
      <c r="BP205" s="71">
        <v>3.5</v>
      </c>
      <c r="BQ205" s="71" t="s">
        <v>24</v>
      </c>
      <c r="BR205" s="71" t="s">
        <v>24</v>
      </c>
      <c r="BS205" s="71" t="str">
        <f t="shared" si="104"/>
        <v>NC</v>
      </c>
      <c r="BT205" s="93">
        <v>0</v>
      </c>
      <c r="BU205" s="98">
        <v>0</v>
      </c>
      <c r="BV205" s="98">
        <v>0</v>
      </c>
      <c r="BW205" s="93">
        <v>2</v>
      </c>
      <c r="BX205" s="93">
        <v>0</v>
      </c>
      <c r="BY205" s="93">
        <v>0</v>
      </c>
      <c r="BZ205" s="76">
        <f t="shared" si="105"/>
        <v>2</v>
      </c>
      <c r="CA205" s="76">
        <f t="shared" si="106"/>
        <v>6.666666666666667</v>
      </c>
      <c r="CB205" s="76">
        <f t="shared" si="107"/>
        <v>2</v>
      </c>
      <c r="CC205" s="99" t="str">
        <f t="shared" si="87"/>
        <v>NC</v>
      </c>
      <c r="CD205" s="99" t="str">
        <f t="shared" si="108"/>
        <v>NC</v>
      </c>
      <c r="CE205" s="98" t="str">
        <f t="shared" si="109"/>
        <v xml:space="preserve">Attendance  Test </v>
      </c>
    </row>
    <row r="206" spans="1:83" s="77" customFormat="1" x14ac:dyDescent="0.3">
      <c r="A206" s="78">
        <v>202</v>
      </c>
      <c r="B206" s="64" t="s">
        <v>430</v>
      </c>
      <c r="C206" s="65" t="s">
        <v>431</v>
      </c>
      <c r="D206" s="75">
        <v>0.66666666666666663</v>
      </c>
      <c r="E206" s="71" t="s">
        <v>24</v>
      </c>
      <c r="F206" s="71" t="s">
        <v>24</v>
      </c>
      <c r="G206" s="71" t="s">
        <v>24</v>
      </c>
      <c r="H206" s="71" t="s">
        <v>24</v>
      </c>
      <c r="I206" s="71" t="s">
        <v>24</v>
      </c>
      <c r="J206" s="71" t="s">
        <v>24</v>
      </c>
      <c r="K206" s="71" t="str">
        <f t="shared" si="88"/>
        <v>Cleared</v>
      </c>
      <c r="L206" s="71">
        <v>0</v>
      </c>
      <c r="M206" s="71">
        <v>0</v>
      </c>
      <c r="N206" s="72">
        <v>0</v>
      </c>
      <c r="O206" s="72">
        <v>0</v>
      </c>
      <c r="P206" s="72">
        <v>0</v>
      </c>
      <c r="Q206" s="72">
        <v>0</v>
      </c>
      <c r="R206" s="79">
        <f t="shared" si="110"/>
        <v>0</v>
      </c>
      <c r="S206" s="79">
        <f t="shared" si="89"/>
        <v>0</v>
      </c>
      <c r="T206" s="79">
        <f t="shared" si="90"/>
        <v>0</v>
      </c>
      <c r="U206" s="76" t="str">
        <f t="shared" si="91"/>
        <v>NC</v>
      </c>
      <c r="V206" s="76" t="str">
        <f t="shared" si="92"/>
        <v>NC</v>
      </c>
      <c r="W206" s="98" t="str">
        <f t="shared" si="93"/>
        <v xml:space="preserve">Test </v>
      </c>
      <c r="X206" s="75">
        <v>0.66666666666666663</v>
      </c>
      <c r="Y206" s="72" t="s">
        <v>24</v>
      </c>
      <c r="Z206" s="72" t="s">
        <v>24</v>
      </c>
      <c r="AA206" s="72" t="s">
        <v>24</v>
      </c>
      <c r="AB206" s="72" t="s">
        <v>24</v>
      </c>
      <c r="AC206" s="72" t="s">
        <v>24</v>
      </c>
      <c r="AD206" s="72">
        <v>62</v>
      </c>
      <c r="AE206" s="71" t="str">
        <f t="shared" si="94"/>
        <v>Cleared</v>
      </c>
      <c r="AF206" s="72">
        <v>0</v>
      </c>
      <c r="AG206" s="72">
        <v>0</v>
      </c>
      <c r="AH206" s="72">
        <v>0</v>
      </c>
      <c r="AI206" s="72">
        <v>0</v>
      </c>
      <c r="AJ206" s="72">
        <v>0</v>
      </c>
      <c r="AK206" s="72">
        <v>3</v>
      </c>
      <c r="AL206" s="79">
        <f t="shared" si="111"/>
        <v>3</v>
      </c>
      <c r="AM206" s="79">
        <f t="shared" si="95"/>
        <v>10</v>
      </c>
      <c r="AN206" s="79">
        <f t="shared" si="96"/>
        <v>3</v>
      </c>
      <c r="AO206" s="76" t="str">
        <f t="shared" si="84"/>
        <v>NC</v>
      </c>
      <c r="AP206" s="76" t="str">
        <f t="shared" si="97"/>
        <v>NC</v>
      </c>
      <c r="AQ206" s="98" t="str">
        <f t="shared" si="98"/>
        <v xml:space="preserve">Test </v>
      </c>
      <c r="AR206" s="75">
        <v>0.23333333333333334</v>
      </c>
      <c r="AS206" s="72">
        <v>9</v>
      </c>
      <c r="AT206" s="72">
        <v>2</v>
      </c>
      <c r="AU206" s="72">
        <v>-4</v>
      </c>
      <c r="AV206" s="72" t="s">
        <v>24</v>
      </c>
      <c r="AW206" s="72" t="s">
        <v>24</v>
      </c>
      <c r="AX206" s="72">
        <v>70</v>
      </c>
      <c r="AY206" s="71" t="str">
        <f t="shared" si="99"/>
        <v>NC</v>
      </c>
      <c r="AZ206" s="72">
        <v>1</v>
      </c>
      <c r="BA206" s="72">
        <v>1</v>
      </c>
      <c r="BB206" s="72">
        <v>3</v>
      </c>
      <c r="BC206" s="72">
        <v>0</v>
      </c>
      <c r="BD206" s="72">
        <v>0</v>
      </c>
      <c r="BE206" s="72">
        <v>4</v>
      </c>
      <c r="BF206" s="79">
        <f t="shared" si="85"/>
        <v>9</v>
      </c>
      <c r="BG206" s="79">
        <f t="shared" si="100"/>
        <v>30</v>
      </c>
      <c r="BH206" s="79">
        <f t="shared" si="101"/>
        <v>9</v>
      </c>
      <c r="BI206" s="76" t="str">
        <f t="shared" si="86"/>
        <v>Cleared</v>
      </c>
      <c r="BJ206" s="76" t="str">
        <f t="shared" si="102"/>
        <v>NC</v>
      </c>
      <c r="BK206" s="98" t="str">
        <f t="shared" si="103"/>
        <v xml:space="preserve">Attendance  </v>
      </c>
      <c r="BL206" s="75">
        <v>0.66666666666666663</v>
      </c>
      <c r="BM206" s="72">
        <v>21</v>
      </c>
      <c r="BN206" s="72">
        <v>2</v>
      </c>
      <c r="BO206" s="72">
        <v>-8</v>
      </c>
      <c r="BP206" s="72" t="s">
        <v>24</v>
      </c>
      <c r="BQ206" s="72" t="s">
        <v>24</v>
      </c>
      <c r="BR206" s="72">
        <v>67</v>
      </c>
      <c r="BS206" s="71" t="str">
        <f t="shared" si="104"/>
        <v>Cleared</v>
      </c>
      <c r="BT206" s="98">
        <v>3</v>
      </c>
      <c r="BU206" s="98">
        <v>1</v>
      </c>
      <c r="BV206" s="98">
        <v>2</v>
      </c>
      <c r="BW206" s="98">
        <v>0</v>
      </c>
      <c r="BX206" s="98">
        <v>0</v>
      </c>
      <c r="BY206" s="98">
        <v>4</v>
      </c>
      <c r="BZ206" s="76">
        <f t="shared" si="105"/>
        <v>10</v>
      </c>
      <c r="CA206" s="79">
        <f t="shared" si="106"/>
        <v>33.333333333333329</v>
      </c>
      <c r="CB206" s="79">
        <f t="shared" si="107"/>
        <v>9.9999999999999982</v>
      </c>
      <c r="CC206" s="99" t="str">
        <f t="shared" si="87"/>
        <v>Cleared</v>
      </c>
      <c r="CD206" s="99" t="str">
        <f t="shared" si="108"/>
        <v>Cleared</v>
      </c>
      <c r="CE206" s="98" t="str">
        <f t="shared" si="109"/>
        <v>Cleared</v>
      </c>
    </row>
    <row r="207" spans="1:83" s="77" customFormat="1" x14ac:dyDescent="0.3">
      <c r="A207" s="74">
        <v>203</v>
      </c>
      <c r="B207" s="60" t="s">
        <v>432</v>
      </c>
      <c r="C207" s="61" t="s">
        <v>433</v>
      </c>
      <c r="D207" s="75">
        <v>0.66666666666666663</v>
      </c>
      <c r="E207" s="71">
        <v>7</v>
      </c>
      <c r="F207" s="71">
        <v>2</v>
      </c>
      <c r="G207" s="71">
        <v>-13</v>
      </c>
      <c r="H207" s="71" t="s">
        <v>500</v>
      </c>
      <c r="I207" s="71">
        <v>8</v>
      </c>
      <c r="J207" s="71">
        <v>68</v>
      </c>
      <c r="K207" s="71" t="str">
        <f t="shared" si="88"/>
        <v>Cleared</v>
      </c>
      <c r="L207" s="71">
        <v>1</v>
      </c>
      <c r="M207" s="71">
        <v>1</v>
      </c>
      <c r="N207" s="71">
        <v>2</v>
      </c>
      <c r="O207" s="71">
        <v>3</v>
      </c>
      <c r="P207" s="71">
        <v>1</v>
      </c>
      <c r="Q207" s="71">
        <v>4</v>
      </c>
      <c r="R207" s="76">
        <f t="shared" si="110"/>
        <v>12</v>
      </c>
      <c r="S207" s="76">
        <f t="shared" si="89"/>
        <v>40</v>
      </c>
      <c r="T207" s="76">
        <f t="shared" si="90"/>
        <v>12</v>
      </c>
      <c r="U207" s="76" t="str">
        <f t="shared" si="91"/>
        <v>Cleared</v>
      </c>
      <c r="V207" s="76" t="str">
        <f t="shared" si="92"/>
        <v>Cleared</v>
      </c>
      <c r="W207" s="98" t="str">
        <f t="shared" si="93"/>
        <v>Cleared</v>
      </c>
      <c r="X207" s="75">
        <v>0.8</v>
      </c>
      <c r="Y207" s="71">
        <v>7</v>
      </c>
      <c r="Z207" s="71">
        <v>2</v>
      </c>
      <c r="AA207" s="71">
        <v>-7</v>
      </c>
      <c r="AB207" s="71">
        <v>4.9000000000000004</v>
      </c>
      <c r="AC207" s="71">
        <v>8</v>
      </c>
      <c r="AD207" s="71">
        <v>69</v>
      </c>
      <c r="AE207" s="71" t="str">
        <f t="shared" si="94"/>
        <v>Cleared</v>
      </c>
      <c r="AF207" s="71">
        <v>1</v>
      </c>
      <c r="AG207" s="71">
        <v>1</v>
      </c>
      <c r="AH207" s="71">
        <v>3</v>
      </c>
      <c r="AI207" s="71">
        <v>2</v>
      </c>
      <c r="AJ207" s="71">
        <v>1</v>
      </c>
      <c r="AK207" s="71">
        <v>4</v>
      </c>
      <c r="AL207" s="76">
        <f t="shared" si="111"/>
        <v>12</v>
      </c>
      <c r="AM207" s="76">
        <f t="shared" si="95"/>
        <v>40</v>
      </c>
      <c r="AN207" s="76">
        <f t="shared" si="96"/>
        <v>12</v>
      </c>
      <c r="AO207" s="76" t="str">
        <f t="shared" si="84"/>
        <v>Cleared</v>
      </c>
      <c r="AP207" s="76" t="str">
        <f t="shared" si="97"/>
        <v>Cleared</v>
      </c>
      <c r="AQ207" s="98" t="str">
        <f t="shared" si="98"/>
        <v>Cleared</v>
      </c>
      <c r="AR207" s="75">
        <v>0.93333333333333335</v>
      </c>
      <c r="AS207" s="71">
        <v>3</v>
      </c>
      <c r="AT207" s="71">
        <v>2</v>
      </c>
      <c r="AU207" s="71">
        <v>-5</v>
      </c>
      <c r="AV207" s="71">
        <v>4.5</v>
      </c>
      <c r="AW207" s="71">
        <v>8</v>
      </c>
      <c r="AX207" s="71">
        <v>69</v>
      </c>
      <c r="AY207" s="71" t="str">
        <f t="shared" si="99"/>
        <v>Cleared</v>
      </c>
      <c r="AZ207" s="71">
        <v>1</v>
      </c>
      <c r="BA207" s="71">
        <v>1</v>
      </c>
      <c r="BB207" s="71">
        <v>3</v>
      </c>
      <c r="BC207" s="71">
        <v>2</v>
      </c>
      <c r="BD207" s="71">
        <v>1</v>
      </c>
      <c r="BE207" s="71">
        <v>4</v>
      </c>
      <c r="BF207" s="76">
        <f t="shared" si="85"/>
        <v>12</v>
      </c>
      <c r="BG207" s="76">
        <f t="shared" si="100"/>
        <v>40</v>
      </c>
      <c r="BH207" s="76">
        <f t="shared" si="101"/>
        <v>12</v>
      </c>
      <c r="BI207" s="76" t="str">
        <f t="shared" si="86"/>
        <v>Cleared</v>
      </c>
      <c r="BJ207" s="76" t="str">
        <f t="shared" si="102"/>
        <v>Cleared</v>
      </c>
      <c r="BK207" s="98" t="str">
        <f t="shared" si="103"/>
        <v>Cleared</v>
      </c>
      <c r="BL207" s="75">
        <v>0.8</v>
      </c>
      <c r="BM207" s="71">
        <v>7</v>
      </c>
      <c r="BN207" s="71">
        <v>2</v>
      </c>
      <c r="BO207" s="71">
        <v>-11</v>
      </c>
      <c r="BP207" s="71">
        <v>3.8</v>
      </c>
      <c r="BQ207" s="71">
        <v>8</v>
      </c>
      <c r="BR207" s="71">
        <v>69</v>
      </c>
      <c r="BS207" s="71" t="str">
        <f t="shared" si="104"/>
        <v>Cleared</v>
      </c>
      <c r="BT207" s="93">
        <v>1</v>
      </c>
      <c r="BU207" s="98">
        <v>1</v>
      </c>
      <c r="BV207" s="98">
        <v>2</v>
      </c>
      <c r="BW207" s="93">
        <v>2</v>
      </c>
      <c r="BX207" s="93">
        <v>1</v>
      </c>
      <c r="BY207" s="93">
        <v>4</v>
      </c>
      <c r="BZ207" s="76">
        <f t="shared" si="105"/>
        <v>11</v>
      </c>
      <c r="CA207" s="76">
        <f t="shared" si="106"/>
        <v>36.666666666666664</v>
      </c>
      <c r="CB207" s="76">
        <f t="shared" si="107"/>
        <v>10.999999999999998</v>
      </c>
      <c r="CC207" s="99" t="str">
        <f t="shared" si="87"/>
        <v>Cleared</v>
      </c>
      <c r="CD207" s="99" t="str">
        <f t="shared" si="108"/>
        <v>Cleared</v>
      </c>
      <c r="CE207" s="98" t="str">
        <f t="shared" si="109"/>
        <v>Cleared</v>
      </c>
    </row>
    <row r="208" spans="1:83" s="77" customFormat="1" x14ac:dyDescent="0.3">
      <c r="A208" s="78">
        <v>204</v>
      </c>
      <c r="B208" s="64" t="s">
        <v>434</v>
      </c>
      <c r="C208" s="65" t="s">
        <v>435</v>
      </c>
      <c r="D208" s="75">
        <v>0.66666666666666663</v>
      </c>
      <c r="E208" s="71">
        <v>14</v>
      </c>
      <c r="F208" s="71">
        <v>2</v>
      </c>
      <c r="G208" s="71">
        <v>2</v>
      </c>
      <c r="H208" s="71" t="s">
        <v>500</v>
      </c>
      <c r="I208" s="71">
        <v>8</v>
      </c>
      <c r="J208" s="71">
        <v>70</v>
      </c>
      <c r="K208" s="71" t="str">
        <f t="shared" si="88"/>
        <v>Cleared</v>
      </c>
      <c r="L208" s="71">
        <v>2</v>
      </c>
      <c r="M208" s="71">
        <v>1</v>
      </c>
      <c r="N208" s="72">
        <v>3</v>
      </c>
      <c r="O208" s="72">
        <v>3</v>
      </c>
      <c r="P208" s="72">
        <v>1</v>
      </c>
      <c r="Q208" s="72">
        <v>4</v>
      </c>
      <c r="R208" s="79">
        <f t="shared" si="110"/>
        <v>14</v>
      </c>
      <c r="S208" s="79">
        <f t="shared" si="89"/>
        <v>46.666666666666664</v>
      </c>
      <c r="T208" s="79">
        <f t="shared" si="90"/>
        <v>13.999999999999998</v>
      </c>
      <c r="U208" s="76" t="str">
        <f t="shared" si="91"/>
        <v>Cleared</v>
      </c>
      <c r="V208" s="76" t="str">
        <f t="shared" si="92"/>
        <v>Cleared</v>
      </c>
      <c r="W208" s="98" t="str">
        <f t="shared" si="93"/>
        <v>Cleared</v>
      </c>
      <c r="X208" s="75">
        <v>0.8</v>
      </c>
      <c r="Y208" s="72" t="s">
        <v>24</v>
      </c>
      <c r="Z208" s="72" t="s">
        <v>24</v>
      </c>
      <c r="AA208" s="72" t="s">
        <v>24</v>
      </c>
      <c r="AB208" s="72" t="s">
        <v>24</v>
      </c>
      <c r="AC208" s="72" t="s">
        <v>24</v>
      </c>
      <c r="AD208" s="72">
        <v>75</v>
      </c>
      <c r="AE208" s="71" t="str">
        <f t="shared" si="94"/>
        <v>Cleared</v>
      </c>
      <c r="AF208" s="72">
        <v>0</v>
      </c>
      <c r="AG208" s="72">
        <v>0</v>
      </c>
      <c r="AH208" s="72">
        <v>0</v>
      </c>
      <c r="AI208" s="72">
        <v>0</v>
      </c>
      <c r="AJ208" s="72">
        <v>0</v>
      </c>
      <c r="AK208" s="72">
        <v>5</v>
      </c>
      <c r="AL208" s="79">
        <f t="shared" si="111"/>
        <v>5</v>
      </c>
      <c r="AM208" s="79">
        <f t="shared" si="95"/>
        <v>16.666666666666664</v>
      </c>
      <c r="AN208" s="79">
        <f t="shared" si="96"/>
        <v>4.9999999999999991</v>
      </c>
      <c r="AO208" s="76" t="str">
        <f t="shared" si="84"/>
        <v>NC</v>
      </c>
      <c r="AP208" s="76" t="str">
        <f t="shared" si="97"/>
        <v>NC</v>
      </c>
      <c r="AQ208" s="98" t="str">
        <f t="shared" si="98"/>
        <v xml:space="preserve">Test </v>
      </c>
      <c r="AR208" s="75">
        <v>0.8</v>
      </c>
      <c r="AS208" s="72">
        <v>21</v>
      </c>
      <c r="AT208" s="72">
        <v>16</v>
      </c>
      <c r="AU208" s="72">
        <v>8</v>
      </c>
      <c r="AV208" s="72" t="s">
        <v>24</v>
      </c>
      <c r="AW208" s="72">
        <v>8</v>
      </c>
      <c r="AX208" s="72">
        <v>78</v>
      </c>
      <c r="AY208" s="71" t="str">
        <f t="shared" si="99"/>
        <v>Cleared</v>
      </c>
      <c r="AZ208" s="72">
        <v>3</v>
      </c>
      <c r="BA208" s="72">
        <v>2</v>
      </c>
      <c r="BB208" s="72">
        <v>4</v>
      </c>
      <c r="BC208" s="72">
        <v>0</v>
      </c>
      <c r="BD208" s="72">
        <v>1</v>
      </c>
      <c r="BE208" s="72">
        <v>5</v>
      </c>
      <c r="BF208" s="79">
        <f t="shared" si="85"/>
        <v>15</v>
      </c>
      <c r="BG208" s="79">
        <f t="shared" si="100"/>
        <v>50</v>
      </c>
      <c r="BH208" s="79">
        <f t="shared" si="101"/>
        <v>15</v>
      </c>
      <c r="BI208" s="76" t="str">
        <f t="shared" si="86"/>
        <v>Cleared</v>
      </c>
      <c r="BJ208" s="76" t="str">
        <f t="shared" si="102"/>
        <v>Cleared</v>
      </c>
      <c r="BK208" s="98" t="str">
        <f t="shared" si="103"/>
        <v>Cleared</v>
      </c>
      <c r="BL208" s="75">
        <v>0.83333333333333337</v>
      </c>
      <c r="BM208" s="72">
        <v>22</v>
      </c>
      <c r="BN208" s="72">
        <v>11</v>
      </c>
      <c r="BO208" s="72">
        <v>5</v>
      </c>
      <c r="BP208" s="72" t="s">
        <v>24</v>
      </c>
      <c r="BQ208" s="72">
        <v>8</v>
      </c>
      <c r="BR208" s="72">
        <v>82</v>
      </c>
      <c r="BS208" s="71" t="str">
        <f t="shared" si="104"/>
        <v>Cleared</v>
      </c>
      <c r="BT208" s="98">
        <v>3</v>
      </c>
      <c r="BU208" s="98">
        <v>1</v>
      </c>
      <c r="BV208" s="98">
        <v>3</v>
      </c>
      <c r="BW208" s="98">
        <v>0</v>
      </c>
      <c r="BX208" s="98">
        <v>1</v>
      </c>
      <c r="BY208" s="98">
        <v>5</v>
      </c>
      <c r="BZ208" s="76">
        <f t="shared" si="105"/>
        <v>13</v>
      </c>
      <c r="CA208" s="79">
        <f t="shared" si="106"/>
        <v>43.333333333333336</v>
      </c>
      <c r="CB208" s="79">
        <f t="shared" si="107"/>
        <v>13</v>
      </c>
      <c r="CC208" s="99" t="str">
        <f t="shared" si="87"/>
        <v>Cleared</v>
      </c>
      <c r="CD208" s="99" t="str">
        <f t="shared" si="108"/>
        <v>Cleared</v>
      </c>
      <c r="CE208" s="98" t="str">
        <f t="shared" si="109"/>
        <v>Cleared</v>
      </c>
    </row>
    <row r="209" spans="1:83" s="77" customFormat="1" x14ac:dyDescent="0.3">
      <c r="A209" s="74">
        <v>205</v>
      </c>
      <c r="B209" s="60" t="s">
        <v>436</v>
      </c>
      <c r="C209" s="61" t="s">
        <v>437</v>
      </c>
      <c r="D209" s="75">
        <v>0.8</v>
      </c>
      <c r="E209" s="71">
        <v>3</v>
      </c>
      <c r="F209" s="71">
        <v>2</v>
      </c>
      <c r="G209" s="71">
        <v>-25</v>
      </c>
      <c r="H209" s="71" t="s">
        <v>500</v>
      </c>
      <c r="I209" s="71">
        <v>8</v>
      </c>
      <c r="J209" s="71">
        <v>67</v>
      </c>
      <c r="K209" s="71" t="str">
        <f t="shared" si="88"/>
        <v>Cleared</v>
      </c>
      <c r="L209" s="71">
        <v>1</v>
      </c>
      <c r="M209" s="71">
        <v>1</v>
      </c>
      <c r="N209" s="71">
        <v>2</v>
      </c>
      <c r="O209" s="71">
        <v>3</v>
      </c>
      <c r="P209" s="71">
        <v>1</v>
      </c>
      <c r="Q209" s="71">
        <v>4</v>
      </c>
      <c r="R209" s="76">
        <f t="shared" si="110"/>
        <v>12</v>
      </c>
      <c r="S209" s="76">
        <f t="shared" si="89"/>
        <v>40</v>
      </c>
      <c r="T209" s="76">
        <f t="shared" si="90"/>
        <v>12</v>
      </c>
      <c r="U209" s="76" t="str">
        <f t="shared" si="91"/>
        <v>Cleared</v>
      </c>
      <c r="V209" s="76" t="str">
        <f t="shared" si="92"/>
        <v>Cleared</v>
      </c>
      <c r="W209" s="98" t="str">
        <f t="shared" si="93"/>
        <v>Cleared</v>
      </c>
      <c r="X209" s="75">
        <v>0.83333333333333337</v>
      </c>
      <c r="Y209" s="71">
        <v>5</v>
      </c>
      <c r="Z209" s="71">
        <v>2</v>
      </c>
      <c r="AA209" s="71">
        <v>-8</v>
      </c>
      <c r="AB209" s="71">
        <v>3.6</v>
      </c>
      <c r="AC209" s="71">
        <v>8</v>
      </c>
      <c r="AD209" s="71">
        <v>78</v>
      </c>
      <c r="AE209" s="71" t="str">
        <f t="shared" si="94"/>
        <v>Cleared</v>
      </c>
      <c r="AF209" s="71">
        <v>1</v>
      </c>
      <c r="AG209" s="71">
        <v>1</v>
      </c>
      <c r="AH209" s="71">
        <v>3</v>
      </c>
      <c r="AI209" s="71">
        <v>2</v>
      </c>
      <c r="AJ209" s="71">
        <v>1</v>
      </c>
      <c r="AK209" s="71">
        <v>5</v>
      </c>
      <c r="AL209" s="76">
        <f t="shared" si="111"/>
        <v>13</v>
      </c>
      <c r="AM209" s="76">
        <f t="shared" si="95"/>
        <v>43.333333333333336</v>
      </c>
      <c r="AN209" s="76">
        <f t="shared" si="96"/>
        <v>13</v>
      </c>
      <c r="AO209" s="76" t="str">
        <f t="shared" si="84"/>
        <v>Cleared</v>
      </c>
      <c r="AP209" s="76" t="str">
        <f t="shared" si="97"/>
        <v>Cleared</v>
      </c>
      <c r="AQ209" s="98" t="str">
        <f t="shared" si="98"/>
        <v>Cleared</v>
      </c>
      <c r="AR209" s="75">
        <v>1.0333333333333334</v>
      </c>
      <c r="AS209" s="71">
        <v>12</v>
      </c>
      <c r="AT209" s="71">
        <v>3</v>
      </c>
      <c r="AU209" s="71">
        <v>-1</v>
      </c>
      <c r="AV209" s="71">
        <v>4.2</v>
      </c>
      <c r="AW209" s="71">
        <v>8</v>
      </c>
      <c r="AX209" s="71">
        <v>75</v>
      </c>
      <c r="AY209" s="71" t="str">
        <f t="shared" si="99"/>
        <v>Cleared</v>
      </c>
      <c r="AZ209" s="71">
        <v>2</v>
      </c>
      <c r="BA209" s="71">
        <v>1</v>
      </c>
      <c r="BB209" s="71">
        <v>3</v>
      </c>
      <c r="BC209" s="71">
        <v>2</v>
      </c>
      <c r="BD209" s="71">
        <v>1</v>
      </c>
      <c r="BE209" s="71">
        <v>5</v>
      </c>
      <c r="BF209" s="76">
        <f t="shared" si="85"/>
        <v>14</v>
      </c>
      <c r="BG209" s="76">
        <f t="shared" si="100"/>
        <v>46.666666666666664</v>
      </c>
      <c r="BH209" s="76">
        <f t="shared" si="101"/>
        <v>13.999999999999998</v>
      </c>
      <c r="BI209" s="76" t="str">
        <f t="shared" si="86"/>
        <v>Cleared</v>
      </c>
      <c r="BJ209" s="76" t="str">
        <f t="shared" si="102"/>
        <v>Cleared</v>
      </c>
      <c r="BK209" s="98" t="str">
        <f t="shared" si="103"/>
        <v>Cleared</v>
      </c>
      <c r="BL209" s="75">
        <v>1.0666666666666667</v>
      </c>
      <c r="BM209" s="71">
        <v>10</v>
      </c>
      <c r="BN209" s="71">
        <v>13</v>
      </c>
      <c r="BO209" s="71">
        <v>-5</v>
      </c>
      <c r="BP209" s="71">
        <v>3.3</v>
      </c>
      <c r="BQ209" s="71">
        <v>8</v>
      </c>
      <c r="BR209" s="71">
        <v>72</v>
      </c>
      <c r="BS209" s="71" t="str">
        <f t="shared" si="104"/>
        <v>Cleared</v>
      </c>
      <c r="BT209" s="93">
        <v>1</v>
      </c>
      <c r="BU209" s="98">
        <v>2</v>
      </c>
      <c r="BV209" s="98">
        <v>3</v>
      </c>
      <c r="BW209" s="93">
        <v>2</v>
      </c>
      <c r="BX209" s="93">
        <v>1</v>
      </c>
      <c r="BY209" s="93">
        <v>4</v>
      </c>
      <c r="BZ209" s="76">
        <f t="shared" si="105"/>
        <v>13</v>
      </c>
      <c r="CA209" s="76">
        <f t="shared" si="106"/>
        <v>43.333333333333336</v>
      </c>
      <c r="CB209" s="76">
        <f t="shared" si="107"/>
        <v>13</v>
      </c>
      <c r="CC209" s="99" t="str">
        <f t="shared" si="87"/>
        <v>Cleared</v>
      </c>
      <c r="CD209" s="99" t="str">
        <f t="shared" si="108"/>
        <v>Cleared</v>
      </c>
      <c r="CE209" s="98" t="str">
        <f t="shared" si="109"/>
        <v>Cleared</v>
      </c>
    </row>
    <row r="210" spans="1:83" s="77" customFormat="1" x14ac:dyDescent="0.3">
      <c r="A210" s="78">
        <v>206</v>
      </c>
      <c r="B210" s="64" t="s">
        <v>438</v>
      </c>
      <c r="C210" s="65" t="s">
        <v>439</v>
      </c>
      <c r="D210" s="75">
        <v>0.2</v>
      </c>
      <c r="E210" s="71">
        <v>3</v>
      </c>
      <c r="F210" s="71">
        <v>8</v>
      </c>
      <c r="G210" s="71">
        <v>0</v>
      </c>
      <c r="H210" s="71" t="s">
        <v>500</v>
      </c>
      <c r="I210" s="71">
        <v>8</v>
      </c>
      <c r="J210" s="71">
        <v>69</v>
      </c>
      <c r="K210" s="71" t="str">
        <f t="shared" si="88"/>
        <v>NC</v>
      </c>
      <c r="L210" s="71">
        <v>1</v>
      </c>
      <c r="M210" s="71">
        <v>1</v>
      </c>
      <c r="N210" s="72">
        <v>3</v>
      </c>
      <c r="O210" s="72">
        <v>3</v>
      </c>
      <c r="P210" s="72">
        <v>1</v>
      </c>
      <c r="Q210" s="72">
        <v>4</v>
      </c>
      <c r="R210" s="79">
        <f t="shared" si="110"/>
        <v>13</v>
      </c>
      <c r="S210" s="79">
        <f t="shared" si="89"/>
        <v>43.333333333333336</v>
      </c>
      <c r="T210" s="79">
        <f t="shared" si="90"/>
        <v>13</v>
      </c>
      <c r="U210" s="76" t="str">
        <f t="shared" si="91"/>
        <v>Cleared</v>
      </c>
      <c r="V210" s="76" t="str">
        <f t="shared" si="92"/>
        <v>NC</v>
      </c>
      <c r="W210" s="98" t="str">
        <f t="shared" si="93"/>
        <v xml:space="preserve">Attendance  </v>
      </c>
      <c r="X210" s="75">
        <v>0.1</v>
      </c>
      <c r="Y210" s="72" t="s">
        <v>24</v>
      </c>
      <c r="Z210" s="72" t="s">
        <v>24</v>
      </c>
      <c r="AA210" s="72" t="s">
        <v>24</v>
      </c>
      <c r="AB210" s="72" t="s">
        <v>24</v>
      </c>
      <c r="AC210" s="72" t="s">
        <v>24</v>
      </c>
      <c r="AD210" s="72" t="s">
        <v>24</v>
      </c>
      <c r="AE210" s="71" t="str">
        <f t="shared" si="94"/>
        <v>NC</v>
      </c>
      <c r="AF210" s="72">
        <v>0</v>
      </c>
      <c r="AG210" s="72">
        <v>0</v>
      </c>
      <c r="AH210" s="72">
        <v>0</v>
      </c>
      <c r="AI210" s="72">
        <v>0</v>
      </c>
      <c r="AJ210" s="72">
        <v>0</v>
      </c>
      <c r="AK210" s="72">
        <v>0</v>
      </c>
      <c r="AL210" s="79">
        <f t="shared" si="111"/>
        <v>0</v>
      </c>
      <c r="AM210" s="79">
        <f t="shared" si="95"/>
        <v>0</v>
      </c>
      <c r="AN210" s="79">
        <f t="shared" si="96"/>
        <v>0</v>
      </c>
      <c r="AO210" s="76" t="str">
        <f t="shared" si="84"/>
        <v>NC</v>
      </c>
      <c r="AP210" s="76" t="str">
        <f t="shared" si="97"/>
        <v>NC</v>
      </c>
      <c r="AQ210" s="98" t="str">
        <f t="shared" si="98"/>
        <v xml:space="preserve">Attendance  Test </v>
      </c>
      <c r="AR210" s="75">
        <v>0.3</v>
      </c>
      <c r="AS210" s="72">
        <v>5</v>
      </c>
      <c r="AT210" s="72">
        <v>4</v>
      </c>
      <c r="AU210" s="72">
        <v>-11</v>
      </c>
      <c r="AV210" s="72" t="s">
        <v>24</v>
      </c>
      <c r="AW210" s="72" t="s">
        <v>24</v>
      </c>
      <c r="AX210" s="72">
        <v>69</v>
      </c>
      <c r="AY210" s="71" t="str">
        <f t="shared" si="99"/>
        <v>NC</v>
      </c>
      <c r="AZ210" s="72">
        <v>1</v>
      </c>
      <c r="BA210" s="72">
        <v>1</v>
      </c>
      <c r="BB210" s="72">
        <v>2</v>
      </c>
      <c r="BC210" s="72">
        <v>0</v>
      </c>
      <c r="BD210" s="72">
        <v>0</v>
      </c>
      <c r="BE210" s="72">
        <v>4</v>
      </c>
      <c r="BF210" s="79">
        <f t="shared" si="85"/>
        <v>8</v>
      </c>
      <c r="BG210" s="79">
        <f t="shared" si="100"/>
        <v>26.666666666666668</v>
      </c>
      <c r="BH210" s="79">
        <f t="shared" si="101"/>
        <v>8</v>
      </c>
      <c r="BI210" s="76" t="str">
        <f t="shared" si="86"/>
        <v>NC</v>
      </c>
      <c r="BJ210" s="76" t="str">
        <f t="shared" si="102"/>
        <v>NC</v>
      </c>
      <c r="BK210" s="98" t="str">
        <f t="shared" si="103"/>
        <v xml:space="preserve">Attendance  Test </v>
      </c>
      <c r="BL210" s="75">
        <v>0.2</v>
      </c>
      <c r="BM210" s="72" t="s">
        <v>24</v>
      </c>
      <c r="BN210" s="72" t="s">
        <v>24</v>
      </c>
      <c r="BO210" s="72" t="s">
        <v>24</v>
      </c>
      <c r="BP210" s="72" t="s">
        <v>24</v>
      </c>
      <c r="BQ210" s="72" t="s">
        <v>24</v>
      </c>
      <c r="BR210" s="72" t="s">
        <v>24</v>
      </c>
      <c r="BS210" s="71" t="str">
        <f t="shared" si="104"/>
        <v>NC</v>
      </c>
      <c r="BT210" s="98">
        <v>0</v>
      </c>
      <c r="BU210" s="98">
        <v>0</v>
      </c>
      <c r="BV210" s="98">
        <v>0</v>
      </c>
      <c r="BW210" s="98">
        <v>0</v>
      </c>
      <c r="BX210" s="98">
        <v>0</v>
      </c>
      <c r="BY210" s="98">
        <v>0</v>
      </c>
      <c r="BZ210" s="76">
        <f t="shared" si="105"/>
        <v>0</v>
      </c>
      <c r="CA210" s="79">
        <f t="shared" si="106"/>
        <v>0</v>
      </c>
      <c r="CB210" s="79">
        <f t="shared" si="107"/>
        <v>0</v>
      </c>
      <c r="CC210" s="99" t="str">
        <f t="shared" si="87"/>
        <v>NC</v>
      </c>
      <c r="CD210" s="99" t="str">
        <f t="shared" si="108"/>
        <v>NC</v>
      </c>
      <c r="CE210" s="98" t="str">
        <f t="shared" si="109"/>
        <v xml:space="preserve">Attendance  Test </v>
      </c>
    </row>
    <row r="211" spans="1:83" s="77" customFormat="1" x14ac:dyDescent="0.3">
      <c r="A211" s="74">
        <v>207</v>
      </c>
      <c r="B211" s="60" t="s">
        <v>440</v>
      </c>
      <c r="C211" s="61" t="s">
        <v>441</v>
      </c>
      <c r="D211" s="75">
        <v>0.66666666666666663</v>
      </c>
      <c r="E211" s="71">
        <v>4</v>
      </c>
      <c r="F211" s="71">
        <v>2</v>
      </c>
      <c r="G211" s="71">
        <v>-1</v>
      </c>
      <c r="H211" s="71" t="s">
        <v>500</v>
      </c>
      <c r="I211" s="71">
        <v>8</v>
      </c>
      <c r="J211" s="71">
        <v>65</v>
      </c>
      <c r="K211" s="71" t="str">
        <f t="shared" si="88"/>
        <v>Cleared</v>
      </c>
      <c r="L211" s="71">
        <v>1</v>
      </c>
      <c r="M211" s="71">
        <v>1</v>
      </c>
      <c r="N211" s="71">
        <v>3</v>
      </c>
      <c r="O211" s="71">
        <v>3</v>
      </c>
      <c r="P211" s="71">
        <v>1</v>
      </c>
      <c r="Q211" s="71">
        <v>3</v>
      </c>
      <c r="R211" s="76">
        <f t="shared" si="110"/>
        <v>12</v>
      </c>
      <c r="S211" s="76">
        <f t="shared" si="89"/>
        <v>40</v>
      </c>
      <c r="T211" s="76">
        <f t="shared" si="90"/>
        <v>12</v>
      </c>
      <c r="U211" s="76" t="str">
        <f t="shared" si="91"/>
        <v>Cleared</v>
      </c>
      <c r="V211" s="76" t="str">
        <f t="shared" si="92"/>
        <v>Cleared</v>
      </c>
      <c r="W211" s="98" t="str">
        <f t="shared" si="93"/>
        <v>Cleared</v>
      </c>
      <c r="X211" s="75">
        <v>0.66666666666666663</v>
      </c>
      <c r="Y211" s="71">
        <v>4</v>
      </c>
      <c r="Z211" s="71">
        <v>11</v>
      </c>
      <c r="AA211" s="71">
        <v>1</v>
      </c>
      <c r="AB211" s="71" t="s">
        <v>24</v>
      </c>
      <c r="AC211" s="71" t="s">
        <v>24</v>
      </c>
      <c r="AD211" s="71" t="s">
        <v>24</v>
      </c>
      <c r="AE211" s="71" t="str">
        <f t="shared" si="94"/>
        <v>Cleared</v>
      </c>
      <c r="AF211" s="71">
        <v>1</v>
      </c>
      <c r="AG211" s="71">
        <v>1</v>
      </c>
      <c r="AH211" s="71">
        <v>3</v>
      </c>
      <c r="AI211" s="71">
        <v>0</v>
      </c>
      <c r="AJ211" s="71">
        <v>0</v>
      </c>
      <c r="AK211" s="71">
        <v>0</v>
      </c>
      <c r="AL211" s="76">
        <f t="shared" si="111"/>
        <v>5</v>
      </c>
      <c r="AM211" s="76">
        <f t="shared" si="95"/>
        <v>16.666666666666664</v>
      </c>
      <c r="AN211" s="76">
        <f t="shared" si="96"/>
        <v>4.9999999999999991</v>
      </c>
      <c r="AO211" s="76" t="str">
        <f t="shared" si="84"/>
        <v>NC</v>
      </c>
      <c r="AP211" s="76" t="str">
        <f t="shared" si="97"/>
        <v>NC</v>
      </c>
      <c r="AQ211" s="98" t="str">
        <f t="shared" si="98"/>
        <v xml:space="preserve">Test </v>
      </c>
      <c r="AR211" s="75">
        <v>0.66666666666666663</v>
      </c>
      <c r="AS211" s="71">
        <v>2</v>
      </c>
      <c r="AT211" s="71">
        <v>12</v>
      </c>
      <c r="AU211" s="71">
        <v>-1</v>
      </c>
      <c r="AV211" s="71">
        <v>2.2999999999999998</v>
      </c>
      <c r="AW211" s="71">
        <v>8</v>
      </c>
      <c r="AX211" s="71">
        <v>62</v>
      </c>
      <c r="AY211" s="71" t="str">
        <f t="shared" si="99"/>
        <v>Cleared</v>
      </c>
      <c r="AZ211" s="71">
        <v>1</v>
      </c>
      <c r="BA211" s="71">
        <v>2</v>
      </c>
      <c r="BB211" s="71">
        <v>3</v>
      </c>
      <c r="BC211" s="71">
        <v>2</v>
      </c>
      <c r="BD211" s="71">
        <v>1</v>
      </c>
      <c r="BE211" s="71">
        <v>3</v>
      </c>
      <c r="BF211" s="76">
        <f t="shared" si="85"/>
        <v>12</v>
      </c>
      <c r="BG211" s="76">
        <f t="shared" si="100"/>
        <v>40</v>
      </c>
      <c r="BH211" s="76">
        <f t="shared" si="101"/>
        <v>12</v>
      </c>
      <c r="BI211" s="76" t="str">
        <f t="shared" si="86"/>
        <v>Cleared</v>
      </c>
      <c r="BJ211" s="76" t="str">
        <f t="shared" si="102"/>
        <v>Cleared</v>
      </c>
      <c r="BK211" s="98" t="str">
        <f t="shared" si="103"/>
        <v>Cleared</v>
      </c>
      <c r="BL211" s="75">
        <v>0.66666666666666663</v>
      </c>
      <c r="BM211" s="71">
        <v>7</v>
      </c>
      <c r="BN211" s="71">
        <v>2</v>
      </c>
      <c r="BO211" s="71">
        <v>-3</v>
      </c>
      <c r="BP211" s="71">
        <v>2.1</v>
      </c>
      <c r="BQ211" s="71">
        <v>8</v>
      </c>
      <c r="BR211" s="71">
        <v>62</v>
      </c>
      <c r="BS211" s="71" t="str">
        <f t="shared" si="104"/>
        <v>Cleared</v>
      </c>
      <c r="BT211" s="93">
        <v>1</v>
      </c>
      <c r="BU211" s="98">
        <v>1</v>
      </c>
      <c r="BV211" s="98">
        <v>3</v>
      </c>
      <c r="BW211" s="93">
        <v>2</v>
      </c>
      <c r="BX211" s="93">
        <v>1</v>
      </c>
      <c r="BY211" s="93">
        <v>3</v>
      </c>
      <c r="BZ211" s="76">
        <f t="shared" si="105"/>
        <v>11</v>
      </c>
      <c r="CA211" s="76">
        <f t="shared" si="106"/>
        <v>36.666666666666664</v>
      </c>
      <c r="CB211" s="76">
        <f t="shared" si="107"/>
        <v>10.999999999999998</v>
      </c>
      <c r="CC211" s="99" t="str">
        <f t="shared" si="87"/>
        <v>Cleared</v>
      </c>
      <c r="CD211" s="99" t="str">
        <f t="shared" si="108"/>
        <v>Cleared</v>
      </c>
      <c r="CE211" s="98" t="str">
        <f t="shared" si="109"/>
        <v>Cleared</v>
      </c>
    </row>
    <row r="212" spans="1:83" s="77" customFormat="1" x14ac:dyDescent="0.3">
      <c r="A212" s="78">
        <v>208</v>
      </c>
      <c r="B212" s="64" t="s">
        <v>442</v>
      </c>
      <c r="C212" s="65" t="s">
        <v>443</v>
      </c>
      <c r="D212" s="75">
        <v>0.66666666666666663</v>
      </c>
      <c r="E212" s="71">
        <v>22</v>
      </c>
      <c r="F212" s="71">
        <v>3</v>
      </c>
      <c r="G212" s="71">
        <v>-12</v>
      </c>
      <c r="H212" s="71" t="s">
        <v>500</v>
      </c>
      <c r="I212" s="71">
        <v>8</v>
      </c>
      <c r="J212" s="71">
        <v>0</v>
      </c>
      <c r="K212" s="71" t="str">
        <f t="shared" si="88"/>
        <v>Cleared</v>
      </c>
      <c r="L212" s="71">
        <v>3</v>
      </c>
      <c r="M212" s="71">
        <v>1</v>
      </c>
      <c r="N212" s="72">
        <v>2</v>
      </c>
      <c r="O212" s="72">
        <v>3</v>
      </c>
      <c r="P212" s="72">
        <v>1</v>
      </c>
      <c r="Q212" s="72">
        <v>1</v>
      </c>
      <c r="R212" s="79">
        <f t="shared" si="110"/>
        <v>11</v>
      </c>
      <c r="S212" s="79">
        <f t="shared" si="89"/>
        <v>36.666666666666664</v>
      </c>
      <c r="T212" s="79">
        <f t="shared" si="90"/>
        <v>10.999999999999998</v>
      </c>
      <c r="U212" s="76" t="str">
        <f t="shared" si="91"/>
        <v>Cleared</v>
      </c>
      <c r="V212" s="76" t="str">
        <f t="shared" si="92"/>
        <v>Cleared</v>
      </c>
      <c r="W212" s="98" t="str">
        <f t="shared" si="93"/>
        <v>Cleared</v>
      </c>
      <c r="X212" s="75">
        <v>0.66666666666666663</v>
      </c>
      <c r="Y212" s="72" t="s">
        <v>24</v>
      </c>
      <c r="Z212" s="72" t="s">
        <v>24</v>
      </c>
      <c r="AA212" s="72" t="s">
        <v>24</v>
      </c>
      <c r="AB212" s="72" t="s">
        <v>24</v>
      </c>
      <c r="AC212" s="72">
        <v>8</v>
      </c>
      <c r="AD212" s="72">
        <v>75</v>
      </c>
      <c r="AE212" s="71" t="str">
        <f t="shared" si="94"/>
        <v>Cleared</v>
      </c>
      <c r="AF212" s="72">
        <v>0</v>
      </c>
      <c r="AG212" s="72">
        <v>0</v>
      </c>
      <c r="AH212" s="72">
        <v>0</v>
      </c>
      <c r="AI212" s="72">
        <v>0</v>
      </c>
      <c r="AJ212" s="72">
        <v>1</v>
      </c>
      <c r="AK212" s="72">
        <v>5</v>
      </c>
      <c r="AL212" s="79">
        <f t="shared" si="111"/>
        <v>6</v>
      </c>
      <c r="AM212" s="79">
        <f t="shared" si="95"/>
        <v>20</v>
      </c>
      <c r="AN212" s="79">
        <f t="shared" si="96"/>
        <v>6</v>
      </c>
      <c r="AO212" s="76" t="str">
        <f t="shared" si="84"/>
        <v>NC</v>
      </c>
      <c r="AP212" s="76" t="str">
        <f t="shared" si="97"/>
        <v>NC</v>
      </c>
      <c r="AQ212" s="98" t="str">
        <f t="shared" si="98"/>
        <v xml:space="preserve">Test </v>
      </c>
      <c r="AR212" s="75">
        <v>0.66666666666666663</v>
      </c>
      <c r="AS212" s="72" t="s">
        <v>24</v>
      </c>
      <c r="AT212" s="72" t="s">
        <v>24</v>
      </c>
      <c r="AU212" s="72" t="s">
        <v>24</v>
      </c>
      <c r="AV212" s="72" t="s">
        <v>24</v>
      </c>
      <c r="AW212" s="72" t="s">
        <v>24</v>
      </c>
      <c r="AX212" s="72">
        <v>74</v>
      </c>
      <c r="AY212" s="71" t="str">
        <f t="shared" si="99"/>
        <v>Cleared</v>
      </c>
      <c r="AZ212" s="72">
        <v>0</v>
      </c>
      <c r="BA212" s="72">
        <v>0</v>
      </c>
      <c r="BB212" s="72">
        <v>0</v>
      </c>
      <c r="BC212" s="72">
        <v>0</v>
      </c>
      <c r="BD212" s="72">
        <v>0</v>
      </c>
      <c r="BE212" s="72">
        <v>4</v>
      </c>
      <c r="BF212" s="79">
        <f t="shared" si="85"/>
        <v>4</v>
      </c>
      <c r="BG212" s="79">
        <f t="shared" si="100"/>
        <v>13.333333333333334</v>
      </c>
      <c r="BH212" s="79">
        <f t="shared" si="101"/>
        <v>4</v>
      </c>
      <c r="BI212" s="76" t="str">
        <f t="shared" si="86"/>
        <v>NC</v>
      </c>
      <c r="BJ212" s="76" t="str">
        <f t="shared" si="102"/>
        <v>NC</v>
      </c>
      <c r="BK212" s="98" t="str">
        <f t="shared" si="103"/>
        <v xml:space="preserve">Test </v>
      </c>
      <c r="BL212" s="75">
        <v>0.66666666666666663</v>
      </c>
      <c r="BM212" s="72" t="s">
        <v>24</v>
      </c>
      <c r="BN212" s="72" t="s">
        <v>24</v>
      </c>
      <c r="BO212" s="72" t="s">
        <v>24</v>
      </c>
      <c r="BP212" s="72">
        <v>4.4000000000000004</v>
      </c>
      <c r="BQ212" s="72" t="s">
        <v>24</v>
      </c>
      <c r="BR212" s="72">
        <v>75</v>
      </c>
      <c r="BS212" s="71" t="str">
        <f t="shared" si="104"/>
        <v>Cleared</v>
      </c>
      <c r="BT212" s="98">
        <v>0</v>
      </c>
      <c r="BU212" s="98">
        <v>0</v>
      </c>
      <c r="BV212" s="98">
        <v>0</v>
      </c>
      <c r="BW212" s="98">
        <v>2</v>
      </c>
      <c r="BX212" s="98">
        <v>0</v>
      </c>
      <c r="BY212" s="98">
        <v>5</v>
      </c>
      <c r="BZ212" s="76">
        <f t="shared" si="105"/>
        <v>7</v>
      </c>
      <c r="CA212" s="79">
        <f t="shared" si="106"/>
        <v>23.333333333333332</v>
      </c>
      <c r="CB212" s="79">
        <f t="shared" si="107"/>
        <v>6.9999999999999991</v>
      </c>
      <c r="CC212" s="99" t="str">
        <f t="shared" si="87"/>
        <v>NC</v>
      </c>
      <c r="CD212" s="99" t="str">
        <f t="shared" si="108"/>
        <v>NC</v>
      </c>
      <c r="CE212" s="98" t="str">
        <f t="shared" si="109"/>
        <v xml:space="preserve">Test </v>
      </c>
    </row>
    <row r="213" spans="1:83" s="77" customFormat="1" x14ac:dyDescent="0.3">
      <c r="A213" s="74">
        <v>209</v>
      </c>
      <c r="B213" s="60" t="s">
        <v>444</v>
      </c>
      <c r="C213" s="61" t="s">
        <v>445</v>
      </c>
      <c r="D213" s="75">
        <v>0.66666666666666663</v>
      </c>
      <c r="E213" s="71">
        <v>6</v>
      </c>
      <c r="F213" s="71">
        <v>2</v>
      </c>
      <c r="G213" s="71">
        <v>0</v>
      </c>
      <c r="H213" s="71" t="s">
        <v>500</v>
      </c>
      <c r="I213" s="71">
        <v>8</v>
      </c>
      <c r="J213" s="71">
        <v>61</v>
      </c>
      <c r="K213" s="71" t="str">
        <f t="shared" si="88"/>
        <v>Cleared</v>
      </c>
      <c r="L213" s="71">
        <v>1</v>
      </c>
      <c r="M213" s="71">
        <v>1</v>
      </c>
      <c r="N213" s="71">
        <v>3</v>
      </c>
      <c r="O213" s="71">
        <v>3</v>
      </c>
      <c r="P213" s="71">
        <v>1</v>
      </c>
      <c r="Q213" s="71">
        <v>3</v>
      </c>
      <c r="R213" s="76">
        <f t="shared" si="110"/>
        <v>12</v>
      </c>
      <c r="S213" s="76">
        <f t="shared" si="89"/>
        <v>40</v>
      </c>
      <c r="T213" s="76">
        <f t="shared" si="90"/>
        <v>12</v>
      </c>
      <c r="U213" s="76" t="str">
        <f t="shared" si="91"/>
        <v>Cleared</v>
      </c>
      <c r="V213" s="76" t="str">
        <f t="shared" si="92"/>
        <v>Cleared</v>
      </c>
      <c r="W213" s="98" t="str">
        <f t="shared" si="93"/>
        <v>Cleared</v>
      </c>
      <c r="X213" s="75">
        <v>0.66666666666666663</v>
      </c>
      <c r="Y213" s="71" t="s">
        <v>24</v>
      </c>
      <c r="Z213" s="71" t="s">
        <v>24</v>
      </c>
      <c r="AA213" s="71" t="s">
        <v>24</v>
      </c>
      <c r="AB213" s="71" t="s">
        <v>24</v>
      </c>
      <c r="AC213" s="71" t="s">
        <v>24</v>
      </c>
      <c r="AD213" s="71">
        <v>65</v>
      </c>
      <c r="AE213" s="71" t="str">
        <f t="shared" si="94"/>
        <v>Cleared</v>
      </c>
      <c r="AF213" s="71">
        <v>0</v>
      </c>
      <c r="AG213" s="71">
        <v>0</v>
      </c>
      <c r="AH213" s="71">
        <v>0</v>
      </c>
      <c r="AI213" s="71">
        <v>0</v>
      </c>
      <c r="AJ213" s="71">
        <v>0</v>
      </c>
      <c r="AK213" s="71">
        <v>3</v>
      </c>
      <c r="AL213" s="76">
        <f t="shared" si="111"/>
        <v>3</v>
      </c>
      <c r="AM213" s="76">
        <f t="shared" si="95"/>
        <v>10</v>
      </c>
      <c r="AN213" s="76">
        <f t="shared" si="96"/>
        <v>3</v>
      </c>
      <c r="AO213" s="76" t="str">
        <f t="shared" si="84"/>
        <v>NC</v>
      </c>
      <c r="AP213" s="76" t="str">
        <f t="shared" si="97"/>
        <v>NC</v>
      </c>
      <c r="AQ213" s="98" t="str">
        <f t="shared" si="98"/>
        <v xml:space="preserve">Test </v>
      </c>
      <c r="AR213" s="75">
        <v>0.66666666666666663</v>
      </c>
      <c r="AS213" s="71" t="s">
        <v>24</v>
      </c>
      <c r="AT213" s="71" t="s">
        <v>24</v>
      </c>
      <c r="AU213" s="71" t="s">
        <v>24</v>
      </c>
      <c r="AV213" s="71" t="s">
        <v>24</v>
      </c>
      <c r="AW213" s="71" t="s">
        <v>24</v>
      </c>
      <c r="AX213" s="71">
        <v>64</v>
      </c>
      <c r="AY213" s="71" t="str">
        <f t="shared" si="99"/>
        <v>Cleared</v>
      </c>
      <c r="AZ213" s="71">
        <v>0</v>
      </c>
      <c r="BA213" s="71">
        <v>0</v>
      </c>
      <c r="BB213" s="71">
        <v>0</v>
      </c>
      <c r="BC213" s="71">
        <v>0</v>
      </c>
      <c r="BD213" s="71">
        <v>0</v>
      </c>
      <c r="BE213" s="71">
        <v>3</v>
      </c>
      <c r="BF213" s="76">
        <f t="shared" si="85"/>
        <v>3</v>
      </c>
      <c r="BG213" s="76">
        <f t="shared" si="100"/>
        <v>10</v>
      </c>
      <c r="BH213" s="76">
        <f t="shared" si="101"/>
        <v>3</v>
      </c>
      <c r="BI213" s="76" t="str">
        <f t="shared" si="86"/>
        <v>NC</v>
      </c>
      <c r="BJ213" s="76" t="str">
        <f t="shared" si="102"/>
        <v>NC</v>
      </c>
      <c r="BK213" s="98" t="str">
        <f t="shared" si="103"/>
        <v xml:space="preserve">Test </v>
      </c>
      <c r="BL213" s="75">
        <v>0.7</v>
      </c>
      <c r="BM213" s="71">
        <v>5</v>
      </c>
      <c r="BN213" s="71">
        <v>2</v>
      </c>
      <c r="BO213" s="71">
        <v>-2</v>
      </c>
      <c r="BP213" s="71">
        <v>3.7</v>
      </c>
      <c r="BQ213" s="71" t="s">
        <v>24</v>
      </c>
      <c r="BR213" s="71">
        <v>64</v>
      </c>
      <c r="BS213" s="71" t="str">
        <f t="shared" si="104"/>
        <v>Cleared</v>
      </c>
      <c r="BT213" s="93">
        <v>1</v>
      </c>
      <c r="BU213" s="98">
        <v>1</v>
      </c>
      <c r="BV213" s="98">
        <v>3</v>
      </c>
      <c r="BW213" s="93">
        <v>2</v>
      </c>
      <c r="BX213" s="93">
        <v>0</v>
      </c>
      <c r="BY213" s="93">
        <v>3</v>
      </c>
      <c r="BZ213" s="76">
        <f t="shared" si="105"/>
        <v>10</v>
      </c>
      <c r="CA213" s="76">
        <f t="shared" si="106"/>
        <v>33.333333333333329</v>
      </c>
      <c r="CB213" s="76">
        <f t="shared" si="107"/>
        <v>9.9999999999999982</v>
      </c>
      <c r="CC213" s="99" t="str">
        <f t="shared" si="87"/>
        <v>Cleared</v>
      </c>
      <c r="CD213" s="99" t="str">
        <f t="shared" si="108"/>
        <v>Cleared</v>
      </c>
      <c r="CE213" s="98" t="str">
        <f t="shared" si="109"/>
        <v>Cleared</v>
      </c>
    </row>
    <row r="214" spans="1:83" s="77" customFormat="1" x14ac:dyDescent="0.3">
      <c r="A214" s="78">
        <v>210</v>
      </c>
      <c r="B214" s="64" t="s">
        <v>446</v>
      </c>
      <c r="C214" s="65" t="s">
        <v>447</v>
      </c>
      <c r="D214" s="75">
        <v>0.66666666666666663</v>
      </c>
      <c r="E214" s="71">
        <v>15</v>
      </c>
      <c r="F214" s="71">
        <v>4</v>
      </c>
      <c r="G214" s="71">
        <v>4</v>
      </c>
      <c r="H214" s="71" t="s">
        <v>500</v>
      </c>
      <c r="I214" s="71">
        <v>8</v>
      </c>
      <c r="J214" s="71">
        <v>75</v>
      </c>
      <c r="K214" s="71" t="str">
        <f t="shared" si="88"/>
        <v>Cleared</v>
      </c>
      <c r="L214" s="71">
        <v>2</v>
      </c>
      <c r="M214" s="71">
        <v>1</v>
      </c>
      <c r="N214" s="72">
        <v>3</v>
      </c>
      <c r="O214" s="72">
        <v>3</v>
      </c>
      <c r="P214" s="72">
        <v>1</v>
      </c>
      <c r="Q214" s="72">
        <v>5</v>
      </c>
      <c r="R214" s="79">
        <f t="shared" si="110"/>
        <v>15</v>
      </c>
      <c r="S214" s="79">
        <f t="shared" si="89"/>
        <v>50</v>
      </c>
      <c r="T214" s="79">
        <f t="shared" si="90"/>
        <v>15</v>
      </c>
      <c r="U214" s="76" t="str">
        <f t="shared" si="91"/>
        <v>Cleared</v>
      </c>
      <c r="V214" s="76" t="str">
        <f t="shared" si="92"/>
        <v>Cleared</v>
      </c>
      <c r="W214" s="98" t="str">
        <f t="shared" si="93"/>
        <v>Cleared</v>
      </c>
      <c r="X214" s="75">
        <v>0.66666666666666663</v>
      </c>
      <c r="Y214" s="72" t="s">
        <v>24</v>
      </c>
      <c r="Z214" s="72" t="s">
        <v>24</v>
      </c>
      <c r="AA214" s="72" t="s">
        <v>24</v>
      </c>
      <c r="AB214" s="72">
        <v>5.2</v>
      </c>
      <c r="AC214" s="72">
        <v>8</v>
      </c>
      <c r="AD214" s="72">
        <v>75</v>
      </c>
      <c r="AE214" s="71" t="str">
        <f t="shared" si="94"/>
        <v>Cleared</v>
      </c>
      <c r="AF214" s="72">
        <v>0</v>
      </c>
      <c r="AG214" s="72">
        <v>0</v>
      </c>
      <c r="AH214" s="72">
        <v>0</v>
      </c>
      <c r="AI214" s="72">
        <v>2</v>
      </c>
      <c r="AJ214" s="72">
        <v>1</v>
      </c>
      <c r="AK214" s="72">
        <v>5</v>
      </c>
      <c r="AL214" s="79">
        <f t="shared" si="111"/>
        <v>8</v>
      </c>
      <c r="AM214" s="79">
        <f t="shared" si="95"/>
        <v>26.666666666666668</v>
      </c>
      <c r="AN214" s="79">
        <f t="shared" si="96"/>
        <v>8</v>
      </c>
      <c r="AO214" s="76" t="str">
        <f t="shared" si="84"/>
        <v>NC</v>
      </c>
      <c r="AP214" s="76" t="str">
        <f t="shared" si="97"/>
        <v>NC</v>
      </c>
      <c r="AQ214" s="98" t="str">
        <f t="shared" si="98"/>
        <v xml:space="preserve">Test </v>
      </c>
      <c r="AR214" s="75">
        <v>0.66666666666666663</v>
      </c>
      <c r="AS214" s="72">
        <v>27</v>
      </c>
      <c r="AT214" s="72">
        <v>2</v>
      </c>
      <c r="AU214" s="72">
        <v>11</v>
      </c>
      <c r="AV214" s="72" t="s">
        <v>24</v>
      </c>
      <c r="AW214" s="72" t="s">
        <v>24</v>
      </c>
      <c r="AX214" s="72" t="s">
        <v>24</v>
      </c>
      <c r="AY214" s="71" t="str">
        <f t="shared" si="99"/>
        <v>Cleared</v>
      </c>
      <c r="AZ214" s="72">
        <v>4</v>
      </c>
      <c r="BA214" s="72">
        <v>1</v>
      </c>
      <c r="BB214" s="72">
        <v>4</v>
      </c>
      <c r="BC214" s="72">
        <v>0</v>
      </c>
      <c r="BD214" s="72">
        <v>0</v>
      </c>
      <c r="BE214" s="72">
        <v>0</v>
      </c>
      <c r="BF214" s="79">
        <f t="shared" si="85"/>
        <v>9</v>
      </c>
      <c r="BG214" s="79">
        <f t="shared" si="100"/>
        <v>30</v>
      </c>
      <c r="BH214" s="79">
        <f t="shared" si="101"/>
        <v>9</v>
      </c>
      <c r="BI214" s="76" t="str">
        <f t="shared" si="86"/>
        <v>Cleared</v>
      </c>
      <c r="BJ214" s="76" t="str">
        <f t="shared" si="102"/>
        <v>Cleared</v>
      </c>
      <c r="BK214" s="98" t="str">
        <f t="shared" si="103"/>
        <v>Cleared</v>
      </c>
      <c r="BL214" s="75">
        <v>0.73333333333333328</v>
      </c>
      <c r="BM214" s="72">
        <v>32</v>
      </c>
      <c r="BN214" s="72">
        <v>2</v>
      </c>
      <c r="BO214" s="72">
        <v>6</v>
      </c>
      <c r="BP214" s="72">
        <v>4.5</v>
      </c>
      <c r="BQ214" s="72" t="s">
        <v>24</v>
      </c>
      <c r="BR214" s="72">
        <v>77</v>
      </c>
      <c r="BS214" s="71" t="str">
        <f t="shared" si="104"/>
        <v>Cleared</v>
      </c>
      <c r="BT214" s="98">
        <v>5</v>
      </c>
      <c r="BU214" s="98">
        <v>1</v>
      </c>
      <c r="BV214" s="98">
        <v>3</v>
      </c>
      <c r="BW214" s="98">
        <v>2</v>
      </c>
      <c r="BX214" s="98">
        <v>0</v>
      </c>
      <c r="BY214" s="98">
        <v>5</v>
      </c>
      <c r="BZ214" s="76">
        <f t="shared" si="105"/>
        <v>16</v>
      </c>
      <c r="CA214" s="79">
        <f t="shared" si="106"/>
        <v>53.333333333333336</v>
      </c>
      <c r="CB214" s="79">
        <f t="shared" si="107"/>
        <v>16</v>
      </c>
      <c r="CC214" s="99" t="str">
        <f t="shared" si="87"/>
        <v>Cleared</v>
      </c>
      <c r="CD214" s="99" t="str">
        <f t="shared" si="108"/>
        <v>Cleared</v>
      </c>
      <c r="CE214" s="98" t="str">
        <f t="shared" si="109"/>
        <v>Cleared</v>
      </c>
    </row>
    <row r="215" spans="1:83" s="77" customFormat="1" x14ac:dyDescent="0.3">
      <c r="A215" s="74">
        <v>211</v>
      </c>
      <c r="B215" s="60" t="s">
        <v>448</v>
      </c>
      <c r="C215" s="61" t="s">
        <v>449</v>
      </c>
      <c r="D215" s="75">
        <v>0.8</v>
      </c>
      <c r="E215" s="71">
        <v>13</v>
      </c>
      <c r="F215" s="71">
        <v>1</v>
      </c>
      <c r="G215" s="71">
        <v>2</v>
      </c>
      <c r="H215" s="71" t="s">
        <v>500</v>
      </c>
      <c r="I215" s="71">
        <v>8</v>
      </c>
      <c r="J215" s="71">
        <v>68</v>
      </c>
      <c r="K215" s="71" t="str">
        <f t="shared" si="88"/>
        <v>Cleared</v>
      </c>
      <c r="L215" s="71">
        <v>2</v>
      </c>
      <c r="M215" s="71">
        <v>1</v>
      </c>
      <c r="N215" s="71">
        <v>3</v>
      </c>
      <c r="O215" s="71">
        <v>3</v>
      </c>
      <c r="P215" s="71">
        <v>1</v>
      </c>
      <c r="Q215" s="71">
        <v>4</v>
      </c>
      <c r="R215" s="76">
        <f t="shared" si="110"/>
        <v>14</v>
      </c>
      <c r="S215" s="76">
        <f t="shared" si="89"/>
        <v>46.666666666666664</v>
      </c>
      <c r="T215" s="76">
        <f t="shared" si="90"/>
        <v>13.999999999999998</v>
      </c>
      <c r="U215" s="76" t="str">
        <f t="shared" si="91"/>
        <v>Cleared</v>
      </c>
      <c r="V215" s="76" t="str">
        <f t="shared" si="92"/>
        <v>Cleared</v>
      </c>
      <c r="W215" s="98" t="str">
        <f t="shared" si="93"/>
        <v>Cleared</v>
      </c>
      <c r="X215" s="75">
        <v>0.8</v>
      </c>
      <c r="Y215" s="71">
        <v>18</v>
      </c>
      <c r="Z215" s="71">
        <v>13</v>
      </c>
      <c r="AA215" s="71">
        <v>-3</v>
      </c>
      <c r="AB215" s="71">
        <v>2.5</v>
      </c>
      <c r="AC215" s="71">
        <v>8</v>
      </c>
      <c r="AD215" s="71">
        <v>68</v>
      </c>
      <c r="AE215" s="71" t="str">
        <f t="shared" si="94"/>
        <v>Cleared</v>
      </c>
      <c r="AF215" s="71">
        <v>3</v>
      </c>
      <c r="AG215" s="71">
        <v>2</v>
      </c>
      <c r="AH215" s="71">
        <v>3</v>
      </c>
      <c r="AI215" s="71">
        <v>2</v>
      </c>
      <c r="AJ215" s="71">
        <v>1</v>
      </c>
      <c r="AK215" s="71">
        <v>4</v>
      </c>
      <c r="AL215" s="76">
        <f t="shared" si="111"/>
        <v>15</v>
      </c>
      <c r="AM215" s="76">
        <f t="shared" si="95"/>
        <v>50</v>
      </c>
      <c r="AN215" s="76">
        <f t="shared" si="96"/>
        <v>15</v>
      </c>
      <c r="AO215" s="76" t="str">
        <f t="shared" si="84"/>
        <v>Cleared</v>
      </c>
      <c r="AP215" s="76" t="str">
        <f t="shared" si="97"/>
        <v>Cleared</v>
      </c>
      <c r="AQ215" s="98" t="str">
        <f t="shared" si="98"/>
        <v>Cleared</v>
      </c>
      <c r="AR215" s="75">
        <v>0.73333333333333328</v>
      </c>
      <c r="AS215" s="71">
        <v>20</v>
      </c>
      <c r="AT215" s="71">
        <v>23</v>
      </c>
      <c r="AU215" s="71">
        <v>-2</v>
      </c>
      <c r="AV215" s="71">
        <v>2.2999999999999998</v>
      </c>
      <c r="AW215" s="71">
        <v>8</v>
      </c>
      <c r="AX215" s="71">
        <v>68</v>
      </c>
      <c r="AY215" s="71" t="str">
        <f t="shared" si="99"/>
        <v>Cleared</v>
      </c>
      <c r="AZ215" s="71">
        <v>3</v>
      </c>
      <c r="BA215" s="71">
        <v>4</v>
      </c>
      <c r="BB215" s="71">
        <v>3</v>
      </c>
      <c r="BC215" s="71">
        <v>2</v>
      </c>
      <c r="BD215" s="71">
        <v>1</v>
      </c>
      <c r="BE215" s="71">
        <v>4</v>
      </c>
      <c r="BF215" s="76">
        <f t="shared" si="85"/>
        <v>17</v>
      </c>
      <c r="BG215" s="76">
        <f t="shared" si="100"/>
        <v>56.666666666666664</v>
      </c>
      <c r="BH215" s="76">
        <f t="shared" si="101"/>
        <v>17</v>
      </c>
      <c r="BI215" s="76" t="str">
        <f t="shared" si="86"/>
        <v>Cleared</v>
      </c>
      <c r="BJ215" s="76" t="str">
        <f t="shared" si="102"/>
        <v>Cleared</v>
      </c>
      <c r="BK215" s="98" t="str">
        <f t="shared" si="103"/>
        <v>Cleared</v>
      </c>
      <c r="BL215" s="75">
        <v>0.8666666666666667</v>
      </c>
      <c r="BM215" s="71">
        <v>17</v>
      </c>
      <c r="BN215" s="71">
        <v>10</v>
      </c>
      <c r="BO215" s="71">
        <v>-1</v>
      </c>
      <c r="BP215" s="71">
        <v>2.1</v>
      </c>
      <c r="BQ215" s="71">
        <v>8</v>
      </c>
      <c r="BR215" s="71">
        <v>65</v>
      </c>
      <c r="BS215" s="71" t="str">
        <f t="shared" si="104"/>
        <v>Cleared</v>
      </c>
      <c r="BT215" s="93">
        <v>3</v>
      </c>
      <c r="BU215" s="98">
        <v>1</v>
      </c>
      <c r="BV215" s="98">
        <v>3</v>
      </c>
      <c r="BW215" s="93">
        <v>2</v>
      </c>
      <c r="BX215" s="93">
        <v>1</v>
      </c>
      <c r="BY215" s="93">
        <v>3</v>
      </c>
      <c r="BZ215" s="76">
        <f t="shared" si="105"/>
        <v>13</v>
      </c>
      <c r="CA215" s="76">
        <f t="shared" si="106"/>
        <v>43.333333333333336</v>
      </c>
      <c r="CB215" s="76">
        <f t="shared" si="107"/>
        <v>13</v>
      </c>
      <c r="CC215" s="99" t="str">
        <f t="shared" si="87"/>
        <v>Cleared</v>
      </c>
      <c r="CD215" s="99" t="str">
        <f t="shared" si="108"/>
        <v>Cleared</v>
      </c>
      <c r="CE215" s="98" t="str">
        <f t="shared" si="109"/>
        <v>Cleared</v>
      </c>
    </row>
    <row r="216" spans="1:83" s="77" customFormat="1" x14ac:dyDescent="0.3">
      <c r="A216" s="78">
        <v>212</v>
      </c>
      <c r="B216" s="64" t="s">
        <v>450</v>
      </c>
      <c r="C216" s="65" t="s">
        <v>451</v>
      </c>
      <c r="D216" s="75">
        <v>0.93333333333333335</v>
      </c>
      <c r="E216" s="71">
        <v>2</v>
      </c>
      <c r="F216" s="71">
        <v>23</v>
      </c>
      <c r="G216" s="71">
        <v>-25</v>
      </c>
      <c r="H216" s="71" t="s">
        <v>500</v>
      </c>
      <c r="I216" s="71">
        <v>8</v>
      </c>
      <c r="J216" s="71">
        <v>64</v>
      </c>
      <c r="K216" s="71" t="str">
        <f t="shared" si="88"/>
        <v>Cleared</v>
      </c>
      <c r="L216" s="71">
        <v>1</v>
      </c>
      <c r="M216" s="71">
        <v>4</v>
      </c>
      <c r="N216" s="72">
        <v>1</v>
      </c>
      <c r="O216" s="72">
        <v>3</v>
      </c>
      <c r="P216" s="72">
        <v>1</v>
      </c>
      <c r="Q216" s="72">
        <v>3</v>
      </c>
      <c r="R216" s="79">
        <f t="shared" si="110"/>
        <v>13</v>
      </c>
      <c r="S216" s="79">
        <f t="shared" si="89"/>
        <v>43.333333333333336</v>
      </c>
      <c r="T216" s="79">
        <f t="shared" si="90"/>
        <v>13</v>
      </c>
      <c r="U216" s="76" t="str">
        <f t="shared" si="91"/>
        <v>Cleared</v>
      </c>
      <c r="V216" s="76" t="str">
        <f t="shared" si="92"/>
        <v>Cleared</v>
      </c>
      <c r="W216" s="98" t="str">
        <f t="shared" si="93"/>
        <v>Cleared</v>
      </c>
      <c r="X216" s="75">
        <v>1</v>
      </c>
      <c r="Y216" s="72">
        <v>3</v>
      </c>
      <c r="Z216" s="72">
        <v>3</v>
      </c>
      <c r="AA216" s="72">
        <v>-2</v>
      </c>
      <c r="AB216" s="72" t="s">
        <v>24</v>
      </c>
      <c r="AC216" s="72">
        <v>8</v>
      </c>
      <c r="AD216" s="72">
        <v>67</v>
      </c>
      <c r="AE216" s="71" t="str">
        <f t="shared" si="94"/>
        <v>Cleared</v>
      </c>
      <c r="AF216" s="72">
        <v>1</v>
      </c>
      <c r="AG216" s="72">
        <v>1</v>
      </c>
      <c r="AH216" s="72">
        <v>3</v>
      </c>
      <c r="AI216" s="72">
        <v>0</v>
      </c>
      <c r="AJ216" s="72">
        <v>1</v>
      </c>
      <c r="AK216" s="72">
        <v>4</v>
      </c>
      <c r="AL216" s="79">
        <f t="shared" si="111"/>
        <v>10</v>
      </c>
      <c r="AM216" s="79">
        <f t="shared" si="95"/>
        <v>33.333333333333329</v>
      </c>
      <c r="AN216" s="79">
        <f t="shared" si="96"/>
        <v>9.9999999999999982</v>
      </c>
      <c r="AO216" s="76" t="str">
        <f t="shared" si="84"/>
        <v>Cleared</v>
      </c>
      <c r="AP216" s="76" t="str">
        <f t="shared" si="97"/>
        <v>Cleared</v>
      </c>
      <c r="AQ216" s="98" t="str">
        <f t="shared" si="98"/>
        <v>Cleared</v>
      </c>
      <c r="AR216" s="75">
        <v>1</v>
      </c>
      <c r="AS216" s="72">
        <v>11</v>
      </c>
      <c r="AT216" s="72">
        <v>2</v>
      </c>
      <c r="AU216" s="72">
        <v>-6</v>
      </c>
      <c r="AV216" s="72">
        <v>2.2999999999999998</v>
      </c>
      <c r="AW216" s="72">
        <v>7</v>
      </c>
      <c r="AX216" s="72">
        <v>63</v>
      </c>
      <c r="AY216" s="71" t="str">
        <f t="shared" si="99"/>
        <v>Cleared</v>
      </c>
      <c r="AZ216" s="72">
        <v>1</v>
      </c>
      <c r="BA216" s="72">
        <v>1</v>
      </c>
      <c r="BB216" s="72">
        <v>2</v>
      </c>
      <c r="BC216" s="72">
        <v>2</v>
      </c>
      <c r="BD216" s="72">
        <v>1</v>
      </c>
      <c r="BE216" s="72">
        <v>3</v>
      </c>
      <c r="BF216" s="79">
        <f t="shared" si="85"/>
        <v>10</v>
      </c>
      <c r="BG216" s="79">
        <f t="shared" si="100"/>
        <v>33.333333333333329</v>
      </c>
      <c r="BH216" s="79">
        <f t="shared" si="101"/>
        <v>9.9999999999999982</v>
      </c>
      <c r="BI216" s="76" t="str">
        <f t="shared" si="86"/>
        <v>Cleared</v>
      </c>
      <c r="BJ216" s="76" t="str">
        <f t="shared" si="102"/>
        <v>Cleared</v>
      </c>
      <c r="BK216" s="98" t="str">
        <f t="shared" si="103"/>
        <v>Cleared</v>
      </c>
      <c r="BL216" s="75">
        <v>1</v>
      </c>
      <c r="BM216" s="72">
        <v>3</v>
      </c>
      <c r="BN216" s="72">
        <v>17</v>
      </c>
      <c r="BO216" s="72">
        <v>-9</v>
      </c>
      <c r="BP216" s="72">
        <v>2.5</v>
      </c>
      <c r="BQ216" s="72">
        <v>7</v>
      </c>
      <c r="BR216" s="72">
        <v>63</v>
      </c>
      <c r="BS216" s="71" t="str">
        <f t="shared" si="104"/>
        <v>Cleared</v>
      </c>
      <c r="BT216" s="98">
        <v>1</v>
      </c>
      <c r="BU216" s="98">
        <v>3</v>
      </c>
      <c r="BV216" s="98">
        <v>2</v>
      </c>
      <c r="BW216" s="98">
        <v>2</v>
      </c>
      <c r="BX216" s="98">
        <v>1</v>
      </c>
      <c r="BY216" s="98">
        <v>3</v>
      </c>
      <c r="BZ216" s="76">
        <f t="shared" si="105"/>
        <v>12</v>
      </c>
      <c r="CA216" s="79">
        <f t="shared" si="106"/>
        <v>40</v>
      </c>
      <c r="CB216" s="79">
        <f t="shared" si="107"/>
        <v>12</v>
      </c>
      <c r="CC216" s="99" t="str">
        <f t="shared" si="87"/>
        <v>Cleared</v>
      </c>
      <c r="CD216" s="99" t="str">
        <f t="shared" si="108"/>
        <v>Cleared</v>
      </c>
      <c r="CE216" s="98" t="str">
        <f t="shared" si="109"/>
        <v>Cleared</v>
      </c>
    </row>
    <row r="217" spans="1:83" s="77" customFormat="1" x14ac:dyDescent="0.3">
      <c r="A217" s="74">
        <v>213</v>
      </c>
      <c r="B217" s="60" t="s">
        <v>452</v>
      </c>
      <c r="C217" s="61" t="s">
        <v>453</v>
      </c>
      <c r="D217" s="75">
        <v>0.23333333333333334</v>
      </c>
      <c r="E217" s="71">
        <v>2</v>
      </c>
      <c r="F217" s="71">
        <v>1</v>
      </c>
      <c r="G217" s="71">
        <v>-16</v>
      </c>
      <c r="H217" s="71" t="s">
        <v>500</v>
      </c>
      <c r="I217" s="71">
        <v>8</v>
      </c>
      <c r="J217" s="71">
        <v>65</v>
      </c>
      <c r="K217" s="71" t="str">
        <f t="shared" si="88"/>
        <v>NC</v>
      </c>
      <c r="L217" s="71">
        <v>1</v>
      </c>
      <c r="M217" s="71">
        <v>1</v>
      </c>
      <c r="N217" s="71">
        <v>2</v>
      </c>
      <c r="O217" s="71">
        <v>3</v>
      </c>
      <c r="P217" s="71">
        <v>1</v>
      </c>
      <c r="Q217" s="71">
        <v>3</v>
      </c>
      <c r="R217" s="76">
        <f t="shared" si="110"/>
        <v>11</v>
      </c>
      <c r="S217" s="76">
        <f t="shared" si="89"/>
        <v>36.666666666666664</v>
      </c>
      <c r="T217" s="76">
        <f t="shared" si="90"/>
        <v>10.999999999999998</v>
      </c>
      <c r="U217" s="76" t="str">
        <f t="shared" si="91"/>
        <v>Cleared</v>
      </c>
      <c r="V217" s="76" t="str">
        <f t="shared" si="92"/>
        <v>NC</v>
      </c>
      <c r="W217" s="98" t="str">
        <f t="shared" si="93"/>
        <v xml:space="preserve">Attendance  </v>
      </c>
      <c r="X217" s="75">
        <v>0.66666666666666663</v>
      </c>
      <c r="Y217" s="71" t="s">
        <v>24</v>
      </c>
      <c r="Z217" s="71" t="s">
        <v>24</v>
      </c>
      <c r="AA217" s="71" t="s">
        <v>24</v>
      </c>
      <c r="AB217" s="71" t="s">
        <v>24</v>
      </c>
      <c r="AC217" s="71">
        <v>8</v>
      </c>
      <c r="AD217" s="71" t="s">
        <v>24</v>
      </c>
      <c r="AE217" s="71" t="str">
        <f t="shared" si="94"/>
        <v>Cleared</v>
      </c>
      <c r="AF217" s="71">
        <v>0</v>
      </c>
      <c r="AG217" s="71">
        <v>0</v>
      </c>
      <c r="AH217" s="71">
        <v>0</v>
      </c>
      <c r="AI217" s="71">
        <v>0</v>
      </c>
      <c r="AJ217" s="71">
        <v>1</v>
      </c>
      <c r="AK217" s="71">
        <v>0</v>
      </c>
      <c r="AL217" s="76">
        <f t="shared" si="111"/>
        <v>1</v>
      </c>
      <c r="AM217" s="76">
        <f t="shared" si="95"/>
        <v>3.3333333333333335</v>
      </c>
      <c r="AN217" s="76">
        <f t="shared" si="96"/>
        <v>1</v>
      </c>
      <c r="AO217" s="76" t="str">
        <f t="shared" si="84"/>
        <v>NC</v>
      </c>
      <c r="AP217" s="76" t="str">
        <f t="shared" si="97"/>
        <v>NC</v>
      </c>
      <c r="AQ217" s="98" t="str">
        <f t="shared" si="98"/>
        <v xml:space="preserve">Test </v>
      </c>
      <c r="AR217" s="75">
        <v>0.66666666666666663</v>
      </c>
      <c r="AS217" s="71" t="s">
        <v>24</v>
      </c>
      <c r="AT217" s="71" t="s">
        <v>24</v>
      </c>
      <c r="AU217" s="71" t="s">
        <v>24</v>
      </c>
      <c r="AV217" s="71" t="s">
        <v>24</v>
      </c>
      <c r="AW217" s="71" t="s">
        <v>24</v>
      </c>
      <c r="AX217" s="71">
        <v>66</v>
      </c>
      <c r="AY217" s="71" t="str">
        <f t="shared" si="99"/>
        <v>Cleared</v>
      </c>
      <c r="AZ217" s="71">
        <v>0</v>
      </c>
      <c r="BA217" s="71">
        <v>0</v>
      </c>
      <c r="BB217" s="71">
        <v>0</v>
      </c>
      <c r="BC217" s="71">
        <v>0</v>
      </c>
      <c r="BD217" s="71">
        <v>0</v>
      </c>
      <c r="BE217" s="71">
        <v>3</v>
      </c>
      <c r="BF217" s="76">
        <f t="shared" si="85"/>
        <v>3</v>
      </c>
      <c r="BG217" s="76">
        <f t="shared" si="100"/>
        <v>10</v>
      </c>
      <c r="BH217" s="76">
        <f t="shared" si="101"/>
        <v>3</v>
      </c>
      <c r="BI217" s="76" t="str">
        <f t="shared" si="86"/>
        <v>NC</v>
      </c>
      <c r="BJ217" s="76" t="str">
        <f t="shared" si="102"/>
        <v>NC</v>
      </c>
      <c r="BK217" s="98" t="str">
        <f t="shared" si="103"/>
        <v xml:space="preserve">Test </v>
      </c>
      <c r="BL217" s="75">
        <v>0.13333333333333333</v>
      </c>
      <c r="BM217" s="71" t="s">
        <v>24</v>
      </c>
      <c r="BN217" s="71" t="s">
        <v>24</v>
      </c>
      <c r="BO217" s="71" t="s">
        <v>24</v>
      </c>
      <c r="BP217" s="71" t="s">
        <v>24</v>
      </c>
      <c r="BQ217" s="71" t="s">
        <v>24</v>
      </c>
      <c r="BR217" s="71" t="s">
        <v>24</v>
      </c>
      <c r="BS217" s="71" t="str">
        <f t="shared" si="104"/>
        <v>NC</v>
      </c>
      <c r="BT217" s="93">
        <v>0</v>
      </c>
      <c r="BU217" s="98">
        <v>0</v>
      </c>
      <c r="BV217" s="98">
        <v>0</v>
      </c>
      <c r="BW217" s="93">
        <v>0</v>
      </c>
      <c r="BX217" s="93">
        <v>0</v>
      </c>
      <c r="BY217" s="93">
        <v>0</v>
      </c>
      <c r="BZ217" s="76">
        <f t="shared" si="105"/>
        <v>0</v>
      </c>
      <c r="CA217" s="76">
        <f t="shared" si="106"/>
        <v>0</v>
      </c>
      <c r="CB217" s="76">
        <f t="shared" si="107"/>
        <v>0</v>
      </c>
      <c r="CC217" s="99" t="str">
        <f t="shared" si="87"/>
        <v>NC</v>
      </c>
      <c r="CD217" s="99" t="str">
        <f t="shared" si="108"/>
        <v>NC</v>
      </c>
      <c r="CE217" s="98" t="str">
        <f t="shared" si="109"/>
        <v xml:space="preserve">Attendance  Test </v>
      </c>
    </row>
    <row r="218" spans="1:83" s="77" customFormat="1" x14ac:dyDescent="0.3">
      <c r="A218" s="78">
        <v>214</v>
      </c>
      <c r="B218" s="64" t="s">
        <v>454</v>
      </c>
      <c r="C218" s="65" t="s">
        <v>455</v>
      </c>
      <c r="D218" s="75">
        <v>0.8</v>
      </c>
      <c r="E218" s="71">
        <v>30</v>
      </c>
      <c r="F218" s="71">
        <v>1</v>
      </c>
      <c r="G218" s="71">
        <v>-1</v>
      </c>
      <c r="H218" s="71" t="s">
        <v>500</v>
      </c>
      <c r="I218" s="71">
        <v>8</v>
      </c>
      <c r="J218" s="71">
        <v>76</v>
      </c>
      <c r="K218" s="71" t="str">
        <f t="shared" si="88"/>
        <v>Cleared</v>
      </c>
      <c r="L218" s="71">
        <v>5</v>
      </c>
      <c r="M218" s="71">
        <v>1</v>
      </c>
      <c r="N218" s="72">
        <v>3</v>
      </c>
      <c r="O218" s="72">
        <v>3</v>
      </c>
      <c r="P218" s="72">
        <v>1</v>
      </c>
      <c r="Q218" s="72">
        <v>5</v>
      </c>
      <c r="R218" s="79">
        <f t="shared" si="110"/>
        <v>18</v>
      </c>
      <c r="S218" s="79">
        <f t="shared" si="89"/>
        <v>60</v>
      </c>
      <c r="T218" s="79">
        <f t="shared" si="90"/>
        <v>18</v>
      </c>
      <c r="U218" s="76" t="str">
        <f t="shared" si="91"/>
        <v>Cleared</v>
      </c>
      <c r="V218" s="76" t="str">
        <f t="shared" si="92"/>
        <v>Cleared</v>
      </c>
      <c r="W218" s="98" t="str">
        <f t="shared" si="93"/>
        <v>Cleared</v>
      </c>
      <c r="X218" s="75">
        <v>0.8</v>
      </c>
      <c r="Y218" s="72" t="s">
        <v>24</v>
      </c>
      <c r="Z218" s="72" t="s">
        <v>24</v>
      </c>
      <c r="AA218" s="72" t="s">
        <v>24</v>
      </c>
      <c r="AB218" s="72" t="s">
        <v>24</v>
      </c>
      <c r="AC218" s="72">
        <v>8</v>
      </c>
      <c r="AD218" s="72" t="s">
        <v>24</v>
      </c>
      <c r="AE218" s="71" t="str">
        <f t="shared" si="94"/>
        <v>Cleared</v>
      </c>
      <c r="AF218" s="72">
        <v>0</v>
      </c>
      <c r="AG218" s="72">
        <v>0</v>
      </c>
      <c r="AH218" s="72">
        <v>0</v>
      </c>
      <c r="AI218" s="72">
        <v>0</v>
      </c>
      <c r="AJ218" s="72">
        <v>1</v>
      </c>
      <c r="AK218" s="72">
        <v>0</v>
      </c>
      <c r="AL218" s="79">
        <f t="shared" si="111"/>
        <v>1</v>
      </c>
      <c r="AM218" s="79">
        <f t="shared" si="95"/>
        <v>3.3333333333333335</v>
      </c>
      <c r="AN218" s="79">
        <f t="shared" si="96"/>
        <v>1</v>
      </c>
      <c r="AO218" s="76" t="str">
        <f t="shared" si="84"/>
        <v>NC</v>
      </c>
      <c r="AP218" s="76" t="str">
        <f t="shared" si="97"/>
        <v>NC</v>
      </c>
      <c r="AQ218" s="98" t="str">
        <f t="shared" si="98"/>
        <v xml:space="preserve">Test </v>
      </c>
      <c r="AR218" s="75">
        <v>1</v>
      </c>
      <c r="AS218" s="72">
        <v>30</v>
      </c>
      <c r="AT218" s="72">
        <v>3</v>
      </c>
      <c r="AU218" s="72">
        <v>-2</v>
      </c>
      <c r="AV218" s="72">
        <v>5.2</v>
      </c>
      <c r="AW218" s="72">
        <v>7</v>
      </c>
      <c r="AX218" s="72">
        <v>75</v>
      </c>
      <c r="AY218" s="71" t="str">
        <f t="shared" si="99"/>
        <v>Cleared</v>
      </c>
      <c r="AZ218" s="72">
        <v>5</v>
      </c>
      <c r="BA218" s="72">
        <v>1</v>
      </c>
      <c r="BB218" s="72">
        <v>3</v>
      </c>
      <c r="BC218" s="72">
        <v>2</v>
      </c>
      <c r="BD218" s="72">
        <v>1</v>
      </c>
      <c r="BE218" s="72">
        <v>5</v>
      </c>
      <c r="BF218" s="79">
        <f t="shared" si="85"/>
        <v>17</v>
      </c>
      <c r="BG218" s="79">
        <f t="shared" si="100"/>
        <v>56.666666666666664</v>
      </c>
      <c r="BH218" s="79">
        <f t="shared" si="101"/>
        <v>17</v>
      </c>
      <c r="BI218" s="76" t="str">
        <f t="shared" si="86"/>
        <v>Cleared</v>
      </c>
      <c r="BJ218" s="76" t="str">
        <f t="shared" si="102"/>
        <v>Cleared</v>
      </c>
      <c r="BK218" s="98" t="str">
        <f t="shared" si="103"/>
        <v>Cleared</v>
      </c>
      <c r="BL218" s="75">
        <v>1</v>
      </c>
      <c r="BM218" s="72">
        <v>27</v>
      </c>
      <c r="BN218" s="72">
        <v>2</v>
      </c>
      <c r="BO218" s="72">
        <v>-5</v>
      </c>
      <c r="BP218" s="72">
        <v>4.3</v>
      </c>
      <c r="BQ218" s="72">
        <v>7</v>
      </c>
      <c r="BR218" s="72">
        <v>73</v>
      </c>
      <c r="BS218" s="71" t="str">
        <f t="shared" si="104"/>
        <v>Cleared</v>
      </c>
      <c r="BT218" s="98">
        <v>4</v>
      </c>
      <c r="BU218" s="98">
        <v>1</v>
      </c>
      <c r="BV218" s="98">
        <v>3</v>
      </c>
      <c r="BW218" s="98">
        <v>2</v>
      </c>
      <c r="BX218" s="98">
        <v>1</v>
      </c>
      <c r="BY218" s="98">
        <v>4</v>
      </c>
      <c r="BZ218" s="76">
        <f t="shared" si="105"/>
        <v>15</v>
      </c>
      <c r="CA218" s="79">
        <f t="shared" si="106"/>
        <v>50</v>
      </c>
      <c r="CB218" s="79">
        <f t="shared" si="107"/>
        <v>15</v>
      </c>
      <c r="CC218" s="99" t="str">
        <f t="shared" si="87"/>
        <v>Cleared</v>
      </c>
      <c r="CD218" s="99" t="str">
        <f t="shared" si="108"/>
        <v>Cleared</v>
      </c>
      <c r="CE218" s="98" t="str">
        <f t="shared" si="109"/>
        <v>Cleared</v>
      </c>
    </row>
    <row r="219" spans="1:83" s="77" customFormat="1" x14ac:dyDescent="0.3">
      <c r="A219" s="74">
        <v>215</v>
      </c>
      <c r="B219" s="60" t="s">
        <v>456</v>
      </c>
      <c r="C219" s="61" t="s">
        <v>457</v>
      </c>
      <c r="D219" s="75">
        <v>1</v>
      </c>
      <c r="E219" s="71">
        <v>30</v>
      </c>
      <c r="F219" s="71">
        <v>2</v>
      </c>
      <c r="G219" s="71">
        <v>-25</v>
      </c>
      <c r="H219" s="71" t="s">
        <v>500</v>
      </c>
      <c r="I219" s="71">
        <v>8</v>
      </c>
      <c r="J219" s="71">
        <v>72</v>
      </c>
      <c r="K219" s="71" t="str">
        <f t="shared" si="88"/>
        <v>Cleared</v>
      </c>
      <c r="L219" s="71">
        <v>5</v>
      </c>
      <c r="M219" s="71">
        <v>1</v>
      </c>
      <c r="N219" s="71">
        <v>2</v>
      </c>
      <c r="O219" s="71">
        <v>3</v>
      </c>
      <c r="P219" s="71">
        <v>1</v>
      </c>
      <c r="Q219" s="71">
        <v>4</v>
      </c>
      <c r="R219" s="76">
        <f t="shared" si="110"/>
        <v>16</v>
      </c>
      <c r="S219" s="76">
        <f t="shared" si="89"/>
        <v>53.333333333333336</v>
      </c>
      <c r="T219" s="76">
        <f t="shared" si="90"/>
        <v>16</v>
      </c>
      <c r="U219" s="76" t="str">
        <f t="shared" si="91"/>
        <v>Cleared</v>
      </c>
      <c r="V219" s="76" t="str">
        <f t="shared" si="92"/>
        <v>Cleared</v>
      </c>
      <c r="W219" s="98" t="str">
        <f t="shared" si="93"/>
        <v>Cleared</v>
      </c>
      <c r="X219" s="75">
        <v>0.9</v>
      </c>
      <c r="Y219" s="71">
        <v>35</v>
      </c>
      <c r="Z219" s="71">
        <v>8</v>
      </c>
      <c r="AA219" s="71">
        <v>4</v>
      </c>
      <c r="AB219" s="71" t="s">
        <v>24</v>
      </c>
      <c r="AC219" s="71">
        <v>7</v>
      </c>
      <c r="AD219" s="71">
        <v>74</v>
      </c>
      <c r="AE219" s="71" t="str">
        <f t="shared" si="94"/>
        <v>Cleared</v>
      </c>
      <c r="AF219" s="71">
        <v>5</v>
      </c>
      <c r="AG219" s="71">
        <v>1</v>
      </c>
      <c r="AH219" s="71">
        <v>3</v>
      </c>
      <c r="AI219" s="71">
        <v>0</v>
      </c>
      <c r="AJ219" s="71">
        <v>1</v>
      </c>
      <c r="AK219" s="71">
        <v>4</v>
      </c>
      <c r="AL219" s="76">
        <f t="shared" si="111"/>
        <v>14</v>
      </c>
      <c r="AM219" s="76">
        <f t="shared" si="95"/>
        <v>46.666666666666664</v>
      </c>
      <c r="AN219" s="76">
        <f t="shared" si="96"/>
        <v>13.999999999999998</v>
      </c>
      <c r="AO219" s="76" t="str">
        <f t="shared" si="84"/>
        <v>Cleared</v>
      </c>
      <c r="AP219" s="76" t="str">
        <f t="shared" si="97"/>
        <v>Cleared</v>
      </c>
      <c r="AQ219" s="98" t="str">
        <f t="shared" si="98"/>
        <v>Cleared</v>
      </c>
      <c r="AR219" s="75">
        <v>1.1666666666666667</v>
      </c>
      <c r="AS219" s="71">
        <v>35</v>
      </c>
      <c r="AT219" s="71">
        <v>2</v>
      </c>
      <c r="AU219" s="71">
        <v>6</v>
      </c>
      <c r="AV219" s="71">
        <v>5.2</v>
      </c>
      <c r="AW219" s="71">
        <v>5</v>
      </c>
      <c r="AX219" s="71">
        <v>75</v>
      </c>
      <c r="AY219" s="71" t="str">
        <f t="shared" si="99"/>
        <v>Cleared</v>
      </c>
      <c r="AZ219" s="71">
        <v>5</v>
      </c>
      <c r="BA219" s="71">
        <v>1</v>
      </c>
      <c r="BB219" s="71">
        <v>4</v>
      </c>
      <c r="BC219" s="71">
        <v>2</v>
      </c>
      <c r="BD219" s="71">
        <v>1</v>
      </c>
      <c r="BE219" s="71">
        <v>5</v>
      </c>
      <c r="BF219" s="76">
        <f t="shared" si="85"/>
        <v>18</v>
      </c>
      <c r="BG219" s="76">
        <f t="shared" si="100"/>
        <v>60</v>
      </c>
      <c r="BH219" s="76">
        <f t="shared" si="101"/>
        <v>18</v>
      </c>
      <c r="BI219" s="76" t="str">
        <f t="shared" si="86"/>
        <v>Cleared</v>
      </c>
      <c r="BJ219" s="76" t="str">
        <f t="shared" si="102"/>
        <v>Cleared</v>
      </c>
      <c r="BK219" s="98" t="str">
        <f t="shared" si="103"/>
        <v>Cleared</v>
      </c>
      <c r="BL219" s="75">
        <v>1.0666666666666667</v>
      </c>
      <c r="BM219" s="71">
        <v>35</v>
      </c>
      <c r="BN219" s="71">
        <v>6</v>
      </c>
      <c r="BO219" s="71">
        <v>0</v>
      </c>
      <c r="BP219" s="71">
        <v>4.0999999999999996</v>
      </c>
      <c r="BQ219" s="71">
        <v>5</v>
      </c>
      <c r="BR219" s="71">
        <v>78</v>
      </c>
      <c r="BS219" s="71" t="str">
        <f t="shared" si="104"/>
        <v>Cleared</v>
      </c>
      <c r="BT219" s="93">
        <v>5</v>
      </c>
      <c r="BU219" s="98">
        <v>1</v>
      </c>
      <c r="BV219" s="98">
        <v>3</v>
      </c>
      <c r="BW219" s="93">
        <v>2</v>
      </c>
      <c r="BX219" s="93">
        <v>1</v>
      </c>
      <c r="BY219" s="93">
        <v>5</v>
      </c>
      <c r="BZ219" s="76">
        <f t="shared" si="105"/>
        <v>17</v>
      </c>
      <c r="CA219" s="76">
        <f t="shared" si="106"/>
        <v>56.666666666666664</v>
      </c>
      <c r="CB219" s="76">
        <f t="shared" si="107"/>
        <v>17</v>
      </c>
      <c r="CC219" s="99" t="str">
        <f t="shared" si="87"/>
        <v>Cleared</v>
      </c>
      <c r="CD219" s="99" t="str">
        <f t="shared" si="108"/>
        <v>Cleared</v>
      </c>
      <c r="CE219" s="98" t="str">
        <f t="shared" si="109"/>
        <v>Cleared</v>
      </c>
    </row>
    <row r="220" spans="1:83" s="77" customFormat="1" x14ac:dyDescent="0.3">
      <c r="A220" s="78">
        <v>216</v>
      </c>
      <c r="B220" s="64" t="s">
        <v>458</v>
      </c>
      <c r="C220" s="65" t="s">
        <v>459</v>
      </c>
      <c r="D220" s="75">
        <v>1.0666666666666667</v>
      </c>
      <c r="E220" s="71" t="s">
        <v>24</v>
      </c>
      <c r="F220" s="71" t="s">
        <v>24</v>
      </c>
      <c r="G220" s="71" t="s">
        <v>24</v>
      </c>
      <c r="H220" s="71" t="s">
        <v>24</v>
      </c>
      <c r="I220" s="71" t="s">
        <v>24</v>
      </c>
      <c r="J220" s="71" t="s">
        <v>24</v>
      </c>
      <c r="K220" s="71" t="str">
        <f t="shared" si="88"/>
        <v>Cleared</v>
      </c>
      <c r="L220" s="71">
        <v>0</v>
      </c>
      <c r="M220" s="71">
        <v>0</v>
      </c>
      <c r="N220" s="72">
        <v>0</v>
      </c>
      <c r="O220" s="72">
        <v>0</v>
      </c>
      <c r="P220" s="72">
        <v>0</v>
      </c>
      <c r="Q220" s="72">
        <v>0</v>
      </c>
      <c r="R220" s="79">
        <f t="shared" si="110"/>
        <v>0</v>
      </c>
      <c r="S220" s="79">
        <f t="shared" si="89"/>
        <v>0</v>
      </c>
      <c r="T220" s="79">
        <f t="shared" si="90"/>
        <v>0</v>
      </c>
      <c r="U220" s="76" t="str">
        <f t="shared" si="91"/>
        <v>NC</v>
      </c>
      <c r="V220" s="76" t="str">
        <f t="shared" si="92"/>
        <v>NC</v>
      </c>
      <c r="W220" s="98" t="str">
        <f t="shared" si="93"/>
        <v xml:space="preserve">Test </v>
      </c>
      <c r="X220" s="75">
        <v>0.9</v>
      </c>
      <c r="Y220" s="72" t="s">
        <v>24</v>
      </c>
      <c r="Z220" s="72" t="s">
        <v>24</v>
      </c>
      <c r="AA220" s="72" t="s">
        <v>24</v>
      </c>
      <c r="AB220" s="72" t="s">
        <v>24</v>
      </c>
      <c r="AC220" s="72">
        <v>7</v>
      </c>
      <c r="AD220" s="72" t="s">
        <v>24</v>
      </c>
      <c r="AE220" s="71" t="str">
        <f t="shared" si="94"/>
        <v>Cleared</v>
      </c>
      <c r="AF220" s="72">
        <v>0</v>
      </c>
      <c r="AG220" s="72">
        <v>0</v>
      </c>
      <c r="AH220" s="72">
        <v>0</v>
      </c>
      <c r="AI220" s="72">
        <v>0</v>
      </c>
      <c r="AJ220" s="72">
        <v>1</v>
      </c>
      <c r="AK220" s="72">
        <v>0</v>
      </c>
      <c r="AL220" s="79">
        <f t="shared" si="111"/>
        <v>1</v>
      </c>
      <c r="AM220" s="79">
        <f t="shared" si="95"/>
        <v>3.3333333333333335</v>
      </c>
      <c r="AN220" s="79">
        <f t="shared" si="96"/>
        <v>1</v>
      </c>
      <c r="AO220" s="76" t="str">
        <f t="shared" si="84"/>
        <v>NC</v>
      </c>
      <c r="AP220" s="76" t="str">
        <f t="shared" si="97"/>
        <v>NC</v>
      </c>
      <c r="AQ220" s="98" t="str">
        <f t="shared" si="98"/>
        <v xml:space="preserve">Test </v>
      </c>
      <c r="AR220" s="75">
        <v>1.0333333333333334</v>
      </c>
      <c r="AS220" s="72" t="s">
        <v>24</v>
      </c>
      <c r="AT220" s="72" t="s">
        <v>24</v>
      </c>
      <c r="AU220" s="72" t="s">
        <v>24</v>
      </c>
      <c r="AV220" s="72" t="s">
        <v>24</v>
      </c>
      <c r="AW220" s="72" t="s">
        <v>24</v>
      </c>
      <c r="AX220" s="72">
        <v>78</v>
      </c>
      <c r="AY220" s="71" t="str">
        <f t="shared" si="99"/>
        <v>Cleared</v>
      </c>
      <c r="AZ220" s="72">
        <v>0</v>
      </c>
      <c r="BA220" s="72">
        <v>0</v>
      </c>
      <c r="BB220" s="72">
        <v>0</v>
      </c>
      <c r="BC220" s="72">
        <v>0</v>
      </c>
      <c r="BD220" s="72">
        <v>0</v>
      </c>
      <c r="BE220" s="72">
        <v>5</v>
      </c>
      <c r="BF220" s="79">
        <f t="shared" si="85"/>
        <v>5</v>
      </c>
      <c r="BG220" s="79">
        <f t="shared" si="100"/>
        <v>16.666666666666664</v>
      </c>
      <c r="BH220" s="79">
        <f t="shared" si="101"/>
        <v>4.9999999999999991</v>
      </c>
      <c r="BI220" s="76" t="str">
        <f t="shared" si="86"/>
        <v>NC</v>
      </c>
      <c r="BJ220" s="76" t="str">
        <f t="shared" si="102"/>
        <v>NC</v>
      </c>
      <c r="BK220" s="98" t="str">
        <f t="shared" si="103"/>
        <v xml:space="preserve">Test </v>
      </c>
      <c r="BL220" s="75">
        <v>1</v>
      </c>
      <c r="BM220" s="72">
        <v>18</v>
      </c>
      <c r="BN220" s="72">
        <v>10</v>
      </c>
      <c r="BO220" s="72">
        <v>-5</v>
      </c>
      <c r="BP220" s="72" t="s">
        <v>24</v>
      </c>
      <c r="BQ220" s="72" t="s">
        <v>24</v>
      </c>
      <c r="BR220" s="72">
        <v>76</v>
      </c>
      <c r="BS220" s="71" t="str">
        <f t="shared" si="104"/>
        <v>Cleared</v>
      </c>
      <c r="BT220" s="98">
        <v>3</v>
      </c>
      <c r="BU220" s="98">
        <v>1</v>
      </c>
      <c r="BV220" s="98">
        <v>3</v>
      </c>
      <c r="BW220" s="98">
        <v>0</v>
      </c>
      <c r="BX220" s="98">
        <v>0</v>
      </c>
      <c r="BY220" s="98">
        <v>5</v>
      </c>
      <c r="BZ220" s="76">
        <f t="shared" si="105"/>
        <v>12</v>
      </c>
      <c r="CA220" s="79">
        <f t="shared" si="106"/>
        <v>40</v>
      </c>
      <c r="CB220" s="79">
        <f t="shared" si="107"/>
        <v>12</v>
      </c>
      <c r="CC220" s="99" t="str">
        <f t="shared" si="87"/>
        <v>Cleared</v>
      </c>
      <c r="CD220" s="99" t="str">
        <f t="shared" si="108"/>
        <v>Cleared</v>
      </c>
      <c r="CE220" s="98" t="str">
        <f t="shared" si="109"/>
        <v>Cleared</v>
      </c>
    </row>
    <row r="221" spans="1:83" s="77" customFormat="1" x14ac:dyDescent="0.3">
      <c r="A221" s="74">
        <v>217</v>
      </c>
      <c r="B221" s="60" t="s">
        <v>460</v>
      </c>
      <c r="C221" s="61" t="s">
        <v>461</v>
      </c>
      <c r="D221" s="75">
        <v>0.66666666666666663</v>
      </c>
      <c r="E221" s="71">
        <v>2</v>
      </c>
      <c r="F221" s="71">
        <v>1</v>
      </c>
      <c r="G221" s="71">
        <v>12</v>
      </c>
      <c r="H221" s="71" t="s">
        <v>500</v>
      </c>
      <c r="I221" s="71">
        <v>8</v>
      </c>
      <c r="J221" s="71">
        <v>74</v>
      </c>
      <c r="K221" s="71" t="str">
        <f t="shared" si="88"/>
        <v>Cleared</v>
      </c>
      <c r="L221" s="71">
        <v>1</v>
      </c>
      <c r="M221" s="71">
        <v>1</v>
      </c>
      <c r="N221" s="71">
        <v>4</v>
      </c>
      <c r="O221" s="71">
        <v>3</v>
      </c>
      <c r="P221" s="71">
        <v>1</v>
      </c>
      <c r="Q221" s="71">
        <v>4</v>
      </c>
      <c r="R221" s="76">
        <f t="shared" si="110"/>
        <v>14</v>
      </c>
      <c r="S221" s="76">
        <f t="shared" si="89"/>
        <v>46.666666666666664</v>
      </c>
      <c r="T221" s="76">
        <f t="shared" si="90"/>
        <v>13.999999999999998</v>
      </c>
      <c r="U221" s="76" t="str">
        <f t="shared" si="91"/>
        <v>Cleared</v>
      </c>
      <c r="V221" s="76" t="str">
        <f t="shared" si="92"/>
        <v>Cleared</v>
      </c>
      <c r="W221" s="98" t="str">
        <f t="shared" si="93"/>
        <v>Cleared</v>
      </c>
      <c r="X221" s="75">
        <v>0.66666666666666663</v>
      </c>
      <c r="Y221" s="71">
        <v>10</v>
      </c>
      <c r="Z221" s="71">
        <v>8</v>
      </c>
      <c r="AA221" s="71">
        <v>8</v>
      </c>
      <c r="AB221" s="71">
        <v>3.8</v>
      </c>
      <c r="AC221" s="71">
        <v>8</v>
      </c>
      <c r="AD221" s="71">
        <v>74</v>
      </c>
      <c r="AE221" s="71" t="str">
        <f t="shared" si="94"/>
        <v>Cleared</v>
      </c>
      <c r="AF221" s="71">
        <v>1</v>
      </c>
      <c r="AG221" s="71">
        <v>1</v>
      </c>
      <c r="AH221" s="71">
        <v>3</v>
      </c>
      <c r="AI221" s="71">
        <v>2</v>
      </c>
      <c r="AJ221" s="71">
        <v>1</v>
      </c>
      <c r="AK221" s="71">
        <v>4</v>
      </c>
      <c r="AL221" s="76">
        <f t="shared" si="111"/>
        <v>12</v>
      </c>
      <c r="AM221" s="76">
        <f t="shared" si="95"/>
        <v>40</v>
      </c>
      <c r="AN221" s="76">
        <f t="shared" si="96"/>
        <v>12</v>
      </c>
      <c r="AO221" s="76" t="str">
        <f t="shared" si="84"/>
        <v>Cleared</v>
      </c>
      <c r="AP221" s="76" t="str">
        <f t="shared" si="97"/>
        <v>Cleared</v>
      </c>
      <c r="AQ221" s="98" t="str">
        <f t="shared" si="98"/>
        <v>Cleared</v>
      </c>
      <c r="AR221" s="75">
        <v>0.8</v>
      </c>
      <c r="AS221" s="71">
        <v>20</v>
      </c>
      <c r="AT221" s="71">
        <v>3</v>
      </c>
      <c r="AU221" s="71">
        <v>6</v>
      </c>
      <c r="AV221" s="71">
        <v>3.1</v>
      </c>
      <c r="AW221" s="71">
        <v>6</v>
      </c>
      <c r="AX221" s="71">
        <v>73</v>
      </c>
      <c r="AY221" s="71" t="str">
        <f t="shared" si="99"/>
        <v>Cleared</v>
      </c>
      <c r="AZ221" s="71">
        <v>3</v>
      </c>
      <c r="BA221" s="71">
        <v>1</v>
      </c>
      <c r="BB221" s="71">
        <v>3</v>
      </c>
      <c r="BC221" s="71">
        <v>2</v>
      </c>
      <c r="BD221" s="71">
        <v>1</v>
      </c>
      <c r="BE221" s="71">
        <v>4</v>
      </c>
      <c r="BF221" s="76">
        <f t="shared" si="85"/>
        <v>14</v>
      </c>
      <c r="BG221" s="76">
        <f t="shared" si="100"/>
        <v>46.666666666666664</v>
      </c>
      <c r="BH221" s="76">
        <f t="shared" si="101"/>
        <v>13.999999999999998</v>
      </c>
      <c r="BI221" s="76" t="str">
        <f t="shared" si="86"/>
        <v>Cleared</v>
      </c>
      <c r="BJ221" s="76" t="str">
        <f t="shared" si="102"/>
        <v>Cleared</v>
      </c>
      <c r="BK221" s="98" t="str">
        <f t="shared" si="103"/>
        <v>Cleared</v>
      </c>
      <c r="BL221" s="75">
        <v>0.73333333333333328</v>
      </c>
      <c r="BM221" s="71">
        <v>20</v>
      </c>
      <c r="BN221" s="71">
        <v>12</v>
      </c>
      <c r="BO221" s="71">
        <v>4</v>
      </c>
      <c r="BP221" s="71">
        <v>3.1</v>
      </c>
      <c r="BQ221" s="71">
        <v>6</v>
      </c>
      <c r="BR221" s="71">
        <v>70</v>
      </c>
      <c r="BS221" s="71" t="str">
        <f t="shared" si="104"/>
        <v>Cleared</v>
      </c>
      <c r="BT221" s="93">
        <v>3</v>
      </c>
      <c r="BU221" s="98">
        <v>2</v>
      </c>
      <c r="BV221" s="98">
        <v>3</v>
      </c>
      <c r="BW221" s="93">
        <v>2</v>
      </c>
      <c r="BX221" s="93">
        <v>1</v>
      </c>
      <c r="BY221" s="93">
        <v>4</v>
      </c>
      <c r="BZ221" s="76">
        <f t="shared" si="105"/>
        <v>15</v>
      </c>
      <c r="CA221" s="76">
        <f t="shared" si="106"/>
        <v>50</v>
      </c>
      <c r="CB221" s="76">
        <f t="shared" si="107"/>
        <v>15</v>
      </c>
      <c r="CC221" s="99" t="str">
        <f t="shared" si="87"/>
        <v>Cleared</v>
      </c>
      <c r="CD221" s="99" t="str">
        <f t="shared" si="108"/>
        <v>Cleared</v>
      </c>
      <c r="CE221" s="98" t="str">
        <f t="shared" si="109"/>
        <v>Cleared</v>
      </c>
    </row>
    <row r="222" spans="1:83" s="77" customFormat="1" x14ac:dyDescent="0.3">
      <c r="A222" s="78">
        <v>218</v>
      </c>
      <c r="B222" s="64" t="s">
        <v>462</v>
      </c>
      <c r="C222" s="65" t="s">
        <v>463</v>
      </c>
      <c r="D222" s="75">
        <v>0.8</v>
      </c>
      <c r="E222" s="71">
        <v>5</v>
      </c>
      <c r="F222" s="71">
        <v>5</v>
      </c>
      <c r="G222" s="71">
        <v>-30</v>
      </c>
      <c r="H222" s="71" t="s">
        <v>500</v>
      </c>
      <c r="I222" s="71">
        <v>8</v>
      </c>
      <c r="J222" s="71">
        <v>64</v>
      </c>
      <c r="K222" s="71" t="str">
        <f t="shared" si="88"/>
        <v>Cleared</v>
      </c>
      <c r="L222" s="71">
        <v>1</v>
      </c>
      <c r="M222" s="71">
        <v>1</v>
      </c>
      <c r="N222" s="72">
        <v>1</v>
      </c>
      <c r="O222" s="72">
        <v>3</v>
      </c>
      <c r="P222" s="72">
        <v>1</v>
      </c>
      <c r="Q222" s="72">
        <v>3</v>
      </c>
      <c r="R222" s="79">
        <f t="shared" si="110"/>
        <v>10</v>
      </c>
      <c r="S222" s="79">
        <f t="shared" si="89"/>
        <v>33.333333333333329</v>
      </c>
      <c r="T222" s="79">
        <f t="shared" si="90"/>
        <v>9.9999999999999982</v>
      </c>
      <c r="U222" s="76" t="str">
        <f t="shared" si="91"/>
        <v>Cleared</v>
      </c>
      <c r="V222" s="76" t="str">
        <f t="shared" si="92"/>
        <v>Cleared</v>
      </c>
      <c r="W222" s="98" t="str">
        <f t="shared" si="93"/>
        <v>Cleared</v>
      </c>
      <c r="X222" s="75">
        <v>0.8</v>
      </c>
      <c r="Y222" s="72">
        <v>2</v>
      </c>
      <c r="Z222" s="72">
        <v>2</v>
      </c>
      <c r="AA222" s="72">
        <v>-22</v>
      </c>
      <c r="AB222" s="72" t="s">
        <v>24</v>
      </c>
      <c r="AC222" s="72">
        <v>8</v>
      </c>
      <c r="AD222" s="72">
        <v>68</v>
      </c>
      <c r="AE222" s="71" t="str">
        <f t="shared" si="94"/>
        <v>Cleared</v>
      </c>
      <c r="AF222" s="72">
        <v>1</v>
      </c>
      <c r="AG222" s="72">
        <v>1</v>
      </c>
      <c r="AH222" s="72">
        <v>2</v>
      </c>
      <c r="AI222" s="72">
        <v>0</v>
      </c>
      <c r="AJ222" s="72">
        <v>1</v>
      </c>
      <c r="AK222" s="72">
        <v>4</v>
      </c>
      <c r="AL222" s="79">
        <f t="shared" si="111"/>
        <v>9</v>
      </c>
      <c r="AM222" s="79">
        <f t="shared" si="95"/>
        <v>30</v>
      </c>
      <c r="AN222" s="79">
        <f t="shared" si="96"/>
        <v>9</v>
      </c>
      <c r="AO222" s="76" t="str">
        <f t="shared" si="84"/>
        <v>Cleared</v>
      </c>
      <c r="AP222" s="76" t="str">
        <f t="shared" si="97"/>
        <v>Cleared</v>
      </c>
      <c r="AQ222" s="98" t="str">
        <f t="shared" si="98"/>
        <v>Cleared</v>
      </c>
      <c r="AR222" s="75">
        <v>0.8</v>
      </c>
      <c r="AS222" s="72">
        <v>5</v>
      </c>
      <c r="AT222" s="72">
        <v>5</v>
      </c>
      <c r="AU222" s="72">
        <v>-21</v>
      </c>
      <c r="AV222" s="72" t="s">
        <v>24</v>
      </c>
      <c r="AW222" s="72">
        <v>8</v>
      </c>
      <c r="AX222" s="72">
        <v>68</v>
      </c>
      <c r="AY222" s="71" t="str">
        <f t="shared" si="99"/>
        <v>Cleared</v>
      </c>
      <c r="AZ222" s="72">
        <v>1</v>
      </c>
      <c r="BA222" s="72">
        <v>1</v>
      </c>
      <c r="BB222" s="72">
        <v>2</v>
      </c>
      <c r="BC222" s="72">
        <v>0</v>
      </c>
      <c r="BD222" s="72">
        <v>1</v>
      </c>
      <c r="BE222" s="72">
        <v>4</v>
      </c>
      <c r="BF222" s="79">
        <f t="shared" si="85"/>
        <v>9</v>
      </c>
      <c r="BG222" s="79">
        <f t="shared" si="100"/>
        <v>30</v>
      </c>
      <c r="BH222" s="79">
        <f t="shared" si="101"/>
        <v>9</v>
      </c>
      <c r="BI222" s="76" t="str">
        <f t="shared" si="86"/>
        <v>Cleared</v>
      </c>
      <c r="BJ222" s="76" t="str">
        <f t="shared" si="102"/>
        <v>Cleared</v>
      </c>
      <c r="BK222" s="98" t="str">
        <f t="shared" si="103"/>
        <v>Cleared</v>
      </c>
      <c r="BL222" s="75">
        <v>0.8666666666666667</v>
      </c>
      <c r="BM222" s="72">
        <v>11</v>
      </c>
      <c r="BN222" s="72">
        <v>1</v>
      </c>
      <c r="BO222" s="72">
        <v>-20</v>
      </c>
      <c r="BP222" s="72" t="s">
        <v>500</v>
      </c>
      <c r="BQ222" s="72">
        <v>8</v>
      </c>
      <c r="BR222" s="72">
        <v>69</v>
      </c>
      <c r="BS222" s="71" t="str">
        <f t="shared" si="104"/>
        <v>Cleared</v>
      </c>
      <c r="BT222" s="98">
        <v>1</v>
      </c>
      <c r="BU222" s="98">
        <v>1</v>
      </c>
      <c r="BV222" s="98">
        <v>2</v>
      </c>
      <c r="BW222" s="98">
        <v>3</v>
      </c>
      <c r="BX222" s="98">
        <v>1</v>
      </c>
      <c r="BY222" s="98">
        <v>4</v>
      </c>
      <c r="BZ222" s="76">
        <f t="shared" si="105"/>
        <v>12</v>
      </c>
      <c r="CA222" s="79">
        <f t="shared" si="106"/>
        <v>40</v>
      </c>
      <c r="CB222" s="79">
        <f t="shared" si="107"/>
        <v>12</v>
      </c>
      <c r="CC222" s="99" t="str">
        <f t="shared" si="87"/>
        <v>Cleared</v>
      </c>
      <c r="CD222" s="99" t="str">
        <f t="shared" si="108"/>
        <v>Cleared</v>
      </c>
      <c r="CE222" s="98" t="str">
        <f t="shared" si="109"/>
        <v>Cleared</v>
      </c>
    </row>
    <row r="223" spans="1:83" s="77" customFormat="1" x14ac:dyDescent="0.3">
      <c r="A223" s="74">
        <v>219</v>
      </c>
      <c r="B223" s="60" t="s">
        <v>464</v>
      </c>
      <c r="C223" s="61" t="s">
        <v>465</v>
      </c>
      <c r="D223" s="75">
        <v>0.13333333333333333</v>
      </c>
      <c r="E223" s="71">
        <v>2</v>
      </c>
      <c r="F223" s="71">
        <v>2</v>
      </c>
      <c r="G223" s="71">
        <v>-20</v>
      </c>
      <c r="H223" s="71" t="s">
        <v>500</v>
      </c>
      <c r="I223" s="71">
        <v>8</v>
      </c>
      <c r="J223" s="71">
        <v>67</v>
      </c>
      <c r="K223" s="71" t="str">
        <f t="shared" si="88"/>
        <v>NC</v>
      </c>
      <c r="L223" s="71">
        <v>1</v>
      </c>
      <c r="M223" s="71">
        <v>1</v>
      </c>
      <c r="N223" s="71">
        <v>2</v>
      </c>
      <c r="O223" s="71">
        <v>3</v>
      </c>
      <c r="P223" s="71">
        <v>1</v>
      </c>
      <c r="Q223" s="71">
        <v>4</v>
      </c>
      <c r="R223" s="76">
        <f t="shared" si="110"/>
        <v>12</v>
      </c>
      <c r="S223" s="76">
        <f t="shared" si="89"/>
        <v>40</v>
      </c>
      <c r="T223" s="76">
        <f t="shared" si="90"/>
        <v>12</v>
      </c>
      <c r="U223" s="76" t="str">
        <f t="shared" si="91"/>
        <v>Cleared</v>
      </c>
      <c r="V223" s="76" t="str">
        <f t="shared" si="92"/>
        <v>NC</v>
      </c>
      <c r="W223" s="98" t="str">
        <f t="shared" si="93"/>
        <v xml:space="preserve">Attendance  </v>
      </c>
      <c r="X223" s="75">
        <v>0.66666666666666663</v>
      </c>
      <c r="Y223" s="71">
        <v>7</v>
      </c>
      <c r="Z223" s="71">
        <v>1</v>
      </c>
      <c r="AA223" s="71">
        <v>-23</v>
      </c>
      <c r="AB223" s="71" t="s">
        <v>24</v>
      </c>
      <c r="AC223" s="71">
        <v>8</v>
      </c>
      <c r="AD223" s="71">
        <v>64</v>
      </c>
      <c r="AE223" s="71" t="str">
        <f t="shared" si="94"/>
        <v>Cleared</v>
      </c>
      <c r="AF223" s="71">
        <v>1</v>
      </c>
      <c r="AG223" s="71">
        <v>1</v>
      </c>
      <c r="AH223" s="71">
        <v>2</v>
      </c>
      <c r="AI223" s="71">
        <v>0</v>
      </c>
      <c r="AJ223" s="71">
        <v>1</v>
      </c>
      <c r="AK223" s="71">
        <v>3</v>
      </c>
      <c r="AL223" s="76">
        <f t="shared" si="111"/>
        <v>8</v>
      </c>
      <c r="AM223" s="76">
        <f t="shared" si="95"/>
        <v>26.666666666666668</v>
      </c>
      <c r="AN223" s="76">
        <f t="shared" si="96"/>
        <v>8</v>
      </c>
      <c r="AO223" s="76" t="str">
        <f t="shared" si="84"/>
        <v>NC</v>
      </c>
      <c r="AP223" s="76" t="str">
        <f t="shared" si="97"/>
        <v>NC</v>
      </c>
      <c r="AQ223" s="98" t="str">
        <f t="shared" si="98"/>
        <v xml:space="preserve">Test </v>
      </c>
      <c r="AR223" s="75">
        <v>0.66666666666666663</v>
      </c>
      <c r="AS223" s="71">
        <v>11</v>
      </c>
      <c r="AT223" s="71">
        <v>3</v>
      </c>
      <c r="AU223" s="71">
        <v>-16</v>
      </c>
      <c r="AV223" s="71">
        <v>3.1</v>
      </c>
      <c r="AW223" s="71">
        <v>8</v>
      </c>
      <c r="AX223" s="71">
        <v>61</v>
      </c>
      <c r="AY223" s="71" t="str">
        <f t="shared" si="99"/>
        <v>Cleared</v>
      </c>
      <c r="AZ223" s="71">
        <v>1</v>
      </c>
      <c r="BA223" s="71">
        <v>1</v>
      </c>
      <c r="BB223" s="71">
        <v>2</v>
      </c>
      <c r="BC223" s="71">
        <v>2</v>
      </c>
      <c r="BD223" s="71">
        <v>1</v>
      </c>
      <c r="BE223" s="71">
        <v>3</v>
      </c>
      <c r="BF223" s="76">
        <f t="shared" si="85"/>
        <v>10</v>
      </c>
      <c r="BG223" s="76">
        <f t="shared" si="100"/>
        <v>33.333333333333329</v>
      </c>
      <c r="BH223" s="76">
        <f t="shared" si="101"/>
        <v>9.9999999999999982</v>
      </c>
      <c r="BI223" s="76" t="str">
        <f t="shared" si="86"/>
        <v>Cleared</v>
      </c>
      <c r="BJ223" s="76" t="str">
        <f t="shared" si="102"/>
        <v>Cleared</v>
      </c>
      <c r="BK223" s="98" t="str">
        <f t="shared" si="103"/>
        <v>Cleared</v>
      </c>
      <c r="BL223" s="75">
        <v>3.3333333333333333E-2</v>
      </c>
      <c r="BM223" s="71">
        <v>7</v>
      </c>
      <c r="BN223" s="71">
        <v>2</v>
      </c>
      <c r="BO223" s="71">
        <v>-19</v>
      </c>
      <c r="BP223" s="71">
        <v>2.2999999999999998</v>
      </c>
      <c r="BQ223" s="71">
        <v>8</v>
      </c>
      <c r="BR223" s="71">
        <v>60</v>
      </c>
      <c r="BS223" s="71" t="str">
        <f t="shared" si="104"/>
        <v>NC</v>
      </c>
      <c r="BT223" s="93">
        <v>1</v>
      </c>
      <c r="BU223" s="98">
        <v>1</v>
      </c>
      <c r="BV223" s="98">
        <v>2</v>
      </c>
      <c r="BW223" s="93">
        <v>2</v>
      </c>
      <c r="BX223" s="93">
        <v>1</v>
      </c>
      <c r="BY223" s="93">
        <v>3</v>
      </c>
      <c r="BZ223" s="76">
        <f t="shared" si="105"/>
        <v>10</v>
      </c>
      <c r="CA223" s="76">
        <f t="shared" si="106"/>
        <v>33.333333333333329</v>
      </c>
      <c r="CB223" s="76">
        <f t="shared" si="107"/>
        <v>9.9999999999999982</v>
      </c>
      <c r="CC223" s="99" t="str">
        <f t="shared" si="87"/>
        <v>Cleared</v>
      </c>
      <c r="CD223" s="99" t="str">
        <f t="shared" si="108"/>
        <v>NC</v>
      </c>
      <c r="CE223" s="98" t="str">
        <f t="shared" si="109"/>
        <v xml:space="preserve">Attendance  </v>
      </c>
    </row>
    <row r="224" spans="1:83" s="77" customFormat="1" x14ac:dyDescent="0.3">
      <c r="A224" s="78">
        <v>220</v>
      </c>
      <c r="B224" s="64" t="s">
        <v>466</v>
      </c>
      <c r="C224" s="65" t="s">
        <v>467</v>
      </c>
      <c r="D224" s="75">
        <v>0.26666666666666666</v>
      </c>
      <c r="E224" s="71">
        <v>5</v>
      </c>
      <c r="F224" s="71">
        <v>1</v>
      </c>
      <c r="G224" s="71">
        <v>9</v>
      </c>
      <c r="H224" s="71" t="s">
        <v>500</v>
      </c>
      <c r="I224" s="71">
        <v>8</v>
      </c>
      <c r="J224" s="71">
        <v>73</v>
      </c>
      <c r="K224" s="71" t="str">
        <f t="shared" si="88"/>
        <v>NC</v>
      </c>
      <c r="L224" s="71">
        <v>1</v>
      </c>
      <c r="M224" s="71">
        <v>1</v>
      </c>
      <c r="N224" s="72">
        <v>3</v>
      </c>
      <c r="O224" s="72">
        <v>3</v>
      </c>
      <c r="P224" s="72">
        <v>1</v>
      </c>
      <c r="Q224" s="72">
        <v>4</v>
      </c>
      <c r="R224" s="79">
        <f t="shared" si="110"/>
        <v>13</v>
      </c>
      <c r="S224" s="79">
        <f t="shared" si="89"/>
        <v>43.333333333333336</v>
      </c>
      <c r="T224" s="79">
        <f t="shared" si="90"/>
        <v>13</v>
      </c>
      <c r="U224" s="76" t="str">
        <f t="shared" si="91"/>
        <v>Cleared</v>
      </c>
      <c r="V224" s="76" t="str">
        <f t="shared" si="92"/>
        <v>NC</v>
      </c>
      <c r="W224" s="98" t="str">
        <f t="shared" si="93"/>
        <v xml:space="preserve">Attendance  </v>
      </c>
      <c r="X224" s="75">
        <v>0.1</v>
      </c>
      <c r="Y224" s="72" t="s">
        <v>24</v>
      </c>
      <c r="Z224" s="72" t="s">
        <v>24</v>
      </c>
      <c r="AA224" s="72" t="s">
        <v>24</v>
      </c>
      <c r="AB224" s="72" t="s">
        <v>24</v>
      </c>
      <c r="AC224" s="72" t="s">
        <v>24</v>
      </c>
      <c r="AD224" s="72" t="s">
        <v>24</v>
      </c>
      <c r="AE224" s="71" t="str">
        <f t="shared" si="94"/>
        <v>NC</v>
      </c>
      <c r="AF224" s="72">
        <v>0</v>
      </c>
      <c r="AG224" s="72">
        <v>0</v>
      </c>
      <c r="AH224" s="72">
        <v>0</v>
      </c>
      <c r="AI224" s="72">
        <v>0</v>
      </c>
      <c r="AJ224" s="72">
        <v>0</v>
      </c>
      <c r="AK224" s="72">
        <v>0</v>
      </c>
      <c r="AL224" s="79">
        <f t="shared" si="111"/>
        <v>0</v>
      </c>
      <c r="AM224" s="79">
        <f t="shared" si="95"/>
        <v>0</v>
      </c>
      <c r="AN224" s="79">
        <f t="shared" si="96"/>
        <v>0</v>
      </c>
      <c r="AO224" s="76" t="str">
        <f t="shared" si="84"/>
        <v>NC</v>
      </c>
      <c r="AP224" s="76" t="str">
        <f t="shared" si="97"/>
        <v>NC</v>
      </c>
      <c r="AQ224" s="98" t="str">
        <f t="shared" si="98"/>
        <v xml:space="preserve">Attendance  Test </v>
      </c>
      <c r="AR224" s="75">
        <v>0.66666666666666663</v>
      </c>
      <c r="AS224" s="72" t="s">
        <v>24</v>
      </c>
      <c r="AT224" s="72" t="s">
        <v>24</v>
      </c>
      <c r="AU224" s="72" t="s">
        <v>24</v>
      </c>
      <c r="AV224" s="72" t="s">
        <v>24</v>
      </c>
      <c r="AW224" s="72" t="s">
        <v>24</v>
      </c>
      <c r="AX224" s="72" t="s">
        <v>24</v>
      </c>
      <c r="AY224" s="71" t="str">
        <f t="shared" si="99"/>
        <v>Cleared</v>
      </c>
      <c r="AZ224" s="72">
        <v>0</v>
      </c>
      <c r="BA224" s="72">
        <v>0</v>
      </c>
      <c r="BB224" s="72">
        <v>0</v>
      </c>
      <c r="BC224" s="72">
        <v>0</v>
      </c>
      <c r="BD224" s="72">
        <v>0</v>
      </c>
      <c r="BE224" s="72">
        <v>0</v>
      </c>
      <c r="BF224" s="79">
        <f t="shared" si="85"/>
        <v>0</v>
      </c>
      <c r="BG224" s="79">
        <f t="shared" si="100"/>
        <v>0</v>
      </c>
      <c r="BH224" s="79">
        <f t="shared" si="101"/>
        <v>0</v>
      </c>
      <c r="BI224" s="76" t="str">
        <f t="shared" si="86"/>
        <v>NC</v>
      </c>
      <c r="BJ224" s="76" t="str">
        <f t="shared" si="102"/>
        <v>NC</v>
      </c>
      <c r="BK224" s="98" t="str">
        <f t="shared" si="103"/>
        <v xml:space="preserve">Test </v>
      </c>
      <c r="BL224" s="75">
        <v>0.66666666666666663</v>
      </c>
      <c r="BM224" s="72" t="s">
        <v>24</v>
      </c>
      <c r="BN224" s="72" t="s">
        <v>24</v>
      </c>
      <c r="BO224" s="72" t="s">
        <v>24</v>
      </c>
      <c r="BP224" s="72" t="s">
        <v>24</v>
      </c>
      <c r="BQ224" s="72" t="s">
        <v>24</v>
      </c>
      <c r="BR224" s="72" t="s">
        <v>24</v>
      </c>
      <c r="BS224" s="71" t="str">
        <f t="shared" si="104"/>
        <v>Cleared</v>
      </c>
      <c r="BT224" s="98">
        <v>0</v>
      </c>
      <c r="BU224" s="98">
        <v>0</v>
      </c>
      <c r="BV224" s="98">
        <v>0</v>
      </c>
      <c r="BW224" s="98">
        <v>0</v>
      </c>
      <c r="BX224" s="98">
        <v>0</v>
      </c>
      <c r="BY224" s="98">
        <v>0</v>
      </c>
      <c r="BZ224" s="76">
        <f t="shared" si="105"/>
        <v>0</v>
      </c>
      <c r="CA224" s="79">
        <f t="shared" si="106"/>
        <v>0</v>
      </c>
      <c r="CB224" s="79">
        <f t="shared" si="107"/>
        <v>0</v>
      </c>
      <c r="CC224" s="99" t="str">
        <f t="shared" si="87"/>
        <v>NC</v>
      </c>
      <c r="CD224" s="99" t="str">
        <f t="shared" si="108"/>
        <v>NC</v>
      </c>
      <c r="CE224" s="98" t="str">
        <f t="shared" si="109"/>
        <v xml:space="preserve">Test </v>
      </c>
    </row>
    <row r="225" spans="1:83" s="77" customFormat="1" x14ac:dyDescent="0.3">
      <c r="A225" s="74">
        <v>221</v>
      </c>
      <c r="B225" s="60" t="s">
        <v>468</v>
      </c>
      <c r="C225" s="61" t="s">
        <v>469</v>
      </c>
      <c r="D225" s="75">
        <v>0.66666666666666663</v>
      </c>
      <c r="E225" s="71">
        <v>21</v>
      </c>
      <c r="F225" s="71">
        <v>2</v>
      </c>
      <c r="G225" s="71">
        <v>-8</v>
      </c>
      <c r="H225" s="71" t="s">
        <v>500</v>
      </c>
      <c r="I225" s="71">
        <v>8</v>
      </c>
      <c r="J225" s="71">
        <v>70</v>
      </c>
      <c r="K225" s="71" t="str">
        <f t="shared" si="88"/>
        <v>Cleared</v>
      </c>
      <c r="L225" s="71">
        <v>3</v>
      </c>
      <c r="M225" s="71">
        <v>1</v>
      </c>
      <c r="N225" s="71">
        <v>3</v>
      </c>
      <c r="O225" s="71">
        <v>3</v>
      </c>
      <c r="P225" s="71">
        <v>1</v>
      </c>
      <c r="Q225" s="71">
        <v>4</v>
      </c>
      <c r="R225" s="76">
        <f t="shared" si="110"/>
        <v>15</v>
      </c>
      <c r="S225" s="76">
        <f t="shared" si="89"/>
        <v>50</v>
      </c>
      <c r="T225" s="76">
        <f t="shared" si="90"/>
        <v>15</v>
      </c>
      <c r="U225" s="76" t="str">
        <f t="shared" si="91"/>
        <v>Cleared</v>
      </c>
      <c r="V225" s="76" t="str">
        <f t="shared" si="92"/>
        <v>Cleared</v>
      </c>
      <c r="W225" s="98" t="str">
        <f t="shared" si="93"/>
        <v>Cleared</v>
      </c>
      <c r="X225" s="75">
        <v>0.66666666666666663</v>
      </c>
      <c r="Y225" s="71" t="s">
        <v>24</v>
      </c>
      <c r="Z225" s="71" t="s">
        <v>24</v>
      </c>
      <c r="AA225" s="71" t="s">
        <v>24</v>
      </c>
      <c r="AB225" s="71" t="s">
        <v>24</v>
      </c>
      <c r="AC225" s="71" t="s">
        <v>24</v>
      </c>
      <c r="AD225" s="71" t="s">
        <v>24</v>
      </c>
      <c r="AE225" s="71" t="str">
        <f t="shared" si="94"/>
        <v>Cleared</v>
      </c>
      <c r="AF225" s="71">
        <v>0</v>
      </c>
      <c r="AG225" s="71">
        <v>0</v>
      </c>
      <c r="AH225" s="71">
        <v>0</v>
      </c>
      <c r="AI225" s="71">
        <v>0</v>
      </c>
      <c r="AJ225" s="71">
        <v>0</v>
      </c>
      <c r="AK225" s="71">
        <v>0</v>
      </c>
      <c r="AL225" s="76">
        <f t="shared" si="111"/>
        <v>0</v>
      </c>
      <c r="AM225" s="76">
        <f t="shared" si="95"/>
        <v>0</v>
      </c>
      <c r="AN225" s="76">
        <f t="shared" si="96"/>
        <v>0</v>
      </c>
      <c r="AO225" s="76" t="str">
        <f t="shared" si="84"/>
        <v>NC</v>
      </c>
      <c r="AP225" s="76" t="str">
        <f t="shared" si="97"/>
        <v>NC</v>
      </c>
      <c r="AQ225" s="98" t="str">
        <f t="shared" si="98"/>
        <v xml:space="preserve">Test </v>
      </c>
      <c r="AR225" s="75">
        <v>0.66666666666666663</v>
      </c>
      <c r="AS225" s="71" t="s">
        <v>24</v>
      </c>
      <c r="AT225" s="71" t="s">
        <v>24</v>
      </c>
      <c r="AU225" s="71" t="s">
        <v>24</v>
      </c>
      <c r="AV225" s="71" t="s">
        <v>24</v>
      </c>
      <c r="AW225" s="71" t="s">
        <v>24</v>
      </c>
      <c r="AX225" s="71" t="s">
        <v>24</v>
      </c>
      <c r="AY225" s="71" t="str">
        <f t="shared" si="99"/>
        <v>Cleared</v>
      </c>
      <c r="AZ225" s="71">
        <v>0</v>
      </c>
      <c r="BA225" s="71">
        <v>0</v>
      </c>
      <c r="BB225" s="71">
        <v>0</v>
      </c>
      <c r="BC225" s="71">
        <v>0</v>
      </c>
      <c r="BD225" s="71">
        <v>0</v>
      </c>
      <c r="BE225" s="71">
        <v>0</v>
      </c>
      <c r="BF225" s="76">
        <f t="shared" si="85"/>
        <v>0</v>
      </c>
      <c r="BG225" s="76">
        <f t="shared" si="100"/>
        <v>0</v>
      </c>
      <c r="BH225" s="76">
        <f t="shared" si="101"/>
        <v>0</v>
      </c>
      <c r="BI225" s="76" t="str">
        <f t="shared" si="86"/>
        <v>NC</v>
      </c>
      <c r="BJ225" s="76" t="str">
        <f t="shared" si="102"/>
        <v>NC</v>
      </c>
      <c r="BK225" s="98" t="str">
        <f t="shared" si="103"/>
        <v xml:space="preserve">Test </v>
      </c>
      <c r="BL225" s="75">
        <v>0.66666666666666663</v>
      </c>
      <c r="BM225" s="71">
        <v>30</v>
      </c>
      <c r="BN225" s="71">
        <v>3</v>
      </c>
      <c r="BO225" s="71">
        <v>-4</v>
      </c>
      <c r="BP225" s="71" t="s">
        <v>24</v>
      </c>
      <c r="BQ225" s="71" t="s">
        <v>24</v>
      </c>
      <c r="BR225" s="71">
        <v>73</v>
      </c>
      <c r="BS225" s="71" t="str">
        <f t="shared" si="104"/>
        <v>Cleared</v>
      </c>
      <c r="BT225" s="93">
        <v>5</v>
      </c>
      <c r="BU225" s="98">
        <v>1</v>
      </c>
      <c r="BV225" s="98">
        <v>3</v>
      </c>
      <c r="BW225" s="93">
        <v>0</v>
      </c>
      <c r="BX225" s="93">
        <v>0</v>
      </c>
      <c r="BY225" s="93">
        <v>4</v>
      </c>
      <c r="BZ225" s="76">
        <f t="shared" si="105"/>
        <v>13</v>
      </c>
      <c r="CA225" s="76">
        <f t="shared" si="106"/>
        <v>43.333333333333336</v>
      </c>
      <c r="CB225" s="76">
        <f t="shared" si="107"/>
        <v>13</v>
      </c>
      <c r="CC225" s="99" t="str">
        <f t="shared" si="87"/>
        <v>Cleared</v>
      </c>
      <c r="CD225" s="99" t="str">
        <f t="shared" si="108"/>
        <v>Cleared</v>
      </c>
      <c r="CE225" s="98" t="str">
        <f t="shared" si="109"/>
        <v>Cleared</v>
      </c>
    </row>
    <row r="226" spans="1:83" s="77" customFormat="1" x14ac:dyDescent="0.3">
      <c r="A226" s="78">
        <v>222</v>
      </c>
      <c r="B226" s="64" t="s">
        <v>470</v>
      </c>
      <c r="C226" s="65" t="s">
        <v>471</v>
      </c>
      <c r="D226" s="75">
        <v>0.83333333333333337</v>
      </c>
      <c r="E226" s="71">
        <v>12</v>
      </c>
      <c r="F226" s="71">
        <v>2</v>
      </c>
      <c r="G226" s="71">
        <v>-25</v>
      </c>
      <c r="H226" s="71" t="s">
        <v>500</v>
      </c>
      <c r="I226" s="71">
        <v>8</v>
      </c>
      <c r="J226" s="71">
        <v>73</v>
      </c>
      <c r="K226" s="71" t="str">
        <f t="shared" si="88"/>
        <v>Cleared</v>
      </c>
      <c r="L226" s="71">
        <v>2</v>
      </c>
      <c r="M226" s="71">
        <v>1</v>
      </c>
      <c r="N226" s="72">
        <v>2</v>
      </c>
      <c r="O226" s="72">
        <v>3</v>
      </c>
      <c r="P226" s="72">
        <v>1</v>
      </c>
      <c r="Q226" s="72">
        <v>4</v>
      </c>
      <c r="R226" s="79">
        <f t="shared" si="110"/>
        <v>13</v>
      </c>
      <c r="S226" s="79">
        <f t="shared" si="89"/>
        <v>43.333333333333336</v>
      </c>
      <c r="T226" s="79">
        <f t="shared" si="90"/>
        <v>13</v>
      </c>
      <c r="U226" s="76" t="str">
        <f t="shared" si="91"/>
        <v>Cleared</v>
      </c>
      <c r="V226" s="76" t="str">
        <f t="shared" si="92"/>
        <v>Cleared</v>
      </c>
      <c r="W226" s="98" t="str">
        <f t="shared" si="93"/>
        <v>Cleared</v>
      </c>
      <c r="X226" s="75">
        <v>1</v>
      </c>
      <c r="Y226" s="72">
        <v>18</v>
      </c>
      <c r="Z226" s="72">
        <v>6</v>
      </c>
      <c r="AA226" s="72">
        <v>5</v>
      </c>
      <c r="AB226" s="72">
        <v>3.1</v>
      </c>
      <c r="AC226" s="72">
        <v>8</v>
      </c>
      <c r="AD226" s="72">
        <v>73</v>
      </c>
      <c r="AE226" s="71" t="str">
        <f t="shared" si="94"/>
        <v>Cleared</v>
      </c>
      <c r="AF226" s="72">
        <v>3</v>
      </c>
      <c r="AG226" s="72">
        <v>1</v>
      </c>
      <c r="AH226" s="72">
        <v>3</v>
      </c>
      <c r="AI226" s="72">
        <v>1</v>
      </c>
      <c r="AJ226" s="72">
        <v>1</v>
      </c>
      <c r="AK226" s="72">
        <v>4</v>
      </c>
      <c r="AL226" s="79">
        <f t="shared" si="111"/>
        <v>13</v>
      </c>
      <c r="AM226" s="79">
        <f t="shared" si="95"/>
        <v>43.333333333333336</v>
      </c>
      <c r="AN226" s="79">
        <f t="shared" si="96"/>
        <v>13</v>
      </c>
      <c r="AO226" s="76" t="str">
        <f t="shared" si="84"/>
        <v>Cleared</v>
      </c>
      <c r="AP226" s="76" t="str">
        <f t="shared" si="97"/>
        <v>Cleared</v>
      </c>
      <c r="AQ226" s="98" t="str">
        <f t="shared" si="98"/>
        <v>Cleared</v>
      </c>
      <c r="AR226" s="75">
        <v>1</v>
      </c>
      <c r="AS226" s="72">
        <v>16</v>
      </c>
      <c r="AT226" s="72">
        <v>11</v>
      </c>
      <c r="AU226" s="72">
        <v>2</v>
      </c>
      <c r="AV226" s="72">
        <v>2.1</v>
      </c>
      <c r="AW226" s="72">
        <v>8</v>
      </c>
      <c r="AX226" s="72">
        <v>74</v>
      </c>
      <c r="AY226" s="71" t="str">
        <f t="shared" si="99"/>
        <v>Cleared</v>
      </c>
      <c r="AZ226" s="72">
        <v>2</v>
      </c>
      <c r="BA226" s="72">
        <v>1</v>
      </c>
      <c r="BB226" s="72">
        <v>3</v>
      </c>
      <c r="BC226" s="72">
        <v>2</v>
      </c>
      <c r="BD226" s="72">
        <v>1</v>
      </c>
      <c r="BE226" s="72">
        <v>4</v>
      </c>
      <c r="BF226" s="79">
        <f t="shared" si="85"/>
        <v>13</v>
      </c>
      <c r="BG226" s="79">
        <f t="shared" si="100"/>
        <v>43.333333333333336</v>
      </c>
      <c r="BH226" s="79">
        <f t="shared" si="101"/>
        <v>13</v>
      </c>
      <c r="BI226" s="76" t="str">
        <f t="shared" si="86"/>
        <v>Cleared</v>
      </c>
      <c r="BJ226" s="76" t="str">
        <f t="shared" si="102"/>
        <v>Cleared</v>
      </c>
      <c r="BK226" s="98" t="str">
        <f t="shared" si="103"/>
        <v>Cleared</v>
      </c>
      <c r="BL226" s="75">
        <v>1.0333333333333334</v>
      </c>
      <c r="BM226" s="72">
        <v>13</v>
      </c>
      <c r="BN226" s="72">
        <v>11</v>
      </c>
      <c r="BO226" s="72">
        <v>4</v>
      </c>
      <c r="BP226" s="72">
        <v>2.7</v>
      </c>
      <c r="BQ226" s="72">
        <v>8</v>
      </c>
      <c r="BR226" s="72">
        <v>72</v>
      </c>
      <c r="BS226" s="71" t="str">
        <f t="shared" si="104"/>
        <v>Cleared</v>
      </c>
      <c r="BT226" s="98">
        <v>2</v>
      </c>
      <c r="BU226" s="98">
        <v>1</v>
      </c>
      <c r="BV226" s="98">
        <v>3</v>
      </c>
      <c r="BW226" s="98">
        <v>2</v>
      </c>
      <c r="BX226" s="98">
        <v>1</v>
      </c>
      <c r="BY226" s="98">
        <v>4</v>
      </c>
      <c r="BZ226" s="76">
        <f t="shared" si="105"/>
        <v>13</v>
      </c>
      <c r="CA226" s="79">
        <f t="shared" si="106"/>
        <v>43.333333333333336</v>
      </c>
      <c r="CB226" s="79">
        <f t="shared" si="107"/>
        <v>13</v>
      </c>
      <c r="CC226" s="99" t="str">
        <f t="shared" si="87"/>
        <v>Cleared</v>
      </c>
      <c r="CD226" s="99" t="str">
        <f t="shared" si="108"/>
        <v>Cleared</v>
      </c>
      <c r="CE226" s="98" t="str">
        <f t="shared" si="109"/>
        <v>Cleared</v>
      </c>
    </row>
    <row r="227" spans="1:83" s="77" customFormat="1" x14ac:dyDescent="0.3">
      <c r="A227" s="74">
        <v>223</v>
      </c>
      <c r="B227" s="60" t="s">
        <v>472</v>
      </c>
      <c r="C227" s="61" t="s">
        <v>473</v>
      </c>
      <c r="D227" s="75">
        <v>0.66666666666666663</v>
      </c>
      <c r="E227" s="71">
        <v>21</v>
      </c>
      <c r="F227" s="83">
        <v>1</v>
      </c>
      <c r="G227" s="83">
        <v>-13</v>
      </c>
      <c r="H227" s="83" t="s">
        <v>500</v>
      </c>
      <c r="I227" s="83">
        <v>8</v>
      </c>
      <c r="J227" s="83">
        <v>71</v>
      </c>
      <c r="K227" s="83" t="str">
        <f t="shared" si="88"/>
        <v>Cleared</v>
      </c>
      <c r="L227" s="83">
        <v>3</v>
      </c>
      <c r="M227" s="83">
        <v>1</v>
      </c>
      <c r="N227" s="83">
        <v>2</v>
      </c>
      <c r="O227" s="83">
        <v>3</v>
      </c>
      <c r="P227" s="83">
        <v>1</v>
      </c>
      <c r="Q227" s="83">
        <v>4</v>
      </c>
      <c r="R227" s="99">
        <f t="shared" si="110"/>
        <v>14</v>
      </c>
      <c r="S227" s="99">
        <f t="shared" si="89"/>
        <v>46.666666666666664</v>
      </c>
      <c r="T227" s="99">
        <f t="shared" si="90"/>
        <v>13.999999999999998</v>
      </c>
      <c r="U227" s="76" t="str">
        <f t="shared" si="91"/>
        <v>Cleared</v>
      </c>
      <c r="V227" s="76" t="str">
        <f t="shared" si="92"/>
        <v>Cleared</v>
      </c>
      <c r="W227" s="98" t="str">
        <f t="shared" si="93"/>
        <v>Cleared</v>
      </c>
      <c r="X227" s="82">
        <v>0.66666666666666663</v>
      </c>
      <c r="Y227" s="83" t="s">
        <v>24</v>
      </c>
      <c r="Z227" s="71" t="s">
        <v>24</v>
      </c>
      <c r="AA227" s="71" t="s">
        <v>24</v>
      </c>
      <c r="AB227" s="71" t="s">
        <v>24</v>
      </c>
      <c r="AC227" s="71" t="s">
        <v>24</v>
      </c>
      <c r="AD227" s="71">
        <v>71</v>
      </c>
      <c r="AE227" s="71" t="str">
        <f t="shared" si="94"/>
        <v>Cleared</v>
      </c>
      <c r="AF227" s="71">
        <v>0</v>
      </c>
      <c r="AG227" s="71">
        <v>0</v>
      </c>
      <c r="AH227" s="71">
        <v>0</v>
      </c>
      <c r="AI227" s="71">
        <v>0</v>
      </c>
      <c r="AJ227" s="71">
        <v>0</v>
      </c>
      <c r="AK227" s="71">
        <v>4</v>
      </c>
      <c r="AL227" s="76">
        <f t="shared" si="111"/>
        <v>4</v>
      </c>
      <c r="AM227" s="76">
        <f t="shared" si="95"/>
        <v>13.333333333333334</v>
      </c>
      <c r="AN227" s="76">
        <f t="shared" si="96"/>
        <v>4</v>
      </c>
      <c r="AO227" s="76" t="str">
        <f t="shared" si="84"/>
        <v>NC</v>
      </c>
      <c r="AP227" s="76" t="str">
        <f t="shared" si="97"/>
        <v>NC</v>
      </c>
      <c r="AQ227" s="98" t="str">
        <f t="shared" si="98"/>
        <v xml:space="preserve">Test </v>
      </c>
      <c r="AR227" s="75">
        <v>0.8</v>
      </c>
      <c r="AS227" s="71">
        <v>25</v>
      </c>
      <c r="AT227" s="71">
        <v>15</v>
      </c>
      <c r="AU227" s="71">
        <v>-9</v>
      </c>
      <c r="AV227" s="71" t="s">
        <v>24</v>
      </c>
      <c r="AW227" s="71">
        <v>7</v>
      </c>
      <c r="AX227" s="71">
        <v>76</v>
      </c>
      <c r="AY227" s="71" t="str">
        <f t="shared" si="99"/>
        <v>Cleared</v>
      </c>
      <c r="AZ227" s="71">
        <v>4</v>
      </c>
      <c r="BA227" s="71">
        <v>2</v>
      </c>
      <c r="BB227" s="71">
        <v>3</v>
      </c>
      <c r="BC227" s="71">
        <v>0</v>
      </c>
      <c r="BD227" s="71">
        <v>1</v>
      </c>
      <c r="BE227" s="71">
        <v>5</v>
      </c>
      <c r="BF227" s="76">
        <f t="shared" si="85"/>
        <v>15</v>
      </c>
      <c r="BG227" s="76">
        <f t="shared" si="100"/>
        <v>50</v>
      </c>
      <c r="BH227" s="76">
        <f t="shared" si="101"/>
        <v>15</v>
      </c>
      <c r="BI227" s="76" t="str">
        <f t="shared" si="86"/>
        <v>Cleared</v>
      </c>
      <c r="BJ227" s="76" t="str">
        <f t="shared" si="102"/>
        <v>Cleared</v>
      </c>
      <c r="BK227" s="98" t="str">
        <f t="shared" si="103"/>
        <v>Cleared</v>
      </c>
      <c r="BL227" s="75">
        <v>1.0333333333333334</v>
      </c>
      <c r="BM227" s="71">
        <v>20</v>
      </c>
      <c r="BN227" s="71">
        <v>12</v>
      </c>
      <c r="BO227" s="71">
        <v>-10</v>
      </c>
      <c r="BP227" s="71" t="s">
        <v>24</v>
      </c>
      <c r="BQ227" s="71">
        <v>7</v>
      </c>
      <c r="BR227" s="71" t="s">
        <v>24</v>
      </c>
      <c r="BS227" s="71" t="str">
        <f t="shared" si="104"/>
        <v>Cleared</v>
      </c>
      <c r="BT227" s="93">
        <v>3</v>
      </c>
      <c r="BU227" s="98">
        <v>2</v>
      </c>
      <c r="BV227" s="98">
        <v>2</v>
      </c>
      <c r="BW227" s="93">
        <v>0</v>
      </c>
      <c r="BX227" s="93">
        <v>1</v>
      </c>
      <c r="BY227" s="93">
        <v>0</v>
      </c>
      <c r="BZ227" s="76">
        <f t="shared" si="105"/>
        <v>8</v>
      </c>
      <c r="CA227" s="76">
        <f t="shared" si="106"/>
        <v>26.666666666666668</v>
      </c>
      <c r="CB227" s="76">
        <f t="shared" si="107"/>
        <v>8</v>
      </c>
      <c r="CC227" s="99" t="str">
        <f t="shared" si="87"/>
        <v>NC</v>
      </c>
      <c r="CD227" s="99" t="str">
        <f t="shared" si="108"/>
        <v>NC</v>
      </c>
      <c r="CE227" s="98" t="str">
        <f t="shared" si="109"/>
        <v xml:space="preserve">Test </v>
      </c>
    </row>
    <row r="228" spans="1:83" s="77" customFormat="1" x14ac:dyDescent="0.3">
      <c r="A228" s="78">
        <v>224</v>
      </c>
      <c r="B228" s="64" t="s">
        <v>474</v>
      </c>
      <c r="C228" s="65" t="s">
        <v>475</v>
      </c>
      <c r="D228" s="75">
        <v>0.8</v>
      </c>
      <c r="E228" s="83">
        <v>1</v>
      </c>
      <c r="F228" s="83">
        <v>1</v>
      </c>
      <c r="G228" s="83">
        <v>-1</v>
      </c>
      <c r="H228" s="83" t="s">
        <v>500</v>
      </c>
      <c r="I228" s="83">
        <v>8</v>
      </c>
      <c r="J228" s="83">
        <v>0</v>
      </c>
      <c r="K228" s="83" t="str">
        <f t="shared" si="88"/>
        <v>Cleared</v>
      </c>
      <c r="L228" s="83">
        <v>1</v>
      </c>
      <c r="M228" s="83">
        <v>1</v>
      </c>
      <c r="N228" s="97">
        <v>3</v>
      </c>
      <c r="O228" s="97">
        <v>3</v>
      </c>
      <c r="P228" s="97">
        <v>1</v>
      </c>
      <c r="Q228" s="97">
        <v>1</v>
      </c>
      <c r="R228" s="106">
        <f t="shared" si="110"/>
        <v>10</v>
      </c>
      <c r="S228" s="106">
        <f t="shared" si="89"/>
        <v>33.333333333333329</v>
      </c>
      <c r="T228" s="106">
        <f t="shared" si="90"/>
        <v>9.9999999999999982</v>
      </c>
      <c r="U228" s="76" t="str">
        <f t="shared" si="91"/>
        <v>Cleared</v>
      </c>
      <c r="V228" s="76" t="str">
        <f t="shared" si="92"/>
        <v>Cleared</v>
      </c>
      <c r="W228" s="98" t="str">
        <f t="shared" si="93"/>
        <v>Cleared</v>
      </c>
      <c r="X228" s="82">
        <v>1.0666666666666667</v>
      </c>
      <c r="Y228" s="97">
        <v>3</v>
      </c>
      <c r="Z228" s="72">
        <v>1</v>
      </c>
      <c r="AA228" s="72">
        <v>1</v>
      </c>
      <c r="AB228" s="72">
        <v>2.6</v>
      </c>
      <c r="AC228" s="72">
        <v>8</v>
      </c>
      <c r="AD228" s="72">
        <v>62</v>
      </c>
      <c r="AE228" s="71" t="str">
        <f t="shared" si="94"/>
        <v>Cleared</v>
      </c>
      <c r="AF228" s="72">
        <v>1</v>
      </c>
      <c r="AG228" s="72">
        <v>1</v>
      </c>
      <c r="AH228" s="72">
        <v>3</v>
      </c>
      <c r="AI228" s="72">
        <v>1</v>
      </c>
      <c r="AJ228" s="72">
        <v>1</v>
      </c>
      <c r="AK228" s="72">
        <v>3</v>
      </c>
      <c r="AL228" s="79">
        <f t="shared" si="111"/>
        <v>10</v>
      </c>
      <c r="AM228" s="79">
        <f t="shared" si="95"/>
        <v>33.333333333333329</v>
      </c>
      <c r="AN228" s="79">
        <f t="shared" si="96"/>
        <v>9.9999999999999982</v>
      </c>
      <c r="AO228" s="76" t="str">
        <f t="shared" si="84"/>
        <v>Cleared</v>
      </c>
      <c r="AP228" s="76" t="str">
        <f t="shared" si="97"/>
        <v>Cleared</v>
      </c>
      <c r="AQ228" s="98" t="str">
        <f t="shared" si="98"/>
        <v>Cleared</v>
      </c>
      <c r="AR228" s="75">
        <v>1.0333333333333334</v>
      </c>
      <c r="AS228" s="72">
        <v>18</v>
      </c>
      <c r="AT228" s="72">
        <v>2</v>
      </c>
      <c r="AU228" s="72">
        <v>-3</v>
      </c>
      <c r="AV228" s="72">
        <v>2.2999999999999998</v>
      </c>
      <c r="AW228" s="72">
        <v>8</v>
      </c>
      <c r="AX228" s="72">
        <v>64</v>
      </c>
      <c r="AY228" s="71" t="str">
        <f t="shared" si="99"/>
        <v>Cleared</v>
      </c>
      <c r="AZ228" s="72">
        <v>3</v>
      </c>
      <c r="BA228" s="72">
        <v>1</v>
      </c>
      <c r="BB228" s="72">
        <v>3</v>
      </c>
      <c r="BC228" s="72">
        <v>2</v>
      </c>
      <c r="BD228" s="72">
        <v>1</v>
      </c>
      <c r="BE228" s="72">
        <v>3</v>
      </c>
      <c r="BF228" s="79">
        <f t="shared" si="85"/>
        <v>13</v>
      </c>
      <c r="BG228" s="79">
        <f t="shared" si="100"/>
        <v>43.333333333333336</v>
      </c>
      <c r="BH228" s="79">
        <f t="shared" si="101"/>
        <v>13</v>
      </c>
      <c r="BI228" s="76" t="str">
        <f t="shared" si="86"/>
        <v>Cleared</v>
      </c>
      <c r="BJ228" s="76" t="str">
        <f t="shared" si="102"/>
        <v>Cleared</v>
      </c>
      <c r="BK228" s="98" t="str">
        <f t="shared" si="103"/>
        <v>Cleared</v>
      </c>
      <c r="BL228" s="75">
        <v>0.93333333333333335</v>
      </c>
      <c r="BM228" s="72">
        <v>10</v>
      </c>
      <c r="BN228" s="72">
        <v>6</v>
      </c>
      <c r="BO228" s="72">
        <v>-3</v>
      </c>
      <c r="BP228" s="72">
        <v>2.1</v>
      </c>
      <c r="BQ228" s="72">
        <v>8</v>
      </c>
      <c r="BR228" s="72">
        <v>62</v>
      </c>
      <c r="BS228" s="71" t="str">
        <f t="shared" si="104"/>
        <v>Cleared</v>
      </c>
      <c r="BT228" s="98">
        <v>1</v>
      </c>
      <c r="BU228" s="98">
        <v>1</v>
      </c>
      <c r="BV228" s="98">
        <v>3</v>
      </c>
      <c r="BW228" s="98">
        <v>2</v>
      </c>
      <c r="BX228" s="98">
        <v>1</v>
      </c>
      <c r="BY228" s="98">
        <v>3</v>
      </c>
      <c r="BZ228" s="76">
        <f t="shared" si="105"/>
        <v>11</v>
      </c>
      <c r="CA228" s="79">
        <f t="shared" si="106"/>
        <v>36.666666666666664</v>
      </c>
      <c r="CB228" s="79">
        <f t="shared" si="107"/>
        <v>10.999999999999998</v>
      </c>
      <c r="CC228" s="99" t="str">
        <f t="shared" si="87"/>
        <v>Cleared</v>
      </c>
      <c r="CD228" s="99" t="str">
        <f t="shared" si="108"/>
        <v>Cleared</v>
      </c>
      <c r="CE228" s="98" t="str">
        <f t="shared" si="109"/>
        <v>Cleared</v>
      </c>
    </row>
    <row r="229" spans="1:83" s="77" customFormat="1" x14ac:dyDescent="0.3">
      <c r="A229" s="74">
        <v>225</v>
      </c>
      <c r="B229" s="60" t="s">
        <v>476</v>
      </c>
      <c r="C229" s="61" t="s">
        <v>477</v>
      </c>
      <c r="D229" s="75">
        <v>0.66666666666666663</v>
      </c>
      <c r="E229" s="83">
        <v>9</v>
      </c>
      <c r="F229" s="83">
        <v>6</v>
      </c>
      <c r="G229" s="83">
        <v>-9</v>
      </c>
      <c r="H229" s="83" t="s">
        <v>500</v>
      </c>
      <c r="I229" s="83">
        <v>8</v>
      </c>
      <c r="J229" s="83">
        <v>65</v>
      </c>
      <c r="K229" s="83" t="str">
        <f t="shared" si="88"/>
        <v>Cleared</v>
      </c>
      <c r="L229" s="83">
        <v>1</v>
      </c>
      <c r="M229" s="83">
        <v>1</v>
      </c>
      <c r="N229" s="83">
        <v>3</v>
      </c>
      <c r="O229" s="83">
        <v>3</v>
      </c>
      <c r="P229" s="83">
        <v>1</v>
      </c>
      <c r="Q229" s="83">
        <v>3</v>
      </c>
      <c r="R229" s="99">
        <f t="shared" si="110"/>
        <v>12</v>
      </c>
      <c r="S229" s="99">
        <f t="shared" si="89"/>
        <v>40</v>
      </c>
      <c r="T229" s="99">
        <f t="shared" si="90"/>
        <v>12</v>
      </c>
      <c r="U229" s="76" t="str">
        <f t="shared" si="91"/>
        <v>Cleared</v>
      </c>
      <c r="V229" s="76" t="str">
        <f t="shared" si="92"/>
        <v>Cleared</v>
      </c>
      <c r="W229" s="98" t="str">
        <f t="shared" si="93"/>
        <v>Cleared</v>
      </c>
      <c r="X229" s="82">
        <v>0.66666666666666663</v>
      </c>
      <c r="Y229" s="83" t="s">
        <v>24</v>
      </c>
      <c r="Z229" s="71" t="s">
        <v>24</v>
      </c>
      <c r="AA229" s="71" t="s">
        <v>24</v>
      </c>
      <c r="AB229" s="71" t="s">
        <v>24</v>
      </c>
      <c r="AC229" s="71">
        <v>8</v>
      </c>
      <c r="AD229" s="71" t="s">
        <v>24</v>
      </c>
      <c r="AE229" s="71" t="str">
        <f t="shared" si="94"/>
        <v>Cleared</v>
      </c>
      <c r="AF229" s="71">
        <v>0</v>
      </c>
      <c r="AG229" s="71">
        <v>0</v>
      </c>
      <c r="AH229" s="71">
        <v>0</v>
      </c>
      <c r="AI229" s="71">
        <v>0</v>
      </c>
      <c r="AJ229" s="71">
        <v>1</v>
      </c>
      <c r="AK229" s="71">
        <v>0</v>
      </c>
      <c r="AL229" s="76">
        <f t="shared" si="111"/>
        <v>1</v>
      </c>
      <c r="AM229" s="76">
        <f t="shared" si="95"/>
        <v>3.3333333333333335</v>
      </c>
      <c r="AN229" s="76">
        <f t="shared" si="96"/>
        <v>1</v>
      </c>
      <c r="AO229" s="76" t="str">
        <f t="shared" si="84"/>
        <v>NC</v>
      </c>
      <c r="AP229" s="76" t="str">
        <f t="shared" si="97"/>
        <v>NC</v>
      </c>
      <c r="AQ229" s="98" t="str">
        <f t="shared" si="98"/>
        <v xml:space="preserve">Test </v>
      </c>
      <c r="AR229" s="75">
        <v>0.66666666666666663</v>
      </c>
      <c r="AS229" s="71">
        <v>10</v>
      </c>
      <c r="AT229" s="71">
        <v>16</v>
      </c>
      <c r="AU229" s="71">
        <v>2</v>
      </c>
      <c r="AV229" s="71" t="s">
        <v>24</v>
      </c>
      <c r="AW229" s="71">
        <v>8</v>
      </c>
      <c r="AX229" s="71">
        <v>64</v>
      </c>
      <c r="AY229" s="71" t="str">
        <f t="shared" si="99"/>
        <v>Cleared</v>
      </c>
      <c r="AZ229" s="71">
        <v>1</v>
      </c>
      <c r="BA229" s="71">
        <v>2</v>
      </c>
      <c r="BB229" s="71">
        <v>3</v>
      </c>
      <c r="BC229" s="71">
        <v>0</v>
      </c>
      <c r="BD229" s="71">
        <v>1</v>
      </c>
      <c r="BE229" s="71">
        <v>3</v>
      </c>
      <c r="BF229" s="76">
        <f t="shared" si="85"/>
        <v>10</v>
      </c>
      <c r="BG229" s="76">
        <f t="shared" si="100"/>
        <v>33.333333333333329</v>
      </c>
      <c r="BH229" s="76">
        <f t="shared" si="101"/>
        <v>9.9999999999999982</v>
      </c>
      <c r="BI229" s="76" t="str">
        <f t="shared" si="86"/>
        <v>Cleared</v>
      </c>
      <c r="BJ229" s="76" t="str">
        <f t="shared" si="102"/>
        <v>Cleared</v>
      </c>
      <c r="BK229" s="98" t="str">
        <f t="shared" si="103"/>
        <v>Cleared</v>
      </c>
      <c r="BL229" s="75">
        <v>0.66666666666666663</v>
      </c>
      <c r="BM229" s="71">
        <v>12</v>
      </c>
      <c r="BN229" s="71">
        <v>21</v>
      </c>
      <c r="BO229" s="71">
        <v>-8</v>
      </c>
      <c r="BP229" s="71">
        <v>4.3</v>
      </c>
      <c r="BQ229" s="71">
        <v>8</v>
      </c>
      <c r="BR229" s="71">
        <v>57</v>
      </c>
      <c r="BS229" s="71" t="str">
        <f t="shared" si="104"/>
        <v>Cleared</v>
      </c>
      <c r="BT229" s="93">
        <v>2</v>
      </c>
      <c r="BU229" s="98">
        <v>3</v>
      </c>
      <c r="BV229" s="98">
        <v>2</v>
      </c>
      <c r="BW229" s="93">
        <v>2</v>
      </c>
      <c r="BX229" s="93">
        <v>1</v>
      </c>
      <c r="BY229" s="93">
        <v>2</v>
      </c>
      <c r="BZ229" s="76">
        <f t="shared" si="105"/>
        <v>12</v>
      </c>
      <c r="CA229" s="76">
        <f t="shared" si="106"/>
        <v>40</v>
      </c>
      <c r="CB229" s="76">
        <f t="shared" si="107"/>
        <v>12</v>
      </c>
      <c r="CC229" s="99" t="str">
        <f t="shared" si="87"/>
        <v>Cleared</v>
      </c>
      <c r="CD229" s="99" t="str">
        <f t="shared" si="108"/>
        <v>Cleared</v>
      </c>
      <c r="CE229" s="98" t="str">
        <f t="shared" si="109"/>
        <v>Cleared</v>
      </c>
    </row>
    <row r="230" spans="1:83" s="77" customFormat="1" x14ac:dyDescent="0.3">
      <c r="A230" s="78">
        <v>226</v>
      </c>
      <c r="B230" s="64" t="s">
        <v>478</v>
      </c>
      <c r="C230" s="65" t="s">
        <v>479</v>
      </c>
      <c r="D230" s="75">
        <v>0.66666666666666663</v>
      </c>
      <c r="E230" s="83" t="s">
        <v>24</v>
      </c>
      <c r="F230" s="83" t="s">
        <v>24</v>
      </c>
      <c r="G230" s="83" t="s">
        <v>24</v>
      </c>
      <c r="H230" s="83" t="s">
        <v>24</v>
      </c>
      <c r="I230" s="83" t="s">
        <v>24</v>
      </c>
      <c r="J230" s="83" t="s">
        <v>24</v>
      </c>
      <c r="K230" s="83" t="str">
        <f t="shared" si="88"/>
        <v>Cleared</v>
      </c>
      <c r="L230" s="83">
        <v>0</v>
      </c>
      <c r="M230" s="83">
        <v>0</v>
      </c>
      <c r="N230" s="97">
        <v>0</v>
      </c>
      <c r="O230" s="97">
        <v>0</v>
      </c>
      <c r="P230" s="97">
        <v>0</v>
      </c>
      <c r="Q230" s="97">
        <v>0</v>
      </c>
      <c r="R230" s="106">
        <f t="shared" si="110"/>
        <v>0</v>
      </c>
      <c r="S230" s="106">
        <f t="shared" si="89"/>
        <v>0</v>
      </c>
      <c r="T230" s="106">
        <f t="shared" si="90"/>
        <v>0</v>
      </c>
      <c r="U230" s="76" t="str">
        <f t="shared" si="91"/>
        <v>NC</v>
      </c>
      <c r="V230" s="76" t="str">
        <f t="shared" si="92"/>
        <v>NC</v>
      </c>
      <c r="W230" s="98" t="str">
        <f t="shared" si="93"/>
        <v xml:space="preserve">Test </v>
      </c>
      <c r="X230" s="82">
        <v>0.96666666666666667</v>
      </c>
      <c r="Y230" s="97">
        <v>7</v>
      </c>
      <c r="Z230" s="72">
        <v>1</v>
      </c>
      <c r="AA230" s="72">
        <v>4</v>
      </c>
      <c r="AB230" s="72" t="s">
        <v>24</v>
      </c>
      <c r="AC230" s="72">
        <v>8</v>
      </c>
      <c r="AD230" s="72">
        <v>67</v>
      </c>
      <c r="AE230" s="71" t="str">
        <f t="shared" si="94"/>
        <v>Cleared</v>
      </c>
      <c r="AF230" s="72">
        <v>1</v>
      </c>
      <c r="AG230" s="72">
        <v>1</v>
      </c>
      <c r="AH230" s="72">
        <v>3</v>
      </c>
      <c r="AI230" s="72">
        <v>0</v>
      </c>
      <c r="AJ230" s="72">
        <v>1</v>
      </c>
      <c r="AK230" s="72">
        <v>4</v>
      </c>
      <c r="AL230" s="79">
        <f t="shared" si="111"/>
        <v>10</v>
      </c>
      <c r="AM230" s="79">
        <f t="shared" si="95"/>
        <v>33.333333333333329</v>
      </c>
      <c r="AN230" s="79">
        <f t="shared" si="96"/>
        <v>9.9999999999999982</v>
      </c>
      <c r="AO230" s="76" t="str">
        <f t="shared" si="84"/>
        <v>Cleared</v>
      </c>
      <c r="AP230" s="76" t="str">
        <f t="shared" si="97"/>
        <v>Cleared</v>
      </c>
      <c r="AQ230" s="98" t="str">
        <f t="shared" si="98"/>
        <v>Cleared</v>
      </c>
      <c r="AR230" s="75">
        <v>0.93333333333333335</v>
      </c>
      <c r="AS230" s="72">
        <v>3</v>
      </c>
      <c r="AT230" s="72">
        <v>2</v>
      </c>
      <c r="AU230" s="72">
        <v>3</v>
      </c>
      <c r="AV230" s="72">
        <v>2.7</v>
      </c>
      <c r="AW230" s="72">
        <v>7</v>
      </c>
      <c r="AX230" s="72">
        <v>69</v>
      </c>
      <c r="AY230" s="71" t="str">
        <f t="shared" si="99"/>
        <v>Cleared</v>
      </c>
      <c r="AZ230" s="72">
        <v>1</v>
      </c>
      <c r="BA230" s="72">
        <v>1</v>
      </c>
      <c r="BB230" s="72">
        <v>3</v>
      </c>
      <c r="BC230" s="72">
        <v>2</v>
      </c>
      <c r="BD230" s="72">
        <v>1</v>
      </c>
      <c r="BE230" s="72">
        <v>4</v>
      </c>
      <c r="BF230" s="79">
        <f t="shared" si="85"/>
        <v>12</v>
      </c>
      <c r="BG230" s="79">
        <f t="shared" si="100"/>
        <v>40</v>
      </c>
      <c r="BH230" s="79">
        <f t="shared" si="101"/>
        <v>12</v>
      </c>
      <c r="BI230" s="76" t="str">
        <f t="shared" si="86"/>
        <v>Cleared</v>
      </c>
      <c r="BJ230" s="76" t="str">
        <f t="shared" si="102"/>
        <v>Cleared</v>
      </c>
      <c r="BK230" s="98" t="str">
        <f t="shared" si="103"/>
        <v>Cleared</v>
      </c>
      <c r="BL230" s="75">
        <v>0.73333333333333328</v>
      </c>
      <c r="BM230" s="72">
        <v>3</v>
      </c>
      <c r="BN230" s="72">
        <v>2</v>
      </c>
      <c r="BO230" s="72">
        <v>0</v>
      </c>
      <c r="BP230" s="72">
        <v>4.0999999999999996</v>
      </c>
      <c r="BQ230" s="72">
        <v>7</v>
      </c>
      <c r="BR230" s="72">
        <v>67</v>
      </c>
      <c r="BS230" s="71" t="str">
        <f t="shared" si="104"/>
        <v>Cleared</v>
      </c>
      <c r="BT230" s="98">
        <v>1</v>
      </c>
      <c r="BU230" s="98">
        <v>1</v>
      </c>
      <c r="BV230" s="98">
        <v>3</v>
      </c>
      <c r="BW230" s="98">
        <v>2</v>
      </c>
      <c r="BX230" s="98">
        <v>1</v>
      </c>
      <c r="BY230" s="98">
        <v>4</v>
      </c>
      <c r="BZ230" s="76">
        <f t="shared" si="105"/>
        <v>12</v>
      </c>
      <c r="CA230" s="79">
        <f t="shared" si="106"/>
        <v>40</v>
      </c>
      <c r="CB230" s="79">
        <f t="shared" si="107"/>
        <v>12</v>
      </c>
      <c r="CC230" s="99" t="str">
        <f t="shared" si="87"/>
        <v>Cleared</v>
      </c>
      <c r="CD230" s="99" t="str">
        <f t="shared" si="108"/>
        <v>Cleared</v>
      </c>
      <c r="CE230" s="98" t="str">
        <f t="shared" si="109"/>
        <v>Cleared</v>
      </c>
    </row>
    <row r="231" spans="1:83" s="77" customFormat="1" x14ac:dyDescent="0.3">
      <c r="A231" s="74">
        <v>227</v>
      </c>
      <c r="B231" s="60" t="s">
        <v>480</v>
      </c>
      <c r="C231" s="61" t="s">
        <v>481</v>
      </c>
      <c r="D231" s="75">
        <v>0</v>
      </c>
      <c r="E231" s="83" t="s">
        <v>24</v>
      </c>
      <c r="F231" s="83" t="s">
        <v>24</v>
      </c>
      <c r="G231" s="83" t="s">
        <v>24</v>
      </c>
      <c r="H231" s="83" t="s">
        <v>24</v>
      </c>
      <c r="I231" s="83" t="s">
        <v>24</v>
      </c>
      <c r="J231" s="83" t="s">
        <v>24</v>
      </c>
      <c r="K231" s="83" t="str">
        <f t="shared" si="88"/>
        <v>NC</v>
      </c>
      <c r="L231" s="83">
        <v>0</v>
      </c>
      <c r="M231" s="83">
        <v>0</v>
      </c>
      <c r="N231" s="83">
        <v>0</v>
      </c>
      <c r="O231" s="83">
        <v>0</v>
      </c>
      <c r="P231" s="83">
        <v>0</v>
      </c>
      <c r="Q231" s="83">
        <v>0</v>
      </c>
      <c r="R231" s="99">
        <f t="shared" si="110"/>
        <v>0</v>
      </c>
      <c r="S231" s="99">
        <f t="shared" si="89"/>
        <v>0</v>
      </c>
      <c r="T231" s="99">
        <f t="shared" si="90"/>
        <v>0</v>
      </c>
      <c r="U231" s="76" t="str">
        <f t="shared" si="91"/>
        <v>NC</v>
      </c>
      <c r="V231" s="76" t="str">
        <f t="shared" si="92"/>
        <v>NC</v>
      </c>
      <c r="W231" s="98" t="str">
        <f t="shared" si="93"/>
        <v xml:space="preserve">Attendance  Test </v>
      </c>
      <c r="X231" s="82">
        <v>6.6666666666666666E-2</v>
      </c>
      <c r="Y231" s="83" t="s">
        <v>24</v>
      </c>
      <c r="Z231" s="71" t="s">
        <v>24</v>
      </c>
      <c r="AA231" s="71" t="s">
        <v>24</v>
      </c>
      <c r="AB231" s="71" t="s">
        <v>24</v>
      </c>
      <c r="AC231" s="71">
        <v>8</v>
      </c>
      <c r="AD231" s="71" t="s">
        <v>24</v>
      </c>
      <c r="AE231" s="71" t="str">
        <f t="shared" si="94"/>
        <v>NC</v>
      </c>
      <c r="AF231" s="71">
        <v>0</v>
      </c>
      <c r="AG231" s="71">
        <v>0</v>
      </c>
      <c r="AH231" s="71">
        <v>0</v>
      </c>
      <c r="AI231" s="71">
        <v>0</v>
      </c>
      <c r="AJ231" s="71">
        <v>1</v>
      </c>
      <c r="AK231" s="71">
        <v>0</v>
      </c>
      <c r="AL231" s="76">
        <f t="shared" si="111"/>
        <v>1</v>
      </c>
      <c r="AM231" s="76">
        <f t="shared" si="95"/>
        <v>3.3333333333333335</v>
      </c>
      <c r="AN231" s="76">
        <f t="shared" si="96"/>
        <v>1</v>
      </c>
      <c r="AO231" s="76" t="str">
        <f t="shared" si="84"/>
        <v>NC</v>
      </c>
      <c r="AP231" s="76" t="str">
        <f t="shared" si="97"/>
        <v>NC</v>
      </c>
      <c r="AQ231" s="98" t="str">
        <f t="shared" si="98"/>
        <v xml:space="preserve">Attendance  Test </v>
      </c>
      <c r="AR231" s="75">
        <v>0</v>
      </c>
      <c r="AS231" s="71" t="s">
        <v>24</v>
      </c>
      <c r="AT231" s="71" t="s">
        <v>24</v>
      </c>
      <c r="AU231" s="71" t="s">
        <v>24</v>
      </c>
      <c r="AV231" s="71" t="s">
        <v>24</v>
      </c>
      <c r="AW231" s="71" t="s">
        <v>24</v>
      </c>
      <c r="AX231" s="71" t="s">
        <v>24</v>
      </c>
      <c r="AY231" s="71" t="str">
        <f t="shared" si="99"/>
        <v>NC</v>
      </c>
      <c r="AZ231" s="71">
        <v>0</v>
      </c>
      <c r="BA231" s="71">
        <v>0</v>
      </c>
      <c r="BB231" s="71">
        <v>0</v>
      </c>
      <c r="BC231" s="71">
        <v>0</v>
      </c>
      <c r="BD231" s="71">
        <v>0</v>
      </c>
      <c r="BE231" s="71">
        <v>0</v>
      </c>
      <c r="BF231" s="76">
        <f t="shared" si="85"/>
        <v>0</v>
      </c>
      <c r="BG231" s="76">
        <f t="shared" si="100"/>
        <v>0</v>
      </c>
      <c r="BH231" s="76">
        <f t="shared" si="101"/>
        <v>0</v>
      </c>
      <c r="BI231" s="76" t="str">
        <f t="shared" si="86"/>
        <v>NC</v>
      </c>
      <c r="BJ231" s="76" t="str">
        <f t="shared" si="102"/>
        <v>NC</v>
      </c>
      <c r="BK231" s="98" t="str">
        <f t="shared" si="103"/>
        <v xml:space="preserve">Attendance  Test </v>
      </c>
      <c r="BL231" s="75">
        <v>0</v>
      </c>
      <c r="BM231" s="71" t="s">
        <v>24</v>
      </c>
      <c r="BN231" s="71" t="s">
        <v>24</v>
      </c>
      <c r="BO231" s="71" t="s">
        <v>24</v>
      </c>
      <c r="BP231" s="71" t="s">
        <v>24</v>
      </c>
      <c r="BQ231" s="71" t="s">
        <v>24</v>
      </c>
      <c r="BR231" s="71" t="s">
        <v>24</v>
      </c>
      <c r="BS231" s="71" t="str">
        <f t="shared" si="104"/>
        <v>NC</v>
      </c>
      <c r="BT231" s="93">
        <v>0</v>
      </c>
      <c r="BU231" s="98">
        <v>0</v>
      </c>
      <c r="BV231" s="98">
        <v>0</v>
      </c>
      <c r="BW231" s="93">
        <v>0</v>
      </c>
      <c r="BX231" s="93">
        <v>0</v>
      </c>
      <c r="BY231" s="93">
        <v>0</v>
      </c>
      <c r="BZ231" s="76">
        <f t="shared" si="105"/>
        <v>0</v>
      </c>
      <c r="CA231" s="76">
        <f t="shared" si="106"/>
        <v>0</v>
      </c>
      <c r="CB231" s="76">
        <f t="shared" si="107"/>
        <v>0</v>
      </c>
      <c r="CC231" s="99" t="str">
        <f t="shared" si="87"/>
        <v>NC</v>
      </c>
      <c r="CD231" s="99" t="str">
        <f t="shared" si="108"/>
        <v>NC</v>
      </c>
      <c r="CE231" s="98" t="str">
        <f t="shared" si="109"/>
        <v xml:space="preserve">Attendance  Test </v>
      </c>
    </row>
    <row r="232" spans="1:83" s="77" customFormat="1" x14ac:dyDescent="0.3">
      <c r="A232" s="80">
        <v>228</v>
      </c>
      <c r="B232" s="97" t="s">
        <v>572</v>
      </c>
      <c r="C232" s="68" t="s">
        <v>483</v>
      </c>
      <c r="D232" s="82">
        <v>0</v>
      </c>
      <c r="E232" s="83" t="s">
        <v>24</v>
      </c>
      <c r="F232" s="83" t="s">
        <v>24</v>
      </c>
      <c r="G232" s="83" t="s">
        <v>24</v>
      </c>
      <c r="H232" s="83" t="s">
        <v>24</v>
      </c>
      <c r="I232" s="83" t="s">
        <v>24</v>
      </c>
      <c r="J232" s="83" t="s">
        <v>24</v>
      </c>
      <c r="K232" s="83" t="str">
        <f t="shared" si="88"/>
        <v>NC</v>
      </c>
      <c r="L232" s="83">
        <v>0</v>
      </c>
      <c r="M232" s="83">
        <v>0</v>
      </c>
      <c r="N232" s="97">
        <v>0</v>
      </c>
      <c r="O232" s="97">
        <v>0</v>
      </c>
      <c r="P232" s="97">
        <v>0</v>
      </c>
      <c r="Q232" s="97">
        <v>0</v>
      </c>
      <c r="R232" s="106">
        <f t="shared" si="110"/>
        <v>0</v>
      </c>
      <c r="S232" s="106">
        <f t="shared" si="89"/>
        <v>0</v>
      </c>
      <c r="T232" s="106">
        <f t="shared" si="90"/>
        <v>0</v>
      </c>
      <c r="U232" s="76" t="str">
        <f t="shared" si="91"/>
        <v>NC</v>
      </c>
      <c r="V232" s="76" t="str">
        <f t="shared" si="92"/>
        <v>NC</v>
      </c>
      <c r="W232" s="98" t="str">
        <f t="shared" si="93"/>
        <v xml:space="preserve">Attendance  Test </v>
      </c>
      <c r="X232" s="82">
        <v>0</v>
      </c>
      <c r="Y232" s="97" t="s">
        <v>24</v>
      </c>
      <c r="Z232" s="73" t="s">
        <v>24</v>
      </c>
      <c r="AA232" s="73" t="s">
        <v>24</v>
      </c>
      <c r="AB232" s="73" t="s">
        <v>24</v>
      </c>
      <c r="AC232" s="73" t="s">
        <v>24</v>
      </c>
      <c r="AD232" s="73" t="s">
        <v>24</v>
      </c>
      <c r="AE232" s="71" t="str">
        <f t="shared" si="94"/>
        <v>NC</v>
      </c>
      <c r="AF232" s="73">
        <v>0</v>
      </c>
      <c r="AG232" s="73">
        <v>0</v>
      </c>
      <c r="AH232" s="73">
        <v>0</v>
      </c>
      <c r="AI232" s="73">
        <v>0</v>
      </c>
      <c r="AJ232" s="73">
        <v>0</v>
      </c>
      <c r="AK232" s="73">
        <v>0</v>
      </c>
      <c r="AL232" s="81">
        <f t="shared" si="111"/>
        <v>0</v>
      </c>
      <c r="AM232" s="81">
        <f t="shared" si="95"/>
        <v>0</v>
      </c>
      <c r="AN232" s="81">
        <f t="shared" si="96"/>
        <v>0</v>
      </c>
      <c r="AO232" s="76" t="str">
        <f t="shared" si="84"/>
        <v>NC</v>
      </c>
      <c r="AP232" s="76" t="str">
        <f t="shared" si="97"/>
        <v>NC</v>
      </c>
      <c r="AQ232" s="98" t="str">
        <f t="shared" si="98"/>
        <v xml:space="preserve">Attendance  Test </v>
      </c>
      <c r="AR232" s="75">
        <v>0.66666666666666663</v>
      </c>
      <c r="AS232" s="73" t="s">
        <v>24</v>
      </c>
      <c r="AT232" s="73" t="s">
        <v>24</v>
      </c>
      <c r="AU232" s="73" t="s">
        <v>24</v>
      </c>
      <c r="AV232" s="73" t="s">
        <v>24</v>
      </c>
      <c r="AW232" s="73" t="s">
        <v>24</v>
      </c>
      <c r="AX232" s="73" t="s">
        <v>24</v>
      </c>
      <c r="AY232" s="71" t="str">
        <f t="shared" si="99"/>
        <v>Cleared</v>
      </c>
      <c r="AZ232" s="73">
        <v>0</v>
      </c>
      <c r="BA232" s="73">
        <v>0</v>
      </c>
      <c r="BB232" s="73">
        <v>0</v>
      </c>
      <c r="BC232" s="73">
        <v>0</v>
      </c>
      <c r="BD232" s="73">
        <v>0</v>
      </c>
      <c r="BE232" s="73">
        <v>0</v>
      </c>
      <c r="BF232" s="81">
        <f t="shared" si="85"/>
        <v>0</v>
      </c>
      <c r="BG232" s="81">
        <f t="shared" si="100"/>
        <v>0</v>
      </c>
      <c r="BH232" s="81">
        <f t="shared" si="101"/>
        <v>0</v>
      </c>
      <c r="BI232" s="76" t="str">
        <f t="shared" si="86"/>
        <v>NC</v>
      </c>
      <c r="BJ232" s="76" t="str">
        <f t="shared" si="102"/>
        <v>NC</v>
      </c>
      <c r="BK232" s="98" t="str">
        <f t="shared" si="103"/>
        <v xml:space="preserve">Test </v>
      </c>
      <c r="BL232" s="75">
        <v>0.66666666666666663</v>
      </c>
      <c r="BM232" s="73" t="s">
        <v>24</v>
      </c>
      <c r="BN232" s="73" t="s">
        <v>24</v>
      </c>
      <c r="BO232" s="73" t="s">
        <v>24</v>
      </c>
      <c r="BP232" s="73" t="s">
        <v>24</v>
      </c>
      <c r="BQ232" s="73" t="s">
        <v>24</v>
      </c>
      <c r="BR232" s="73" t="s">
        <v>24</v>
      </c>
      <c r="BS232" s="71" t="str">
        <f t="shared" si="104"/>
        <v>Cleared</v>
      </c>
      <c r="BT232" s="98">
        <v>0</v>
      </c>
      <c r="BU232" s="98">
        <v>0</v>
      </c>
      <c r="BV232" s="98">
        <v>0</v>
      </c>
      <c r="BW232" s="98">
        <v>0</v>
      </c>
      <c r="BX232" s="98">
        <v>0</v>
      </c>
      <c r="BY232" s="98">
        <v>0</v>
      </c>
      <c r="BZ232" s="76">
        <f t="shared" si="105"/>
        <v>0</v>
      </c>
      <c r="CA232" s="81">
        <f t="shared" si="106"/>
        <v>0</v>
      </c>
      <c r="CB232" s="81">
        <f t="shared" si="107"/>
        <v>0</v>
      </c>
      <c r="CC232" s="99" t="str">
        <f t="shared" si="87"/>
        <v>NC</v>
      </c>
      <c r="CD232" s="99" t="str">
        <f t="shared" si="108"/>
        <v>NC</v>
      </c>
      <c r="CE232" s="98" t="str">
        <f t="shared" si="109"/>
        <v xml:space="preserve">Test </v>
      </c>
    </row>
  </sheetData>
  <mergeCells count="36">
    <mergeCell ref="CD3:CD4"/>
    <mergeCell ref="K3:K4"/>
    <mergeCell ref="X3:X4"/>
    <mergeCell ref="Y3:AD3"/>
    <mergeCell ref="AE3:AE4"/>
    <mergeCell ref="AF3:AK3"/>
    <mergeCell ref="L3:Q3"/>
    <mergeCell ref="R3:R4"/>
    <mergeCell ref="U3:U4"/>
    <mergeCell ref="A3:A4"/>
    <mergeCell ref="B3:B4"/>
    <mergeCell ref="C3:C4"/>
    <mergeCell ref="D3:D4"/>
    <mergeCell ref="E3:J3"/>
    <mergeCell ref="BM3:BQ3"/>
    <mergeCell ref="BS3:BS4"/>
    <mergeCell ref="AM3:AM4"/>
    <mergeCell ref="AN3:AN4"/>
    <mergeCell ref="AR3:AR4"/>
    <mergeCell ref="AS3:AX3"/>
    <mergeCell ref="BT3:BY3"/>
    <mergeCell ref="AL3:AL4"/>
    <mergeCell ref="S3:S4"/>
    <mergeCell ref="T3:T4"/>
    <mergeCell ref="X2:AQ2"/>
    <mergeCell ref="AR2:BK2"/>
    <mergeCell ref="BL2:CE2"/>
    <mergeCell ref="BZ3:BZ4"/>
    <mergeCell ref="CA3:CA4"/>
    <mergeCell ref="CB3:CB4"/>
    <mergeCell ref="AY3:AY4"/>
    <mergeCell ref="AZ3:BD3"/>
    <mergeCell ref="BF3:BF4"/>
    <mergeCell ref="BG3:BG4"/>
    <mergeCell ref="BH3:BH4"/>
    <mergeCell ref="BL3:BL4"/>
  </mergeCells>
  <conditionalFormatting sqref="A3:C3">
    <cfRule type="duplicateValues" dxfId="23" priority="13"/>
  </conditionalFormatting>
  <conditionalFormatting sqref="B232">
    <cfRule type="duplicateValues" dxfId="22" priority="1"/>
  </conditionalFormatting>
  <conditionalFormatting sqref="C232">
    <cfRule type="duplicateValues" dxfId="21" priority="2"/>
    <cfRule type="duplicateValues" dxfId="20" priority="3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D366-800A-4F99-B144-11D80DB74263}">
  <dimension ref="A1:AI232"/>
  <sheetViews>
    <sheetView topLeftCell="AB1" workbookViewId="0">
      <selection activeCell="K5" sqref="K5:K232"/>
    </sheetView>
  </sheetViews>
  <sheetFormatPr defaultRowHeight="14.4" x14ac:dyDescent="0.3"/>
  <cols>
    <col min="1" max="1" width="5.21875" customWidth="1"/>
    <col min="2" max="2" width="19.88671875" customWidth="1"/>
    <col min="3" max="3" width="21.33203125" customWidth="1"/>
    <col min="4" max="4" width="10.5546875" style="5" customWidth="1"/>
    <col min="5" max="5" width="12.5546875" customWidth="1"/>
    <col min="6" max="6" width="12.77734375" customWidth="1"/>
    <col min="7" max="7" width="13.5546875" customWidth="1"/>
    <col min="8" max="8" width="15.88671875" customWidth="1"/>
    <col min="9" max="11" width="12.44140625" customWidth="1"/>
    <col min="12" max="12" width="14.33203125" style="5" customWidth="1"/>
    <col min="13" max="16" width="14.33203125" customWidth="1"/>
    <col min="17" max="19" width="12.44140625" customWidth="1"/>
    <col min="20" max="20" width="14.33203125" style="5" customWidth="1"/>
    <col min="21" max="24" width="14.33203125" customWidth="1"/>
    <col min="25" max="27" width="12.44140625" customWidth="1"/>
    <col min="28" max="28" width="14.33203125" style="5" customWidth="1"/>
    <col min="29" max="32" width="14.33203125" customWidth="1"/>
    <col min="33" max="35" width="12.44140625" customWidth="1"/>
  </cols>
  <sheetData>
    <row r="1" spans="1:35" ht="25.05" customHeight="1" x14ac:dyDescent="0.3">
      <c r="A1" s="228" t="s">
        <v>501</v>
      </c>
      <c r="B1" s="229"/>
      <c r="C1" s="229"/>
      <c r="D1" s="222" t="s">
        <v>502</v>
      </c>
      <c r="E1" s="223"/>
      <c r="F1" s="223"/>
      <c r="G1" s="223"/>
      <c r="H1" s="223"/>
      <c r="I1" s="223"/>
      <c r="J1" s="224"/>
      <c r="K1" s="24"/>
      <c r="L1" s="222" t="s">
        <v>502</v>
      </c>
      <c r="M1" s="223"/>
      <c r="N1" s="223"/>
      <c r="O1" s="223"/>
      <c r="P1" s="223"/>
      <c r="Q1" s="223"/>
      <c r="R1" s="224"/>
      <c r="S1" s="24"/>
      <c r="T1" s="222" t="s">
        <v>502</v>
      </c>
      <c r="U1" s="223"/>
      <c r="V1" s="223"/>
      <c r="W1" s="223"/>
      <c r="X1" s="223"/>
      <c r="Y1" s="223"/>
      <c r="Z1" s="224"/>
      <c r="AA1" s="24"/>
      <c r="AB1" s="222" t="s">
        <v>502</v>
      </c>
      <c r="AC1" s="223"/>
      <c r="AD1" s="223"/>
      <c r="AE1" s="223"/>
      <c r="AF1" s="223"/>
      <c r="AG1" s="223"/>
      <c r="AH1" s="224"/>
      <c r="AI1" s="24"/>
    </row>
    <row r="2" spans="1:35" ht="21" customHeight="1" x14ac:dyDescent="0.3">
      <c r="A2" s="25"/>
      <c r="B2" s="25" t="s">
        <v>503</v>
      </c>
      <c r="C2" s="25"/>
      <c r="D2" s="25"/>
      <c r="E2" s="25" t="s">
        <v>504</v>
      </c>
      <c r="G2" s="26" t="s">
        <v>505</v>
      </c>
      <c r="I2" s="25" t="s">
        <v>506</v>
      </c>
      <c r="J2" s="27"/>
      <c r="K2" s="28"/>
      <c r="M2" s="25"/>
      <c r="N2" s="29"/>
      <c r="O2" s="29"/>
      <c r="P2" s="29"/>
      <c r="Q2" s="29"/>
      <c r="R2" s="27"/>
      <c r="S2" s="28"/>
      <c r="U2" s="25"/>
      <c r="V2" s="29"/>
      <c r="W2" s="29"/>
      <c r="X2" s="29"/>
      <c r="Y2" s="29"/>
      <c r="Z2" s="27"/>
      <c r="AA2" s="28"/>
      <c r="AC2" s="25"/>
      <c r="AD2" s="29"/>
      <c r="AE2" s="29"/>
      <c r="AF2" s="29"/>
      <c r="AG2" s="29"/>
      <c r="AH2" s="27"/>
      <c r="AI2" s="28"/>
    </row>
    <row r="3" spans="1:35" ht="21" customHeight="1" x14ac:dyDescent="0.3">
      <c r="A3" s="25"/>
      <c r="B3" s="25"/>
      <c r="C3" s="25"/>
      <c r="D3" s="225" t="s">
        <v>0</v>
      </c>
      <c r="E3" s="226"/>
      <c r="F3" s="226"/>
      <c r="G3" s="226"/>
      <c r="H3" s="226"/>
      <c r="I3" s="226"/>
      <c r="J3" s="227"/>
      <c r="K3" s="30"/>
      <c r="L3" s="225" t="s">
        <v>507</v>
      </c>
      <c r="M3" s="226"/>
      <c r="N3" s="226"/>
      <c r="O3" s="226"/>
      <c r="P3" s="226"/>
      <c r="Q3" s="226"/>
      <c r="R3" s="227"/>
      <c r="S3" s="30"/>
      <c r="T3" s="225" t="s">
        <v>552</v>
      </c>
      <c r="U3" s="226"/>
      <c r="V3" s="226"/>
      <c r="W3" s="226"/>
      <c r="X3" s="226"/>
      <c r="Y3" s="226"/>
      <c r="Z3" s="227"/>
      <c r="AA3" s="30"/>
      <c r="AB3" s="225" t="s">
        <v>553</v>
      </c>
      <c r="AC3" s="226"/>
      <c r="AD3" s="226"/>
      <c r="AE3" s="226"/>
      <c r="AF3" s="226"/>
      <c r="AG3" s="226"/>
      <c r="AH3" s="227"/>
      <c r="AI3" s="30"/>
    </row>
    <row r="4" spans="1:35" s="37" customFormat="1" ht="69.599999999999994" customHeight="1" x14ac:dyDescent="0.3">
      <c r="A4" s="9" t="s">
        <v>3</v>
      </c>
      <c r="B4" s="9" t="s">
        <v>4</v>
      </c>
      <c r="C4" s="9" t="s">
        <v>5</v>
      </c>
      <c r="D4" s="31" t="s">
        <v>508</v>
      </c>
      <c r="E4" s="32" t="s">
        <v>509</v>
      </c>
      <c r="F4" s="33" t="s">
        <v>510</v>
      </c>
      <c r="G4" s="34" t="s">
        <v>511</v>
      </c>
      <c r="H4" s="35" t="s">
        <v>512</v>
      </c>
      <c r="I4" s="36" t="s">
        <v>513</v>
      </c>
      <c r="J4" s="36" t="s">
        <v>514</v>
      </c>
      <c r="K4" s="36" t="s">
        <v>515</v>
      </c>
      <c r="L4" s="31" t="s">
        <v>508</v>
      </c>
      <c r="M4" s="32" t="s">
        <v>509</v>
      </c>
      <c r="N4" s="33" t="s">
        <v>510</v>
      </c>
      <c r="O4" s="34" t="s">
        <v>511</v>
      </c>
      <c r="P4" s="35" t="s">
        <v>512</v>
      </c>
      <c r="Q4" s="36" t="s">
        <v>513</v>
      </c>
      <c r="R4" s="36" t="s">
        <v>514</v>
      </c>
      <c r="S4" s="36" t="s">
        <v>515</v>
      </c>
      <c r="T4" s="31" t="s">
        <v>508</v>
      </c>
      <c r="U4" s="32" t="s">
        <v>509</v>
      </c>
      <c r="V4" s="33" t="s">
        <v>510</v>
      </c>
      <c r="W4" s="34" t="s">
        <v>511</v>
      </c>
      <c r="X4" s="35" t="s">
        <v>512</v>
      </c>
      <c r="Y4" s="36" t="s">
        <v>513</v>
      </c>
      <c r="Z4" s="36" t="s">
        <v>514</v>
      </c>
      <c r="AA4" s="36" t="s">
        <v>515</v>
      </c>
      <c r="AB4" s="31" t="s">
        <v>508</v>
      </c>
      <c r="AC4" s="32" t="s">
        <v>509</v>
      </c>
      <c r="AD4" s="33" t="s">
        <v>510</v>
      </c>
      <c r="AE4" s="34" t="s">
        <v>511</v>
      </c>
      <c r="AF4" s="35" t="s">
        <v>512</v>
      </c>
      <c r="AG4" s="36" t="s">
        <v>513</v>
      </c>
      <c r="AH4" s="36" t="s">
        <v>514</v>
      </c>
      <c r="AI4" s="36" t="s">
        <v>515</v>
      </c>
    </row>
    <row r="5" spans="1:35" x14ac:dyDescent="0.3">
      <c r="A5" s="38">
        <v>1</v>
      </c>
      <c r="B5" s="39" t="s">
        <v>21</v>
      </c>
      <c r="C5" s="40" t="s">
        <v>22</v>
      </c>
      <c r="D5" s="41">
        <v>3</v>
      </c>
      <c r="E5" s="41">
        <v>3</v>
      </c>
      <c r="F5" s="41">
        <v>3</v>
      </c>
      <c r="G5" s="41">
        <v>3</v>
      </c>
      <c r="H5" s="41">
        <v>3</v>
      </c>
      <c r="I5" s="41">
        <f>AVERAGE(D5:H5)</f>
        <v>3</v>
      </c>
      <c r="J5" s="41">
        <f>I5*2</f>
        <v>6</v>
      </c>
      <c r="K5" s="41" t="str">
        <f>IF(J5&gt;=6,"Cleared","NC")</f>
        <v>Cleared</v>
      </c>
      <c r="L5" s="41">
        <v>4.25</v>
      </c>
      <c r="M5" s="41">
        <v>4.25</v>
      </c>
      <c r="N5" s="41">
        <v>4.5</v>
      </c>
      <c r="O5" s="41">
        <v>4.25</v>
      </c>
      <c r="P5" s="41">
        <v>4.25</v>
      </c>
      <c r="Q5" s="41">
        <f>AVERAGE(L5:P5)</f>
        <v>4.3</v>
      </c>
      <c r="R5" s="41">
        <f>Q5*2</f>
        <v>8.6</v>
      </c>
      <c r="S5" s="41" t="str">
        <f>IF(R5&gt;=6,"Cleared","NC")</f>
        <v>Cleared</v>
      </c>
      <c r="T5" s="41">
        <v>3.3333333333333335</v>
      </c>
      <c r="U5" s="41">
        <v>3.6666666666666665</v>
      </c>
      <c r="V5" s="41">
        <v>3.3333333333333335</v>
      </c>
      <c r="W5" s="41">
        <v>3.1666666666666665</v>
      </c>
      <c r="X5" s="41">
        <v>3.375</v>
      </c>
      <c r="Y5" s="41">
        <f>AVERAGE(T5:X5)</f>
        <v>3.375</v>
      </c>
      <c r="Z5" s="41">
        <f>Y5*2</f>
        <v>6.75</v>
      </c>
      <c r="AA5" s="41" t="str">
        <f>IF(Z5&gt;=6,"Cleared","NC")</f>
        <v>Cleared</v>
      </c>
      <c r="AB5" s="41">
        <v>4</v>
      </c>
      <c r="AC5" s="41">
        <v>4.25</v>
      </c>
      <c r="AD5" s="41">
        <v>3.75</v>
      </c>
      <c r="AE5" s="41">
        <v>3.5</v>
      </c>
      <c r="AF5" s="41">
        <v>4</v>
      </c>
      <c r="AG5" s="41">
        <f>IFERROR(AVERAGE(AB5:AF5),"0")</f>
        <v>3.9</v>
      </c>
      <c r="AH5" s="41">
        <f>AG5*2</f>
        <v>7.8</v>
      </c>
      <c r="AI5" s="41" t="str">
        <f>IF(AH5&gt;=6,"Cleared","NC")</f>
        <v>Cleared</v>
      </c>
    </row>
    <row r="6" spans="1:35" x14ac:dyDescent="0.3">
      <c r="A6" s="38">
        <v>2</v>
      </c>
      <c r="B6" s="39" t="s">
        <v>25</v>
      </c>
      <c r="C6" s="40" t="s">
        <v>26</v>
      </c>
      <c r="D6" s="41">
        <v>3</v>
      </c>
      <c r="E6" s="41">
        <v>3</v>
      </c>
      <c r="F6" s="41">
        <v>3</v>
      </c>
      <c r="G6" s="41">
        <v>3</v>
      </c>
      <c r="H6" s="41">
        <v>3</v>
      </c>
      <c r="I6" s="41">
        <f t="shared" ref="I6:I69" si="0">AVERAGE(D6:H6)</f>
        <v>3</v>
      </c>
      <c r="J6" s="41">
        <f t="shared" ref="J6:J69" si="1">I6*2</f>
        <v>6</v>
      </c>
      <c r="K6" s="41" t="str">
        <f t="shared" ref="K6:K69" si="2">IF(J6&gt;=6,"Cleared","NC")</f>
        <v>Cleared</v>
      </c>
      <c r="L6" s="41">
        <v>3.25</v>
      </c>
      <c r="M6" s="41">
        <v>3.75</v>
      </c>
      <c r="N6" s="41">
        <v>3.5</v>
      </c>
      <c r="O6" s="41">
        <v>3.5</v>
      </c>
      <c r="P6" s="41">
        <v>3.75</v>
      </c>
      <c r="Q6" s="41">
        <f t="shared" ref="Q6:Q69" si="3">AVERAGE(L6:P6)</f>
        <v>3.55</v>
      </c>
      <c r="R6" s="41">
        <f t="shared" ref="R6:R69" si="4">Q6*2</f>
        <v>7.1</v>
      </c>
      <c r="S6" s="41" t="str">
        <f t="shared" ref="S6:S69" si="5">IF(R6&gt;=6,"Cleared","NC")</f>
        <v>Cleared</v>
      </c>
      <c r="T6" s="41">
        <v>3</v>
      </c>
      <c r="U6" s="41">
        <v>2</v>
      </c>
      <c r="V6" s="41">
        <v>1</v>
      </c>
      <c r="W6" s="41">
        <v>3</v>
      </c>
      <c r="X6" s="41">
        <v>2.25</v>
      </c>
      <c r="Y6" s="41">
        <f t="shared" ref="Y6:Y69" si="6">AVERAGE(T6:X6)</f>
        <v>2.25</v>
      </c>
      <c r="Z6" s="41">
        <f t="shared" ref="Z6:Z69" si="7">Y6*2</f>
        <v>4.5</v>
      </c>
      <c r="AA6" s="41" t="str">
        <f t="shared" ref="AA6:AA69" si="8">IF(Z6&gt;=6,"Cleared","NC")</f>
        <v>NC</v>
      </c>
      <c r="AB6" s="41">
        <v>3</v>
      </c>
      <c r="AC6" s="41">
        <v>2</v>
      </c>
      <c r="AD6" s="41">
        <v>4</v>
      </c>
      <c r="AE6" s="41">
        <v>2</v>
      </c>
      <c r="AF6" s="41">
        <v>3</v>
      </c>
      <c r="AG6" s="41">
        <f t="shared" ref="AG6:AG69" si="9">IFERROR(AVERAGE(AB6:AF6),"0")</f>
        <v>2.8</v>
      </c>
      <c r="AH6" s="41">
        <f t="shared" ref="AH6:AH69" si="10">AG6*2</f>
        <v>5.6</v>
      </c>
      <c r="AI6" s="41" t="str">
        <f t="shared" ref="AI6:AI69" si="11">IF(AH6&gt;=6,"Cleared","NC")</f>
        <v>NC</v>
      </c>
    </row>
    <row r="7" spans="1:35" x14ac:dyDescent="0.3">
      <c r="A7" s="38">
        <v>3</v>
      </c>
      <c r="B7" s="39" t="s">
        <v>28</v>
      </c>
      <c r="C7" s="40" t="s">
        <v>29</v>
      </c>
      <c r="D7" s="41">
        <v>3</v>
      </c>
      <c r="E7" s="41">
        <v>3</v>
      </c>
      <c r="F7" s="41">
        <v>3</v>
      </c>
      <c r="G7" s="41">
        <v>3</v>
      </c>
      <c r="H7" s="41">
        <v>3</v>
      </c>
      <c r="I7" s="41">
        <f t="shared" si="0"/>
        <v>3</v>
      </c>
      <c r="J7" s="41">
        <f t="shared" si="1"/>
        <v>6</v>
      </c>
      <c r="K7" s="41" t="str">
        <f t="shared" si="2"/>
        <v>Cleared</v>
      </c>
      <c r="L7" s="41">
        <v>2.25</v>
      </c>
      <c r="M7" s="41">
        <v>2.5</v>
      </c>
      <c r="N7" s="41">
        <v>3</v>
      </c>
      <c r="O7" s="41">
        <v>3</v>
      </c>
      <c r="P7" s="41">
        <v>2.75</v>
      </c>
      <c r="Q7" s="41">
        <f t="shared" si="3"/>
        <v>2.7</v>
      </c>
      <c r="R7" s="41">
        <f t="shared" si="4"/>
        <v>5.4</v>
      </c>
      <c r="S7" s="41" t="str">
        <f t="shared" si="5"/>
        <v>NC</v>
      </c>
      <c r="T7" s="41">
        <v>1</v>
      </c>
      <c r="U7" s="41">
        <v>1</v>
      </c>
      <c r="V7" s="41">
        <v>2</v>
      </c>
      <c r="W7" s="41">
        <v>1</v>
      </c>
      <c r="X7" s="41">
        <v>1.25</v>
      </c>
      <c r="Y7" s="41">
        <f t="shared" si="6"/>
        <v>1.25</v>
      </c>
      <c r="Z7" s="41">
        <f t="shared" si="7"/>
        <v>2.5</v>
      </c>
      <c r="AA7" s="41" t="str">
        <f t="shared" si="8"/>
        <v>NC</v>
      </c>
      <c r="AB7" s="41">
        <v>1</v>
      </c>
      <c r="AC7" s="41">
        <v>3</v>
      </c>
      <c r="AD7" s="41">
        <v>3</v>
      </c>
      <c r="AE7" s="41">
        <v>1</v>
      </c>
      <c r="AF7" s="41">
        <v>2</v>
      </c>
      <c r="AG7" s="41">
        <f t="shared" si="9"/>
        <v>2</v>
      </c>
      <c r="AH7" s="41">
        <f t="shared" si="10"/>
        <v>4</v>
      </c>
      <c r="AI7" s="41" t="str">
        <f t="shared" si="11"/>
        <v>NC</v>
      </c>
    </row>
    <row r="8" spans="1:35" x14ac:dyDescent="0.3">
      <c r="A8" s="38">
        <v>4</v>
      </c>
      <c r="B8" s="39" t="s">
        <v>30</v>
      </c>
      <c r="C8" s="40" t="s">
        <v>31</v>
      </c>
      <c r="D8" s="41">
        <v>3</v>
      </c>
      <c r="E8" s="41">
        <v>3</v>
      </c>
      <c r="F8" s="41">
        <v>3</v>
      </c>
      <c r="G8" s="41">
        <v>3</v>
      </c>
      <c r="H8" s="41">
        <v>3</v>
      </c>
      <c r="I8" s="41">
        <f t="shared" si="0"/>
        <v>3</v>
      </c>
      <c r="J8" s="41">
        <f t="shared" si="1"/>
        <v>6</v>
      </c>
      <c r="K8" s="41" t="str">
        <f t="shared" si="2"/>
        <v>Cleared</v>
      </c>
      <c r="L8" s="41">
        <v>2.25</v>
      </c>
      <c r="M8" s="41">
        <v>2.25</v>
      </c>
      <c r="N8" s="41">
        <v>3.25</v>
      </c>
      <c r="O8" s="41">
        <v>2.5</v>
      </c>
      <c r="P8" s="41">
        <v>2.5</v>
      </c>
      <c r="Q8" s="41">
        <f t="shared" si="3"/>
        <v>2.5499999999999998</v>
      </c>
      <c r="R8" s="41">
        <f t="shared" si="4"/>
        <v>5.0999999999999996</v>
      </c>
      <c r="S8" s="41" t="str">
        <f t="shared" si="5"/>
        <v>NC</v>
      </c>
      <c r="T8" s="41">
        <v>2</v>
      </c>
      <c r="U8" s="41">
        <v>4</v>
      </c>
      <c r="V8" s="41">
        <v>2</v>
      </c>
      <c r="W8" s="41">
        <v>3</v>
      </c>
      <c r="X8" s="41">
        <v>2.75</v>
      </c>
      <c r="Y8" s="41">
        <f t="shared" si="6"/>
        <v>2.75</v>
      </c>
      <c r="Z8" s="41">
        <f t="shared" si="7"/>
        <v>5.5</v>
      </c>
      <c r="AA8" s="41" t="str">
        <f t="shared" si="8"/>
        <v>NC</v>
      </c>
      <c r="AB8" s="41">
        <v>3.5</v>
      </c>
      <c r="AC8" s="41">
        <v>3</v>
      </c>
      <c r="AD8" s="41">
        <v>3</v>
      </c>
      <c r="AE8" s="41">
        <v>3</v>
      </c>
      <c r="AF8" s="41">
        <v>3.5</v>
      </c>
      <c r="AG8" s="41">
        <f t="shared" si="9"/>
        <v>3.2</v>
      </c>
      <c r="AH8" s="41">
        <f t="shared" si="10"/>
        <v>6.4</v>
      </c>
      <c r="AI8" s="41" t="str">
        <f t="shared" si="11"/>
        <v>Cleared</v>
      </c>
    </row>
    <row r="9" spans="1:35" x14ac:dyDescent="0.3">
      <c r="A9" s="38">
        <v>5</v>
      </c>
      <c r="B9" s="39" t="s">
        <v>32</v>
      </c>
      <c r="C9" s="40" t="s">
        <v>33</v>
      </c>
      <c r="D9" s="41">
        <v>3</v>
      </c>
      <c r="E9" s="41">
        <v>3</v>
      </c>
      <c r="F9" s="41">
        <v>3</v>
      </c>
      <c r="G9" s="41">
        <v>3</v>
      </c>
      <c r="H9" s="41">
        <v>3</v>
      </c>
      <c r="I9" s="41">
        <f t="shared" si="0"/>
        <v>3</v>
      </c>
      <c r="J9" s="41">
        <f t="shared" si="1"/>
        <v>6</v>
      </c>
      <c r="K9" s="41" t="str">
        <f t="shared" si="2"/>
        <v>Cleared</v>
      </c>
      <c r="L9" s="41">
        <v>1.3333333333333333</v>
      </c>
      <c r="M9" s="41">
        <v>1.3333333333333333</v>
      </c>
      <c r="N9" s="41">
        <v>2</v>
      </c>
      <c r="O9" s="41">
        <v>2</v>
      </c>
      <c r="P9" s="41">
        <v>1.3333333333333333</v>
      </c>
      <c r="Q9" s="41">
        <f t="shared" si="3"/>
        <v>1.5999999999999999</v>
      </c>
      <c r="R9" s="41">
        <f t="shared" si="4"/>
        <v>3.1999999999999997</v>
      </c>
      <c r="S9" s="41" t="str">
        <f t="shared" si="5"/>
        <v>NC</v>
      </c>
      <c r="T9" s="41">
        <v>0.5</v>
      </c>
      <c r="U9" s="41">
        <v>0.5</v>
      </c>
      <c r="V9" s="41">
        <v>0.5</v>
      </c>
      <c r="W9" s="41">
        <v>0.5</v>
      </c>
      <c r="X9" s="41">
        <v>0.5</v>
      </c>
      <c r="Y9" s="41">
        <f t="shared" si="6"/>
        <v>0.5</v>
      </c>
      <c r="Z9" s="41">
        <f t="shared" si="7"/>
        <v>1</v>
      </c>
      <c r="AA9" s="41" t="str">
        <f t="shared" si="8"/>
        <v>NC</v>
      </c>
      <c r="AB9" s="41" t="s">
        <v>499</v>
      </c>
      <c r="AC9" s="41" t="s">
        <v>499</v>
      </c>
      <c r="AD9" s="41" t="s">
        <v>499</v>
      </c>
      <c r="AE9" s="41" t="s">
        <v>499</v>
      </c>
      <c r="AF9" s="41" t="s">
        <v>499</v>
      </c>
      <c r="AG9" s="41" t="str">
        <f t="shared" si="9"/>
        <v>0</v>
      </c>
      <c r="AH9" s="41">
        <f t="shared" si="10"/>
        <v>0</v>
      </c>
      <c r="AI9" s="41" t="str">
        <f t="shared" si="11"/>
        <v>NC</v>
      </c>
    </row>
    <row r="10" spans="1:35" x14ac:dyDescent="0.3">
      <c r="A10" s="38">
        <v>6</v>
      </c>
      <c r="B10" s="39" t="s">
        <v>35</v>
      </c>
      <c r="C10" s="40" t="s">
        <v>36</v>
      </c>
      <c r="D10" s="41">
        <v>3</v>
      </c>
      <c r="E10" s="41">
        <v>3</v>
      </c>
      <c r="F10" s="41">
        <v>3</v>
      </c>
      <c r="G10" s="41">
        <v>3</v>
      </c>
      <c r="H10" s="41">
        <v>3</v>
      </c>
      <c r="I10" s="41">
        <f t="shared" si="0"/>
        <v>3</v>
      </c>
      <c r="J10" s="41">
        <f t="shared" si="1"/>
        <v>6</v>
      </c>
      <c r="K10" s="41" t="str">
        <f t="shared" si="2"/>
        <v>Cleared</v>
      </c>
      <c r="L10" s="41">
        <v>2.75</v>
      </c>
      <c r="M10" s="41">
        <v>3.25</v>
      </c>
      <c r="N10" s="41">
        <v>3.75</v>
      </c>
      <c r="O10" s="41">
        <v>3.5</v>
      </c>
      <c r="P10" s="41">
        <v>2.75</v>
      </c>
      <c r="Q10" s="41">
        <f t="shared" si="3"/>
        <v>3.2</v>
      </c>
      <c r="R10" s="41">
        <f t="shared" si="4"/>
        <v>6.4</v>
      </c>
      <c r="S10" s="41" t="str">
        <f t="shared" si="5"/>
        <v>Cleared</v>
      </c>
      <c r="T10" s="41">
        <v>3.2</v>
      </c>
      <c r="U10" s="41">
        <v>3.2</v>
      </c>
      <c r="V10" s="41">
        <v>3</v>
      </c>
      <c r="W10" s="41">
        <v>3.2</v>
      </c>
      <c r="X10" s="41">
        <v>3.1500000000000004</v>
      </c>
      <c r="Y10" s="41">
        <f t="shared" si="6"/>
        <v>3.1500000000000004</v>
      </c>
      <c r="Z10" s="41">
        <f t="shared" si="7"/>
        <v>6.3000000000000007</v>
      </c>
      <c r="AA10" s="41" t="str">
        <f t="shared" si="8"/>
        <v>Cleared</v>
      </c>
      <c r="AB10" s="41">
        <v>3.75</v>
      </c>
      <c r="AC10" s="41">
        <v>3.75</v>
      </c>
      <c r="AD10" s="41">
        <v>4</v>
      </c>
      <c r="AE10" s="41">
        <v>3.75</v>
      </c>
      <c r="AF10" s="41">
        <v>3.75</v>
      </c>
      <c r="AG10" s="41">
        <f t="shared" si="9"/>
        <v>3.8</v>
      </c>
      <c r="AH10" s="41">
        <f t="shared" si="10"/>
        <v>7.6</v>
      </c>
      <c r="AI10" s="41" t="str">
        <f t="shared" si="11"/>
        <v>Cleared</v>
      </c>
    </row>
    <row r="11" spans="1:35" x14ac:dyDescent="0.3">
      <c r="A11" s="38">
        <v>7</v>
      </c>
      <c r="B11" s="39" t="s">
        <v>37</v>
      </c>
      <c r="C11" s="40" t="s">
        <v>38</v>
      </c>
      <c r="D11" s="41">
        <v>3</v>
      </c>
      <c r="E11" s="41">
        <v>3</v>
      </c>
      <c r="F11" s="41">
        <v>3</v>
      </c>
      <c r="G11" s="41">
        <v>3</v>
      </c>
      <c r="H11" s="41">
        <v>3</v>
      </c>
      <c r="I11" s="41">
        <f t="shared" si="0"/>
        <v>3</v>
      </c>
      <c r="J11" s="41">
        <f t="shared" si="1"/>
        <v>6</v>
      </c>
      <c r="K11" s="41" t="str">
        <f t="shared" si="2"/>
        <v>Cleared</v>
      </c>
      <c r="L11" s="41">
        <v>3</v>
      </c>
      <c r="M11" s="41">
        <v>3.25</v>
      </c>
      <c r="N11" s="41">
        <v>3.5</v>
      </c>
      <c r="O11" s="41">
        <v>3.75</v>
      </c>
      <c r="P11" s="41">
        <v>3.25</v>
      </c>
      <c r="Q11" s="41">
        <f t="shared" si="3"/>
        <v>3.35</v>
      </c>
      <c r="R11" s="41">
        <f t="shared" si="4"/>
        <v>6.7</v>
      </c>
      <c r="S11" s="41" t="str">
        <f t="shared" si="5"/>
        <v>Cleared</v>
      </c>
      <c r="T11" s="41">
        <v>4</v>
      </c>
      <c r="U11" s="41">
        <v>4</v>
      </c>
      <c r="V11" s="41">
        <v>3</v>
      </c>
      <c r="W11" s="41">
        <v>3</v>
      </c>
      <c r="X11" s="41">
        <v>3.5</v>
      </c>
      <c r="Y11" s="41">
        <f t="shared" si="6"/>
        <v>3.5</v>
      </c>
      <c r="Z11" s="41">
        <f t="shared" si="7"/>
        <v>7</v>
      </c>
      <c r="AA11" s="41" t="str">
        <f t="shared" si="8"/>
        <v>Cleared</v>
      </c>
      <c r="AB11" s="41">
        <v>3</v>
      </c>
      <c r="AC11" s="41">
        <v>3</v>
      </c>
      <c r="AD11" s="41">
        <v>3</v>
      </c>
      <c r="AE11" s="41">
        <v>3</v>
      </c>
      <c r="AF11" s="41">
        <v>3</v>
      </c>
      <c r="AG11" s="41">
        <f t="shared" si="9"/>
        <v>3</v>
      </c>
      <c r="AH11" s="41">
        <f t="shared" si="10"/>
        <v>6</v>
      </c>
      <c r="AI11" s="41" t="str">
        <f t="shared" si="11"/>
        <v>Cleared</v>
      </c>
    </row>
    <row r="12" spans="1:35" x14ac:dyDescent="0.3">
      <c r="A12" s="38">
        <v>8</v>
      </c>
      <c r="B12" s="39" t="s">
        <v>39</v>
      </c>
      <c r="C12" s="40" t="s">
        <v>40</v>
      </c>
      <c r="D12" s="41">
        <v>3</v>
      </c>
      <c r="E12" s="41">
        <v>3</v>
      </c>
      <c r="F12" s="41">
        <v>3</v>
      </c>
      <c r="G12" s="41">
        <v>3</v>
      </c>
      <c r="H12" s="41">
        <v>3</v>
      </c>
      <c r="I12" s="41">
        <f t="shared" si="0"/>
        <v>3</v>
      </c>
      <c r="J12" s="41">
        <f t="shared" si="1"/>
        <v>6</v>
      </c>
      <c r="K12" s="41" t="str">
        <f t="shared" si="2"/>
        <v>Cleared</v>
      </c>
      <c r="L12" s="41">
        <v>3.5</v>
      </c>
      <c r="M12" s="41">
        <v>3.5</v>
      </c>
      <c r="N12" s="41">
        <v>5</v>
      </c>
      <c r="O12" s="41">
        <v>5</v>
      </c>
      <c r="P12" s="41">
        <v>4</v>
      </c>
      <c r="Q12" s="41">
        <f t="shared" si="3"/>
        <v>4.2</v>
      </c>
      <c r="R12" s="41">
        <f t="shared" si="4"/>
        <v>8.4</v>
      </c>
      <c r="S12" s="41" t="str">
        <f t="shared" si="5"/>
        <v>Cleared</v>
      </c>
      <c r="T12" s="41">
        <v>3</v>
      </c>
      <c r="U12" s="41">
        <v>3</v>
      </c>
      <c r="V12" s="41">
        <v>3</v>
      </c>
      <c r="W12" s="41">
        <v>2</v>
      </c>
      <c r="X12" s="41">
        <v>2.75</v>
      </c>
      <c r="Y12" s="41">
        <f t="shared" si="6"/>
        <v>2.75</v>
      </c>
      <c r="Z12" s="41">
        <f t="shared" si="7"/>
        <v>5.5</v>
      </c>
      <c r="AA12" s="41" t="str">
        <f t="shared" si="8"/>
        <v>NC</v>
      </c>
      <c r="AB12" s="41">
        <v>3</v>
      </c>
      <c r="AC12" s="41">
        <v>3</v>
      </c>
      <c r="AD12" s="41">
        <v>3</v>
      </c>
      <c r="AE12" s="41">
        <v>3</v>
      </c>
      <c r="AF12" s="41">
        <v>3</v>
      </c>
      <c r="AG12" s="41">
        <f t="shared" si="9"/>
        <v>3</v>
      </c>
      <c r="AH12" s="41">
        <f t="shared" si="10"/>
        <v>6</v>
      </c>
      <c r="AI12" s="41" t="str">
        <f t="shared" si="11"/>
        <v>Cleared</v>
      </c>
    </row>
    <row r="13" spans="1:35" x14ac:dyDescent="0.3">
      <c r="A13" s="38">
        <v>9</v>
      </c>
      <c r="B13" s="39" t="s">
        <v>41</v>
      </c>
      <c r="C13" s="40" t="s">
        <v>42</v>
      </c>
      <c r="D13" s="41">
        <v>3</v>
      </c>
      <c r="E13" s="41">
        <v>3</v>
      </c>
      <c r="F13" s="41">
        <v>3</v>
      </c>
      <c r="G13" s="41">
        <v>3</v>
      </c>
      <c r="H13" s="41">
        <v>3</v>
      </c>
      <c r="I13" s="41">
        <f t="shared" si="0"/>
        <v>3</v>
      </c>
      <c r="J13" s="41">
        <f t="shared" si="1"/>
        <v>6</v>
      </c>
      <c r="K13" s="41" t="str">
        <f t="shared" si="2"/>
        <v>Cleared</v>
      </c>
      <c r="L13" s="41">
        <v>3.25</v>
      </c>
      <c r="M13" s="41">
        <v>3</v>
      </c>
      <c r="N13" s="41">
        <v>3</v>
      </c>
      <c r="O13" s="41">
        <v>3.25</v>
      </c>
      <c r="P13" s="41">
        <v>3</v>
      </c>
      <c r="Q13" s="41">
        <f t="shared" si="3"/>
        <v>3.1</v>
      </c>
      <c r="R13" s="41">
        <f t="shared" si="4"/>
        <v>6.2</v>
      </c>
      <c r="S13" s="41" t="str">
        <f t="shared" si="5"/>
        <v>Cleared</v>
      </c>
      <c r="T13" s="41">
        <v>3</v>
      </c>
      <c r="U13" s="41">
        <v>3.8</v>
      </c>
      <c r="V13" s="41">
        <v>3.8</v>
      </c>
      <c r="W13" s="41">
        <v>3.4</v>
      </c>
      <c r="X13" s="41">
        <v>3.5</v>
      </c>
      <c r="Y13" s="41">
        <f t="shared" si="6"/>
        <v>3.5</v>
      </c>
      <c r="Z13" s="41">
        <f t="shared" si="7"/>
        <v>7</v>
      </c>
      <c r="AA13" s="41" t="str">
        <f t="shared" si="8"/>
        <v>Cleared</v>
      </c>
      <c r="AB13" s="41">
        <v>3.5</v>
      </c>
      <c r="AC13" s="41">
        <v>3.5</v>
      </c>
      <c r="AD13" s="41">
        <v>3.5</v>
      </c>
      <c r="AE13" s="41">
        <v>3</v>
      </c>
      <c r="AF13" s="41">
        <v>3.5</v>
      </c>
      <c r="AG13" s="41">
        <f t="shared" si="9"/>
        <v>3.4</v>
      </c>
      <c r="AH13" s="41">
        <f t="shared" si="10"/>
        <v>6.8</v>
      </c>
      <c r="AI13" s="41" t="str">
        <f t="shared" si="11"/>
        <v>Cleared</v>
      </c>
    </row>
    <row r="14" spans="1:35" x14ac:dyDescent="0.3">
      <c r="A14" s="38">
        <v>10</v>
      </c>
      <c r="B14" s="39" t="s">
        <v>43</v>
      </c>
      <c r="C14" s="40" t="s">
        <v>44</v>
      </c>
      <c r="D14" s="41">
        <v>3</v>
      </c>
      <c r="E14" s="41">
        <v>3</v>
      </c>
      <c r="F14" s="41">
        <v>3</v>
      </c>
      <c r="G14" s="41">
        <v>3</v>
      </c>
      <c r="H14" s="41">
        <v>3</v>
      </c>
      <c r="I14" s="41">
        <f t="shared" si="0"/>
        <v>3</v>
      </c>
      <c r="J14" s="41">
        <f t="shared" si="1"/>
        <v>6</v>
      </c>
      <c r="K14" s="41" t="str">
        <f t="shared" si="2"/>
        <v>Cleared</v>
      </c>
      <c r="L14" s="41">
        <v>3.5</v>
      </c>
      <c r="M14" s="41">
        <v>3.5</v>
      </c>
      <c r="N14" s="41">
        <v>3.75</v>
      </c>
      <c r="O14" s="41">
        <v>3.5</v>
      </c>
      <c r="P14" s="41">
        <v>3.5</v>
      </c>
      <c r="Q14" s="41">
        <f t="shared" si="3"/>
        <v>3.55</v>
      </c>
      <c r="R14" s="41">
        <f t="shared" si="4"/>
        <v>7.1</v>
      </c>
      <c r="S14" s="41" t="str">
        <f t="shared" si="5"/>
        <v>Cleared</v>
      </c>
      <c r="T14" s="41">
        <v>4.166666666666667</v>
      </c>
      <c r="U14" s="41">
        <v>4.166666666666667</v>
      </c>
      <c r="V14" s="41">
        <v>4</v>
      </c>
      <c r="W14" s="41">
        <v>4</v>
      </c>
      <c r="X14" s="41">
        <v>4.0833333333333339</v>
      </c>
      <c r="Y14" s="41">
        <f t="shared" si="6"/>
        <v>4.0833333333333339</v>
      </c>
      <c r="Z14" s="41">
        <f t="shared" si="7"/>
        <v>8.1666666666666679</v>
      </c>
      <c r="AA14" s="41" t="str">
        <f t="shared" si="8"/>
        <v>Cleared</v>
      </c>
      <c r="AB14" s="41">
        <v>4</v>
      </c>
      <c r="AC14" s="41">
        <v>4.25</v>
      </c>
      <c r="AD14" s="41">
        <v>4</v>
      </c>
      <c r="AE14" s="41">
        <v>4.25</v>
      </c>
      <c r="AF14" s="41">
        <v>4</v>
      </c>
      <c r="AG14" s="41">
        <f t="shared" si="9"/>
        <v>4.0999999999999996</v>
      </c>
      <c r="AH14" s="41">
        <f t="shared" si="10"/>
        <v>8.1999999999999993</v>
      </c>
      <c r="AI14" s="41" t="str">
        <f t="shared" si="11"/>
        <v>Cleared</v>
      </c>
    </row>
    <row r="15" spans="1:35" x14ac:dyDescent="0.3">
      <c r="A15" s="38">
        <v>11</v>
      </c>
      <c r="B15" s="39" t="s">
        <v>45</v>
      </c>
      <c r="C15" s="40" t="s">
        <v>46</v>
      </c>
      <c r="D15" s="41">
        <v>3</v>
      </c>
      <c r="E15" s="41">
        <v>3</v>
      </c>
      <c r="F15" s="41">
        <v>3</v>
      </c>
      <c r="G15" s="41">
        <v>3</v>
      </c>
      <c r="H15" s="41">
        <v>3</v>
      </c>
      <c r="I15" s="41">
        <f t="shared" si="0"/>
        <v>3</v>
      </c>
      <c r="J15" s="41">
        <f t="shared" si="1"/>
        <v>6</v>
      </c>
      <c r="K15" s="41" t="str">
        <f t="shared" si="2"/>
        <v>Cleared</v>
      </c>
      <c r="L15" s="41">
        <v>3.6666666666666665</v>
      </c>
      <c r="M15" s="41">
        <v>3.6666666666666665</v>
      </c>
      <c r="N15" s="41">
        <v>3.3333333333333335</v>
      </c>
      <c r="O15" s="41">
        <v>3.3333333333333335</v>
      </c>
      <c r="P15" s="41">
        <v>3.9333333333333336</v>
      </c>
      <c r="Q15" s="41">
        <f t="shared" si="3"/>
        <v>3.5866666666666669</v>
      </c>
      <c r="R15" s="41">
        <f t="shared" si="4"/>
        <v>7.1733333333333338</v>
      </c>
      <c r="S15" s="41" t="str">
        <f t="shared" si="5"/>
        <v>Cleared</v>
      </c>
      <c r="T15" s="41">
        <v>3.1666666666666665</v>
      </c>
      <c r="U15" s="41">
        <v>3.5</v>
      </c>
      <c r="V15" s="41">
        <v>3.3333333333333335</v>
      </c>
      <c r="W15" s="41">
        <v>3.5</v>
      </c>
      <c r="X15" s="41">
        <v>3.375</v>
      </c>
      <c r="Y15" s="41">
        <f t="shared" si="6"/>
        <v>3.375</v>
      </c>
      <c r="Z15" s="41">
        <f t="shared" si="7"/>
        <v>6.75</v>
      </c>
      <c r="AA15" s="41" t="str">
        <f t="shared" si="8"/>
        <v>Cleared</v>
      </c>
      <c r="AB15" s="41">
        <v>3.6</v>
      </c>
      <c r="AC15" s="41">
        <v>3.4</v>
      </c>
      <c r="AD15" s="41">
        <v>3.6</v>
      </c>
      <c r="AE15" s="41">
        <v>3.6</v>
      </c>
      <c r="AF15" s="41">
        <v>3.6</v>
      </c>
      <c r="AG15" s="41">
        <f t="shared" si="9"/>
        <v>3.56</v>
      </c>
      <c r="AH15" s="41">
        <f t="shared" si="10"/>
        <v>7.12</v>
      </c>
      <c r="AI15" s="41" t="str">
        <f t="shared" si="11"/>
        <v>Cleared</v>
      </c>
    </row>
    <row r="16" spans="1:35" x14ac:dyDescent="0.3">
      <c r="A16" s="38">
        <v>12</v>
      </c>
      <c r="B16" s="39" t="s">
        <v>48</v>
      </c>
      <c r="C16" s="40" t="s">
        <v>49</v>
      </c>
      <c r="D16" s="41">
        <v>3</v>
      </c>
      <c r="E16" s="41">
        <v>3</v>
      </c>
      <c r="F16" s="41">
        <v>3</v>
      </c>
      <c r="G16" s="41">
        <v>3</v>
      </c>
      <c r="H16" s="41">
        <v>3</v>
      </c>
      <c r="I16" s="41">
        <f t="shared" si="0"/>
        <v>3</v>
      </c>
      <c r="J16" s="41">
        <f t="shared" si="1"/>
        <v>6</v>
      </c>
      <c r="K16" s="41" t="str">
        <f t="shared" si="2"/>
        <v>Cleared</v>
      </c>
      <c r="L16" s="41">
        <v>2.6666666666666665</v>
      </c>
      <c r="M16" s="41">
        <v>3.6666666666666665</v>
      </c>
      <c r="N16" s="41">
        <v>3</v>
      </c>
      <c r="O16" s="41">
        <v>4</v>
      </c>
      <c r="P16" s="41">
        <v>3.5666666666666664</v>
      </c>
      <c r="Q16" s="41">
        <f t="shared" si="3"/>
        <v>3.38</v>
      </c>
      <c r="R16" s="41">
        <f t="shared" si="4"/>
        <v>6.76</v>
      </c>
      <c r="S16" s="41" t="str">
        <f t="shared" si="5"/>
        <v>Cleared</v>
      </c>
      <c r="T16" s="41">
        <v>2.8</v>
      </c>
      <c r="U16" s="41">
        <v>3.4</v>
      </c>
      <c r="V16" s="41">
        <v>3.2</v>
      </c>
      <c r="W16" s="41">
        <v>3</v>
      </c>
      <c r="X16" s="41">
        <v>3.0999999999999996</v>
      </c>
      <c r="Y16" s="41">
        <f t="shared" si="6"/>
        <v>3.0999999999999996</v>
      </c>
      <c r="Z16" s="41">
        <f t="shared" si="7"/>
        <v>6.1999999999999993</v>
      </c>
      <c r="AA16" s="41" t="str">
        <f t="shared" si="8"/>
        <v>Cleared</v>
      </c>
      <c r="AB16" s="41">
        <v>3</v>
      </c>
      <c r="AC16" s="41">
        <v>2.5</v>
      </c>
      <c r="AD16" s="41">
        <v>3</v>
      </c>
      <c r="AE16" s="41">
        <v>3</v>
      </c>
      <c r="AF16" s="41">
        <v>3</v>
      </c>
      <c r="AG16" s="41">
        <f t="shared" si="9"/>
        <v>2.9</v>
      </c>
      <c r="AH16" s="41">
        <f t="shared" si="10"/>
        <v>5.8</v>
      </c>
      <c r="AI16" s="41" t="str">
        <f t="shared" si="11"/>
        <v>NC</v>
      </c>
    </row>
    <row r="17" spans="1:35" x14ac:dyDescent="0.3">
      <c r="A17" s="38">
        <v>13</v>
      </c>
      <c r="B17" s="39" t="s">
        <v>50</v>
      </c>
      <c r="C17" s="40" t="s">
        <v>51</v>
      </c>
      <c r="D17" s="41">
        <v>3</v>
      </c>
      <c r="E17" s="41">
        <v>3</v>
      </c>
      <c r="F17" s="41">
        <v>3</v>
      </c>
      <c r="G17" s="41">
        <v>3</v>
      </c>
      <c r="H17" s="41">
        <v>3</v>
      </c>
      <c r="I17" s="41">
        <f t="shared" si="0"/>
        <v>3</v>
      </c>
      <c r="J17" s="41">
        <f t="shared" si="1"/>
        <v>6</v>
      </c>
      <c r="K17" s="41" t="str">
        <f t="shared" si="2"/>
        <v>Cleared</v>
      </c>
      <c r="L17" s="41">
        <v>2.5</v>
      </c>
      <c r="M17" s="41">
        <v>2.75</v>
      </c>
      <c r="N17" s="41">
        <v>3.25</v>
      </c>
      <c r="O17" s="41">
        <v>3.25</v>
      </c>
      <c r="P17" s="41">
        <v>2.5</v>
      </c>
      <c r="Q17" s="41">
        <f t="shared" si="3"/>
        <v>2.85</v>
      </c>
      <c r="R17" s="41">
        <f t="shared" si="4"/>
        <v>5.7</v>
      </c>
      <c r="S17" s="41" t="str">
        <f t="shared" si="5"/>
        <v>NC</v>
      </c>
      <c r="T17" s="41">
        <v>2</v>
      </c>
      <c r="U17" s="41">
        <v>3</v>
      </c>
      <c r="V17" s="41">
        <v>3</v>
      </c>
      <c r="W17" s="41">
        <v>3</v>
      </c>
      <c r="X17" s="41">
        <v>2.75</v>
      </c>
      <c r="Y17" s="41">
        <f t="shared" si="6"/>
        <v>2.75</v>
      </c>
      <c r="Z17" s="41">
        <f t="shared" si="7"/>
        <v>5.5</v>
      </c>
      <c r="AA17" s="41" t="str">
        <f t="shared" si="8"/>
        <v>NC</v>
      </c>
      <c r="AB17" s="41">
        <v>4</v>
      </c>
      <c r="AC17" s="41">
        <v>4</v>
      </c>
      <c r="AD17" s="41">
        <v>4</v>
      </c>
      <c r="AE17" s="41">
        <v>3</v>
      </c>
      <c r="AF17" s="41">
        <v>3</v>
      </c>
      <c r="AG17" s="41">
        <f t="shared" si="9"/>
        <v>3.6</v>
      </c>
      <c r="AH17" s="41">
        <f t="shared" si="10"/>
        <v>7.2</v>
      </c>
      <c r="AI17" s="41" t="str">
        <f t="shared" si="11"/>
        <v>Cleared</v>
      </c>
    </row>
    <row r="18" spans="1:35" x14ac:dyDescent="0.3">
      <c r="A18" s="38">
        <v>14</v>
      </c>
      <c r="B18" s="39" t="s">
        <v>52</v>
      </c>
      <c r="C18" s="40" t="s">
        <v>53</v>
      </c>
      <c r="D18" s="41">
        <v>3</v>
      </c>
      <c r="E18" s="41">
        <v>3</v>
      </c>
      <c r="F18" s="41">
        <v>3</v>
      </c>
      <c r="G18" s="41">
        <v>3</v>
      </c>
      <c r="H18" s="41">
        <v>3</v>
      </c>
      <c r="I18" s="41">
        <f t="shared" si="0"/>
        <v>3</v>
      </c>
      <c r="J18" s="41">
        <f t="shared" si="1"/>
        <v>6</v>
      </c>
      <c r="K18" s="41" t="str">
        <f t="shared" si="2"/>
        <v>Cleared</v>
      </c>
      <c r="L18" s="41">
        <v>4</v>
      </c>
      <c r="M18" s="41">
        <v>3.3333333333333335</v>
      </c>
      <c r="N18" s="41">
        <v>2.6666666666666665</v>
      </c>
      <c r="O18" s="41">
        <v>4</v>
      </c>
      <c r="P18" s="41">
        <v>3.6</v>
      </c>
      <c r="Q18" s="41">
        <f t="shared" si="3"/>
        <v>3.5200000000000005</v>
      </c>
      <c r="R18" s="41">
        <f t="shared" si="4"/>
        <v>7.0400000000000009</v>
      </c>
      <c r="S18" s="41" t="str">
        <f t="shared" si="5"/>
        <v>Cleared</v>
      </c>
      <c r="T18" s="41">
        <v>2.6666666666666665</v>
      </c>
      <c r="U18" s="41">
        <v>3.3333333333333335</v>
      </c>
      <c r="V18" s="41">
        <v>3.8333333333333335</v>
      </c>
      <c r="W18" s="41">
        <v>3</v>
      </c>
      <c r="X18" s="41">
        <v>3.2083333333333335</v>
      </c>
      <c r="Y18" s="41">
        <f t="shared" si="6"/>
        <v>3.2083333333333335</v>
      </c>
      <c r="Z18" s="41">
        <f t="shared" si="7"/>
        <v>6.416666666666667</v>
      </c>
      <c r="AA18" s="41" t="str">
        <f t="shared" si="8"/>
        <v>Cleared</v>
      </c>
      <c r="AB18" s="41">
        <v>4</v>
      </c>
      <c r="AC18" s="41">
        <v>3.5</v>
      </c>
      <c r="AD18" s="41">
        <v>3</v>
      </c>
      <c r="AE18" s="41">
        <v>3.5</v>
      </c>
      <c r="AF18" s="41">
        <v>4</v>
      </c>
      <c r="AG18" s="41">
        <f t="shared" si="9"/>
        <v>3.6</v>
      </c>
      <c r="AH18" s="41">
        <f t="shared" si="10"/>
        <v>7.2</v>
      </c>
      <c r="AI18" s="41" t="str">
        <f t="shared" si="11"/>
        <v>Cleared</v>
      </c>
    </row>
    <row r="19" spans="1:35" x14ac:dyDescent="0.3">
      <c r="A19" s="38">
        <v>15</v>
      </c>
      <c r="B19" s="39" t="s">
        <v>54</v>
      </c>
      <c r="C19" s="40" t="s">
        <v>55</v>
      </c>
      <c r="D19" s="41">
        <v>3</v>
      </c>
      <c r="E19" s="41">
        <v>3</v>
      </c>
      <c r="F19" s="41">
        <v>3</v>
      </c>
      <c r="G19" s="41">
        <v>3</v>
      </c>
      <c r="H19" s="41">
        <v>3</v>
      </c>
      <c r="I19" s="41">
        <f t="shared" si="0"/>
        <v>3</v>
      </c>
      <c r="J19" s="41">
        <f t="shared" si="1"/>
        <v>6</v>
      </c>
      <c r="K19" s="41" t="str">
        <f t="shared" si="2"/>
        <v>Cleared</v>
      </c>
      <c r="L19" s="41">
        <v>3.5</v>
      </c>
      <c r="M19" s="41">
        <v>3</v>
      </c>
      <c r="N19" s="41">
        <v>3.5</v>
      </c>
      <c r="O19" s="41">
        <v>4.5</v>
      </c>
      <c r="P19" s="41">
        <v>4</v>
      </c>
      <c r="Q19" s="41">
        <f t="shared" si="3"/>
        <v>3.7</v>
      </c>
      <c r="R19" s="41">
        <f t="shared" si="4"/>
        <v>7.4</v>
      </c>
      <c r="S19" s="41" t="str">
        <f t="shared" si="5"/>
        <v>Cleared</v>
      </c>
      <c r="T19" s="41">
        <v>0</v>
      </c>
      <c r="U19" s="41">
        <v>5</v>
      </c>
      <c r="V19" s="41">
        <v>4</v>
      </c>
      <c r="W19" s="41">
        <v>3</v>
      </c>
      <c r="X19" s="41">
        <v>3</v>
      </c>
      <c r="Y19" s="41">
        <f t="shared" si="6"/>
        <v>3</v>
      </c>
      <c r="Z19" s="41">
        <f t="shared" si="7"/>
        <v>6</v>
      </c>
      <c r="AA19" s="41" t="str">
        <f t="shared" si="8"/>
        <v>Cleared</v>
      </c>
      <c r="AB19" s="41">
        <v>3</v>
      </c>
      <c r="AC19" s="41">
        <v>3</v>
      </c>
      <c r="AD19" s="41">
        <v>4</v>
      </c>
      <c r="AE19" s="41">
        <v>4</v>
      </c>
      <c r="AF19" s="41">
        <v>4</v>
      </c>
      <c r="AG19" s="41">
        <f t="shared" si="9"/>
        <v>3.6</v>
      </c>
      <c r="AH19" s="41">
        <f t="shared" si="10"/>
        <v>7.2</v>
      </c>
      <c r="AI19" s="41" t="str">
        <f t="shared" si="11"/>
        <v>Cleared</v>
      </c>
    </row>
    <row r="20" spans="1:35" x14ac:dyDescent="0.3">
      <c r="A20" s="38">
        <v>16</v>
      </c>
      <c r="B20" s="39" t="s">
        <v>56</v>
      </c>
      <c r="C20" s="40" t="s">
        <v>57</v>
      </c>
      <c r="D20" s="41">
        <v>3</v>
      </c>
      <c r="E20" s="41">
        <v>3</v>
      </c>
      <c r="F20" s="41">
        <v>3</v>
      </c>
      <c r="G20" s="41">
        <v>3</v>
      </c>
      <c r="H20" s="41">
        <v>3</v>
      </c>
      <c r="I20" s="41">
        <f t="shared" si="0"/>
        <v>3</v>
      </c>
      <c r="J20" s="41">
        <f t="shared" si="1"/>
        <v>6</v>
      </c>
      <c r="K20" s="41" t="str">
        <f t="shared" si="2"/>
        <v>Cleared</v>
      </c>
      <c r="L20" s="41">
        <v>3.25</v>
      </c>
      <c r="M20" s="41">
        <v>3.75</v>
      </c>
      <c r="N20" s="41">
        <v>3.5</v>
      </c>
      <c r="O20" s="41">
        <v>3.25</v>
      </c>
      <c r="P20" s="41">
        <v>3.25</v>
      </c>
      <c r="Q20" s="41">
        <f t="shared" si="3"/>
        <v>3.4</v>
      </c>
      <c r="R20" s="41">
        <f t="shared" si="4"/>
        <v>6.8</v>
      </c>
      <c r="S20" s="41" t="str">
        <f t="shared" si="5"/>
        <v>Cleared</v>
      </c>
      <c r="T20" s="41">
        <v>3.2</v>
      </c>
      <c r="U20" s="41">
        <v>3.8</v>
      </c>
      <c r="V20" s="41">
        <v>3.4</v>
      </c>
      <c r="W20" s="41">
        <v>3.4</v>
      </c>
      <c r="X20" s="41">
        <v>3.45</v>
      </c>
      <c r="Y20" s="41">
        <f t="shared" si="6"/>
        <v>3.45</v>
      </c>
      <c r="Z20" s="41">
        <f t="shared" si="7"/>
        <v>6.9</v>
      </c>
      <c r="AA20" s="41" t="str">
        <f t="shared" si="8"/>
        <v>Cleared</v>
      </c>
      <c r="AB20" s="41">
        <v>2.8</v>
      </c>
      <c r="AC20" s="41">
        <v>3</v>
      </c>
      <c r="AD20" s="41">
        <v>2.8</v>
      </c>
      <c r="AE20" s="41">
        <v>2.8</v>
      </c>
      <c r="AF20" s="41">
        <v>2.8</v>
      </c>
      <c r="AG20" s="41">
        <f t="shared" si="9"/>
        <v>2.84</v>
      </c>
      <c r="AH20" s="41">
        <f t="shared" si="10"/>
        <v>5.68</v>
      </c>
      <c r="AI20" s="41" t="str">
        <f t="shared" si="11"/>
        <v>NC</v>
      </c>
    </row>
    <row r="21" spans="1:35" x14ac:dyDescent="0.3">
      <c r="A21" s="38">
        <v>17</v>
      </c>
      <c r="B21" s="39" t="s">
        <v>58</v>
      </c>
      <c r="C21" s="40" t="s">
        <v>59</v>
      </c>
      <c r="D21" s="41">
        <v>3</v>
      </c>
      <c r="E21" s="41">
        <v>3</v>
      </c>
      <c r="F21" s="41">
        <v>3</v>
      </c>
      <c r="G21" s="41">
        <v>3</v>
      </c>
      <c r="H21" s="41">
        <v>3</v>
      </c>
      <c r="I21" s="41">
        <f t="shared" si="0"/>
        <v>3</v>
      </c>
      <c r="J21" s="41">
        <f t="shared" si="1"/>
        <v>6</v>
      </c>
      <c r="K21" s="41" t="str">
        <f t="shared" si="2"/>
        <v>Cleared</v>
      </c>
      <c r="L21" s="41">
        <v>4</v>
      </c>
      <c r="M21" s="41">
        <v>4</v>
      </c>
      <c r="N21" s="41">
        <v>4.5</v>
      </c>
      <c r="O21" s="41">
        <v>5</v>
      </c>
      <c r="P21" s="41">
        <v>4.5</v>
      </c>
      <c r="Q21" s="41">
        <f t="shared" si="3"/>
        <v>4.4000000000000004</v>
      </c>
      <c r="R21" s="41">
        <f t="shared" si="4"/>
        <v>8.8000000000000007</v>
      </c>
      <c r="S21" s="41" t="str">
        <f t="shared" si="5"/>
        <v>Cleared</v>
      </c>
      <c r="T21" s="41">
        <v>4</v>
      </c>
      <c r="U21" s="41">
        <v>4</v>
      </c>
      <c r="V21" s="41">
        <v>4</v>
      </c>
      <c r="W21" s="41">
        <v>3</v>
      </c>
      <c r="X21" s="41">
        <v>3.75</v>
      </c>
      <c r="Y21" s="41">
        <f t="shared" si="6"/>
        <v>3.75</v>
      </c>
      <c r="Z21" s="41">
        <f t="shared" si="7"/>
        <v>7.5</v>
      </c>
      <c r="AA21" s="41" t="str">
        <f t="shared" si="8"/>
        <v>Cleared</v>
      </c>
      <c r="AB21" s="41">
        <v>4</v>
      </c>
      <c r="AC21" s="41">
        <v>4</v>
      </c>
      <c r="AD21" s="41">
        <v>4</v>
      </c>
      <c r="AE21" s="41">
        <v>4</v>
      </c>
      <c r="AF21" s="41">
        <v>4</v>
      </c>
      <c r="AG21" s="41">
        <f t="shared" si="9"/>
        <v>4</v>
      </c>
      <c r="AH21" s="41">
        <f t="shared" si="10"/>
        <v>8</v>
      </c>
      <c r="AI21" s="41" t="str">
        <f t="shared" si="11"/>
        <v>Cleared</v>
      </c>
    </row>
    <row r="22" spans="1:35" x14ac:dyDescent="0.3">
      <c r="A22" s="38">
        <v>18</v>
      </c>
      <c r="B22" s="39" t="s">
        <v>60</v>
      </c>
      <c r="C22" s="40" t="s">
        <v>61</v>
      </c>
      <c r="D22" s="41">
        <v>3</v>
      </c>
      <c r="E22" s="41">
        <v>3</v>
      </c>
      <c r="F22" s="41">
        <v>3</v>
      </c>
      <c r="G22" s="41">
        <v>3</v>
      </c>
      <c r="H22" s="41">
        <v>3</v>
      </c>
      <c r="I22" s="41">
        <f t="shared" si="0"/>
        <v>3</v>
      </c>
      <c r="J22" s="41">
        <f t="shared" si="1"/>
        <v>6</v>
      </c>
      <c r="K22" s="41" t="str">
        <f t="shared" si="2"/>
        <v>Cleared</v>
      </c>
      <c r="L22" s="41">
        <v>3.75</v>
      </c>
      <c r="M22" s="41">
        <v>4</v>
      </c>
      <c r="N22" s="41">
        <v>3.75</v>
      </c>
      <c r="O22" s="41">
        <v>4</v>
      </c>
      <c r="P22" s="41">
        <v>4</v>
      </c>
      <c r="Q22" s="41">
        <f t="shared" si="3"/>
        <v>3.9</v>
      </c>
      <c r="R22" s="41">
        <f t="shared" si="4"/>
        <v>7.8</v>
      </c>
      <c r="S22" s="41" t="str">
        <f t="shared" si="5"/>
        <v>Cleared</v>
      </c>
      <c r="T22" s="41">
        <v>3.5</v>
      </c>
      <c r="U22" s="41">
        <v>3.5</v>
      </c>
      <c r="V22" s="41">
        <v>3.5</v>
      </c>
      <c r="W22" s="41">
        <v>3.5</v>
      </c>
      <c r="X22" s="41">
        <v>3.5</v>
      </c>
      <c r="Y22" s="41">
        <f t="shared" si="6"/>
        <v>3.5</v>
      </c>
      <c r="Z22" s="41">
        <f t="shared" si="7"/>
        <v>7</v>
      </c>
      <c r="AA22" s="41" t="str">
        <f t="shared" si="8"/>
        <v>Cleared</v>
      </c>
      <c r="AB22" s="41">
        <v>2</v>
      </c>
      <c r="AC22" s="41">
        <v>3</v>
      </c>
      <c r="AD22" s="41">
        <v>4</v>
      </c>
      <c r="AE22" s="41">
        <v>3</v>
      </c>
      <c r="AF22" s="41">
        <v>3</v>
      </c>
      <c r="AG22" s="41">
        <f t="shared" si="9"/>
        <v>3</v>
      </c>
      <c r="AH22" s="41">
        <f t="shared" si="10"/>
        <v>6</v>
      </c>
      <c r="AI22" s="41" t="str">
        <f t="shared" si="11"/>
        <v>Cleared</v>
      </c>
    </row>
    <row r="23" spans="1:35" x14ac:dyDescent="0.3">
      <c r="A23" s="38">
        <v>19</v>
      </c>
      <c r="B23" s="39" t="s">
        <v>63</v>
      </c>
      <c r="C23" s="40" t="s">
        <v>64</v>
      </c>
      <c r="D23" s="41">
        <v>3</v>
      </c>
      <c r="E23" s="41">
        <v>3</v>
      </c>
      <c r="F23" s="41">
        <v>3</v>
      </c>
      <c r="G23" s="41">
        <v>3</v>
      </c>
      <c r="H23" s="41">
        <v>3</v>
      </c>
      <c r="I23" s="41">
        <f t="shared" si="0"/>
        <v>3</v>
      </c>
      <c r="J23" s="41">
        <f t="shared" si="1"/>
        <v>6</v>
      </c>
      <c r="K23" s="41" t="str">
        <f t="shared" si="2"/>
        <v>Cleared</v>
      </c>
      <c r="L23" s="41">
        <v>3.5</v>
      </c>
      <c r="M23" s="41">
        <v>3.5</v>
      </c>
      <c r="N23" s="41">
        <v>3.5</v>
      </c>
      <c r="O23" s="41">
        <v>3.75</v>
      </c>
      <c r="P23" s="41">
        <v>3.5</v>
      </c>
      <c r="Q23" s="41">
        <f t="shared" si="3"/>
        <v>3.55</v>
      </c>
      <c r="R23" s="41">
        <f t="shared" si="4"/>
        <v>7.1</v>
      </c>
      <c r="S23" s="41" t="str">
        <f t="shared" si="5"/>
        <v>Cleared</v>
      </c>
      <c r="T23" s="41">
        <v>4.5</v>
      </c>
      <c r="U23" s="41">
        <v>4.5</v>
      </c>
      <c r="V23" s="41">
        <v>4.5</v>
      </c>
      <c r="W23" s="41">
        <v>3</v>
      </c>
      <c r="X23" s="41">
        <v>4.125</v>
      </c>
      <c r="Y23" s="41">
        <f t="shared" si="6"/>
        <v>4.125</v>
      </c>
      <c r="Z23" s="41">
        <f t="shared" si="7"/>
        <v>8.25</v>
      </c>
      <c r="AA23" s="41" t="str">
        <f t="shared" si="8"/>
        <v>Cleared</v>
      </c>
      <c r="AB23" s="41">
        <v>4</v>
      </c>
      <c r="AC23" s="41">
        <v>3.8333333333333335</v>
      </c>
      <c r="AD23" s="41">
        <v>4</v>
      </c>
      <c r="AE23" s="41">
        <v>4.166666666666667</v>
      </c>
      <c r="AF23" s="41">
        <v>3.8333333333333335</v>
      </c>
      <c r="AG23" s="41">
        <f t="shared" si="9"/>
        <v>3.9666666666666663</v>
      </c>
      <c r="AH23" s="41">
        <f t="shared" si="10"/>
        <v>7.9333333333333327</v>
      </c>
      <c r="AI23" s="41" t="str">
        <f t="shared" si="11"/>
        <v>Cleared</v>
      </c>
    </row>
    <row r="24" spans="1:35" x14ac:dyDescent="0.3">
      <c r="A24" s="38">
        <v>20</v>
      </c>
      <c r="B24" s="39" t="s">
        <v>65</v>
      </c>
      <c r="C24" s="40" t="s">
        <v>66</v>
      </c>
      <c r="D24" s="41">
        <v>3</v>
      </c>
      <c r="E24" s="41">
        <v>3</v>
      </c>
      <c r="F24" s="41">
        <v>3</v>
      </c>
      <c r="G24" s="41">
        <v>3</v>
      </c>
      <c r="H24" s="41">
        <v>3</v>
      </c>
      <c r="I24" s="41">
        <f t="shared" si="0"/>
        <v>3</v>
      </c>
      <c r="J24" s="41">
        <f t="shared" si="1"/>
        <v>6</v>
      </c>
      <c r="K24" s="41" t="str">
        <f t="shared" si="2"/>
        <v>Cleared</v>
      </c>
      <c r="L24" s="41">
        <v>3.6666666666666665</v>
      </c>
      <c r="M24" s="41">
        <v>3.3333333333333335</v>
      </c>
      <c r="N24" s="41">
        <v>3.6666666666666665</v>
      </c>
      <c r="O24" s="41">
        <v>4</v>
      </c>
      <c r="P24" s="41">
        <v>3.8000000000000003</v>
      </c>
      <c r="Q24" s="41">
        <f t="shared" si="3"/>
        <v>3.6933333333333329</v>
      </c>
      <c r="R24" s="41">
        <f t="shared" si="4"/>
        <v>7.3866666666666658</v>
      </c>
      <c r="S24" s="41" t="str">
        <f t="shared" si="5"/>
        <v>Cleared</v>
      </c>
      <c r="T24" s="41">
        <v>4</v>
      </c>
      <c r="U24" s="41">
        <v>3.5</v>
      </c>
      <c r="V24" s="41">
        <v>2.5</v>
      </c>
      <c r="W24" s="41">
        <v>4</v>
      </c>
      <c r="X24" s="41">
        <v>3.5</v>
      </c>
      <c r="Y24" s="41">
        <f t="shared" si="6"/>
        <v>3.5</v>
      </c>
      <c r="Z24" s="41">
        <f t="shared" si="7"/>
        <v>7</v>
      </c>
      <c r="AA24" s="41" t="str">
        <f t="shared" si="8"/>
        <v>Cleared</v>
      </c>
      <c r="AB24" s="41" t="s">
        <v>499</v>
      </c>
      <c r="AC24" s="41" t="s">
        <v>499</v>
      </c>
      <c r="AD24" s="41" t="s">
        <v>499</v>
      </c>
      <c r="AE24" s="41" t="s">
        <v>499</v>
      </c>
      <c r="AF24" s="41" t="s">
        <v>499</v>
      </c>
      <c r="AG24" s="41" t="str">
        <f t="shared" si="9"/>
        <v>0</v>
      </c>
      <c r="AH24" s="41">
        <f t="shared" si="10"/>
        <v>0</v>
      </c>
      <c r="AI24" s="41" t="str">
        <f t="shared" si="11"/>
        <v>NC</v>
      </c>
    </row>
    <row r="25" spans="1:35" x14ac:dyDescent="0.3">
      <c r="A25" s="38">
        <v>21</v>
      </c>
      <c r="B25" s="39" t="s">
        <v>67</v>
      </c>
      <c r="C25" s="40" t="s">
        <v>68</v>
      </c>
      <c r="D25" s="41">
        <v>3</v>
      </c>
      <c r="E25" s="41">
        <v>3</v>
      </c>
      <c r="F25" s="41">
        <v>3</v>
      </c>
      <c r="G25" s="41">
        <v>3</v>
      </c>
      <c r="H25" s="41">
        <v>3</v>
      </c>
      <c r="I25" s="41">
        <f t="shared" si="0"/>
        <v>3</v>
      </c>
      <c r="J25" s="41">
        <f t="shared" si="1"/>
        <v>6</v>
      </c>
      <c r="K25" s="41" t="str">
        <f t="shared" si="2"/>
        <v>Cleared</v>
      </c>
      <c r="L25" s="41">
        <v>3.3333333333333335</v>
      </c>
      <c r="M25" s="41">
        <v>2.6666666666666665</v>
      </c>
      <c r="N25" s="41">
        <v>3.6666666666666665</v>
      </c>
      <c r="O25" s="41">
        <v>3.3333333333333335</v>
      </c>
      <c r="P25" s="41">
        <v>3.5333333333333332</v>
      </c>
      <c r="Q25" s="41">
        <f t="shared" si="3"/>
        <v>3.3066666666666662</v>
      </c>
      <c r="R25" s="41">
        <f t="shared" si="4"/>
        <v>6.6133333333333324</v>
      </c>
      <c r="S25" s="41" t="str">
        <f t="shared" si="5"/>
        <v>Cleared</v>
      </c>
      <c r="T25" s="41">
        <v>3.5</v>
      </c>
      <c r="U25" s="41">
        <v>3.5</v>
      </c>
      <c r="V25" s="41">
        <v>3.5</v>
      </c>
      <c r="W25" s="41">
        <v>3.5</v>
      </c>
      <c r="X25" s="41">
        <v>3.5</v>
      </c>
      <c r="Y25" s="41">
        <f t="shared" si="6"/>
        <v>3.5</v>
      </c>
      <c r="Z25" s="41">
        <f t="shared" si="7"/>
        <v>7</v>
      </c>
      <c r="AA25" s="41" t="str">
        <f t="shared" si="8"/>
        <v>Cleared</v>
      </c>
      <c r="AB25" s="41">
        <v>2</v>
      </c>
      <c r="AC25" s="41">
        <v>2</v>
      </c>
      <c r="AD25" s="41">
        <v>3</v>
      </c>
      <c r="AE25" s="41">
        <v>2</v>
      </c>
      <c r="AF25" s="41">
        <v>2</v>
      </c>
      <c r="AG25" s="41">
        <f t="shared" si="9"/>
        <v>2.2000000000000002</v>
      </c>
      <c r="AH25" s="41">
        <f t="shared" si="10"/>
        <v>4.4000000000000004</v>
      </c>
      <c r="AI25" s="41" t="str">
        <f t="shared" si="11"/>
        <v>NC</v>
      </c>
    </row>
    <row r="26" spans="1:35" x14ac:dyDescent="0.3">
      <c r="A26" s="38">
        <v>22</v>
      </c>
      <c r="B26" s="39" t="s">
        <v>69</v>
      </c>
      <c r="C26" s="40" t="s">
        <v>70</v>
      </c>
      <c r="D26" s="41">
        <v>3</v>
      </c>
      <c r="E26" s="41">
        <v>3</v>
      </c>
      <c r="F26" s="41">
        <v>3</v>
      </c>
      <c r="G26" s="41">
        <v>3</v>
      </c>
      <c r="H26" s="41">
        <v>3</v>
      </c>
      <c r="I26" s="41">
        <f t="shared" si="0"/>
        <v>3</v>
      </c>
      <c r="J26" s="41">
        <f t="shared" si="1"/>
        <v>6</v>
      </c>
      <c r="K26" s="41" t="str">
        <f t="shared" si="2"/>
        <v>Cleared</v>
      </c>
      <c r="L26" s="41">
        <v>2.5</v>
      </c>
      <c r="M26" s="41">
        <v>3</v>
      </c>
      <c r="N26" s="41">
        <v>2.75</v>
      </c>
      <c r="O26" s="41">
        <v>2.25</v>
      </c>
      <c r="P26" s="41">
        <v>2.5</v>
      </c>
      <c r="Q26" s="41">
        <f t="shared" si="3"/>
        <v>2.6</v>
      </c>
      <c r="R26" s="41">
        <f t="shared" si="4"/>
        <v>5.2</v>
      </c>
      <c r="S26" s="41" t="str">
        <f t="shared" si="5"/>
        <v>NC</v>
      </c>
      <c r="T26" s="41">
        <v>3.5</v>
      </c>
      <c r="U26" s="41">
        <v>3</v>
      </c>
      <c r="V26" s="41">
        <v>2</v>
      </c>
      <c r="W26" s="41">
        <v>2.5</v>
      </c>
      <c r="X26" s="41">
        <v>2.75</v>
      </c>
      <c r="Y26" s="41">
        <f t="shared" si="6"/>
        <v>2.75</v>
      </c>
      <c r="Z26" s="41">
        <f t="shared" si="7"/>
        <v>5.5</v>
      </c>
      <c r="AA26" s="41" t="str">
        <f t="shared" si="8"/>
        <v>NC</v>
      </c>
      <c r="AB26" s="41">
        <v>4</v>
      </c>
      <c r="AC26" s="41">
        <v>3</v>
      </c>
      <c r="AD26" s="41">
        <v>3</v>
      </c>
      <c r="AE26" s="41">
        <v>3</v>
      </c>
      <c r="AF26" s="41">
        <v>3</v>
      </c>
      <c r="AG26" s="41">
        <f t="shared" si="9"/>
        <v>3.2</v>
      </c>
      <c r="AH26" s="41">
        <f t="shared" si="10"/>
        <v>6.4</v>
      </c>
      <c r="AI26" s="41" t="str">
        <f t="shared" si="11"/>
        <v>Cleared</v>
      </c>
    </row>
    <row r="27" spans="1:35" x14ac:dyDescent="0.3">
      <c r="A27" s="38">
        <v>23</v>
      </c>
      <c r="B27" s="39" t="s">
        <v>71</v>
      </c>
      <c r="C27" s="40" t="s">
        <v>72</v>
      </c>
      <c r="D27" s="41">
        <v>3</v>
      </c>
      <c r="E27" s="41">
        <v>3</v>
      </c>
      <c r="F27" s="41">
        <v>3</v>
      </c>
      <c r="G27" s="41">
        <v>3</v>
      </c>
      <c r="H27" s="41">
        <v>3</v>
      </c>
      <c r="I27" s="41">
        <f t="shared" si="0"/>
        <v>3</v>
      </c>
      <c r="J27" s="41">
        <f t="shared" si="1"/>
        <v>6</v>
      </c>
      <c r="K27" s="41" t="str">
        <f t="shared" si="2"/>
        <v>Cleared</v>
      </c>
      <c r="L27" s="41">
        <v>3</v>
      </c>
      <c r="M27" s="41">
        <v>3</v>
      </c>
      <c r="N27" s="41">
        <v>3.3333333333333335</v>
      </c>
      <c r="O27" s="41">
        <v>3.3333333333333335</v>
      </c>
      <c r="P27" s="41">
        <v>3.3333333333333335</v>
      </c>
      <c r="Q27" s="41">
        <f t="shared" si="3"/>
        <v>3.2</v>
      </c>
      <c r="R27" s="41">
        <f t="shared" si="4"/>
        <v>6.4</v>
      </c>
      <c r="S27" s="41" t="str">
        <f t="shared" si="5"/>
        <v>Cleared</v>
      </c>
      <c r="T27" s="41">
        <v>3.1666666666666665</v>
      </c>
      <c r="U27" s="41">
        <v>3.3333333333333335</v>
      </c>
      <c r="V27" s="41">
        <v>3.8333333333333335</v>
      </c>
      <c r="W27" s="41">
        <v>3.1666666666666665</v>
      </c>
      <c r="X27" s="41">
        <v>3.375</v>
      </c>
      <c r="Y27" s="41">
        <f t="shared" si="6"/>
        <v>3.375</v>
      </c>
      <c r="Z27" s="41">
        <f t="shared" si="7"/>
        <v>6.75</v>
      </c>
      <c r="AA27" s="41" t="str">
        <f t="shared" si="8"/>
        <v>Cleared</v>
      </c>
      <c r="AB27" s="41">
        <v>3</v>
      </c>
      <c r="AC27" s="41">
        <v>3</v>
      </c>
      <c r="AD27" s="41">
        <v>3</v>
      </c>
      <c r="AE27" s="41">
        <v>2.5</v>
      </c>
      <c r="AF27" s="41">
        <v>3</v>
      </c>
      <c r="AG27" s="41">
        <f t="shared" si="9"/>
        <v>2.9</v>
      </c>
      <c r="AH27" s="41">
        <f t="shared" si="10"/>
        <v>5.8</v>
      </c>
      <c r="AI27" s="41" t="str">
        <f t="shared" si="11"/>
        <v>NC</v>
      </c>
    </row>
    <row r="28" spans="1:35" x14ac:dyDescent="0.3">
      <c r="A28" s="38">
        <v>24</v>
      </c>
      <c r="B28" s="39" t="s">
        <v>73</v>
      </c>
      <c r="C28" s="40" t="s">
        <v>74</v>
      </c>
      <c r="D28" s="41">
        <v>3</v>
      </c>
      <c r="E28" s="41">
        <v>3</v>
      </c>
      <c r="F28" s="41">
        <v>3</v>
      </c>
      <c r="G28" s="41">
        <v>3</v>
      </c>
      <c r="H28" s="41">
        <v>3</v>
      </c>
      <c r="I28" s="41">
        <f t="shared" si="0"/>
        <v>3</v>
      </c>
      <c r="J28" s="41">
        <f t="shared" si="1"/>
        <v>6</v>
      </c>
      <c r="K28" s="41" t="str">
        <f t="shared" si="2"/>
        <v>Cleared</v>
      </c>
      <c r="L28" s="41">
        <v>3.25</v>
      </c>
      <c r="M28" s="41">
        <v>3</v>
      </c>
      <c r="N28" s="41">
        <v>3.25</v>
      </c>
      <c r="O28" s="41">
        <v>2.75</v>
      </c>
      <c r="P28" s="41">
        <v>2.75</v>
      </c>
      <c r="Q28" s="41">
        <f t="shared" si="3"/>
        <v>3</v>
      </c>
      <c r="R28" s="41">
        <f t="shared" si="4"/>
        <v>6</v>
      </c>
      <c r="S28" s="41" t="str">
        <f t="shared" si="5"/>
        <v>Cleared</v>
      </c>
      <c r="T28" s="41">
        <v>3.2</v>
      </c>
      <c r="U28" s="41">
        <v>3.8</v>
      </c>
      <c r="V28" s="41">
        <v>3</v>
      </c>
      <c r="W28" s="41">
        <v>3.4</v>
      </c>
      <c r="X28" s="41">
        <v>3.35</v>
      </c>
      <c r="Y28" s="41">
        <f t="shared" si="6"/>
        <v>3.35</v>
      </c>
      <c r="Z28" s="41">
        <f t="shared" si="7"/>
        <v>6.7</v>
      </c>
      <c r="AA28" s="41" t="str">
        <f t="shared" si="8"/>
        <v>Cleared</v>
      </c>
      <c r="AB28" s="41">
        <v>3.25</v>
      </c>
      <c r="AC28" s="41">
        <v>3.75</v>
      </c>
      <c r="AD28" s="41">
        <v>3.5</v>
      </c>
      <c r="AE28" s="41">
        <v>3.5</v>
      </c>
      <c r="AF28" s="41">
        <v>3.25</v>
      </c>
      <c r="AG28" s="41">
        <f t="shared" si="9"/>
        <v>3.45</v>
      </c>
      <c r="AH28" s="41">
        <f t="shared" si="10"/>
        <v>6.9</v>
      </c>
      <c r="AI28" s="41" t="str">
        <f t="shared" si="11"/>
        <v>Cleared</v>
      </c>
    </row>
    <row r="29" spans="1:35" x14ac:dyDescent="0.3">
      <c r="A29" s="38">
        <v>25</v>
      </c>
      <c r="B29" s="39" t="s">
        <v>75</v>
      </c>
      <c r="C29" s="40" t="s">
        <v>76</v>
      </c>
      <c r="D29" s="41">
        <v>3</v>
      </c>
      <c r="E29" s="41">
        <v>3</v>
      </c>
      <c r="F29" s="41">
        <v>3</v>
      </c>
      <c r="G29" s="41">
        <v>3</v>
      </c>
      <c r="H29" s="41">
        <v>3</v>
      </c>
      <c r="I29" s="41">
        <f t="shared" si="0"/>
        <v>3</v>
      </c>
      <c r="J29" s="41">
        <f t="shared" si="1"/>
        <v>6</v>
      </c>
      <c r="K29" s="41" t="str">
        <f t="shared" si="2"/>
        <v>Cleared</v>
      </c>
      <c r="L29" s="41">
        <v>3.3125</v>
      </c>
      <c r="M29" s="41">
        <v>3</v>
      </c>
      <c r="N29" s="41">
        <v>3.3125</v>
      </c>
      <c r="O29" s="41">
        <v>3.4375</v>
      </c>
      <c r="P29" s="41">
        <v>3.7374999999999998</v>
      </c>
      <c r="Q29" s="41">
        <f t="shared" si="3"/>
        <v>3.3600000000000003</v>
      </c>
      <c r="R29" s="41">
        <f t="shared" si="4"/>
        <v>6.7200000000000006</v>
      </c>
      <c r="S29" s="41" t="str">
        <f t="shared" si="5"/>
        <v>Cleared</v>
      </c>
      <c r="T29" s="41">
        <v>3.5</v>
      </c>
      <c r="U29" s="41">
        <v>4</v>
      </c>
      <c r="V29" s="41">
        <v>3.5</v>
      </c>
      <c r="W29" s="41">
        <v>3.5</v>
      </c>
      <c r="X29" s="41">
        <v>3.625</v>
      </c>
      <c r="Y29" s="41">
        <f t="shared" si="6"/>
        <v>3.625</v>
      </c>
      <c r="Z29" s="41">
        <f t="shared" si="7"/>
        <v>7.25</v>
      </c>
      <c r="AA29" s="41" t="str">
        <f t="shared" si="8"/>
        <v>Cleared</v>
      </c>
      <c r="AB29" s="41">
        <v>3</v>
      </c>
      <c r="AC29" s="41">
        <v>3</v>
      </c>
      <c r="AD29" s="41">
        <v>3</v>
      </c>
      <c r="AE29" s="41">
        <v>3</v>
      </c>
      <c r="AF29" s="41">
        <v>3</v>
      </c>
      <c r="AG29" s="41">
        <f t="shared" si="9"/>
        <v>3</v>
      </c>
      <c r="AH29" s="41">
        <f t="shared" si="10"/>
        <v>6</v>
      </c>
      <c r="AI29" s="41" t="str">
        <f t="shared" si="11"/>
        <v>Cleared</v>
      </c>
    </row>
    <row r="30" spans="1:35" x14ac:dyDescent="0.3">
      <c r="A30" s="38">
        <v>26</v>
      </c>
      <c r="B30" s="39" t="s">
        <v>77</v>
      </c>
      <c r="C30" s="40" t="s">
        <v>78</v>
      </c>
      <c r="D30" s="41">
        <v>3</v>
      </c>
      <c r="E30" s="41">
        <v>3</v>
      </c>
      <c r="F30" s="41">
        <v>3</v>
      </c>
      <c r="G30" s="41">
        <v>3</v>
      </c>
      <c r="H30" s="41">
        <v>3</v>
      </c>
      <c r="I30" s="41">
        <f t="shared" si="0"/>
        <v>3</v>
      </c>
      <c r="J30" s="41">
        <f t="shared" si="1"/>
        <v>6</v>
      </c>
      <c r="K30" s="41" t="str">
        <f t="shared" si="2"/>
        <v>Cleared</v>
      </c>
      <c r="L30" s="41">
        <v>3.1041666666666665</v>
      </c>
      <c r="M30" s="41">
        <v>3</v>
      </c>
      <c r="N30" s="41">
        <v>3.7708333333333335</v>
      </c>
      <c r="O30" s="41">
        <v>3.4791666666666665</v>
      </c>
      <c r="P30" s="41">
        <v>3.5791666666666671</v>
      </c>
      <c r="Q30" s="41">
        <f t="shared" si="3"/>
        <v>3.3866666666666667</v>
      </c>
      <c r="R30" s="41">
        <f t="shared" si="4"/>
        <v>6.7733333333333334</v>
      </c>
      <c r="S30" s="41" t="str">
        <f t="shared" si="5"/>
        <v>Cleared</v>
      </c>
      <c r="T30" s="41">
        <v>2</v>
      </c>
      <c r="U30" s="41">
        <v>4</v>
      </c>
      <c r="V30" s="41">
        <v>2</v>
      </c>
      <c r="W30" s="41">
        <v>3</v>
      </c>
      <c r="X30" s="41">
        <v>2.75</v>
      </c>
      <c r="Y30" s="41">
        <f t="shared" si="6"/>
        <v>2.75</v>
      </c>
      <c r="Z30" s="41">
        <f t="shared" si="7"/>
        <v>5.5</v>
      </c>
      <c r="AA30" s="41" t="str">
        <f t="shared" si="8"/>
        <v>NC</v>
      </c>
      <c r="AB30" s="41">
        <v>4</v>
      </c>
      <c r="AC30" s="41">
        <v>4</v>
      </c>
      <c r="AD30" s="41">
        <v>4</v>
      </c>
      <c r="AE30" s="41">
        <v>4</v>
      </c>
      <c r="AF30" s="41">
        <v>4</v>
      </c>
      <c r="AG30" s="41">
        <f t="shared" si="9"/>
        <v>4</v>
      </c>
      <c r="AH30" s="41">
        <f t="shared" si="10"/>
        <v>8</v>
      </c>
      <c r="AI30" s="41" t="str">
        <f t="shared" si="11"/>
        <v>Cleared</v>
      </c>
    </row>
    <row r="31" spans="1:35" x14ac:dyDescent="0.3">
      <c r="A31" s="38">
        <v>27</v>
      </c>
      <c r="B31" s="39" t="s">
        <v>79</v>
      </c>
      <c r="C31" s="40" t="s">
        <v>80</v>
      </c>
      <c r="D31" s="41">
        <v>3</v>
      </c>
      <c r="E31" s="41">
        <v>3</v>
      </c>
      <c r="F31" s="41">
        <v>3</v>
      </c>
      <c r="G31" s="41">
        <v>3</v>
      </c>
      <c r="H31" s="41">
        <v>3</v>
      </c>
      <c r="I31" s="41">
        <f t="shared" si="0"/>
        <v>3</v>
      </c>
      <c r="J31" s="41">
        <f t="shared" si="1"/>
        <v>6</v>
      </c>
      <c r="K31" s="41" t="str">
        <f t="shared" si="2"/>
        <v>Cleared</v>
      </c>
      <c r="L31" s="41">
        <v>3.2760416666666665</v>
      </c>
      <c r="M31" s="41">
        <v>2.75</v>
      </c>
      <c r="N31" s="41">
        <v>3.4427083333333335</v>
      </c>
      <c r="O31" s="41">
        <v>3.6197916666666665</v>
      </c>
      <c r="P31" s="41">
        <v>3.2947916666666668</v>
      </c>
      <c r="Q31" s="41">
        <f t="shared" si="3"/>
        <v>3.2766666666666664</v>
      </c>
      <c r="R31" s="41">
        <f t="shared" si="4"/>
        <v>6.5533333333333328</v>
      </c>
      <c r="S31" s="41" t="str">
        <f t="shared" si="5"/>
        <v>Cleared</v>
      </c>
      <c r="T31" s="41">
        <v>3.5</v>
      </c>
      <c r="U31" s="41">
        <v>3.8333333333333335</v>
      </c>
      <c r="V31" s="41">
        <v>3.8333333333333335</v>
      </c>
      <c r="W31" s="41">
        <v>3.6666666666666665</v>
      </c>
      <c r="X31" s="41">
        <v>3.7083333333333335</v>
      </c>
      <c r="Y31" s="41">
        <f t="shared" si="6"/>
        <v>3.7083333333333335</v>
      </c>
      <c r="Z31" s="41">
        <f t="shared" si="7"/>
        <v>7.416666666666667</v>
      </c>
      <c r="AA31" s="41" t="str">
        <f t="shared" si="8"/>
        <v>Cleared</v>
      </c>
      <c r="AB31" s="41">
        <v>4</v>
      </c>
      <c r="AC31" s="41">
        <v>3.5</v>
      </c>
      <c r="AD31" s="41">
        <v>4</v>
      </c>
      <c r="AE31" s="41">
        <v>4</v>
      </c>
      <c r="AF31" s="41">
        <v>4</v>
      </c>
      <c r="AG31" s="41">
        <f t="shared" si="9"/>
        <v>3.9</v>
      </c>
      <c r="AH31" s="41">
        <f t="shared" si="10"/>
        <v>7.8</v>
      </c>
      <c r="AI31" s="41" t="str">
        <f t="shared" si="11"/>
        <v>Cleared</v>
      </c>
    </row>
    <row r="32" spans="1:35" x14ac:dyDescent="0.3">
      <c r="A32" s="38">
        <v>28</v>
      </c>
      <c r="B32" s="39" t="s">
        <v>81</v>
      </c>
      <c r="C32" s="40" t="s">
        <v>82</v>
      </c>
      <c r="D32" s="41">
        <v>3</v>
      </c>
      <c r="E32" s="41">
        <v>3</v>
      </c>
      <c r="F32" s="41">
        <v>3</v>
      </c>
      <c r="G32" s="41">
        <v>3</v>
      </c>
      <c r="H32" s="41">
        <v>3</v>
      </c>
      <c r="I32" s="41">
        <f t="shared" si="0"/>
        <v>3</v>
      </c>
      <c r="J32" s="41">
        <f t="shared" si="1"/>
        <v>6</v>
      </c>
      <c r="K32" s="41" t="str">
        <f t="shared" si="2"/>
        <v>Cleared</v>
      </c>
      <c r="L32" s="41">
        <v>2.5</v>
      </c>
      <c r="M32" s="41">
        <v>3</v>
      </c>
      <c r="N32" s="41">
        <v>3.25</v>
      </c>
      <c r="O32" s="41">
        <v>2.75</v>
      </c>
      <c r="P32" s="41">
        <v>2.5</v>
      </c>
      <c r="Q32" s="41">
        <f t="shared" si="3"/>
        <v>2.8</v>
      </c>
      <c r="R32" s="41">
        <f t="shared" si="4"/>
        <v>5.6</v>
      </c>
      <c r="S32" s="41" t="str">
        <f t="shared" si="5"/>
        <v>NC</v>
      </c>
      <c r="T32" s="41">
        <v>3</v>
      </c>
      <c r="U32" s="41">
        <v>3.5</v>
      </c>
      <c r="V32" s="41">
        <v>2.5</v>
      </c>
      <c r="W32" s="41">
        <v>2</v>
      </c>
      <c r="X32" s="41">
        <v>2.75</v>
      </c>
      <c r="Y32" s="41">
        <f t="shared" si="6"/>
        <v>2.75</v>
      </c>
      <c r="Z32" s="41">
        <f t="shared" si="7"/>
        <v>5.5</v>
      </c>
      <c r="AA32" s="41" t="str">
        <f t="shared" si="8"/>
        <v>NC</v>
      </c>
      <c r="AB32" s="41">
        <v>4</v>
      </c>
      <c r="AC32" s="41">
        <v>4</v>
      </c>
      <c r="AD32" s="41">
        <v>4</v>
      </c>
      <c r="AE32" s="41">
        <v>4</v>
      </c>
      <c r="AF32" s="41">
        <v>4</v>
      </c>
      <c r="AG32" s="41">
        <f t="shared" si="9"/>
        <v>4</v>
      </c>
      <c r="AH32" s="41">
        <f t="shared" si="10"/>
        <v>8</v>
      </c>
      <c r="AI32" s="41" t="str">
        <f t="shared" si="11"/>
        <v>Cleared</v>
      </c>
    </row>
    <row r="33" spans="1:35" x14ac:dyDescent="0.3">
      <c r="A33" s="38">
        <v>29</v>
      </c>
      <c r="B33" s="39" t="s">
        <v>83</v>
      </c>
      <c r="C33" s="40" t="s">
        <v>84</v>
      </c>
      <c r="D33" s="41">
        <v>3</v>
      </c>
      <c r="E33" s="41">
        <v>3</v>
      </c>
      <c r="F33" s="41">
        <v>3</v>
      </c>
      <c r="G33" s="41">
        <v>3</v>
      </c>
      <c r="H33" s="41">
        <v>3</v>
      </c>
      <c r="I33" s="41">
        <f t="shared" si="0"/>
        <v>3</v>
      </c>
      <c r="J33" s="41">
        <f t="shared" si="1"/>
        <v>6</v>
      </c>
      <c r="K33" s="41" t="str">
        <f t="shared" si="2"/>
        <v>Cleared</v>
      </c>
      <c r="L33" s="41">
        <v>3</v>
      </c>
      <c r="M33" s="41">
        <v>2.5</v>
      </c>
      <c r="N33" s="41">
        <v>3</v>
      </c>
      <c r="O33" s="41">
        <v>3.5</v>
      </c>
      <c r="P33" s="41">
        <v>3.5</v>
      </c>
      <c r="Q33" s="41">
        <f t="shared" si="3"/>
        <v>3.1</v>
      </c>
      <c r="R33" s="41">
        <f t="shared" si="4"/>
        <v>6.2</v>
      </c>
      <c r="S33" s="41" t="str">
        <f t="shared" si="5"/>
        <v>Cleared</v>
      </c>
      <c r="T33" s="41">
        <v>3</v>
      </c>
      <c r="U33" s="41">
        <v>4</v>
      </c>
      <c r="V33" s="41">
        <v>3</v>
      </c>
      <c r="W33" s="41">
        <v>3</v>
      </c>
      <c r="X33" s="41">
        <v>3.25</v>
      </c>
      <c r="Y33" s="41">
        <f t="shared" si="6"/>
        <v>3.25</v>
      </c>
      <c r="Z33" s="41">
        <f t="shared" si="7"/>
        <v>6.5</v>
      </c>
      <c r="AA33" s="41" t="str">
        <f t="shared" si="8"/>
        <v>Cleared</v>
      </c>
      <c r="AB33" s="41">
        <v>4</v>
      </c>
      <c r="AC33" s="41">
        <v>4</v>
      </c>
      <c r="AD33" s="41">
        <v>4</v>
      </c>
      <c r="AE33" s="41">
        <v>4</v>
      </c>
      <c r="AF33" s="41">
        <v>3</v>
      </c>
      <c r="AG33" s="41">
        <f t="shared" si="9"/>
        <v>3.8</v>
      </c>
      <c r="AH33" s="41">
        <f t="shared" si="10"/>
        <v>7.6</v>
      </c>
      <c r="AI33" s="41" t="str">
        <f t="shared" si="11"/>
        <v>Cleared</v>
      </c>
    </row>
    <row r="34" spans="1:35" x14ac:dyDescent="0.3">
      <c r="A34" s="38">
        <v>30</v>
      </c>
      <c r="B34" s="39" t="s">
        <v>85</v>
      </c>
      <c r="C34" s="40" t="s">
        <v>86</v>
      </c>
      <c r="D34" s="41">
        <v>3</v>
      </c>
      <c r="E34" s="41">
        <v>3</v>
      </c>
      <c r="F34" s="41">
        <v>3</v>
      </c>
      <c r="G34" s="41">
        <v>3</v>
      </c>
      <c r="H34" s="41">
        <v>3</v>
      </c>
      <c r="I34" s="41">
        <f t="shared" si="0"/>
        <v>3</v>
      </c>
      <c r="J34" s="41">
        <f t="shared" si="1"/>
        <v>6</v>
      </c>
      <c r="K34" s="41" t="str">
        <f t="shared" si="2"/>
        <v>Cleared</v>
      </c>
      <c r="L34" s="41">
        <v>2.75</v>
      </c>
      <c r="M34" s="41">
        <v>3</v>
      </c>
      <c r="N34" s="41">
        <v>3.5</v>
      </c>
      <c r="O34" s="41">
        <v>3</v>
      </c>
      <c r="P34" s="41">
        <v>3</v>
      </c>
      <c r="Q34" s="41">
        <f t="shared" si="3"/>
        <v>3.05</v>
      </c>
      <c r="R34" s="41">
        <f t="shared" si="4"/>
        <v>6.1</v>
      </c>
      <c r="S34" s="41" t="str">
        <f t="shared" si="5"/>
        <v>Cleared</v>
      </c>
      <c r="T34" s="41">
        <v>1</v>
      </c>
      <c r="U34" s="41">
        <v>2</v>
      </c>
      <c r="V34" s="41">
        <v>1</v>
      </c>
      <c r="W34" s="41">
        <v>1</v>
      </c>
      <c r="X34" s="41">
        <v>1.25</v>
      </c>
      <c r="Y34" s="41">
        <f t="shared" si="6"/>
        <v>1.25</v>
      </c>
      <c r="Z34" s="41">
        <f t="shared" si="7"/>
        <v>2.5</v>
      </c>
      <c r="AA34" s="41" t="str">
        <f t="shared" si="8"/>
        <v>NC</v>
      </c>
      <c r="AB34" s="41">
        <v>3</v>
      </c>
      <c r="AC34" s="41">
        <v>3</v>
      </c>
      <c r="AD34" s="41">
        <v>3</v>
      </c>
      <c r="AE34" s="41">
        <v>3</v>
      </c>
      <c r="AF34" s="41">
        <v>3</v>
      </c>
      <c r="AG34" s="41">
        <f t="shared" si="9"/>
        <v>3</v>
      </c>
      <c r="AH34" s="41">
        <f t="shared" si="10"/>
        <v>6</v>
      </c>
      <c r="AI34" s="41" t="str">
        <f t="shared" si="11"/>
        <v>Cleared</v>
      </c>
    </row>
    <row r="35" spans="1:35" x14ac:dyDescent="0.3">
      <c r="A35" s="38">
        <v>31</v>
      </c>
      <c r="B35" s="39" t="s">
        <v>87</v>
      </c>
      <c r="C35" s="40" t="s">
        <v>88</v>
      </c>
      <c r="D35" s="41">
        <v>3</v>
      </c>
      <c r="E35" s="41">
        <v>3</v>
      </c>
      <c r="F35" s="41">
        <v>3</v>
      </c>
      <c r="G35" s="41">
        <v>3</v>
      </c>
      <c r="H35" s="41">
        <v>3</v>
      </c>
      <c r="I35" s="41">
        <f t="shared" si="0"/>
        <v>3</v>
      </c>
      <c r="J35" s="41">
        <f t="shared" si="1"/>
        <v>6</v>
      </c>
      <c r="K35" s="41" t="str">
        <f t="shared" si="2"/>
        <v>Cleared</v>
      </c>
      <c r="L35" s="41">
        <v>2.25</v>
      </c>
      <c r="M35" s="41">
        <v>2</v>
      </c>
      <c r="N35" s="41">
        <v>3</v>
      </c>
      <c r="O35" s="41">
        <v>2.75</v>
      </c>
      <c r="P35" s="41">
        <v>2.5</v>
      </c>
      <c r="Q35" s="41">
        <f t="shared" si="3"/>
        <v>2.5</v>
      </c>
      <c r="R35" s="41">
        <f t="shared" si="4"/>
        <v>5</v>
      </c>
      <c r="S35" s="41" t="str">
        <f t="shared" si="5"/>
        <v>NC</v>
      </c>
      <c r="T35" s="41">
        <v>1</v>
      </c>
      <c r="U35" s="41">
        <v>3</v>
      </c>
      <c r="V35" s="41">
        <v>1</v>
      </c>
      <c r="W35" s="41">
        <v>2</v>
      </c>
      <c r="X35" s="41">
        <v>1.75</v>
      </c>
      <c r="Y35" s="41">
        <f t="shared" si="6"/>
        <v>1.75</v>
      </c>
      <c r="Z35" s="41">
        <f t="shared" si="7"/>
        <v>3.5</v>
      </c>
      <c r="AA35" s="41" t="str">
        <f t="shared" si="8"/>
        <v>NC</v>
      </c>
      <c r="AB35" s="41">
        <v>4</v>
      </c>
      <c r="AC35" s="41">
        <v>4</v>
      </c>
      <c r="AD35" s="41">
        <v>4</v>
      </c>
      <c r="AE35" s="41">
        <v>4</v>
      </c>
      <c r="AF35" s="41">
        <v>4</v>
      </c>
      <c r="AG35" s="41">
        <f t="shared" si="9"/>
        <v>4</v>
      </c>
      <c r="AH35" s="41">
        <f t="shared" si="10"/>
        <v>8</v>
      </c>
      <c r="AI35" s="41" t="str">
        <f t="shared" si="11"/>
        <v>Cleared</v>
      </c>
    </row>
    <row r="36" spans="1:35" x14ac:dyDescent="0.3">
      <c r="A36" s="38">
        <v>32</v>
      </c>
      <c r="B36" s="39" t="s">
        <v>89</v>
      </c>
      <c r="C36" s="40" t="s">
        <v>90</v>
      </c>
      <c r="D36" s="41">
        <v>3</v>
      </c>
      <c r="E36" s="41">
        <v>3</v>
      </c>
      <c r="F36" s="41">
        <v>3</v>
      </c>
      <c r="G36" s="41">
        <v>3</v>
      </c>
      <c r="H36" s="41">
        <v>3</v>
      </c>
      <c r="I36" s="41">
        <f t="shared" si="0"/>
        <v>3</v>
      </c>
      <c r="J36" s="41">
        <f t="shared" si="1"/>
        <v>6</v>
      </c>
      <c r="K36" s="41" t="str">
        <f t="shared" si="2"/>
        <v>Cleared</v>
      </c>
      <c r="L36" s="41">
        <v>3.0625</v>
      </c>
      <c r="M36" s="41">
        <v>3</v>
      </c>
      <c r="N36" s="41">
        <v>3.5</v>
      </c>
      <c r="O36" s="41">
        <v>3.6875</v>
      </c>
      <c r="P36" s="41">
        <v>3.1749999999999998</v>
      </c>
      <c r="Q36" s="41">
        <f t="shared" si="3"/>
        <v>3.2850000000000001</v>
      </c>
      <c r="R36" s="41">
        <f t="shared" si="4"/>
        <v>6.57</v>
      </c>
      <c r="S36" s="41" t="str">
        <f t="shared" si="5"/>
        <v>Cleared</v>
      </c>
      <c r="T36" s="41">
        <v>2.5</v>
      </c>
      <c r="U36" s="41">
        <v>3.5</v>
      </c>
      <c r="V36" s="41">
        <v>3.5</v>
      </c>
      <c r="W36" s="41">
        <v>3</v>
      </c>
      <c r="X36" s="41">
        <v>3.125</v>
      </c>
      <c r="Y36" s="41">
        <f t="shared" si="6"/>
        <v>3.125</v>
      </c>
      <c r="Z36" s="41">
        <f t="shared" si="7"/>
        <v>6.25</v>
      </c>
      <c r="AA36" s="41" t="str">
        <f t="shared" si="8"/>
        <v>Cleared</v>
      </c>
      <c r="AB36" s="41">
        <v>3</v>
      </c>
      <c r="AC36" s="41">
        <v>4</v>
      </c>
      <c r="AD36" s="41">
        <v>3</v>
      </c>
      <c r="AE36" s="41">
        <v>3</v>
      </c>
      <c r="AF36" s="41">
        <v>3</v>
      </c>
      <c r="AG36" s="41">
        <f t="shared" si="9"/>
        <v>3.2</v>
      </c>
      <c r="AH36" s="41">
        <f t="shared" si="10"/>
        <v>6.4</v>
      </c>
      <c r="AI36" s="41" t="str">
        <f t="shared" si="11"/>
        <v>Cleared</v>
      </c>
    </row>
    <row r="37" spans="1:35" x14ac:dyDescent="0.3">
      <c r="A37" s="38">
        <v>33</v>
      </c>
      <c r="B37" s="39" t="s">
        <v>91</v>
      </c>
      <c r="C37" s="40" t="s">
        <v>92</v>
      </c>
      <c r="D37" s="41">
        <v>3</v>
      </c>
      <c r="E37" s="41">
        <v>3</v>
      </c>
      <c r="F37" s="41">
        <v>3</v>
      </c>
      <c r="G37" s="41">
        <v>3</v>
      </c>
      <c r="H37" s="41">
        <v>3</v>
      </c>
      <c r="I37" s="41">
        <f t="shared" si="0"/>
        <v>3</v>
      </c>
      <c r="J37" s="41">
        <f t="shared" si="1"/>
        <v>6</v>
      </c>
      <c r="K37" s="41" t="str">
        <f t="shared" si="2"/>
        <v>Cleared</v>
      </c>
      <c r="L37" s="41">
        <v>3.765625</v>
      </c>
      <c r="M37" s="41">
        <v>3.5</v>
      </c>
      <c r="N37" s="41">
        <v>3.625</v>
      </c>
      <c r="O37" s="41">
        <v>3.921875</v>
      </c>
      <c r="P37" s="41">
        <v>3.5437500000000002</v>
      </c>
      <c r="Q37" s="41">
        <f t="shared" si="3"/>
        <v>3.6712499999999997</v>
      </c>
      <c r="R37" s="41">
        <f t="shared" si="4"/>
        <v>7.3424999999999994</v>
      </c>
      <c r="S37" s="41" t="str">
        <f t="shared" si="5"/>
        <v>Cleared</v>
      </c>
      <c r="T37" s="41">
        <v>3.1666666666666665</v>
      </c>
      <c r="U37" s="41">
        <v>3.8333333333333335</v>
      </c>
      <c r="V37" s="41">
        <v>3.6666666666666665</v>
      </c>
      <c r="W37" s="41">
        <v>3.3333333333333335</v>
      </c>
      <c r="X37" s="41">
        <v>3.5</v>
      </c>
      <c r="Y37" s="41">
        <f t="shared" si="6"/>
        <v>3.5</v>
      </c>
      <c r="Z37" s="41">
        <f t="shared" si="7"/>
        <v>7</v>
      </c>
      <c r="AA37" s="41" t="str">
        <f t="shared" si="8"/>
        <v>Cleared</v>
      </c>
      <c r="AB37" s="41">
        <v>3</v>
      </c>
      <c r="AC37" s="41">
        <v>3</v>
      </c>
      <c r="AD37" s="41">
        <v>2.5</v>
      </c>
      <c r="AE37" s="41">
        <v>3</v>
      </c>
      <c r="AF37" s="41">
        <v>3</v>
      </c>
      <c r="AG37" s="41">
        <f t="shared" si="9"/>
        <v>2.9</v>
      </c>
      <c r="AH37" s="41">
        <f t="shared" si="10"/>
        <v>5.8</v>
      </c>
      <c r="AI37" s="41" t="str">
        <f t="shared" si="11"/>
        <v>NC</v>
      </c>
    </row>
    <row r="38" spans="1:35" x14ac:dyDescent="0.3">
      <c r="A38" s="38">
        <v>34</v>
      </c>
      <c r="B38" s="39" t="s">
        <v>93</v>
      </c>
      <c r="C38" s="40" t="s">
        <v>94</v>
      </c>
      <c r="D38" s="41">
        <v>3</v>
      </c>
      <c r="E38" s="41">
        <v>3</v>
      </c>
      <c r="F38" s="41">
        <v>3</v>
      </c>
      <c r="G38" s="41">
        <v>3</v>
      </c>
      <c r="H38" s="41">
        <v>3</v>
      </c>
      <c r="I38" s="41">
        <f t="shared" si="0"/>
        <v>3</v>
      </c>
      <c r="J38" s="41">
        <f t="shared" si="1"/>
        <v>6</v>
      </c>
      <c r="K38" s="41" t="str">
        <f t="shared" si="2"/>
        <v>Cleared</v>
      </c>
      <c r="L38" s="41">
        <v>4.25</v>
      </c>
      <c r="M38" s="41">
        <v>4.25</v>
      </c>
      <c r="N38" s="41">
        <v>4</v>
      </c>
      <c r="O38" s="41">
        <v>4.25</v>
      </c>
      <c r="P38" s="41">
        <v>4.25</v>
      </c>
      <c r="Q38" s="41">
        <f t="shared" si="3"/>
        <v>4.2</v>
      </c>
      <c r="R38" s="41">
        <f t="shared" si="4"/>
        <v>8.4</v>
      </c>
      <c r="S38" s="41" t="str">
        <f t="shared" si="5"/>
        <v>Cleared</v>
      </c>
      <c r="T38" s="41">
        <v>4</v>
      </c>
      <c r="U38" s="41">
        <v>3</v>
      </c>
      <c r="V38" s="41">
        <v>4</v>
      </c>
      <c r="W38" s="41">
        <v>4</v>
      </c>
      <c r="X38" s="41">
        <v>3.75</v>
      </c>
      <c r="Y38" s="41">
        <f t="shared" si="6"/>
        <v>3.75</v>
      </c>
      <c r="Z38" s="41">
        <f t="shared" si="7"/>
        <v>7.5</v>
      </c>
      <c r="AA38" s="41" t="str">
        <f t="shared" si="8"/>
        <v>Cleared</v>
      </c>
      <c r="AB38" s="41">
        <v>4</v>
      </c>
      <c r="AC38" s="41">
        <v>4</v>
      </c>
      <c r="AD38" s="41">
        <v>4</v>
      </c>
      <c r="AE38" s="41">
        <v>4</v>
      </c>
      <c r="AF38" s="41">
        <v>3</v>
      </c>
      <c r="AG38" s="41">
        <f t="shared" si="9"/>
        <v>3.8</v>
      </c>
      <c r="AH38" s="41">
        <f t="shared" si="10"/>
        <v>7.6</v>
      </c>
      <c r="AI38" s="41" t="str">
        <f t="shared" si="11"/>
        <v>Cleared</v>
      </c>
    </row>
    <row r="39" spans="1:35" x14ac:dyDescent="0.3">
      <c r="A39" s="38">
        <v>35</v>
      </c>
      <c r="B39" s="39" t="s">
        <v>95</v>
      </c>
      <c r="C39" s="40" t="s">
        <v>96</v>
      </c>
      <c r="D39" s="41">
        <v>3</v>
      </c>
      <c r="E39" s="41">
        <v>3</v>
      </c>
      <c r="F39" s="41">
        <v>3</v>
      </c>
      <c r="G39" s="41">
        <v>3</v>
      </c>
      <c r="H39" s="41">
        <v>3</v>
      </c>
      <c r="I39" s="41">
        <f t="shared" si="0"/>
        <v>3</v>
      </c>
      <c r="J39" s="41">
        <f t="shared" si="1"/>
        <v>6</v>
      </c>
      <c r="K39" s="41" t="str">
        <f t="shared" si="2"/>
        <v>Cleared</v>
      </c>
      <c r="L39" s="41">
        <v>4.0625</v>
      </c>
      <c r="M39" s="41">
        <v>3.5625</v>
      </c>
      <c r="N39" s="41">
        <v>3.5</v>
      </c>
      <c r="O39" s="41">
        <v>3.8125</v>
      </c>
      <c r="P39" s="41">
        <v>4.1624999999999996</v>
      </c>
      <c r="Q39" s="41">
        <f t="shared" si="3"/>
        <v>3.8200000000000003</v>
      </c>
      <c r="R39" s="41">
        <f t="shared" si="4"/>
        <v>7.6400000000000006</v>
      </c>
      <c r="S39" s="41" t="str">
        <f t="shared" si="5"/>
        <v>Cleared</v>
      </c>
      <c r="T39" s="41">
        <v>3.3333333333333335</v>
      </c>
      <c r="U39" s="41">
        <v>3.1666666666666665</v>
      </c>
      <c r="V39" s="41">
        <v>3</v>
      </c>
      <c r="W39" s="41">
        <v>3.1666666666666665</v>
      </c>
      <c r="X39" s="41">
        <v>3.1666666666666665</v>
      </c>
      <c r="Y39" s="41">
        <f t="shared" si="6"/>
        <v>3.1666666666666665</v>
      </c>
      <c r="Z39" s="41">
        <f t="shared" si="7"/>
        <v>6.333333333333333</v>
      </c>
      <c r="AA39" s="41" t="str">
        <f t="shared" si="8"/>
        <v>Cleared</v>
      </c>
      <c r="AB39" s="41">
        <v>3.25</v>
      </c>
      <c r="AC39" s="41">
        <v>3.25</v>
      </c>
      <c r="AD39" s="41">
        <v>3.75</v>
      </c>
      <c r="AE39" s="41">
        <v>3.75</v>
      </c>
      <c r="AF39" s="41">
        <v>3.75</v>
      </c>
      <c r="AG39" s="41">
        <f t="shared" si="9"/>
        <v>3.55</v>
      </c>
      <c r="AH39" s="41">
        <f t="shared" si="10"/>
        <v>7.1</v>
      </c>
      <c r="AI39" s="41" t="str">
        <f t="shared" si="11"/>
        <v>Cleared</v>
      </c>
    </row>
    <row r="40" spans="1:35" x14ac:dyDescent="0.3">
      <c r="A40" s="38">
        <v>36</v>
      </c>
      <c r="B40" s="39" t="s">
        <v>97</v>
      </c>
      <c r="C40" s="40" t="s">
        <v>98</v>
      </c>
      <c r="D40" s="41">
        <v>3</v>
      </c>
      <c r="E40" s="41">
        <v>3</v>
      </c>
      <c r="F40" s="41">
        <v>3</v>
      </c>
      <c r="G40" s="41">
        <v>3</v>
      </c>
      <c r="H40" s="41">
        <v>3</v>
      </c>
      <c r="I40" s="41">
        <f t="shared" si="0"/>
        <v>3</v>
      </c>
      <c r="J40" s="41">
        <f t="shared" si="1"/>
        <v>6</v>
      </c>
      <c r="K40" s="41" t="str">
        <f t="shared" si="2"/>
        <v>Cleared</v>
      </c>
      <c r="L40" s="41">
        <v>2.5</v>
      </c>
      <c r="M40" s="41">
        <v>2</v>
      </c>
      <c r="N40" s="41">
        <v>3</v>
      </c>
      <c r="O40" s="41">
        <v>2.75</v>
      </c>
      <c r="P40" s="41">
        <v>2.5</v>
      </c>
      <c r="Q40" s="41">
        <f t="shared" si="3"/>
        <v>2.5499999999999998</v>
      </c>
      <c r="R40" s="41">
        <f t="shared" si="4"/>
        <v>5.0999999999999996</v>
      </c>
      <c r="S40" s="41" t="str">
        <f t="shared" si="5"/>
        <v>NC</v>
      </c>
      <c r="T40" s="41">
        <v>2.5</v>
      </c>
      <c r="U40" s="41">
        <v>3.5</v>
      </c>
      <c r="V40" s="41">
        <v>2.5</v>
      </c>
      <c r="W40" s="41">
        <v>2</v>
      </c>
      <c r="X40" s="41">
        <v>2.625</v>
      </c>
      <c r="Y40" s="41">
        <f t="shared" si="6"/>
        <v>2.625</v>
      </c>
      <c r="Z40" s="41">
        <f t="shared" si="7"/>
        <v>5.25</v>
      </c>
      <c r="AA40" s="41" t="str">
        <f t="shared" si="8"/>
        <v>NC</v>
      </c>
      <c r="AB40" s="41">
        <v>3</v>
      </c>
      <c r="AC40" s="41">
        <v>3</v>
      </c>
      <c r="AD40" s="41">
        <v>3.5</v>
      </c>
      <c r="AE40" s="41">
        <v>4</v>
      </c>
      <c r="AF40" s="41">
        <v>3.5</v>
      </c>
      <c r="AG40" s="41">
        <f t="shared" si="9"/>
        <v>3.4</v>
      </c>
      <c r="AH40" s="41">
        <f t="shared" si="10"/>
        <v>6.8</v>
      </c>
      <c r="AI40" s="41" t="str">
        <f t="shared" si="11"/>
        <v>Cleared</v>
      </c>
    </row>
    <row r="41" spans="1:35" x14ac:dyDescent="0.3">
      <c r="A41" s="38">
        <v>37</v>
      </c>
      <c r="B41" s="39" t="s">
        <v>99</v>
      </c>
      <c r="C41" s="40" t="s">
        <v>100</v>
      </c>
      <c r="D41" s="41">
        <v>3</v>
      </c>
      <c r="E41" s="41">
        <v>3</v>
      </c>
      <c r="F41" s="41">
        <v>3</v>
      </c>
      <c r="G41" s="41">
        <v>3</v>
      </c>
      <c r="H41" s="41">
        <v>3</v>
      </c>
      <c r="I41" s="41">
        <f t="shared" si="0"/>
        <v>3</v>
      </c>
      <c r="J41" s="41">
        <f t="shared" si="1"/>
        <v>6</v>
      </c>
      <c r="K41" s="41" t="str">
        <f t="shared" si="2"/>
        <v>Cleared</v>
      </c>
      <c r="L41" s="41">
        <v>4.5</v>
      </c>
      <c r="M41" s="41">
        <v>4.5</v>
      </c>
      <c r="N41" s="41">
        <v>5</v>
      </c>
      <c r="O41" s="41">
        <v>5</v>
      </c>
      <c r="P41" s="41">
        <v>5</v>
      </c>
      <c r="Q41" s="41">
        <f t="shared" si="3"/>
        <v>4.8</v>
      </c>
      <c r="R41" s="41">
        <f t="shared" si="4"/>
        <v>9.6</v>
      </c>
      <c r="S41" s="41" t="str">
        <f t="shared" si="5"/>
        <v>Cleared</v>
      </c>
      <c r="T41" s="41">
        <v>4.5</v>
      </c>
      <c r="U41" s="41">
        <v>4.5</v>
      </c>
      <c r="V41" s="41">
        <v>4.25</v>
      </c>
      <c r="W41" s="41">
        <v>4.25</v>
      </c>
      <c r="X41" s="41">
        <v>4.375</v>
      </c>
      <c r="Y41" s="41">
        <f t="shared" si="6"/>
        <v>4.375</v>
      </c>
      <c r="Z41" s="41">
        <f t="shared" si="7"/>
        <v>8.75</v>
      </c>
      <c r="AA41" s="41" t="str">
        <f t="shared" si="8"/>
        <v>Cleared</v>
      </c>
      <c r="AB41" s="41">
        <v>3.6</v>
      </c>
      <c r="AC41" s="41">
        <v>4</v>
      </c>
      <c r="AD41" s="41">
        <v>4</v>
      </c>
      <c r="AE41" s="41">
        <v>3.6</v>
      </c>
      <c r="AF41" s="41">
        <v>3.4</v>
      </c>
      <c r="AG41" s="41">
        <f t="shared" si="9"/>
        <v>3.7199999999999998</v>
      </c>
      <c r="AH41" s="41">
        <f t="shared" si="10"/>
        <v>7.4399999999999995</v>
      </c>
      <c r="AI41" s="41" t="str">
        <f t="shared" si="11"/>
        <v>Cleared</v>
      </c>
    </row>
    <row r="42" spans="1:35" x14ac:dyDescent="0.3">
      <c r="A42" s="38">
        <v>38</v>
      </c>
      <c r="B42" s="39" t="s">
        <v>101</v>
      </c>
      <c r="C42" s="40" t="s">
        <v>102</v>
      </c>
      <c r="D42" s="41">
        <v>3</v>
      </c>
      <c r="E42" s="41">
        <v>3</v>
      </c>
      <c r="F42" s="41">
        <v>3</v>
      </c>
      <c r="G42" s="41">
        <v>3</v>
      </c>
      <c r="H42" s="41">
        <v>3</v>
      </c>
      <c r="I42" s="41">
        <f t="shared" si="0"/>
        <v>3</v>
      </c>
      <c r="J42" s="41">
        <f t="shared" si="1"/>
        <v>6</v>
      </c>
      <c r="K42" s="41" t="str">
        <f t="shared" si="2"/>
        <v>Cleared</v>
      </c>
      <c r="L42" s="41">
        <v>3.625</v>
      </c>
      <c r="M42" s="41">
        <v>4.125</v>
      </c>
      <c r="N42" s="41">
        <v>3.75</v>
      </c>
      <c r="O42" s="41">
        <v>4.25</v>
      </c>
      <c r="P42" s="41">
        <v>3.55</v>
      </c>
      <c r="Q42" s="41">
        <f t="shared" si="3"/>
        <v>3.8600000000000003</v>
      </c>
      <c r="R42" s="41">
        <f t="shared" si="4"/>
        <v>7.7200000000000006</v>
      </c>
      <c r="S42" s="41" t="str">
        <f t="shared" si="5"/>
        <v>Cleared</v>
      </c>
      <c r="T42" s="41">
        <v>3</v>
      </c>
      <c r="U42" s="41">
        <v>4</v>
      </c>
      <c r="V42" s="41">
        <v>3.6666666666666665</v>
      </c>
      <c r="W42" s="41">
        <v>3.6666666666666665</v>
      </c>
      <c r="X42" s="41">
        <v>3.583333333333333</v>
      </c>
      <c r="Y42" s="41">
        <f t="shared" si="6"/>
        <v>3.583333333333333</v>
      </c>
      <c r="Z42" s="41">
        <f t="shared" si="7"/>
        <v>7.1666666666666661</v>
      </c>
      <c r="AA42" s="41" t="str">
        <f t="shared" si="8"/>
        <v>Cleared</v>
      </c>
      <c r="AB42" s="41">
        <v>3.25</v>
      </c>
      <c r="AC42" s="41">
        <v>3</v>
      </c>
      <c r="AD42" s="41">
        <v>3.5</v>
      </c>
      <c r="AE42" s="41">
        <v>3.75</v>
      </c>
      <c r="AF42" s="41">
        <v>3.25</v>
      </c>
      <c r="AG42" s="41">
        <f t="shared" si="9"/>
        <v>3.35</v>
      </c>
      <c r="AH42" s="41">
        <f t="shared" si="10"/>
        <v>6.7</v>
      </c>
      <c r="AI42" s="41" t="str">
        <f t="shared" si="11"/>
        <v>Cleared</v>
      </c>
    </row>
    <row r="43" spans="1:35" x14ac:dyDescent="0.3">
      <c r="A43" s="38">
        <v>39</v>
      </c>
      <c r="B43" s="39" t="s">
        <v>103</v>
      </c>
      <c r="C43" s="40" t="s">
        <v>104</v>
      </c>
      <c r="D43" s="41">
        <v>3</v>
      </c>
      <c r="E43" s="41">
        <v>3</v>
      </c>
      <c r="F43" s="41">
        <v>3</v>
      </c>
      <c r="G43" s="41">
        <v>3</v>
      </c>
      <c r="H43" s="41">
        <v>3</v>
      </c>
      <c r="I43" s="41">
        <f t="shared" si="0"/>
        <v>3</v>
      </c>
      <c r="J43" s="41">
        <f t="shared" si="1"/>
        <v>6</v>
      </c>
      <c r="K43" s="41" t="str">
        <f t="shared" si="2"/>
        <v>Cleared</v>
      </c>
      <c r="L43" s="41">
        <v>3</v>
      </c>
      <c r="M43" s="41">
        <v>3</v>
      </c>
      <c r="N43" s="41">
        <v>4</v>
      </c>
      <c r="O43" s="41">
        <v>4.5</v>
      </c>
      <c r="P43" s="41">
        <v>3.5</v>
      </c>
      <c r="Q43" s="41">
        <f t="shared" si="3"/>
        <v>3.6</v>
      </c>
      <c r="R43" s="41">
        <f t="shared" si="4"/>
        <v>7.2</v>
      </c>
      <c r="S43" s="41" t="str">
        <f t="shared" si="5"/>
        <v>Cleared</v>
      </c>
      <c r="T43" s="41">
        <v>5</v>
      </c>
      <c r="U43" s="41">
        <v>4</v>
      </c>
      <c r="V43" s="41">
        <v>5</v>
      </c>
      <c r="W43" s="41">
        <v>4</v>
      </c>
      <c r="X43" s="41">
        <v>4.5</v>
      </c>
      <c r="Y43" s="41">
        <f t="shared" si="6"/>
        <v>4.5</v>
      </c>
      <c r="Z43" s="41">
        <f t="shared" si="7"/>
        <v>9</v>
      </c>
      <c r="AA43" s="41" t="str">
        <f t="shared" si="8"/>
        <v>Cleared</v>
      </c>
      <c r="AB43" s="41">
        <v>4.5</v>
      </c>
      <c r="AC43" s="41">
        <v>4.25</v>
      </c>
      <c r="AD43" s="41">
        <v>3.75</v>
      </c>
      <c r="AE43" s="41">
        <v>4</v>
      </c>
      <c r="AF43" s="41">
        <v>4</v>
      </c>
      <c r="AG43" s="41">
        <f t="shared" si="9"/>
        <v>4.0999999999999996</v>
      </c>
      <c r="AH43" s="41">
        <f t="shared" si="10"/>
        <v>8.1999999999999993</v>
      </c>
      <c r="AI43" s="41" t="str">
        <f t="shared" si="11"/>
        <v>Cleared</v>
      </c>
    </row>
    <row r="44" spans="1:35" x14ac:dyDescent="0.3">
      <c r="A44" s="38">
        <v>40</v>
      </c>
      <c r="B44" s="39" t="s">
        <v>105</v>
      </c>
      <c r="C44" s="40" t="s">
        <v>106</v>
      </c>
      <c r="D44" s="41">
        <v>3</v>
      </c>
      <c r="E44" s="41">
        <v>3</v>
      </c>
      <c r="F44" s="41">
        <v>3</v>
      </c>
      <c r="G44" s="41">
        <v>3</v>
      </c>
      <c r="H44" s="41">
        <v>3</v>
      </c>
      <c r="I44" s="41">
        <f t="shared" si="0"/>
        <v>3</v>
      </c>
      <c r="J44" s="41">
        <f t="shared" si="1"/>
        <v>6</v>
      </c>
      <c r="K44" s="41" t="str">
        <f t="shared" si="2"/>
        <v>Cleared</v>
      </c>
      <c r="L44" s="41">
        <v>3.75</v>
      </c>
      <c r="M44" s="41">
        <v>3.5</v>
      </c>
      <c r="N44" s="41">
        <v>3.75</v>
      </c>
      <c r="O44" s="41">
        <v>4</v>
      </c>
      <c r="P44" s="41">
        <v>3.25</v>
      </c>
      <c r="Q44" s="41">
        <f t="shared" si="3"/>
        <v>3.65</v>
      </c>
      <c r="R44" s="41">
        <f t="shared" si="4"/>
        <v>7.3</v>
      </c>
      <c r="S44" s="41" t="str">
        <f t="shared" si="5"/>
        <v>Cleared</v>
      </c>
      <c r="T44" s="41">
        <v>2.5</v>
      </c>
      <c r="U44" s="41">
        <v>3.5</v>
      </c>
      <c r="V44" s="41">
        <v>3</v>
      </c>
      <c r="W44" s="41">
        <v>2.5</v>
      </c>
      <c r="X44" s="41">
        <v>2.875</v>
      </c>
      <c r="Y44" s="41">
        <f t="shared" si="6"/>
        <v>2.875</v>
      </c>
      <c r="Z44" s="41">
        <f t="shared" si="7"/>
        <v>5.75</v>
      </c>
      <c r="AA44" s="41" t="str">
        <f t="shared" si="8"/>
        <v>NC</v>
      </c>
      <c r="AB44" s="41">
        <v>3</v>
      </c>
      <c r="AC44" s="41">
        <v>3</v>
      </c>
      <c r="AD44" s="41">
        <v>3</v>
      </c>
      <c r="AE44" s="41">
        <v>2.5</v>
      </c>
      <c r="AF44" s="41">
        <v>2.5</v>
      </c>
      <c r="AG44" s="41">
        <f t="shared" si="9"/>
        <v>2.8</v>
      </c>
      <c r="AH44" s="41">
        <f t="shared" si="10"/>
        <v>5.6</v>
      </c>
      <c r="AI44" s="41" t="str">
        <f t="shared" si="11"/>
        <v>NC</v>
      </c>
    </row>
    <row r="45" spans="1:35" x14ac:dyDescent="0.3">
      <c r="A45" s="38">
        <v>41</v>
      </c>
      <c r="B45" s="39" t="s">
        <v>107</v>
      </c>
      <c r="C45" s="40" t="s">
        <v>108</v>
      </c>
      <c r="D45" s="41">
        <v>3</v>
      </c>
      <c r="E45" s="41">
        <v>3</v>
      </c>
      <c r="F45" s="41">
        <v>3</v>
      </c>
      <c r="G45" s="41">
        <v>3</v>
      </c>
      <c r="H45" s="41">
        <v>3</v>
      </c>
      <c r="I45" s="41">
        <f t="shared" si="0"/>
        <v>3</v>
      </c>
      <c r="J45" s="41">
        <f t="shared" si="1"/>
        <v>6</v>
      </c>
      <c r="K45" s="41" t="str">
        <f t="shared" si="2"/>
        <v>Cleared</v>
      </c>
      <c r="L45" s="41">
        <v>3</v>
      </c>
      <c r="M45" s="41">
        <v>3.5</v>
      </c>
      <c r="N45" s="41">
        <v>3.5</v>
      </c>
      <c r="O45" s="41">
        <v>3.5</v>
      </c>
      <c r="P45" s="41">
        <v>3.5</v>
      </c>
      <c r="Q45" s="41">
        <f t="shared" si="3"/>
        <v>3.4</v>
      </c>
      <c r="R45" s="41">
        <f t="shared" si="4"/>
        <v>6.8</v>
      </c>
      <c r="S45" s="41" t="str">
        <f t="shared" si="5"/>
        <v>Cleared</v>
      </c>
      <c r="T45" s="41">
        <v>3</v>
      </c>
      <c r="U45" s="41">
        <v>4</v>
      </c>
      <c r="V45" s="41">
        <v>4</v>
      </c>
      <c r="W45" s="41">
        <v>3</v>
      </c>
      <c r="X45" s="41">
        <v>3.5</v>
      </c>
      <c r="Y45" s="41">
        <f t="shared" si="6"/>
        <v>3.5</v>
      </c>
      <c r="Z45" s="41">
        <f t="shared" si="7"/>
        <v>7</v>
      </c>
      <c r="AA45" s="41" t="str">
        <f t="shared" si="8"/>
        <v>Cleared</v>
      </c>
      <c r="AB45" s="41">
        <v>3.5</v>
      </c>
      <c r="AC45" s="41">
        <v>3</v>
      </c>
      <c r="AD45" s="41">
        <v>3.75</v>
      </c>
      <c r="AE45" s="41">
        <v>4</v>
      </c>
      <c r="AF45" s="41">
        <v>3.5</v>
      </c>
      <c r="AG45" s="41">
        <f t="shared" si="9"/>
        <v>3.55</v>
      </c>
      <c r="AH45" s="41">
        <f t="shared" si="10"/>
        <v>7.1</v>
      </c>
      <c r="AI45" s="41" t="str">
        <f t="shared" si="11"/>
        <v>Cleared</v>
      </c>
    </row>
    <row r="46" spans="1:35" x14ac:dyDescent="0.3">
      <c r="A46" s="38">
        <v>42</v>
      </c>
      <c r="B46" s="39" t="s">
        <v>109</v>
      </c>
      <c r="C46" s="40" t="s">
        <v>110</v>
      </c>
      <c r="D46" s="41">
        <v>3</v>
      </c>
      <c r="E46" s="41">
        <v>3</v>
      </c>
      <c r="F46" s="41">
        <v>3</v>
      </c>
      <c r="G46" s="41">
        <v>3</v>
      </c>
      <c r="H46" s="41">
        <v>3</v>
      </c>
      <c r="I46" s="41">
        <f t="shared" si="0"/>
        <v>3</v>
      </c>
      <c r="J46" s="41">
        <f t="shared" si="1"/>
        <v>6</v>
      </c>
      <c r="K46" s="41" t="str">
        <f t="shared" si="2"/>
        <v>Cleared</v>
      </c>
      <c r="L46" s="41">
        <v>3.5</v>
      </c>
      <c r="M46" s="41">
        <v>3.125</v>
      </c>
      <c r="N46" s="41">
        <v>3.625</v>
      </c>
      <c r="O46" s="41">
        <v>3.625</v>
      </c>
      <c r="P46" s="41">
        <v>3.9249999999999998</v>
      </c>
      <c r="Q46" s="41">
        <f t="shared" si="3"/>
        <v>3.56</v>
      </c>
      <c r="R46" s="41">
        <f t="shared" si="4"/>
        <v>7.12</v>
      </c>
      <c r="S46" s="41" t="str">
        <f t="shared" si="5"/>
        <v>Cleared</v>
      </c>
      <c r="T46" s="41">
        <v>3.3333333333333335</v>
      </c>
      <c r="U46" s="41">
        <v>4</v>
      </c>
      <c r="V46" s="41">
        <v>3.6666666666666665</v>
      </c>
      <c r="W46" s="41">
        <v>3.3333333333333335</v>
      </c>
      <c r="X46" s="41">
        <v>3.5833333333333335</v>
      </c>
      <c r="Y46" s="41">
        <f t="shared" si="6"/>
        <v>3.5833333333333335</v>
      </c>
      <c r="Z46" s="41">
        <f t="shared" si="7"/>
        <v>7.166666666666667</v>
      </c>
      <c r="AA46" s="41" t="str">
        <f t="shared" si="8"/>
        <v>Cleared</v>
      </c>
      <c r="AB46" s="41">
        <v>3</v>
      </c>
      <c r="AC46" s="41">
        <v>2.25</v>
      </c>
      <c r="AD46" s="41">
        <v>3.5</v>
      </c>
      <c r="AE46" s="41">
        <v>3.75</v>
      </c>
      <c r="AF46" s="41">
        <v>3.25</v>
      </c>
      <c r="AG46" s="41">
        <f t="shared" si="9"/>
        <v>3.15</v>
      </c>
      <c r="AH46" s="41">
        <f t="shared" si="10"/>
        <v>6.3</v>
      </c>
      <c r="AI46" s="41" t="str">
        <f t="shared" si="11"/>
        <v>Cleared</v>
      </c>
    </row>
    <row r="47" spans="1:35" x14ac:dyDescent="0.3">
      <c r="A47" s="38">
        <v>43</v>
      </c>
      <c r="B47" s="39" t="s">
        <v>111</v>
      </c>
      <c r="C47" s="40" t="s">
        <v>112</v>
      </c>
      <c r="D47" s="41">
        <v>3</v>
      </c>
      <c r="E47" s="41">
        <v>3</v>
      </c>
      <c r="F47" s="41">
        <v>3</v>
      </c>
      <c r="G47" s="41">
        <v>3</v>
      </c>
      <c r="H47" s="41">
        <v>3</v>
      </c>
      <c r="I47" s="41">
        <f t="shared" si="0"/>
        <v>3</v>
      </c>
      <c r="J47" s="41">
        <f t="shared" si="1"/>
        <v>6</v>
      </c>
      <c r="K47" s="41" t="str">
        <f t="shared" si="2"/>
        <v>Cleared</v>
      </c>
      <c r="L47" s="41">
        <v>3.5</v>
      </c>
      <c r="M47" s="41">
        <v>3.25</v>
      </c>
      <c r="N47" s="41">
        <v>3.5</v>
      </c>
      <c r="O47" s="41">
        <v>4</v>
      </c>
      <c r="P47" s="41">
        <v>3.5</v>
      </c>
      <c r="Q47" s="41">
        <f t="shared" si="3"/>
        <v>3.55</v>
      </c>
      <c r="R47" s="41">
        <f t="shared" si="4"/>
        <v>7.1</v>
      </c>
      <c r="S47" s="41" t="str">
        <f t="shared" si="5"/>
        <v>Cleared</v>
      </c>
      <c r="T47" s="41">
        <v>3</v>
      </c>
      <c r="U47" s="41">
        <v>3</v>
      </c>
      <c r="V47" s="41">
        <v>3</v>
      </c>
      <c r="W47" s="41">
        <v>3</v>
      </c>
      <c r="X47" s="41">
        <v>3</v>
      </c>
      <c r="Y47" s="41">
        <f t="shared" si="6"/>
        <v>3</v>
      </c>
      <c r="Z47" s="41">
        <f t="shared" si="7"/>
        <v>6</v>
      </c>
      <c r="AA47" s="41" t="str">
        <f t="shared" si="8"/>
        <v>Cleared</v>
      </c>
      <c r="AB47" s="41" t="s">
        <v>499</v>
      </c>
      <c r="AC47" s="41" t="s">
        <v>499</v>
      </c>
      <c r="AD47" s="41" t="s">
        <v>499</v>
      </c>
      <c r="AE47" s="41" t="s">
        <v>499</v>
      </c>
      <c r="AF47" s="41" t="s">
        <v>499</v>
      </c>
      <c r="AG47" s="41" t="str">
        <f t="shared" si="9"/>
        <v>0</v>
      </c>
      <c r="AH47" s="41">
        <f t="shared" si="10"/>
        <v>0</v>
      </c>
      <c r="AI47" s="41" t="str">
        <f t="shared" si="11"/>
        <v>NC</v>
      </c>
    </row>
    <row r="48" spans="1:35" x14ac:dyDescent="0.3">
      <c r="A48" s="38">
        <v>44</v>
      </c>
      <c r="B48" s="39" t="s">
        <v>113</v>
      </c>
      <c r="C48" s="40" t="s">
        <v>114</v>
      </c>
      <c r="D48" s="41">
        <v>3</v>
      </c>
      <c r="E48" s="41">
        <v>3</v>
      </c>
      <c r="F48" s="41">
        <v>3</v>
      </c>
      <c r="G48" s="41">
        <v>3</v>
      </c>
      <c r="H48" s="41">
        <v>3</v>
      </c>
      <c r="I48" s="41">
        <f t="shared" si="0"/>
        <v>3</v>
      </c>
      <c r="J48" s="41">
        <f t="shared" si="1"/>
        <v>6</v>
      </c>
      <c r="K48" s="41" t="str">
        <f t="shared" si="2"/>
        <v>Cleared</v>
      </c>
      <c r="L48" s="41">
        <v>3.75</v>
      </c>
      <c r="M48" s="41">
        <v>3.75</v>
      </c>
      <c r="N48" s="41">
        <v>3.75</v>
      </c>
      <c r="O48" s="41">
        <v>3.75</v>
      </c>
      <c r="P48" s="41">
        <v>3.75</v>
      </c>
      <c r="Q48" s="41">
        <f t="shared" si="3"/>
        <v>3.75</v>
      </c>
      <c r="R48" s="41">
        <f t="shared" si="4"/>
        <v>7.5</v>
      </c>
      <c r="S48" s="41" t="str">
        <f t="shared" si="5"/>
        <v>Cleared</v>
      </c>
      <c r="T48" s="41">
        <v>4</v>
      </c>
      <c r="U48" s="41">
        <v>4</v>
      </c>
      <c r="V48" s="41">
        <v>4</v>
      </c>
      <c r="W48" s="41">
        <v>4</v>
      </c>
      <c r="X48" s="41">
        <v>4</v>
      </c>
      <c r="Y48" s="41">
        <f t="shared" si="6"/>
        <v>4</v>
      </c>
      <c r="Z48" s="41">
        <f t="shared" si="7"/>
        <v>8</v>
      </c>
      <c r="AA48" s="41" t="str">
        <f t="shared" si="8"/>
        <v>Cleared</v>
      </c>
      <c r="AB48" s="41" t="s">
        <v>499</v>
      </c>
      <c r="AC48" s="41" t="s">
        <v>499</v>
      </c>
      <c r="AD48" s="41" t="s">
        <v>499</v>
      </c>
      <c r="AE48" s="41" t="s">
        <v>499</v>
      </c>
      <c r="AF48" s="41" t="s">
        <v>499</v>
      </c>
      <c r="AG48" s="41" t="str">
        <f t="shared" si="9"/>
        <v>0</v>
      </c>
      <c r="AH48" s="41">
        <f t="shared" si="10"/>
        <v>0</v>
      </c>
      <c r="AI48" s="41" t="str">
        <f t="shared" si="11"/>
        <v>NC</v>
      </c>
    </row>
    <row r="49" spans="1:35" x14ac:dyDescent="0.3">
      <c r="A49" s="38">
        <v>45</v>
      </c>
      <c r="B49" s="39" t="s">
        <v>115</v>
      </c>
      <c r="C49" s="40" t="s">
        <v>116</v>
      </c>
      <c r="D49" s="41">
        <v>3</v>
      </c>
      <c r="E49" s="41">
        <v>3</v>
      </c>
      <c r="F49" s="41">
        <v>3</v>
      </c>
      <c r="G49" s="41">
        <v>3</v>
      </c>
      <c r="H49" s="41">
        <v>3</v>
      </c>
      <c r="I49" s="41">
        <f t="shared" si="0"/>
        <v>3</v>
      </c>
      <c r="J49" s="41">
        <f t="shared" si="1"/>
        <v>6</v>
      </c>
      <c r="K49" s="41" t="str">
        <f t="shared" si="2"/>
        <v>Cleared</v>
      </c>
      <c r="L49" s="41">
        <v>2.9375</v>
      </c>
      <c r="M49" s="41">
        <v>2.9375</v>
      </c>
      <c r="N49" s="41">
        <v>4.1875</v>
      </c>
      <c r="O49" s="41">
        <v>3.9375</v>
      </c>
      <c r="P49" s="41">
        <v>3.3875000000000002</v>
      </c>
      <c r="Q49" s="41">
        <f t="shared" si="3"/>
        <v>3.4775</v>
      </c>
      <c r="R49" s="41">
        <f t="shared" si="4"/>
        <v>6.9550000000000001</v>
      </c>
      <c r="S49" s="41" t="str">
        <f t="shared" si="5"/>
        <v>Cleared</v>
      </c>
      <c r="T49" s="41">
        <v>2</v>
      </c>
      <c r="U49" s="41">
        <v>2.5</v>
      </c>
      <c r="V49" s="41">
        <v>2.3333333333333335</v>
      </c>
      <c r="W49" s="41">
        <v>2.6666666666666665</v>
      </c>
      <c r="X49" s="41">
        <v>2.375</v>
      </c>
      <c r="Y49" s="41">
        <f t="shared" si="6"/>
        <v>2.375</v>
      </c>
      <c r="Z49" s="41">
        <f t="shared" si="7"/>
        <v>4.75</v>
      </c>
      <c r="AA49" s="41" t="str">
        <f t="shared" si="8"/>
        <v>NC</v>
      </c>
      <c r="AB49" s="41" t="s">
        <v>499</v>
      </c>
      <c r="AC49" s="41" t="s">
        <v>499</v>
      </c>
      <c r="AD49" s="41" t="s">
        <v>499</v>
      </c>
      <c r="AE49" s="41" t="s">
        <v>499</v>
      </c>
      <c r="AF49" s="41" t="s">
        <v>499</v>
      </c>
      <c r="AG49" s="41" t="str">
        <f t="shared" si="9"/>
        <v>0</v>
      </c>
      <c r="AH49" s="41">
        <f t="shared" si="10"/>
        <v>0</v>
      </c>
      <c r="AI49" s="41" t="str">
        <f t="shared" si="11"/>
        <v>NC</v>
      </c>
    </row>
    <row r="50" spans="1:35" x14ac:dyDescent="0.3">
      <c r="A50" s="38">
        <v>46</v>
      </c>
      <c r="B50" s="39" t="s">
        <v>117</v>
      </c>
      <c r="C50" s="40" t="s">
        <v>118</v>
      </c>
      <c r="D50" s="41">
        <v>3</v>
      </c>
      <c r="E50" s="41">
        <v>3</v>
      </c>
      <c r="F50" s="41">
        <v>3</v>
      </c>
      <c r="G50" s="41">
        <v>3</v>
      </c>
      <c r="H50" s="41">
        <v>3</v>
      </c>
      <c r="I50" s="41">
        <f t="shared" si="0"/>
        <v>3</v>
      </c>
      <c r="J50" s="41">
        <f t="shared" si="1"/>
        <v>6</v>
      </c>
      <c r="K50" s="41" t="str">
        <f t="shared" si="2"/>
        <v>Cleared</v>
      </c>
      <c r="L50" s="41">
        <v>3</v>
      </c>
      <c r="M50" s="41">
        <v>3.5</v>
      </c>
      <c r="N50" s="41">
        <v>3.5</v>
      </c>
      <c r="O50" s="41">
        <v>3.5</v>
      </c>
      <c r="P50" s="41">
        <v>3.5</v>
      </c>
      <c r="Q50" s="41">
        <f t="shared" si="3"/>
        <v>3.4</v>
      </c>
      <c r="R50" s="41">
        <f t="shared" si="4"/>
        <v>6.8</v>
      </c>
      <c r="S50" s="41" t="str">
        <f t="shared" si="5"/>
        <v>Cleared</v>
      </c>
      <c r="T50" s="41">
        <v>2.75</v>
      </c>
      <c r="U50" s="41">
        <v>3.5</v>
      </c>
      <c r="V50" s="41">
        <v>3.75</v>
      </c>
      <c r="W50" s="41">
        <v>3.75</v>
      </c>
      <c r="X50" s="41">
        <v>3.4375</v>
      </c>
      <c r="Y50" s="41">
        <f t="shared" si="6"/>
        <v>3.4375</v>
      </c>
      <c r="Z50" s="41">
        <f t="shared" si="7"/>
        <v>6.875</v>
      </c>
      <c r="AA50" s="41" t="str">
        <f t="shared" si="8"/>
        <v>Cleared</v>
      </c>
      <c r="AB50" s="41">
        <v>3.75</v>
      </c>
      <c r="AC50" s="41">
        <v>4</v>
      </c>
      <c r="AD50" s="41">
        <v>3.75</v>
      </c>
      <c r="AE50" s="41">
        <v>3.75</v>
      </c>
      <c r="AF50" s="41">
        <v>3.75</v>
      </c>
      <c r="AG50" s="41">
        <f t="shared" si="9"/>
        <v>3.8</v>
      </c>
      <c r="AH50" s="41">
        <f t="shared" si="10"/>
        <v>7.6</v>
      </c>
      <c r="AI50" s="41" t="str">
        <f t="shared" si="11"/>
        <v>Cleared</v>
      </c>
    </row>
    <row r="51" spans="1:35" x14ac:dyDescent="0.3">
      <c r="A51" s="38">
        <v>47</v>
      </c>
      <c r="B51" s="39" t="s">
        <v>119</v>
      </c>
      <c r="C51" s="40" t="s">
        <v>120</v>
      </c>
      <c r="D51" s="41">
        <v>3</v>
      </c>
      <c r="E51" s="41">
        <v>3</v>
      </c>
      <c r="F51" s="41">
        <v>3</v>
      </c>
      <c r="G51" s="41">
        <v>3</v>
      </c>
      <c r="H51" s="41">
        <v>3</v>
      </c>
      <c r="I51" s="41">
        <f t="shared" si="0"/>
        <v>3</v>
      </c>
      <c r="J51" s="41">
        <f t="shared" si="1"/>
        <v>6</v>
      </c>
      <c r="K51" s="41" t="str">
        <f t="shared" si="2"/>
        <v>Cleared</v>
      </c>
      <c r="L51" s="41">
        <v>3.75</v>
      </c>
      <c r="M51" s="41">
        <v>3.75</v>
      </c>
      <c r="N51" s="41">
        <v>3.75</v>
      </c>
      <c r="O51" s="41">
        <v>3.75</v>
      </c>
      <c r="P51" s="41">
        <v>3.75</v>
      </c>
      <c r="Q51" s="41">
        <f t="shared" si="3"/>
        <v>3.75</v>
      </c>
      <c r="R51" s="41">
        <f t="shared" si="4"/>
        <v>7.5</v>
      </c>
      <c r="S51" s="41" t="str">
        <f t="shared" si="5"/>
        <v>Cleared</v>
      </c>
      <c r="T51" s="41">
        <v>1</v>
      </c>
      <c r="U51" s="41">
        <v>2</v>
      </c>
      <c r="V51" s="41">
        <v>2</v>
      </c>
      <c r="W51" s="41">
        <v>2</v>
      </c>
      <c r="X51" s="41">
        <v>1.75</v>
      </c>
      <c r="Y51" s="41">
        <f t="shared" si="6"/>
        <v>1.75</v>
      </c>
      <c r="Z51" s="41">
        <f t="shared" si="7"/>
        <v>3.5</v>
      </c>
      <c r="AA51" s="41" t="str">
        <f t="shared" si="8"/>
        <v>NC</v>
      </c>
      <c r="AB51" s="41" t="s">
        <v>499</v>
      </c>
      <c r="AC51" s="41" t="s">
        <v>499</v>
      </c>
      <c r="AD51" s="41" t="s">
        <v>499</v>
      </c>
      <c r="AE51" s="41" t="s">
        <v>499</v>
      </c>
      <c r="AF51" s="41" t="s">
        <v>499</v>
      </c>
      <c r="AG51" s="41" t="str">
        <f t="shared" si="9"/>
        <v>0</v>
      </c>
      <c r="AH51" s="41">
        <f t="shared" si="10"/>
        <v>0</v>
      </c>
      <c r="AI51" s="41" t="str">
        <f t="shared" si="11"/>
        <v>NC</v>
      </c>
    </row>
    <row r="52" spans="1:35" x14ac:dyDescent="0.3">
      <c r="A52" s="38">
        <v>48</v>
      </c>
      <c r="B52" s="39" t="s">
        <v>121</v>
      </c>
      <c r="C52" s="40" t="s">
        <v>122</v>
      </c>
      <c r="D52" s="41">
        <v>3</v>
      </c>
      <c r="E52" s="41">
        <v>3</v>
      </c>
      <c r="F52" s="41">
        <v>3</v>
      </c>
      <c r="G52" s="41">
        <v>3</v>
      </c>
      <c r="H52" s="41">
        <v>3</v>
      </c>
      <c r="I52" s="41">
        <f t="shared" si="0"/>
        <v>3</v>
      </c>
      <c r="J52" s="41">
        <f t="shared" si="1"/>
        <v>6</v>
      </c>
      <c r="K52" s="41" t="str">
        <f t="shared" si="2"/>
        <v>Cleared</v>
      </c>
      <c r="L52" s="41">
        <v>3.25</v>
      </c>
      <c r="M52" s="41">
        <v>3</v>
      </c>
      <c r="N52" s="41">
        <v>3.5</v>
      </c>
      <c r="O52" s="41">
        <v>3</v>
      </c>
      <c r="P52" s="41">
        <v>4</v>
      </c>
      <c r="Q52" s="41">
        <f t="shared" si="3"/>
        <v>3.35</v>
      </c>
      <c r="R52" s="41">
        <f t="shared" si="4"/>
        <v>6.7</v>
      </c>
      <c r="S52" s="41" t="str">
        <f t="shared" si="5"/>
        <v>Cleared</v>
      </c>
      <c r="T52" s="41">
        <v>2.6666666666666665</v>
      </c>
      <c r="U52" s="41">
        <v>3.6666666666666665</v>
      </c>
      <c r="V52" s="41">
        <v>3</v>
      </c>
      <c r="W52" s="41">
        <v>3.3333333333333335</v>
      </c>
      <c r="X52" s="41">
        <v>3.1666666666666665</v>
      </c>
      <c r="Y52" s="41">
        <f t="shared" si="6"/>
        <v>3.1666666666666665</v>
      </c>
      <c r="Z52" s="41">
        <f t="shared" si="7"/>
        <v>6.333333333333333</v>
      </c>
      <c r="AA52" s="41" t="str">
        <f t="shared" si="8"/>
        <v>Cleared</v>
      </c>
      <c r="AB52" s="41">
        <v>2.25</v>
      </c>
      <c r="AC52" s="41">
        <v>2.5</v>
      </c>
      <c r="AD52" s="41">
        <v>3.5</v>
      </c>
      <c r="AE52" s="41">
        <v>3.25</v>
      </c>
      <c r="AF52" s="41">
        <v>3.5</v>
      </c>
      <c r="AG52" s="41">
        <f t="shared" si="9"/>
        <v>3</v>
      </c>
      <c r="AH52" s="41">
        <f t="shared" si="10"/>
        <v>6</v>
      </c>
      <c r="AI52" s="41" t="str">
        <f t="shared" si="11"/>
        <v>Cleared</v>
      </c>
    </row>
    <row r="53" spans="1:35" x14ac:dyDescent="0.3">
      <c r="A53" s="38">
        <v>49</v>
      </c>
      <c r="B53" s="39" t="s">
        <v>123</v>
      </c>
      <c r="C53" s="40" t="s">
        <v>124</v>
      </c>
      <c r="D53" s="41">
        <v>3</v>
      </c>
      <c r="E53" s="41">
        <v>3</v>
      </c>
      <c r="F53" s="41">
        <v>3</v>
      </c>
      <c r="G53" s="41">
        <v>3</v>
      </c>
      <c r="H53" s="41">
        <v>3</v>
      </c>
      <c r="I53" s="41">
        <f t="shared" si="0"/>
        <v>3</v>
      </c>
      <c r="J53" s="41">
        <f t="shared" si="1"/>
        <v>6</v>
      </c>
      <c r="K53" s="41" t="str">
        <f t="shared" si="2"/>
        <v>Cleared</v>
      </c>
      <c r="L53" s="41">
        <v>3</v>
      </c>
      <c r="M53" s="41">
        <v>4</v>
      </c>
      <c r="N53" s="41">
        <v>4.5</v>
      </c>
      <c r="O53" s="41">
        <v>3.5</v>
      </c>
      <c r="P53" s="41">
        <v>3.5</v>
      </c>
      <c r="Q53" s="41">
        <f t="shared" si="3"/>
        <v>3.7</v>
      </c>
      <c r="R53" s="41">
        <f t="shared" si="4"/>
        <v>7.4</v>
      </c>
      <c r="S53" s="41" t="str">
        <f t="shared" si="5"/>
        <v>Cleared</v>
      </c>
      <c r="T53" s="41">
        <v>4</v>
      </c>
      <c r="U53" s="41">
        <v>4</v>
      </c>
      <c r="V53" s="41">
        <v>4</v>
      </c>
      <c r="W53" s="41">
        <v>4</v>
      </c>
      <c r="X53" s="41">
        <v>4</v>
      </c>
      <c r="Y53" s="41">
        <f t="shared" si="6"/>
        <v>4</v>
      </c>
      <c r="Z53" s="41">
        <f t="shared" si="7"/>
        <v>8</v>
      </c>
      <c r="AA53" s="41" t="str">
        <f t="shared" si="8"/>
        <v>Cleared</v>
      </c>
      <c r="AB53" s="41">
        <v>4</v>
      </c>
      <c r="AC53" s="41">
        <v>4</v>
      </c>
      <c r="AD53" s="41">
        <v>4</v>
      </c>
      <c r="AE53" s="41">
        <v>4</v>
      </c>
      <c r="AF53" s="41">
        <v>2</v>
      </c>
      <c r="AG53" s="41">
        <f t="shared" si="9"/>
        <v>3.6</v>
      </c>
      <c r="AH53" s="41">
        <f t="shared" si="10"/>
        <v>7.2</v>
      </c>
      <c r="AI53" s="41" t="str">
        <f t="shared" si="11"/>
        <v>Cleared</v>
      </c>
    </row>
    <row r="54" spans="1:35" x14ac:dyDescent="0.3">
      <c r="A54" s="38">
        <v>50</v>
      </c>
      <c r="B54" s="39" t="s">
        <v>125</v>
      </c>
      <c r="C54" s="40" t="s">
        <v>126</v>
      </c>
      <c r="D54" s="41">
        <v>3</v>
      </c>
      <c r="E54" s="41">
        <v>3</v>
      </c>
      <c r="F54" s="41">
        <v>3</v>
      </c>
      <c r="G54" s="41">
        <v>3</v>
      </c>
      <c r="H54" s="41">
        <v>3</v>
      </c>
      <c r="I54" s="41">
        <f t="shared" si="0"/>
        <v>3</v>
      </c>
      <c r="J54" s="41">
        <f t="shared" si="1"/>
        <v>6</v>
      </c>
      <c r="K54" s="41" t="str">
        <f t="shared" si="2"/>
        <v>Cleared</v>
      </c>
      <c r="L54" s="41">
        <v>3.75</v>
      </c>
      <c r="M54" s="41">
        <v>3.75</v>
      </c>
      <c r="N54" s="41">
        <v>3.75</v>
      </c>
      <c r="O54" s="41">
        <v>3.75</v>
      </c>
      <c r="P54" s="41">
        <v>3.75</v>
      </c>
      <c r="Q54" s="41">
        <f t="shared" si="3"/>
        <v>3.75</v>
      </c>
      <c r="R54" s="41">
        <f t="shared" si="4"/>
        <v>7.5</v>
      </c>
      <c r="S54" s="41" t="str">
        <f t="shared" si="5"/>
        <v>Cleared</v>
      </c>
      <c r="T54" s="41">
        <v>2</v>
      </c>
      <c r="U54" s="41">
        <v>2.25</v>
      </c>
      <c r="V54" s="41">
        <v>2.25</v>
      </c>
      <c r="W54" s="41">
        <v>2</v>
      </c>
      <c r="X54" s="41">
        <v>2.125</v>
      </c>
      <c r="Y54" s="41">
        <f t="shared" si="6"/>
        <v>2.125</v>
      </c>
      <c r="Z54" s="41">
        <f t="shared" si="7"/>
        <v>4.25</v>
      </c>
      <c r="AA54" s="41" t="str">
        <f t="shared" si="8"/>
        <v>NC</v>
      </c>
      <c r="AB54" s="41">
        <v>2.5</v>
      </c>
      <c r="AC54" s="41">
        <v>2</v>
      </c>
      <c r="AD54" s="41">
        <v>1.5</v>
      </c>
      <c r="AE54" s="41">
        <v>2</v>
      </c>
      <c r="AF54" s="41">
        <v>2.5</v>
      </c>
      <c r="AG54" s="41">
        <f t="shared" si="9"/>
        <v>2.1</v>
      </c>
      <c r="AH54" s="41">
        <f t="shared" si="10"/>
        <v>4.2</v>
      </c>
      <c r="AI54" s="41" t="str">
        <f t="shared" si="11"/>
        <v>NC</v>
      </c>
    </row>
    <row r="55" spans="1:35" x14ac:dyDescent="0.3">
      <c r="A55" s="38">
        <v>51</v>
      </c>
      <c r="B55" s="39" t="s">
        <v>127</v>
      </c>
      <c r="C55" s="40" t="s">
        <v>128</v>
      </c>
      <c r="D55" s="41">
        <v>3</v>
      </c>
      <c r="E55" s="41">
        <v>3</v>
      </c>
      <c r="F55" s="41">
        <v>3</v>
      </c>
      <c r="G55" s="41">
        <v>3</v>
      </c>
      <c r="H55" s="41">
        <v>3</v>
      </c>
      <c r="I55" s="41">
        <f t="shared" si="0"/>
        <v>3</v>
      </c>
      <c r="J55" s="41">
        <f t="shared" si="1"/>
        <v>6</v>
      </c>
      <c r="K55" s="41" t="str">
        <f t="shared" si="2"/>
        <v>Cleared</v>
      </c>
      <c r="L55" s="41">
        <v>3.4375</v>
      </c>
      <c r="M55" s="41">
        <v>3.9375</v>
      </c>
      <c r="N55" s="41">
        <v>4.1875</v>
      </c>
      <c r="O55" s="41">
        <v>4.1875</v>
      </c>
      <c r="P55" s="41">
        <v>3.4375</v>
      </c>
      <c r="Q55" s="41">
        <f t="shared" si="3"/>
        <v>3.8374999999999999</v>
      </c>
      <c r="R55" s="41">
        <f t="shared" si="4"/>
        <v>7.6749999999999998</v>
      </c>
      <c r="S55" s="41" t="str">
        <f t="shared" si="5"/>
        <v>Cleared</v>
      </c>
      <c r="T55" s="41">
        <v>3.5</v>
      </c>
      <c r="U55" s="41">
        <v>4</v>
      </c>
      <c r="V55" s="41">
        <v>4.166666666666667</v>
      </c>
      <c r="W55" s="41">
        <v>3.8333333333333335</v>
      </c>
      <c r="X55" s="41">
        <v>3.8750000000000004</v>
      </c>
      <c r="Y55" s="41">
        <f t="shared" si="6"/>
        <v>3.8750000000000009</v>
      </c>
      <c r="Z55" s="41">
        <f t="shared" si="7"/>
        <v>7.7500000000000018</v>
      </c>
      <c r="AA55" s="41" t="str">
        <f t="shared" si="8"/>
        <v>Cleared</v>
      </c>
      <c r="AB55" s="41">
        <v>3.75</v>
      </c>
      <c r="AC55" s="41">
        <v>3.75</v>
      </c>
      <c r="AD55" s="41">
        <v>4</v>
      </c>
      <c r="AE55" s="41">
        <v>4</v>
      </c>
      <c r="AF55" s="41">
        <v>3.75</v>
      </c>
      <c r="AG55" s="41">
        <f t="shared" si="9"/>
        <v>3.85</v>
      </c>
      <c r="AH55" s="41">
        <f t="shared" si="10"/>
        <v>7.7</v>
      </c>
      <c r="AI55" s="41" t="str">
        <f t="shared" si="11"/>
        <v>Cleared</v>
      </c>
    </row>
    <row r="56" spans="1:35" x14ac:dyDescent="0.3">
      <c r="A56" s="38">
        <v>52</v>
      </c>
      <c r="B56" s="39" t="s">
        <v>129</v>
      </c>
      <c r="C56" s="40" t="s">
        <v>130</v>
      </c>
      <c r="D56" s="41">
        <v>3</v>
      </c>
      <c r="E56" s="41">
        <v>3</v>
      </c>
      <c r="F56" s="41">
        <v>3</v>
      </c>
      <c r="G56" s="41">
        <v>3</v>
      </c>
      <c r="H56" s="41">
        <v>3</v>
      </c>
      <c r="I56" s="41">
        <f t="shared" si="0"/>
        <v>3</v>
      </c>
      <c r="J56" s="41">
        <f t="shared" si="1"/>
        <v>6</v>
      </c>
      <c r="K56" s="41" t="str">
        <f t="shared" si="2"/>
        <v>Cleared</v>
      </c>
      <c r="L56" s="41">
        <v>3.609375</v>
      </c>
      <c r="M56" s="41">
        <v>3.484375</v>
      </c>
      <c r="N56" s="41">
        <v>3.546875</v>
      </c>
      <c r="O56" s="41">
        <v>3.796875</v>
      </c>
      <c r="P56" s="41">
        <v>3.3843749999999999</v>
      </c>
      <c r="Q56" s="41">
        <f t="shared" si="3"/>
        <v>3.5643749999999996</v>
      </c>
      <c r="R56" s="41">
        <f t="shared" si="4"/>
        <v>7.1287499999999993</v>
      </c>
      <c r="S56" s="41" t="str">
        <f t="shared" si="5"/>
        <v>Cleared</v>
      </c>
      <c r="T56" s="41">
        <v>3</v>
      </c>
      <c r="U56" s="41">
        <v>3.5</v>
      </c>
      <c r="V56" s="41">
        <v>3.5</v>
      </c>
      <c r="W56" s="41">
        <v>3</v>
      </c>
      <c r="X56" s="41">
        <v>3.25</v>
      </c>
      <c r="Y56" s="41">
        <f t="shared" si="6"/>
        <v>3.25</v>
      </c>
      <c r="Z56" s="41">
        <f t="shared" si="7"/>
        <v>6.5</v>
      </c>
      <c r="AA56" s="41" t="str">
        <f t="shared" si="8"/>
        <v>Cleared</v>
      </c>
      <c r="AB56" s="41">
        <v>3</v>
      </c>
      <c r="AC56" s="41">
        <v>3</v>
      </c>
      <c r="AD56" s="41">
        <v>3</v>
      </c>
      <c r="AE56" s="41">
        <v>3</v>
      </c>
      <c r="AF56" s="41">
        <v>3</v>
      </c>
      <c r="AG56" s="41">
        <f t="shared" si="9"/>
        <v>3</v>
      </c>
      <c r="AH56" s="41">
        <f t="shared" si="10"/>
        <v>6</v>
      </c>
      <c r="AI56" s="41" t="str">
        <f t="shared" si="11"/>
        <v>Cleared</v>
      </c>
    </row>
    <row r="57" spans="1:35" x14ac:dyDescent="0.3">
      <c r="A57" s="38">
        <v>53</v>
      </c>
      <c r="B57" s="39" t="s">
        <v>131</v>
      </c>
      <c r="C57" s="40" t="s">
        <v>132</v>
      </c>
      <c r="D57" s="41">
        <v>3</v>
      </c>
      <c r="E57" s="41">
        <v>3</v>
      </c>
      <c r="F57" s="41">
        <v>3</v>
      </c>
      <c r="G57" s="41">
        <v>3</v>
      </c>
      <c r="H57" s="41">
        <v>3</v>
      </c>
      <c r="I57" s="41">
        <f t="shared" si="0"/>
        <v>3</v>
      </c>
      <c r="J57" s="41">
        <f t="shared" si="1"/>
        <v>6</v>
      </c>
      <c r="K57" s="41" t="str">
        <f t="shared" si="2"/>
        <v>Cleared</v>
      </c>
      <c r="L57" s="41">
        <v>3.65234375</v>
      </c>
      <c r="M57" s="41">
        <v>3.62109375</v>
      </c>
      <c r="N57" s="41">
        <v>3.38671875</v>
      </c>
      <c r="O57" s="41">
        <v>3.69921875</v>
      </c>
      <c r="P57" s="41">
        <v>3.24609375</v>
      </c>
      <c r="Q57" s="41">
        <f t="shared" si="3"/>
        <v>3.5210937499999999</v>
      </c>
      <c r="R57" s="41">
        <f t="shared" si="4"/>
        <v>7.0421874999999998</v>
      </c>
      <c r="S57" s="41" t="str">
        <f t="shared" si="5"/>
        <v>Cleared</v>
      </c>
      <c r="T57" s="41">
        <v>3.3333333333333335</v>
      </c>
      <c r="U57" s="41">
        <v>3.1666666666666665</v>
      </c>
      <c r="V57" s="41">
        <v>3</v>
      </c>
      <c r="W57" s="41">
        <v>3.5</v>
      </c>
      <c r="X57" s="41">
        <v>3.25</v>
      </c>
      <c r="Y57" s="41">
        <f t="shared" si="6"/>
        <v>3.25</v>
      </c>
      <c r="Z57" s="41">
        <f t="shared" si="7"/>
        <v>6.5</v>
      </c>
      <c r="AA57" s="41" t="str">
        <f t="shared" si="8"/>
        <v>Cleared</v>
      </c>
      <c r="AB57" s="41">
        <v>3.4</v>
      </c>
      <c r="AC57" s="41">
        <v>3</v>
      </c>
      <c r="AD57" s="41">
        <v>3.6</v>
      </c>
      <c r="AE57" s="41">
        <v>3.6</v>
      </c>
      <c r="AF57" s="41">
        <v>3.4</v>
      </c>
      <c r="AG57" s="41">
        <f t="shared" si="9"/>
        <v>3.4</v>
      </c>
      <c r="AH57" s="41">
        <f t="shared" si="10"/>
        <v>6.8</v>
      </c>
      <c r="AI57" s="41" t="str">
        <f t="shared" si="11"/>
        <v>Cleared</v>
      </c>
    </row>
    <row r="58" spans="1:35" x14ac:dyDescent="0.3">
      <c r="A58" s="38">
        <v>54</v>
      </c>
      <c r="B58" s="39" t="s">
        <v>133</v>
      </c>
      <c r="C58" s="40" t="s">
        <v>134</v>
      </c>
      <c r="D58" s="41">
        <v>3</v>
      </c>
      <c r="E58" s="41">
        <v>3</v>
      </c>
      <c r="F58" s="41">
        <v>3</v>
      </c>
      <c r="G58" s="41">
        <v>3</v>
      </c>
      <c r="H58" s="41">
        <v>3</v>
      </c>
      <c r="I58" s="41">
        <f t="shared" si="0"/>
        <v>3</v>
      </c>
      <c r="J58" s="41">
        <f t="shared" si="1"/>
        <v>6</v>
      </c>
      <c r="K58" s="41" t="str">
        <f t="shared" si="2"/>
        <v>Cleared</v>
      </c>
      <c r="L58" s="41">
        <v>3.5</v>
      </c>
      <c r="M58" s="41">
        <v>3</v>
      </c>
      <c r="N58" s="41">
        <v>3.5</v>
      </c>
      <c r="O58" s="41">
        <v>3.5</v>
      </c>
      <c r="P58" s="41">
        <v>3.5</v>
      </c>
      <c r="Q58" s="41">
        <f t="shared" si="3"/>
        <v>3.4</v>
      </c>
      <c r="R58" s="41">
        <f t="shared" si="4"/>
        <v>6.8</v>
      </c>
      <c r="S58" s="41" t="str">
        <f t="shared" si="5"/>
        <v>Cleared</v>
      </c>
      <c r="T58" s="41">
        <v>3</v>
      </c>
      <c r="U58" s="41">
        <v>3</v>
      </c>
      <c r="V58" s="41">
        <v>4</v>
      </c>
      <c r="W58" s="41">
        <v>4</v>
      </c>
      <c r="X58" s="41">
        <v>3.5</v>
      </c>
      <c r="Y58" s="41">
        <f t="shared" si="6"/>
        <v>3.5</v>
      </c>
      <c r="Z58" s="41">
        <f t="shared" si="7"/>
        <v>7</v>
      </c>
      <c r="AA58" s="41" t="str">
        <f t="shared" si="8"/>
        <v>Cleared</v>
      </c>
      <c r="AB58" s="41">
        <v>4</v>
      </c>
      <c r="AC58" s="41">
        <v>4</v>
      </c>
      <c r="AD58" s="41">
        <v>3</v>
      </c>
      <c r="AE58" s="41">
        <v>2</v>
      </c>
      <c r="AF58" s="41">
        <v>2</v>
      </c>
      <c r="AG58" s="41">
        <f t="shared" si="9"/>
        <v>3</v>
      </c>
      <c r="AH58" s="41">
        <f t="shared" si="10"/>
        <v>6</v>
      </c>
      <c r="AI58" s="41" t="str">
        <f t="shared" si="11"/>
        <v>Cleared</v>
      </c>
    </row>
    <row r="59" spans="1:35" x14ac:dyDescent="0.3">
      <c r="A59" s="38">
        <v>55</v>
      </c>
      <c r="B59" s="39" t="s">
        <v>135</v>
      </c>
      <c r="C59" s="40" t="s">
        <v>136</v>
      </c>
      <c r="D59" s="41">
        <v>3</v>
      </c>
      <c r="E59" s="41">
        <v>3</v>
      </c>
      <c r="F59" s="41">
        <v>3</v>
      </c>
      <c r="G59" s="41">
        <v>3</v>
      </c>
      <c r="H59" s="41">
        <v>3</v>
      </c>
      <c r="I59" s="41">
        <f t="shared" si="0"/>
        <v>3</v>
      </c>
      <c r="J59" s="41">
        <f t="shared" si="1"/>
        <v>6</v>
      </c>
      <c r="K59" s="41" t="str">
        <f t="shared" si="2"/>
        <v>Cleared</v>
      </c>
      <c r="L59" s="41">
        <v>3.125</v>
      </c>
      <c r="M59" s="41">
        <v>3.25</v>
      </c>
      <c r="N59" s="41">
        <v>3.125</v>
      </c>
      <c r="O59" s="41">
        <v>3.375</v>
      </c>
      <c r="P59" s="41">
        <v>3.1749999999999998</v>
      </c>
      <c r="Q59" s="41">
        <f t="shared" si="3"/>
        <v>3.21</v>
      </c>
      <c r="R59" s="41">
        <f t="shared" si="4"/>
        <v>6.42</v>
      </c>
      <c r="S59" s="41" t="str">
        <f t="shared" si="5"/>
        <v>Cleared</v>
      </c>
      <c r="T59" s="41">
        <v>3.3333333333333335</v>
      </c>
      <c r="U59" s="41">
        <v>3.6666666666666665</v>
      </c>
      <c r="V59" s="41">
        <v>3.6666666666666665</v>
      </c>
      <c r="W59" s="41">
        <v>3</v>
      </c>
      <c r="X59" s="41">
        <v>3.4166666666666665</v>
      </c>
      <c r="Y59" s="41">
        <f t="shared" si="6"/>
        <v>3.4166666666666665</v>
      </c>
      <c r="Z59" s="41">
        <f t="shared" si="7"/>
        <v>6.833333333333333</v>
      </c>
      <c r="AA59" s="41" t="str">
        <f t="shared" si="8"/>
        <v>Cleared</v>
      </c>
      <c r="AB59" s="41">
        <v>2</v>
      </c>
      <c r="AC59" s="41">
        <v>2</v>
      </c>
      <c r="AD59" s="41">
        <v>2</v>
      </c>
      <c r="AE59" s="41">
        <v>2</v>
      </c>
      <c r="AF59" s="41">
        <v>2</v>
      </c>
      <c r="AG59" s="41">
        <f t="shared" si="9"/>
        <v>2</v>
      </c>
      <c r="AH59" s="41">
        <f t="shared" si="10"/>
        <v>4</v>
      </c>
      <c r="AI59" s="41" t="str">
        <f t="shared" si="11"/>
        <v>NC</v>
      </c>
    </row>
    <row r="60" spans="1:35" x14ac:dyDescent="0.3">
      <c r="A60" s="38">
        <v>56</v>
      </c>
      <c r="B60" s="39" t="s">
        <v>137</v>
      </c>
      <c r="C60" s="40" t="s">
        <v>138</v>
      </c>
      <c r="D60" s="41">
        <v>3</v>
      </c>
      <c r="E60" s="41">
        <v>3</v>
      </c>
      <c r="F60" s="41">
        <v>3</v>
      </c>
      <c r="G60" s="41">
        <v>3</v>
      </c>
      <c r="H60" s="41">
        <v>3</v>
      </c>
      <c r="I60" s="41">
        <f t="shared" si="0"/>
        <v>3</v>
      </c>
      <c r="J60" s="41">
        <f t="shared" si="1"/>
        <v>6</v>
      </c>
      <c r="K60" s="41" t="str">
        <f t="shared" si="2"/>
        <v>Cleared</v>
      </c>
      <c r="L60" s="41">
        <v>3.75</v>
      </c>
      <c r="M60" s="41">
        <v>3.75</v>
      </c>
      <c r="N60" s="41">
        <v>3.75</v>
      </c>
      <c r="O60" s="41">
        <v>3.75</v>
      </c>
      <c r="P60" s="41">
        <v>3.75</v>
      </c>
      <c r="Q60" s="41">
        <f t="shared" si="3"/>
        <v>3.75</v>
      </c>
      <c r="R60" s="41">
        <f t="shared" si="4"/>
        <v>7.5</v>
      </c>
      <c r="S60" s="41" t="str">
        <f t="shared" si="5"/>
        <v>Cleared</v>
      </c>
      <c r="T60" s="41">
        <v>2</v>
      </c>
      <c r="U60" s="41">
        <v>2</v>
      </c>
      <c r="V60" s="41">
        <v>2</v>
      </c>
      <c r="W60" s="41">
        <v>2</v>
      </c>
      <c r="X60" s="41">
        <v>2</v>
      </c>
      <c r="Y60" s="41">
        <f t="shared" si="6"/>
        <v>2</v>
      </c>
      <c r="Z60" s="41">
        <f t="shared" si="7"/>
        <v>4</v>
      </c>
      <c r="AA60" s="41" t="str">
        <f t="shared" si="8"/>
        <v>NC</v>
      </c>
      <c r="AB60" s="41">
        <v>4</v>
      </c>
      <c r="AC60" s="41">
        <v>4</v>
      </c>
      <c r="AD60" s="41">
        <v>4</v>
      </c>
      <c r="AE60" s="41">
        <v>4</v>
      </c>
      <c r="AF60" s="41">
        <v>4</v>
      </c>
      <c r="AG60" s="41">
        <f t="shared" si="9"/>
        <v>4</v>
      </c>
      <c r="AH60" s="41">
        <f t="shared" si="10"/>
        <v>8</v>
      </c>
      <c r="AI60" s="41" t="str">
        <f t="shared" si="11"/>
        <v>Cleared</v>
      </c>
    </row>
    <row r="61" spans="1:35" x14ac:dyDescent="0.3">
      <c r="A61" s="38">
        <v>57</v>
      </c>
      <c r="B61" s="39" t="s">
        <v>139</v>
      </c>
      <c r="C61" s="40" t="s">
        <v>140</v>
      </c>
      <c r="D61" s="41">
        <v>3</v>
      </c>
      <c r="E61" s="41">
        <v>3</v>
      </c>
      <c r="F61" s="41">
        <v>3</v>
      </c>
      <c r="G61" s="41">
        <v>3</v>
      </c>
      <c r="H61" s="41">
        <v>3</v>
      </c>
      <c r="I61" s="41">
        <f t="shared" si="0"/>
        <v>3</v>
      </c>
      <c r="J61" s="41">
        <f t="shared" si="1"/>
        <v>6</v>
      </c>
      <c r="K61" s="41" t="str">
        <f t="shared" si="2"/>
        <v>Cleared</v>
      </c>
      <c r="L61" s="41">
        <v>3</v>
      </c>
      <c r="M61" s="41">
        <v>3.5</v>
      </c>
      <c r="N61" s="41">
        <v>3.5</v>
      </c>
      <c r="O61" s="41">
        <v>3.5</v>
      </c>
      <c r="P61" s="41">
        <v>3.5</v>
      </c>
      <c r="Q61" s="41">
        <f t="shared" si="3"/>
        <v>3.4</v>
      </c>
      <c r="R61" s="41">
        <f t="shared" si="4"/>
        <v>6.8</v>
      </c>
      <c r="S61" s="41" t="str">
        <f t="shared" si="5"/>
        <v>Cleared</v>
      </c>
      <c r="T61" s="41">
        <v>4</v>
      </c>
      <c r="U61" s="41">
        <v>4</v>
      </c>
      <c r="V61" s="41">
        <v>4</v>
      </c>
      <c r="W61" s="41">
        <v>1</v>
      </c>
      <c r="X61" s="41">
        <v>3.25</v>
      </c>
      <c r="Y61" s="41">
        <f t="shared" si="6"/>
        <v>3.25</v>
      </c>
      <c r="Z61" s="41">
        <f t="shared" si="7"/>
        <v>6.5</v>
      </c>
      <c r="AA61" s="41" t="str">
        <f t="shared" si="8"/>
        <v>Cleared</v>
      </c>
      <c r="AB61" s="41">
        <v>3.6</v>
      </c>
      <c r="AC61" s="41">
        <v>3.6</v>
      </c>
      <c r="AD61" s="41">
        <v>3.8</v>
      </c>
      <c r="AE61" s="41">
        <v>3.8</v>
      </c>
      <c r="AF61" s="41">
        <v>3.6</v>
      </c>
      <c r="AG61" s="41">
        <f t="shared" si="9"/>
        <v>3.6800000000000006</v>
      </c>
      <c r="AH61" s="41">
        <f t="shared" si="10"/>
        <v>7.3600000000000012</v>
      </c>
      <c r="AI61" s="41" t="str">
        <f t="shared" si="11"/>
        <v>Cleared</v>
      </c>
    </row>
    <row r="62" spans="1:35" x14ac:dyDescent="0.3">
      <c r="A62" s="38">
        <v>58</v>
      </c>
      <c r="B62" s="39" t="s">
        <v>141</v>
      </c>
      <c r="C62" s="40" t="s">
        <v>142</v>
      </c>
      <c r="D62" s="41">
        <v>3</v>
      </c>
      <c r="E62" s="41">
        <v>3</v>
      </c>
      <c r="F62" s="41">
        <v>3</v>
      </c>
      <c r="G62" s="41">
        <v>3</v>
      </c>
      <c r="H62" s="41">
        <v>3</v>
      </c>
      <c r="I62" s="41">
        <f t="shared" si="0"/>
        <v>3</v>
      </c>
      <c r="J62" s="41">
        <f t="shared" si="1"/>
        <v>6</v>
      </c>
      <c r="K62" s="41" t="str">
        <f t="shared" si="2"/>
        <v>Cleared</v>
      </c>
      <c r="L62" s="41">
        <v>2</v>
      </c>
      <c r="M62" s="41">
        <v>2</v>
      </c>
      <c r="N62" s="41">
        <v>3.5</v>
      </c>
      <c r="O62" s="41">
        <v>3</v>
      </c>
      <c r="P62" s="41">
        <v>3.5</v>
      </c>
      <c r="Q62" s="41">
        <f t="shared" si="3"/>
        <v>2.8</v>
      </c>
      <c r="R62" s="41">
        <f t="shared" si="4"/>
        <v>5.6</v>
      </c>
      <c r="S62" s="41" t="str">
        <f t="shared" si="5"/>
        <v>NC</v>
      </c>
      <c r="T62" s="41">
        <v>3</v>
      </c>
      <c r="U62" s="41">
        <v>3</v>
      </c>
      <c r="V62" s="41">
        <v>1</v>
      </c>
      <c r="W62" s="41">
        <v>2</v>
      </c>
      <c r="X62" s="41">
        <v>2.25</v>
      </c>
      <c r="Y62" s="41">
        <f t="shared" si="6"/>
        <v>2.25</v>
      </c>
      <c r="Z62" s="41">
        <f t="shared" si="7"/>
        <v>4.5</v>
      </c>
      <c r="AA62" s="41" t="str">
        <f t="shared" si="8"/>
        <v>NC</v>
      </c>
      <c r="AB62" s="41">
        <v>2</v>
      </c>
      <c r="AC62" s="41">
        <v>2</v>
      </c>
      <c r="AD62" s="41">
        <v>3</v>
      </c>
      <c r="AE62" s="41">
        <v>3</v>
      </c>
      <c r="AF62" s="41">
        <v>3</v>
      </c>
      <c r="AG62" s="41">
        <f t="shared" si="9"/>
        <v>2.6</v>
      </c>
      <c r="AH62" s="41">
        <f t="shared" si="10"/>
        <v>5.2</v>
      </c>
      <c r="AI62" s="41" t="str">
        <f t="shared" si="11"/>
        <v>NC</v>
      </c>
    </row>
    <row r="63" spans="1:35" x14ac:dyDescent="0.3">
      <c r="A63" s="38">
        <v>59</v>
      </c>
      <c r="B63" s="39" t="s">
        <v>143</v>
      </c>
      <c r="C63" s="40" t="s">
        <v>144</v>
      </c>
      <c r="D63" s="41">
        <v>3</v>
      </c>
      <c r="E63" s="41">
        <v>3</v>
      </c>
      <c r="F63" s="41">
        <v>3</v>
      </c>
      <c r="G63" s="41">
        <v>3</v>
      </c>
      <c r="H63" s="41">
        <v>3</v>
      </c>
      <c r="I63" s="41">
        <f t="shared" si="0"/>
        <v>3</v>
      </c>
      <c r="J63" s="41">
        <f t="shared" si="1"/>
        <v>6</v>
      </c>
      <c r="K63" s="41" t="str">
        <f t="shared" si="2"/>
        <v>Cleared</v>
      </c>
      <c r="L63" s="41">
        <v>3.75</v>
      </c>
      <c r="M63" s="41">
        <v>3.75</v>
      </c>
      <c r="N63" s="41">
        <v>3.75</v>
      </c>
      <c r="O63" s="41">
        <v>3.75</v>
      </c>
      <c r="P63" s="41">
        <v>3.75</v>
      </c>
      <c r="Q63" s="41">
        <f t="shared" si="3"/>
        <v>3.75</v>
      </c>
      <c r="R63" s="41">
        <f t="shared" si="4"/>
        <v>7.5</v>
      </c>
      <c r="S63" s="41" t="str">
        <f t="shared" si="5"/>
        <v>Cleared</v>
      </c>
      <c r="T63" s="41">
        <v>3</v>
      </c>
      <c r="U63" s="41">
        <v>4</v>
      </c>
      <c r="V63" s="41">
        <v>3</v>
      </c>
      <c r="W63" s="41">
        <v>3</v>
      </c>
      <c r="X63" s="41">
        <v>3.25</v>
      </c>
      <c r="Y63" s="41">
        <f t="shared" si="6"/>
        <v>3.25</v>
      </c>
      <c r="Z63" s="41">
        <f t="shared" si="7"/>
        <v>6.5</v>
      </c>
      <c r="AA63" s="41" t="str">
        <f t="shared" si="8"/>
        <v>Cleared</v>
      </c>
      <c r="AB63" s="41">
        <v>4</v>
      </c>
      <c r="AC63" s="41">
        <v>4</v>
      </c>
      <c r="AD63" s="41">
        <v>4</v>
      </c>
      <c r="AE63" s="41">
        <v>4</v>
      </c>
      <c r="AF63" s="41">
        <v>2</v>
      </c>
      <c r="AG63" s="41">
        <f t="shared" si="9"/>
        <v>3.6</v>
      </c>
      <c r="AH63" s="41">
        <f t="shared" si="10"/>
        <v>7.2</v>
      </c>
      <c r="AI63" s="41" t="str">
        <f t="shared" si="11"/>
        <v>Cleared</v>
      </c>
    </row>
    <row r="64" spans="1:35" x14ac:dyDescent="0.3">
      <c r="A64" s="38">
        <v>60</v>
      </c>
      <c r="B64" s="39" t="s">
        <v>145</v>
      </c>
      <c r="C64" s="40" t="s">
        <v>146</v>
      </c>
      <c r="D64" s="41">
        <v>3</v>
      </c>
      <c r="E64" s="41">
        <v>3</v>
      </c>
      <c r="F64" s="41">
        <v>3</v>
      </c>
      <c r="G64" s="41">
        <v>3</v>
      </c>
      <c r="H64" s="41">
        <v>3</v>
      </c>
      <c r="I64" s="41">
        <f t="shared" si="0"/>
        <v>3</v>
      </c>
      <c r="J64" s="41">
        <f t="shared" si="1"/>
        <v>6</v>
      </c>
      <c r="K64" s="41" t="str">
        <f t="shared" si="2"/>
        <v>Cleared</v>
      </c>
      <c r="L64" s="41">
        <v>3.75</v>
      </c>
      <c r="M64" s="41">
        <v>3.75</v>
      </c>
      <c r="N64" s="41">
        <v>3.75</v>
      </c>
      <c r="O64" s="41">
        <v>3.75</v>
      </c>
      <c r="P64" s="41">
        <v>3.75</v>
      </c>
      <c r="Q64" s="41">
        <f t="shared" si="3"/>
        <v>3.75</v>
      </c>
      <c r="R64" s="41">
        <f t="shared" si="4"/>
        <v>7.5</v>
      </c>
      <c r="S64" s="41" t="str">
        <f t="shared" si="5"/>
        <v>Cleared</v>
      </c>
      <c r="T64" s="41">
        <v>3.2</v>
      </c>
      <c r="U64" s="41">
        <v>3.8</v>
      </c>
      <c r="V64" s="41">
        <v>4.2</v>
      </c>
      <c r="W64" s="41">
        <v>3.4</v>
      </c>
      <c r="X64" s="41">
        <v>3.65</v>
      </c>
      <c r="Y64" s="41">
        <f t="shared" si="6"/>
        <v>3.65</v>
      </c>
      <c r="Z64" s="41">
        <f t="shared" si="7"/>
        <v>7.3</v>
      </c>
      <c r="AA64" s="41" t="str">
        <f t="shared" si="8"/>
        <v>Cleared</v>
      </c>
      <c r="AB64" s="41">
        <v>3</v>
      </c>
      <c r="AC64" s="41">
        <v>3</v>
      </c>
      <c r="AD64" s="41">
        <v>3</v>
      </c>
      <c r="AE64" s="41">
        <v>2.5</v>
      </c>
      <c r="AF64" s="41">
        <v>3</v>
      </c>
      <c r="AG64" s="41">
        <f t="shared" si="9"/>
        <v>2.9</v>
      </c>
      <c r="AH64" s="41">
        <f t="shared" si="10"/>
        <v>5.8</v>
      </c>
      <c r="AI64" s="41" t="str">
        <f t="shared" si="11"/>
        <v>NC</v>
      </c>
    </row>
    <row r="65" spans="1:35" x14ac:dyDescent="0.3">
      <c r="A65" s="38">
        <v>61</v>
      </c>
      <c r="B65" s="39" t="s">
        <v>147</v>
      </c>
      <c r="C65" s="40" t="s">
        <v>148</v>
      </c>
      <c r="D65" s="41">
        <v>3</v>
      </c>
      <c r="E65" s="41">
        <v>3</v>
      </c>
      <c r="F65" s="41">
        <v>3</v>
      </c>
      <c r="G65" s="41">
        <v>3</v>
      </c>
      <c r="H65" s="41">
        <v>3</v>
      </c>
      <c r="I65" s="41">
        <f t="shared" si="0"/>
        <v>3</v>
      </c>
      <c r="J65" s="41">
        <f t="shared" si="1"/>
        <v>6</v>
      </c>
      <c r="K65" s="41" t="str">
        <f t="shared" si="2"/>
        <v>Cleared</v>
      </c>
      <c r="L65" s="41">
        <v>3.75</v>
      </c>
      <c r="M65" s="41">
        <v>3.75</v>
      </c>
      <c r="N65" s="41">
        <v>3.75</v>
      </c>
      <c r="O65" s="41">
        <v>3.75</v>
      </c>
      <c r="P65" s="41">
        <v>3.75</v>
      </c>
      <c r="Q65" s="41">
        <f t="shared" si="3"/>
        <v>3.75</v>
      </c>
      <c r="R65" s="41">
        <f t="shared" si="4"/>
        <v>7.5</v>
      </c>
      <c r="S65" s="41" t="str">
        <f t="shared" si="5"/>
        <v>Cleared</v>
      </c>
      <c r="T65" s="41">
        <v>2.6</v>
      </c>
      <c r="U65" s="41">
        <v>3</v>
      </c>
      <c r="V65" s="41">
        <v>2.8</v>
      </c>
      <c r="W65" s="41">
        <v>3</v>
      </c>
      <c r="X65" s="41">
        <v>2.8499999999999996</v>
      </c>
      <c r="Y65" s="41">
        <f t="shared" si="6"/>
        <v>2.8499999999999996</v>
      </c>
      <c r="Z65" s="41">
        <f t="shared" si="7"/>
        <v>5.6999999999999993</v>
      </c>
      <c r="AA65" s="41" t="str">
        <f t="shared" si="8"/>
        <v>NC</v>
      </c>
      <c r="AB65" s="41">
        <v>3.6</v>
      </c>
      <c r="AC65" s="41">
        <v>3.4</v>
      </c>
      <c r="AD65" s="41">
        <v>3.6</v>
      </c>
      <c r="AE65" s="41">
        <v>3.6</v>
      </c>
      <c r="AF65" s="41">
        <v>3.6</v>
      </c>
      <c r="AG65" s="41">
        <f t="shared" si="9"/>
        <v>3.56</v>
      </c>
      <c r="AH65" s="41">
        <f t="shared" si="10"/>
        <v>7.12</v>
      </c>
      <c r="AI65" s="41" t="str">
        <f t="shared" si="11"/>
        <v>Cleared</v>
      </c>
    </row>
    <row r="66" spans="1:35" x14ac:dyDescent="0.3">
      <c r="A66" s="38">
        <v>62</v>
      </c>
      <c r="B66" s="39" t="s">
        <v>149</v>
      </c>
      <c r="C66" s="40" t="s">
        <v>150</v>
      </c>
      <c r="D66" s="41">
        <v>3</v>
      </c>
      <c r="E66" s="41">
        <v>3</v>
      </c>
      <c r="F66" s="41">
        <v>3</v>
      </c>
      <c r="G66" s="41">
        <v>3</v>
      </c>
      <c r="H66" s="41">
        <v>3</v>
      </c>
      <c r="I66" s="41">
        <f t="shared" si="0"/>
        <v>3</v>
      </c>
      <c r="J66" s="41">
        <f t="shared" si="1"/>
        <v>6</v>
      </c>
      <c r="K66" s="41" t="str">
        <f t="shared" si="2"/>
        <v>Cleared</v>
      </c>
      <c r="L66" s="41">
        <v>3.4375</v>
      </c>
      <c r="M66" s="41">
        <v>3.9375</v>
      </c>
      <c r="N66" s="41">
        <v>3.6875</v>
      </c>
      <c r="O66" s="41">
        <v>3.4375</v>
      </c>
      <c r="P66" s="41">
        <v>3.6375000000000002</v>
      </c>
      <c r="Q66" s="41">
        <f t="shared" si="3"/>
        <v>3.6274999999999999</v>
      </c>
      <c r="R66" s="41">
        <f t="shared" si="4"/>
        <v>7.2549999999999999</v>
      </c>
      <c r="S66" s="41" t="str">
        <f t="shared" si="5"/>
        <v>Cleared</v>
      </c>
      <c r="T66" s="41">
        <v>3.5</v>
      </c>
      <c r="U66" s="41">
        <v>4</v>
      </c>
      <c r="V66" s="41">
        <v>4</v>
      </c>
      <c r="W66" s="41">
        <v>3.5</v>
      </c>
      <c r="X66" s="41">
        <v>3.75</v>
      </c>
      <c r="Y66" s="41">
        <f t="shared" si="6"/>
        <v>3.75</v>
      </c>
      <c r="Z66" s="41">
        <f t="shared" si="7"/>
        <v>7.5</v>
      </c>
      <c r="AA66" s="41" t="str">
        <f t="shared" si="8"/>
        <v>Cleared</v>
      </c>
      <c r="AB66" s="41">
        <v>4</v>
      </c>
      <c r="AC66" s="41">
        <v>4</v>
      </c>
      <c r="AD66" s="41">
        <v>4</v>
      </c>
      <c r="AE66" s="41">
        <v>3</v>
      </c>
      <c r="AF66" s="41">
        <v>3</v>
      </c>
      <c r="AG66" s="41">
        <f t="shared" si="9"/>
        <v>3.6</v>
      </c>
      <c r="AH66" s="41">
        <f t="shared" si="10"/>
        <v>7.2</v>
      </c>
      <c r="AI66" s="41" t="str">
        <f t="shared" si="11"/>
        <v>Cleared</v>
      </c>
    </row>
    <row r="67" spans="1:35" x14ac:dyDescent="0.3">
      <c r="A67" s="38">
        <v>63</v>
      </c>
      <c r="B67" s="39" t="s">
        <v>151</v>
      </c>
      <c r="C67" s="40" t="s">
        <v>152</v>
      </c>
      <c r="D67" s="41">
        <v>3</v>
      </c>
      <c r="E67" s="41">
        <v>3</v>
      </c>
      <c r="F67" s="41">
        <v>3</v>
      </c>
      <c r="G67" s="41">
        <v>3</v>
      </c>
      <c r="H67" s="41">
        <v>3</v>
      </c>
      <c r="I67" s="41">
        <f t="shared" si="0"/>
        <v>3</v>
      </c>
      <c r="J67" s="41">
        <f t="shared" si="1"/>
        <v>6</v>
      </c>
      <c r="K67" s="41" t="str">
        <f t="shared" si="2"/>
        <v>Cleared</v>
      </c>
      <c r="L67" s="41">
        <v>3.75</v>
      </c>
      <c r="M67" s="41">
        <v>3.75</v>
      </c>
      <c r="N67" s="41">
        <v>3.75</v>
      </c>
      <c r="O67" s="41">
        <v>3.75</v>
      </c>
      <c r="P67" s="41">
        <v>3.75</v>
      </c>
      <c r="Q67" s="41">
        <f t="shared" si="3"/>
        <v>3.75</v>
      </c>
      <c r="R67" s="41">
        <f t="shared" si="4"/>
        <v>7.5</v>
      </c>
      <c r="S67" s="41" t="str">
        <f t="shared" si="5"/>
        <v>Cleared</v>
      </c>
      <c r="T67" s="41">
        <v>4</v>
      </c>
      <c r="U67" s="41">
        <v>4.4000000000000004</v>
      </c>
      <c r="V67" s="41">
        <v>4.4000000000000004</v>
      </c>
      <c r="W67" s="41">
        <v>4.2</v>
      </c>
      <c r="X67" s="41">
        <v>4.25</v>
      </c>
      <c r="Y67" s="41">
        <f t="shared" si="6"/>
        <v>4.25</v>
      </c>
      <c r="Z67" s="41">
        <f t="shared" si="7"/>
        <v>8.5</v>
      </c>
      <c r="AA67" s="41" t="str">
        <f t="shared" si="8"/>
        <v>Cleared</v>
      </c>
      <c r="AB67" s="41">
        <v>4.25</v>
      </c>
      <c r="AC67" s="41">
        <v>4.5</v>
      </c>
      <c r="AD67" s="41">
        <v>4.5</v>
      </c>
      <c r="AE67" s="41">
        <v>4.5</v>
      </c>
      <c r="AF67" s="41">
        <v>4.25</v>
      </c>
      <c r="AG67" s="41">
        <f t="shared" si="9"/>
        <v>4.4000000000000004</v>
      </c>
      <c r="AH67" s="41">
        <f t="shared" si="10"/>
        <v>8.8000000000000007</v>
      </c>
      <c r="AI67" s="41" t="str">
        <f t="shared" si="11"/>
        <v>Cleared</v>
      </c>
    </row>
    <row r="68" spans="1:35" x14ac:dyDescent="0.3">
      <c r="A68" s="38">
        <v>64</v>
      </c>
      <c r="B68" s="39" t="s">
        <v>153</v>
      </c>
      <c r="C68" s="40" t="s">
        <v>154</v>
      </c>
      <c r="D68" s="41">
        <v>3</v>
      </c>
      <c r="E68" s="41">
        <v>3</v>
      </c>
      <c r="F68" s="41">
        <v>3</v>
      </c>
      <c r="G68" s="41">
        <v>3</v>
      </c>
      <c r="H68" s="41">
        <v>3</v>
      </c>
      <c r="I68" s="41">
        <f t="shared" si="0"/>
        <v>3</v>
      </c>
      <c r="J68" s="41">
        <f t="shared" si="1"/>
        <v>6</v>
      </c>
      <c r="K68" s="41" t="str">
        <f t="shared" si="2"/>
        <v>Cleared</v>
      </c>
      <c r="L68" s="41">
        <v>3</v>
      </c>
      <c r="M68" s="41">
        <v>3.5</v>
      </c>
      <c r="N68" s="41">
        <v>3.5</v>
      </c>
      <c r="O68" s="41">
        <v>3</v>
      </c>
      <c r="P68" s="41">
        <v>3.5</v>
      </c>
      <c r="Q68" s="41">
        <f t="shared" si="3"/>
        <v>3.3</v>
      </c>
      <c r="R68" s="41">
        <f t="shared" si="4"/>
        <v>6.6</v>
      </c>
      <c r="S68" s="41" t="str">
        <f t="shared" si="5"/>
        <v>Cleared</v>
      </c>
      <c r="T68" s="41">
        <v>3.5</v>
      </c>
      <c r="U68" s="41">
        <v>3.75</v>
      </c>
      <c r="V68" s="41">
        <v>3.5</v>
      </c>
      <c r="W68" s="41">
        <v>3.75</v>
      </c>
      <c r="X68" s="41">
        <v>3.625</v>
      </c>
      <c r="Y68" s="41">
        <f t="shared" si="6"/>
        <v>3.625</v>
      </c>
      <c r="Z68" s="41">
        <f t="shared" si="7"/>
        <v>7.25</v>
      </c>
      <c r="AA68" s="41" t="str">
        <f t="shared" si="8"/>
        <v>Cleared</v>
      </c>
      <c r="AB68" s="41">
        <v>3.75</v>
      </c>
      <c r="AC68" s="41">
        <v>3.5</v>
      </c>
      <c r="AD68" s="41">
        <v>3.75</v>
      </c>
      <c r="AE68" s="41">
        <v>3.75</v>
      </c>
      <c r="AF68" s="41">
        <v>3.75</v>
      </c>
      <c r="AG68" s="41">
        <f t="shared" si="9"/>
        <v>3.7</v>
      </c>
      <c r="AH68" s="41">
        <f t="shared" si="10"/>
        <v>7.4</v>
      </c>
      <c r="AI68" s="41" t="str">
        <f t="shared" si="11"/>
        <v>Cleared</v>
      </c>
    </row>
    <row r="69" spans="1:35" x14ac:dyDescent="0.3">
      <c r="A69" s="38">
        <v>65</v>
      </c>
      <c r="B69" s="39" t="s">
        <v>155</v>
      </c>
      <c r="C69" s="40" t="s">
        <v>156</v>
      </c>
      <c r="D69" s="41">
        <v>3</v>
      </c>
      <c r="E69" s="41">
        <v>3</v>
      </c>
      <c r="F69" s="41">
        <v>3</v>
      </c>
      <c r="G69" s="41">
        <v>3</v>
      </c>
      <c r="H69" s="41">
        <v>3</v>
      </c>
      <c r="I69" s="41">
        <f t="shared" si="0"/>
        <v>3</v>
      </c>
      <c r="J69" s="41">
        <f t="shared" si="1"/>
        <v>6</v>
      </c>
      <c r="K69" s="41" t="str">
        <f t="shared" si="2"/>
        <v>Cleared</v>
      </c>
      <c r="L69" s="41">
        <v>3.75</v>
      </c>
      <c r="M69" s="41">
        <v>3.75</v>
      </c>
      <c r="N69" s="41">
        <v>3.75</v>
      </c>
      <c r="O69" s="41">
        <v>3.75</v>
      </c>
      <c r="P69" s="41">
        <v>3.75</v>
      </c>
      <c r="Q69" s="41">
        <f t="shared" si="3"/>
        <v>3.75</v>
      </c>
      <c r="R69" s="41">
        <f t="shared" si="4"/>
        <v>7.5</v>
      </c>
      <c r="S69" s="41" t="str">
        <f t="shared" si="5"/>
        <v>Cleared</v>
      </c>
      <c r="T69" s="41">
        <v>3</v>
      </c>
      <c r="U69" s="41">
        <v>3</v>
      </c>
      <c r="V69" s="41">
        <v>3</v>
      </c>
      <c r="W69" s="41">
        <v>3</v>
      </c>
      <c r="X69" s="41">
        <v>3</v>
      </c>
      <c r="Y69" s="41">
        <f t="shared" si="6"/>
        <v>3</v>
      </c>
      <c r="Z69" s="41">
        <f t="shared" si="7"/>
        <v>6</v>
      </c>
      <c r="AA69" s="41" t="str">
        <f t="shared" si="8"/>
        <v>Cleared</v>
      </c>
      <c r="AB69" s="41">
        <v>4</v>
      </c>
      <c r="AC69" s="41">
        <v>4</v>
      </c>
      <c r="AD69" s="41">
        <v>3</v>
      </c>
      <c r="AE69" s="41">
        <v>4</v>
      </c>
      <c r="AF69" s="41">
        <v>4</v>
      </c>
      <c r="AG69" s="41">
        <f t="shared" si="9"/>
        <v>3.8</v>
      </c>
      <c r="AH69" s="41">
        <f t="shared" si="10"/>
        <v>7.6</v>
      </c>
      <c r="AI69" s="41" t="str">
        <f t="shared" si="11"/>
        <v>Cleared</v>
      </c>
    </row>
    <row r="70" spans="1:35" x14ac:dyDescent="0.3">
      <c r="A70" s="38">
        <v>66</v>
      </c>
      <c r="B70" s="39" t="s">
        <v>157</v>
      </c>
      <c r="C70" s="40" t="s">
        <v>158</v>
      </c>
      <c r="D70" s="41">
        <v>3</v>
      </c>
      <c r="E70" s="41">
        <v>3</v>
      </c>
      <c r="F70" s="41">
        <v>3</v>
      </c>
      <c r="G70" s="41">
        <v>3</v>
      </c>
      <c r="H70" s="41">
        <v>3</v>
      </c>
      <c r="I70" s="41">
        <f t="shared" ref="I70:I133" si="12">AVERAGE(D70:H70)</f>
        <v>3</v>
      </c>
      <c r="J70" s="41">
        <f t="shared" ref="J70:J133" si="13">I70*2</f>
        <v>6</v>
      </c>
      <c r="K70" s="41" t="str">
        <f t="shared" ref="K70:K133" si="14">IF(J70&gt;=6,"Cleared","NC")</f>
        <v>Cleared</v>
      </c>
      <c r="L70" s="41">
        <v>2.9375</v>
      </c>
      <c r="M70" s="41">
        <v>3.1875</v>
      </c>
      <c r="N70" s="41">
        <v>3.1875</v>
      </c>
      <c r="O70" s="41">
        <v>3.4375</v>
      </c>
      <c r="P70" s="41">
        <v>3.4874999999999998</v>
      </c>
      <c r="Q70" s="41">
        <f t="shared" ref="Q70:Q133" si="15">AVERAGE(L70:P70)</f>
        <v>3.2475000000000001</v>
      </c>
      <c r="R70" s="41">
        <f t="shared" ref="R70:R133" si="16">Q70*2</f>
        <v>6.4950000000000001</v>
      </c>
      <c r="S70" s="41" t="str">
        <f t="shared" ref="S70:S133" si="17">IF(R70&gt;=6,"Cleared","NC")</f>
        <v>Cleared</v>
      </c>
      <c r="T70" s="41">
        <v>1.5</v>
      </c>
      <c r="U70" s="41">
        <v>2.5</v>
      </c>
      <c r="V70" s="41">
        <v>2</v>
      </c>
      <c r="W70" s="41">
        <v>2</v>
      </c>
      <c r="X70" s="41">
        <v>2</v>
      </c>
      <c r="Y70" s="41">
        <f t="shared" ref="Y70:Y133" si="18">AVERAGE(T70:X70)</f>
        <v>2</v>
      </c>
      <c r="Z70" s="41">
        <f t="shared" ref="Z70:Z133" si="19">Y70*2</f>
        <v>4</v>
      </c>
      <c r="AA70" s="41" t="str">
        <f t="shared" ref="AA70:AA133" si="20">IF(Z70&gt;=6,"Cleared","NC")</f>
        <v>NC</v>
      </c>
      <c r="AB70" s="41" t="s">
        <v>499</v>
      </c>
      <c r="AC70" s="41" t="s">
        <v>499</v>
      </c>
      <c r="AD70" s="41" t="s">
        <v>499</v>
      </c>
      <c r="AE70" s="41" t="s">
        <v>499</v>
      </c>
      <c r="AF70" s="41" t="s">
        <v>499</v>
      </c>
      <c r="AG70" s="41" t="str">
        <f t="shared" ref="AG70:AG133" si="21">IFERROR(AVERAGE(AB70:AF70),"0")</f>
        <v>0</v>
      </c>
      <c r="AH70" s="41">
        <f t="shared" ref="AH70:AH133" si="22">AG70*2</f>
        <v>0</v>
      </c>
      <c r="AI70" s="41" t="str">
        <f t="shared" ref="AI70:AI133" si="23">IF(AH70&gt;=6,"Cleared","NC")</f>
        <v>NC</v>
      </c>
    </row>
    <row r="71" spans="1:35" x14ac:dyDescent="0.3">
      <c r="A71" s="38">
        <v>67</v>
      </c>
      <c r="B71" s="39" t="s">
        <v>159</v>
      </c>
      <c r="C71" s="40" t="s">
        <v>160</v>
      </c>
      <c r="D71" s="41">
        <v>3</v>
      </c>
      <c r="E71" s="41">
        <v>3</v>
      </c>
      <c r="F71" s="41">
        <v>3</v>
      </c>
      <c r="G71" s="41">
        <v>3</v>
      </c>
      <c r="H71" s="41">
        <v>3</v>
      </c>
      <c r="I71" s="41">
        <f t="shared" si="12"/>
        <v>3</v>
      </c>
      <c r="J71" s="41">
        <f t="shared" si="13"/>
        <v>6</v>
      </c>
      <c r="K71" s="41" t="str">
        <f t="shared" si="14"/>
        <v>Cleared</v>
      </c>
      <c r="L71" s="41">
        <v>3.234375</v>
      </c>
      <c r="M71" s="41">
        <v>3.546875</v>
      </c>
      <c r="N71" s="41">
        <v>3.546875</v>
      </c>
      <c r="O71" s="41">
        <v>4.109375</v>
      </c>
      <c r="P71" s="41">
        <v>3.7218749999999998</v>
      </c>
      <c r="Q71" s="41">
        <f t="shared" si="15"/>
        <v>3.631875</v>
      </c>
      <c r="R71" s="41">
        <f t="shared" si="16"/>
        <v>7.2637499999999999</v>
      </c>
      <c r="S71" s="41" t="str">
        <f t="shared" si="17"/>
        <v>Cleared</v>
      </c>
      <c r="T71" s="41">
        <v>4.1428571428571432</v>
      </c>
      <c r="U71" s="41">
        <v>4.4285714285714288</v>
      </c>
      <c r="V71" s="41">
        <v>4.2857142857142856</v>
      </c>
      <c r="W71" s="41">
        <v>4</v>
      </c>
      <c r="X71" s="41">
        <v>4.2142857142857144</v>
      </c>
      <c r="Y71" s="41">
        <f t="shared" si="18"/>
        <v>4.2142857142857144</v>
      </c>
      <c r="Z71" s="41">
        <f t="shared" si="19"/>
        <v>8.4285714285714288</v>
      </c>
      <c r="AA71" s="41" t="str">
        <f t="shared" si="20"/>
        <v>Cleared</v>
      </c>
      <c r="AB71" s="41">
        <v>4.75</v>
      </c>
      <c r="AC71" s="41">
        <v>4.5</v>
      </c>
      <c r="AD71" s="41">
        <v>4.5</v>
      </c>
      <c r="AE71" s="41">
        <v>4.5</v>
      </c>
      <c r="AF71" s="41">
        <v>4.75</v>
      </c>
      <c r="AG71" s="41">
        <f t="shared" si="21"/>
        <v>4.5999999999999996</v>
      </c>
      <c r="AH71" s="41">
        <f t="shared" si="22"/>
        <v>9.1999999999999993</v>
      </c>
      <c r="AI71" s="41" t="str">
        <f t="shared" si="23"/>
        <v>Cleared</v>
      </c>
    </row>
    <row r="72" spans="1:35" x14ac:dyDescent="0.3">
      <c r="A72" s="38">
        <v>68</v>
      </c>
      <c r="B72" s="39" t="s">
        <v>161</v>
      </c>
      <c r="C72" s="40" t="s">
        <v>162</v>
      </c>
      <c r="D72" s="41">
        <v>3</v>
      </c>
      <c r="E72" s="41">
        <v>3</v>
      </c>
      <c r="F72" s="41">
        <v>3</v>
      </c>
      <c r="G72" s="41">
        <v>3</v>
      </c>
      <c r="H72" s="41">
        <v>3</v>
      </c>
      <c r="I72" s="41">
        <f t="shared" si="12"/>
        <v>3</v>
      </c>
      <c r="J72" s="41">
        <f t="shared" si="13"/>
        <v>6</v>
      </c>
      <c r="K72" s="41" t="str">
        <f t="shared" si="14"/>
        <v>Cleared</v>
      </c>
      <c r="L72" s="41">
        <v>2.80859375</v>
      </c>
      <c r="M72" s="41">
        <v>3.38671875</v>
      </c>
      <c r="N72" s="41">
        <v>3.38671875</v>
      </c>
      <c r="O72" s="41">
        <v>3.27734375</v>
      </c>
      <c r="P72" s="41">
        <v>3.8804687499999999</v>
      </c>
      <c r="Q72" s="41">
        <f t="shared" si="15"/>
        <v>3.3479687499999997</v>
      </c>
      <c r="R72" s="41">
        <f t="shared" si="16"/>
        <v>6.6959374999999994</v>
      </c>
      <c r="S72" s="41" t="str">
        <f t="shared" si="17"/>
        <v>Cleared</v>
      </c>
      <c r="T72" s="41">
        <v>3.1666666666666665</v>
      </c>
      <c r="U72" s="41">
        <v>3.6666666666666665</v>
      </c>
      <c r="V72" s="41">
        <v>3.5</v>
      </c>
      <c r="W72" s="41">
        <v>3.5</v>
      </c>
      <c r="X72" s="41">
        <v>3.458333333333333</v>
      </c>
      <c r="Y72" s="41">
        <f t="shared" si="18"/>
        <v>3.458333333333333</v>
      </c>
      <c r="Z72" s="41">
        <f t="shared" si="19"/>
        <v>6.9166666666666661</v>
      </c>
      <c r="AA72" s="41" t="str">
        <f t="shared" si="20"/>
        <v>Cleared</v>
      </c>
      <c r="AB72" s="41">
        <v>3.75</v>
      </c>
      <c r="AC72" s="41">
        <v>3.75</v>
      </c>
      <c r="AD72" s="41">
        <v>3.75</v>
      </c>
      <c r="AE72" s="41">
        <v>3.75</v>
      </c>
      <c r="AF72" s="41">
        <v>3.75</v>
      </c>
      <c r="AG72" s="41">
        <f t="shared" si="21"/>
        <v>3.75</v>
      </c>
      <c r="AH72" s="41">
        <f t="shared" si="22"/>
        <v>7.5</v>
      </c>
      <c r="AI72" s="41" t="str">
        <f t="shared" si="23"/>
        <v>Cleared</v>
      </c>
    </row>
    <row r="73" spans="1:35" x14ac:dyDescent="0.3">
      <c r="A73" s="38">
        <v>69</v>
      </c>
      <c r="B73" s="39" t="s">
        <v>163</v>
      </c>
      <c r="C73" s="40" t="s">
        <v>164</v>
      </c>
      <c r="D73" s="41">
        <v>3</v>
      </c>
      <c r="E73" s="41">
        <v>3</v>
      </c>
      <c r="F73" s="41">
        <v>3</v>
      </c>
      <c r="G73" s="41">
        <v>3</v>
      </c>
      <c r="H73" s="41">
        <v>3</v>
      </c>
      <c r="I73" s="41">
        <f t="shared" si="12"/>
        <v>3</v>
      </c>
      <c r="J73" s="41">
        <f t="shared" si="13"/>
        <v>6</v>
      </c>
      <c r="K73" s="41" t="str">
        <f t="shared" si="14"/>
        <v>Cleared</v>
      </c>
      <c r="L73" s="41">
        <v>3.75</v>
      </c>
      <c r="M73" s="41">
        <v>3.75</v>
      </c>
      <c r="N73" s="41">
        <v>3.75</v>
      </c>
      <c r="O73" s="41">
        <v>3.75</v>
      </c>
      <c r="P73" s="41">
        <v>3.75</v>
      </c>
      <c r="Q73" s="41">
        <f t="shared" si="15"/>
        <v>3.75</v>
      </c>
      <c r="R73" s="41">
        <f t="shared" si="16"/>
        <v>7.5</v>
      </c>
      <c r="S73" s="41" t="str">
        <f t="shared" si="17"/>
        <v>Cleared</v>
      </c>
      <c r="T73" s="41">
        <v>1</v>
      </c>
      <c r="U73" s="41">
        <v>1</v>
      </c>
      <c r="V73" s="41">
        <v>1</v>
      </c>
      <c r="W73" s="41">
        <v>1</v>
      </c>
      <c r="X73" s="41">
        <v>1</v>
      </c>
      <c r="Y73" s="41">
        <f t="shared" si="18"/>
        <v>1</v>
      </c>
      <c r="Z73" s="41">
        <f t="shared" si="19"/>
        <v>2</v>
      </c>
      <c r="AA73" s="41" t="str">
        <f t="shared" si="20"/>
        <v>NC</v>
      </c>
      <c r="AB73" s="41">
        <v>3</v>
      </c>
      <c r="AC73" s="41">
        <v>3</v>
      </c>
      <c r="AD73" s="41">
        <v>3</v>
      </c>
      <c r="AE73" s="41">
        <v>3</v>
      </c>
      <c r="AF73" s="41">
        <v>1</v>
      </c>
      <c r="AG73" s="41">
        <f t="shared" si="21"/>
        <v>2.6</v>
      </c>
      <c r="AH73" s="41">
        <f t="shared" si="22"/>
        <v>5.2</v>
      </c>
      <c r="AI73" s="41" t="str">
        <f t="shared" si="23"/>
        <v>NC</v>
      </c>
    </row>
    <row r="74" spans="1:35" x14ac:dyDescent="0.3">
      <c r="A74" s="38">
        <v>70</v>
      </c>
      <c r="B74" s="39" t="s">
        <v>165</v>
      </c>
      <c r="C74" s="40" t="s">
        <v>166</v>
      </c>
      <c r="D74" s="41">
        <v>3</v>
      </c>
      <c r="E74" s="41">
        <v>3</v>
      </c>
      <c r="F74" s="41">
        <v>3</v>
      </c>
      <c r="G74" s="41">
        <v>3</v>
      </c>
      <c r="H74" s="41">
        <v>3</v>
      </c>
      <c r="I74" s="41">
        <f t="shared" si="12"/>
        <v>3</v>
      </c>
      <c r="J74" s="41">
        <f t="shared" si="13"/>
        <v>6</v>
      </c>
      <c r="K74" s="41" t="str">
        <f t="shared" si="14"/>
        <v>Cleared</v>
      </c>
      <c r="L74" s="41">
        <v>3.5</v>
      </c>
      <c r="M74" s="41">
        <v>3.5</v>
      </c>
      <c r="N74" s="41">
        <v>3.5</v>
      </c>
      <c r="O74" s="41">
        <v>3.5</v>
      </c>
      <c r="P74" s="41">
        <v>3.5</v>
      </c>
      <c r="Q74" s="41">
        <f t="shared" si="15"/>
        <v>3.5</v>
      </c>
      <c r="R74" s="41">
        <f t="shared" si="16"/>
        <v>7</v>
      </c>
      <c r="S74" s="41" t="str">
        <f t="shared" si="17"/>
        <v>Cleared</v>
      </c>
      <c r="T74" s="41">
        <v>3.75</v>
      </c>
      <c r="U74" s="41">
        <v>4</v>
      </c>
      <c r="V74" s="41">
        <v>4</v>
      </c>
      <c r="W74" s="41">
        <v>4</v>
      </c>
      <c r="X74" s="41">
        <v>3.9375</v>
      </c>
      <c r="Y74" s="41">
        <f t="shared" si="18"/>
        <v>3.9375</v>
      </c>
      <c r="Z74" s="41">
        <f t="shared" si="19"/>
        <v>7.875</v>
      </c>
      <c r="AA74" s="41" t="str">
        <f t="shared" si="20"/>
        <v>Cleared</v>
      </c>
      <c r="AB74" s="41">
        <v>4</v>
      </c>
      <c r="AC74" s="41">
        <v>3.75</v>
      </c>
      <c r="AD74" s="41">
        <v>3.75</v>
      </c>
      <c r="AE74" s="41">
        <v>3.75</v>
      </c>
      <c r="AF74" s="41">
        <v>4</v>
      </c>
      <c r="AG74" s="41">
        <f t="shared" si="21"/>
        <v>3.85</v>
      </c>
      <c r="AH74" s="41">
        <f t="shared" si="22"/>
        <v>7.7</v>
      </c>
      <c r="AI74" s="41" t="str">
        <f t="shared" si="23"/>
        <v>Cleared</v>
      </c>
    </row>
    <row r="75" spans="1:35" x14ac:dyDescent="0.3">
      <c r="A75" s="38">
        <v>71</v>
      </c>
      <c r="B75" s="39" t="s">
        <v>167</v>
      </c>
      <c r="C75" s="40" t="s">
        <v>168</v>
      </c>
      <c r="D75" s="41">
        <v>3</v>
      </c>
      <c r="E75" s="41">
        <v>3</v>
      </c>
      <c r="F75" s="41">
        <v>3</v>
      </c>
      <c r="G75" s="41">
        <v>3</v>
      </c>
      <c r="H75" s="41">
        <v>3</v>
      </c>
      <c r="I75" s="41">
        <f t="shared" si="12"/>
        <v>3</v>
      </c>
      <c r="J75" s="41">
        <f t="shared" si="13"/>
        <v>6</v>
      </c>
      <c r="K75" s="41" t="str">
        <f t="shared" si="14"/>
        <v>Cleared</v>
      </c>
      <c r="L75" s="41">
        <v>3.75</v>
      </c>
      <c r="M75" s="41">
        <v>3.75</v>
      </c>
      <c r="N75" s="41">
        <v>3.75</v>
      </c>
      <c r="O75" s="41">
        <v>3.75</v>
      </c>
      <c r="P75" s="41">
        <v>3.75</v>
      </c>
      <c r="Q75" s="41">
        <f t="shared" si="15"/>
        <v>3.75</v>
      </c>
      <c r="R75" s="41">
        <f t="shared" si="16"/>
        <v>7.5</v>
      </c>
      <c r="S75" s="41" t="str">
        <f t="shared" si="17"/>
        <v>Cleared</v>
      </c>
      <c r="T75" s="41">
        <v>3</v>
      </c>
      <c r="U75" s="41">
        <v>3</v>
      </c>
      <c r="V75" s="41">
        <v>3</v>
      </c>
      <c r="W75" s="41">
        <v>3</v>
      </c>
      <c r="X75" s="41">
        <v>3</v>
      </c>
      <c r="Y75" s="41">
        <f t="shared" si="18"/>
        <v>3</v>
      </c>
      <c r="Z75" s="41">
        <f t="shared" si="19"/>
        <v>6</v>
      </c>
      <c r="AA75" s="41" t="str">
        <f t="shared" si="20"/>
        <v>Cleared</v>
      </c>
      <c r="AB75" s="41">
        <v>1</v>
      </c>
      <c r="AC75" s="41">
        <v>1</v>
      </c>
      <c r="AD75" s="41">
        <v>4</v>
      </c>
      <c r="AE75" s="41">
        <v>2</v>
      </c>
      <c r="AF75" s="41">
        <v>1</v>
      </c>
      <c r="AG75" s="41">
        <f t="shared" si="21"/>
        <v>1.8</v>
      </c>
      <c r="AH75" s="41">
        <f t="shared" si="22"/>
        <v>3.6</v>
      </c>
      <c r="AI75" s="41" t="str">
        <f t="shared" si="23"/>
        <v>NC</v>
      </c>
    </row>
    <row r="76" spans="1:35" x14ac:dyDescent="0.3">
      <c r="A76" s="38">
        <v>72</v>
      </c>
      <c r="B76" s="39" t="s">
        <v>169</v>
      </c>
      <c r="C76" s="40" t="s">
        <v>170</v>
      </c>
      <c r="D76" s="41">
        <v>3</v>
      </c>
      <c r="E76" s="41">
        <v>3</v>
      </c>
      <c r="F76" s="41">
        <v>3</v>
      </c>
      <c r="G76" s="41">
        <v>3</v>
      </c>
      <c r="H76" s="41">
        <v>3</v>
      </c>
      <c r="I76" s="41">
        <f t="shared" si="12"/>
        <v>3</v>
      </c>
      <c r="J76" s="41">
        <f t="shared" si="13"/>
        <v>6</v>
      </c>
      <c r="K76" s="41" t="str">
        <f t="shared" si="14"/>
        <v>Cleared</v>
      </c>
      <c r="L76" s="41">
        <v>3.1875</v>
      </c>
      <c r="M76" s="41">
        <v>3.4375</v>
      </c>
      <c r="N76" s="41">
        <v>3.4375</v>
      </c>
      <c r="O76" s="41">
        <v>3.1875</v>
      </c>
      <c r="P76" s="41">
        <v>3.7875000000000001</v>
      </c>
      <c r="Q76" s="41">
        <f t="shared" si="15"/>
        <v>3.4075000000000002</v>
      </c>
      <c r="R76" s="41">
        <f t="shared" si="16"/>
        <v>6.8150000000000004</v>
      </c>
      <c r="S76" s="41" t="str">
        <f t="shared" si="17"/>
        <v>Cleared</v>
      </c>
      <c r="T76" s="41">
        <v>2.6666666666666665</v>
      </c>
      <c r="U76" s="41">
        <v>3.5</v>
      </c>
      <c r="V76" s="41">
        <v>3.1666666666666665</v>
      </c>
      <c r="W76" s="41">
        <v>2.6666666666666665</v>
      </c>
      <c r="X76" s="41">
        <v>2.9999999999999996</v>
      </c>
      <c r="Y76" s="41">
        <f t="shared" si="18"/>
        <v>2.9999999999999996</v>
      </c>
      <c r="Z76" s="41">
        <f t="shared" si="19"/>
        <v>5.9999999999999991</v>
      </c>
      <c r="AA76" s="41" t="str">
        <f t="shared" si="20"/>
        <v>Cleared</v>
      </c>
      <c r="AB76" s="41">
        <v>2.5</v>
      </c>
      <c r="AC76" s="41">
        <v>2</v>
      </c>
      <c r="AD76" s="41">
        <v>2</v>
      </c>
      <c r="AE76" s="41">
        <v>2</v>
      </c>
      <c r="AF76" s="41">
        <v>2.5</v>
      </c>
      <c r="AG76" s="41">
        <f t="shared" si="21"/>
        <v>2.2000000000000002</v>
      </c>
      <c r="AH76" s="41">
        <f t="shared" si="22"/>
        <v>4.4000000000000004</v>
      </c>
      <c r="AI76" s="41" t="str">
        <f t="shared" si="23"/>
        <v>NC</v>
      </c>
    </row>
    <row r="77" spans="1:35" x14ac:dyDescent="0.3">
      <c r="A77" s="38">
        <v>73</v>
      </c>
      <c r="B77" s="39" t="s">
        <v>171</v>
      </c>
      <c r="C77" s="40" t="s">
        <v>172</v>
      </c>
      <c r="D77" s="41">
        <v>3</v>
      </c>
      <c r="E77" s="41">
        <v>3</v>
      </c>
      <c r="F77" s="41">
        <v>3</v>
      </c>
      <c r="G77" s="41">
        <v>3</v>
      </c>
      <c r="H77" s="41">
        <v>3</v>
      </c>
      <c r="I77" s="41">
        <f t="shared" si="12"/>
        <v>3</v>
      </c>
      <c r="J77" s="41">
        <f t="shared" si="13"/>
        <v>6</v>
      </c>
      <c r="K77" s="41" t="str">
        <f t="shared" si="14"/>
        <v>Cleared</v>
      </c>
      <c r="L77" s="41">
        <v>3.046875</v>
      </c>
      <c r="M77" s="41">
        <v>2.859375</v>
      </c>
      <c r="N77" s="41">
        <v>3.609375</v>
      </c>
      <c r="O77" s="41">
        <v>3.546875</v>
      </c>
      <c r="P77" s="41">
        <v>3.4968749999999997</v>
      </c>
      <c r="Q77" s="41">
        <f t="shared" si="15"/>
        <v>3.3118749999999997</v>
      </c>
      <c r="R77" s="41">
        <f t="shared" si="16"/>
        <v>6.6237499999999994</v>
      </c>
      <c r="S77" s="41" t="str">
        <f t="shared" si="17"/>
        <v>Cleared</v>
      </c>
      <c r="T77" s="41">
        <v>3</v>
      </c>
      <c r="U77" s="41">
        <v>3.5</v>
      </c>
      <c r="V77" s="41">
        <v>3.5</v>
      </c>
      <c r="W77" s="41">
        <v>3.5</v>
      </c>
      <c r="X77" s="41">
        <v>3.375</v>
      </c>
      <c r="Y77" s="41">
        <f t="shared" si="18"/>
        <v>3.375</v>
      </c>
      <c r="Z77" s="41">
        <f t="shared" si="19"/>
        <v>6.75</v>
      </c>
      <c r="AA77" s="41" t="str">
        <f t="shared" si="20"/>
        <v>Cleared</v>
      </c>
      <c r="AB77" s="41">
        <v>2</v>
      </c>
      <c r="AC77" s="41">
        <v>3</v>
      </c>
      <c r="AD77" s="41">
        <v>4</v>
      </c>
      <c r="AE77" s="41">
        <v>3</v>
      </c>
      <c r="AF77" s="41">
        <v>3</v>
      </c>
      <c r="AG77" s="41">
        <f t="shared" si="21"/>
        <v>3</v>
      </c>
      <c r="AH77" s="41">
        <f t="shared" si="22"/>
        <v>6</v>
      </c>
      <c r="AI77" s="41" t="str">
        <f t="shared" si="23"/>
        <v>Cleared</v>
      </c>
    </row>
    <row r="78" spans="1:35" x14ac:dyDescent="0.3">
      <c r="A78" s="38">
        <v>74</v>
      </c>
      <c r="B78" s="39" t="s">
        <v>173</v>
      </c>
      <c r="C78" s="40" t="s">
        <v>174</v>
      </c>
      <c r="D78" s="41">
        <v>3</v>
      </c>
      <c r="E78" s="41">
        <v>3</v>
      </c>
      <c r="F78" s="41">
        <v>3</v>
      </c>
      <c r="G78" s="41">
        <v>3</v>
      </c>
      <c r="H78" s="41">
        <v>3</v>
      </c>
      <c r="I78" s="41">
        <f t="shared" si="12"/>
        <v>3</v>
      </c>
      <c r="J78" s="41">
        <f t="shared" si="13"/>
        <v>6</v>
      </c>
      <c r="K78" s="41" t="str">
        <f t="shared" si="14"/>
        <v>Cleared</v>
      </c>
      <c r="L78" s="41">
        <v>4</v>
      </c>
      <c r="M78" s="41">
        <v>4</v>
      </c>
      <c r="N78" s="41">
        <v>5</v>
      </c>
      <c r="O78" s="41">
        <v>5</v>
      </c>
      <c r="P78" s="41">
        <v>5</v>
      </c>
      <c r="Q78" s="41">
        <f t="shared" si="15"/>
        <v>4.5999999999999996</v>
      </c>
      <c r="R78" s="41">
        <f t="shared" si="16"/>
        <v>9.1999999999999993</v>
      </c>
      <c r="S78" s="41" t="str">
        <f t="shared" si="17"/>
        <v>Cleared</v>
      </c>
      <c r="T78" s="41">
        <v>3.75</v>
      </c>
      <c r="U78" s="41">
        <v>4</v>
      </c>
      <c r="V78" s="41">
        <v>4</v>
      </c>
      <c r="W78" s="41">
        <v>4</v>
      </c>
      <c r="X78" s="41">
        <v>3.9375</v>
      </c>
      <c r="Y78" s="41">
        <f t="shared" si="18"/>
        <v>3.9375</v>
      </c>
      <c r="Z78" s="41">
        <f t="shared" si="19"/>
        <v>7.875</v>
      </c>
      <c r="AA78" s="41" t="str">
        <f t="shared" si="20"/>
        <v>Cleared</v>
      </c>
      <c r="AB78" s="41">
        <v>4.5</v>
      </c>
      <c r="AC78" s="41">
        <v>4.5</v>
      </c>
      <c r="AD78" s="41">
        <v>4.25</v>
      </c>
      <c r="AE78" s="41">
        <v>4.5</v>
      </c>
      <c r="AF78" s="41">
        <v>4.75</v>
      </c>
      <c r="AG78" s="41">
        <f t="shared" si="21"/>
        <v>4.5</v>
      </c>
      <c r="AH78" s="41">
        <f t="shared" si="22"/>
        <v>9</v>
      </c>
      <c r="AI78" s="41" t="str">
        <f t="shared" si="23"/>
        <v>Cleared</v>
      </c>
    </row>
    <row r="79" spans="1:35" x14ac:dyDescent="0.3">
      <c r="A79" s="38">
        <v>75</v>
      </c>
      <c r="B79" s="39" t="s">
        <v>175</v>
      </c>
      <c r="C79" s="40" t="s">
        <v>176</v>
      </c>
      <c r="D79" s="41">
        <v>3</v>
      </c>
      <c r="E79" s="41">
        <v>3</v>
      </c>
      <c r="F79" s="41">
        <v>3</v>
      </c>
      <c r="G79" s="41">
        <v>3</v>
      </c>
      <c r="H79" s="41">
        <v>3</v>
      </c>
      <c r="I79" s="41">
        <f t="shared" si="12"/>
        <v>3</v>
      </c>
      <c r="J79" s="41">
        <f t="shared" si="13"/>
        <v>6</v>
      </c>
      <c r="K79" s="41" t="str">
        <f t="shared" si="14"/>
        <v>Cleared</v>
      </c>
      <c r="L79" s="41">
        <v>3.5</v>
      </c>
      <c r="M79" s="41">
        <v>2.5</v>
      </c>
      <c r="N79" s="41">
        <v>3.5</v>
      </c>
      <c r="O79" s="41">
        <v>3.5</v>
      </c>
      <c r="P79" s="41">
        <v>3.5</v>
      </c>
      <c r="Q79" s="41">
        <f t="shared" si="15"/>
        <v>3.3</v>
      </c>
      <c r="R79" s="41">
        <f t="shared" si="16"/>
        <v>6.6</v>
      </c>
      <c r="S79" s="41" t="str">
        <f t="shared" si="17"/>
        <v>Cleared</v>
      </c>
      <c r="T79" s="41">
        <v>3</v>
      </c>
      <c r="U79" s="41">
        <v>3</v>
      </c>
      <c r="V79" s="41">
        <v>3</v>
      </c>
      <c r="W79" s="41">
        <v>2</v>
      </c>
      <c r="X79" s="41">
        <v>2.75</v>
      </c>
      <c r="Y79" s="41">
        <f t="shared" si="18"/>
        <v>2.75</v>
      </c>
      <c r="Z79" s="41">
        <f t="shared" si="19"/>
        <v>5.5</v>
      </c>
      <c r="AA79" s="41" t="str">
        <f t="shared" si="20"/>
        <v>NC</v>
      </c>
      <c r="AB79" s="41">
        <v>3.1666666666666665</v>
      </c>
      <c r="AC79" s="41">
        <v>3</v>
      </c>
      <c r="AD79" s="41">
        <v>3.1666666666666665</v>
      </c>
      <c r="AE79" s="41">
        <v>3.3333333333333335</v>
      </c>
      <c r="AF79" s="41">
        <v>3.3333333333333335</v>
      </c>
      <c r="AG79" s="41">
        <f t="shared" si="21"/>
        <v>3.2</v>
      </c>
      <c r="AH79" s="41">
        <f t="shared" si="22"/>
        <v>6.4</v>
      </c>
      <c r="AI79" s="41" t="str">
        <f t="shared" si="23"/>
        <v>Cleared</v>
      </c>
    </row>
    <row r="80" spans="1:35" x14ac:dyDescent="0.3">
      <c r="A80" s="38">
        <v>76</v>
      </c>
      <c r="B80" s="39" t="s">
        <v>177</v>
      </c>
      <c r="C80" s="40" t="s">
        <v>178</v>
      </c>
      <c r="D80" s="41">
        <v>3</v>
      </c>
      <c r="E80" s="41">
        <v>3</v>
      </c>
      <c r="F80" s="41">
        <v>3</v>
      </c>
      <c r="G80" s="41">
        <v>3</v>
      </c>
      <c r="H80" s="41">
        <v>3</v>
      </c>
      <c r="I80" s="41">
        <f t="shared" si="12"/>
        <v>3</v>
      </c>
      <c r="J80" s="41">
        <f t="shared" si="13"/>
        <v>6</v>
      </c>
      <c r="K80" s="41" t="str">
        <f t="shared" si="14"/>
        <v>Cleared</v>
      </c>
      <c r="L80" s="41">
        <v>3.5</v>
      </c>
      <c r="M80" s="41">
        <v>3.5</v>
      </c>
      <c r="N80" s="41">
        <v>4.5</v>
      </c>
      <c r="O80" s="41">
        <v>4</v>
      </c>
      <c r="P80" s="41">
        <v>4</v>
      </c>
      <c r="Q80" s="41">
        <f t="shared" si="15"/>
        <v>3.9</v>
      </c>
      <c r="R80" s="41">
        <f t="shared" si="16"/>
        <v>7.8</v>
      </c>
      <c r="S80" s="41" t="str">
        <f t="shared" si="17"/>
        <v>Cleared</v>
      </c>
      <c r="T80" s="41">
        <v>4</v>
      </c>
      <c r="U80" s="41">
        <v>3</v>
      </c>
      <c r="V80" s="41">
        <v>4</v>
      </c>
      <c r="W80" s="41">
        <v>4</v>
      </c>
      <c r="X80" s="41">
        <v>3.75</v>
      </c>
      <c r="Y80" s="41">
        <f t="shared" si="18"/>
        <v>3.75</v>
      </c>
      <c r="Z80" s="41">
        <f t="shared" si="19"/>
        <v>7.5</v>
      </c>
      <c r="AA80" s="41" t="str">
        <f t="shared" si="20"/>
        <v>Cleared</v>
      </c>
      <c r="AB80" s="41" t="s">
        <v>499</v>
      </c>
      <c r="AC80" s="41" t="s">
        <v>499</v>
      </c>
      <c r="AD80" s="41" t="s">
        <v>499</v>
      </c>
      <c r="AE80" s="41" t="s">
        <v>499</v>
      </c>
      <c r="AF80" s="41" t="s">
        <v>499</v>
      </c>
      <c r="AG80" s="41" t="str">
        <f t="shared" si="21"/>
        <v>0</v>
      </c>
      <c r="AH80" s="41">
        <f t="shared" si="22"/>
        <v>0</v>
      </c>
      <c r="AI80" s="41" t="str">
        <f t="shared" si="23"/>
        <v>NC</v>
      </c>
    </row>
    <row r="81" spans="1:35" x14ac:dyDescent="0.3">
      <c r="A81" s="38">
        <v>77</v>
      </c>
      <c r="B81" s="39" t="s">
        <v>179</v>
      </c>
      <c r="C81" s="40" t="s">
        <v>180</v>
      </c>
      <c r="D81" s="41">
        <v>3</v>
      </c>
      <c r="E81" s="41">
        <v>3</v>
      </c>
      <c r="F81" s="41">
        <v>3</v>
      </c>
      <c r="G81" s="41">
        <v>3</v>
      </c>
      <c r="H81" s="41">
        <v>3</v>
      </c>
      <c r="I81" s="41">
        <f t="shared" si="12"/>
        <v>3</v>
      </c>
      <c r="J81" s="41">
        <f t="shared" si="13"/>
        <v>6</v>
      </c>
      <c r="K81" s="41" t="str">
        <f t="shared" si="14"/>
        <v>Cleared</v>
      </c>
      <c r="L81" s="41">
        <v>2</v>
      </c>
      <c r="M81" s="41">
        <v>2</v>
      </c>
      <c r="N81" s="41">
        <v>3.5</v>
      </c>
      <c r="O81" s="41">
        <v>2.5</v>
      </c>
      <c r="P81" s="41">
        <v>3.5</v>
      </c>
      <c r="Q81" s="41">
        <f t="shared" si="15"/>
        <v>2.7</v>
      </c>
      <c r="R81" s="41">
        <f t="shared" si="16"/>
        <v>5.4</v>
      </c>
      <c r="S81" s="41" t="str">
        <f t="shared" si="17"/>
        <v>NC</v>
      </c>
      <c r="T81" s="41">
        <v>1</v>
      </c>
      <c r="U81" s="41">
        <v>4</v>
      </c>
      <c r="V81" s="41">
        <v>2</v>
      </c>
      <c r="W81" s="41">
        <v>1</v>
      </c>
      <c r="X81" s="41">
        <v>2</v>
      </c>
      <c r="Y81" s="41">
        <f t="shared" si="18"/>
        <v>2</v>
      </c>
      <c r="Z81" s="41">
        <f t="shared" si="19"/>
        <v>4</v>
      </c>
      <c r="AA81" s="41" t="str">
        <f t="shared" si="20"/>
        <v>NC</v>
      </c>
      <c r="AB81" s="41">
        <v>3</v>
      </c>
      <c r="AC81" s="41">
        <v>3</v>
      </c>
      <c r="AD81" s="41">
        <v>3</v>
      </c>
      <c r="AE81" s="41">
        <v>3</v>
      </c>
      <c r="AF81" s="41">
        <v>1</v>
      </c>
      <c r="AG81" s="41">
        <f t="shared" si="21"/>
        <v>2.6</v>
      </c>
      <c r="AH81" s="41">
        <f t="shared" si="22"/>
        <v>5.2</v>
      </c>
      <c r="AI81" s="41" t="str">
        <f t="shared" si="23"/>
        <v>NC</v>
      </c>
    </row>
    <row r="82" spans="1:35" x14ac:dyDescent="0.3">
      <c r="A82" s="38">
        <v>78</v>
      </c>
      <c r="B82" s="39" t="s">
        <v>181</v>
      </c>
      <c r="C82" s="40" t="s">
        <v>182</v>
      </c>
      <c r="D82" s="41">
        <v>3</v>
      </c>
      <c r="E82" s="41">
        <v>3</v>
      </c>
      <c r="F82" s="41">
        <v>3</v>
      </c>
      <c r="G82" s="41">
        <v>3</v>
      </c>
      <c r="H82" s="41">
        <v>3</v>
      </c>
      <c r="I82" s="41">
        <f t="shared" si="12"/>
        <v>3</v>
      </c>
      <c r="J82" s="41">
        <f t="shared" si="13"/>
        <v>6</v>
      </c>
      <c r="K82" s="41" t="str">
        <f t="shared" si="14"/>
        <v>Cleared</v>
      </c>
      <c r="L82" s="41">
        <v>3</v>
      </c>
      <c r="M82" s="41">
        <v>2</v>
      </c>
      <c r="N82" s="41">
        <v>3.5</v>
      </c>
      <c r="O82" s="41">
        <v>4.5</v>
      </c>
      <c r="P82" s="41">
        <v>3.5</v>
      </c>
      <c r="Q82" s="41">
        <f t="shared" si="15"/>
        <v>3.3</v>
      </c>
      <c r="R82" s="41">
        <f t="shared" si="16"/>
        <v>6.6</v>
      </c>
      <c r="S82" s="41" t="str">
        <f t="shared" si="17"/>
        <v>Cleared</v>
      </c>
      <c r="T82" s="41">
        <v>4</v>
      </c>
      <c r="U82" s="41">
        <v>4</v>
      </c>
      <c r="V82" s="41">
        <v>4</v>
      </c>
      <c r="W82" s="41">
        <v>2</v>
      </c>
      <c r="X82" s="41">
        <v>3.5</v>
      </c>
      <c r="Y82" s="41">
        <f t="shared" si="18"/>
        <v>3.5</v>
      </c>
      <c r="Z82" s="41">
        <f t="shared" si="19"/>
        <v>7</v>
      </c>
      <c r="AA82" s="41" t="str">
        <f t="shared" si="20"/>
        <v>Cleared</v>
      </c>
      <c r="AB82" s="41">
        <v>3</v>
      </c>
      <c r="AC82" s="41">
        <v>3</v>
      </c>
      <c r="AD82" s="41">
        <v>2</v>
      </c>
      <c r="AE82" s="41">
        <v>3</v>
      </c>
      <c r="AF82" s="41">
        <v>3</v>
      </c>
      <c r="AG82" s="41">
        <f t="shared" si="21"/>
        <v>2.8</v>
      </c>
      <c r="AH82" s="41">
        <f t="shared" si="22"/>
        <v>5.6</v>
      </c>
      <c r="AI82" s="41" t="str">
        <f t="shared" si="23"/>
        <v>NC</v>
      </c>
    </row>
    <row r="83" spans="1:35" x14ac:dyDescent="0.3">
      <c r="A83" s="38">
        <v>79</v>
      </c>
      <c r="B83" s="39" t="s">
        <v>183</v>
      </c>
      <c r="C83" s="40" t="s">
        <v>184</v>
      </c>
      <c r="D83" s="41">
        <v>3</v>
      </c>
      <c r="E83" s="41">
        <v>3</v>
      </c>
      <c r="F83" s="41">
        <v>3</v>
      </c>
      <c r="G83" s="41">
        <v>3</v>
      </c>
      <c r="H83" s="41">
        <v>3</v>
      </c>
      <c r="I83" s="41">
        <f t="shared" si="12"/>
        <v>3</v>
      </c>
      <c r="J83" s="41">
        <f t="shared" si="13"/>
        <v>6</v>
      </c>
      <c r="K83" s="41" t="str">
        <f t="shared" si="14"/>
        <v>Cleared</v>
      </c>
      <c r="L83" s="41">
        <v>3</v>
      </c>
      <c r="M83" s="41">
        <v>3</v>
      </c>
      <c r="N83" s="41">
        <v>3.125</v>
      </c>
      <c r="O83" s="41">
        <v>3.375</v>
      </c>
      <c r="P83" s="41">
        <v>3.6749999999999998</v>
      </c>
      <c r="Q83" s="41">
        <f t="shared" si="15"/>
        <v>3.2350000000000003</v>
      </c>
      <c r="R83" s="41">
        <f t="shared" si="16"/>
        <v>6.4700000000000006</v>
      </c>
      <c r="S83" s="41" t="str">
        <f t="shared" si="17"/>
        <v>Cleared</v>
      </c>
      <c r="T83" s="41">
        <v>3</v>
      </c>
      <c r="U83" s="41">
        <v>3.5</v>
      </c>
      <c r="V83" s="41">
        <v>3.1666666666666665</v>
      </c>
      <c r="W83" s="41">
        <v>3.5</v>
      </c>
      <c r="X83" s="41">
        <v>3.2916666666666665</v>
      </c>
      <c r="Y83" s="41">
        <f t="shared" si="18"/>
        <v>3.2916666666666665</v>
      </c>
      <c r="Z83" s="41">
        <f t="shared" si="19"/>
        <v>6.583333333333333</v>
      </c>
      <c r="AA83" s="41" t="str">
        <f t="shared" si="20"/>
        <v>Cleared</v>
      </c>
      <c r="AB83" s="41">
        <v>3.75</v>
      </c>
      <c r="AC83" s="41">
        <v>3.75</v>
      </c>
      <c r="AD83" s="41">
        <v>3.75</v>
      </c>
      <c r="AE83" s="41">
        <v>3.75</v>
      </c>
      <c r="AF83" s="41">
        <v>3.75</v>
      </c>
      <c r="AG83" s="41">
        <f t="shared" si="21"/>
        <v>3.75</v>
      </c>
      <c r="AH83" s="41">
        <f t="shared" si="22"/>
        <v>7.5</v>
      </c>
      <c r="AI83" s="41" t="str">
        <f t="shared" si="23"/>
        <v>Cleared</v>
      </c>
    </row>
    <row r="84" spans="1:35" x14ac:dyDescent="0.3">
      <c r="A84" s="38">
        <v>80</v>
      </c>
      <c r="B84" s="39" t="s">
        <v>185</v>
      </c>
      <c r="C84" s="40" t="s">
        <v>186</v>
      </c>
      <c r="D84" s="41">
        <v>3</v>
      </c>
      <c r="E84" s="41">
        <v>3</v>
      </c>
      <c r="F84" s="41">
        <v>3</v>
      </c>
      <c r="G84" s="41">
        <v>3</v>
      </c>
      <c r="H84" s="41">
        <v>3</v>
      </c>
      <c r="I84" s="41">
        <f t="shared" si="12"/>
        <v>3</v>
      </c>
      <c r="J84" s="41">
        <f t="shared" si="13"/>
        <v>6</v>
      </c>
      <c r="K84" s="41" t="str">
        <f t="shared" si="14"/>
        <v>Cleared</v>
      </c>
      <c r="L84" s="41">
        <v>4</v>
      </c>
      <c r="M84" s="41">
        <v>3.5</v>
      </c>
      <c r="N84" s="41">
        <v>4</v>
      </c>
      <c r="O84" s="41">
        <v>4</v>
      </c>
      <c r="P84" s="41">
        <v>4</v>
      </c>
      <c r="Q84" s="41">
        <f t="shared" si="15"/>
        <v>3.9</v>
      </c>
      <c r="R84" s="41">
        <f t="shared" si="16"/>
        <v>7.8</v>
      </c>
      <c r="S84" s="41" t="str">
        <f t="shared" si="17"/>
        <v>Cleared</v>
      </c>
      <c r="T84" s="41">
        <v>4.25</v>
      </c>
      <c r="U84" s="41">
        <v>4.25</v>
      </c>
      <c r="V84" s="41">
        <v>4</v>
      </c>
      <c r="W84" s="41">
        <v>4.25</v>
      </c>
      <c r="X84" s="41">
        <v>4.1875</v>
      </c>
      <c r="Y84" s="41">
        <f t="shared" si="18"/>
        <v>4.1875</v>
      </c>
      <c r="Z84" s="41">
        <f t="shared" si="19"/>
        <v>8.375</v>
      </c>
      <c r="AA84" s="41" t="str">
        <f t="shared" si="20"/>
        <v>Cleared</v>
      </c>
      <c r="AB84" s="41">
        <v>3.75</v>
      </c>
      <c r="AC84" s="41">
        <v>3.75</v>
      </c>
      <c r="AD84" s="41">
        <v>4.25</v>
      </c>
      <c r="AE84" s="41">
        <v>4.25</v>
      </c>
      <c r="AF84" s="41">
        <v>4.5</v>
      </c>
      <c r="AG84" s="41">
        <f t="shared" si="21"/>
        <v>4.0999999999999996</v>
      </c>
      <c r="AH84" s="41">
        <f t="shared" si="22"/>
        <v>8.1999999999999993</v>
      </c>
      <c r="AI84" s="41" t="str">
        <f t="shared" si="23"/>
        <v>Cleared</v>
      </c>
    </row>
    <row r="85" spans="1:35" x14ac:dyDescent="0.3">
      <c r="A85" s="38">
        <v>81</v>
      </c>
      <c r="B85" s="39" t="s">
        <v>187</v>
      </c>
      <c r="C85" s="40" t="s">
        <v>188</v>
      </c>
      <c r="D85" s="41">
        <v>3</v>
      </c>
      <c r="E85" s="41">
        <v>3</v>
      </c>
      <c r="F85" s="41">
        <v>3</v>
      </c>
      <c r="G85" s="41">
        <v>3</v>
      </c>
      <c r="H85" s="41">
        <v>3</v>
      </c>
      <c r="I85" s="41">
        <f t="shared" si="12"/>
        <v>3</v>
      </c>
      <c r="J85" s="41">
        <f t="shared" si="13"/>
        <v>6</v>
      </c>
      <c r="K85" s="41" t="str">
        <f t="shared" si="14"/>
        <v>Cleared</v>
      </c>
      <c r="L85" s="41">
        <v>2.5</v>
      </c>
      <c r="M85" s="41">
        <v>2.5</v>
      </c>
      <c r="N85" s="41">
        <v>3.5</v>
      </c>
      <c r="O85" s="41">
        <v>4</v>
      </c>
      <c r="P85" s="41">
        <v>3.5</v>
      </c>
      <c r="Q85" s="41">
        <f t="shared" si="15"/>
        <v>3.2</v>
      </c>
      <c r="R85" s="41">
        <f t="shared" si="16"/>
        <v>6.4</v>
      </c>
      <c r="S85" s="41" t="str">
        <f t="shared" si="17"/>
        <v>Cleared</v>
      </c>
      <c r="T85" s="41">
        <v>2</v>
      </c>
      <c r="U85" s="41">
        <v>2</v>
      </c>
      <c r="V85" s="41">
        <v>2</v>
      </c>
      <c r="W85" s="41">
        <v>2</v>
      </c>
      <c r="X85" s="41">
        <v>2</v>
      </c>
      <c r="Y85" s="41">
        <f t="shared" si="18"/>
        <v>2</v>
      </c>
      <c r="Z85" s="41">
        <f t="shared" si="19"/>
        <v>4</v>
      </c>
      <c r="AA85" s="41" t="str">
        <f t="shared" si="20"/>
        <v>NC</v>
      </c>
      <c r="AB85" s="41">
        <v>3</v>
      </c>
      <c r="AC85" s="41">
        <v>3</v>
      </c>
      <c r="AD85" s="41">
        <v>3</v>
      </c>
      <c r="AE85" s="41">
        <v>3</v>
      </c>
      <c r="AF85" s="41">
        <v>3</v>
      </c>
      <c r="AG85" s="41">
        <f t="shared" si="21"/>
        <v>3</v>
      </c>
      <c r="AH85" s="41">
        <f t="shared" si="22"/>
        <v>6</v>
      </c>
      <c r="AI85" s="41" t="str">
        <f t="shared" si="23"/>
        <v>Cleared</v>
      </c>
    </row>
    <row r="86" spans="1:35" x14ac:dyDescent="0.3">
      <c r="A86" s="38">
        <v>82</v>
      </c>
      <c r="B86" s="39" t="s">
        <v>189</v>
      </c>
      <c r="C86" s="40" t="s">
        <v>190</v>
      </c>
      <c r="D86" s="41">
        <v>3</v>
      </c>
      <c r="E86" s="41">
        <v>3</v>
      </c>
      <c r="F86" s="41">
        <v>3</v>
      </c>
      <c r="G86" s="41">
        <v>3</v>
      </c>
      <c r="H86" s="41">
        <v>3</v>
      </c>
      <c r="I86" s="41">
        <f t="shared" si="12"/>
        <v>3</v>
      </c>
      <c r="J86" s="41">
        <f t="shared" si="13"/>
        <v>6</v>
      </c>
      <c r="K86" s="41" t="str">
        <f t="shared" si="14"/>
        <v>Cleared</v>
      </c>
      <c r="L86" s="41">
        <v>3.75</v>
      </c>
      <c r="M86" s="41">
        <v>3.75</v>
      </c>
      <c r="N86" s="41">
        <v>3.75</v>
      </c>
      <c r="O86" s="41">
        <v>3.75</v>
      </c>
      <c r="P86" s="41">
        <v>3.75</v>
      </c>
      <c r="Q86" s="41">
        <f t="shared" si="15"/>
        <v>3.75</v>
      </c>
      <c r="R86" s="41">
        <f t="shared" si="16"/>
        <v>7.5</v>
      </c>
      <c r="S86" s="41" t="str">
        <f t="shared" si="17"/>
        <v>Cleared</v>
      </c>
      <c r="T86" s="41">
        <v>4.5</v>
      </c>
      <c r="U86" s="41">
        <v>4.5</v>
      </c>
      <c r="V86" s="41">
        <v>4</v>
      </c>
      <c r="W86" s="41">
        <v>3.5</v>
      </c>
      <c r="X86" s="41">
        <v>4.125</v>
      </c>
      <c r="Y86" s="41">
        <f t="shared" si="18"/>
        <v>4.125</v>
      </c>
      <c r="Z86" s="41">
        <f t="shared" si="19"/>
        <v>8.25</v>
      </c>
      <c r="AA86" s="41" t="str">
        <f t="shared" si="20"/>
        <v>Cleared</v>
      </c>
      <c r="AB86" s="41">
        <v>4.75</v>
      </c>
      <c r="AC86" s="41">
        <v>4.5</v>
      </c>
      <c r="AD86" s="41">
        <v>3.75</v>
      </c>
      <c r="AE86" s="41">
        <v>4</v>
      </c>
      <c r="AF86" s="41">
        <v>4.5</v>
      </c>
      <c r="AG86" s="41">
        <f t="shared" si="21"/>
        <v>4.3</v>
      </c>
      <c r="AH86" s="41">
        <f t="shared" si="22"/>
        <v>8.6</v>
      </c>
      <c r="AI86" s="41" t="str">
        <f t="shared" si="23"/>
        <v>Cleared</v>
      </c>
    </row>
    <row r="87" spans="1:35" x14ac:dyDescent="0.3">
      <c r="A87" s="38">
        <v>83</v>
      </c>
      <c r="B87" s="39" t="s">
        <v>191</v>
      </c>
      <c r="C87" s="40" t="s">
        <v>192</v>
      </c>
      <c r="D87" s="41">
        <v>3</v>
      </c>
      <c r="E87" s="41">
        <v>3</v>
      </c>
      <c r="F87" s="41">
        <v>3</v>
      </c>
      <c r="G87" s="41">
        <v>3</v>
      </c>
      <c r="H87" s="41">
        <v>3</v>
      </c>
      <c r="I87" s="41">
        <f t="shared" si="12"/>
        <v>3</v>
      </c>
      <c r="J87" s="41">
        <f t="shared" si="13"/>
        <v>6</v>
      </c>
      <c r="K87" s="41" t="str">
        <f t="shared" si="14"/>
        <v>Cleared</v>
      </c>
      <c r="L87" s="41">
        <v>3.75</v>
      </c>
      <c r="M87" s="41">
        <v>3.75</v>
      </c>
      <c r="N87" s="41">
        <v>3.75</v>
      </c>
      <c r="O87" s="41">
        <v>3.75</v>
      </c>
      <c r="P87" s="41">
        <v>3.75</v>
      </c>
      <c r="Q87" s="41">
        <f t="shared" si="15"/>
        <v>3.75</v>
      </c>
      <c r="R87" s="41">
        <f t="shared" si="16"/>
        <v>7.5</v>
      </c>
      <c r="S87" s="41" t="str">
        <f t="shared" si="17"/>
        <v>Cleared</v>
      </c>
      <c r="T87" s="41">
        <v>3</v>
      </c>
      <c r="U87" s="41">
        <v>4</v>
      </c>
      <c r="V87" s="41">
        <v>4</v>
      </c>
      <c r="W87" s="41">
        <v>3</v>
      </c>
      <c r="X87" s="41">
        <v>3.5</v>
      </c>
      <c r="Y87" s="41">
        <f t="shared" si="18"/>
        <v>3.5</v>
      </c>
      <c r="Z87" s="41">
        <f t="shared" si="19"/>
        <v>7</v>
      </c>
      <c r="AA87" s="41" t="str">
        <f t="shared" si="20"/>
        <v>Cleared</v>
      </c>
      <c r="AB87" s="41">
        <v>4</v>
      </c>
      <c r="AC87" s="41">
        <v>4</v>
      </c>
      <c r="AD87" s="41">
        <v>4</v>
      </c>
      <c r="AE87" s="41">
        <v>3</v>
      </c>
      <c r="AF87" s="41">
        <v>3</v>
      </c>
      <c r="AG87" s="41">
        <f t="shared" si="21"/>
        <v>3.6</v>
      </c>
      <c r="AH87" s="41">
        <f t="shared" si="22"/>
        <v>7.2</v>
      </c>
      <c r="AI87" s="41" t="str">
        <f t="shared" si="23"/>
        <v>Cleared</v>
      </c>
    </row>
    <row r="88" spans="1:35" x14ac:dyDescent="0.3">
      <c r="A88" s="38">
        <v>84</v>
      </c>
      <c r="B88" s="39" t="s">
        <v>193</v>
      </c>
      <c r="C88" s="40" t="s">
        <v>194</v>
      </c>
      <c r="D88" s="41">
        <v>3</v>
      </c>
      <c r="E88" s="41">
        <v>3</v>
      </c>
      <c r="F88" s="41">
        <v>3</v>
      </c>
      <c r="G88" s="41">
        <v>3</v>
      </c>
      <c r="H88" s="41">
        <v>3</v>
      </c>
      <c r="I88" s="41">
        <f t="shared" si="12"/>
        <v>3</v>
      </c>
      <c r="J88" s="41">
        <f t="shared" si="13"/>
        <v>6</v>
      </c>
      <c r="K88" s="41" t="str">
        <f t="shared" si="14"/>
        <v>Cleared</v>
      </c>
      <c r="L88" s="41">
        <v>2.5</v>
      </c>
      <c r="M88" s="41">
        <v>3.5</v>
      </c>
      <c r="N88" s="41">
        <v>3</v>
      </c>
      <c r="O88" s="41">
        <v>4</v>
      </c>
      <c r="P88" s="41">
        <v>3.5</v>
      </c>
      <c r="Q88" s="41">
        <f t="shared" si="15"/>
        <v>3.3</v>
      </c>
      <c r="R88" s="41">
        <f t="shared" si="16"/>
        <v>6.6</v>
      </c>
      <c r="S88" s="41" t="str">
        <f t="shared" si="17"/>
        <v>Cleared</v>
      </c>
      <c r="T88" s="41">
        <v>4</v>
      </c>
      <c r="U88" s="41">
        <v>3</v>
      </c>
      <c r="V88" s="41">
        <v>2</v>
      </c>
      <c r="W88" s="41">
        <v>2</v>
      </c>
      <c r="X88" s="41">
        <v>2.75</v>
      </c>
      <c r="Y88" s="41">
        <f t="shared" si="18"/>
        <v>2.75</v>
      </c>
      <c r="Z88" s="41">
        <f t="shared" si="19"/>
        <v>5.5</v>
      </c>
      <c r="AA88" s="41" t="str">
        <f t="shared" si="20"/>
        <v>NC</v>
      </c>
      <c r="AB88" s="41">
        <v>3</v>
      </c>
      <c r="AC88" s="41">
        <v>3.5</v>
      </c>
      <c r="AD88" s="41">
        <v>3</v>
      </c>
      <c r="AE88" s="41">
        <v>3.5</v>
      </c>
      <c r="AF88" s="41">
        <v>3</v>
      </c>
      <c r="AG88" s="41">
        <f t="shared" si="21"/>
        <v>3.2</v>
      </c>
      <c r="AH88" s="41">
        <f t="shared" si="22"/>
        <v>6.4</v>
      </c>
      <c r="AI88" s="41" t="str">
        <f t="shared" si="23"/>
        <v>Cleared</v>
      </c>
    </row>
    <row r="89" spans="1:35" x14ac:dyDescent="0.3">
      <c r="A89" s="38">
        <v>85</v>
      </c>
      <c r="B89" s="39" t="s">
        <v>195</v>
      </c>
      <c r="C89" s="40" t="s">
        <v>196</v>
      </c>
      <c r="D89" s="41">
        <v>3</v>
      </c>
      <c r="E89" s="41">
        <v>3</v>
      </c>
      <c r="F89" s="41">
        <v>3</v>
      </c>
      <c r="G89" s="41">
        <v>3</v>
      </c>
      <c r="H89" s="41">
        <v>3</v>
      </c>
      <c r="I89" s="41">
        <f t="shared" si="12"/>
        <v>3</v>
      </c>
      <c r="J89" s="41">
        <f t="shared" si="13"/>
        <v>6</v>
      </c>
      <c r="K89" s="41" t="str">
        <f t="shared" si="14"/>
        <v>Cleared</v>
      </c>
      <c r="L89" s="41">
        <v>3.75</v>
      </c>
      <c r="M89" s="41">
        <v>3.75</v>
      </c>
      <c r="N89" s="41">
        <v>3.75</v>
      </c>
      <c r="O89" s="41">
        <v>3.75</v>
      </c>
      <c r="P89" s="41">
        <v>3.75</v>
      </c>
      <c r="Q89" s="41">
        <f t="shared" si="15"/>
        <v>3.75</v>
      </c>
      <c r="R89" s="41">
        <f t="shared" si="16"/>
        <v>7.5</v>
      </c>
      <c r="S89" s="41" t="str">
        <f t="shared" si="17"/>
        <v>Cleared</v>
      </c>
      <c r="T89" s="41">
        <v>1</v>
      </c>
      <c r="U89" s="41">
        <v>2</v>
      </c>
      <c r="V89" s="41">
        <v>1</v>
      </c>
      <c r="W89" s="41">
        <v>2</v>
      </c>
      <c r="X89" s="41">
        <v>1.5</v>
      </c>
      <c r="Y89" s="41">
        <f t="shared" si="18"/>
        <v>1.5</v>
      </c>
      <c r="Z89" s="41">
        <f t="shared" si="19"/>
        <v>3</v>
      </c>
      <c r="AA89" s="41" t="str">
        <f t="shared" si="20"/>
        <v>NC</v>
      </c>
      <c r="AB89" s="41" t="s">
        <v>499</v>
      </c>
      <c r="AC89" s="41" t="s">
        <v>499</v>
      </c>
      <c r="AD89" s="41" t="s">
        <v>499</v>
      </c>
      <c r="AE89" s="41" t="s">
        <v>499</v>
      </c>
      <c r="AF89" s="41" t="s">
        <v>499</v>
      </c>
      <c r="AG89" s="41" t="str">
        <f t="shared" si="21"/>
        <v>0</v>
      </c>
      <c r="AH89" s="41">
        <f t="shared" si="22"/>
        <v>0</v>
      </c>
      <c r="AI89" s="41" t="str">
        <f t="shared" si="23"/>
        <v>NC</v>
      </c>
    </row>
    <row r="90" spans="1:35" x14ac:dyDescent="0.3">
      <c r="A90" s="38">
        <v>86</v>
      </c>
      <c r="B90" s="39" t="s">
        <v>197</v>
      </c>
      <c r="C90" s="40" t="s">
        <v>198</v>
      </c>
      <c r="D90" s="41">
        <v>3</v>
      </c>
      <c r="E90" s="41">
        <v>3</v>
      </c>
      <c r="F90" s="41">
        <v>3</v>
      </c>
      <c r="G90" s="41">
        <v>3</v>
      </c>
      <c r="H90" s="41">
        <v>3</v>
      </c>
      <c r="I90" s="41">
        <f t="shared" si="12"/>
        <v>3</v>
      </c>
      <c r="J90" s="41">
        <f t="shared" si="13"/>
        <v>6</v>
      </c>
      <c r="K90" s="41" t="str">
        <f t="shared" si="14"/>
        <v>Cleared</v>
      </c>
      <c r="L90" s="41">
        <v>3.9375</v>
      </c>
      <c r="M90" s="41">
        <v>3.9375</v>
      </c>
      <c r="N90" s="41">
        <v>4.1875</v>
      </c>
      <c r="O90" s="41">
        <v>3.9375</v>
      </c>
      <c r="P90" s="41">
        <v>3.4874999999999998</v>
      </c>
      <c r="Q90" s="41">
        <f t="shared" si="15"/>
        <v>3.8975</v>
      </c>
      <c r="R90" s="41">
        <f t="shared" si="16"/>
        <v>7.7949999999999999</v>
      </c>
      <c r="S90" s="41" t="str">
        <f t="shared" si="17"/>
        <v>Cleared</v>
      </c>
      <c r="T90" s="41">
        <v>4.333333333333333</v>
      </c>
      <c r="U90" s="41">
        <v>4.333333333333333</v>
      </c>
      <c r="V90" s="41">
        <v>4.333333333333333</v>
      </c>
      <c r="W90" s="41">
        <v>4.166666666666667</v>
      </c>
      <c r="X90" s="41">
        <v>4.291666666666667</v>
      </c>
      <c r="Y90" s="41">
        <f t="shared" si="18"/>
        <v>4.291666666666667</v>
      </c>
      <c r="Z90" s="41">
        <f t="shared" si="19"/>
        <v>8.5833333333333339</v>
      </c>
      <c r="AA90" s="41" t="str">
        <f t="shared" si="20"/>
        <v>Cleared</v>
      </c>
      <c r="AB90" s="41">
        <v>4.75</v>
      </c>
      <c r="AC90" s="41">
        <v>4.5</v>
      </c>
      <c r="AD90" s="41">
        <v>4.75</v>
      </c>
      <c r="AE90" s="41">
        <v>4.5</v>
      </c>
      <c r="AF90" s="41">
        <v>4.75</v>
      </c>
      <c r="AG90" s="41">
        <f t="shared" si="21"/>
        <v>4.6500000000000004</v>
      </c>
      <c r="AH90" s="41">
        <f t="shared" si="22"/>
        <v>9.3000000000000007</v>
      </c>
      <c r="AI90" s="41" t="str">
        <f t="shared" si="23"/>
        <v>Cleared</v>
      </c>
    </row>
    <row r="91" spans="1:35" x14ac:dyDescent="0.3">
      <c r="A91" s="38">
        <v>87</v>
      </c>
      <c r="B91" s="39" t="s">
        <v>199</v>
      </c>
      <c r="C91" s="40" t="s">
        <v>200</v>
      </c>
      <c r="D91" s="41">
        <v>3</v>
      </c>
      <c r="E91" s="41">
        <v>3</v>
      </c>
      <c r="F91" s="41">
        <v>3</v>
      </c>
      <c r="G91" s="41">
        <v>3</v>
      </c>
      <c r="H91" s="41">
        <v>3</v>
      </c>
      <c r="I91" s="41">
        <f t="shared" si="12"/>
        <v>3</v>
      </c>
      <c r="J91" s="41">
        <f t="shared" si="13"/>
        <v>6</v>
      </c>
      <c r="K91" s="41" t="str">
        <f t="shared" si="14"/>
        <v>Cleared</v>
      </c>
      <c r="L91" s="41">
        <v>3.5</v>
      </c>
      <c r="M91" s="41">
        <v>3.5</v>
      </c>
      <c r="N91" s="41">
        <v>4.5</v>
      </c>
      <c r="O91" s="41">
        <v>4</v>
      </c>
      <c r="P91" s="41">
        <v>3.5</v>
      </c>
      <c r="Q91" s="41">
        <f t="shared" si="15"/>
        <v>3.8</v>
      </c>
      <c r="R91" s="41">
        <f t="shared" si="16"/>
        <v>7.6</v>
      </c>
      <c r="S91" s="41" t="str">
        <f t="shared" si="17"/>
        <v>Cleared</v>
      </c>
      <c r="T91" s="41">
        <v>3</v>
      </c>
      <c r="U91" s="41">
        <v>4</v>
      </c>
      <c r="V91" s="41">
        <v>4</v>
      </c>
      <c r="W91" s="41">
        <v>4</v>
      </c>
      <c r="X91" s="41">
        <v>3.75</v>
      </c>
      <c r="Y91" s="41">
        <f t="shared" si="18"/>
        <v>3.75</v>
      </c>
      <c r="Z91" s="41">
        <f t="shared" si="19"/>
        <v>7.5</v>
      </c>
      <c r="AA91" s="41" t="str">
        <f t="shared" si="20"/>
        <v>Cleared</v>
      </c>
      <c r="AB91" s="41">
        <v>3</v>
      </c>
      <c r="AC91" s="41">
        <v>3</v>
      </c>
      <c r="AD91" s="41">
        <v>3</v>
      </c>
      <c r="AE91" s="41">
        <v>3</v>
      </c>
      <c r="AF91" s="41">
        <v>3</v>
      </c>
      <c r="AG91" s="41">
        <f t="shared" si="21"/>
        <v>3</v>
      </c>
      <c r="AH91" s="41">
        <f t="shared" si="22"/>
        <v>6</v>
      </c>
      <c r="AI91" s="41" t="str">
        <f t="shared" si="23"/>
        <v>Cleared</v>
      </c>
    </row>
    <row r="92" spans="1:35" x14ac:dyDescent="0.3">
      <c r="A92" s="38">
        <v>88</v>
      </c>
      <c r="B92" s="39" t="s">
        <v>201</v>
      </c>
      <c r="C92" s="40" t="s">
        <v>202</v>
      </c>
      <c r="D92" s="41">
        <v>3</v>
      </c>
      <c r="E92" s="41">
        <v>3</v>
      </c>
      <c r="F92" s="41">
        <v>3</v>
      </c>
      <c r="G92" s="41">
        <v>3</v>
      </c>
      <c r="H92" s="41">
        <v>3</v>
      </c>
      <c r="I92" s="41">
        <f t="shared" si="12"/>
        <v>3</v>
      </c>
      <c r="J92" s="41">
        <f t="shared" si="13"/>
        <v>6</v>
      </c>
      <c r="K92" s="41" t="str">
        <f t="shared" si="14"/>
        <v>Cleared</v>
      </c>
      <c r="L92" s="41">
        <v>2.75</v>
      </c>
      <c r="M92" s="41">
        <v>1.75</v>
      </c>
      <c r="N92" s="41">
        <v>2.5</v>
      </c>
      <c r="O92" s="41">
        <v>2.5</v>
      </c>
      <c r="P92" s="41">
        <v>2.5</v>
      </c>
      <c r="Q92" s="41">
        <f t="shared" si="15"/>
        <v>2.4</v>
      </c>
      <c r="R92" s="41">
        <f t="shared" si="16"/>
        <v>4.8</v>
      </c>
      <c r="S92" s="41" t="str">
        <f t="shared" si="17"/>
        <v>NC</v>
      </c>
      <c r="T92" s="41">
        <v>1</v>
      </c>
      <c r="U92" s="41">
        <v>1</v>
      </c>
      <c r="V92" s="41">
        <v>1</v>
      </c>
      <c r="W92" s="41">
        <v>1</v>
      </c>
      <c r="X92" s="41">
        <v>1</v>
      </c>
      <c r="Y92" s="41">
        <f t="shared" si="18"/>
        <v>1</v>
      </c>
      <c r="Z92" s="41">
        <f t="shared" si="19"/>
        <v>2</v>
      </c>
      <c r="AA92" s="41" t="str">
        <f t="shared" si="20"/>
        <v>NC</v>
      </c>
      <c r="AB92" s="41">
        <v>4</v>
      </c>
      <c r="AC92" s="41">
        <v>4</v>
      </c>
      <c r="AD92" s="41">
        <v>4</v>
      </c>
      <c r="AE92" s="41">
        <v>4</v>
      </c>
      <c r="AF92" s="41">
        <v>4</v>
      </c>
      <c r="AG92" s="41">
        <f t="shared" si="21"/>
        <v>4</v>
      </c>
      <c r="AH92" s="41">
        <f t="shared" si="22"/>
        <v>8</v>
      </c>
      <c r="AI92" s="41" t="str">
        <f t="shared" si="23"/>
        <v>Cleared</v>
      </c>
    </row>
    <row r="93" spans="1:35" x14ac:dyDescent="0.3">
      <c r="A93" s="38">
        <v>89</v>
      </c>
      <c r="B93" s="39" t="s">
        <v>203</v>
      </c>
      <c r="C93" s="40" t="s">
        <v>204</v>
      </c>
      <c r="D93" s="41">
        <v>3</v>
      </c>
      <c r="E93" s="41">
        <v>3</v>
      </c>
      <c r="F93" s="41">
        <v>3</v>
      </c>
      <c r="G93" s="41">
        <v>3</v>
      </c>
      <c r="H93" s="41">
        <v>3</v>
      </c>
      <c r="I93" s="41">
        <f t="shared" si="12"/>
        <v>3</v>
      </c>
      <c r="J93" s="41">
        <f t="shared" si="13"/>
        <v>6</v>
      </c>
      <c r="K93" s="41" t="str">
        <f t="shared" si="14"/>
        <v>Cleared</v>
      </c>
      <c r="L93" s="41">
        <v>3.5</v>
      </c>
      <c r="M93" s="41">
        <v>3.5</v>
      </c>
      <c r="N93" s="41">
        <v>3.75</v>
      </c>
      <c r="O93" s="41">
        <v>4</v>
      </c>
      <c r="P93" s="41">
        <v>3.5</v>
      </c>
      <c r="Q93" s="41">
        <f t="shared" si="15"/>
        <v>3.65</v>
      </c>
      <c r="R93" s="41">
        <f t="shared" si="16"/>
        <v>7.3</v>
      </c>
      <c r="S93" s="41" t="str">
        <f t="shared" si="17"/>
        <v>Cleared</v>
      </c>
      <c r="T93" s="41">
        <v>2</v>
      </c>
      <c r="U93" s="41">
        <v>3</v>
      </c>
      <c r="V93" s="41">
        <v>3</v>
      </c>
      <c r="W93" s="41">
        <v>3</v>
      </c>
      <c r="X93" s="41">
        <v>2.75</v>
      </c>
      <c r="Y93" s="41">
        <f t="shared" si="18"/>
        <v>2.75</v>
      </c>
      <c r="Z93" s="41">
        <f t="shared" si="19"/>
        <v>5.5</v>
      </c>
      <c r="AA93" s="41" t="str">
        <f t="shared" si="20"/>
        <v>NC</v>
      </c>
      <c r="AB93" s="41">
        <v>3</v>
      </c>
      <c r="AC93" s="41">
        <v>3</v>
      </c>
      <c r="AD93" s="41">
        <v>4</v>
      </c>
      <c r="AE93" s="41">
        <v>4</v>
      </c>
      <c r="AF93" s="41">
        <v>4</v>
      </c>
      <c r="AG93" s="41">
        <f t="shared" si="21"/>
        <v>3.6</v>
      </c>
      <c r="AH93" s="41">
        <f t="shared" si="22"/>
        <v>7.2</v>
      </c>
      <c r="AI93" s="41" t="str">
        <f t="shared" si="23"/>
        <v>Cleared</v>
      </c>
    </row>
    <row r="94" spans="1:35" x14ac:dyDescent="0.3">
      <c r="A94" s="38">
        <v>90</v>
      </c>
      <c r="B94" s="39" t="s">
        <v>205</v>
      </c>
      <c r="C94" s="40" t="s">
        <v>206</v>
      </c>
      <c r="D94" s="41">
        <v>3</v>
      </c>
      <c r="E94" s="41">
        <v>3</v>
      </c>
      <c r="F94" s="41">
        <v>3</v>
      </c>
      <c r="G94" s="41">
        <v>3</v>
      </c>
      <c r="H94" s="41">
        <v>3</v>
      </c>
      <c r="I94" s="41">
        <f t="shared" si="12"/>
        <v>3</v>
      </c>
      <c r="J94" s="41">
        <f t="shared" si="13"/>
        <v>6</v>
      </c>
      <c r="K94" s="41" t="str">
        <f t="shared" si="14"/>
        <v>Cleared</v>
      </c>
      <c r="L94" s="41">
        <v>2.75</v>
      </c>
      <c r="M94" s="41">
        <v>2.75</v>
      </c>
      <c r="N94" s="41">
        <v>2.75</v>
      </c>
      <c r="O94" s="41">
        <v>3.25</v>
      </c>
      <c r="P94" s="41">
        <v>2.75</v>
      </c>
      <c r="Q94" s="41">
        <f t="shared" si="15"/>
        <v>2.85</v>
      </c>
      <c r="R94" s="41">
        <f t="shared" si="16"/>
        <v>5.7</v>
      </c>
      <c r="S94" s="41" t="str">
        <f t="shared" si="17"/>
        <v>NC</v>
      </c>
      <c r="T94" s="41">
        <v>3</v>
      </c>
      <c r="U94" s="41">
        <v>3.2</v>
      </c>
      <c r="V94" s="41">
        <v>3.4</v>
      </c>
      <c r="W94" s="41">
        <v>3.6</v>
      </c>
      <c r="X94" s="41">
        <v>3.3</v>
      </c>
      <c r="Y94" s="41">
        <f t="shared" si="18"/>
        <v>3.3</v>
      </c>
      <c r="Z94" s="41">
        <f t="shared" si="19"/>
        <v>6.6</v>
      </c>
      <c r="AA94" s="41" t="str">
        <f t="shared" si="20"/>
        <v>Cleared</v>
      </c>
      <c r="AB94" s="41">
        <v>3.75</v>
      </c>
      <c r="AC94" s="41">
        <v>3.75</v>
      </c>
      <c r="AD94" s="41">
        <v>3.75</v>
      </c>
      <c r="AE94" s="41">
        <v>4</v>
      </c>
      <c r="AF94" s="41">
        <v>3.75</v>
      </c>
      <c r="AG94" s="41">
        <f t="shared" si="21"/>
        <v>3.8</v>
      </c>
      <c r="AH94" s="41">
        <f t="shared" si="22"/>
        <v>7.6</v>
      </c>
      <c r="AI94" s="41" t="str">
        <f t="shared" si="23"/>
        <v>Cleared</v>
      </c>
    </row>
    <row r="95" spans="1:35" x14ac:dyDescent="0.3">
      <c r="A95" s="38">
        <v>91</v>
      </c>
      <c r="B95" s="39" t="s">
        <v>208</v>
      </c>
      <c r="C95" s="40" t="s">
        <v>209</v>
      </c>
      <c r="D95" s="41">
        <v>3</v>
      </c>
      <c r="E95" s="41">
        <v>3</v>
      </c>
      <c r="F95" s="41">
        <v>3</v>
      </c>
      <c r="G95" s="41">
        <v>3</v>
      </c>
      <c r="H95" s="41">
        <v>3</v>
      </c>
      <c r="I95" s="41">
        <f t="shared" si="12"/>
        <v>3</v>
      </c>
      <c r="J95" s="41">
        <f t="shared" si="13"/>
        <v>6</v>
      </c>
      <c r="K95" s="41" t="str">
        <f t="shared" si="14"/>
        <v>Cleared</v>
      </c>
      <c r="L95" s="41">
        <v>2.5</v>
      </c>
      <c r="M95" s="41">
        <v>2.5</v>
      </c>
      <c r="N95" s="41">
        <v>3</v>
      </c>
      <c r="O95" s="41">
        <v>2</v>
      </c>
      <c r="P95" s="41">
        <v>2.5</v>
      </c>
      <c r="Q95" s="41">
        <f t="shared" si="15"/>
        <v>2.5</v>
      </c>
      <c r="R95" s="41">
        <f t="shared" si="16"/>
        <v>5</v>
      </c>
      <c r="S95" s="41" t="str">
        <f t="shared" si="17"/>
        <v>NC</v>
      </c>
      <c r="T95" s="41">
        <v>2.6</v>
      </c>
      <c r="U95" s="41">
        <v>3</v>
      </c>
      <c r="V95" s="41">
        <v>2.8</v>
      </c>
      <c r="W95" s="41">
        <v>3</v>
      </c>
      <c r="X95" s="41">
        <v>2.8499999999999996</v>
      </c>
      <c r="Y95" s="41">
        <f t="shared" si="18"/>
        <v>2.8499999999999996</v>
      </c>
      <c r="Z95" s="41">
        <f t="shared" si="19"/>
        <v>5.6999999999999993</v>
      </c>
      <c r="AA95" s="41" t="str">
        <f t="shared" si="20"/>
        <v>NC</v>
      </c>
      <c r="AB95" s="41">
        <v>3.2</v>
      </c>
      <c r="AC95" s="41">
        <v>3.6</v>
      </c>
      <c r="AD95" s="41">
        <v>3.6</v>
      </c>
      <c r="AE95" s="41">
        <v>3.4</v>
      </c>
      <c r="AF95" s="41">
        <v>3.2</v>
      </c>
      <c r="AG95" s="41">
        <f t="shared" si="21"/>
        <v>3.4</v>
      </c>
      <c r="AH95" s="41">
        <f t="shared" si="22"/>
        <v>6.8</v>
      </c>
      <c r="AI95" s="41" t="str">
        <f t="shared" si="23"/>
        <v>Cleared</v>
      </c>
    </row>
    <row r="96" spans="1:35" x14ac:dyDescent="0.3">
      <c r="A96" s="38">
        <v>92</v>
      </c>
      <c r="B96" s="39" t="s">
        <v>210</v>
      </c>
      <c r="C96" s="40" t="s">
        <v>211</v>
      </c>
      <c r="D96" s="41">
        <v>3</v>
      </c>
      <c r="E96" s="41">
        <v>3</v>
      </c>
      <c r="F96" s="41">
        <v>3</v>
      </c>
      <c r="G96" s="41">
        <v>3</v>
      </c>
      <c r="H96" s="41">
        <v>3</v>
      </c>
      <c r="I96" s="41">
        <f t="shared" si="12"/>
        <v>3</v>
      </c>
      <c r="J96" s="41">
        <f t="shared" si="13"/>
        <v>6</v>
      </c>
      <c r="K96" s="41" t="str">
        <f t="shared" si="14"/>
        <v>Cleared</v>
      </c>
      <c r="L96" s="41">
        <v>3</v>
      </c>
      <c r="M96" s="41">
        <v>4</v>
      </c>
      <c r="N96" s="41">
        <v>2</v>
      </c>
      <c r="O96" s="41">
        <v>4</v>
      </c>
      <c r="P96" s="41">
        <v>2</v>
      </c>
      <c r="Q96" s="41">
        <f t="shared" si="15"/>
        <v>3</v>
      </c>
      <c r="R96" s="41">
        <f t="shared" si="16"/>
        <v>6</v>
      </c>
      <c r="S96" s="41" t="str">
        <f t="shared" si="17"/>
        <v>Cleared</v>
      </c>
      <c r="T96" s="41">
        <v>4</v>
      </c>
      <c r="U96" s="41">
        <v>4</v>
      </c>
      <c r="V96" s="41">
        <v>4</v>
      </c>
      <c r="W96" s="41">
        <v>4</v>
      </c>
      <c r="X96" s="41">
        <v>4</v>
      </c>
      <c r="Y96" s="41">
        <f t="shared" si="18"/>
        <v>4</v>
      </c>
      <c r="Z96" s="41">
        <f t="shared" si="19"/>
        <v>8</v>
      </c>
      <c r="AA96" s="41" t="str">
        <f t="shared" si="20"/>
        <v>Cleared</v>
      </c>
      <c r="AB96" s="41">
        <v>3.5</v>
      </c>
      <c r="AC96" s="41">
        <v>3.6666666666666665</v>
      </c>
      <c r="AD96" s="41">
        <v>3.6666666666666665</v>
      </c>
      <c r="AE96" s="41">
        <v>3.6666666666666665</v>
      </c>
      <c r="AF96" s="41">
        <v>3.6666666666666665</v>
      </c>
      <c r="AG96" s="41">
        <f t="shared" si="21"/>
        <v>3.6333333333333329</v>
      </c>
      <c r="AH96" s="41">
        <f t="shared" si="22"/>
        <v>7.2666666666666657</v>
      </c>
      <c r="AI96" s="41" t="str">
        <f t="shared" si="23"/>
        <v>Cleared</v>
      </c>
    </row>
    <row r="97" spans="1:35" x14ac:dyDescent="0.3">
      <c r="A97" s="38">
        <v>93</v>
      </c>
      <c r="B97" s="39" t="s">
        <v>212</v>
      </c>
      <c r="C97" s="40" t="s">
        <v>213</v>
      </c>
      <c r="D97" s="41">
        <v>3</v>
      </c>
      <c r="E97" s="41">
        <v>3</v>
      </c>
      <c r="F97" s="41">
        <v>3</v>
      </c>
      <c r="G97" s="41">
        <v>3</v>
      </c>
      <c r="H97" s="41">
        <v>3</v>
      </c>
      <c r="I97" s="41">
        <f t="shared" si="12"/>
        <v>3</v>
      </c>
      <c r="J97" s="41">
        <f t="shared" si="13"/>
        <v>6</v>
      </c>
      <c r="K97" s="41" t="str">
        <f t="shared" si="14"/>
        <v>Cleared</v>
      </c>
      <c r="L97" s="41">
        <v>2</v>
      </c>
      <c r="M97" s="41">
        <v>2.5</v>
      </c>
      <c r="N97" s="41">
        <v>3</v>
      </c>
      <c r="O97" s="41">
        <v>3</v>
      </c>
      <c r="P97" s="41">
        <v>3</v>
      </c>
      <c r="Q97" s="41">
        <f t="shared" si="15"/>
        <v>2.7</v>
      </c>
      <c r="R97" s="41">
        <f t="shared" si="16"/>
        <v>5.4</v>
      </c>
      <c r="S97" s="41" t="str">
        <f t="shared" si="17"/>
        <v>NC</v>
      </c>
      <c r="T97" s="41">
        <v>2</v>
      </c>
      <c r="U97" s="41">
        <v>2</v>
      </c>
      <c r="V97" s="41">
        <v>2</v>
      </c>
      <c r="W97" s="41">
        <v>2</v>
      </c>
      <c r="X97" s="41">
        <v>2</v>
      </c>
      <c r="Y97" s="41">
        <f t="shared" si="18"/>
        <v>2</v>
      </c>
      <c r="Z97" s="41">
        <f t="shared" si="19"/>
        <v>4</v>
      </c>
      <c r="AA97" s="41" t="str">
        <f t="shared" si="20"/>
        <v>NC</v>
      </c>
      <c r="AB97" s="41" t="s">
        <v>499</v>
      </c>
      <c r="AC97" s="41" t="s">
        <v>499</v>
      </c>
      <c r="AD97" s="41" t="s">
        <v>499</v>
      </c>
      <c r="AE97" s="41" t="s">
        <v>499</v>
      </c>
      <c r="AF97" s="41" t="s">
        <v>499</v>
      </c>
      <c r="AG97" s="41" t="str">
        <f t="shared" si="21"/>
        <v>0</v>
      </c>
      <c r="AH97" s="41">
        <f t="shared" si="22"/>
        <v>0</v>
      </c>
      <c r="AI97" s="41" t="str">
        <f t="shared" si="23"/>
        <v>NC</v>
      </c>
    </row>
    <row r="98" spans="1:35" x14ac:dyDescent="0.3">
      <c r="A98" s="38">
        <v>94</v>
      </c>
      <c r="B98" s="39" t="s">
        <v>214</v>
      </c>
      <c r="C98" s="40" t="s">
        <v>215</v>
      </c>
      <c r="D98" s="41">
        <v>3</v>
      </c>
      <c r="E98" s="41">
        <v>3</v>
      </c>
      <c r="F98" s="41">
        <v>3</v>
      </c>
      <c r="G98" s="41">
        <v>3</v>
      </c>
      <c r="H98" s="41">
        <v>3</v>
      </c>
      <c r="I98" s="41">
        <f t="shared" si="12"/>
        <v>3</v>
      </c>
      <c r="J98" s="41">
        <f t="shared" si="13"/>
        <v>6</v>
      </c>
      <c r="K98" s="41" t="str">
        <f t="shared" si="14"/>
        <v>Cleared</v>
      </c>
      <c r="L98" s="41">
        <v>3.5</v>
      </c>
      <c r="M98" s="41">
        <v>3.5</v>
      </c>
      <c r="N98" s="41">
        <v>3.5</v>
      </c>
      <c r="O98" s="41">
        <v>3.5</v>
      </c>
      <c r="P98" s="41">
        <v>3.25</v>
      </c>
      <c r="Q98" s="41">
        <f t="shared" si="15"/>
        <v>3.45</v>
      </c>
      <c r="R98" s="41">
        <f t="shared" si="16"/>
        <v>6.9</v>
      </c>
      <c r="S98" s="41" t="str">
        <f t="shared" si="17"/>
        <v>Cleared</v>
      </c>
      <c r="T98" s="41">
        <v>3</v>
      </c>
      <c r="U98" s="41">
        <v>3</v>
      </c>
      <c r="V98" s="41">
        <v>4</v>
      </c>
      <c r="W98" s="41">
        <v>4</v>
      </c>
      <c r="X98" s="41">
        <v>3.5</v>
      </c>
      <c r="Y98" s="41">
        <f t="shared" si="18"/>
        <v>3.5</v>
      </c>
      <c r="Z98" s="41">
        <f t="shared" si="19"/>
        <v>7</v>
      </c>
      <c r="AA98" s="41" t="str">
        <f t="shared" si="20"/>
        <v>Cleared</v>
      </c>
      <c r="AB98" s="41">
        <v>3</v>
      </c>
      <c r="AC98" s="41">
        <v>3</v>
      </c>
      <c r="AD98" s="41">
        <v>3</v>
      </c>
      <c r="AE98" s="41">
        <v>3</v>
      </c>
      <c r="AF98" s="41">
        <v>3</v>
      </c>
      <c r="AG98" s="41">
        <f t="shared" si="21"/>
        <v>3</v>
      </c>
      <c r="AH98" s="41">
        <f t="shared" si="22"/>
        <v>6</v>
      </c>
      <c r="AI98" s="41" t="str">
        <f t="shared" si="23"/>
        <v>Cleared</v>
      </c>
    </row>
    <row r="99" spans="1:35" x14ac:dyDescent="0.3">
      <c r="A99" s="38">
        <v>95</v>
      </c>
      <c r="B99" s="39" t="s">
        <v>216</v>
      </c>
      <c r="C99" s="40" t="s">
        <v>217</v>
      </c>
      <c r="D99" s="41">
        <v>3</v>
      </c>
      <c r="E99" s="41">
        <v>3</v>
      </c>
      <c r="F99" s="41">
        <v>3</v>
      </c>
      <c r="G99" s="41">
        <v>3</v>
      </c>
      <c r="H99" s="41">
        <v>3</v>
      </c>
      <c r="I99" s="41">
        <f t="shared" si="12"/>
        <v>3</v>
      </c>
      <c r="J99" s="41">
        <f t="shared" si="13"/>
        <v>6</v>
      </c>
      <c r="K99" s="41" t="str">
        <f t="shared" si="14"/>
        <v>Cleared</v>
      </c>
      <c r="L99" s="41">
        <v>3.375</v>
      </c>
      <c r="M99" s="41">
        <v>3.625</v>
      </c>
      <c r="N99" s="41">
        <v>3.875</v>
      </c>
      <c r="O99" s="41">
        <v>3.875</v>
      </c>
      <c r="P99" s="41">
        <v>3.5125000000000002</v>
      </c>
      <c r="Q99" s="41">
        <f t="shared" si="15"/>
        <v>3.6524999999999999</v>
      </c>
      <c r="R99" s="41">
        <f t="shared" si="16"/>
        <v>7.3049999999999997</v>
      </c>
      <c r="S99" s="41" t="str">
        <f t="shared" si="17"/>
        <v>Cleared</v>
      </c>
      <c r="T99" s="41">
        <v>4.5</v>
      </c>
      <c r="U99" s="41">
        <v>4.5</v>
      </c>
      <c r="V99" s="41">
        <v>4</v>
      </c>
      <c r="W99" s="41">
        <v>4.5</v>
      </c>
      <c r="X99" s="41">
        <v>4.375</v>
      </c>
      <c r="Y99" s="41">
        <f t="shared" si="18"/>
        <v>4.375</v>
      </c>
      <c r="Z99" s="41">
        <f t="shared" si="19"/>
        <v>8.75</v>
      </c>
      <c r="AA99" s="41" t="str">
        <f t="shared" si="20"/>
        <v>Cleared</v>
      </c>
      <c r="AB99" s="41">
        <v>3</v>
      </c>
      <c r="AC99" s="41">
        <v>4</v>
      </c>
      <c r="AD99" s="41">
        <v>4</v>
      </c>
      <c r="AE99" s="41">
        <v>3</v>
      </c>
      <c r="AF99" s="41">
        <v>2</v>
      </c>
      <c r="AG99" s="41">
        <f t="shared" si="21"/>
        <v>3.2</v>
      </c>
      <c r="AH99" s="41">
        <f t="shared" si="22"/>
        <v>6.4</v>
      </c>
      <c r="AI99" s="41" t="str">
        <f t="shared" si="23"/>
        <v>Cleared</v>
      </c>
    </row>
    <row r="100" spans="1:35" x14ac:dyDescent="0.3">
      <c r="A100" s="38">
        <v>96</v>
      </c>
      <c r="B100" s="39" t="s">
        <v>218</v>
      </c>
      <c r="C100" s="40" t="s">
        <v>219</v>
      </c>
      <c r="D100" s="41">
        <v>3</v>
      </c>
      <c r="E100" s="41">
        <v>3</v>
      </c>
      <c r="F100" s="41">
        <v>3</v>
      </c>
      <c r="G100" s="41">
        <v>3</v>
      </c>
      <c r="H100" s="41">
        <v>3</v>
      </c>
      <c r="I100" s="41">
        <f t="shared" si="12"/>
        <v>3</v>
      </c>
      <c r="J100" s="41">
        <f t="shared" si="13"/>
        <v>6</v>
      </c>
      <c r="K100" s="41" t="str">
        <f t="shared" si="14"/>
        <v>Cleared</v>
      </c>
      <c r="L100" s="41">
        <v>3.5</v>
      </c>
      <c r="M100" s="41">
        <v>3</v>
      </c>
      <c r="N100" s="41">
        <v>3.5</v>
      </c>
      <c r="O100" s="41">
        <v>3.5</v>
      </c>
      <c r="P100" s="41">
        <v>3.5</v>
      </c>
      <c r="Q100" s="41">
        <f t="shared" si="15"/>
        <v>3.4</v>
      </c>
      <c r="R100" s="41">
        <f t="shared" si="16"/>
        <v>6.8</v>
      </c>
      <c r="S100" s="41" t="str">
        <f t="shared" si="17"/>
        <v>Cleared</v>
      </c>
      <c r="T100" s="41">
        <v>2</v>
      </c>
      <c r="U100" s="41">
        <v>3</v>
      </c>
      <c r="V100" s="41">
        <v>3</v>
      </c>
      <c r="W100" s="41">
        <v>2</v>
      </c>
      <c r="X100" s="41">
        <v>2.5</v>
      </c>
      <c r="Y100" s="41">
        <f t="shared" si="18"/>
        <v>2.5</v>
      </c>
      <c r="Z100" s="41">
        <f t="shared" si="19"/>
        <v>5</v>
      </c>
      <c r="AA100" s="41" t="str">
        <f t="shared" si="20"/>
        <v>NC</v>
      </c>
      <c r="AB100" s="41">
        <v>3</v>
      </c>
      <c r="AC100" s="41">
        <v>3</v>
      </c>
      <c r="AD100" s="41">
        <v>4</v>
      </c>
      <c r="AE100" s="41">
        <v>4</v>
      </c>
      <c r="AF100" s="41">
        <v>4</v>
      </c>
      <c r="AG100" s="41">
        <f t="shared" si="21"/>
        <v>3.6</v>
      </c>
      <c r="AH100" s="41">
        <f t="shared" si="22"/>
        <v>7.2</v>
      </c>
      <c r="AI100" s="41" t="str">
        <f t="shared" si="23"/>
        <v>Cleared</v>
      </c>
    </row>
    <row r="101" spans="1:35" x14ac:dyDescent="0.3">
      <c r="A101" s="38">
        <v>97</v>
      </c>
      <c r="B101" s="39" t="s">
        <v>220</v>
      </c>
      <c r="C101" s="40" t="s">
        <v>221</v>
      </c>
      <c r="D101" s="41">
        <v>3</v>
      </c>
      <c r="E101" s="41">
        <v>3</v>
      </c>
      <c r="F101" s="41">
        <v>3</v>
      </c>
      <c r="G101" s="41">
        <v>3</v>
      </c>
      <c r="H101" s="41">
        <v>3</v>
      </c>
      <c r="I101" s="41">
        <f t="shared" si="12"/>
        <v>3</v>
      </c>
      <c r="J101" s="41">
        <f t="shared" si="13"/>
        <v>6</v>
      </c>
      <c r="K101" s="41" t="str">
        <f t="shared" si="14"/>
        <v>Cleared</v>
      </c>
      <c r="L101" s="41">
        <v>3.875</v>
      </c>
      <c r="M101" s="41">
        <v>3.5</v>
      </c>
      <c r="N101" s="41">
        <v>3.875</v>
      </c>
      <c r="O101" s="41">
        <v>4.125</v>
      </c>
      <c r="P101" s="41">
        <v>3.7250000000000001</v>
      </c>
      <c r="Q101" s="41">
        <f t="shared" si="15"/>
        <v>3.8200000000000003</v>
      </c>
      <c r="R101" s="41">
        <f t="shared" si="16"/>
        <v>7.6400000000000006</v>
      </c>
      <c r="S101" s="41" t="str">
        <f t="shared" si="17"/>
        <v>Cleared</v>
      </c>
      <c r="T101" s="41">
        <v>4</v>
      </c>
      <c r="U101" s="41">
        <v>4.666666666666667</v>
      </c>
      <c r="V101" s="41">
        <v>4.666666666666667</v>
      </c>
      <c r="W101" s="41">
        <v>4.666666666666667</v>
      </c>
      <c r="X101" s="41">
        <v>4.5000000000000009</v>
      </c>
      <c r="Y101" s="41">
        <f t="shared" si="18"/>
        <v>4.5000000000000009</v>
      </c>
      <c r="Z101" s="41">
        <f t="shared" si="19"/>
        <v>9.0000000000000018</v>
      </c>
      <c r="AA101" s="41" t="str">
        <f t="shared" si="20"/>
        <v>Cleared</v>
      </c>
      <c r="AB101" s="41">
        <v>4.25</v>
      </c>
      <c r="AC101" s="41">
        <v>4</v>
      </c>
      <c r="AD101" s="41">
        <v>3.75</v>
      </c>
      <c r="AE101" s="41">
        <v>4</v>
      </c>
      <c r="AF101" s="41">
        <v>4</v>
      </c>
      <c r="AG101" s="41">
        <f t="shared" si="21"/>
        <v>4</v>
      </c>
      <c r="AH101" s="41">
        <f t="shared" si="22"/>
        <v>8</v>
      </c>
      <c r="AI101" s="41" t="str">
        <f t="shared" si="23"/>
        <v>Cleared</v>
      </c>
    </row>
    <row r="102" spans="1:35" x14ac:dyDescent="0.3">
      <c r="A102" s="38">
        <v>98</v>
      </c>
      <c r="B102" s="39" t="s">
        <v>222</v>
      </c>
      <c r="C102" s="40" t="s">
        <v>223</v>
      </c>
      <c r="D102" s="41">
        <v>3</v>
      </c>
      <c r="E102" s="41">
        <v>3</v>
      </c>
      <c r="F102" s="41">
        <v>3</v>
      </c>
      <c r="G102" s="41">
        <v>3</v>
      </c>
      <c r="H102" s="41">
        <v>3</v>
      </c>
      <c r="I102" s="41">
        <f t="shared" si="12"/>
        <v>3</v>
      </c>
      <c r="J102" s="41">
        <f t="shared" si="13"/>
        <v>6</v>
      </c>
      <c r="K102" s="41" t="str">
        <f t="shared" si="14"/>
        <v>Cleared</v>
      </c>
      <c r="L102" s="41">
        <v>3.5</v>
      </c>
      <c r="M102" s="41">
        <v>3</v>
      </c>
      <c r="N102" s="41">
        <v>3.5</v>
      </c>
      <c r="O102" s="41">
        <v>3.5</v>
      </c>
      <c r="P102" s="41">
        <v>3.5</v>
      </c>
      <c r="Q102" s="41">
        <f t="shared" si="15"/>
        <v>3.4</v>
      </c>
      <c r="R102" s="41">
        <f t="shared" si="16"/>
        <v>6.8</v>
      </c>
      <c r="S102" s="41" t="str">
        <f t="shared" si="17"/>
        <v>Cleared</v>
      </c>
      <c r="T102" s="41">
        <v>3</v>
      </c>
      <c r="U102" s="41">
        <v>3.25</v>
      </c>
      <c r="V102" s="41">
        <v>3.5</v>
      </c>
      <c r="W102" s="41">
        <v>3.5</v>
      </c>
      <c r="X102" s="41">
        <v>3.3125</v>
      </c>
      <c r="Y102" s="41">
        <f t="shared" si="18"/>
        <v>3.3125</v>
      </c>
      <c r="Z102" s="41">
        <f t="shared" si="19"/>
        <v>6.625</v>
      </c>
      <c r="AA102" s="41" t="str">
        <f t="shared" si="20"/>
        <v>Cleared</v>
      </c>
      <c r="AB102" s="41">
        <v>3.75</v>
      </c>
      <c r="AC102" s="41">
        <v>3.75</v>
      </c>
      <c r="AD102" s="41">
        <v>3.75</v>
      </c>
      <c r="AE102" s="41">
        <v>4</v>
      </c>
      <c r="AF102" s="41">
        <v>3.75</v>
      </c>
      <c r="AG102" s="41">
        <f t="shared" si="21"/>
        <v>3.8</v>
      </c>
      <c r="AH102" s="41">
        <f t="shared" si="22"/>
        <v>7.6</v>
      </c>
      <c r="AI102" s="41" t="str">
        <f t="shared" si="23"/>
        <v>Cleared</v>
      </c>
    </row>
    <row r="103" spans="1:35" x14ac:dyDescent="0.3">
      <c r="A103" s="38">
        <v>99</v>
      </c>
      <c r="B103" s="39" t="s">
        <v>224</v>
      </c>
      <c r="C103" s="40" t="s">
        <v>225</v>
      </c>
      <c r="D103" s="41">
        <v>3</v>
      </c>
      <c r="E103" s="41">
        <v>3</v>
      </c>
      <c r="F103" s="41">
        <v>3</v>
      </c>
      <c r="G103" s="41">
        <v>3</v>
      </c>
      <c r="H103" s="41">
        <v>3</v>
      </c>
      <c r="I103" s="41">
        <f t="shared" si="12"/>
        <v>3</v>
      </c>
      <c r="J103" s="41">
        <f t="shared" si="13"/>
        <v>6</v>
      </c>
      <c r="K103" s="41" t="str">
        <f t="shared" si="14"/>
        <v>Cleared</v>
      </c>
      <c r="L103" s="41">
        <v>3.125</v>
      </c>
      <c r="M103" s="41">
        <v>4</v>
      </c>
      <c r="N103" s="41">
        <v>4.125</v>
      </c>
      <c r="O103" s="41">
        <v>3.625</v>
      </c>
      <c r="P103" s="41">
        <v>3.625</v>
      </c>
      <c r="Q103" s="41">
        <f t="shared" si="15"/>
        <v>3.7</v>
      </c>
      <c r="R103" s="41">
        <f t="shared" si="16"/>
        <v>7.4</v>
      </c>
      <c r="S103" s="41" t="str">
        <f t="shared" si="17"/>
        <v>Cleared</v>
      </c>
      <c r="T103" s="41">
        <v>3.1666666666666665</v>
      </c>
      <c r="U103" s="41">
        <v>3.3333333333333335</v>
      </c>
      <c r="V103" s="41">
        <v>3.3333333333333335</v>
      </c>
      <c r="W103" s="41">
        <v>3</v>
      </c>
      <c r="X103" s="41">
        <v>3.2083333333333335</v>
      </c>
      <c r="Y103" s="41">
        <f t="shared" si="18"/>
        <v>3.2083333333333335</v>
      </c>
      <c r="Z103" s="41">
        <f t="shared" si="19"/>
        <v>6.416666666666667</v>
      </c>
      <c r="AA103" s="41" t="str">
        <f t="shared" si="20"/>
        <v>Cleared</v>
      </c>
      <c r="AB103" s="41">
        <v>3.25</v>
      </c>
      <c r="AC103" s="41">
        <v>3.25</v>
      </c>
      <c r="AD103" s="41">
        <v>3.25</v>
      </c>
      <c r="AE103" s="41">
        <v>3.25</v>
      </c>
      <c r="AF103" s="41">
        <v>3.25</v>
      </c>
      <c r="AG103" s="41">
        <f t="shared" si="21"/>
        <v>3.25</v>
      </c>
      <c r="AH103" s="41">
        <f t="shared" si="22"/>
        <v>6.5</v>
      </c>
      <c r="AI103" s="41" t="str">
        <f t="shared" si="23"/>
        <v>Cleared</v>
      </c>
    </row>
    <row r="104" spans="1:35" x14ac:dyDescent="0.3">
      <c r="A104" s="38">
        <v>100</v>
      </c>
      <c r="B104" s="39" t="s">
        <v>226</v>
      </c>
      <c r="C104" s="40" t="s">
        <v>227</v>
      </c>
      <c r="D104" s="41">
        <v>3</v>
      </c>
      <c r="E104" s="41">
        <v>3</v>
      </c>
      <c r="F104" s="41">
        <v>3</v>
      </c>
      <c r="G104" s="41">
        <v>3</v>
      </c>
      <c r="H104" s="41">
        <v>3</v>
      </c>
      <c r="I104" s="41">
        <f t="shared" si="12"/>
        <v>3</v>
      </c>
      <c r="J104" s="41">
        <f t="shared" si="13"/>
        <v>6</v>
      </c>
      <c r="K104" s="41" t="str">
        <f t="shared" si="14"/>
        <v>Cleared</v>
      </c>
      <c r="L104" s="41">
        <v>2.5</v>
      </c>
      <c r="M104" s="41">
        <v>2.5</v>
      </c>
      <c r="N104" s="41">
        <v>2.5</v>
      </c>
      <c r="O104" s="41">
        <v>2.25</v>
      </c>
      <c r="P104" s="41">
        <v>2.25</v>
      </c>
      <c r="Q104" s="41">
        <f t="shared" si="15"/>
        <v>2.4</v>
      </c>
      <c r="R104" s="41">
        <f t="shared" si="16"/>
        <v>4.8</v>
      </c>
      <c r="S104" s="41" t="str">
        <f t="shared" si="17"/>
        <v>NC</v>
      </c>
      <c r="T104" s="41">
        <v>2.6666666666666665</v>
      </c>
      <c r="U104" s="41">
        <v>3</v>
      </c>
      <c r="V104" s="41">
        <v>2.8333333333333335</v>
      </c>
      <c r="W104" s="41">
        <v>3.1666666666666665</v>
      </c>
      <c r="X104" s="41">
        <v>2.9166666666666665</v>
      </c>
      <c r="Y104" s="41">
        <f t="shared" si="18"/>
        <v>2.9166666666666665</v>
      </c>
      <c r="Z104" s="41">
        <f t="shared" si="19"/>
        <v>5.833333333333333</v>
      </c>
      <c r="AA104" s="41" t="str">
        <f t="shared" si="20"/>
        <v>NC</v>
      </c>
      <c r="AB104" s="41">
        <v>3</v>
      </c>
      <c r="AC104" s="41">
        <v>3</v>
      </c>
      <c r="AD104" s="41">
        <v>3</v>
      </c>
      <c r="AE104" s="41">
        <v>3</v>
      </c>
      <c r="AF104" s="41">
        <v>3.2</v>
      </c>
      <c r="AG104" s="41">
        <f t="shared" si="21"/>
        <v>3.04</v>
      </c>
      <c r="AH104" s="41">
        <f t="shared" si="22"/>
        <v>6.08</v>
      </c>
      <c r="AI104" s="41" t="str">
        <f t="shared" si="23"/>
        <v>Cleared</v>
      </c>
    </row>
    <row r="105" spans="1:35" x14ac:dyDescent="0.3">
      <c r="A105" s="38">
        <v>101</v>
      </c>
      <c r="B105" s="39" t="s">
        <v>228</v>
      </c>
      <c r="C105" s="40" t="s">
        <v>229</v>
      </c>
      <c r="D105" s="41">
        <v>3</v>
      </c>
      <c r="E105" s="41">
        <v>3</v>
      </c>
      <c r="F105" s="41">
        <v>3</v>
      </c>
      <c r="G105" s="41">
        <v>3</v>
      </c>
      <c r="H105" s="41">
        <v>3</v>
      </c>
      <c r="I105" s="41">
        <f t="shared" si="12"/>
        <v>3</v>
      </c>
      <c r="J105" s="41">
        <f t="shared" si="13"/>
        <v>6</v>
      </c>
      <c r="K105" s="41" t="str">
        <f t="shared" si="14"/>
        <v>Cleared</v>
      </c>
      <c r="L105" s="41">
        <v>3.5</v>
      </c>
      <c r="M105" s="41">
        <v>3</v>
      </c>
      <c r="N105" s="41">
        <v>4</v>
      </c>
      <c r="O105" s="41">
        <v>3.5</v>
      </c>
      <c r="P105" s="41">
        <v>3.5</v>
      </c>
      <c r="Q105" s="41">
        <f t="shared" si="15"/>
        <v>3.5</v>
      </c>
      <c r="R105" s="41">
        <f t="shared" si="16"/>
        <v>7</v>
      </c>
      <c r="S105" s="41" t="str">
        <f t="shared" si="17"/>
        <v>Cleared</v>
      </c>
      <c r="T105" s="41">
        <v>5</v>
      </c>
      <c r="U105" s="41">
        <v>5</v>
      </c>
      <c r="V105" s="41">
        <v>5</v>
      </c>
      <c r="W105" s="41">
        <v>5</v>
      </c>
      <c r="X105" s="41">
        <v>5</v>
      </c>
      <c r="Y105" s="41">
        <f t="shared" si="18"/>
        <v>5</v>
      </c>
      <c r="Z105" s="41">
        <f t="shared" si="19"/>
        <v>10</v>
      </c>
      <c r="AA105" s="41" t="str">
        <f t="shared" si="20"/>
        <v>Cleared</v>
      </c>
      <c r="AB105" s="41">
        <v>3</v>
      </c>
      <c r="AC105" s="41">
        <v>3</v>
      </c>
      <c r="AD105" s="41">
        <v>3</v>
      </c>
      <c r="AE105" s="41">
        <v>3</v>
      </c>
      <c r="AF105" s="41">
        <v>3</v>
      </c>
      <c r="AG105" s="41">
        <f t="shared" si="21"/>
        <v>3</v>
      </c>
      <c r="AH105" s="41">
        <f t="shared" si="22"/>
        <v>6</v>
      </c>
      <c r="AI105" s="41" t="str">
        <f t="shared" si="23"/>
        <v>Cleared</v>
      </c>
    </row>
    <row r="106" spans="1:35" x14ac:dyDescent="0.3">
      <c r="A106" s="38">
        <v>102</v>
      </c>
      <c r="B106" s="39" t="s">
        <v>230</v>
      </c>
      <c r="C106" s="40" t="s">
        <v>231</v>
      </c>
      <c r="D106" s="41">
        <v>3</v>
      </c>
      <c r="E106" s="41">
        <v>3</v>
      </c>
      <c r="F106" s="41">
        <v>3</v>
      </c>
      <c r="G106" s="41">
        <v>3</v>
      </c>
      <c r="H106" s="41">
        <v>3</v>
      </c>
      <c r="I106" s="41">
        <f t="shared" si="12"/>
        <v>3</v>
      </c>
      <c r="J106" s="41">
        <f t="shared" si="13"/>
        <v>6</v>
      </c>
      <c r="K106" s="41" t="str">
        <f t="shared" si="14"/>
        <v>Cleared</v>
      </c>
      <c r="L106" s="41">
        <v>3.5</v>
      </c>
      <c r="M106" s="41">
        <v>4</v>
      </c>
      <c r="N106" s="41">
        <v>3.5</v>
      </c>
      <c r="O106" s="41">
        <v>4</v>
      </c>
      <c r="P106" s="41">
        <v>3.5</v>
      </c>
      <c r="Q106" s="41">
        <f t="shared" si="15"/>
        <v>3.7</v>
      </c>
      <c r="R106" s="41">
        <f t="shared" si="16"/>
        <v>7.4</v>
      </c>
      <c r="S106" s="41" t="str">
        <f t="shared" si="17"/>
        <v>Cleared</v>
      </c>
      <c r="T106" s="41">
        <v>3.75</v>
      </c>
      <c r="U106" s="41">
        <v>4.25</v>
      </c>
      <c r="V106" s="41">
        <v>4.25</v>
      </c>
      <c r="W106" s="41">
        <v>4</v>
      </c>
      <c r="X106" s="41">
        <v>4.0625</v>
      </c>
      <c r="Y106" s="41">
        <f t="shared" si="18"/>
        <v>4.0625</v>
      </c>
      <c r="Z106" s="41">
        <f t="shared" si="19"/>
        <v>8.125</v>
      </c>
      <c r="AA106" s="41" t="str">
        <f t="shared" si="20"/>
        <v>Cleared</v>
      </c>
      <c r="AB106" s="41">
        <v>3.8</v>
      </c>
      <c r="AC106" s="41">
        <v>3.8</v>
      </c>
      <c r="AD106" s="41">
        <v>3.8</v>
      </c>
      <c r="AE106" s="41">
        <v>4</v>
      </c>
      <c r="AF106" s="41">
        <v>3.8</v>
      </c>
      <c r="AG106" s="41">
        <f t="shared" si="21"/>
        <v>3.84</v>
      </c>
      <c r="AH106" s="41">
        <f t="shared" si="22"/>
        <v>7.68</v>
      </c>
      <c r="AI106" s="41" t="str">
        <f t="shared" si="23"/>
        <v>Cleared</v>
      </c>
    </row>
    <row r="107" spans="1:35" x14ac:dyDescent="0.3">
      <c r="A107" s="38">
        <v>103</v>
      </c>
      <c r="B107" s="39" t="s">
        <v>232</v>
      </c>
      <c r="C107" s="40" t="s">
        <v>233</v>
      </c>
      <c r="D107" s="41">
        <v>3</v>
      </c>
      <c r="E107" s="41">
        <v>3</v>
      </c>
      <c r="F107" s="41">
        <v>3</v>
      </c>
      <c r="G107" s="41">
        <v>3</v>
      </c>
      <c r="H107" s="41">
        <v>3</v>
      </c>
      <c r="I107" s="41">
        <f t="shared" si="12"/>
        <v>3</v>
      </c>
      <c r="J107" s="41">
        <f t="shared" si="13"/>
        <v>6</v>
      </c>
      <c r="K107" s="41" t="str">
        <f t="shared" si="14"/>
        <v>Cleared</v>
      </c>
      <c r="L107" s="41">
        <v>2.75</v>
      </c>
      <c r="M107" s="41">
        <v>2</v>
      </c>
      <c r="N107" s="41">
        <v>2.5</v>
      </c>
      <c r="O107" s="41">
        <v>2.75</v>
      </c>
      <c r="P107" s="41">
        <v>2.5</v>
      </c>
      <c r="Q107" s="41">
        <f t="shared" si="15"/>
        <v>2.5</v>
      </c>
      <c r="R107" s="41">
        <f t="shared" si="16"/>
        <v>5</v>
      </c>
      <c r="S107" s="41" t="str">
        <f t="shared" si="17"/>
        <v>NC</v>
      </c>
      <c r="T107" s="41">
        <v>2.75</v>
      </c>
      <c r="U107" s="41">
        <v>3.25</v>
      </c>
      <c r="V107" s="41">
        <v>3.25</v>
      </c>
      <c r="W107" s="41">
        <v>3</v>
      </c>
      <c r="X107" s="41">
        <v>3.0625</v>
      </c>
      <c r="Y107" s="41">
        <f t="shared" si="18"/>
        <v>3.0625</v>
      </c>
      <c r="Z107" s="41">
        <f t="shared" si="19"/>
        <v>6.125</v>
      </c>
      <c r="AA107" s="41" t="str">
        <f t="shared" si="20"/>
        <v>Cleared</v>
      </c>
      <c r="AB107" s="41">
        <v>3.4</v>
      </c>
      <c r="AC107" s="41">
        <v>3.4</v>
      </c>
      <c r="AD107" s="41">
        <v>3.6</v>
      </c>
      <c r="AE107" s="41">
        <v>3.8</v>
      </c>
      <c r="AF107" s="41">
        <v>3.6</v>
      </c>
      <c r="AG107" s="41">
        <f t="shared" si="21"/>
        <v>3.56</v>
      </c>
      <c r="AH107" s="41">
        <f t="shared" si="22"/>
        <v>7.12</v>
      </c>
      <c r="AI107" s="41" t="str">
        <f t="shared" si="23"/>
        <v>Cleared</v>
      </c>
    </row>
    <row r="108" spans="1:35" x14ac:dyDescent="0.3">
      <c r="A108" s="38">
        <v>104</v>
      </c>
      <c r="B108" s="39" t="s">
        <v>234</v>
      </c>
      <c r="C108" s="40" t="s">
        <v>235</v>
      </c>
      <c r="D108" s="41">
        <v>3</v>
      </c>
      <c r="E108" s="41">
        <v>3</v>
      </c>
      <c r="F108" s="41">
        <v>3</v>
      </c>
      <c r="G108" s="41">
        <v>3</v>
      </c>
      <c r="H108" s="41">
        <v>3</v>
      </c>
      <c r="I108" s="41">
        <f t="shared" si="12"/>
        <v>3</v>
      </c>
      <c r="J108" s="41">
        <f t="shared" si="13"/>
        <v>6</v>
      </c>
      <c r="K108" s="41" t="str">
        <f t="shared" si="14"/>
        <v>Cleared</v>
      </c>
      <c r="L108" s="41">
        <v>4</v>
      </c>
      <c r="M108" s="41">
        <v>4</v>
      </c>
      <c r="N108" s="41">
        <v>4</v>
      </c>
      <c r="O108" s="41">
        <v>4.25</v>
      </c>
      <c r="P108" s="41">
        <v>4</v>
      </c>
      <c r="Q108" s="41">
        <f t="shared" si="15"/>
        <v>4.05</v>
      </c>
      <c r="R108" s="41">
        <f t="shared" si="16"/>
        <v>8.1</v>
      </c>
      <c r="S108" s="41" t="str">
        <f t="shared" si="17"/>
        <v>Cleared</v>
      </c>
      <c r="T108" s="41">
        <v>3</v>
      </c>
      <c r="U108" s="41">
        <v>2.5</v>
      </c>
      <c r="V108" s="41">
        <v>3.25</v>
      </c>
      <c r="W108" s="41">
        <v>3.25</v>
      </c>
      <c r="X108" s="41">
        <v>3</v>
      </c>
      <c r="Y108" s="41">
        <f t="shared" si="18"/>
        <v>3</v>
      </c>
      <c r="Z108" s="41">
        <f t="shared" si="19"/>
        <v>6</v>
      </c>
      <c r="AA108" s="41" t="str">
        <f t="shared" si="20"/>
        <v>Cleared</v>
      </c>
      <c r="AB108" s="41">
        <v>4.2</v>
      </c>
      <c r="AC108" s="41">
        <v>4.2</v>
      </c>
      <c r="AD108" s="41">
        <v>4</v>
      </c>
      <c r="AE108" s="41">
        <v>4.2</v>
      </c>
      <c r="AF108" s="41">
        <v>4.2</v>
      </c>
      <c r="AG108" s="41">
        <f t="shared" si="21"/>
        <v>4.16</v>
      </c>
      <c r="AH108" s="41">
        <f t="shared" si="22"/>
        <v>8.32</v>
      </c>
      <c r="AI108" s="41" t="str">
        <f t="shared" si="23"/>
        <v>Cleared</v>
      </c>
    </row>
    <row r="109" spans="1:35" x14ac:dyDescent="0.3">
      <c r="A109" s="38">
        <v>105</v>
      </c>
      <c r="B109" s="39" t="s">
        <v>236</v>
      </c>
      <c r="C109" s="40" t="s">
        <v>237</v>
      </c>
      <c r="D109" s="41">
        <v>3</v>
      </c>
      <c r="E109" s="41">
        <v>3</v>
      </c>
      <c r="F109" s="41">
        <v>3</v>
      </c>
      <c r="G109" s="41">
        <v>3</v>
      </c>
      <c r="H109" s="41">
        <v>3</v>
      </c>
      <c r="I109" s="41">
        <f t="shared" si="12"/>
        <v>3</v>
      </c>
      <c r="J109" s="41">
        <f t="shared" si="13"/>
        <v>6</v>
      </c>
      <c r="K109" s="41" t="str">
        <f t="shared" si="14"/>
        <v>Cleared</v>
      </c>
      <c r="L109" s="41">
        <v>3.75</v>
      </c>
      <c r="M109" s="41">
        <v>3.75</v>
      </c>
      <c r="N109" s="41">
        <v>3.5</v>
      </c>
      <c r="O109" s="41">
        <v>3.75</v>
      </c>
      <c r="P109" s="41">
        <v>4</v>
      </c>
      <c r="Q109" s="41">
        <f t="shared" si="15"/>
        <v>3.75</v>
      </c>
      <c r="R109" s="41">
        <f t="shared" si="16"/>
        <v>7.5</v>
      </c>
      <c r="S109" s="41" t="str">
        <f t="shared" si="17"/>
        <v>Cleared</v>
      </c>
      <c r="T109" s="41">
        <v>4</v>
      </c>
      <c r="U109" s="41">
        <v>4</v>
      </c>
      <c r="V109" s="41">
        <v>4</v>
      </c>
      <c r="W109" s="41">
        <v>4</v>
      </c>
      <c r="X109" s="41">
        <v>4</v>
      </c>
      <c r="Y109" s="41">
        <f t="shared" si="18"/>
        <v>4</v>
      </c>
      <c r="Z109" s="41">
        <f t="shared" si="19"/>
        <v>8</v>
      </c>
      <c r="AA109" s="41" t="str">
        <f t="shared" si="20"/>
        <v>Cleared</v>
      </c>
      <c r="AB109" s="41">
        <v>4</v>
      </c>
      <c r="AC109" s="41">
        <v>4</v>
      </c>
      <c r="AD109" s="41">
        <v>4</v>
      </c>
      <c r="AE109" s="41">
        <v>4</v>
      </c>
      <c r="AF109" s="41">
        <v>3</v>
      </c>
      <c r="AG109" s="41">
        <f t="shared" si="21"/>
        <v>3.8</v>
      </c>
      <c r="AH109" s="41">
        <f t="shared" si="22"/>
        <v>7.6</v>
      </c>
      <c r="AI109" s="41" t="str">
        <f t="shared" si="23"/>
        <v>Cleared</v>
      </c>
    </row>
    <row r="110" spans="1:35" x14ac:dyDescent="0.3">
      <c r="A110" s="38">
        <v>106</v>
      </c>
      <c r="B110" s="39" t="s">
        <v>238</v>
      </c>
      <c r="C110" s="40" t="s">
        <v>239</v>
      </c>
      <c r="D110" s="41">
        <v>3</v>
      </c>
      <c r="E110" s="41">
        <v>3</v>
      </c>
      <c r="F110" s="41">
        <v>3</v>
      </c>
      <c r="G110" s="41">
        <v>3</v>
      </c>
      <c r="H110" s="41">
        <v>3</v>
      </c>
      <c r="I110" s="41">
        <f t="shared" si="12"/>
        <v>3</v>
      </c>
      <c r="J110" s="41">
        <f t="shared" si="13"/>
        <v>6</v>
      </c>
      <c r="K110" s="41" t="str">
        <f t="shared" si="14"/>
        <v>Cleared</v>
      </c>
      <c r="L110" s="41">
        <v>3.5</v>
      </c>
      <c r="M110" s="41">
        <v>3.5</v>
      </c>
      <c r="N110" s="41">
        <v>4.5</v>
      </c>
      <c r="O110" s="41">
        <v>4.5</v>
      </c>
      <c r="P110" s="41">
        <v>3.5</v>
      </c>
      <c r="Q110" s="41">
        <f t="shared" si="15"/>
        <v>3.9</v>
      </c>
      <c r="R110" s="41">
        <f t="shared" si="16"/>
        <v>7.8</v>
      </c>
      <c r="S110" s="41" t="str">
        <f t="shared" si="17"/>
        <v>Cleared</v>
      </c>
      <c r="T110" s="41">
        <v>4</v>
      </c>
      <c r="U110" s="41">
        <v>3</v>
      </c>
      <c r="V110" s="41">
        <v>3</v>
      </c>
      <c r="W110" s="41">
        <v>2</v>
      </c>
      <c r="X110" s="41">
        <v>3</v>
      </c>
      <c r="Y110" s="41">
        <f t="shared" si="18"/>
        <v>3</v>
      </c>
      <c r="Z110" s="41">
        <f t="shared" si="19"/>
        <v>6</v>
      </c>
      <c r="AA110" s="41" t="str">
        <f t="shared" si="20"/>
        <v>Cleared</v>
      </c>
      <c r="AB110" s="41">
        <v>4</v>
      </c>
      <c r="AC110" s="41">
        <v>4</v>
      </c>
      <c r="AD110" s="41">
        <v>4</v>
      </c>
      <c r="AE110" s="41">
        <v>4</v>
      </c>
      <c r="AF110" s="41">
        <v>4</v>
      </c>
      <c r="AG110" s="41">
        <f t="shared" si="21"/>
        <v>4</v>
      </c>
      <c r="AH110" s="41">
        <f t="shared" si="22"/>
        <v>8</v>
      </c>
      <c r="AI110" s="41" t="str">
        <f t="shared" si="23"/>
        <v>Cleared</v>
      </c>
    </row>
    <row r="111" spans="1:35" x14ac:dyDescent="0.3">
      <c r="A111" s="38">
        <v>107</v>
      </c>
      <c r="B111" s="39" t="s">
        <v>240</v>
      </c>
      <c r="C111" s="40" t="s">
        <v>241</v>
      </c>
      <c r="D111" s="41">
        <v>3</v>
      </c>
      <c r="E111" s="41">
        <v>3</v>
      </c>
      <c r="F111" s="41">
        <v>3</v>
      </c>
      <c r="G111" s="41">
        <v>3</v>
      </c>
      <c r="H111" s="41">
        <v>3</v>
      </c>
      <c r="I111" s="41">
        <f t="shared" si="12"/>
        <v>3</v>
      </c>
      <c r="J111" s="41">
        <f t="shared" si="13"/>
        <v>6</v>
      </c>
      <c r="K111" s="41" t="str">
        <f t="shared" si="14"/>
        <v>Cleared</v>
      </c>
      <c r="L111" s="41">
        <v>4</v>
      </c>
      <c r="M111" s="41">
        <v>4</v>
      </c>
      <c r="N111" s="41">
        <v>4</v>
      </c>
      <c r="O111" s="41">
        <v>4</v>
      </c>
      <c r="P111" s="41">
        <v>4</v>
      </c>
      <c r="Q111" s="41">
        <f t="shared" si="15"/>
        <v>4</v>
      </c>
      <c r="R111" s="41">
        <f t="shared" si="16"/>
        <v>8</v>
      </c>
      <c r="S111" s="41" t="str">
        <f t="shared" si="17"/>
        <v>Cleared</v>
      </c>
      <c r="T111" s="41">
        <v>4.5</v>
      </c>
      <c r="U111" s="41">
        <v>4.5</v>
      </c>
      <c r="V111" s="41">
        <v>4.5</v>
      </c>
      <c r="W111" s="41">
        <v>4.25</v>
      </c>
      <c r="X111" s="41">
        <v>4.4375</v>
      </c>
      <c r="Y111" s="41">
        <f t="shared" si="18"/>
        <v>4.4375</v>
      </c>
      <c r="Z111" s="41">
        <f t="shared" si="19"/>
        <v>8.875</v>
      </c>
      <c r="AA111" s="41" t="str">
        <f t="shared" si="20"/>
        <v>Cleared</v>
      </c>
      <c r="AB111" s="41">
        <v>4</v>
      </c>
      <c r="AC111" s="41">
        <v>4.25</v>
      </c>
      <c r="AD111" s="41">
        <v>4.25</v>
      </c>
      <c r="AE111" s="41">
        <v>4.25</v>
      </c>
      <c r="AF111" s="41">
        <v>4</v>
      </c>
      <c r="AG111" s="41">
        <f t="shared" si="21"/>
        <v>4.1500000000000004</v>
      </c>
      <c r="AH111" s="41">
        <f t="shared" si="22"/>
        <v>8.3000000000000007</v>
      </c>
      <c r="AI111" s="41" t="str">
        <f t="shared" si="23"/>
        <v>Cleared</v>
      </c>
    </row>
    <row r="112" spans="1:35" x14ac:dyDescent="0.3">
      <c r="A112" s="38">
        <v>108</v>
      </c>
      <c r="B112" s="39" t="s">
        <v>242</v>
      </c>
      <c r="C112" s="40" t="s">
        <v>243</v>
      </c>
      <c r="D112" s="41">
        <v>3</v>
      </c>
      <c r="E112" s="41">
        <v>3</v>
      </c>
      <c r="F112" s="41">
        <v>3</v>
      </c>
      <c r="G112" s="41">
        <v>3</v>
      </c>
      <c r="H112" s="41">
        <v>3</v>
      </c>
      <c r="I112" s="41">
        <f t="shared" si="12"/>
        <v>3</v>
      </c>
      <c r="J112" s="41">
        <f t="shared" si="13"/>
        <v>6</v>
      </c>
      <c r="K112" s="41" t="str">
        <f t="shared" si="14"/>
        <v>Cleared</v>
      </c>
      <c r="L112" s="41">
        <v>3.75</v>
      </c>
      <c r="M112" s="41">
        <v>3.75</v>
      </c>
      <c r="N112" s="41">
        <v>4</v>
      </c>
      <c r="O112" s="41">
        <v>4.25</v>
      </c>
      <c r="P112" s="41">
        <v>3.5</v>
      </c>
      <c r="Q112" s="41">
        <f t="shared" si="15"/>
        <v>3.85</v>
      </c>
      <c r="R112" s="41">
        <f t="shared" si="16"/>
        <v>7.7</v>
      </c>
      <c r="S112" s="41" t="str">
        <f t="shared" si="17"/>
        <v>Cleared</v>
      </c>
      <c r="T112" s="41">
        <v>3.8333333333333335</v>
      </c>
      <c r="U112" s="41">
        <v>3.8333333333333335</v>
      </c>
      <c r="V112" s="41">
        <v>3.6666666666666665</v>
      </c>
      <c r="W112" s="41">
        <v>4</v>
      </c>
      <c r="X112" s="41">
        <v>3.8333333333333335</v>
      </c>
      <c r="Y112" s="41">
        <f t="shared" si="18"/>
        <v>3.8333333333333335</v>
      </c>
      <c r="Z112" s="41">
        <f t="shared" si="19"/>
        <v>7.666666666666667</v>
      </c>
      <c r="AA112" s="41" t="str">
        <f t="shared" si="20"/>
        <v>Cleared</v>
      </c>
      <c r="AB112" s="41">
        <v>3.75</v>
      </c>
      <c r="AC112" s="41">
        <v>3.75</v>
      </c>
      <c r="AD112" s="41">
        <v>3.75</v>
      </c>
      <c r="AE112" s="41">
        <v>4</v>
      </c>
      <c r="AF112" s="41">
        <v>3.75</v>
      </c>
      <c r="AG112" s="41">
        <f t="shared" si="21"/>
        <v>3.8</v>
      </c>
      <c r="AH112" s="41">
        <f t="shared" si="22"/>
        <v>7.6</v>
      </c>
      <c r="AI112" s="41" t="str">
        <f t="shared" si="23"/>
        <v>Cleared</v>
      </c>
    </row>
    <row r="113" spans="1:35" x14ac:dyDescent="0.3">
      <c r="A113" s="38">
        <v>109</v>
      </c>
      <c r="B113" s="39" t="s">
        <v>244</v>
      </c>
      <c r="C113" s="40" t="s">
        <v>245</v>
      </c>
      <c r="D113" s="41">
        <v>3</v>
      </c>
      <c r="E113" s="41">
        <v>3</v>
      </c>
      <c r="F113" s="41">
        <v>3</v>
      </c>
      <c r="G113" s="41">
        <v>3</v>
      </c>
      <c r="H113" s="41">
        <v>3</v>
      </c>
      <c r="I113" s="41">
        <f t="shared" si="12"/>
        <v>3</v>
      </c>
      <c r="J113" s="41">
        <f t="shared" si="13"/>
        <v>6</v>
      </c>
      <c r="K113" s="41" t="str">
        <f t="shared" si="14"/>
        <v>Cleared</v>
      </c>
      <c r="L113" s="41">
        <v>3.4375</v>
      </c>
      <c r="M113" s="41">
        <v>3.9375</v>
      </c>
      <c r="N113" s="41">
        <v>4</v>
      </c>
      <c r="O113" s="41">
        <v>4.0625</v>
      </c>
      <c r="P113" s="41">
        <v>3.4249999999999998</v>
      </c>
      <c r="Q113" s="41">
        <f t="shared" si="15"/>
        <v>3.7725</v>
      </c>
      <c r="R113" s="41">
        <f t="shared" si="16"/>
        <v>7.5449999999999999</v>
      </c>
      <c r="S113" s="41" t="str">
        <f t="shared" si="17"/>
        <v>Cleared</v>
      </c>
      <c r="T113" s="41">
        <v>4.333333333333333</v>
      </c>
      <c r="U113" s="41">
        <v>3.6666666666666665</v>
      </c>
      <c r="V113" s="41">
        <v>3.3333333333333335</v>
      </c>
      <c r="W113" s="41">
        <v>3.6666666666666665</v>
      </c>
      <c r="X113" s="41">
        <v>3.75</v>
      </c>
      <c r="Y113" s="41">
        <f t="shared" si="18"/>
        <v>3.75</v>
      </c>
      <c r="Z113" s="41">
        <f t="shared" si="19"/>
        <v>7.5</v>
      </c>
      <c r="AA113" s="41" t="str">
        <f t="shared" si="20"/>
        <v>Cleared</v>
      </c>
      <c r="AB113" s="41">
        <v>3</v>
      </c>
      <c r="AC113" s="41">
        <v>3</v>
      </c>
      <c r="AD113" s="41">
        <v>3.5</v>
      </c>
      <c r="AE113" s="41">
        <v>2.5</v>
      </c>
      <c r="AF113" s="41">
        <v>3</v>
      </c>
      <c r="AG113" s="41">
        <f t="shared" si="21"/>
        <v>3</v>
      </c>
      <c r="AH113" s="41">
        <f t="shared" si="22"/>
        <v>6</v>
      </c>
      <c r="AI113" s="41" t="str">
        <f t="shared" si="23"/>
        <v>Cleared</v>
      </c>
    </row>
    <row r="114" spans="1:35" x14ac:dyDescent="0.3">
      <c r="A114" s="38">
        <v>110</v>
      </c>
      <c r="B114" s="39" t="s">
        <v>246</v>
      </c>
      <c r="C114" s="40" t="s">
        <v>247</v>
      </c>
      <c r="D114" s="41">
        <v>3</v>
      </c>
      <c r="E114" s="41">
        <v>3</v>
      </c>
      <c r="F114" s="41">
        <v>3</v>
      </c>
      <c r="G114" s="41">
        <v>3</v>
      </c>
      <c r="H114" s="41">
        <v>3</v>
      </c>
      <c r="I114" s="41">
        <f t="shared" si="12"/>
        <v>3</v>
      </c>
      <c r="J114" s="41">
        <f t="shared" si="13"/>
        <v>6</v>
      </c>
      <c r="K114" s="41" t="str">
        <f t="shared" si="14"/>
        <v>Cleared</v>
      </c>
      <c r="L114" s="41">
        <v>3.609375</v>
      </c>
      <c r="M114" s="41">
        <v>3.984375</v>
      </c>
      <c r="N114" s="41">
        <v>3.5</v>
      </c>
      <c r="O114" s="41">
        <v>4.015625</v>
      </c>
      <c r="P114" s="41">
        <v>3.3062499999999999</v>
      </c>
      <c r="Q114" s="41">
        <f t="shared" si="15"/>
        <v>3.6831249999999995</v>
      </c>
      <c r="R114" s="41">
        <f t="shared" si="16"/>
        <v>7.3662499999999991</v>
      </c>
      <c r="S114" s="41" t="str">
        <f t="shared" si="17"/>
        <v>Cleared</v>
      </c>
      <c r="T114" s="41">
        <v>4</v>
      </c>
      <c r="U114" s="41">
        <v>4</v>
      </c>
      <c r="V114" s="41">
        <v>3.5</v>
      </c>
      <c r="W114" s="41">
        <v>3.5</v>
      </c>
      <c r="X114" s="41">
        <v>3.75</v>
      </c>
      <c r="Y114" s="41">
        <f t="shared" si="18"/>
        <v>3.75</v>
      </c>
      <c r="Z114" s="41">
        <f t="shared" si="19"/>
        <v>7.5</v>
      </c>
      <c r="AA114" s="41" t="str">
        <f t="shared" si="20"/>
        <v>Cleared</v>
      </c>
      <c r="AB114" s="41" t="s">
        <v>499</v>
      </c>
      <c r="AC114" s="41" t="s">
        <v>499</v>
      </c>
      <c r="AD114" s="41" t="s">
        <v>499</v>
      </c>
      <c r="AE114" s="41" t="s">
        <v>499</v>
      </c>
      <c r="AF114" s="41" t="s">
        <v>499</v>
      </c>
      <c r="AG114" s="41" t="str">
        <f t="shared" si="21"/>
        <v>0</v>
      </c>
      <c r="AH114" s="41">
        <f t="shared" si="22"/>
        <v>0</v>
      </c>
      <c r="AI114" s="41" t="str">
        <f t="shared" si="23"/>
        <v>NC</v>
      </c>
    </row>
    <row r="115" spans="1:35" x14ac:dyDescent="0.3">
      <c r="A115" s="38">
        <v>111</v>
      </c>
      <c r="B115" s="39" t="s">
        <v>248</v>
      </c>
      <c r="C115" s="40" t="s">
        <v>249</v>
      </c>
      <c r="D115" s="41">
        <v>3</v>
      </c>
      <c r="E115" s="41">
        <v>3</v>
      </c>
      <c r="F115" s="41">
        <v>3</v>
      </c>
      <c r="G115" s="41">
        <v>3</v>
      </c>
      <c r="H115" s="41">
        <v>3</v>
      </c>
      <c r="I115" s="41">
        <f t="shared" si="12"/>
        <v>3</v>
      </c>
      <c r="J115" s="41">
        <f t="shared" si="13"/>
        <v>6</v>
      </c>
      <c r="K115" s="41" t="str">
        <f t="shared" si="14"/>
        <v>Cleared</v>
      </c>
      <c r="L115" s="41">
        <v>3.15234375</v>
      </c>
      <c r="M115" s="41">
        <v>3.24609375</v>
      </c>
      <c r="N115" s="41">
        <v>2.625</v>
      </c>
      <c r="O115" s="41">
        <v>3.25390625</v>
      </c>
      <c r="P115" s="41">
        <v>3.0265624999999998</v>
      </c>
      <c r="Q115" s="41">
        <f t="shared" si="15"/>
        <v>3.0607812500000002</v>
      </c>
      <c r="R115" s="41">
        <f t="shared" si="16"/>
        <v>6.1215625000000005</v>
      </c>
      <c r="S115" s="41" t="str">
        <f t="shared" si="17"/>
        <v>Cleared</v>
      </c>
      <c r="T115" s="41">
        <v>2.5</v>
      </c>
      <c r="U115" s="41">
        <v>3.5</v>
      </c>
      <c r="V115" s="41">
        <v>2.5</v>
      </c>
      <c r="W115" s="41">
        <v>2.5</v>
      </c>
      <c r="X115" s="41">
        <v>2.75</v>
      </c>
      <c r="Y115" s="41">
        <f t="shared" si="18"/>
        <v>2.75</v>
      </c>
      <c r="Z115" s="41">
        <f t="shared" si="19"/>
        <v>5.5</v>
      </c>
      <c r="AA115" s="41" t="str">
        <f t="shared" si="20"/>
        <v>NC</v>
      </c>
      <c r="AB115" s="41">
        <v>3</v>
      </c>
      <c r="AC115" s="41">
        <v>2</v>
      </c>
      <c r="AD115" s="41">
        <v>2</v>
      </c>
      <c r="AE115" s="41">
        <v>2</v>
      </c>
      <c r="AF115" s="41">
        <v>3</v>
      </c>
      <c r="AG115" s="41">
        <f t="shared" si="21"/>
        <v>2.4</v>
      </c>
      <c r="AH115" s="41">
        <f t="shared" si="22"/>
        <v>4.8</v>
      </c>
      <c r="AI115" s="41" t="str">
        <f t="shared" si="23"/>
        <v>NC</v>
      </c>
    </row>
    <row r="116" spans="1:35" x14ac:dyDescent="0.3">
      <c r="A116" s="38">
        <v>112</v>
      </c>
      <c r="B116" s="39" t="s">
        <v>250</v>
      </c>
      <c r="C116" s="40" t="s">
        <v>251</v>
      </c>
      <c r="D116" s="41">
        <v>3</v>
      </c>
      <c r="E116" s="41">
        <v>3</v>
      </c>
      <c r="F116" s="41">
        <v>3</v>
      </c>
      <c r="G116" s="41">
        <v>3</v>
      </c>
      <c r="H116" s="41">
        <v>3</v>
      </c>
      <c r="I116" s="41">
        <f t="shared" si="12"/>
        <v>3</v>
      </c>
      <c r="J116" s="41">
        <f t="shared" si="13"/>
        <v>6</v>
      </c>
      <c r="K116" s="41" t="str">
        <f t="shared" si="14"/>
        <v>Cleared</v>
      </c>
      <c r="L116" s="41">
        <v>3.25</v>
      </c>
      <c r="M116" s="41">
        <v>3.25</v>
      </c>
      <c r="N116" s="41">
        <v>3.25</v>
      </c>
      <c r="O116" s="41">
        <v>3.75</v>
      </c>
      <c r="P116" s="41">
        <v>3.25</v>
      </c>
      <c r="Q116" s="41">
        <f t="shared" si="15"/>
        <v>3.35</v>
      </c>
      <c r="R116" s="41">
        <f t="shared" si="16"/>
        <v>6.7</v>
      </c>
      <c r="S116" s="41" t="str">
        <f t="shared" si="17"/>
        <v>Cleared</v>
      </c>
      <c r="T116" s="41">
        <v>3.4</v>
      </c>
      <c r="U116" s="41">
        <v>3.6</v>
      </c>
      <c r="V116" s="41">
        <v>3.8</v>
      </c>
      <c r="W116" s="41">
        <v>3.4</v>
      </c>
      <c r="X116" s="41">
        <v>3.5500000000000003</v>
      </c>
      <c r="Y116" s="41">
        <f t="shared" si="18"/>
        <v>3.55</v>
      </c>
      <c r="Z116" s="41">
        <f t="shared" si="19"/>
        <v>7.1</v>
      </c>
      <c r="AA116" s="41" t="str">
        <f t="shared" si="20"/>
        <v>Cleared</v>
      </c>
      <c r="AB116" s="41">
        <v>3.75</v>
      </c>
      <c r="AC116" s="41">
        <v>3.75</v>
      </c>
      <c r="AD116" s="41">
        <v>4</v>
      </c>
      <c r="AE116" s="41">
        <v>4</v>
      </c>
      <c r="AF116" s="41">
        <v>3.75</v>
      </c>
      <c r="AG116" s="41">
        <f t="shared" si="21"/>
        <v>3.85</v>
      </c>
      <c r="AH116" s="41">
        <f t="shared" si="22"/>
        <v>7.7</v>
      </c>
      <c r="AI116" s="41" t="str">
        <f t="shared" si="23"/>
        <v>Cleared</v>
      </c>
    </row>
    <row r="117" spans="1:35" x14ac:dyDescent="0.3">
      <c r="A117" s="38">
        <v>113</v>
      </c>
      <c r="B117" s="39" t="s">
        <v>252</v>
      </c>
      <c r="C117" s="40" t="s">
        <v>253</v>
      </c>
      <c r="D117" s="41">
        <v>3</v>
      </c>
      <c r="E117" s="41">
        <v>3</v>
      </c>
      <c r="F117" s="41">
        <v>3</v>
      </c>
      <c r="G117" s="41">
        <v>3</v>
      </c>
      <c r="H117" s="41">
        <v>3</v>
      </c>
      <c r="I117" s="41">
        <f t="shared" si="12"/>
        <v>3</v>
      </c>
      <c r="J117" s="41">
        <f t="shared" si="13"/>
        <v>6</v>
      </c>
      <c r="K117" s="41" t="str">
        <f t="shared" si="14"/>
        <v>Cleared</v>
      </c>
      <c r="L117" s="41">
        <v>3.8125</v>
      </c>
      <c r="M117" s="41">
        <v>3.3125</v>
      </c>
      <c r="N117" s="41">
        <v>3.5625</v>
      </c>
      <c r="O117" s="41">
        <v>3.6875</v>
      </c>
      <c r="P117" s="41">
        <v>3.6625000000000001</v>
      </c>
      <c r="Q117" s="41">
        <f t="shared" si="15"/>
        <v>3.6075000000000004</v>
      </c>
      <c r="R117" s="41">
        <f t="shared" si="16"/>
        <v>7.2150000000000007</v>
      </c>
      <c r="S117" s="41" t="str">
        <f t="shared" si="17"/>
        <v>Cleared</v>
      </c>
      <c r="T117" s="41">
        <v>3.8333333333333335</v>
      </c>
      <c r="U117" s="41">
        <v>3.8333333333333335</v>
      </c>
      <c r="V117" s="41">
        <v>4</v>
      </c>
      <c r="W117" s="41">
        <v>4</v>
      </c>
      <c r="X117" s="41">
        <v>3.916666666666667</v>
      </c>
      <c r="Y117" s="41">
        <f t="shared" si="18"/>
        <v>3.916666666666667</v>
      </c>
      <c r="Z117" s="41">
        <f t="shared" si="19"/>
        <v>7.8333333333333339</v>
      </c>
      <c r="AA117" s="41" t="str">
        <f t="shared" si="20"/>
        <v>Cleared</v>
      </c>
      <c r="AB117" s="41">
        <v>4.5</v>
      </c>
      <c r="AC117" s="41">
        <v>5</v>
      </c>
      <c r="AD117" s="41">
        <v>4.75</v>
      </c>
      <c r="AE117" s="41">
        <v>5</v>
      </c>
      <c r="AF117" s="41">
        <v>4.5</v>
      </c>
      <c r="AG117" s="41">
        <f t="shared" si="21"/>
        <v>4.75</v>
      </c>
      <c r="AH117" s="41">
        <f t="shared" si="22"/>
        <v>9.5</v>
      </c>
      <c r="AI117" s="41" t="str">
        <f t="shared" si="23"/>
        <v>Cleared</v>
      </c>
    </row>
    <row r="118" spans="1:35" x14ac:dyDescent="0.3">
      <c r="A118" s="38">
        <v>114</v>
      </c>
      <c r="B118" s="39" t="s">
        <v>254</v>
      </c>
      <c r="C118" s="40" t="s">
        <v>255</v>
      </c>
      <c r="D118" s="41">
        <v>3</v>
      </c>
      <c r="E118" s="41">
        <v>3</v>
      </c>
      <c r="F118" s="41">
        <v>3</v>
      </c>
      <c r="G118" s="41">
        <v>3</v>
      </c>
      <c r="H118" s="41">
        <v>3</v>
      </c>
      <c r="I118" s="41">
        <f t="shared" si="12"/>
        <v>3</v>
      </c>
      <c r="J118" s="41">
        <f t="shared" si="13"/>
        <v>6</v>
      </c>
      <c r="K118" s="41" t="str">
        <f t="shared" si="14"/>
        <v>Cleared</v>
      </c>
      <c r="L118" s="41">
        <v>2.953125</v>
      </c>
      <c r="M118" s="41">
        <v>3.578125</v>
      </c>
      <c r="N118" s="41">
        <v>3.640625</v>
      </c>
      <c r="O118" s="41">
        <v>3.921875</v>
      </c>
      <c r="P118" s="41">
        <v>3.6156250000000001</v>
      </c>
      <c r="Q118" s="41">
        <f t="shared" si="15"/>
        <v>3.5418750000000001</v>
      </c>
      <c r="R118" s="41">
        <f t="shared" si="16"/>
        <v>7.0837500000000002</v>
      </c>
      <c r="S118" s="41" t="str">
        <f t="shared" si="17"/>
        <v>Cleared</v>
      </c>
      <c r="T118" s="41">
        <v>3</v>
      </c>
      <c r="U118" s="41">
        <v>3.5</v>
      </c>
      <c r="V118" s="41">
        <v>3</v>
      </c>
      <c r="W118" s="41">
        <v>3</v>
      </c>
      <c r="X118" s="41">
        <v>3.125</v>
      </c>
      <c r="Y118" s="41">
        <f t="shared" si="18"/>
        <v>3.125</v>
      </c>
      <c r="Z118" s="41">
        <f t="shared" si="19"/>
        <v>6.25</v>
      </c>
      <c r="AA118" s="41" t="str">
        <f t="shared" si="20"/>
        <v>Cleared</v>
      </c>
      <c r="AB118" s="41">
        <v>2</v>
      </c>
      <c r="AC118" s="41">
        <v>2.5</v>
      </c>
      <c r="AD118" s="41">
        <v>3.5</v>
      </c>
      <c r="AE118" s="41">
        <v>1.5</v>
      </c>
      <c r="AF118" s="41">
        <v>2.5</v>
      </c>
      <c r="AG118" s="41">
        <f t="shared" si="21"/>
        <v>2.4</v>
      </c>
      <c r="AH118" s="41">
        <f t="shared" si="22"/>
        <v>4.8</v>
      </c>
      <c r="AI118" s="41" t="str">
        <f t="shared" si="23"/>
        <v>NC</v>
      </c>
    </row>
    <row r="119" spans="1:35" x14ac:dyDescent="0.3">
      <c r="A119" s="38">
        <v>115</v>
      </c>
      <c r="B119" s="39" t="s">
        <v>256</v>
      </c>
      <c r="C119" s="40" t="s">
        <v>257</v>
      </c>
      <c r="D119" s="41">
        <v>3</v>
      </c>
      <c r="E119" s="41">
        <v>3</v>
      </c>
      <c r="F119" s="41">
        <v>3</v>
      </c>
      <c r="G119" s="41">
        <v>3</v>
      </c>
      <c r="H119" s="41">
        <v>3</v>
      </c>
      <c r="I119" s="41">
        <f t="shared" si="12"/>
        <v>3</v>
      </c>
      <c r="J119" s="41">
        <f t="shared" si="13"/>
        <v>6</v>
      </c>
      <c r="K119" s="41" t="str">
        <f t="shared" si="14"/>
        <v>Cleared</v>
      </c>
      <c r="L119" s="41">
        <v>3.23828125</v>
      </c>
      <c r="M119" s="41">
        <v>3.64453125</v>
      </c>
      <c r="N119" s="41">
        <v>3.91015625</v>
      </c>
      <c r="O119" s="41">
        <v>3.48046875</v>
      </c>
      <c r="P119" s="41">
        <v>3.3039062499999998</v>
      </c>
      <c r="Q119" s="41">
        <f t="shared" si="15"/>
        <v>3.5154687500000001</v>
      </c>
      <c r="R119" s="41">
        <f t="shared" si="16"/>
        <v>7.0309375000000003</v>
      </c>
      <c r="S119" s="41" t="str">
        <f t="shared" si="17"/>
        <v>Cleared</v>
      </c>
      <c r="T119" s="41">
        <v>2.6666666666666665</v>
      </c>
      <c r="U119" s="41">
        <v>3.5</v>
      </c>
      <c r="V119" s="41">
        <v>3.6666666666666665</v>
      </c>
      <c r="W119" s="41">
        <v>3</v>
      </c>
      <c r="X119" s="41">
        <v>3.208333333333333</v>
      </c>
      <c r="Y119" s="41">
        <f t="shared" si="18"/>
        <v>3.208333333333333</v>
      </c>
      <c r="Z119" s="41">
        <f t="shared" si="19"/>
        <v>6.4166666666666661</v>
      </c>
      <c r="AA119" s="41" t="str">
        <f t="shared" si="20"/>
        <v>Cleared</v>
      </c>
      <c r="AB119" s="41">
        <v>2.5</v>
      </c>
      <c r="AC119" s="41">
        <v>2.5</v>
      </c>
      <c r="AD119" s="41">
        <v>2.5</v>
      </c>
      <c r="AE119" s="41">
        <v>2.5</v>
      </c>
      <c r="AF119" s="41">
        <v>2.5</v>
      </c>
      <c r="AG119" s="41">
        <f t="shared" si="21"/>
        <v>2.5</v>
      </c>
      <c r="AH119" s="41">
        <f t="shared" si="22"/>
        <v>5</v>
      </c>
      <c r="AI119" s="41" t="str">
        <f t="shared" si="23"/>
        <v>NC</v>
      </c>
    </row>
    <row r="120" spans="1:35" x14ac:dyDescent="0.3">
      <c r="A120" s="38">
        <v>116</v>
      </c>
      <c r="B120" s="39" t="s">
        <v>258</v>
      </c>
      <c r="C120" s="40" t="s">
        <v>259</v>
      </c>
      <c r="D120" s="41">
        <v>3</v>
      </c>
      <c r="E120" s="41">
        <v>3</v>
      </c>
      <c r="F120" s="41">
        <v>3</v>
      </c>
      <c r="G120" s="41">
        <v>3</v>
      </c>
      <c r="H120" s="41">
        <v>3</v>
      </c>
      <c r="I120" s="41">
        <f t="shared" si="12"/>
        <v>3</v>
      </c>
      <c r="J120" s="41">
        <f t="shared" si="13"/>
        <v>6</v>
      </c>
      <c r="K120" s="41" t="str">
        <f t="shared" si="14"/>
        <v>Cleared</v>
      </c>
      <c r="L120" s="41">
        <v>3.5</v>
      </c>
      <c r="M120" s="41">
        <v>3.5</v>
      </c>
      <c r="N120" s="41">
        <v>3.5</v>
      </c>
      <c r="O120" s="41">
        <v>3.5</v>
      </c>
      <c r="P120" s="41">
        <v>3.5</v>
      </c>
      <c r="Q120" s="41">
        <f t="shared" si="15"/>
        <v>3.5</v>
      </c>
      <c r="R120" s="41">
        <f t="shared" si="16"/>
        <v>7</v>
      </c>
      <c r="S120" s="41" t="str">
        <f t="shared" si="17"/>
        <v>Cleared</v>
      </c>
      <c r="T120" s="41">
        <v>4</v>
      </c>
      <c r="U120" s="41">
        <v>4.2</v>
      </c>
      <c r="V120" s="41">
        <v>4.2</v>
      </c>
      <c r="W120" s="41">
        <v>4</v>
      </c>
      <c r="X120" s="41">
        <v>4.0999999999999996</v>
      </c>
      <c r="Y120" s="41">
        <f t="shared" si="18"/>
        <v>4.0999999999999996</v>
      </c>
      <c r="Z120" s="41">
        <f t="shared" si="19"/>
        <v>8.1999999999999993</v>
      </c>
      <c r="AA120" s="41" t="str">
        <f t="shared" si="20"/>
        <v>Cleared</v>
      </c>
      <c r="AB120" s="41">
        <v>4.2</v>
      </c>
      <c r="AC120" s="41">
        <v>4</v>
      </c>
      <c r="AD120" s="41">
        <v>4</v>
      </c>
      <c r="AE120" s="41">
        <v>4.4000000000000004</v>
      </c>
      <c r="AF120" s="41">
        <v>4.4000000000000004</v>
      </c>
      <c r="AG120" s="41">
        <f t="shared" si="21"/>
        <v>4.2</v>
      </c>
      <c r="AH120" s="41">
        <f t="shared" si="22"/>
        <v>8.4</v>
      </c>
      <c r="AI120" s="41" t="str">
        <f t="shared" si="23"/>
        <v>Cleared</v>
      </c>
    </row>
    <row r="121" spans="1:35" x14ac:dyDescent="0.3">
      <c r="A121" s="38">
        <v>117</v>
      </c>
      <c r="B121" s="39" t="s">
        <v>260</v>
      </c>
      <c r="C121" s="40" t="s">
        <v>261</v>
      </c>
      <c r="D121" s="41">
        <v>3</v>
      </c>
      <c r="E121" s="41">
        <v>3</v>
      </c>
      <c r="F121" s="41">
        <v>3</v>
      </c>
      <c r="G121" s="41">
        <v>3</v>
      </c>
      <c r="H121" s="41">
        <v>3</v>
      </c>
      <c r="I121" s="41">
        <f t="shared" si="12"/>
        <v>3</v>
      </c>
      <c r="J121" s="41">
        <f t="shared" si="13"/>
        <v>6</v>
      </c>
      <c r="K121" s="41" t="str">
        <f t="shared" si="14"/>
        <v>Cleared</v>
      </c>
      <c r="L121" s="41">
        <v>3</v>
      </c>
      <c r="M121" s="41">
        <v>2</v>
      </c>
      <c r="N121" s="41">
        <v>2</v>
      </c>
      <c r="O121" s="41">
        <v>2</v>
      </c>
      <c r="P121" s="41">
        <v>3</v>
      </c>
      <c r="Q121" s="41">
        <f t="shared" si="15"/>
        <v>2.4</v>
      </c>
      <c r="R121" s="41">
        <f t="shared" si="16"/>
        <v>4.8</v>
      </c>
      <c r="S121" s="41" t="str">
        <f t="shared" si="17"/>
        <v>NC</v>
      </c>
      <c r="T121" s="41">
        <v>4</v>
      </c>
      <c r="U121" s="41">
        <v>4.5</v>
      </c>
      <c r="V121" s="41">
        <v>4</v>
      </c>
      <c r="W121" s="41">
        <v>4.5</v>
      </c>
      <c r="X121" s="41">
        <v>4.25</v>
      </c>
      <c r="Y121" s="41">
        <f t="shared" si="18"/>
        <v>4.25</v>
      </c>
      <c r="Z121" s="41">
        <f t="shared" si="19"/>
        <v>8.5</v>
      </c>
      <c r="AA121" s="41" t="str">
        <f t="shared" si="20"/>
        <v>Cleared</v>
      </c>
      <c r="AB121" s="41">
        <v>4.5999999999999996</v>
      </c>
      <c r="AC121" s="41">
        <v>4.8</v>
      </c>
      <c r="AD121" s="41">
        <v>4.8</v>
      </c>
      <c r="AE121" s="41">
        <v>4.8</v>
      </c>
      <c r="AF121" s="41">
        <v>4.5999999999999996</v>
      </c>
      <c r="AG121" s="41">
        <f t="shared" si="21"/>
        <v>4.7200000000000006</v>
      </c>
      <c r="AH121" s="41">
        <f t="shared" si="22"/>
        <v>9.4400000000000013</v>
      </c>
      <c r="AI121" s="41" t="str">
        <f t="shared" si="23"/>
        <v>Cleared</v>
      </c>
    </row>
    <row r="122" spans="1:35" x14ac:dyDescent="0.3">
      <c r="A122" s="38">
        <v>118</v>
      </c>
      <c r="B122" s="39" t="s">
        <v>262</v>
      </c>
      <c r="C122" s="40" t="s">
        <v>263</v>
      </c>
      <c r="D122" s="41">
        <v>3</v>
      </c>
      <c r="E122" s="41">
        <v>3</v>
      </c>
      <c r="F122" s="41">
        <v>3</v>
      </c>
      <c r="G122" s="41">
        <v>3</v>
      </c>
      <c r="H122" s="41">
        <v>3</v>
      </c>
      <c r="I122" s="41">
        <f t="shared" si="12"/>
        <v>3</v>
      </c>
      <c r="J122" s="41">
        <f t="shared" si="13"/>
        <v>6</v>
      </c>
      <c r="K122" s="41" t="str">
        <f t="shared" si="14"/>
        <v>Cleared</v>
      </c>
      <c r="L122" s="41">
        <v>3</v>
      </c>
      <c r="M122" s="41">
        <v>3</v>
      </c>
      <c r="N122" s="41">
        <v>3.5</v>
      </c>
      <c r="O122" s="41">
        <v>4.5</v>
      </c>
      <c r="P122" s="41">
        <v>3.5</v>
      </c>
      <c r="Q122" s="41">
        <f t="shared" si="15"/>
        <v>3.5</v>
      </c>
      <c r="R122" s="41">
        <f t="shared" si="16"/>
        <v>7</v>
      </c>
      <c r="S122" s="41" t="str">
        <f t="shared" si="17"/>
        <v>Cleared</v>
      </c>
      <c r="T122" s="41">
        <v>4</v>
      </c>
      <c r="U122" s="41">
        <v>4</v>
      </c>
      <c r="V122" s="41">
        <v>3</v>
      </c>
      <c r="W122" s="41">
        <v>2</v>
      </c>
      <c r="X122" s="41">
        <v>3.25</v>
      </c>
      <c r="Y122" s="41">
        <f t="shared" si="18"/>
        <v>3.25</v>
      </c>
      <c r="Z122" s="41">
        <f t="shared" si="19"/>
        <v>6.5</v>
      </c>
      <c r="AA122" s="41" t="str">
        <f t="shared" si="20"/>
        <v>Cleared</v>
      </c>
      <c r="AB122" s="41">
        <v>3</v>
      </c>
      <c r="AC122" s="41">
        <v>3</v>
      </c>
      <c r="AD122" s="41">
        <v>3</v>
      </c>
      <c r="AE122" s="41">
        <v>3</v>
      </c>
      <c r="AF122" s="41">
        <v>3</v>
      </c>
      <c r="AG122" s="41">
        <f t="shared" si="21"/>
        <v>3</v>
      </c>
      <c r="AH122" s="41">
        <f t="shared" si="22"/>
        <v>6</v>
      </c>
      <c r="AI122" s="41" t="str">
        <f t="shared" si="23"/>
        <v>Cleared</v>
      </c>
    </row>
    <row r="123" spans="1:35" x14ac:dyDescent="0.3">
      <c r="A123" s="38">
        <v>119</v>
      </c>
      <c r="B123" s="39" t="s">
        <v>264</v>
      </c>
      <c r="C123" s="40" t="s">
        <v>265</v>
      </c>
      <c r="D123" s="41">
        <v>3</v>
      </c>
      <c r="E123" s="41">
        <v>3</v>
      </c>
      <c r="F123" s="41">
        <v>3</v>
      </c>
      <c r="G123" s="41">
        <v>3</v>
      </c>
      <c r="H123" s="41">
        <v>3</v>
      </c>
      <c r="I123" s="41">
        <f t="shared" si="12"/>
        <v>3</v>
      </c>
      <c r="J123" s="41">
        <f t="shared" si="13"/>
        <v>6</v>
      </c>
      <c r="K123" s="41" t="str">
        <f t="shared" si="14"/>
        <v>Cleared</v>
      </c>
      <c r="L123" s="41">
        <v>3.5</v>
      </c>
      <c r="M123" s="41">
        <v>3.5</v>
      </c>
      <c r="N123" s="41">
        <v>4</v>
      </c>
      <c r="O123" s="41">
        <v>3.5</v>
      </c>
      <c r="P123" s="41">
        <v>3.5</v>
      </c>
      <c r="Q123" s="41">
        <f t="shared" si="15"/>
        <v>3.6</v>
      </c>
      <c r="R123" s="41">
        <f t="shared" si="16"/>
        <v>7.2</v>
      </c>
      <c r="S123" s="41" t="str">
        <f t="shared" si="17"/>
        <v>Cleared</v>
      </c>
      <c r="T123" s="41">
        <v>4</v>
      </c>
      <c r="U123" s="41">
        <v>4</v>
      </c>
      <c r="V123" s="41">
        <v>4</v>
      </c>
      <c r="W123" s="41">
        <v>3.5</v>
      </c>
      <c r="X123" s="41">
        <v>3.875</v>
      </c>
      <c r="Y123" s="41">
        <f t="shared" si="18"/>
        <v>3.875</v>
      </c>
      <c r="Z123" s="41">
        <f t="shared" si="19"/>
        <v>7.75</v>
      </c>
      <c r="AA123" s="41" t="str">
        <f t="shared" si="20"/>
        <v>Cleared</v>
      </c>
      <c r="AB123" s="41">
        <v>3.5</v>
      </c>
      <c r="AC123" s="41">
        <v>3.25</v>
      </c>
      <c r="AD123" s="41">
        <v>4</v>
      </c>
      <c r="AE123" s="41">
        <v>3.75</v>
      </c>
      <c r="AF123" s="41">
        <v>3.75</v>
      </c>
      <c r="AG123" s="41">
        <f t="shared" si="21"/>
        <v>3.65</v>
      </c>
      <c r="AH123" s="41">
        <f t="shared" si="22"/>
        <v>7.3</v>
      </c>
      <c r="AI123" s="41" t="str">
        <f t="shared" si="23"/>
        <v>Cleared</v>
      </c>
    </row>
    <row r="124" spans="1:35" x14ac:dyDescent="0.3">
      <c r="A124" s="38">
        <v>120</v>
      </c>
      <c r="B124" s="39" t="s">
        <v>266</v>
      </c>
      <c r="C124" s="40" t="s">
        <v>267</v>
      </c>
      <c r="D124" s="41">
        <v>3</v>
      </c>
      <c r="E124" s="41">
        <v>3</v>
      </c>
      <c r="F124" s="41">
        <v>3</v>
      </c>
      <c r="G124" s="41">
        <v>3</v>
      </c>
      <c r="H124" s="41">
        <v>3</v>
      </c>
      <c r="I124" s="41">
        <f t="shared" si="12"/>
        <v>3</v>
      </c>
      <c r="J124" s="41">
        <f t="shared" si="13"/>
        <v>6</v>
      </c>
      <c r="K124" s="41" t="str">
        <f t="shared" si="14"/>
        <v>Cleared</v>
      </c>
      <c r="L124" s="41">
        <v>2.5</v>
      </c>
      <c r="M124" s="41">
        <v>3.25</v>
      </c>
      <c r="N124" s="41">
        <v>3.25</v>
      </c>
      <c r="O124" s="41">
        <v>2.75</v>
      </c>
      <c r="P124" s="41">
        <v>3</v>
      </c>
      <c r="Q124" s="41">
        <f t="shared" si="15"/>
        <v>2.95</v>
      </c>
      <c r="R124" s="41">
        <f t="shared" si="16"/>
        <v>5.9</v>
      </c>
      <c r="S124" s="41" t="str">
        <f t="shared" si="17"/>
        <v>NC</v>
      </c>
      <c r="T124" s="41">
        <v>3.4</v>
      </c>
      <c r="U124" s="41">
        <v>3.8</v>
      </c>
      <c r="V124" s="41">
        <v>3</v>
      </c>
      <c r="W124" s="41">
        <v>3.2</v>
      </c>
      <c r="X124" s="41">
        <v>3.3499999999999996</v>
      </c>
      <c r="Y124" s="41">
        <f t="shared" si="18"/>
        <v>3.35</v>
      </c>
      <c r="Z124" s="41">
        <f t="shared" si="19"/>
        <v>6.7</v>
      </c>
      <c r="AA124" s="41" t="str">
        <f t="shared" si="20"/>
        <v>Cleared</v>
      </c>
      <c r="AB124" s="41">
        <v>2.6</v>
      </c>
      <c r="AC124" s="41">
        <v>3.6</v>
      </c>
      <c r="AD124" s="41">
        <v>3.2</v>
      </c>
      <c r="AE124" s="41">
        <v>3.6</v>
      </c>
      <c r="AF124" s="41">
        <v>3.6</v>
      </c>
      <c r="AG124" s="41">
        <f t="shared" si="21"/>
        <v>3.3200000000000003</v>
      </c>
      <c r="AH124" s="41">
        <f t="shared" si="22"/>
        <v>6.6400000000000006</v>
      </c>
      <c r="AI124" s="41" t="str">
        <f t="shared" si="23"/>
        <v>Cleared</v>
      </c>
    </row>
    <row r="125" spans="1:35" x14ac:dyDescent="0.3">
      <c r="A125" s="38">
        <v>121</v>
      </c>
      <c r="B125" s="39" t="s">
        <v>268</v>
      </c>
      <c r="C125" s="40" t="s">
        <v>269</v>
      </c>
      <c r="D125" s="41">
        <v>3</v>
      </c>
      <c r="E125" s="41">
        <v>3</v>
      </c>
      <c r="F125" s="41">
        <v>3</v>
      </c>
      <c r="G125" s="41">
        <v>3</v>
      </c>
      <c r="H125" s="41">
        <v>3</v>
      </c>
      <c r="I125" s="41">
        <f t="shared" si="12"/>
        <v>3</v>
      </c>
      <c r="J125" s="41">
        <f t="shared" si="13"/>
        <v>6</v>
      </c>
      <c r="K125" s="41" t="str">
        <f t="shared" si="14"/>
        <v>Cleared</v>
      </c>
      <c r="L125" s="41">
        <v>3</v>
      </c>
      <c r="M125" s="41">
        <v>3</v>
      </c>
      <c r="N125" s="41">
        <v>3.5</v>
      </c>
      <c r="O125" s="41">
        <v>3.5</v>
      </c>
      <c r="P125" s="41">
        <v>3.5</v>
      </c>
      <c r="Q125" s="41">
        <f t="shared" si="15"/>
        <v>3.3</v>
      </c>
      <c r="R125" s="41">
        <f t="shared" si="16"/>
        <v>6.6</v>
      </c>
      <c r="S125" s="41" t="str">
        <f t="shared" si="17"/>
        <v>Cleared</v>
      </c>
      <c r="T125" s="41">
        <v>3</v>
      </c>
      <c r="U125" s="41">
        <v>3</v>
      </c>
      <c r="V125" s="41">
        <v>3</v>
      </c>
      <c r="W125" s="41">
        <v>3</v>
      </c>
      <c r="X125" s="41">
        <v>3</v>
      </c>
      <c r="Y125" s="41">
        <f t="shared" si="18"/>
        <v>3</v>
      </c>
      <c r="Z125" s="41">
        <f t="shared" si="19"/>
        <v>6</v>
      </c>
      <c r="AA125" s="41" t="str">
        <f t="shared" si="20"/>
        <v>Cleared</v>
      </c>
      <c r="AB125" s="41">
        <v>2.5</v>
      </c>
      <c r="AC125" s="41">
        <v>2.5</v>
      </c>
      <c r="AD125" s="41">
        <v>3</v>
      </c>
      <c r="AE125" s="41">
        <v>2.5</v>
      </c>
      <c r="AF125" s="41">
        <v>2.5</v>
      </c>
      <c r="AG125" s="41">
        <f t="shared" si="21"/>
        <v>2.6</v>
      </c>
      <c r="AH125" s="41">
        <f t="shared" si="22"/>
        <v>5.2</v>
      </c>
      <c r="AI125" s="41" t="str">
        <f t="shared" si="23"/>
        <v>NC</v>
      </c>
    </row>
    <row r="126" spans="1:35" x14ac:dyDescent="0.3">
      <c r="A126" s="38">
        <v>122</v>
      </c>
      <c r="B126" s="39" t="s">
        <v>270</v>
      </c>
      <c r="C126" s="40" t="s">
        <v>271</v>
      </c>
      <c r="D126" s="41">
        <v>3</v>
      </c>
      <c r="E126" s="41">
        <v>3</v>
      </c>
      <c r="F126" s="41">
        <v>3</v>
      </c>
      <c r="G126" s="41">
        <v>3</v>
      </c>
      <c r="H126" s="41">
        <v>3</v>
      </c>
      <c r="I126" s="41">
        <f t="shared" si="12"/>
        <v>3</v>
      </c>
      <c r="J126" s="41">
        <f t="shared" si="13"/>
        <v>6</v>
      </c>
      <c r="K126" s="41" t="str">
        <f t="shared" si="14"/>
        <v>Cleared</v>
      </c>
      <c r="L126" s="41">
        <v>3</v>
      </c>
      <c r="M126" s="41">
        <v>3.5</v>
      </c>
      <c r="N126" s="41">
        <v>4</v>
      </c>
      <c r="O126" s="41">
        <v>4</v>
      </c>
      <c r="P126" s="41">
        <v>3.5</v>
      </c>
      <c r="Q126" s="41">
        <f t="shared" si="15"/>
        <v>3.6</v>
      </c>
      <c r="R126" s="41">
        <f t="shared" si="16"/>
        <v>7.2</v>
      </c>
      <c r="S126" s="41" t="str">
        <f t="shared" si="17"/>
        <v>Cleared</v>
      </c>
      <c r="T126" s="41">
        <v>4</v>
      </c>
      <c r="U126" s="41">
        <v>4</v>
      </c>
      <c r="V126" s="41">
        <v>4</v>
      </c>
      <c r="W126" s="41">
        <v>4</v>
      </c>
      <c r="X126" s="41">
        <v>4</v>
      </c>
      <c r="Y126" s="41">
        <f t="shared" si="18"/>
        <v>4</v>
      </c>
      <c r="Z126" s="41">
        <f t="shared" si="19"/>
        <v>8</v>
      </c>
      <c r="AA126" s="41" t="str">
        <f t="shared" si="20"/>
        <v>Cleared</v>
      </c>
      <c r="AB126" s="41" t="s">
        <v>499</v>
      </c>
      <c r="AC126" s="41" t="s">
        <v>499</v>
      </c>
      <c r="AD126" s="41" t="s">
        <v>499</v>
      </c>
      <c r="AE126" s="41" t="s">
        <v>499</v>
      </c>
      <c r="AF126" s="41" t="s">
        <v>499</v>
      </c>
      <c r="AG126" s="41" t="str">
        <f t="shared" si="21"/>
        <v>0</v>
      </c>
      <c r="AH126" s="41">
        <f t="shared" si="22"/>
        <v>0</v>
      </c>
      <c r="AI126" s="41" t="str">
        <f t="shared" si="23"/>
        <v>NC</v>
      </c>
    </row>
    <row r="127" spans="1:35" x14ac:dyDescent="0.3">
      <c r="A127" s="38">
        <v>123</v>
      </c>
      <c r="B127" s="39" t="s">
        <v>272</v>
      </c>
      <c r="C127" s="40" t="s">
        <v>273</v>
      </c>
      <c r="D127" s="41">
        <v>3</v>
      </c>
      <c r="E127" s="41">
        <v>3</v>
      </c>
      <c r="F127" s="41">
        <v>3</v>
      </c>
      <c r="G127" s="41">
        <v>3</v>
      </c>
      <c r="H127" s="41">
        <v>3</v>
      </c>
      <c r="I127" s="41">
        <f t="shared" si="12"/>
        <v>3</v>
      </c>
      <c r="J127" s="41">
        <f t="shared" si="13"/>
        <v>6</v>
      </c>
      <c r="K127" s="41" t="str">
        <f t="shared" si="14"/>
        <v>Cleared</v>
      </c>
      <c r="L127" s="41">
        <v>5</v>
      </c>
      <c r="M127" s="41">
        <v>5</v>
      </c>
      <c r="N127" s="41">
        <v>4.5</v>
      </c>
      <c r="O127" s="41">
        <v>5</v>
      </c>
      <c r="P127" s="41">
        <v>4.5</v>
      </c>
      <c r="Q127" s="41">
        <f t="shared" si="15"/>
        <v>4.8</v>
      </c>
      <c r="R127" s="41">
        <f t="shared" si="16"/>
        <v>9.6</v>
      </c>
      <c r="S127" s="41" t="str">
        <f t="shared" si="17"/>
        <v>Cleared</v>
      </c>
      <c r="T127" s="41">
        <v>4.75</v>
      </c>
      <c r="U127" s="41">
        <v>4.75</v>
      </c>
      <c r="V127" s="41">
        <v>4.75</v>
      </c>
      <c r="W127" s="41">
        <v>4.75</v>
      </c>
      <c r="X127" s="41">
        <v>4.75</v>
      </c>
      <c r="Y127" s="41">
        <f t="shared" si="18"/>
        <v>4.75</v>
      </c>
      <c r="Z127" s="41">
        <f t="shared" si="19"/>
        <v>9.5</v>
      </c>
      <c r="AA127" s="41" t="str">
        <f t="shared" si="20"/>
        <v>Cleared</v>
      </c>
      <c r="AB127" s="41">
        <v>5</v>
      </c>
      <c r="AC127" s="41">
        <v>5</v>
      </c>
      <c r="AD127" s="41">
        <v>5</v>
      </c>
      <c r="AE127" s="41">
        <v>4.25</v>
      </c>
      <c r="AF127" s="41">
        <v>5</v>
      </c>
      <c r="AG127" s="41">
        <f t="shared" si="21"/>
        <v>4.8499999999999996</v>
      </c>
      <c r="AH127" s="41">
        <f t="shared" si="22"/>
        <v>9.6999999999999993</v>
      </c>
      <c r="AI127" s="41" t="str">
        <f t="shared" si="23"/>
        <v>Cleared</v>
      </c>
    </row>
    <row r="128" spans="1:35" x14ac:dyDescent="0.3">
      <c r="A128" s="38">
        <v>124</v>
      </c>
      <c r="B128" s="39" t="s">
        <v>274</v>
      </c>
      <c r="C128" s="40" t="s">
        <v>275</v>
      </c>
      <c r="D128" s="41">
        <v>3</v>
      </c>
      <c r="E128" s="41">
        <v>3</v>
      </c>
      <c r="F128" s="41">
        <v>3</v>
      </c>
      <c r="G128" s="41">
        <v>3</v>
      </c>
      <c r="H128" s="41">
        <v>3</v>
      </c>
      <c r="I128" s="41">
        <f t="shared" si="12"/>
        <v>3</v>
      </c>
      <c r="J128" s="41">
        <f t="shared" si="13"/>
        <v>6</v>
      </c>
      <c r="K128" s="41" t="str">
        <f t="shared" si="14"/>
        <v>Cleared</v>
      </c>
      <c r="L128" s="41">
        <v>3.25</v>
      </c>
      <c r="M128" s="41">
        <v>3.25</v>
      </c>
      <c r="N128" s="41">
        <v>3.25</v>
      </c>
      <c r="O128" s="41">
        <v>3</v>
      </c>
      <c r="P128" s="41">
        <v>3</v>
      </c>
      <c r="Q128" s="41">
        <f t="shared" si="15"/>
        <v>3.15</v>
      </c>
      <c r="R128" s="41">
        <f t="shared" si="16"/>
        <v>6.3</v>
      </c>
      <c r="S128" s="41" t="str">
        <f t="shared" si="17"/>
        <v>Cleared</v>
      </c>
      <c r="T128" s="41">
        <v>3.6</v>
      </c>
      <c r="U128" s="41">
        <v>3.2</v>
      </c>
      <c r="V128" s="41">
        <v>3.6</v>
      </c>
      <c r="W128" s="41">
        <v>3.2</v>
      </c>
      <c r="X128" s="41">
        <v>3.4000000000000004</v>
      </c>
      <c r="Y128" s="41">
        <f t="shared" si="18"/>
        <v>3.4</v>
      </c>
      <c r="Z128" s="41">
        <f t="shared" si="19"/>
        <v>6.8</v>
      </c>
      <c r="AA128" s="41" t="str">
        <f t="shared" si="20"/>
        <v>Cleared</v>
      </c>
      <c r="AB128" s="41">
        <v>3.5</v>
      </c>
      <c r="AC128" s="41">
        <v>3.5</v>
      </c>
      <c r="AD128" s="41">
        <v>3</v>
      </c>
      <c r="AE128" s="41">
        <v>3</v>
      </c>
      <c r="AF128" s="41">
        <v>3.5</v>
      </c>
      <c r="AG128" s="41">
        <f t="shared" si="21"/>
        <v>3.3</v>
      </c>
      <c r="AH128" s="41">
        <f t="shared" si="22"/>
        <v>6.6</v>
      </c>
      <c r="AI128" s="41" t="str">
        <f t="shared" si="23"/>
        <v>Cleared</v>
      </c>
    </row>
    <row r="129" spans="1:35" x14ac:dyDescent="0.3">
      <c r="A129" s="38">
        <v>125</v>
      </c>
      <c r="B129" s="39" t="s">
        <v>276</v>
      </c>
      <c r="C129" s="40" t="s">
        <v>277</v>
      </c>
      <c r="D129" s="41">
        <v>3</v>
      </c>
      <c r="E129" s="41">
        <v>3</v>
      </c>
      <c r="F129" s="41">
        <v>3</v>
      </c>
      <c r="G129" s="41">
        <v>3</v>
      </c>
      <c r="H129" s="41">
        <v>3</v>
      </c>
      <c r="I129" s="41">
        <f t="shared" si="12"/>
        <v>3</v>
      </c>
      <c r="J129" s="41">
        <f t="shared" si="13"/>
        <v>6</v>
      </c>
      <c r="K129" s="41" t="str">
        <f t="shared" si="14"/>
        <v>Cleared</v>
      </c>
      <c r="L129" s="41">
        <v>3.3333333333333335</v>
      </c>
      <c r="M129" s="41">
        <v>3.3333333333333335</v>
      </c>
      <c r="N129" s="41">
        <v>3.3333333333333335</v>
      </c>
      <c r="O129" s="41">
        <v>4</v>
      </c>
      <c r="P129" s="41">
        <v>3.8000000000000003</v>
      </c>
      <c r="Q129" s="41">
        <f t="shared" si="15"/>
        <v>3.56</v>
      </c>
      <c r="R129" s="41">
        <f t="shared" si="16"/>
        <v>7.12</v>
      </c>
      <c r="S129" s="41" t="str">
        <f t="shared" si="17"/>
        <v>Cleared</v>
      </c>
      <c r="T129" s="41">
        <v>4.666666666666667</v>
      </c>
      <c r="U129" s="41">
        <v>4.666666666666667</v>
      </c>
      <c r="V129" s="41">
        <v>4.666666666666667</v>
      </c>
      <c r="W129" s="41">
        <v>4.333333333333333</v>
      </c>
      <c r="X129" s="41">
        <v>4.583333333333333</v>
      </c>
      <c r="Y129" s="41">
        <f t="shared" si="18"/>
        <v>4.583333333333333</v>
      </c>
      <c r="Z129" s="41">
        <f t="shared" si="19"/>
        <v>9.1666666666666661</v>
      </c>
      <c r="AA129" s="41" t="str">
        <f t="shared" si="20"/>
        <v>Cleared</v>
      </c>
      <c r="AB129" s="41">
        <v>4.25</v>
      </c>
      <c r="AC129" s="41">
        <v>4.25</v>
      </c>
      <c r="AD129" s="41">
        <v>4.5</v>
      </c>
      <c r="AE129" s="41">
        <v>4</v>
      </c>
      <c r="AF129" s="41">
        <v>4.25</v>
      </c>
      <c r="AG129" s="41">
        <f t="shared" si="21"/>
        <v>4.25</v>
      </c>
      <c r="AH129" s="41">
        <f t="shared" si="22"/>
        <v>8.5</v>
      </c>
      <c r="AI129" s="41" t="str">
        <f t="shared" si="23"/>
        <v>Cleared</v>
      </c>
    </row>
    <row r="130" spans="1:35" x14ac:dyDescent="0.3">
      <c r="A130" s="38">
        <v>126</v>
      </c>
      <c r="B130" s="39" t="s">
        <v>278</v>
      </c>
      <c r="C130" s="40" t="s">
        <v>279</v>
      </c>
      <c r="D130" s="41">
        <v>3</v>
      </c>
      <c r="E130" s="41">
        <v>3</v>
      </c>
      <c r="F130" s="41">
        <v>3</v>
      </c>
      <c r="G130" s="41">
        <v>3</v>
      </c>
      <c r="H130" s="41">
        <v>3</v>
      </c>
      <c r="I130" s="41">
        <f t="shared" si="12"/>
        <v>3</v>
      </c>
      <c r="J130" s="41">
        <f t="shared" si="13"/>
        <v>6</v>
      </c>
      <c r="K130" s="41" t="str">
        <f t="shared" si="14"/>
        <v>Cleared</v>
      </c>
      <c r="L130" s="41">
        <v>3</v>
      </c>
      <c r="M130" s="41">
        <v>2.6666666666666665</v>
      </c>
      <c r="N130" s="41">
        <v>3</v>
      </c>
      <c r="O130" s="41">
        <v>3.6666666666666665</v>
      </c>
      <c r="P130" s="41">
        <v>3.2666666666666671</v>
      </c>
      <c r="Q130" s="41">
        <f t="shared" si="15"/>
        <v>3.12</v>
      </c>
      <c r="R130" s="41">
        <f t="shared" si="16"/>
        <v>6.24</v>
      </c>
      <c r="S130" s="41" t="str">
        <f t="shared" si="17"/>
        <v>Cleared</v>
      </c>
      <c r="T130" s="41">
        <v>2.5</v>
      </c>
      <c r="U130" s="41">
        <v>3.5</v>
      </c>
      <c r="V130" s="41">
        <v>3</v>
      </c>
      <c r="W130" s="41">
        <v>3</v>
      </c>
      <c r="X130" s="41">
        <v>3</v>
      </c>
      <c r="Y130" s="41">
        <f t="shared" si="18"/>
        <v>3</v>
      </c>
      <c r="Z130" s="41">
        <f t="shared" si="19"/>
        <v>6</v>
      </c>
      <c r="AA130" s="41" t="str">
        <f t="shared" si="20"/>
        <v>Cleared</v>
      </c>
      <c r="AB130" s="41" t="s">
        <v>499</v>
      </c>
      <c r="AC130" s="41" t="s">
        <v>499</v>
      </c>
      <c r="AD130" s="41" t="s">
        <v>499</v>
      </c>
      <c r="AE130" s="41" t="s">
        <v>499</v>
      </c>
      <c r="AF130" s="41" t="s">
        <v>499</v>
      </c>
      <c r="AG130" s="41" t="str">
        <f t="shared" si="21"/>
        <v>0</v>
      </c>
      <c r="AH130" s="41">
        <f t="shared" si="22"/>
        <v>0</v>
      </c>
      <c r="AI130" s="41" t="str">
        <f t="shared" si="23"/>
        <v>NC</v>
      </c>
    </row>
    <row r="131" spans="1:35" x14ac:dyDescent="0.3">
      <c r="A131" s="38">
        <v>127</v>
      </c>
      <c r="B131" s="39" t="s">
        <v>280</v>
      </c>
      <c r="C131" s="40" t="s">
        <v>281</v>
      </c>
      <c r="D131" s="41">
        <v>3</v>
      </c>
      <c r="E131" s="41">
        <v>3</v>
      </c>
      <c r="F131" s="41">
        <v>3</v>
      </c>
      <c r="G131" s="41">
        <v>3</v>
      </c>
      <c r="H131" s="41">
        <v>3</v>
      </c>
      <c r="I131" s="41">
        <f t="shared" si="12"/>
        <v>3</v>
      </c>
      <c r="J131" s="41">
        <f t="shared" si="13"/>
        <v>6</v>
      </c>
      <c r="K131" s="41" t="str">
        <f t="shared" si="14"/>
        <v>Cleared</v>
      </c>
      <c r="L131" s="41">
        <v>3.5</v>
      </c>
      <c r="M131" s="41">
        <v>3</v>
      </c>
      <c r="N131" s="41">
        <v>3.5</v>
      </c>
      <c r="O131" s="41">
        <v>3.5</v>
      </c>
      <c r="P131" s="41">
        <v>3.5</v>
      </c>
      <c r="Q131" s="41">
        <f t="shared" si="15"/>
        <v>3.4</v>
      </c>
      <c r="R131" s="41">
        <f t="shared" si="16"/>
        <v>6.8</v>
      </c>
      <c r="S131" s="41" t="str">
        <f t="shared" si="17"/>
        <v>Cleared</v>
      </c>
      <c r="T131" s="41">
        <v>3</v>
      </c>
      <c r="U131" s="41">
        <v>3.6</v>
      </c>
      <c r="V131" s="41">
        <v>4</v>
      </c>
      <c r="W131" s="41">
        <v>3</v>
      </c>
      <c r="X131" s="41">
        <v>3.4</v>
      </c>
      <c r="Y131" s="41">
        <f t="shared" si="18"/>
        <v>3.4</v>
      </c>
      <c r="Z131" s="41">
        <f t="shared" si="19"/>
        <v>6.8</v>
      </c>
      <c r="AA131" s="41" t="str">
        <f t="shared" si="20"/>
        <v>Cleared</v>
      </c>
      <c r="AB131" s="41">
        <v>2</v>
      </c>
      <c r="AC131" s="41">
        <v>2</v>
      </c>
      <c r="AD131" s="41">
        <v>2.5</v>
      </c>
      <c r="AE131" s="41">
        <v>2.5</v>
      </c>
      <c r="AF131" s="41">
        <v>2</v>
      </c>
      <c r="AG131" s="41">
        <f t="shared" si="21"/>
        <v>2.2000000000000002</v>
      </c>
      <c r="AH131" s="41">
        <f t="shared" si="22"/>
        <v>4.4000000000000004</v>
      </c>
      <c r="AI131" s="41" t="str">
        <f t="shared" si="23"/>
        <v>NC</v>
      </c>
    </row>
    <row r="132" spans="1:35" x14ac:dyDescent="0.3">
      <c r="A132" s="38">
        <v>128</v>
      </c>
      <c r="B132" s="39" t="s">
        <v>282</v>
      </c>
      <c r="C132" s="40" t="s">
        <v>283</v>
      </c>
      <c r="D132" s="41">
        <v>3</v>
      </c>
      <c r="E132" s="41">
        <v>3</v>
      </c>
      <c r="F132" s="41">
        <v>3</v>
      </c>
      <c r="G132" s="41">
        <v>3</v>
      </c>
      <c r="H132" s="41">
        <v>3</v>
      </c>
      <c r="I132" s="41">
        <f t="shared" si="12"/>
        <v>3</v>
      </c>
      <c r="J132" s="41">
        <f t="shared" si="13"/>
        <v>6</v>
      </c>
      <c r="K132" s="41" t="str">
        <f t="shared" si="14"/>
        <v>Cleared</v>
      </c>
      <c r="L132" s="41">
        <v>3.5</v>
      </c>
      <c r="M132" s="41">
        <v>2</v>
      </c>
      <c r="N132" s="41">
        <v>3.5</v>
      </c>
      <c r="O132" s="41">
        <v>3</v>
      </c>
      <c r="P132" s="41">
        <v>3.5</v>
      </c>
      <c r="Q132" s="41">
        <f t="shared" si="15"/>
        <v>3.1</v>
      </c>
      <c r="R132" s="41">
        <f t="shared" si="16"/>
        <v>6.2</v>
      </c>
      <c r="S132" s="41" t="str">
        <f t="shared" si="17"/>
        <v>Cleared</v>
      </c>
      <c r="T132" s="41">
        <v>3.5</v>
      </c>
      <c r="U132" s="41">
        <v>3.5</v>
      </c>
      <c r="V132" s="41">
        <v>3.5</v>
      </c>
      <c r="W132" s="41">
        <v>3.75</v>
      </c>
      <c r="X132" s="41">
        <v>3.5625</v>
      </c>
      <c r="Y132" s="41">
        <f t="shared" si="18"/>
        <v>3.5625</v>
      </c>
      <c r="Z132" s="41">
        <f t="shared" si="19"/>
        <v>7.125</v>
      </c>
      <c r="AA132" s="41" t="str">
        <f t="shared" si="20"/>
        <v>Cleared</v>
      </c>
      <c r="AB132" s="41">
        <v>3.75</v>
      </c>
      <c r="AC132" s="41">
        <v>3.5</v>
      </c>
      <c r="AD132" s="41">
        <v>3.75</v>
      </c>
      <c r="AE132" s="41">
        <v>3.75</v>
      </c>
      <c r="AF132" s="41">
        <v>3.75</v>
      </c>
      <c r="AG132" s="41">
        <f t="shared" si="21"/>
        <v>3.7</v>
      </c>
      <c r="AH132" s="41">
        <f t="shared" si="22"/>
        <v>7.4</v>
      </c>
      <c r="AI132" s="41" t="str">
        <f t="shared" si="23"/>
        <v>Cleared</v>
      </c>
    </row>
    <row r="133" spans="1:35" x14ac:dyDescent="0.3">
      <c r="A133" s="38">
        <v>129</v>
      </c>
      <c r="B133" s="39" t="s">
        <v>284</v>
      </c>
      <c r="C133" s="40" t="s">
        <v>285</v>
      </c>
      <c r="D133" s="41">
        <v>3</v>
      </c>
      <c r="E133" s="41">
        <v>3</v>
      </c>
      <c r="F133" s="41">
        <v>3</v>
      </c>
      <c r="G133" s="41">
        <v>3</v>
      </c>
      <c r="H133" s="41">
        <v>3</v>
      </c>
      <c r="I133" s="41">
        <f t="shared" si="12"/>
        <v>3</v>
      </c>
      <c r="J133" s="41">
        <f t="shared" si="13"/>
        <v>6</v>
      </c>
      <c r="K133" s="41" t="str">
        <f t="shared" si="14"/>
        <v>Cleared</v>
      </c>
      <c r="L133" s="41">
        <v>3.6666666666666665</v>
      </c>
      <c r="M133" s="41">
        <v>4</v>
      </c>
      <c r="N133" s="41">
        <v>3.6666666666666665</v>
      </c>
      <c r="O133" s="41">
        <v>3.6666666666666665</v>
      </c>
      <c r="P133" s="41">
        <v>4.0666666666666664</v>
      </c>
      <c r="Q133" s="41">
        <f t="shared" si="15"/>
        <v>3.8133333333333326</v>
      </c>
      <c r="R133" s="41">
        <f t="shared" si="16"/>
        <v>7.6266666666666652</v>
      </c>
      <c r="S133" s="41" t="str">
        <f t="shared" si="17"/>
        <v>Cleared</v>
      </c>
      <c r="T133" s="41">
        <v>2.8333333333333335</v>
      </c>
      <c r="U133" s="41">
        <v>3.1666666666666665</v>
      </c>
      <c r="V133" s="41">
        <v>3</v>
      </c>
      <c r="W133" s="41">
        <v>3.3333333333333335</v>
      </c>
      <c r="X133" s="41">
        <v>3.0833333333333335</v>
      </c>
      <c r="Y133" s="41">
        <f t="shared" si="18"/>
        <v>3.0833333333333335</v>
      </c>
      <c r="Z133" s="41">
        <f t="shared" si="19"/>
        <v>6.166666666666667</v>
      </c>
      <c r="AA133" s="41" t="str">
        <f t="shared" si="20"/>
        <v>Cleared</v>
      </c>
      <c r="AB133" s="41">
        <v>3.75</v>
      </c>
      <c r="AC133" s="41">
        <v>3.5</v>
      </c>
      <c r="AD133" s="41">
        <v>3.75</v>
      </c>
      <c r="AE133" s="41">
        <v>3.75</v>
      </c>
      <c r="AF133" s="41">
        <v>3.75</v>
      </c>
      <c r="AG133" s="41">
        <f t="shared" si="21"/>
        <v>3.7</v>
      </c>
      <c r="AH133" s="41">
        <f t="shared" si="22"/>
        <v>7.4</v>
      </c>
      <c r="AI133" s="41" t="str">
        <f t="shared" si="23"/>
        <v>Cleared</v>
      </c>
    </row>
    <row r="134" spans="1:35" x14ac:dyDescent="0.3">
      <c r="A134" s="38">
        <v>130</v>
      </c>
      <c r="B134" s="39" t="s">
        <v>286</v>
      </c>
      <c r="C134" s="40" t="s">
        <v>287</v>
      </c>
      <c r="D134" s="41">
        <v>3</v>
      </c>
      <c r="E134" s="41">
        <v>3</v>
      </c>
      <c r="F134" s="41">
        <v>3</v>
      </c>
      <c r="G134" s="41">
        <v>3</v>
      </c>
      <c r="H134" s="41">
        <v>3</v>
      </c>
      <c r="I134" s="41">
        <f t="shared" ref="I134:I197" si="24">AVERAGE(D134:H134)</f>
        <v>3</v>
      </c>
      <c r="J134" s="41">
        <f t="shared" ref="J134:J197" si="25">I134*2</f>
        <v>6</v>
      </c>
      <c r="K134" s="41" t="str">
        <f t="shared" ref="K134:K197" si="26">IF(J134&gt;=6,"Cleared","NC")</f>
        <v>Cleared</v>
      </c>
      <c r="L134" s="41">
        <v>3.75</v>
      </c>
      <c r="M134" s="41">
        <v>3.75</v>
      </c>
      <c r="N134" s="41">
        <v>3.75</v>
      </c>
      <c r="O134" s="41">
        <v>3.5</v>
      </c>
      <c r="P134" s="41">
        <v>3.75</v>
      </c>
      <c r="Q134" s="41">
        <f t="shared" ref="Q134:Q197" si="27">AVERAGE(L134:P134)</f>
        <v>3.7</v>
      </c>
      <c r="R134" s="41">
        <f t="shared" ref="R134:R197" si="28">Q134*2</f>
        <v>7.4</v>
      </c>
      <c r="S134" s="41" t="str">
        <f t="shared" ref="S134:S197" si="29">IF(R134&gt;=6,"Cleared","NC")</f>
        <v>Cleared</v>
      </c>
      <c r="T134" s="41">
        <v>3.6</v>
      </c>
      <c r="U134" s="41">
        <v>3.4</v>
      </c>
      <c r="V134" s="41">
        <v>3.8</v>
      </c>
      <c r="W134" s="41">
        <v>3.4</v>
      </c>
      <c r="X134" s="41">
        <v>3.5500000000000003</v>
      </c>
      <c r="Y134" s="41">
        <f t="shared" ref="Y134:Y197" si="30">AVERAGE(T134:X134)</f>
        <v>3.55</v>
      </c>
      <c r="Z134" s="41">
        <f t="shared" ref="Z134:Z197" si="31">Y134*2</f>
        <v>7.1</v>
      </c>
      <c r="AA134" s="41" t="str">
        <f t="shared" ref="AA134:AA197" si="32">IF(Z134&gt;=6,"Cleared","NC")</f>
        <v>Cleared</v>
      </c>
      <c r="AB134" s="41">
        <v>3.5</v>
      </c>
      <c r="AC134" s="41">
        <v>3.5</v>
      </c>
      <c r="AD134" s="41">
        <v>3</v>
      </c>
      <c r="AE134" s="41">
        <v>3.5</v>
      </c>
      <c r="AF134" s="41">
        <v>3.5</v>
      </c>
      <c r="AG134" s="41">
        <f t="shared" ref="AG134:AG197" si="33">IFERROR(AVERAGE(AB134:AF134),"0")</f>
        <v>3.4</v>
      </c>
      <c r="AH134" s="41">
        <f t="shared" ref="AH134:AH197" si="34">AG134*2</f>
        <v>6.8</v>
      </c>
      <c r="AI134" s="41" t="str">
        <f t="shared" ref="AI134:AI197" si="35">IF(AH134&gt;=6,"Cleared","NC")</f>
        <v>Cleared</v>
      </c>
    </row>
    <row r="135" spans="1:35" x14ac:dyDescent="0.3">
      <c r="A135" s="38">
        <v>131</v>
      </c>
      <c r="B135" s="39" t="s">
        <v>288</v>
      </c>
      <c r="C135" s="40" t="s">
        <v>289</v>
      </c>
      <c r="D135" s="41">
        <v>3</v>
      </c>
      <c r="E135" s="41">
        <v>3</v>
      </c>
      <c r="F135" s="41">
        <v>3</v>
      </c>
      <c r="G135" s="41">
        <v>3</v>
      </c>
      <c r="H135" s="41">
        <v>3</v>
      </c>
      <c r="I135" s="41">
        <f t="shared" si="24"/>
        <v>3</v>
      </c>
      <c r="J135" s="41">
        <f t="shared" si="25"/>
        <v>6</v>
      </c>
      <c r="K135" s="41" t="str">
        <f t="shared" si="26"/>
        <v>Cleared</v>
      </c>
      <c r="L135" s="41">
        <v>3.6666666666666665</v>
      </c>
      <c r="M135" s="41">
        <v>4.333333333333333</v>
      </c>
      <c r="N135" s="41">
        <v>4.333333333333333</v>
      </c>
      <c r="O135" s="41">
        <v>3.3333333333333335</v>
      </c>
      <c r="P135" s="41">
        <v>4</v>
      </c>
      <c r="Q135" s="41">
        <f t="shared" si="27"/>
        <v>3.9333333333333327</v>
      </c>
      <c r="R135" s="41">
        <f t="shared" si="28"/>
        <v>7.8666666666666654</v>
      </c>
      <c r="S135" s="41" t="str">
        <f t="shared" si="29"/>
        <v>Cleared</v>
      </c>
      <c r="T135" s="41">
        <v>3.5</v>
      </c>
      <c r="U135" s="41">
        <v>4.5</v>
      </c>
      <c r="V135" s="41">
        <v>4</v>
      </c>
      <c r="W135" s="41">
        <v>4</v>
      </c>
      <c r="X135" s="41">
        <v>4</v>
      </c>
      <c r="Y135" s="41">
        <f t="shared" si="30"/>
        <v>4</v>
      </c>
      <c r="Z135" s="41">
        <f t="shared" si="31"/>
        <v>8</v>
      </c>
      <c r="AA135" s="41" t="str">
        <f t="shared" si="32"/>
        <v>Cleared</v>
      </c>
      <c r="AB135" s="41" t="s">
        <v>499</v>
      </c>
      <c r="AC135" s="41" t="s">
        <v>499</v>
      </c>
      <c r="AD135" s="41" t="s">
        <v>499</v>
      </c>
      <c r="AE135" s="41" t="s">
        <v>499</v>
      </c>
      <c r="AF135" s="41" t="s">
        <v>499</v>
      </c>
      <c r="AG135" s="41" t="str">
        <f t="shared" si="33"/>
        <v>0</v>
      </c>
      <c r="AH135" s="41">
        <f t="shared" si="34"/>
        <v>0</v>
      </c>
      <c r="AI135" s="41" t="str">
        <f t="shared" si="35"/>
        <v>NC</v>
      </c>
    </row>
    <row r="136" spans="1:35" x14ac:dyDescent="0.3">
      <c r="A136" s="38">
        <v>132</v>
      </c>
      <c r="B136" s="39" t="s">
        <v>290</v>
      </c>
      <c r="C136" s="40" t="s">
        <v>291</v>
      </c>
      <c r="D136" s="41">
        <v>3</v>
      </c>
      <c r="E136" s="41">
        <v>3</v>
      </c>
      <c r="F136" s="41">
        <v>3</v>
      </c>
      <c r="G136" s="41">
        <v>3</v>
      </c>
      <c r="H136" s="41">
        <v>3</v>
      </c>
      <c r="I136" s="41">
        <f t="shared" si="24"/>
        <v>3</v>
      </c>
      <c r="J136" s="41">
        <f t="shared" si="25"/>
        <v>6</v>
      </c>
      <c r="K136" s="41" t="str">
        <f t="shared" si="26"/>
        <v>Cleared</v>
      </c>
      <c r="L136" s="41">
        <v>2.5</v>
      </c>
      <c r="M136" s="41">
        <v>2.25</v>
      </c>
      <c r="N136" s="41">
        <v>3.25</v>
      </c>
      <c r="O136" s="41">
        <v>2</v>
      </c>
      <c r="P136" s="41">
        <v>2.75</v>
      </c>
      <c r="Q136" s="41">
        <f t="shared" si="27"/>
        <v>2.5499999999999998</v>
      </c>
      <c r="R136" s="41">
        <f t="shared" si="28"/>
        <v>5.0999999999999996</v>
      </c>
      <c r="S136" s="41" t="str">
        <f t="shared" si="29"/>
        <v>NC</v>
      </c>
      <c r="T136" s="41">
        <v>2.6</v>
      </c>
      <c r="U136" s="41">
        <v>3</v>
      </c>
      <c r="V136" s="41">
        <v>2.8</v>
      </c>
      <c r="W136" s="41">
        <v>3</v>
      </c>
      <c r="X136" s="41">
        <v>2.8499999999999996</v>
      </c>
      <c r="Y136" s="41">
        <f t="shared" si="30"/>
        <v>2.8499999999999996</v>
      </c>
      <c r="Z136" s="41">
        <f t="shared" si="31"/>
        <v>5.6999999999999993</v>
      </c>
      <c r="AA136" s="41" t="str">
        <f t="shared" si="32"/>
        <v>NC</v>
      </c>
      <c r="AB136" s="41">
        <v>3.5</v>
      </c>
      <c r="AC136" s="41">
        <v>3.5</v>
      </c>
      <c r="AD136" s="41">
        <v>3.75</v>
      </c>
      <c r="AE136" s="41">
        <v>3.25</v>
      </c>
      <c r="AF136" s="41">
        <v>3.25</v>
      </c>
      <c r="AG136" s="41">
        <f t="shared" si="33"/>
        <v>3.45</v>
      </c>
      <c r="AH136" s="41">
        <f t="shared" si="34"/>
        <v>6.9</v>
      </c>
      <c r="AI136" s="41" t="str">
        <f t="shared" si="35"/>
        <v>Cleared</v>
      </c>
    </row>
    <row r="137" spans="1:35" x14ac:dyDescent="0.3">
      <c r="A137" s="38">
        <v>133</v>
      </c>
      <c r="B137" s="39" t="s">
        <v>292</v>
      </c>
      <c r="C137" s="40" t="s">
        <v>293</v>
      </c>
      <c r="D137" s="41">
        <v>3</v>
      </c>
      <c r="E137" s="41">
        <v>3</v>
      </c>
      <c r="F137" s="41">
        <v>3</v>
      </c>
      <c r="G137" s="41">
        <v>3</v>
      </c>
      <c r="H137" s="41">
        <v>3</v>
      </c>
      <c r="I137" s="41">
        <f t="shared" si="24"/>
        <v>3</v>
      </c>
      <c r="J137" s="41">
        <f t="shared" si="25"/>
        <v>6</v>
      </c>
      <c r="K137" s="41" t="str">
        <f t="shared" si="26"/>
        <v>Cleared</v>
      </c>
      <c r="L137" s="41">
        <v>3.25</v>
      </c>
      <c r="M137" s="41">
        <v>3.5</v>
      </c>
      <c r="N137" s="41">
        <v>3.5</v>
      </c>
      <c r="O137" s="41">
        <v>3.5</v>
      </c>
      <c r="P137" s="41">
        <v>3.25</v>
      </c>
      <c r="Q137" s="41">
        <f t="shared" si="27"/>
        <v>3.4</v>
      </c>
      <c r="R137" s="41">
        <f t="shared" si="28"/>
        <v>6.8</v>
      </c>
      <c r="S137" s="41" t="str">
        <f t="shared" si="29"/>
        <v>Cleared</v>
      </c>
      <c r="T137" s="41">
        <v>3.6666666666666665</v>
      </c>
      <c r="U137" s="41">
        <v>3.5</v>
      </c>
      <c r="V137" s="41">
        <v>3.5</v>
      </c>
      <c r="W137" s="41">
        <v>2.6666666666666665</v>
      </c>
      <c r="X137" s="41">
        <v>3.333333333333333</v>
      </c>
      <c r="Y137" s="41">
        <f t="shared" si="30"/>
        <v>3.333333333333333</v>
      </c>
      <c r="Z137" s="41">
        <f t="shared" si="31"/>
        <v>6.6666666666666661</v>
      </c>
      <c r="AA137" s="41" t="str">
        <f t="shared" si="32"/>
        <v>Cleared</v>
      </c>
      <c r="AB137" s="41">
        <v>2.5</v>
      </c>
      <c r="AC137" s="41">
        <v>2</v>
      </c>
      <c r="AD137" s="41">
        <v>2</v>
      </c>
      <c r="AE137" s="41">
        <v>2.5</v>
      </c>
      <c r="AF137" s="41">
        <v>2</v>
      </c>
      <c r="AG137" s="41">
        <f t="shared" si="33"/>
        <v>2.2000000000000002</v>
      </c>
      <c r="AH137" s="41">
        <f t="shared" si="34"/>
        <v>4.4000000000000004</v>
      </c>
      <c r="AI137" s="41" t="str">
        <f t="shared" si="35"/>
        <v>NC</v>
      </c>
    </row>
    <row r="138" spans="1:35" x14ac:dyDescent="0.3">
      <c r="A138" s="38">
        <v>134</v>
      </c>
      <c r="B138" s="39" t="s">
        <v>294</v>
      </c>
      <c r="C138" s="40" t="s">
        <v>295</v>
      </c>
      <c r="D138" s="41">
        <v>3</v>
      </c>
      <c r="E138" s="41">
        <v>3</v>
      </c>
      <c r="F138" s="41">
        <v>3</v>
      </c>
      <c r="G138" s="41">
        <v>3</v>
      </c>
      <c r="H138" s="41">
        <v>3</v>
      </c>
      <c r="I138" s="41">
        <f t="shared" si="24"/>
        <v>3</v>
      </c>
      <c r="J138" s="41">
        <f t="shared" si="25"/>
        <v>6</v>
      </c>
      <c r="K138" s="41" t="str">
        <f t="shared" si="26"/>
        <v>Cleared</v>
      </c>
      <c r="L138" s="41">
        <v>3</v>
      </c>
      <c r="M138" s="41">
        <v>3.3333333333333335</v>
      </c>
      <c r="N138" s="41">
        <v>3</v>
      </c>
      <c r="O138" s="41">
        <v>4</v>
      </c>
      <c r="P138" s="41">
        <v>3.1333333333333333</v>
      </c>
      <c r="Q138" s="41">
        <f t="shared" si="27"/>
        <v>3.2933333333333339</v>
      </c>
      <c r="R138" s="41">
        <f t="shared" si="28"/>
        <v>6.5866666666666678</v>
      </c>
      <c r="S138" s="41" t="str">
        <f t="shared" si="29"/>
        <v>Cleared</v>
      </c>
      <c r="T138" s="41">
        <v>2.6666666666666665</v>
      </c>
      <c r="U138" s="41">
        <v>3</v>
      </c>
      <c r="V138" s="41">
        <v>3</v>
      </c>
      <c r="W138" s="41">
        <v>2.3333333333333335</v>
      </c>
      <c r="X138" s="41">
        <v>2.75</v>
      </c>
      <c r="Y138" s="41">
        <f t="shared" si="30"/>
        <v>2.75</v>
      </c>
      <c r="Z138" s="41">
        <f t="shared" si="31"/>
        <v>5.5</v>
      </c>
      <c r="AA138" s="41" t="str">
        <f t="shared" si="32"/>
        <v>NC</v>
      </c>
      <c r="AB138" s="41">
        <v>3</v>
      </c>
      <c r="AC138" s="41">
        <v>3</v>
      </c>
      <c r="AD138" s="41">
        <v>4</v>
      </c>
      <c r="AE138" s="41">
        <v>4</v>
      </c>
      <c r="AF138" s="41">
        <v>3</v>
      </c>
      <c r="AG138" s="41">
        <f t="shared" si="33"/>
        <v>3.4</v>
      </c>
      <c r="AH138" s="41">
        <f t="shared" si="34"/>
        <v>6.8</v>
      </c>
      <c r="AI138" s="41" t="str">
        <f t="shared" si="35"/>
        <v>Cleared</v>
      </c>
    </row>
    <row r="139" spans="1:35" x14ac:dyDescent="0.3">
      <c r="A139" s="38">
        <v>135</v>
      </c>
      <c r="B139" s="39" t="s">
        <v>296</v>
      </c>
      <c r="C139" s="40" t="s">
        <v>297</v>
      </c>
      <c r="D139" s="41">
        <v>3</v>
      </c>
      <c r="E139" s="41">
        <v>3</v>
      </c>
      <c r="F139" s="41">
        <v>3</v>
      </c>
      <c r="G139" s="41">
        <v>3</v>
      </c>
      <c r="H139" s="41">
        <v>3</v>
      </c>
      <c r="I139" s="41">
        <f t="shared" si="24"/>
        <v>3</v>
      </c>
      <c r="J139" s="41">
        <f t="shared" si="25"/>
        <v>6</v>
      </c>
      <c r="K139" s="41" t="str">
        <f t="shared" si="26"/>
        <v>Cleared</v>
      </c>
      <c r="L139" s="41">
        <v>3.5</v>
      </c>
      <c r="M139" s="41">
        <v>2</v>
      </c>
      <c r="N139" s="41">
        <v>3.5</v>
      </c>
      <c r="O139" s="41">
        <v>3.5</v>
      </c>
      <c r="P139" s="41">
        <v>3.5</v>
      </c>
      <c r="Q139" s="41">
        <f t="shared" si="27"/>
        <v>3.2</v>
      </c>
      <c r="R139" s="41">
        <f t="shared" si="28"/>
        <v>6.4</v>
      </c>
      <c r="S139" s="41" t="str">
        <f t="shared" si="29"/>
        <v>Cleared</v>
      </c>
      <c r="T139" s="41">
        <v>3</v>
      </c>
      <c r="U139" s="41">
        <v>3</v>
      </c>
      <c r="V139" s="41">
        <v>3</v>
      </c>
      <c r="W139" s="41">
        <v>3</v>
      </c>
      <c r="X139" s="41">
        <v>3</v>
      </c>
      <c r="Y139" s="41">
        <f t="shared" si="30"/>
        <v>3</v>
      </c>
      <c r="Z139" s="41">
        <f t="shared" si="31"/>
        <v>6</v>
      </c>
      <c r="AA139" s="41" t="str">
        <f t="shared" si="32"/>
        <v>Cleared</v>
      </c>
      <c r="AB139" s="41">
        <v>2</v>
      </c>
      <c r="AC139" s="41">
        <v>1</v>
      </c>
      <c r="AD139" s="41">
        <v>3</v>
      </c>
      <c r="AE139" s="41">
        <v>2</v>
      </c>
      <c r="AF139" s="41">
        <v>2</v>
      </c>
      <c r="AG139" s="41">
        <f t="shared" si="33"/>
        <v>2</v>
      </c>
      <c r="AH139" s="41">
        <f t="shared" si="34"/>
        <v>4</v>
      </c>
      <c r="AI139" s="41" t="str">
        <f t="shared" si="35"/>
        <v>NC</v>
      </c>
    </row>
    <row r="140" spans="1:35" x14ac:dyDescent="0.3">
      <c r="A140" s="38">
        <v>136</v>
      </c>
      <c r="B140" s="39" t="s">
        <v>298</v>
      </c>
      <c r="C140" s="40" t="s">
        <v>299</v>
      </c>
      <c r="D140" s="41">
        <v>3</v>
      </c>
      <c r="E140" s="41">
        <v>3</v>
      </c>
      <c r="F140" s="41">
        <v>3</v>
      </c>
      <c r="G140" s="41">
        <v>3</v>
      </c>
      <c r="H140" s="41">
        <v>3</v>
      </c>
      <c r="I140" s="41">
        <f t="shared" si="24"/>
        <v>3</v>
      </c>
      <c r="J140" s="41">
        <f t="shared" si="25"/>
        <v>6</v>
      </c>
      <c r="K140" s="41" t="str">
        <f t="shared" si="26"/>
        <v>Cleared</v>
      </c>
      <c r="L140" s="41">
        <v>3</v>
      </c>
      <c r="M140" s="41">
        <v>2</v>
      </c>
      <c r="N140" s="41">
        <v>4</v>
      </c>
      <c r="O140" s="41">
        <v>3.5</v>
      </c>
      <c r="P140" s="41">
        <v>3.5</v>
      </c>
      <c r="Q140" s="41">
        <f t="shared" si="27"/>
        <v>3.2</v>
      </c>
      <c r="R140" s="41">
        <f t="shared" si="28"/>
        <v>6.4</v>
      </c>
      <c r="S140" s="41" t="str">
        <f t="shared" si="29"/>
        <v>Cleared</v>
      </c>
      <c r="T140" s="41">
        <v>3.3333333333333335</v>
      </c>
      <c r="U140" s="41">
        <v>3.6666666666666665</v>
      </c>
      <c r="V140" s="41">
        <v>3.3333333333333335</v>
      </c>
      <c r="W140" s="41">
        <v>3.6666666666666665</v>
      </c>
      <c r="X140" s="41">
        <v>3.5</v>
      </c>
      <c r="Y140" s="41">
        <f t="shared" si="30"/>
        <v>3.5</v>
      </c>
      <c r="Z140" s="41">
        <f t="shared" si="31"/>
        <v>7</v>
      </c>
      <c r="AA140" s="41" t="str">
        <f t="shared" si="32"/>
        <v>Cleared</v>
      </c>
      <c r="AB140" s="41">
        <v>3.6</v>
      </c>
      <c r="AC140" s="41">
        <v>3.6</v>
      </c>
      <c r="AD140" s="41">
        <v>3.6</v>
      </c>
      <c r="AE140" s="41">
        <v>3.6</v>
      </c>
      <c r="AF140" s="41">
        <v>3.6</v>
      </c>
      <c r="AG140" s="41">
        <f t="shared" si="33"/>
        <v>3.6</v>
      </c>
      <c r="AH140" s="41">
        <f t="shared" si="34"/>
        <v>7.2</v>
      </c>
      <c r="AI140" s="41" t="str">
        <f t="shared" si="35"/>
        <v>Cleared</v>
      </c>
    </row>
    <row r="141" spans="1:35" x14ac:dyDescent="0.3">
      <c r="A141" s="38">
        <v>137</v>
      </c>
      <c r="B141" s="39" t="s">
        <v>300</v>
      </c>
      <c r="C141" s="40" t="s">
        <v>301</v>
      </c>
      <c r="D141" s="41">
        <v>3</v>
      </c>
      <c r="E141" s="41">
        <v>3</v>
      </c>
      <c r="F141" s="41">
        <v>3</v>
      </c>
      <c r="G141" s="41">
        <v>3</v>
      </c>
      <c r="H141" s="41">
        <v>3</v>
      </c>
      <c r="I141" s="41">
        <f t="shared" si="24"/>
        <v>3</v>
      </c>
      <c r="J141" s="41">
        <f t="shared" si="25"/>
        <v>6</v>
      </c>
      <c r="K141" s="41" t="str">
        <f t="shared" si="26"/>
        <v>Cleared</v>
      </c>
      <c r="L141" s="41">
        <v>3.6666666666666665</v>
      </c>
      <c r="M141" s="41">
        <v>3.3333333333333335</v>
      </c>
      <c r="N141" s="41">
        <v>3.6666666666666665</v>
      </c>
      <c r="O141" s="41">
        <v>3.6666666666666665</v>
      </c>
      <c r="P141" s="41">
        <v>3.4</v>
      </c>
      <c r="Q141" s="41">
        <f t="shared" si="27"/>
        <v>3.546666666666666</v>
      </c>
      <c r="R141" s="41">
        <f t="shared" si="28"/>
        <v>7.0933333333333319</v>
      </c>
      <c r="S141" s="41" t="str">
        <f t="shared" si="29"/>
        <v>Cleared</v>
      </c>
      <c r="T141" s="41">
        <v>3</v>
      </c>
      <c r="U141" s="41">
        <v>3.1666666666666665</v>
      </c>
      <c r="V141" s="41">
        <v>3</v>
      </c>
      <c r="W141" s="41">
        <v>3.1666666666666665</v>
      </c>
      <c r="X141" s="41">
        <v>3.083333333333333</v>
      </c>
      <c r="Y141" s="41">
        <f t="shared" si="30"/>
        <v>3.083333333333333</v>
      </c>
      <c r="Z141" s="41">
        <f t="shared" si="31"/>
        <v>6.1666666666666661</v>
      </c>
      <c r="AA141" s="41" t="str">
        <f t="shared" si="32"/>
        <v>Cleared</v>
      </c>
      <c r="AB141" s="41">
        <v>3.2</v>
      </c>
      <c r="AC141" s="41">
        <v>3.2</v>
      </c>
      <c r="AD141" s="41">
        <v>3</v>
      </c>
      <c r="AE141" s="41">
        <v>3.2</v>
      </c>
      <c r="AF141" s="41">
        <v>3</v>
      </c>
      <c r="AG141" s="41">
        <f t="shared" si="33"/>
        <v>3.12</v>
      </c>
      <c r="AH141" s="41">
        <f t="shared" si="34"/>
        <v>6.24</v>
      </c>
      <c r="AI141" s="41" t="str">
        <f t="shared" si="35"/>
        <v>Cleared</v>
      </c>
    </row>
    <row r="142" spans="1:35" x14ac:dyDescent="0.3">
      <c r="A142" s="38">
        <v>138</v>
      </c>
      <c r="B142" s="39" t="s">
        <v>302</v>
      </c>
      <c r="C142" s="40" t="s">
        <v>303</v>
      </c>
      <c r="D142" s="41">
        <v>3</v>
      </c>
      <c r="E142" s="41">
        <v>3</v>
      </c>
      <c r="F142" s="41">
        <v>3</v>
      </c>
      <c r="G142" s="41">
        <v>3</v>
      </c>
      <c r="H142" s="41">
        <v>3</v>
      </c>
      <c r="I142" s="41">
        <f t="shared" si="24"/>
        <v>3</v>
      </c>
      <c r="J142" s="41">
        <f t="shared" si="25"/>
        <v>6</v>
      </c>
      <c r="K142" s="41" t="str">
        <f t="shared" si="26"/>
        <v>Cleared</v>
      </c>
      <c r="L142" s="41">
        <v>3.3333333333333335</v>
      </c>
      <c r="M142" s="41">
        <v>3.3333333333333335</v>
      </c>
      <c r="N142" s="41">
        <v>4</v>
      </c>
      <c r="O142" s="41">
        <v>3.6666666666666665</v>
      </c>
      <c r="P142" s="41">
        <v>3.6666666666666665</v>
      </c>
      <c r="Q142" s="41">
        <f t="shared" si="27"/>
        <v>3.6</v>
      </c>
      <c r="R142" s="41">
        <f t="shared" si="28"/>
        <v>7.2</v>
      </c>
      <c r="S142" s="41" t="str">
        <f t="shared" si="29"/>
        <v>Cleared</v>
      </c>
      <c r="T142" s="41">
        <v>3</v>
      </c>
      <c r="U142" s="41">
        <v>3.3333333333333335</v>
      </c>
      <c r="V142" s="41">
        <v>3.1666666666666665</v>
      </c>
      <c r="W142" s="41">
        <v>3.1666666666666665</v>
      </c>
      <c r="X142" s="41">
        <v>3.1666666666666665</v>
      </c>
      <c r="Y142" s="41">
        <f t="shared" si="30"/>
        <v>3.1666666666666665</v>
      </c>
      <c r="Z142" s="41">
        <f t="shared" si="31"/>
        <v>6.333333333333333</v>
      </c>
      <c r="AA142" s="41" t="str">
        <f t="shared" si="32"/>
        <v>Cleared</v>
      </c>
      <c r="AB142" s="41">
        <v>3.6</v>
      </c>
      <c r="AC142" s="41">
        <v>3.4</v>
      </c>
      <c r="AD142" s="41">
        <v>3.2</v>
      </c>
      <c r="AE142" s="41">
        <v>3.2</v>
      </c>
      <c r="AF142" s="41">
        <v>3.4</v>
      </c>
      <c r="AG142" s="41">
        <f t="shared" si="33"/>
        <v>3.3599999999999994</v>
      </c>
      <c r="AH142" s="41">
        <f t="shared" si="34"/>
        <v>6.7199999999999989</v>
      </c>
      <c r="AI142" s="41" t="str">
        <f t="shared" si="35"/>
        <v>Cleared</v>
      </c>
    </row>
    <row r="143" spans="1:35" x14ac:dyDescent="0.3">
      <c r="A143" s="38">
        <v>139</v>
      </c>
      <c r="B143" s="39" t="s">
        <v>304</v>
      </c>
      <c r="C143" s="40" t="s">
        <v>305</v>
      </c>
      <c r="D143" s="41">
        <v>3</v>
      </c>
      <c r="E143" s="41">
        <v>3</v>
      </c>
      <c r="F143" s="41">
        <v>3</v>
      </c>
      <c r="G143" s="41">
        <v>3</v>
      </c>
      <c r="H143" s="41">
        <v>3</v>
      </c>
      <c r="I143" s="41">
        <f t="shared" si="24"/>
        <v>3</v>
      </c>
      <c r="J143" s="41">
        <f t="shared" si="25"/>
        <v>6</v>
      </c>
      <c r="K143" s="41" t="str">
        <f t="shared" si="26"/>
        <v>Cleared</v>
      </c>
      <c r="L143" s="41">
        <v>2.5</v>
      </c>
      <c r="M143" s="41">
        <v>2</v>
      </c>
      <c r="N143" s="41">
        <v>3.5</v>
      </c>
      <c r="O143" s="41">
        <v>3</v>
      </c>
      <c r="P143" s="41">
        <v>2.75</v>
      </c>
      <c r="Q143" s="41">
        <f t="shared" si="27"/>
        <v>2.75</v>
      </c>
      <c r="R143" s="41">
        <f t="shared" si="28"/>
        <v>5.5</v>
      </c>
      <c r="S143" s="41" t="str">
        <f t="shared" si="29"/>
        <v>NC</v>
      </c>
      <c r="T143" s="41">
        <v>3</v>
      </c>
      <c r="U143" s="41">
        <v>3</v>
      </c>
      <c r="V143" s="41">
        <v>2.5</v>
      </c>
      <c r="W143" s="41">
        <v>1</v>
      </c>
      <c r="X143" s="41">
        <v>2.375</v>
      </c>
      <c r="Y143" s="41">
        <f t="shared" si="30"/>
        <v>2.375</v>
      </c>
      <c r="Z143" s="41">
        <f t="shared" si="31"/>
        <v>4.75</v>
      </c>
      <c r="AA143" s="41" t="str">
        <f t="shared" si="32"/>
        <v>NC</v>
      </c>
      <c r="AB143" s="41">
        <v>4</v>
      </c>
      <c r="AC143" s="41">
        <v>4</v>
      </c>
      <c r="AD143" s="41">
        <v>3</v>
      </c>
      <c r="AE143" s="41">
        <v>3</v>
      </c>
      <c r="AF143" s="41">
        <v>3</v>
      </c>
      <c r="AG143" s="41">
        <f t="shared" si="33"/>
        <v>3.4</v>
      </c>
      <c r="AH143" s="41">
        <f t="shared" si="34"/>
        <v>6.8</v>
      </c>
      <c r="AI143" s="41" t="str">
        <f t="shared" si="35"/>
        <v>Cleared</v>
      </c>
    </row>
    <row r="144" spans="1:35" x14ac:dyDescent="0.3">
      <c r="A144" s="38">
        <v>140</v>
      </c>
      <c r="B144" s="39" t="s">
        <v>306</v>
      </c>
      <c r="C144" s="40" t="s">
        <v>307</v>
      </c>
      <c r="D144" s="41">
        <v>3</v>
      </c>
      <c r="E144" s="41">
        <v>3</v>
      </c>
      <c r="F144" s="41">
        <v>3</v>
      </c>
      <c r="G144" s="41">
        <v>3</v>
      </c>
      <c r="H144" s="41">
        <v>3</v>
      </c>
      <c r="I144" s="41">
        <f t="shared" si="24"/>
        <v>3</v>
      </c>
      <c r="J144" s="41">
        <f t="shared" si="25"/>
        <v>6</v>
      </c>
      <c r="K144" s="41" t="str">
        <f t="shared" si="26"/>
        <v>Cleared</v>
      </c>
      <c r="L144" s="41">
        <v>3.5</v>
      </c>
      <c r="M144" s="41">
        <v>2.5</v>
      </c>
      <c r="N144" s="41">
        <v>3.5</v>
      </c>
      <c r="O144" s="41">
        <v>3.5</v>
      </c>
      <c r="P144" s="41">
        <v>3.5</v>
      </c>
      <c r="Q144" s="41">
        <f t="shared" si="27"/>
        <v>3.3</v>
      </c>
      <c r="R144" s="41">
        <f t="shared" si="28"/>
        <v>6.6</v>
      </c>
      <c r="S144" s="41" t="str">
        <f t="shared" si="29"/>
        <v>Cleared</v>
      </c>
      <c r="T144" s="41">
        <v>3.25</v>
      </c>
      <c r="U144" s="41">
        <v>3.5</v>
      </c>
      <c r="V144" s="41">
        <v>3</v>
      </c>
      <c r="W144" s="41">
        <v>3.25</v>
      </c>
      <c r="X144" s="41">
        <v>3.25</v>
      </c>
      <c r="Y144" s="41">
        <f t="shared" si="30"/>
        <v>3.25</v>
      </c>
      <c r="Z144" s="41">
        <f t="shared" si="31"/>
        <v>6.5</v>
      </c>
      <c r="AA144" s="41" t="str">
        <f t="shared" si="32"/>
        <v>Cleared</v>
      </c>
      <c r="AB144" s="41">
        <v>3.75</v>
      </c>
      <c r="AC144" s="41">
        <v>3.5</v>
      </c>
      <c r="AD144" s="41">
        <v>3.75</v>
      </c>
      <c r="AE144" s="41">
        <v>3.75</v>
      </c>
      <c r="AF144" s="41">
        <v>3.75</v>
      </c>
      <c r="AG144" s="41">
        <f t="shared" si="33"/>
        <v>3.7</v>
      </c>
      <c r="AH144" s="41">
        <f t="shared" si="34"/>
        <v>7.4</v>
      </c>
      <c r="AI144" s="41" t="str">
        <f t="shared" si="35"/>
        <v>Cleared</v>
      </c>
    </row>
    <row r="145" spans="1:35" x14ac:dyDescent="0.3">
      <c r="A145" s="38">
        <v>141</v>
      </c>
      <c r="B145" s="39" t="s">
        <v>308</v>
      </c>
      <c r="C145" s="40" t="s">
        <v>309</v>
      </c>
      <c r="D145" s="41">
        <v>3</v>
      </c>
      <c r="E145" s="41">
        <v>3</v>
      </c>
      <c r="F145" s="41">
        <v>3</v>
      </c>
      <c r="G145" s="41">
        <v>3</v>
      </c>
      <c r="H145" s="41">
        <v>3</v>
      </c>
      <c r="I145" s="41">
        <f t="shared" si="24"/>
        <v>3</v>
      </c>
      <c r="J145" s="41">
        <f t="shared" si="25"/>
        <v>6</v>
      </c>
      <c r="K145" s="41" t="str">
        <f t="shared" si="26"/>
        <v>Cleared</v>
      </c>
      <c r="L145" s="41">
        <v>3.3333333333333335</v>
      </c>
      <c r="M145" s="41">
        <v>3.6666666666666665</v>
      </c>
      <c r="N145" s="41">
        <v>3.3333333333333335</v>
      </c>
      <c r="O145" s="41">
        <v>3.6666666666666665</v>
      </c>
      <c r="P145" s="41">
        <v>2.8666666666666667</v>
      </c>
      <c r="Q145" s="41">
        <f t="shared" si="27"/>
        <v>3.3733333333333335</v>
      </c>
      <c r="R145" s="41">
        <f t="shared" si="28"/>
        <v>6.746666666666667</v>
      </c>
      <c r="S145" s="41" t="str">
        <f t="shared" si="29"/>
        <v>Cleared</v>
      </c>
      <c r="T145" s="41">
        <v>3.6666666666666665</v>
      </c>
      <c r="U145" s="41">
        <v>4.333333333333333</v>
      </c>
      <c r="V145" s="41">
        <v>4.666666666666667</v>
      </c>
      <c r="W145" s="41">
        <v>3.6666666666666665</v>
      </c>
      <c r="X145" s="41">
        <v>4.0833333333333339</v>
      </c>
      <c r="Y145" s="41">
        <f t="shared" si="30"/>
        <v>4.0833333333333339</v>
      </c>
      <c r="Z145" s="41">
        <f t="shared" si="31"/>
        <v>8.1666666666666679</v>
      </c>
      <c r="AA145" s="41" t="str">
        <f t="shared" si="32"/>
        <v>Cleared</v>
      </c>
      <c r="AB145" s="41">
        <v>4.25</v>
      </c>
      <c r="AC145" s="41">
        <v>4</v>
      </c>
      <c r="AD145" s="41">
        <v>4</v>
      </c>
      <c r="AE145" s="41">
        <v>3.75</v>
      </c>
      <c r="AF145" s="41">
        <v>3.75</v>
      </c>
      <c r="AG145" s="41">
        <f t="shared" si="33"/>
        <v>3.95</v>
      </c>
      <c r="AH145" s="41">
        <f t="shared" si="34"/>
        <v>7.9</v>
      </c>
      <c r="AI145" s="41" t="str">
        <f t="shared" si="35"/>
        <v>Cleared</v>
      </c>
    </row>
    <row r="146" spans="1:35" x14ac:dyDescent="0.3">
      <c r="A146" s="38">
        <v>142</v>
      </c>
      <c r="B146" s="39" t="s">
        <v>310</v>
      </c>
      <c r="C146" s="40" t="s">
        <v>311</v>
      </c>
      <c r="D146" s="41">
        <v>3</v>
      </c>
      <c r="E146" s="41">
        <v>3</v>
      </c>
      <c r="F146" s="41">
        <v>3</v>
      </c>
      <c r="G146" s="41">
        <v>3</v>
      </c>
      <c r="H146" s="41">
        <v>3</v>
      </c>
      <c r="I146" s="41">
        <f t="shared" si="24"/>
        <v>3</v>
      </c>
      <c r="J146" s="41">
        <f t="shared" si="25"/>
        <v>6</v>
      </c>
      <c r="K146" s="41" t="str">
        <f t="shared" si="26"/>
        <v>Cleared</v>
      </c>
      <c r="L146" s="41">
        <v>3.3333333333333335</v>
      </c>
      <c r="M146" s="41">
        <v>3.6666666666666665</v>
      </c>
      <c r="N146" s="41">
        <v>3.6666666666666665</v>
      </c>
      <c r="O146" s="41">
        <v>3.6666666666666665</v>
      </c>
      <c r="P146" s="41">
        <v>3.9</v>
      </c>
      <c r="Q146" s="41">
        <f t="shared" si="27"/>
        <v>3.6466666666666661</v>
      </c>
      <c r="R146" s="41">
        <f t="shared" si="28"/>
        <v>7.2933333333333321</v>
      </c>
      <c r="S146" s="41" t="str">
        <f t="shared" si="29"/>
        <v>Cleared</v>
      </c>
      <c r="T146" s="41">
        <v>3</v>
      </c>
      <c r="U146" s="41">
        <v>4</v>
      </c>
      <c r="V146" s="41">
        <v>3.5</v>
      </c>
      <c r="W146" s="41">
        <v>3.5</v>
      </c>
      <c r="X146" s="41">
        <v>3.5</v>
      </c>
      <c r="Y146" s="41">
        <f t="shared" si="30"/>
        <v>3.5</v>
      </c>
      <c r="Z146" s="41">
        <f t="shared" si="31"/>
        <v>7</v>
      </c>
      <c r="AA146" s="41" t="str">
        <f t="shared" si="32"/>
        <v>Cleared</v>
      </c>
      <c r="AB146" s="41">
        <v>4</v>
      </c>
      <c r="AC146" s="41">
        <v>4</v>
      </c>
      <c r="AD146" s="41">
        <v>4</v>
      </c>
      <c r="AE146" s="41">
        <v>4</v>
      </c>
      <c r="AF146" s="41">
        <v>4</v>
      </c>
      <c r="AG146" s="41">
        <f t="shared" si="33"/>
        <v>4</v>
      </c>
      <c r="AH146" s="41">
        <f t="shared" si="34"/>
        <v>8</v>
      </c>
      <c r="AI146" s="41" t="str">
        <f t="shared" si="35"/>
        <v>Cleared</v>
      </c>
    </row>
    <row r="147" spans="1:35" x14ac:dyDescent="0.3">
      <c r="A147" s="38">
        <v>143</v>
      </c>
      <c r="B147" s="39" t="s">
        <v>312</v>
      </c>
      <c r="C147" s="40" t="s">
        <v>313</v>
      </c>
      <c r="D147" s="41">
        <v>3</v>
      </c>
      <c r="E147" s="41">
        <v>3</v>
      </c>
      <c r="F147" s="41">
        <v>3</v>
      </c>
      <c r="G147" s="41">
        <v>3</v>
      </c>
      <c r="H147" s="41">
        <v>3</v>
      </c>
      <c r="I147" s="41">
        <f t="shared" si="24"/>
        <v>3</v>
      </c>
      <c r="J147" s="41">
        <f t="shared" si="25"/>
        <v>6</v>
      </c>
      <c r="K147" s="41" t="str">
        <f t="shared" si="26"/>
        <v>Cleared</v>
      </c>
      <c r="L147" s="41">
        <v>4</v>
      </c>
      <c r="M147" s="41">
        <v>3.6666666666666665</v>
      </c>
      <c r="N147" s="41">
        <v>4.333333333333333</v>
      </c>
      <c r="O147" s="41">
        <v>3.3333333333333335</v>
      </c>
      <c r="P147" s="41">
        <v>3.1999999999999997</v>
      </c>
      <c r="Q147" s="41">
        <f t="shared" si="27"/>
        <v>3.706666666666667</v>
      </c>
      <c r="R147" s="41">
        <f t="shared" si="28"/>
        <v>7.413333333333334</v>
      </c>
      <c r="S147" s="41" t="str">
        <f t="shared" si="29"/>
        <v>Cleared</v>
      </c>
      <c r="T147" s="41">
        <v>3.5</v>
      </c>
      <c r="U147" s="41">
        <v>4</v>
      </c>
      <c r="V147" s="41">
        <v>3.5</v>
      </c>
      <c r="W147" s="41">
        <v>3.5</v>
      </c>
      <c r="X147" s="41">
        <v>3.625</v>
      </c>
      <c r="Y147" s="41">
        <f t="shared" si="30"/>
        <v>3.625</v>
      </c>
      <c r="Z147" s="41">
        <f t="shared" si="31"/>
        <v>7.25</v>
      </c>
      <c r="AA147" s="41" t="str">
        <f t="shared" si="32"/>
        <v>Cleared</v>
      </c>
      <c r="AB147" s="41" t="s">
        <v>499</v>
      </c>
      <c r="AC147" s="41" t="s">
        <v>499</v>
      </c>
      <c r="AD147" s="41" t="s">
        <v>499</v>
      </c>
      <c r="AE147" s="41" t="s">
        <v>499</v>
      </c>
      <c r="AF147" s="41" t="s">
        <v>499</v>
      </c>
      <c r="AG147" s="41" t="str">
        <f t="shared" si="33"/>
        <v>0</v>
      </c>
      <c r="AH147" s="41">
        <f t="shared" si="34"/>
        <v>0</v>
      </c>
      <c r="AI147" s="41" t="str">
        <f t="shared" si="35"/>
        <v>NC</v>
      </c>
    </row>
    <row r="148" spans="1:35" x14ac:dyDescent="0.3">
      <c r="A148" s="38">
        <v>144</v>
      </c>
      <c r="B148" s="39" t="s">
        <v>314</v>
      </c>
      <c r="C148" s="40" t="s">
        <v>315</v>
      </c>
      <c r="D148" s="41">
        <v>3</v>
      </c>
      <c r="E148" s="41">
        <v>3</v>
      </c>
      <c r="F148" s="41">
        <v>3</v>
      </c>
      <c r="G148" s="41">
        <v>3</v>
      </c>
      <c r="H148" s="41">
        <v>3</v>
      </c>
      <c r="I148" s="41">
        <f t="shared" si="24"/>
        <v>3</v>
      </c>
      <c r="J148" s="41">
        <f t="shared" si="25"/>
        <v>6</v>
      </c>
      <c r="K148" s="41" t="str">
        <f t="shared" si="26"/>
        <v>Cleared</v>
      </c>
      <c r="L148" s="41">
        <v>3</v>
      </c>
      <c r="M148" s="41">
        <v>3.3333333333333335</v>
      </c>
      <c r="N148" s="41">
        <v>3.6666666666666665</v>
      </c>
      <c r="O148" s="41">
        <v>4</v>
      </c>
      <c r="P148" s="41">
        <v>3.2666666666666671</v>
      </c>
      <c r="Q148" s="41">
        <f t="shared" si="27"/>
        <v>3.4533333333333331</v>
      </c>
      <c r="R148" s="41">
        <f t="shared" si="28"/>
        <v>6.9066666666666663</v>
      </c>
      <c r="S148" s="41" t="str">
        <f t="shared" si="29"/>
        <v>Cleared</v>
      </c>
      <c r="T148" s="41">
        <v>3</v>
      </c>
      <c r="U148" s="41">
        <v>4</v>
      </c>
      <c r="V148" s="41">
        <v>3.5</v>
      </c>
      <c r="W148" s="41">
        <v>3.5</v>
      </c>
      <c r="X148" s="41">
        <v>3.5</v>
      </c>
      <c r="Y148" s="41">
        <f t="shared" si="30"/>
        <v>3.5</v>
      </c>
      <c r="Z148" s="41">
        <f t="shared" si="31"/>
        <v>7</v>
      </c>
      <c r="AA148" s="41" t="str">
        <f t="shared" si="32"/>
        <v>Cleared</v>
      </c>
      <c r="AB148" s="41">
        <v>4</v>
      </c>
      <c r="AC148" s="41">
        <v>4</v>
      </c>
      <c r="AD148" s="41">
        <v>4</v>
      </c>
      <c r="AE148" s="41">
        <v>3</v>
      </c>
      <c r="AF148" s="41">
        <v>3</v>
      </c>
      <c r="AG148" s="41">
        <f t="shared" si="33"/>
        <v>3.6</v>
      </c>
      <c r="AH148" s="41">
        <f t="shared" si="34"/>
        <v>7.2</v>
      </c>
      <c r="AI148" s="41" t="str">
        <f t="shared" si="35"/>
        <v>Cleared</v>
      </c>
    </row>
    <row r="149" spans="1:35" x14ac:dyDescent="0.3">
      <c r="A149" s="38">
        <v>145</v>
      </c>
      <c r="B149" s="39" t="s">
        <v>316</v>
      </c>
      <c r="C149" s="40" t="s">
        <v>317</v>
      </c>
      <c r="D149" s="41">
        <v>3</v>
      </c>
      <c r="E149" s="41">
        <v>3</v>
      </c>
      <c r="F149" s="41">
        <v>3</v>
      </c>
      <c r="G149" s="41">
        <v>3</v>
      </c>
      <c r="H149" s="41">
        <v>3</v>
      </c>
      <c r="I149" s="41">
        <f t="shared" si="24"/>
        <v>3</v>
      </c>
      <c r="J149" s="41">
        <f t="shared" si="25"/>
        <v>6</v>
      </c>
      <c r="K149" s="41" t="str">
        <f t="shared" si="26"/>
        <v>Cleared</v>
      </c>
      <c r="L149" s="41">
        <v>3</v>
      </c>
      <c r="M149" s="41">
        <v>2.5</v>
      </c>
      <c r="N149" s="41">
        <v>3.5</v>
      </c>
      <c r="O149" s="41">
        <v>3.5</v>
      </c>
      <c r="P149" s="41">
        <v>3.5</v>
      </c>
      <c r="Q149" s="41">
        <f t="shared" si="27"/>
        <v>3.2</v>
      </c>
      <c r="R149" s="41">
        <f t="shared" si="28"/>
        <v>6.4</v>
      </c>
      <c r="S149" s="41" t="str">
        <f t="shared" si="29"/>
        <v>Cleared</v>
      </c>
      <c r="T149" s="41">
        <v>3.5</v>
      </c>
      <c r="U149" s="41">
        <v>3.75</v>
      </c>
      <c r="V149" s="41">
        <v>4.25</v>
      </c>
      <c r="W149" s="41">
        <v>3.25</v>
      </c>
      <c r="X149" s="41">
        <v>3.6875</v>
      </c>
      <c r="Y149" s="41">
        <f t="shared" si="30"/>
        <v>3.6875</v>
      </c>
      <c r="Z149" s="41">
        <f t="shared" si="31"/>
        <v>7.375</v>
      </c>
      <c r="AA149" s="41" t="str">
        <f t="shared" si="32"/>
        <v>Cleared</v>
      </c>
      <c r="AB149" s="41">
        <v>3</v>
      </c>
      <c r="AC149" s="41">
        <v>2.5</v>
      </c>
      <c r="AD149" s="41">
        <v>2.5</v>
      </c>
      <c r="AE149" s="41">
        <v>3</v>
      </c>
      <c r="AF149" s="41">
        <v>3</v>
      </c>
      <c r="AG149" s="41">
        <f t="shared" si="33"/>
        <v>2.8</v>
      </c>
      <c r="AH149" s="41">
        <f t="shared" si="34"/>
        <v>5.6</v>
      </c>
      <c r="AI149" s="41" t="str">
        <f t="shared" si="35"/>
        <v>NC</v>
      </c>
    </row>
    <row r="150" spans="1:35" x14ac:dyDescent="0.3">
      <c r="A150" s="38">
        <v>146</v>
      </c>
      <c r="B150" s="39" t="s">
        <v>318</v>
      </c>
      <c r="C150" s="40" t="s">
        <v>319</v>
      </c>
      <c r="D150" s="41">
        <v>3</v>
      </c>
      <c r="E150" s="41">
        <v>3</v>
      </c>
      <c r="F150" s="41">
        <v>3</v>
      </c>
      <c r="G150" s="41">
        <v>3</v>
      </c>
      <c r="H150" s="41">
        <v>3</v>
      </c>
      <c r="I150" s="41">
        <f t="shared" si="24"/>
        <v>3</v>
      </c>
      <c r="J150" s="41">
        <f t="shared" si="25"/>
        <v>6</v>
      </c>
      <c r="K150" s="41" t="str">
        <f t="shared" si="26"/>
        <v>Cleared</v>
      </c>
      <c r="L150" s="41">
        <v>5</v>
      </c>
      <c r="M150" s="41">
        <v>5</v>
      </c>
      <c r="N150" s="41">
        <v>5</v>
      </c>
      <c r="O150" s="41">
        <v>5</v>
      </c>
      <c r="P150" s="41">
        <v>4.5</v>
      </c>
      <c r="Q150" s="41">
        <f t="shared" si="27"/>
        <v>4.9000000000000004</v>
      </c>
      <c r="R150" s="41">
        <f t="shared" si="28"/>
        <v>9.8000000000000007</v>
      </c>
      <c r="S150" s="41" t="str">
        <f t="shared" si="29"/>
        <v>Cleared</v>
      </c>
      <c r="T150" s="41">
        <v>4.5</v>
      </c>
      <c r="U150" s="41">
        <v>4.5</v>
      </c>
      <c r="V150" s="41">
        <v>4.5</v>
      </c>
      <c r="W150" s="41">
        <v>4.5</v>
      </c>
      <c r="X150" s="41">
        <v>4.5</v>
      </c>
      <c r="Y150" s="41">
        <f t="shared" si="30"/>
        <v>4.5</v>
      </c>
      <c r="Z150" s="41">
        <f t="shared" si="31"/>
        <v>9</v>
      </c>
      <c r="AA150" s="41" t="str">
        <f t="shared" si="32"/>
        <v>Cleared</v>
      </c>
      <c r="AB150" s="41">
        <v>5</v>
      </c>
      <c r="AC150" s="41">
        <v>5</v>
      </c>
      <c r="AD150" s="41">
        <v>4.75</v>
      </c>
      <c r="AE150" s="41">
        <v>5</v>
      </c>
      <c r="AF150" s="41">
        <v>5</v>
      </c>
      <c r="AG150" s="41">
        <f t="shared" si="33"/>
        <v>4.95</v>
      </c>
      <c r="AH150" s="41">
        <f t="shared" si="34"/>
        <v>9.9</v>
      </c>
      <c r="AI150" s="41" t="str">
        <f t="shared" si="35"/>
        <v>Cleared</v>
      </c>
    </row>
    <row r="151" spans="1:35" x14ac:dyDescent="0.3">
      <c r="A151" s="38">
        <v>147</v>
      </c>
      <c r="B151" s="39" t="s">
        <v>320</v>
      </c>
      <c r="C151" s="40" t="s">
        <v>321</v>
      </c>
      <c r="D151" s="41">
        <v>3</v>
      </c>
      <c r="E151" s="41">
        <v>3</v>
      </c>
      <c r="F151" s="41">
        <v>3</v>
      </c>
      <c r="G151" s="41">
        <v>3</v>
      </c>
      <c r="H151" s="41">
        <v>3</v>
      </c>
      <c r="I151" s="41">
        <f t="shared" si="24"/>
        <v>3</v>
      </c>
      <c r="J151" s="41">
        <f t="shared" si="25"/>
        <v>6</v>
      </c>
      <c r="K151" s="41" t="str">
        <f t="shared" si="26"/>
        <v>Cleared</v>
      </c>
      <c r="L151" s="41">
        <v>3.5</v>
      </c>
      <c r="M151" s="41">
        <v>2.75</v>
      </c>
      <c r="N151" s="41">
        <v>3.5</v>
      </c>
      <c r="O151" s="41">
        <v>3.5</v>
      </c>
      <c r="P151" s="41">
        <v>3.5</v>
      </c>
      <c r="Q151" s="41">
        <f t="shared" si="27"/>
        <v>3.35</v>
      </c>
      <c r="R151" s="41">
        <f t="shared" si="28"/>
        <v>6.7</v>
      </c>
      <c r="S151" s="41" t="str">
        <f t="shared" si="29"/>
        <v>Cleared</v>
      </c>
      <c r="T151" s="41">
        <v>3</v>
      </c>
      <c r="U151" s="41">
        <v>3.6</v>
      </c>
      <c r="V151" s="41">
        <v>3.6</v>
      </c>
      <c r="W151" s="41">
        <v>3.6</v>
      </c>
      <c r="X151" s="41">
        <v>3.4499999999999997</v>
      </c>
      <c r="Y151" s="41">
        <f t="shared" si="30"/>
        <v>3.45</v>
      </c>
      <c r="Z151" s="41">
        <f t="shared" si="31"/>
        <v>6.9</v>
      </c>
      <c r="AA151" s="41" t="str">
        <f t="shared" si="32"/>
        <v>Cleared</v>
      </c>
      <c r="AB151" s="41">
        <v>3.75</v>
      </c>
      <c r="AC151" s="41">
        <v>3.5</v>
      </c>
      <c r="AD151" s="41">
        <v>3.75</v>
      </c>
      <c r="AE151" s="41">
        <v>3.75</v>
      </c>
      <c r="AF151" s="41">
        <v>3.75</v>
      </c>
      <c r="AG151" s="41">
        <f t="shared" si="33"/>
        <v>3.7</v>
      </c>
      <c r="AH151" s="41">
        <f t="shared" si="34"/>
        <v>7.4</v>
      </c>
      <c r="AI151" s="41" t="str">
        <f t="shared" si="35"/>
        <v>Cleared</v>
      </c>
    </row>
    <row r="152" spans="1:35" x14ac:dyDescent="0.3">
      <c r="A152" s="38">
        <v>148</v>
      </c>
      <c r="B152" s="39" t="s">
        <v>322</v>
      </c>
      <c r="C152" s="40" t="s">
        <v>323</v>
      </c>
      <c r="D152" s="41">
        <v>3</v>
      </c>
      <c r="E152" s="41">
        <v>3</v>
      </c>
      <c r="F152" s="41">
        <v>3</v>
      </c>
      <c r="G152" s="41">
        <v>3</v>
      </c>
      <c r="H152" s="41">
        <v>3</v>
      </c>
      <c r="I152" s="41">
        <f t="shared" si="24"/>
        <v>3</v>
      </c>
      <c r="J152" s="41">
        <f t="shared" si="25"/>
        <v>6</v>
      </c>
      <c r="K152" s="41" t="str">
        <f t="shared" si="26"/>
        <v>Cleared</v>
      </c>
      <c r="L152" s="41">
        <v>3.5</v>
      </c>
      <c r="M152" s="41">
        <v>3.5</v>
      </c>
      <c r="N152" s="41">
        <v>3.5</v>
      </c>
      <c r="O152" s="41">
        <v>3</v>
      </c>
      <c r="P152" s="41">
        <v>3.5</v>
      </c>
      <c r="Q152" s="41">
        <f t="shared" si="27"/>
        <v>3.4</v>
      </c>
      <c r="R152" s="41">
        <f t="shared" si="28"/>
        <v>6.8</v>
      </c>
      <c r="S152" s="41" t="str">
        <f t="shared" si="29"/>
        <v>Cleared</v>
      </c>
      <c r="T152" s="41">
        <v>3.6666666666666665</v>
      </c>
      <c r="U152" s="41">
        <v>3.6666666666666665</v>
      </c>
      <c r="V152" s="41">
        <v>3.6666666666666665</v>
      </c>
      <c r="W152" s="41">
        <v>4</v>
      </c>
      <c r="X152" s="41">
        <v>3.75</v>
      </c>
      <c r="Y152" s="41">
        <f t="shared" si="30"/>
        <v>3.75</v>
      </c>
      <c r="Z152" s="41">
        <f t="shared" si="31"/>
        <v>7.5</v>
      </c>
      <c r="AA152" s="41" t="str">
        <f t="shared" si="32"/>
        <v>Cleared</v>
      </c>
      <c r="AB152" s="41">
        <v>3.6</v>
      </c>
      <c r="AC152" s="41">
        <v>3.4</v>
      </c>
      <c r="AD152" s="41">
        <v>3.6</v>
      </c>
      <c r="AE152" s="41">
        <v>3.6</v>
      </c>
      <c r="AF152" s="41">
        <v>3.6</v>
      </c>
      <c r="AG152" s="41">
        <f t="shared" si="33"/>
        <v>3.56</v>
      </c>
      <c r="AH152" s="41">
        <f t="shared" si="34"/>
        <v>7.12</v>
      </c>
      <c r="AI152" s="41" t="str">
        <f t="shared" si="35"/>
        <v>Cleared</v>
      </c>
    </row>
    <row r="153" spans="1:35" x14ac:dyDescent="0.3">
      <c r="A153" s="38">
        <v>149</v>
      </c>
      <c r="B153" s="39" t="s">
        <v>324</v>
      </c>
      <c r="C153" s="40" t="s">
        <v>325</v>
      </c>
      <c r="D153" s="41">
        <v>3</v>
      </c>
      <c r="E153" s="41">
        <v>3</v>
      </c>
      <c r="F153" s="41">
        <v>3</v>
      </c>
      <c r="G153" s="41">
        <v>3</v>
      </c>
      <c r="H153" s="41">
        <v>3</v>
      </c>
      <c r="I153" s="41">
        <f t="shared" si="24"/>
        <v>3</v>
      </c>
      <c r="J153" s="41">
        <f t="shared" si="25"/>
        <v>6</v>
      </c>
      <c r="K153" s="41" t="str">
        <f t="shared" si="26"/>
        <v>Cleared</v>
      </c>
      <c r="L153" s="41">
        <v>1.25</v>
      </c>
      <c r="M153" s="41">
        <v>1.25</v>
      </c>
      <c r="N153" s="41">
        <v>2.25</v>
      </c>
      <c r="O153" s="41">
        <v>2</v>
      </c>
      <c r="P153" s="41">
        <v>1.5</v>
      </c>
      <c r="Q153" s="41">
        <f t="shared" si="27"/>
        <v>1.65</v>
      </c>
      <c r="R153" s="41">
        <f t="shared" si="28"/>
        <v>3.3</v>
      </c>
      <c r="S153" s="41" t="str">
        <f t="shared" si="29"/>
        <v>NC</v>
      </c>
      <c r="T153" s="41">
        <v>1</v>
      </c>
      <c r="U153" s="41">
        <v>1</v>
      </c>
      <c r="V153" s="41">
        <v>2</v>
      </c>
      <c r="W153" s="41">
        <v>1</v>
      </c>
      <c r="X153" s="41">
        <v>1.25</v>
      </c>
      <c r="Y153" s="41">
        <f t="shared" si="30"/>
        <v>1.25</v>
      </c>
      <c r="Z153" s="41">
        <f t="shared" si="31"/>
        <v>2.5</v>
      </c>
      <c r="AA153" s="41" t="str">
        <f t="shared" si="32"/>
        <v>NC</v>
      </c>
      <c r="AB153" s="41">
        <v>2</v>
      </c>
      <c r="AC153" s="41">
        <v>1</v>
      </c>
      <c r="AD153" s="41">
        <v>3</v>
      </c>
      <c r="AE153" s="41">
        <v>2</v>
      </c>
      <c r="AF153" s="41">
        <v>2</v>
      </c>
      <c r="AG153" s="41">
        <f t="shared" si="33"/>
        <v>2</v>
      </c>
      <c r="AH153" s="41">
        <f t="shared" si="34"/>
        <v>4</v>
      </c>
      <c r="AI153" s="41" t="str">
        <f t="shared" si="35"/>
        <v>NC</v>
      </c>
    </row>
    <row r="154" spans="1:35" x14ac:dyDescent="0.3">
      <c r="A154" s="38">
        <v>150</v>
      </c>
      <c r="B154" s="39" t="s">
        <v>326</v>
      </c>
      <c r="C154" s="40" t="s">
        <v>327</v>
      </c>
      <c r="D154" s="41">
        <v>3</v>
      </c>
      <c r="E154" s="41">
        <v>3</v>
      </c>
      <c r="F154" s="41">
        <v>3</v>
      </c>
      <c r="G154" s="41">
        <v>3</v>
      </c>
      <c r="H154" s="41">
        <v>3</v>
      </c>
      <c r="I154" s="41">
        <f t="shared" si="24"/>
        <v>3</v>
      </c>
      <c r="J154" s="41">
        <f t="shared" si="25"/>
        <v>6</v>
      </c>
      <c r="K154" s="41" t="str">
        <f t="shared" si="26"/>
        <v>Cleared</v>
      </c>
      <c r="L154" s="41">
        <v>3.5</v>
      </c>
      <c r="M154" s="41">
        <v>3.5</v>
      </c>
      <c r="N154" s="41">
        <v>4</v>
      </c>
      <c r="O154" s="41">
        <v>4</v>
      </c>
      <c r="P154" s="41">
        <v>3.5</v>
      </c>
      <c r="Q154" s="41">
        <f t="shared" si="27"/>
        <v>3.7</v>
      </c>
      <c r="R154" s="41">
        <f t="shared" si="28"/>
        <v>7.4</v>
      </c>
      <c r="S154" s="41" t="str">
        <f t="shared" si="29"/>
        <v>Cleared</v>
      </c>
      <c r="T154" s="41">
        <v>4.25</v>
      </c>
      <c r="U154" s="41">
        <v>4.5</v>
      </c>
      <c r="V154" s="41">
        <v>4.5</v>
      </c>
      <c r="W154" s="41">
        <v>4.25</v>
      </c>
      <c r="X154" s="41">
        <v>4.375</v>
      </c>
      <c r="Y154" s="41">
        <f t="shared" si="30"/>
        <v>4.375</v>
      </c>
      <c r="Z154" s="41">
        <f t="shared" si="31"/>
        <v>8.75</v>
      </c>
      <c r="AA154" s="41" t="str">
        <f t="shared" si="32"/>
        <v>Cleared</v>
      </c>
      <c r="AB154" s="41">
        <v>4.5999999999999996</v>
      </c>
      <c r="AC154" s="41">
        <v>4.8</v>
      </c>
      <c r="AD154" s="41">
        <v>4.8</v>
      </c>
      <c r="AE154" s="41">
        <v>4.8</v>
      </c>
      <c r="AF154" s="41">
        <v>4.5999999999999996</v>
      </c>
      <c r="AG154" s="41">
        <f t="shared" si="33"/>
        <v>4.7200000000000006</v>
      </c>
      <c r="AH154" s="41">
        <f t="shared" si="34"/>
        <v>9.4400000000000013</v>
      </c>
      <c r="AI154" s="41" t="str">
        <f t="shared" si="35"/>
        <v>Cleared</v>
      </c>
    </row>
    <row r="155" spans="1:35" x14ac:dyDescent="0.3">
      <c r="A155" s="38">
        <v>151</v>
      </c>
      <c r="B155" s="39" t="s">
        <v>328</v>
      </c>
      <c r="C155" s="40" t="s">
        <v>329</v>
      </c>
      <c r="D155" s="41">
        <v>3</v>
      </c>
      <c r="E155" s="41">
        <v>3</v>
      </c>
      <c r="F155" s="41">
        <v>3</v>
      </c>
      <c r="G155" s="41">
        <v>3</v>
      </c>
      <c r="H155" s="41">
        <v>3</v>
      </c>
      <c r="I155" s="41">
        <f t="shared" si="24"/>
        <v>3</v>
      </c>
      <c r="J155" s="41">
        <f t="shared" si="25"/>
        <v>6</v>
      </c>
      <c r="K155" s="41" t="str">
        <f t="shared" si="26"/>
        <v>Cleared</v>
      </c>
      <c r="L155" s="41">
        <v>2.5</v>
      </c>
      <c r="M155" s="41">
        <v>2.5</v>
      </c>
      <c r="N155" s="41">
        <v>2.25</v>
      </c>
      <c r="O155" s="41">
        <v>2.5</v>
      </c>
      <c r="P155" s="41">
        <v>3</v>
      </c>
      <c r="Q155" s="41">
        <f t="shared" si="27"/>
        <v>2.5499999999999998</v>
      </c>
      <c r="R155" s="41">
        <f t="shared" si="28"/>
        <v>5.0999999999999996</v>
      </c>
      <c r="S155" s="41" t="str">
        <f t="shared" si="29"/>
        <v>NC</v>
      </c>
      <c r="T155" s="41">
        <v>2</v>
      </c>
      <c r="U155" s="41">
        <v>1</v>
      </c>
      <c r="V155" s="41">
        <v>2</v>
      </c>
      <c r="W155" s="41">
        <v>2</v>
      </c>
      <c r="X155" s="41">
        <v>1.75</v>
      </c>
      <c r="Y155" s="41">
        <f t="shared" si="30"/>
        <v>1.75</v>
      </c>
      <c r="Z155" s="41">
        <f t="shared" si="31"/>
        <v>3.5</v>
      </c>
      <c r="AA155" s="41" t="str">
        <f t="shared" si="32"/>
        <v>NC</v>
      </c>
      <c r="AB155" s="41">
        <v>3</v>
      </c>
      <c r="AC155" s="41">
        <v>3</v>
      </c>
      <c r="AD155" s="41">
        <v>2.5</v>
      </c>
      <c r="AE155" s="41">
        <v>2</v>
      </c>
      <c r="AF155" s="41">
        <v>2</v>
      </c>
      <c r="AG155" s="41">
        <f t="shared" si="33"/>
        <v>2.5</v>
      </c>
      <c r="AH155" s="41">
        <f t="shared" si="34"/>
        <v>5</v>
      </c>
      <c r="AI155" s="41" t="str">
        <f t="shared" si="35"/>
        <v>NC</v>
      </c>
    </row>
    <row r="156" spans="1:35" x14ac:dyDescent="0.3">
      <c r="A156" s="38">
        <v>152</v>
      </c>
      <c r="B156" s="39" t="s">
        <v>330</v>
      </c>
      <c r="C156" s="40" t="s">
        <v>331</v>
      </c>
      <c r="D156" s="41">
        <v>3</v>
      </c>
      <c r="E156" s="41">
        <v>3</v>
      </c>
      <c r="F156" s="41">
        <v>3</v>
      </c>
      <c r="G156" s="41">
        <v>3</v>
      </c>
      <c r="H156" s="41">
        <v>3</v>
      </c>
      <c r="I156" s="41">
        <f t="shared" si="24"/>
        <v>3</v>
      </c>
      <c r="J156" s="41">
        <f t="shared" si="25"/>
        <v>6</v>
      </c>
      <c r="K156" s="41" t="str">
        <f t="shared" si="26"/>
        <v>Cleared</v>
      </c>
      <c r="L156" s="41">
        <v>1.75</v>
      </c>
      <c r="M156" s="41">
        <v>1.75</v>
      </c>
      <c r="N156" s="41">
        <v>2</v>
      </c>
      <c r="O156" s="41">
        <v>1.5</v>
      </c>
      <c r="P156" s="41">
        <v>2</v>
      </c>
      <c r="Q156" s="41">
        <f t="shared" si="27"/>
        <v>1.8</v>
      </c>
      <c r="R156" s="41">
        <f t="shared" si="28"/>
        <v>3.6</v>
      </c>
      <c r="S156" s="41" t="str">
        <f t="shared" si="29"/>
        <v>NC</v>
      </c>
      <c r="T156" s="41">
        <v>1</v>
      </c>
      <c r="U156" s="41">
        <v>1</v>
      </c>
      <c r="V156" s="41">
        <v>1</v>
      </c>
      <c r="W156" s="41">
        <v>1</v>
      </c>
      <c r="X156" s="41">
        <v>1</v>
      </c>
      <c r="Y156" s="41">
        <f t="shared" si="30"/>
        <v>1</v>
      </c>
      <c r="Z156" s="41">
        <f t="shared" si="31"/>
        <v>2</v>
      </c>
      <c r="AA156" s="41" t="str">
        <f t="shared" si="32"/>
        <v>NC</v>
      </c>
      <c r="AB156" s="41" t="s">
        <v>499</v>
      </c>
      <c r="AC156" s="41" t="s">
        <v>499</v>
      </c>
      <c r="AD156" s="41" t="s">
        <v>499</v>
      </c>
      <c r="AE156" s="41" t="s">
        <v>499</v>
      </c>
      <c r="AF156" s="41" t="s">
        <v>499</v>
      </c>
      <c r="AG156" s="41" t="str">
        <f t="shared" si="33"/>
        <v>0</v>
      </c>
      <c r="AH156" s="41">
        <f t="shared" si="34"/>
        <v>0</v>
      </c>
      <c r="AI156" s="41" t="str">
        <f t="shared" si="35"/>
        <v>NC</v>
      </c>
    </row>
    <row r="157" spans="1:35" x14ac:dyDescent="0.3">
      <c r="A157" s="38">
        <v>153</v>
      </c>
      <c r="B157" s="39" t="s">
        <v>332</v>
      </c>
      <c r="C157" s="40" t="s">
        <v>333</v>
      </c>
      <c r="D157" s="41">
        <v>3</v>
      </c>
      <c r="E157" s="41">
        <v>3</v>
      </c>
      <c r="F157" s="41">
        <v>3</v>
      </c>
      <c r="G157" s="41">
        <v>3</v>
      </c>
      <c r="H157" s="41">
        <v>3</v>
      </c>
      <c r="I157" s="41">
        <f t="shared" si="24"/>
        <v>3</v>
      </c>
      <c r="J157" s="41">
        <f t="shared" si="25"/>
        <v>6</v>
      </c>
      <c r="K157" s="41" t="str">
        <f t="shared" si="26"/>
        <v>Cleared</v>
      </c>
      <c r="L157" s="41">
        <v>3.5</v>
      </c>
      <c r="M157" s="41">
        <v>3</v>
      </c>
      <c r="N157" s="41">
        <v>3</v>
      </c>
      <c r="O157" s="41">
        <v>3.5</v>
      </c>
      <c r="P157" s="41">
        <v>3.5</v>
      </c>
      <c r="Q157" s="41">
        <f t="shared" si="27"/>
        <v>3.3</v>
      </c>
      <c r="R157" s="41">
        <f t="shared" si="28"/>
        <v>6.6</v>
      </c>
      <c r="S157" s="41" t="str">
        <f t="shared" si="29"/>
        <v>Cleared</v>
      </c>
      <c r="T157" s="41">
        <v>3</v>
      </c>
      <c r="U157" s="41">
        <v>3</v>
      </c>
      <c r="V157" s="41">
        <v>3</v>
      </c>
      <c r="W157" s="41">
        <v>3</v>
      </c>
      <c r="X157" s="41">
        <v>3</v>
      </c>
      <c r="Y157" s="41">
        <f t="shared" si="30"/>
        <v>3</v>
      </c>
      <c r="Z157" s="41">
        <f t="shared" si="31"/>
        <v>6</v>
      </c>
      <c r="AA157" s="41" t="str">
        <f t="shared" si="32"/>
        <v>Cleared</v>
      </c>
      <c r="AB157" s="41">
        <v>3</v>
      </c>
      <c r="AC157" s="41">
        <v>4</v>
      </c>
      <c r="AD157" s="41">
        <v>4</v>
      </c>
      <c r="AE157" s="41">
        <v>4</v>
      </c>
      <c r="AF157" s="41">
        <v>4</v>
      </c>
      <c r="AG157" s="41">
        <f t="shared" si="33"/>
        <v>3.8</v>
      </c>
      <c r="AH157" s="41">
        <f t="shared" si="34"/>
        <v>7.6</v>
      </c>
      <c r="AI157" s="41" t="str">
        <f t="shared" si="35"/>
        <v>Cleared</v>
      </c>
    </row>
    <row r="158" spans="1:35" x14ac:dyDescent="0.3">
      <c r="A158" s="38">
        <v>154</v>
      </c>
      <c r="B158" s="39" t="s">
        <v>334</v>
      </c>
      <c r="C158" s="40" t="s">
        <v>335</v>
      </c>
      <c r="D158" s="41">
        <v>3</v>
      </c>
      <c r="E158" s="41">
        <v>3</v>
      </c>
      <c r="F158" s="41">
        <v>3</v>
      </c>
      <c r="G158" s="41">
        <v>3</v>
      </c>
      <c r="H158" s="41">
        <v>3</v>
      </c>
      <c r="I158" s="41">
        <f t="shared" si="24"/>
        <v>3</v>
      </c>
      <c r="J158" s="41">
        <f t="shared" si="25"/>
        <v>6</v>
      </c>
      <c r="K158" s="41" t="str">
        <f t="shared" si="26"/>
        <v>Cleared</v>
      </c>
      <c r="L158" s="41">
        <v>2.5</v>
      </c>
      <c r="M158" s="41">
        <v>2.5</v>
      </c>
      <c r="N158" s="41">
        <v>3</v>
      </c>
      <c r="O158" s="41">
        <v>2.75</v>
      </c>
      <c r="P158" s="41">
        <v>2.75</v>
      </c>
      <c r="Q158" s="41">
        <f t="shared" si="27"/>
        <v>2.7</v>
      </c>
      <c r="R158" s="41">
        <f t="shared" si="28"/>
        <v>5.4</v>
      </c>
      <c r="S158" s="41" t="str">
        <f t="shared" si="29"/>
        <v>NC</v>
      </c>
      <c r="T158" s="41">
        <v>2</v>
      </c>
      <c r="U158" s="41">
        <v>3</v>
      </c>
      <c r="V158" s="41">
        <v>2</v>
      </c>
      <c r="W158" s="41">
        <v>2</v>
      </c>
      <c r="X158" s="41">
        <v>2.25</v>
      </c>
      <c r="Y158" s="41">
        <f t="shared" si="30"/>
        <v>2.25</v>
      </c>
      <c r="Z158" s="41">
        <f t="shared" si="31"/>
        <v>4.5</v>
      </c>
      <c r="AA158" s="41" t="str">
        <f t="shared" si="32"/>
        <v>NC</v>
      </c>
      <c r="AB158" s="41">
        <v>4</v>
      </c>
      <c r="AC158" s="41">
        <v>4</v>
      </c>
      <c r="AD158" s="41">
        <v>4</v>
      </c>
      <c r="AE158" s="41">
        <v>4</v>
      </c>
      <c r="AF158" s="41">
        <v>4</v>
      </c>
      <c r="AG158" s="41">
        <f t="shared" si="33"/>
        <v>4</v>
      </c>
      <c r="AH158" s="41">
        <f t="shared" si="34"/>
        <v>8</v>
      </c>
      <c r="AI158" s="41" t="str">
        <f t="shared" si="35"/>
        <v>Cleared</v>
      </c>
    </row>
    <row r="159" spans="1:35" x14ac:dyDescent="0.3">
      <c r="A159" s="38">
        <v>155</v>
      </c>
      <c r="B159" s="39" t="s">
        <v>336</v>
      </c>
      <c r="C159" s="40" t="s">
        <v>337</v>
      </c>
      <c r="D159" s="41">
        <v>3</v>
      </c>
      <c r="E159" s="41">
        <v>3</v>
      </c>
      <c r="F159" s="41">
        <v>3</v>
      </c>
      <c r="G159" s="41">
        <v>3</v>
      </c>
      <c r="H159" s="41">
        <v>3</v>
      </c>
      <c r="I159" s="41">
        <f t="shared" si="24"/>
        <v>3</v>
      </c>
      <c r="J159" s="41">
        <f t="shared" si="25"/>
        <v>6</v>
      </c>
      <c r="K159" s="41" t="str">
        <f t="shared" si="26"/>
        <v>Cleared</v>
      </c>
      <c r="L159" s="41">
        <v>2.6666666666666665</v>
      </c>
      <c r="M159" s="41">
        <v>3.3333333333333335</v>
      </c>
      <c r="N159" s="41">
        <v>3.3333333333333335</v>
      </c>
      <c r="O159" s="41">
        <v>3.3333333333333335</v>
      </c>
      <c r="P159" s="41">
        <v>3.8000000000000003</v>
      </c>
      <c r="Q159" s="41">
        <f t="shared" si="27"/>
        <v>3.2933333333333339</v>
      </c>
      <c r="R159" s="41">
        <f t="shared" si="28"/>
        <v>6.5866666666666678</v>
      </c>
      <c r="S159" s="41" t="str">
        <f t="shared" si="29"/>
        <v>Cleared</v>
      </c>
      <c r="T159" s="41">
        <v>3</v>
      </c>
      <c r="U159" s="41">
        <v>4</v>
      </c>
      <c r="V159" s="41">
        <v>3.5</v>
      </c>
      <c r="W159" s="41">
        <v>3.5</v>
      </c>
      <c r="X159" s="41">
        <v>3.5</v>
      </c>
      <c r="Y159" s="41">
        <f t="shared" si="30"/>
        <v>3.5</v>
      </c>
      <c r="Z159" s="41">
        <f t="shared" si="31"/>
        <v>7</v>
      </c>
      <c r="AA159" s="41" t="str">
        <f t="shared" si="32"/>
        <v>Cleared</v>
      </c>
      <c r="AB159" s="41">
        <v>3</v>
      </c>
      <c r="AC159" s="41">
        <v>3</v>
      </c>
      <c r="AD159" s="41">
        <v>4</v>
      </c>
      <c r="AE159" s="41">
        <v>3</v>
      </c>
      <c r="AF159" s="41">
        <v>3</v>
      </c>
      <c r="AG159" s="41">
        <f t="shared" si="33"/>
        <v>3.2</v>
      </c>
      <c r="AH159" s="41">
        <f t="shared" si="34"/>
        <v>6.4</v>
      </c>
      <c r="AI159" s="41" t="str">
        <f t="shared" si="35"/>
        <v>Cleared</v>
      </c>
    </row>
    <row r="160" spans="1:35" x14ac:dyDescent="0.3">
      <c r="A160" s="38">
        <v>156</v>
      </c>
      <c r="B160" s="39" t="s">
        <v>338</v>
      </c>
      <c r="C160" s="40" t="s">
        <v>339</v>
      </c>
      <c r="D160" s="41">
        <v>3</v>
      </c>
      <c r="E160" s="41">
        <v>3</v>
      </c>
      <c r="F160" s="41">
        <v>3</v>
      </c>
      <c r="G160" s="41">
        <v>3</v>
      </c>
      <c r="H160" s="41">
        <v>3</v>
      </c>
      <c r="I160" s="41">
        <f t="shared" si="24"/>
        <v>3</v>
      </c>
      <c r="J160" s="41">
        <f t="shared" si="25"/>
        <v>6</v>
      </c>
      <c r="K160" s="41" t="str">
        <f t="shared" si="26"/>
        <v>Cleared</v>
      </c>
      <c r="L160" s="41">
        <v>3.3333333333333335</v>
      </c>
      <c r="M160" s="41">
        <v>3</v>
      </c>
      <c r="N160" s="41">
        <v>3.6666666666666665</v>
      </c>
      <c r="O160" s="41">
        <v>3.3333333333333335</v>
      </c>
      <c r="P160" s="41">
        <v>3.4666666666666668</v>
      </c>
      <c r="Q160" s="41">
        <f t="shared" si="27"/>
        <v>3.3600000000000003</v>
      </c>
      <c r="R160" s="41">
        <f t="shared" si="28"/>
        <v>6.7200000000000006</v>
      </c>
      <c r="S160" s="41" t="str">
        <f t="shared" si="29"/>
        <v>Cleared</v>
      </c>
      <c r="T160" s="41">
        <v>2</v>
      </c>
      <c r="U160" s="41">
        <v>3</v>
      </c>
      <c r="V160" s="41">
        <v>2.5</v>
      </c>
      <c r="W160" s="41">
        <v>2.5</v>
      </c>
      <c r="X160" s="41">
        <v>2.5</v>
      </c>
      <c r="Y160" s="41">
        <f t="shared" si="30"/>
        <v>2.5</v>
      </c>
      <c r="Z160" s="41">
        <f t="shared" si="31"/>
        <v>5</v>
      </c>
      <c r="AA160" s="41" t="str">
        <f t="shared" si="32"/>
        <v>NC</v>
      </c>
      <c r="AB160" s="41">
        <v>4</v>
      </c>
      <c r="AC160" s="41">
        <v>3</v>
      </c>
      <c r="AD160" s="41">
        <v>3</v>
      </c>
      <c r="AE160" s="41">
        <v>3</v>
      </c>
      <c r="AF160" s="41">
        <v>3</v>
      </c>
      <c r="AG160" s="41">
        <f t="shared" si="33"/>
        <v>3.2</v>
      </c>
      <c r="AH160" s="41">
        <f t="shared" si="34"/>
        <v>6.4</v>
      </c>
      <c r="AI160" s="41" t="str">
        <f t="shared" si="35"/>
        <v>Cleared</v>
      </c>
    </row>
    <row r="161" spans="1:35" x14ac:dyDescent="0.3">
      <c r="A161" s="38">
        <v>157</v>
      </c>
      <c r="B161" s="39" t="s">
        <v>340</v>
      </c>
      <c r="C161" s="40" t="s">
        <v>341</v>
      </c>
      <c r="D161" s="41">
        <v>3</v>
      </c>
      <c r="E161" s="41">
        <v>3</v>
      </c>
      <c r="F161" s="41">
        <v>3</v>
      </c>
      <c r="G161" s="41">
        <v>3</v>
      </c>
      <c r="H161" s="41">
        <v>3</v>
      </c>
      <c r="I161" s="41">
        <f t="shared" si="24"/>
        <v>3</v>
      </c>
      <c r="J161" s="41">
        <f t="shared" si="25"/>
        <v>6</v>
      </c>
      <c r="K161" s="41" t="str">
        <f t="shared" si="26"/>
        <v>Cleared</v>
      </c>
      <c r="L161" s="41">
        <v>3.3333333333333335</v>
      </c>
      <c r="M161" s="41">
        <v>3.3333333333333335</v>
      </c>
      <c r="N161" s="41">
        <v>4</v>
      </c>
      <c r="O161" s="41">
        <v>4</v>
      </c>
      <c r="P161" s="41">
        <v>4.0333333333333332</v>
      </c>
      <c r="Q161" s="41">
        <f t="shared" si="27"/>
        <v>3.7400000000000007</v>
      </c>
      <c r="R161" s="41">
        <f t="shared" si="28"/>
        <v>7.4800000000000013</v>
      </c>
      <c r="S161" s="41" t="str">
        <f t="shared" si="29"/>
        <v>Cleared</v>
      </c>
      <c r="T161" s="41">
        <v>3</v>
      </c>
      <c r="U161" s="41">
        <v>3.6666666666666665</v>
      </c>
      <c r="V161" s="41">
        <v>3.5</v>
      </c>
      <c r="W161" s="41">
        <v>3.6666666666666665</v>
      </c>
      <c r="X161" s="41">
        <v>3.458333333333333</v>
      </c>
      <c r="Y161" s="41">
        <f t="shared" si="30"/>
        <v>3.458333333333333</v>
      </c>
      <c r="Z161" s="41">
        <f t="shared" si="31"/>
        <v>6.9166666666666661</v>
      </c>
      <c r="AA161" s="41" t="str">
        <f t="shared" si="32"/>
        <v>Cleared</v>
      </c>
      <c r="AB161" s="41">
        <v>3.5</v>
      </c>
      <c r="AC161" s="41">
        <v>3.5</v>
      </c>
      <c r="AD161" s="41">
        <v>3.5</v>
      </c>
      <c r="AE161" s="41">
        <v>3.5</v>
      </c>
      <c r="AF161" s="41">
        <v>3.5</v>
      </c>
      <c r="AG161" s="41">
        <f t="shared" si="33"/>
        <v>3.5</v>
      </c>
      <c r="AH161" s="41">
        <f t="shared" si="34"/>
        <v>7</v>
      </c>
      <c r="AI161" s="41" t="str">
        <f t="shared" si="35"/>
        <v>Cleared</v>
      </c>
    </row>
    <row r="162" spans="1:35" x14ac:dyDescent="0.3">
      <c r="A162" s="38">
        <v>158</v>
      </c>
      <c r="B162" s="39" t="s">
        <v>342</v>
      </c>
      <c r="C162" s="40" t="s">
        <v>343</v>
      </c>
      <c r="D162" s="41">
        <v>3</v>
      </c>
      <c r="E162" s="41">
        <v>3</v>
      </c>
      <c r="F162" s="41">
        <v>3</v>
      </c>
      <c r="G162" s="41">
        <v>3</v>
      </c>
      <c r="H162" s="41">
        <v>3</v>
      </c>
      <c r="I162" s="41">
        <f t="shared" si="24"/>
        <v>3</v>
      </c>
      <c r="J162" s="41">
        <f t="shared" si="25"/>
        <v>6</v>
      </c>
      <c r="K162" s="41" t="str">
        <f t="shared" si="26"/>
        <v>Cleared</v>
      </c>
      <c r="L162" s="41">
        <v>2</v>
      </c>
      <c r="M162" s="41">
        <v>2</v>
      </c>
      <c r="N162" s="41">
        <v>3</v>
      </c>
      <c r="O162" s="41">
        <v>3</v>
      </c>
      <c r="P162" s="41">
        <v>2.5</v>
      </c>
      <c r="Q162" s="41">
        <f t="shared" si="27"/>
        <v>2.5</v>
      </c>
      <c r="R162" s="41">
        <f t="shared" si="28"/>
        <v>5</v>
      </c>
      <c r="S162" s="41" t="str">
        <f t="shared" si="29"/>
        <v>NC</v>
      </c>
      <c r="T162" s="41">
        <v>2.25</v>
      </c>
      <c r="U162" s="41">
        <v>3</v>
      </c>
      <c r="V162" s="41">
        <v>2.5</v>
      </c>
      <c r="W162" s="41">
        <v>3</v>
      </c>
      <c r="X162" s="41">
        <v>2.6875</v>
      </c>
      <c r="Y162" s="41">
        <f t="shared" si="30"/>
        <v>2.6875</v>
      </c>
      <c r="Z162" s="41">
        <f t="shared" si="31"/>
        <v>5.375</v>
      </c>
      <c r="AA162" s="41" t="str">
        <f t="shared" si="32"/>
        <v>NC</v>
      </c>
      <c r="AB162" s="41">
        <v>2.25</v>
      </c>
      <c r="AC162" s="41">
        <v>2.25</v>
      </c>
      <c r="AD162" s="41">
        <v>2.25</v>
      </c>
      <c r="AE162" s="41">
        <v>2.25</v>
      </c>
      <c r="AF162" s="41">
        <v>2.25</v>
      </c>
      <c r="AG162" s="41">
        <f t="shared" si="33"/>
        <v>2.25</v>
      </c>
      <c r="AH162" s="41">
        <f t="shared" si="34"/>
        <v>4.5</v>
      </c>
      <c r="AI162" s="41" t="str">
        <f t="shared" si="35"/>
        <v>NC</v>
      </c>
    </row>
    <row r="163" spans="1:35" x14ac:dyDescent="0.3">
      <c r="A163" s="38">
        <v>159</v>
      </c>
      <c r="B163" s="39" t="s">
        <v>344</v>
      </c>
      <c r="C163" s="40" t="s">
        <v>345</v>
      </c>
      <c r="D163" s="41">
        <v>3</v>
      </c>
      <c r="E163" s="41">
        <v>3</v>
      </c>
      <c r="F163" s="41">
        <v>3</v>
      </c>
      <c r="G163" s="41">
        <v>3</v>
      </c>
      <c r="H163" s="41">
        <v>3</v>
      </c>
      <c r="I163" s="41">
        <f t="shared" si="24"/>
        <v>3</v>
      </c>
      <c r="J163" s="41">
        <f t="shared" si="25"/>
        <v>6</v>
      </c>
      <c r="K163" s="41" t="str">
        <f t="shared" si="26"/>
        <v>Cleared</v>
      </c>
      <c r="L163" s="41">
        <v>3</v>
      </c>
      <c r="M163" s="41">
        <v>3</v>
      </c>
      <c r="N163" s="41">
        <v>3.6666666666666665</v>
      </c>
      <c r="O163" s="41">
        <v>4</v>
      </c>
      <c r="P163" s="41">
        <v>3.2666666666666671</v>
      </c>
      <c r="Q163" s="41">
        <f t="shared" si="27"/>
        <v>3.3866666666666667</v>
      </c>
      <c r="R163" s="41">
        <f t="shared" si="28"/>
        <v>6.7733333333333334</v>
      </c>
      <c r="S163" s="41" t="str">
        <f t="shared" si="29"/>
        <v>Cleared</v>
      </c>
      <c r="T163" s="41">
        <v>2.5</v>
      </c>
      <c r="U163" s="41">
        <v>3.5</v>
      </c>
      <c r="V163" s="41">
        <v>3</v>
      </c>
      <c r="W163" s="41">
        <v>3</v>
      </c>
      <c r="X163" s="41">
        <v>3</v>
      </c>
      <c r="Y163" s="41">
        <f t="shared" si="30"/>
        <v>3</v>
      </c>
      <c r="Z163" s="41">
        <f t="shared" si="31"/>
        <v>6</v>
      </c>
      <c r="AA163" s="41" t="str">
        <f t="shared" si="32"/>
        <v>Cleared</v>
      </c>
      <c r="AB163" s="41">
        <v>3</v>
      </c>
      <c r="AC163" s="41">
        <v>3</v>
      </c>
      <c r="AD163" s="41">
        <v>3</v>
      </c>
      <c r="AE163" s="41">
        <v>3</v>
      </c>
      <c r="AF163" s="41">
        <v>3</v>
      </c>
      <c r="AG163" s="41">
        <f t="shared" si="33"/>
        <v>3</v>
      </c>
      <c r="AH163" s="41">
        <f t="shared" si="34"/>
        <v>6</v>
      </c>
      <c r="AI163" s="41" t="str">
        <f t="shared" si="35"/>
        <v>Cleared</v>
      </c>
    </row>
    <row r="164" spans="1:35" x14ac:dyDescent="0.3">
      <c r="A164" s="38">
        <v>160</v>
      </c>
      <c r="B164" s="39" t="s">
        <v>346</v>
      </c>
      <c r="C164" s="40" t="s">
        <v>347</v>
      </c>
      <c r="D164" s="41">
        <v>3</v>
      </c>
      <c r="E164" s="41">
        <v>3</v>
      </c>
      <c r="F164" s="41">
        <v>3</v>
      </c>
      <c r="G164" s="41">
        <v>3</v>
      </c>
      <c r="H164" s="41">
        <v>3</v>
      </c>
      <c r="I164" s="41">
        <f t="shared" si="24"/>
        <v>3</v>
      </c>
      <c r="J164" s="41">
        <f t="shared" si="25"/>
        <v>6</v>
      </c>
      <c r="K164" s="41" t="str">
        <f t="shared" si="26"/>
        <v>Cleared</v>
      </c>
      <c r="L164" s="41">
        <v>2</v>
      </c>
      <c r="M164" s="41">
        <v>1.75</v>
      </c>
      <c r="N164" s="41">
        <v>2.5</v>
      </c>
      <c r="O164" s="41">
        <v>2.25</v>
      </c>
      <c r="P164" s="41">
        <v>2.25</v>
      </c>
      <c r="Q164" s="41">
        <f t="shared" si="27"/>
        <v>2.15</v>
      </c>
      <c r="R164" s="41">
        <f t="shared" si="28"/>
        <v>4.3</v>
      </c>
      <c r="S164" s="41" t="str">
        <f t="shared" si="29"/>
        <v>NC</v>
      </c>
      <c r="T164" s="41">
        <v>1.5</v>
      </c>
      <c r="U164" s="41">
        <v>2</v>
      </c>
      <c r="V164" s="41">
        <v>2</v>
      </c>
      <c r="W164" s="41">
        <v>2</v>
      </c>
      <c r="X164" s="41">
        <v>1.875</v>
      </c>
      <c r="Y164" s="41">
        <f t="shared" si="30"/>
        <v>1.875</v>
      </c>
      <c r="Z164" s="41">
        <f t="shared" si="31"/>
        <v>3.75</v>
      </c>
      <c r="AA164" s="41" t="str">
        <f t="shared" si="32"/>
        <v>NC</v>
      </c>
      <c r="AB164" s="41">
        <v>1.75</v>
      </c>
      <c r="AC164" s="41">
        <v>1.75</v>
      </c>
      <c r="AD164" s="41">
        <v>3.5</v>
      </c>
      <c r="AE164" s="41">
        <v>2.25</v>
      </c>
      <c r="AF164" s="41">
        <v>3</v>
      </c>
      <c r="AG164" s="41">
        <f t="shared" si="33"/>
        <v>2.4500000000000002</v>
      </c>
      <c r="AH164" s="41">
        <f t="shared" si="34"/>
        <v>4.9000000000000004</v>
      </c>
      <c r="AI164" s="41" t="str">
        <f t="shared" si="35"/>
        <v>NC</v>
      </c>
    </row>
    <row r="165" spans="1:35" x14ac:dyDescent="0.3">
      <c r="A165" s="38">
        <v>161</v>
      </c>
      <c r="B165" s="39" t="s">
        <v>348</v>
      </c>
      <c r="C165" s="40" t="s">
        <v>349</v>
      </c>
      <c r="D165" s="41">
        <v>3</v>
      </c>
      <c r="E165" s="41">
        <v>3</v>
      </c>
      <c r="F165" s="41">
        <v>3</v>
      </c>
      <c r="G165" s="41">
        <v>3</v>
      </c>
      <c r="H165" s="41">
        <v>3</v>
      </c>
      <c r="I165" s="41">
        <f t="shared" si="24"/>
        <v>3</v>
      </c>
      <c r="J165" s="41">
        <f t="shared" si="25"/>
        <v>6</v>
      </c>
      <c r="K165" s="41" t="str">
        <f t="shared" si="26"/>
        <v>Cleared</v>
      </c>
      <c r="L165" s="41">
        <v>3.5</v>
      </c>
      <c r="M165" s="41">
        <v>3</v>
      </c>
      <c r="N165" s="41">
        <v>3.5</v>
      </c>
      <c r="O165" s="41">
        <v>3.5</v>
      </c>
      <c r="P165" s="41">
        <v>3.5</v>
      </c>
      <c r="Q165" s="41">
        <f t="shared" si="27"/>
        <v>3.4</v>
      </c>
      <c r="R165" s="41">
        <f t="shared" si="28"/>
        <v>6.8</v>
      </c>
      <c r="S165" s="41" t="str">
        <f t="shared" si="29"/>
        <v>Cleared</v>
      </c>
      <c r="T165" s="41">
        <v>5</v>
      </c>
      <c r="U165" s="41">
        <v>4</v>
      </c>
      <c r="V165" s="41">
        <v>4</v>
      </c>
      <c r="W165" s="41">
        <v>4</v>
      </c>
      <c r="X165" s="41">
        <v>4.25</v>
      </c>
      <c r="Y165" s="41">
        <f t="shared" si="30"/>
        <v>4.25</v>
      </c>
      <c r="Z165" s="41">
        <f t="shared" si="31"/>
        <v>8.5</v>
      </c>
      <c r="AA165" s="41" t="str">
        <f t="shared" si="32"/>
        <v>Cleared</v>
      </c>
      <c r="AB165" s="41">
        <v>3</v>
      </c>
      <c r="AC165" s="41">
        <v>3</v>
      </c>
      <c r="AD165" s="41">
        <v>3</v>
      </c>
      <c r="AE165" s="41">
        <v>2</v>
      </c>
      <c r="AF165" s="41">
        <v>2</v>
      </c>
      <c r="AG165" s="41">
        <f t="shared" si="33"/>
        <v>2.6</v>
      </c>
      <c r="AH165" s="41">
        <f t="shared" si="34"/>
        <v>5.2</v>
      </c>
      <c r="AI165" s="41" t="str">
        <f t="shared" si="35"/>
        <v>NC</v>
      </c>
    </row>
    <row r="166" spans="1:35" x14ac:dyDescent="0.3">
      <c r="A166" s="38">
        <v>162</v>
      </c>
      <c r="B166" s="39" t="s">
        <v>350</v>
      </c>
      <c r="C166" s="40" t="s">
        <v>351</v>
      </c>
      <c r="D166" s="41">
        <v>3</v>
      </c>
      <c r="E166" s="41">
        <v>3</v>
      </c>
      <c r="F166" s="41">
        <v>3</v>
      </c>
      <c r="G166" s="41">
        <v>3</v>
      </c>
      <c r="H166" s="41">
        <v>3</v>
      </c>
      <c r="I166" s="41">
        <f t="shared" si="24"/>
        <v>3</v>
      </c>
      <c r="J166" s="41">
        <f t="shared" si="25"/>
        <v>6</v>
      </c>
      <c r="K166" s="41" t="str">
        <f t="shared" si="26"/>
        <v>Cleared</v>
      </c>
      <c r="L166" s="41">
        <v>3.5</v>
      </c>
      <c r="M166" s="41">
        <v>3</v>
      </c>
      <c r="N166" s="41">
        <v>4</v>
      </c>
      <c r="O166" s="41">
        <v>4</v>
      </c>
      <c r="P166" s="41">
        <v>3.5</v>
      </c>
      <c r="Q166" s="41">
        <f t="shared" si="27"/>
        <v>3.6</v>
      </c>
      <c r="R166" s="41">
        <f t="shared" si="28"/>
        <v>7.2</v>
      </c>
      <c r="S166" s="41" t="str">
        <f t="shared" si="29"/>
        <v>Cleared</v>
      </c>
      <c r="T166" s="41">
        <v>3.25</v>
      </c>
      <c r="U166" s="41">
        <v>3.5</v>
      </c>
      <c r="V166" s="41">
        <v>3.75</v>
      </c>
      <c r="W166" s="41">
        <v>3.5</v>
      </c>
      <c r="X166" s="41">
        <v>3.5</v>
      </c>
      <c r="Y166" s="41">
        <f t="shared" si="30"/>
        <v>3.5</v>
      </c>
      <c r="Z166" s="41">
        <f t="shared" si="31"/>
        <v>7</v>
      </c>
      <c r="AA166" s="41" t="str">
        <f t="shared" si="32"/>
        <v>Cleared</v>
      </c>
      <c r="AB166" s="41">
        <v>3.4</v>
      </c>
      <c r="AC166" s="41">
        <v>3.6</v>
      </c>
      <c r="AD166" s="41">
        <v>3.6</v>
      </c>
      <c r="AE166" s="41">
        <v>3.6</v>
      </c>
      <c r="AF166" s="41">
        <v>3.6</v>
      </c>
      <c r="AG166" s="41">
        <f t="shared" si="33"/>
        <v>3.56</v>
      </c>
      <c r="AH166" s="41">
        <f t="shared" si="34"/>
        <v>7.12</v>
      </c>
      <c r="AI166" s="41" t="str">
        <f t="shared" si="35"/>
        <v>Cleared</v>
      </c>
    </row>
    <row r="167" spans="1:35" x14ac:dyDescent="0.3">
      <c r="A167" s="38">
        <v>163</v>
      </c>
      <c r="B167" s="39" t="s">
        <v>352</v>
      </c>
      <c r="C167" s="40" t="s">
        <v>353</v>
      </c>
      <c r="D167" s="41">
        <v>3</v>
      </c>
      <c r="E167" s="41">
        <v>3</v>
      </c>
      <c r="F167" s="41">
        <v>3</v>
      </c>
      <c r="G167" s="41">
        <v>3</v>
      </c>
      <c r="H167" s="41">
        <v>3</v>
      </c>
      <c r="I167" s="41">
        <f t="shared" si="24"/>
        <v>3</v>
      </c>
      <c r="J167" s="41">
        <f t="shared" si="25"/>
        <v>6</v>
      </c>
      <c r="K167" s="41" t="str">
        <f t="shared" si="26"/>
        <v>Cleared</v>
      </c>
      <c r="L167" s="41">
        <v>3</v>
      </c>
      <c r="M167" s="41">
        <v>4</v>
      </c>
      <c r="N167" s="41">
        <v>3.6666666666666665</v>
      </c>
      <c r="O167" s="41">
        <v>4</v>
      </c>
      <c r="P167" s="41">
        <v>3.6</v>
      </c>
      <c r="Q167" s="41">
        <f t="shared" si="27"/>
        <v>3.6533333333333333</v>
      </c>
      <c r="R167" s="41">
        <f t="shared" si="28"/>
        <v>7.3066666666666666</v>
      </c>
      <c r="S167" s="41" t="str">
        <f t="shared" si="29"/>
        <v>Cleared</v>
      </c>
      <c r="T167" s="41">
        <v>3</v>
      </c>
      <c r="U167" s="41">
        <v>3.5</v>
      </c>
      <c r="V167" s="41">
        <v>3</v>
      </c>
      <c r="W167" s="41">
        <v>3</v>
      </c>
      <c r="X167" s="41">
        <v>3.125</v>
      </c>
      <c r="Y167" s="41">
        <f t="shared" si="30"/>
        <v>3.125</v>
      </c>
      <c r="Z167" s="41">
        <f t="shared" si="31"/>
        <v>6.25</v>
      </c>
      <c r="AA167" s="41" t="str">
        <f t="shared" si="32"/>
        <v>Cleared</v>
      </c>
      <c r="AB167" s="41">
        <v>4</v>
      </c>
      <c r="AC167" s="41">
        <v>4</v>
      </c>
      <c r="AD167" s="41">
        <v>4</v>
      </c>
      <c r="AE167" s="41">
        <v>4</v>
      </c>
      <c r="AF167" s="41">
        <v>4</v>
      </c>
      <c r="AG167" s="41">
        <f t="shared" si="33"/>
        <v>4</v>
      </c>
      <c r="AH167" s="41">
        <f t="shared" si="34"/>
        <v>8</v>
      </c>
      <c r="AI167" s="41" t="str">
        <f t="shared" si="35"/>
        <v>Cleared</v>
      </c>
    </row>
    <row r="168" spans="1:35" x14ac:dyDescent="0.3">
      <c r="A168" s="38">
        <v>164</v>
      </c>
      <c r="B168" s="39" t="s">
        <v>354</v>
      </c>
      <c r="C168" s="40" t="s">
        <v>355</v>
      </c>
      <c r="D168" s="41">
        <v>3</v>
      </c>
      <c r="E168" s="41">
        <v>3</v>
      </c>
      <c r="F168" s="41">
        <v>3</v>
      </c>
      <c r="G168" s="41">
        <v>3</v>
      </c>
      <c r="H168" s="41">
        <v>3</v>
      </c>
      <c r="I168" s="41">
        <f t="shared" si="24"/>
        <v>3</v>
      </c>
      <c r="J168" s="41">
        <f t="shared" si="25"/>
        <v>6</v>
      </c>
      <c r="K168" s="41" t="str">
        <f t="shared" si="26"/>
        <v>Cleared</v>
      </c>
      <c r="L168" s="41">
        <v>2.6666666666666665</v>
      </c>
      <c r="M168" s="41">
        <v>3</v>
      </c>
      <c r="N168" s="41">
        <v>3.3333333333333335</v>
      </c>
      <c r="O168" s="41">
        <v>3.3333333333333335</v>
      </c>
      <c r="P168" s="41">
        <v>3.9333333333333336</v>
      </c>
      <c r="Q168" s="41">
        <f t="shared" si="27"/>
        <v>3.253333333333333</v>
      </c>
      <c r="R168" s="41">
        <f t="shared" si="28"/>
        <v>6.5066666666666659</v>
      </c>
      <c r="S168" s="41" t="str">
        <f t="shared" si="29"/>
        <v>Cleared</v>
      </c>
      <c r="T168" s="41">
        <v>3</v>
      </c>
      <c r="U168" s="41">
        <v>4</v>
      </c>
      <c r="V168" s="41">
        <v>3.5</v>
      </c>
      <c r="W168" s="41">
        <v>3.5</v>
      </c>
      <c r="X168" s="41">
        <v>3.5</v>
      </c>
      <c r="Y168" s="41">
        <f t="shared" si="30"/>
        <v>3.5</v>
      </c>
      <c r="Z168" s="41">
        <f t="shared" si="31"/>
        <v>7</v>
      </c>
      <c r="AA168" s="41" t="str">
        <f t="shared" si="32"/>
        <v>Cleared</v>
      </c>
      <c r="AB168" s="41">
        <v>4</v>
      </c>
      <c r="AC168" s="41">
        <v>4</v>
      </c>
      <c r="AD168" s="41">
        <v>4</v>
      </c>
      <c r="AE168" s="41">
        <v>4</v>
      </c>
      <c r="AF168" s="41">
        <v>4</v>
      </c>
      <c r="AG168" s="41">
        <f t="shared" si="33"/>
        <v>4</v>
      </c>
      <c r="AH168" s="41">
        <f t="shared" si="34"/>
        <v>8</v>
      </c>
      <c r="AI168" s="41" t="str">
        <f t="shared" si="35"/>
        <v>Cleared</v>
      </c>
    </row>
    <row r="169" spans="1:35" x14ac:dyDescent="0.3">
      <c r="A169" s="38">
        <v>165</v>
      </c>
      <c r="B169" s="39" t="s">
        <v>356</v>
      </c>
      <c r="C169" s="40" t="s">
        <v>357</v>
      </c>
      <c r="D169" s="41">
        <v>3</v>
      </c>
      <c r="E169" s="41">
        <v>3</v>
      </c>
      <c r="F169" s="41">
        <v>3</v>
      </c>
      <c r="G169" s="41">
        <v>3</v>
      </c>
      <c r="H169" s="41">
        <v>3</v>
      </c>
      <c r="I169" s="41">
        <f t="shared" si="24"/>
        <v>3</v>
      </c>
      <c r="J169" s="41">
        <f t="shared" si="25"/>
        <v>6</v>
      </c>
      <c r="K169" s="41" t="str">
        <f t="shared" si="26"/>
        <v>Cleared</v>
      </c>
      <c r="L169" s="41">
        <v>2</v>
      </c>
      <c r="M169" s="41">
        <v>1.5</v>
      </c>
      <c r="N169" s="41">
        <v>2.25</v>
      </c>
      <c r="O169" s="41">
        <v>1.5</v>
      </c>
      <c r="P169" s="41">
        <v>1.75</v>
      </c>
      <c r="Q169" s="41">
        <f t="shared" si="27"/>
        <v>1.8</v>
      </c>
      <c r="R169" s="41">
        <f t="shared" si="28"/>
        <v>3.6</v>
      </c>
      <c r="S169" s="41" t="str">
        <f t="shared" si="29"/>
        <v>NC</v>
      </c>
      <c r="T169" s="41">
        <v>2</v>
      </c>
      <c r="U169" s="41">
        <v>2.5</v>
      </c>
      <c r="V169" s="41">
        <v>2.25</v>
      </c>
      <c r="W169" s="41">
        <v>2</v>
      </c>
      <c r="X169" s="41">
        <v>2.1875</v>
      </c>
      <c r="Y169" s="41">
        <f t="shared" si="30"/>
        <v>2.1875</v>
      </c>
      <c r="Z169" s="41">
        <f t="shared" si="31"/>
        <v>4.375</v>
      </c>
      <c r="AA169" s="41" t="str">
        <f t="shared" si="32"/>
        <v>NC</v>
      </c>
      <c r="AB169" s="41">
        <v>2.5</v>
      </c>
      <c r="AC169" s="41">
        <v>2.5</v>
      </c>
      <c r="AD169" s="41">
        <v>2.5</v>
      </c>
      <c r="AE169" s="41">
        <v>3</v>
      </c>
      <c r="AF169" s="41">
        <v>2.5</v>
      </c>
      <c r="AG169" s="41">
        <f t="shared" si="33"/>
        <v>2.6</v>
      </c>
      <c r="AH169" s="41">
        <f t="shared" si="34"/>
        <v>5.2</v>
      </c>
      <c r="AI169" s="41" t="str">
        <f t="shared" si="35"/>
        <v>NC</v>
      </c>
    </row>
    <row r="170" spans="1:35" x14ac:dyDescent="0.3">
      <c r="A170" s="38">
        <v>166</v>
      </c>
      <c r="B170" s="39" t="s">
        <v>358</v>
      </c>
      <c r="C170" s="40" t="s">
        <v>359</v>
      </c>
      <c r="D170" s="41">
        <v>3</v>
      </c>
      <c r="E170" s="41">
        <v>3</v>
      </c>
      <c r="F170" s="41">
        <v>3</v>
      </c>
      <c r="G170" s="41">
        <v>3</v>
      </c>
      <c r="H170" s="41">
        <v>3</v>
      </c>
      <c r="I170" s="41">
        <f t="shared" si="24"/>
        <v>3</v>
      </c>
      <c r="J170" s="41">
        <f t="shared" si="25"/>
        <v>6</v>
      </c>
      <c r="K170" s="41" t="str">
        <f t="shared" si="26"/>
        <v>Cleared</v>
      </c>
      <c r="L170" s="41">
        <v>1.75</v>
      </c>
      <c r="M170" s="41">
        <v>2.25</v>
      </c>
      <c r="N170" s="41">
        <v>2.5</v>
      </c>
      <c r="O170" s="41">
        <v>2.75</v>
      </c>
      <c r="P170" s="41">
        <v>2.25</v>
      </c>
      <c r="Q170" s="41">
        <f t="shared" si="27"/>
        <v>2.2999999999999998</v>
      </c>
      <c r="R170" s="41">
        <f t="shared" si="28"/>
        <v>4.5999999999999996</v>
      </c>
      <c r="S170" s="41" t="str">
        <f t="shared" si="29"/>
        <v>NC</v>
      </c>
      <c r="T170" s="41">
        <v>1.5</v>
      </c>
      <c r="U170" s="41">
        <v>2</v>
      </c>
      <c r="V170" s="41">
        <v>2</v>
      </c>
      <c r="W170" s="41">
        <v>0.5</v>
      </c>
      <c r="X170" s="41">
        <v>1.5</v>
      </c>
      <c r="Y170" s="41">
        <f t="shared" si="30"/>
        <v>1.5</v>
      </c>
      <c r="Z170" s="41">
        <f t="shared" si="31"/>
        <v>3</v>
      </c>
      <c r="AA170" s="41" t="str">
        <f t="shared" si="32"/>
        <v>NC</v>
      </c>
      <c r="AB170" s="41">
        <v>3</v>
      </c>
      <c r="AC170" s="41">
        <v>3</v>
      </c>
      <c r="AD170" s="41">
        <v>4</v>
      </c>
      <c r="AE170" s="41">
        <v>3</v>
      </c>
      <c r="AF170" s="41">
        <v>3</v>
      </c>
      <c r="AG170" s="41">
        <f t="shared" si="33"/>
        <v>3.2</v>
      </c>
      <c r="AH170" s="41">
        <f t="shared" si="34"/>
        <v>6.4</v>
      </c>
      <c r="AI170" s="41" t="str">
        <f t="shared" si="35"/>
        <v>Cleared</v>
      </c>
    </row>
    <row r="171" spans="1:35" x14ac:dyDescent="0.3">
      <c r="A171" s="38">
        <v>167</v>
      </c>
      <c r="B171" s="39" t="s">
        <v>360</v>
      </c>
      <c r="C171" s="40" t="s">
        <v>361</v>
      </c>
      <c r="D171" s="41">
        <v>3</v>
      </c>
      <c r="E171" s="41">
        <v>3</v>
      </c>
      <c r="F171" s="41">
        <v>3</v>
      </c>
      <c r="G171" s="41">
        <v>3</v>
      </c>
      <c r="H171" s="41">
        <v>3</v>
      </c>
      <c r="I171" s="41">
        <f t="shared" si="24"/>
        <v>3</v>
      </c>
      <c r="J171" s="41">
        <f t="shared" si="25"/>
        <v>6</v>
      </c>
      <c r="K171" s="41" t="str">
        <f t="shared" si="26"/>
        <v>Cleared</v>
      </c>
      <c r="L171" s="41">
        <v>3.6666666666666665</v>
      </c>
      <c r="M171" s="41">
        <v>3.6666666666666665</v>
      </c>
      <c r="N171" s="41">
        <v>4</v>
      </c>
      <c r="O171" s="41">
        <v>4</v>
      </c>
      <c r="P171" s="41">
        <v>3.1333333333333333</v>
      </c>
      <c r="Q171" s="41">
        <f t="shared" si="27"/>
        <v>3.6933333333333329</v>
      </c>
      <c r="R171" s="41">
        <f t="shared" si="28"/>
        <v>7.3866666666666658</v>
      </c>
      <c r="S171" s="41" t="str">
        <f t="shared" si="29"/>
        <v>Cleared</v>
      </c>
      <c r="T171" s="41">
        <v>3.3333333333333335</v>
      </c>
      <c r="U171" s="41">
        <v>3.3333333333333335</v>
      </c>
      <c r="V171" s="41">
        <v>3</v>
      </c>
      <c r="W171" s="41">
        <v>3.3333333333333335</v>
      </c>
      <c r="X171" s="41">
        <v>3.2500000000000004</v>
      </c>
      <c r="Y171" s="41">
        <f t="shared" si="30"/>
        <v>3.2500000000000009</v>
      </c>
      <c r="Z171" s="41">
        <f t="shared" si="31"/>
        <v>6.5000000000000018</v>
      </c>
      <c r="AA171" s="41" t="str">
        <f t="shared" si="32"/>
        <v>Cleared</v>
      </c>
      <c r="AB171" s="41">
        <v>3.75</v>
      </c>
      <c r="AC171" s="41">
        <v>4</v>
      </c>
      <c r="AD171" s="41">
        <v>3.75</v>
      </c>
      <c r="AE171" s="41">
        <v>3.75</v>
      </c>
      <c r="AF171" s="41">
        <v>3.75</v>
      </c>
      <c r="AG171" s="41">
        <f t="shared" si="33"/>
        <v>3.8</v>
      </c>
      <c r="AH171" s="41">
        <f t="shared" si="34"/>
        <v>7.6</v>
      </c>
      <c r="AI171" s="41" t="str">
        <f t="shared" si="35"/>
        <v>Cleared</v>
      </c>
    </row>
    <row r="172" spans="1:35" x14ac:dyDescent="0.3">
      <c r="A172" s="38">
        <v>168</v>
      </c>
      <c r="B172" s="39" t="s">
        <v>362</v>
      </c>
      <c r="C172" s="40" t="s">
        <v>363</v>
      </c>
      <c r="D172" s="41">
        <v>3</v>
      </c>
      <c r="E172" s="41">
        <v>3</v>
      </c>
      <c r="F172" s="41">
        <v>3</v>
      </c>
      <c r="G172" s="41">
        <v>3</v>
      </c>
      <c r="H172" s="41">
        <v>3</v>
      </c>
      <c r="I172" s="41">
        <f t="shared" si="24"/>
        <v>3</v>
      </c>
      <c r="J172" s="41">
        <f t="shared" si="25"/>
        <v>6</v>
      </c>
      <c r="K172" s="41" t="str">
        <f t="shared" si="26"/>
        <v>Cleared</v>
      </c>
      <c r="L172" s="41">
        <v>3.75</v>
      </c>
      <c r="M172" s="41">
        <v>4.25</v>
      </c>
      <c r="N172" s="41">
        <v>3.25</v>
      </c>
      <c r="O172" s="41">
        <v>3.5</v>
      </c>
      <c r="P172" s="41">
        <v>2.95</v>
      </c>
      <c r="Q172" s="41">
        <f t="shared" si="27"/>
        <v>3.54</v>
      </c>
      <c r="R172" s="41">
        <f t="shared" si="28"/>
        <v>7.08</v>
      </c>
      <c r="S172" s="41" t="str">
        <f t="shared" si="29"/>
        <v>Cleared</v>
      </c>
      <c r="T172" s="41">
        <v>3</v>
      </c>
      <c r="U172" s="41">
        <v>4</v>
      </c>
      <c r="V172" s="41">
        <v>3.5</v>
      </c>
      <c r="W172" s="41">
        <v>3.5</v>
      </c>
      <c r="X172" s="41">
        <v>3.5</v>
      </c>
      <c r="Y172" s="41">
        <f t="shared" si="30"/>
        <v>3.5</v>
      </c>
      <c r="Z172" s="41">
        <f t="shared" si="31"/>
        <v>7</v>
      </c>
      <c r="AA172" s="41" t="str">
        <f t="shared" si="32"/>
        <v>Cleared</v>
      </c>
      <c r="AB172" s="41" t="s">
        <v>499</v>
      </c>
      <c r="AC172" s="41" t="s">
        <v>499</v>
      </c>
      <c r="AD172" s="41" t="s">
        <v>499</v>
      </c>
      <c r="AE172" s="41" t="s">
        <v>499</v>
      </c>
      <c r="AF172" s="41" t="s">
        <v>499</v>
      </c>
      <c r="AG172" s="41" t="str">
        <f t="shared" si="33"/>
        <v>0</v>
      </c>
      <c r="AH172" s="41">
        <f t="shared" si="34"/>
        <v>0</v>
      </c>
      <c r="AI172" s="41" t="str">
        <f t="shared" si="35"/>
        <v>NC</v>
      </c>
    </row>
    <row r="173" spans="1:35" x14ac:dyDescent="0.3">
      <c r="A173" s="38">
        <v>169</v>
      </c>
      <c r="B173" s="39" t="s">
        <v>364</v>
      </c>
      <c r="C173" s="40" t="s">
        <v>365</v>
      </c>
      <c r="D173" s="41">
        <v>3</v>
      </c>
      <c r="E173" s="41">
        <v>3</v>
      </c>
      <c r="F173" s="41">
        <v>3</v>
      </c>
      <c r="G173" s="41">
        <v>3</v>
      </c>
      <c r="H173" s="41">
        <v>3</v>
      </c>
      <c r="I173" s="41">
        <f t="shared" si="24"/>
        <v>3</v>
      </c>
      <c r="J173" s="41">
        <f t="shared" si="25"/>
        <v>6</v>
      </c>
      <c r="K173" s="41" t="str">
        <f t="shared" si="26"/>
        <v>Cleared</v>
      </c>
      <c r="L173" s="41">
        <v>3.5</v>
      </c>
      <c r="M173" s="41">
        <v>3.5</v>
      </c>
      <c r="N173" s="41">
        <v>4</v>
      </c>
      <c r="O173" s="41">
        <v>4</v>
      </c>
      <c r="P173" s="41">
        <v>4</v>
      </c>
      <c r="Q173" s="41">
        <f t="shared" si="27"/>
        <v>3.8</v>
      </c>
      <c r="R173" s="41">
        <f t="shared" si="28"/>
        <v>7.6</v>
      </c>
      <c r="S173" s="41" t="str">
        <f t="shared" si="29"/>
        <v>Cleared</v>
      </c>
      <c r="T173" s="41">
        <v>3.25</v>
      </c>
      <c r="U173" s="41">
        <v>3.25</v>
      </c>
      <c r="V173" s="41">
        <v>3.25</v>
      </c>
      <c r="W173" s="41">
        <v>3.25</v>
      </c>
      <c r="X173" s="41">
        <v>3.25</v>
      </c>
      <c r="Y173" s="41">
        <f t="shared" si="30"/>
        <v>3.25</v>
      </c>
      <c r="Z173" s="41">
        <f t="shared" si="31"/>
        <v>6.5</v>
      </c>
      <c r="AA173" s="41" t="str">
        <f t="shared" si="32"/>
        <v>Cleared</v>
      </c>
      <c r="AB173" s="41">
        <v>3.5</v>
      </c>
      <c r="AC173" s="41">
        <v>3.25</v>
      </c>
      <c r="AD173" s="41">
        <v>3.75</v>
      </c>
      <c r="AE173" s="41">
        <v>3.75</v>
      </c>
      <c r="AF173" s="41">
        <v>3.5</v>
      </c>
      <c r="AG173" s="41">
        <f t="shared" si="33"/>
        <v>3.55</v>
      </c>
      <c r="AH173" s="41">
        <f t="shared" si="34"/>
        <v>7.1</v>
      </c>
      <c r="AI173" s="41" t="str">
        <f t="shared" si="35"/>
        <v>Cleared</v>
      </c>
    </row>
    <row r="174" spans="1:35" x14ac:dyDescent="0.3">
      <c r="A174" s="38">
        <v>170</v>
      </c>
      <c r="B174" s="39" t="s">
        <v>366</v>
      </c>
      <c r="C174" s="40" t="s">
        <v>367</v>
      </c>
      <c r="D174" s="41">
        <v>3</v>
      </c>
      <c r="E174" s="41">
        <v>3</v>
      </c>
      <c r="F174" s="41">
        <v>3</v>
      </c>
      <c r="G174" s="41">
        <v>3</v>
      </c>
      <c r="H174" s="41">
        <v>3</v>
      </c>
      <c r="I174" s="41">
        <f t="shared" si="24"/>
        <v>3</v>
      </c>
      <c r="J174" s="41">
        <f t="shared" si="25"/>
        <v>6</v>
      </c>
      <c r="K174" s="41" t="str">
        <f t="shared" si="26"/>
        <v>Cleared</v>
      </c>
      <c r="L174" s="41">
        <v>3.5</v>
      </c>
      <c r="M174" s="41">
        <v>3.5</v>
      </c>
      <c r="N174" s="41">
        <v>3.5</v>
      </c>
      <c r="O174" s="41">
        <v>3.5</v>
      </c>
      <c r="P174" s="41">
        <v>3.5</v>
      </c>
      <c r="Q174" s="41">
        <f t="shared" si="27"/>
        <v>3.5</v>
      </c>
      <c r="R174" s="41">
        <f t="shared" si="28"/>
        <v>7</v>
      </c>
      <c r="S174" s="41" t="str">
        <f t="shared" si="29"/>
        <v>Cleared</v>
      </c>
      <c r="T174" s="41">
        <v>3</v>
      </c>
      <c r="U174" s="41">
        <v>3</v>
      </c>
      <c r="V174" s="41">
        <v>3</v>
      </c>
      <c r="W174" s="41">
        <v>3</v>
      </c>
      <c r="X174" s="41">
        <v>3</v>
      </c>
      <c r="Y174" s="41">
        <f t="shared" si="30"/>
        <v>3</v>
      </c>
      <c r="Z174" s="41">
        <f t="shared" si="31"/>
        <v>6</v>
      </c>
      <c r="AA174" s="41" t="str">
        <f t="shared" si="32"/>
        <v>Cleared</v>
      </c>
      <c r="AB174" s="41">
        <v>4</v>
      </c>
      <c r="AC174" s="41">
        <v>4</v>
      </c>
      <c r="AD174" s="41">
        <v>4</v>
      </c>
      <c r="AE174" s="41">
        <v>3</v>
      </c>
      <c r="AF174" s="41">
        <v>4</v>
      </c>
      <c r="AG174" s="41">
        <f t="shared" si="33"/>
        <v>3.8</v>
      </c>
      <c r="AH174" s="41">
        <f t="shared" si="34"/>
        <v>7.6</v>
      </c>
      <c r="AI174" s="41" t="str">
        <f t="shared" si="35"/>
        <v>Cleared</v>
      </c>
    </row>
    <row r="175" spans="1:35" x14ac:dyDescent="0.3">
      <c r="A175" s="38">
        <v>171</v>
      </c>
      <c r="B175" s="39" t="s">
        <v>368</v>
      </c>
      <c r="C175" s="40" t="s">
        <v>369</v>
      </c>
      <c r="D175" s="41">
        <v>3</v>
      </c>
      <c r="E175" s="41">
        <v>3</v>
      </c>
      <c r="F175" s="41">
        <v>3</v>
      </c>
      <c r="G175" s="41">
        <v>3</v>
      </c>
      <c r="H175" s="41">
        <v>3</v>
      </c>
      <c r="I175" s="41">
        <f t="shared" si="24"/>
        <v>3</v>
      </c>
      <c r="J175" s="41">
        <f t="shared" si="25"/>
        <v>6</v>
      </c>
      <c r="K175" s="41" t="str">
        <f t="shared" si="26"/>
        <v>Cleared</v>
      </c>
      <c r="L175" s="41">
        <v>4</v>
      </c>
      <c r="M175" s="41">
        <v>4</v>
      </c>
      <c r="N175" s="41">
        <v>3.6666666666666665</v>
      </c>
      <c r="O175" s="41">
        <v>3.3333333333333335</v>
      </c>
      <c r="P175" s="41">
        <v>3.6</v>
      </c>
      <c r="Q175" s="41">
        <f t="shared" si="27"/>
        <v>3.72</v>
      </c>
      <c r="R175" s="41">
        <f t="shared" si="28"/>
        <v>7.44</v>
      </c>
      <c r="S175" s="41" t="str">
        <f t="shared" si="29"/>
        <v>Cleared</v>
      </c>
      <c r="T175" s="41">
        <v>2.3333333333333335</v>
      </c>
      <c r="U175" s="41">
        <v>3.3333333333333335</v>
      </c>
      <c r="V175" s="41">
        <v>2.8333333333333335</v>
      </c>
      <c r="W175" s="41">
        <v>3</v>
      </c>
      <c r="X175" s="41">
        <v>2.875</v>
      </c>
      <c r="Y175" s="41">
        <f t="shared" si="30"/>
        <v>2.875</v>
      </c>
      <c r="Z175" s="41">
        <f t="shared" si="31"/>
        <v>5.75</v>
      </c>
      <c r="AA175" s="41" t="str">
        <f t="shared" si="32"/>
        <v>NC</v>
      </c>
      <c r="AB175" s="41">
        <v>2.25</v>
      </c>
      <c r="AC175" s="41">
        <v>2.25</v>
      </c>
      <c r="AD175" s="41">
        <v>2.5</v>
      </c>
      <c r="AE175" s="41">
        <v>2.5</v>
      </c>
      <c r="AF175" s="41">
        <v>2.5</v>
      </c>
      <c r="AG175" s="41">
        <f t="shared" si="33"/>
        <v>2.4</v>
      </c>
      <c r="AH175" s="41">
        <f t="shared" si="34"/>
        <v>4.8</v>
      </c>
      <c r="AI175" s="41" t="str">
        <f t="shared" si="35"/>
        <v>NC</v>
      </c>
    </row>
    <row r="176" spans="1:35" x14ac:dyDescent="0.3">
      <c r="A176" s="38">
        <v>172</v>
      </c>
      <c r="B176" s="39" t="s">
        <v>370</v>
      </c>
      <c r="C176" s="40" t="s">
        <v>371</v>
      </c>
      <c r="D176" s="41">
        <v>3</v>
      </c>
      <c r="E176" s="41">
        <v>3</v>
      </c>
      <c r="F176" s="41">
        <v>3</v>
      </c>
      <c r="G176" s="41">
        <v>3</v>
      </c>
      <c r="H176" s="41">
        <v>3</v>
      </c>
      <c r="I176" s="41">
        <f t="shared" si="24"/>
        <v>3</v>
      </c>
      <c r="J176" s="41">
        <f t="shared" si="25"/>
        <v>6</v>
      </c>
      <c r="K176" s="41" t="str">
        <f t="shared" si="26"/>
        <v>Cleared</v>
      </c>
      <c r="L176" s="41">
        <v>2.5</v>
      </c>
      <c r="M176" s="41">
        <v>2</v>
      </c>
      <c r="N176" s="41">
        <v>3.5</v>
      </c>
      <c r="O176" s="41">
        <v>2.5</v>
      </c>
      <c r="P176" s="41">
        <v>3.5</v>
      </c>
      <c r="Q176" s="41">
        <f t="shared" si="27"/>
        <v>2.8</v>
      </c>
      <c r="R176" s="41">
        <f t="shared" si="28"/>
        <v>5.6</v>
      </c>
      <c r="S176" s="41" t="str">
        <f t="shared" si="29"/>
        <v>NC</v>
      </c>
      <c r="T176" s="41">
        <v>2</v>
      </c>
      <c r="U176" s="41">
        <v>3</v>
      </c>
      <c r="V176" s="41">
        <v>3</v>
      </c>
      <c r="W176" s="41">
        <v>2</v>
      </c>
      <c r="X176" s="41">
        <v>2.5</v>
      </c>
      <c r="Y176" s="41">
        <f t="shared" si="30"/>
        <v>2.5</v>
      </c>
      <c r="Z176" s="41">
        <f t="shared" si="31"/>
        <v>5</v>
      </c>
      <c r="AA176" s="41" t="str">
        <f t="shared" si="32"/>
        <v>NC</v>
      </c>
      <c r="AB176" s="41">
        <v>4</v>
      </c>
      <c r="AC176" s="41">
        <v>3</v>
      </c>
      <c r="AD176" s="41">
        <v>3</v>
      </c>
      <c r="AE176" s="41">
        <v>3</v>
      </c>
      <c r="AF176" s="41">
        <v>3</v>
      </c>
      <c r="AG176" s="41">
        <f t="shared" si="33"/>
        <v>3.2</v>
      </c>
      <c r="AH176" s="41">
        <f t="shared" si="34"/>
        <v>6.4</v>
      </c>
      <c r="AI176" s="41" t="str">
        <f t="shared" si="35"/>
        <v>Cleared</v>
      </c>
    </row>
    <row r="177" spans="1:35" x14ac:dyDescent="0.3">
      <c r="A177" s="38">
        <v>173</v>
      </c>
      <c r="B177" s="39" t="s">
        <v>372</v>
      </c>
      <c r="C177" s="40" t="s">
        <v>373</v>
      </c>
      <c r="D177" s="41">
        <v>3</v>
      </c>
      <c r="E177" s="41">
        <v>3</v>
      </c>
      <c r="F177" s="41">
        <v>3</v>
      </c>
      <c r="G177" s="41">
        <v>3</v>
      </c>
      <c r="H177" s="41">
        <v>3</v>
      </c>
      <c r="I177" s="41">
        <f t="shared" si="24"/>
        <v>3</v>
      </c>
      <c r="J177" s="41">
        <f t="shared" si="25"/>
        <v>6</v>
      </c>
      <c r="K177" s="41" t="str">
        <f t="shared" si="26"/>
        <v>Cleared</v>
      </c>
      <c r="L177" s="41">
        <v>3.5</v>
      </c>
      <c r="M177" s="41">
        <v>3</v>
      </c>
      <c r="N177" s="41">
        <v>3.5</v>
      </c>
      <c r="O177" s="41">
        <v>3.5</v>
      </c>
      <c r="P177" s="41">
        <v>3.5</v>
      </c>
      <c r="Q177" s="41">
        <f t="shared" si="27"/>
        <v>3.4</v>
      </c>
      <c r="R177" s="41">
        <f t="shared" si="28"/>
        <v>6.8</v>
      </c>
      <c r="S177" s="41" t="str">
        <f t="shared" si="29"/>
        <v>Cleared</v>
      </c>
      <c r="T177" s="41">
        <v>2.75</v>
      </c>
      <c r="U177" s="41">
        <v>3.5</v>
      </c>
      <c r="V177" s="41">
        <v>3.25</v>
      </c>
      <c r="W177" s="41">
        <v>3.25</v>
      </c>
      <c r="X177" s="41">
        <v>3.1875</v>
      </c>
      <c r="Y177" s="41">
        <f t="shared" si="30"/>
        <v>3.1875</v>
      </c>
      <c r="Z177" s="41">
        <f t="shared" si="31"/>
        <v>6.375</v>
      </c>
      <c r="AA177" s="41" t="str">
        <f t="shared" si="32"/>
        <v>Cleared</v>
      </c>
      <c r="AB177" s="41">
        <v>3.25</v>
      </c>
      <c r="AC177" s="41">
        <v>3</v>
      </c>
      <c r="AD177" s="41">
        <v>3.25</v>
      </c>
      <c r="AE177" s="41">
        <v>3.25</v>
      </c>
      <c r="AF177" s="41">
        <v>2.75</v>
      </c>
      <c r="AG177" s="41">
        <f t="shared" si="33"/>
        <v>3.1</v>
      </c>
      <c r="AH177" s="41">
        <f t="shared" si="34"/>
        <v>6.2</v>
      </c>
      <c r="AI177" s="41" t="str">
        <f t="shared" si="35"/>
        <v>Cleared</v>
      </c>
    </row>
    <row r="178" spans="1:35" x14ac:dyDescent="0.3">
      <c r="A178" s="38">
        <v>174</v>
      </c>
      <c r="B178" s="39" t="s">
        <v>374</v>
      </c>
      <c r="C178" s="40" t="s">
        <v>375</v>
      </c>
      <c r="D178" s="41">
        <v>3</v>
      </c>
      <c r="E178" s="41">
        <v>3</v>
      </c>
      <c r="F178" s="41">
        <v>3</v>
      </c>
      <c r="G178" s="41">
        <v>3</v>
      </c>
      <c r="H178" s="41">
        <v>3</v>
      </c>
      <c r="I178" s="41">
        <f t="shared" si="24"/>
        <v>3</v>
      </c>
      <c r="J178" s="41">
        <f t="shared" si="25"/>
        <v>6</v>
      </c>
      <c r="K178" s="41" t="str">
        <f t="shared" si="26"/>
        <v>Cleared</v>
      </c>
      <c r="L178" s="41">
        <v>3</v>
      </c>
      <c r="M178" s="41">
        <v>3</v>
      </c>
      <c r="N178" s="41">
        <v>3.5</v>
      </c>
      <c r="O178" s="41">
        <v>3.5</v>
      </c>
      <c r="P178" s="41">
        <v>3.5</v>
      </c>
      <c r="Q178" s="41">
        <f t="shared" si="27"/>
        <v>3.3</v>
      </c>
      <c r="R178" s="41">
        <f t="shared" si="28"/>
        <v>6.6</v>
      </c>
      <c r="S178" s="41" t="str">
        <f t="shared" si="29"/>
        <v>Cleared</v>
      </c>
      <c r="T178" s="41">
        <v>3</v>
      </c>
      <c r="U178" s="41">
        <v>3</v>
      </c>
      <c r="V178" s="41">
        <v>3</v>
      </c>
      <c r="W178" s="41">
        <v>1</v>
      </c>
      <c r="X178" s="41">
        <v>2.5</v>
      </c>
      <c r="Y178" s="41">
        <f t="shared" si="30"/>
        <v>2.5</v>
      </c>
      <c r="Z178" s="41">
        <f t="shared" si="31"/>
        <v>5</v>
      </c>
      <c r="AA178" s="41" t="str">
        <f t="shared" si="32"/>
        <v>NC</v>
      </c>
      <c r="AB178" s="41">
        <v>3</v>
      </c>
      <c r="AC178" s="41">
        <v>3</v>
      </c>
      <c r="AD178" s="41">
        <v>3</v>
      </c>
      <c r="AE178" s="41">
        <v>3</v>
      </c>
      <c r="AF178" s="41">
        <v>3</v>
      </c>
      <c r="AG178" s="41">
        <f t="shared" si="33"/>
        <v>3</v>
      </c>
      <c r="AH178" s="41">
        <f t="shared" si="34"/>
        <v>6</v>
      </c>
      <c r="AI178" s="41" t="str">
        <f t="shared" si="35"/>
        <v>Cleared</v>
      </c>
    </row>
    <row r="179" spans="1:35" x14ac:dyDescent="0.3">
      <c r="A179" s="38">
        <v>175</v>
      </c>
      <c r="B179" s="39" t="s">
        <v>376</v>
      </c>
      <c r="C179" s="40" t="s">
        <v>377</v>
      </c>
      <c r="D179" s="41">
        <v>3</v>
      </c>
      <c r="E179" s="41">
        <v>3</v>
      </c>
      <c r="F179" s="41">
        <v>3</v>
      </c>
      <c r="G179" s="41">
        <v>3</v>
      </c>
      <c r="H179" s="41">
        <v>3</v>
      </c>
      <c r="I179" s="41">
        <f t="shared" si="24"/>
        <v>3</v>
      </c>
      <c r="J179" s="41">
        <f t="shared" si="25"/>
        <v>6</v>
      </c>
      <c r="K179" s="41" t="str">
        <f t="shared" si="26"/>
        <v>Cleared</v>
      </c>
      <c r="L179" s="41">
        <v>2.75</v>
      </c>
      <c r="M179" s="41">
        <v>2.75</v>
      </c>
      <c r="N179" s="41">
        <v>2.75</v>
      </c>
      <c r="O179" s="41">
        <v>3.25</v>
      </c>
      <c r="P179" s="41">
        <v>3.25</v>
      </c>
      <c r="Q179" s="41">
        <f t="shared" si="27"/>
        <v>2.95</v>
      </c>
      <c r="R179" s="41">
        <f t="shared" si="28"/>
        <v>5.9</v>
      </c>
      <c r="S179" s="41" t="str">
        <f t="shared" si="29"/>
        <v>NC</v>
      </c>
      <c r="T179" s="41">
        <v>2.8</v>
      </c>
      <c r="U179" s="41">
        <v>3.4</v>
      </c>
      <c r="V179" s="41">
        <v>3.6</v>
      </c>
      <c r="W179" s="41">
        <v>3.4</v>
      </c>
      <c r="X179" s="41">
        <v>3.3</v>
      </c>
      <c r="Y179" s="41">
        <f t="shared" si="30"/>
        <v>3.3</v>
      </c>
      <c r="Z179" s="41">
        <f t="shared" si="31"/>
        <v>6.6</v>
      </c>
      <c r="AA179" s="41" t="str">
        <f t="shared" si="32"/>
        <v>Cleared</v>
      </c>
      <c r="AB179" s="41">
        <v>3.75</v>
      </c>
      <c r="AC179" s="41">
        <v>3.75</v>
      </c>
      <c r="AD179" s="41">
        <v>3.75</v>
      </c>
      <c r="AE179" s="41">
        <v>4</v>
      </c>
      <c r="AF179" s="41">
        <v>3.75</v>
      </c>
      <c r="AG179" s="41">
        <f t="shared" si="33"/>
        <v>3.8</v>
      </c>
      <c r="AH179" s="41">
        <f t="shared" si="34"/>
        <v>7.6</v>
      </c>
      <c r="AI179" s="41" t="str">
        <f t="shared" si="35"/>
        <v>Cleared</v>
      </c>
    </row>
    <row r="180" spans="1:35" x14ac:dyDescent="0.3">
      <c r="A180" s="38">
        <v>176</v>
      </c>
      <c r="B180" s="39" t="s">
        <v>378</v>
      </c>
      <c r="C180" s="40" t="s">
        <v>379</v>
      </c>
      <c r="D180" s="41">
        <v>3</v>
      </c>
      <c r="E180" s="41">
        <v>3</v>
      </c>
      <c r="F180" s="41">
        <v>3</v>
      </c>
      <c r="G180" s="41">
        <v>3</v>
      </c>
      <c r="H180" s="41">
        <v>3</v>
      </c>
      <c r="I180" s="41">
        <f t="shared" si="24"/>
        <v>3</v>
      </c>
      <c r="J180" s="41">
        <f t="shared" si="25"/>
        <v>6</v>
      </c>
      <c r="K180" s="41" t="str">
        <f t="shared" si="26"/>
        <v>Cleared</v>
      </c>
      <c r="L180" s="41">
        <v>1.5</v>
      </c>
      <c r="M180" s="41">
        <v>1.5</v>
      </c>
      <c r="N180" s="41">
        <v>1.5</v>
      </c>
      <c r="O180" s="41">
        <v>2.5</v>
      </c>
      <c r="P180" s="41">
        <v>1.5</v>
      </c>
      <c r="Q180" s="41">
        <f t="shared" si="27"/>
        <v>1.7</v>
      </c>
      <c r="R180" s="41">
        <f t="shared" si="28"/>
        <v>3.4</v>
      </c>
      <c r="S180" s="41" t="str">
        <f t="shared" si="29"/>
        <v>NC</v>
      </c>
      <c r="T180" s="41">
        <v>2</v>
      </c>
      <c r="U180" s="41">
        <v>3</v>
      </c>
      <c r="V180" s="41">
        <v>2</v>
      </c>
      <c r="W180" s="41">
        <v>2</v>
      </c>
      <c r="X180" s="41">
        <v>2.25</v>
      </c>
      <c r="Y180" s="41">
        <f t="shared" si="30"/>
        <v>2.25</v>
      </c>
      <c r="Z180" s="41">
        <f t="shared" si="31"/>
        <v>4.5</v>
      </c>
      <c r="AA180" s="41" t="str">
        <f t="shared" si="32"/>
        <v>NC</v>
      </c>
      <c r="AB180" s="41">
        <v>2</v>
      </c>
      <c r="AC180" s="41">
        <v>2.5</v>
      </c>
      <c r="AD180" s="41">
        <v>2</v>
      </c>
      <c r="AE180" s="41">
        <v>2</v>
      </c>
      <c r="AF180" s="41">
        <v>2</v>
      </c>
      <c r="AG180" s="41">
        <f t="shared" si="33"/>
        <v>2.1</v>
      </c>
      <c r="AH180" s="41">
        <f t="shared" si="34"/>
        <v>4.2</v>
      </c>
      <c r="AI180" s="41" t="str">
        <f t="shared" si="35"/>
        <v>NC</v>
      </c>
    </row>
    <row r="181" spans="1:35" x14ac:dyDescent="0.3">
      <c r="A181" s="38">
        <v>177</v>
      </c>
      <c r="B181" s="39" t="s">
        <v>380</v>
      </c>
      <c r="C181" s="40" t="s">
        <v>381</v>
      </c>
      <c r="D181" s="41">
        <v>3</v>
      </c>
      <c r="E181" s="41">
        <v>3</v>
      </c>
      <c r="F181" s="41">
        <v>3</v>
      </c>
      <c r="G181" s="41">
        <v>3</v>
      </c>
      <c r="H181" s="41">
        <v>3</v>
      </c>
      <c r="I181" s="41">
        <f t="shared" si="24"/>
        <v>3</v>
      </c>
      <c r="J181" s="41">
        <f t="shared" si="25"/>
        <v>6</v>
      </c>
      <c r="K181" s="41" t="str">
        <f t="shared" si="26"/>
        <v>Cleared</v>
      </c>
      <c r="L181" s="41">
        <v>4</v>
      </c>
      <c r="M181" s="41">
        <v>4</v>
      </c>
      <c r="N181" s="41">
        <v>3.6666666666666665</v>
      </c>
      <c r="O181" s="41">
        <v>3.3333333333333335</v>
      </c>
      <c r="P181" s="41">
        <v>3.3333333333333335</v>
      </c>
      <c r="Q181" s="41">
        <f t="shared" si="27"/>
        <v>3.6666666666666665</v>
      </c>
      <c r="R181" s="41">
        <f t="shared" si="28"/>
        <v>7.333333333333333</v>
      </c>
      <c r="S181" s="41" t="str">
        <f t="shared" si="29"/>
        <v>Cleared</v>
      </c>
      <c r="T181" s="41">
        <v>2.5</v>
      </c>
      <c r="U181" s="41">
        <v>3.5</v>
      </c>
      <c r="V181" s="41">
        <v>3</v>
      </c>
      <c r="W181" s="41">
        <v>3</v>
      </c>
      <c r="X181" s="41">
        <v>3</v>
      </c>
      <c r="Y181" s="41">
        <f t="shared" si="30"/>
        <v>3</v>
      </c>
      <c r="Z181" s="41">
        <f t="shared" si="31"/>
        <v>6</v>
      </c>
      <c r="AA181" s="41" t="str">
        <f t="shared" si="32"/>
        <v>Cleared</v>
      </c>
      <c r="AB181" s="41" t="s">
        <v>499</v>
      </c>
      <c r="AC181" s="41" t="s">
        <v>499</v>
      </c>
      <c r="AD181" s="41" t="s">
        <v>499</v>
      </c>
      <c r="AE181" s="41" t="s">
        <v>499</v>
      </c>
      <c r="AF181" s="41" t="s">
        <v>499</v>
      </c>
      <c r="AG181" s="41" t="str">
        <f t="shared" si="33"/>
        <v>0</v>
      </c>
      <c r="AH181" s="41">
        <f t="shared" si="34"/>
        <v>0</v>
      </c>
      <c r="AI181" s="41" t="str">
        <f t="shared" si="35"/>
        <v>NC</v>
      </c>
    </row>
    <row r="182" spans="1:35" x14ac:dyDescent="0.3">
      <c r="A182" s="38">
        <v>178</v>
      </c>
      <c r="B182" s="39" t="s">
        <v>382</v>
      </c>
      <c r="C182" s="40" t="s">
        <v>383</v>
      </c>
      <c r="D182" s="41">
        <v>3</v>
      </c>
      <c r="E182" s="41">
        <v>3</v>
      </c>
      <c r="F182" s="41">
        <v>3</v>
      </c>
      <c r="G182" s="41">
        <v>3</v>
      </c>
      <c r="H182" s="41">
        <v>3</v>
      </c>
      <c r="I182" s="41">
        <f t="shared" si="24"/>
        <v>3</v>
      </c>
      <c r="J182" s="41">
        <f t="shared" si="25"/>
        <v>6</v>
      </c>
      <c r="K182" s="41" t="str">
        <f t="shared" si="26"/>
        <v>Cleared</v>
      </c>
      <c r="L182" s="41">
        <v>3.5</v>
      </c>
      <c r="M182" s="41">
        <v>3.5</v>
      </c>
      <c r="N182" s="41">
        <v>3.5</v>
      </c>
      <c r="O182" s="41">
        <v>3.75</v>
      </c>
      <c r="P182" s="41">
        <v>3.75</v>
      </c>
      <c r="Q182" s="41">
        <f t="shared" si="27"/>
        <v>3.6</v>
      </c>
      <c r="R182" s="41">
        <f t="shared" si="28"/>
        <v>7.2</v>
      </c>
      <c r="S182" s="41" t="str">
        <f t="shared" si="29"/>
        <v>Cleared</v>
      </c>
      <c r="T182" s="41">
        <v>4</v>
      </c>
      <c r="U182" s="41">
        <v>3</v>
      </c>
      <c r="V182" s="41">
        <v>4</v>
      </c>
      <c r="W182" s="41">
        <v>4</v>
      </c>
      <c r="X182" s="41">
        <v>3.75</v>
      </c>
      <c r="Y182" s="41">
        <f t="shared" si="30"/>
        <v>3.75</v>
      </c>
      <c r="Z182" s="41">
        <f t="shared" si="31"/>
        <v>7.5</v>
      </c>
      <c r="AA182" s="41" t="str">
        <f t="shared" si="32"/>
        <v>Cleared</v>
      </c>
      <c r="AB182" s="41">
        <v>4</v>
      </c>
      <c r="AC182" s="41">
        <v>4</v>
      </c>
      <c r="AD182" s="41">
        <v>4</v>
      </c>
      <c r="AE182" s="41">
        <v>4</v>
      </c>
      <c r="AF182" s="41">
        <v>4</v>
      </c>
      <c r="AG182" s="41">
        <f t="shared" si="33"/>
        <v>4</v>
      </c>
      <c r="AH182" s="41">
        <f t="shared" si="34"/>
        <v>8</v>
      </c>
      <c r="AI182" s="41" t="str">
        <f t="shared" si="35"/>
        <v>Cleared</v>
      </c>
    </row>
    <row r="183" spans="1:35" x14ac:dyDescent="0.3">
      <c r="A183" s="38">
        <v>179</v>
      </c>
      <c r="B183" s="39" t="s">
        <v>384</v>
      </c>
      <c r="C183" s="40" t="s">
        <v>385</v>
      </c>
      <c r="D183" s="41">
        <v>3</v>
      </c>
      <c r="E183" s="41">
        <v>3</v>
      </c>
      <c r="F183" s="41">
        <v>3</v>
      </c>
      <c r="G183" s="41">
        <v>3</v>
      </c>
      <c r="H183" s="41">
        <v>3</v>
      </c>
      <c r="I183" s="41">
        <f t="shared" si="24"/>
        <v>3</v>
      </c>
      <c r="J183" s="41">
        <f t="shared" si="25"/>
        <v>6</v>
      </c>
      <c r="K183" s="41" t="str">
        <f t="shared" si="26"/>
        <v>Cleared</v>
      </c>
      <c r="L183" s="41">
        <v>3.3333333333333335</v>
      </c>
      <c r="M183" s="41">
        <v>3.6666666666666665</v>
      </c>
      <c r="N183" s="41">
        <v>3</v>
      </c>
      <c r="O183" s="41">
        <v>3.3333333333333335</v>
      </c>
      <c r="P183" s="41">
        <v>3.2666666666666671</v>
      </c>
      <c r="Q183" s="41">
        <f t="shared" si="27"/>
        <v>3.3200000000000003</v>
      </c>
      <c r="R183" s="41">
        <f t="shared" si="28"/>
        <v>6.6400000000000006</v>
      </c>
      <c r="S183" s="41" t="str">
        <f t="shared" si="29"/>
        <v>Cleared</v>
      </c>
      <c r="T183" s="41">
        <v>3</v>
      </c>
      <c r="U183" s="41">
        <v>3</v>
      </c>
      <c r="V183" s="41">
        <v>3.5</v>
      </c>
      <c r="W183" s="41">
        <v>3.5</v>
      </c>
      <c r="X183" s="41">
        <v>3.25</v>
      </c>
      <c r="Y183" s="41">
        <f t="shared" si="30"/>
        <v>3.25</v>
      </c>
      <c r="Z183" s="41">
        <f t="shared" si="31"/>
        <v>6.5</v>
      </c>
      <c r="AA183" s="41" t="str">
        <f t="shared" si="32"/>
        <v>Cleared</v>
      </c>
      <c r="AB183" s="41">
        <v>3</v>
      </c>
      <c r="AC183" s="41">
        <v>3</v>
      </c>
      <c r="AD183" s="41">
        <v>3</v>
      </c>
      <c r="AE183" s="41">
        <v>4</v>
      </c>
      <c r="AF183" s="41">
        <v>4</v>
      </c>
      <c r="AG183" s="41">
        <f t="shared" si="33"/>
        <v>3.4</v>
      </c>
      <c r="AH183" s="41">
        <f t="shared" si="34"/>
        <v>6.8</v>
      </c>
      <c r="AI183" s="41" t="str">
        <f t="shared" si="35"/>
        <v>Cleared</v>
      </c>
    </row>
    <row r="184" spans="1:35" x14ac:dyDescent="0.3">
      <c r="A184" s="38">
        <v>180</v>
      </c>
      <c r="B184" s="39" t="s">
        <v>386</v>
      </c>
      <c r="C184" s="40" t="s">
        <v>387</v>
      </c>
      <c r="D184" s="41">
        <v>3</v>
      </c>
      <c r="E184" s="41">
        <v>3</v>
      </c>
      <c r="F184" s="41">
        <v>3</v>
      </c>
      <c r="G184" s="41">
        <v>3</v>
      </c>
      <c r="H184" s="41">
        <v>3</v>
      </c>
      <c r="I184" s="41">
        <f t="shared" si="24"/>
        <v>3</v>
      </c>
      <c r="J184" s="41">
        <f t="shared" si="25"/>
        <v>6</v>
      </c>
      <c r="K184" s="41" t="str">
        <f t="shared" si="26"/>
        <v>Cleared</v>
      </c>
      <c r="L184" s="41">
        <v>4</v>
      </c>
      <c r="M184" s="41">
        <v>3.3333333333333335</v>
      </c>
      <c r="N184" s="41">
        <v>4</v>
      </c>
      <c r="O184" s="41">
        <v>3.3333333333333335</v>
      </c>
      <c r="P184" s="41">
        <v>4.0666666666666664</v>
      </c>
      <c r="Q184" s="41">
        <f t="shared" si="27"/>
        <v>3.746666666666667</v>
      </c>
      <c r="R184" s="41">
        <f t="shared" si="28"/>
        <v>7.4933333333333341</v>
      </c>
      <c r="S184" s="41" t="str">
        <f t="shared" si="29"/>
        <v>Cleared</v>
      </c>
      <c r="T184" s="41">
        <v>3.3333333333333335</v>
      </c>
      <c r="U184" s="41">
        <v>3.5</v>
      </c>
      <c r="V184" s="41">
        <v>3.1666666666666665</v>
      </c>
      <c r="W184" s="41">
        <v>3.6666666666666665</v>
      </c>
      <c r="X184" s="41">
        <v>3.4166666666666665</v>
      </c>
      <c r="Y184" s="41">
        <f t="shared" si="30"/>
        <v>3.4166666666666665</v>
      </c>
      <c r="Z184" s="41">
        <f t="shared" si="31"/>
        <v>6.833333333333333</v>
      </c>
      <c r="AA184" s="41" t="str">
        <f t="shared" si="32"/>
        <v>Cleared</v>
      </c>
      <c r="AB184" s="41">
        <v>3.5</v>
      </c>
      <c r="AC184" s="41">
        <v>3.5</v>
      </c>
      <c r="AD184" s="41">
        <v>3.75</v>
      </c>
      <c r="AE184" s="41">
        <v>3.75</v>
      </c>
      <c r="AF184" s="41">
        <v>3.75</v>
      </c>
      <c r="AG184" s="41">
        <f t="shared" si="33"/>
        <v>3.65</v>
      </c>
      <c r="AH184" s="41">
        <f t="shared" si="34"/>
        <v>7.3</v>
      </c>
      <c r="AI184" s="41" t="str">
        <f t="shared" si="35"/>
        <v>Cleared</v>
      </c>
    </row>
    <row r="185" spans="1:35" x14ac:dyDescent="0.3">
      <c r="A185" s="38">
        <v>181</v>
      </c>
      <c r="B185" s="39" t="s">
        <v>388</v>
      </c>
      <c r="C185" s="40" t="s">
        <v>389</v>
      </c>
      <c r="D185" s="41">
        <v>3</v>
      </c>
      <c r="E185" s="41">
        <v>3</v>
      </c>
      <c r="F185" s="41">
        <v>3</v>
      </c>
      <c r="G185" s="41">
        <v>3</v>
      </c>
      <c r="H185" s="41">
        <v>3</v>
      </c>
      <c r="I185" s="41">
        <f t="shared" si="24"/>
        <v>3</v>
      </c>
      <c r="J185" s="41">
        <f t="shared" si="25"/>
        <v>6</v>
      </c>
      <c r="K185" s="41" t="str">
        <f t="shared" si="26"/>
        <v>Cleared</v>
      </c>
      <c r="L185" s="41">
        <v>3.5</v>
      </c>
      <c r="M185" s="41">
        <v>3.5</v>
      </c>
      <c r="N185" s="41">
        <v>3.5</v>
      </c>
      <c r="O185" s="41">
        <v>3.5</v>
      </c>
      <c r="P185" s="41">
        <v>3.5</v>
      </c>
      <c r="Q185" s="41">
        <f t="shared" si="27"/>
        <v>3.5</v>
      </c>
      <c r="R185" s="41">
        <f t="shared" si="28"/>
        <v>7</v>
      </c>
      <c r="S185" s="41" t="str">
        <f t="shared" si="29"/>
        <v>Cleared</v>
      </c>
      <c r="T185" s="41">
        <v>3</v>
      </c>
      <c r="U185" s="41">
        <v>3</v>
      </c>
      <c r="V185" s="41">
        <v>3</v>
      </c>
      <c r="W185" s="41">
        <v>3</v>
      </c>
      <c r="X185" s="41">
        <v>3</v>
      </c>
      <c r="Y185" s="41">
        <f t="shared" si="30"/>
        <v>3</v>
      </c>
      <c r="Z185" s="41">
        <f t="shared" si="31"/>
        <v>6</v>
      </c>
      <c r="AA185" s="41" t="str">
        <f t="shared" si="32"/>
        <v>Cleared</v>
      </c>
      <c r="AB185" s="41">
        <v>4</v>
      </c>
      <c r="AC185" s="41">
        <v>4</v>
      </c>
      <c r="AD185" s="41">
        <v>4</v>
      </c>
      <c r="AE185" s="41">
        <v>4</v>
      </c>
      <c r="AF185" s="41">
        <v>3</v>
      </c>
      <c r="AG185" s="41">
        <f t="shared" si="33"/>
        <v>3.8</v>
      </c>
      <c r="AH185" s="41">
        <f t="shared" si="34"/>
        <v>7.6</v>
      </c>
      <c r="AI185" s="41" t="str">
        <f t="shared" si="35"/>
        <v>Cleared</v>
      </c>
    </row>
    <row r="186" spans="1:35" x14ac:dyDescent="0.3">
      <c r="A186" s="38">
        <v>182</v>
      </c>
      <c r="B186" s="39" t="s">
        <v>390</v>
      </c>
      <c r="C186" s="40" t="s">
        <v>391</v>
      </c>
      <c r="D186" s="41">
        <v>3</v>
      </c>
      <c r="E186" s="41">
        <v>3</v>
      </c>
      <c r="F186" s="41">
        <v>3</v>
      </c>
      <c r="G186" s="41">
        <v>3</v>
      </c>
      <c r="H186" s="41">
        <v>3</v>
      </c>
      <c r="I186" s="41">
        <f t="shared" si="24"/>
        <v>3</v>
      </c>
      <c r="J186" s="41">
        <f t="shared" si="25"/>
        <v>6</v>
      </c>
      <c r="K186" s="41" t="str">
        <f t="shared" si="26"/>
        <v>Cleared</v>
      </c>
      <c r="L186" s="41">
        <v>3.25</v>
      </c>
      <c r="M186" s="41">
        <v>3.75</v>
      </c>
      <c r="N186" s="41">
        <v>4</v>
      </c>
      <c r="O186" s="41">
        <v>4.25</v>
      </c>
      <c r="P186" s="41">
        <v>3.75</v>
      </c>
      <c r="Q186" s="41">
        <f t="shared" si="27"/>
        <v>3.8</v>
      </c>
      <c r="R186" s="41">
        <f t="shared" si="28"/>
        <v>7.6</v>
      </c>
      <c r="S186" s="41" t="str">
        <f t="shared" si="29"/>
        <v>Cleared</v>
      </c>
      <c r="T186" s="41">
        <v>4.5</v>
      </c>
      <c r="U186" s="41">
        <v>4</v>
      </c>
      <c r="V186" s="41">
        <v>3.5</v>
      </c>
      <c r="W186" s="41">
        <v>4</v>
      </c>
      <c r="X186" s="41">
        <v>4</v>
      </c>
      <c r="Y186" s="41">
        <f t="shared" si="30"/>
        <v>4</v>
      </c>
      <c r="Z186" s="41">
        <f t="shared" si="31"/>
        <v>8</v>
      </c>
      <c r="AA186" s="41" t="str">
        <f t="shared" si="32"/>
        <v>Cleared</v>
      </c>
      <c r="AB186" s="41">
        <v>2</v>
      </c>
      <c r="AC186" s="41">
        <v>2</v>
      </c>
      <c r="AD186" s="41">
        <v>2</v>
      </c>
      <c r="AE186" s="41">
        <v>2</v>
      </c>
      <c r="AF186" s="41">
        <v>2</v>
      </c>
      <c r="AG186" s="41">
        <f t="shared" si="33"/>
        <v>2</v>
      </c>
      <c r="AH186" s="41">
        <f t="shared" si="34"/>
        <v>4</v>
      </c>
      <c r="AI186" s="41" t="str">
        <f t="shared" si="35"/>
        <v>NC</v>
      </c>
    </row>
    <row r="187" spans="1:35" x14ac:dyDescent="0.3">
      <c r="A187" s="38">
        <v>183</v>
      </c>
      <c r="B187" s="39" t="s">
        <v>392</v>
      </c>
      <c r="C187" s="40" t="s">
        <v>393</v>
      </c>
      <c r="D187" s="41">
        <v>3</v>
      </c>
      <c r="E187" s="41">
        <v>3</v>
      </c>
      <c r="F187" s="41">
        <v>3</v>
      </c>
      <c r="G187" s="41">
        <v>3</v>
      </c>
      <c r="H187" s="41">
        <v>3</v>
      </c>
      <c r="I187" s="41">
        <f t="shared" si="24"/>
        <v>3</v>
      </c>
      <c r="J187" s="41">
        <f t="shared" si="25"/>
        <v>6</v>
      </c>
      <c r="K187" s="41" t="str">
        <f t="shared" si="26"/>
        <v>Cleared</v>
      </c>
      <c r="L187" s="41">
        <v>3.5</v>
      </c>
      <c r="M187" s="41">
        <v>3.5</v>
      </c>
      <c r="N187" s="41">
        <v>4</v>
      </c>
      <c r="O187" s="41">
        <v>4</v>
      </c>
      <c r="P187" s="41">
        <v>3.5</v>
      </c>
      <c r="Q187" s="41">
        <f t="shared" si="27"/>
        <v>3.7</v>
      </c>
      <c r="R187" s="41">
        <f t="shared" si="28"/>
        <v>7.4</v>
      </c>
      <c r="S187" s="41" t="str">
        <f t="shared" si="29"/>
        <v>Cleared</v>
      </c>
      <c r="T187" s="41">
        <v>3</v>
      </c>
      <c r="U187" s="41">
        <v>3.75</v>
      </c>
      <c r="V187" s="41">
        <v>3.5</v>
      </c>
      <c r="W187" s="41">
        <v>3.75</v>
      </c>
      <c r="X187" s="41">
        <v>3.5</v>
      </c>
      <c r="Y187" s="41">
        <f t="shared" si="30"/>
        <v>3.5</v>
      </c>
      <c r="Z187" s="41">
        <f t="shared" si="31"/>
        <v>7</v>
      </c>
      <c r="AA187" s="41" t="str">
        <f t="shared" si="32"/>
        <v>Cleared</v>
      </c>
      <c r="AB187" s="41">
        <v>3.4</v>
      </c>
      <c r="AC187" s="41">
        <v>3.4</v>
      </c>
      <c r="AD187" s="41">
        <v>3.4</v>
      </c>
      <c r="AE187" s="41">
        <v>3.4</v>
      </c>
      <c r="AF187" s="41">
        <v>3.4</v>
      </c>
      <c r="AG187" s="41">
        <f t="shared" si="33"/>
        <v>3.4</v>
      </c>
      <c r="AH187" s="41">
        <f t="shared" si="34"/>
        <v>6.8</v>
      </c>
      <c r="AI187" s="41" t="str">
        <f t="shared" si="35"/>
        <v>Cleared</v>
      </c>
    </row>
    <row r="188" spans="1:35" x14ac:dyDescent="0.3">
      <c r="A188" s="38">
        <v>184</v>
      </c>
      <c r="B188" s="39" t="s">
        <v>394</v>
      </c>
      <c r="C188" s="40" t="s">
        <v>395</v>
      </c>
      <c r="D188" s="41">
        <v>3</v>
      </c>
      <c r="E188" s="41">
        <v>3</v>
      </c>
      <c r="F188" s="41">
        <v>3</v>
      </c>
      <c r="G188" s="41">
        <v>3</v>
      </c>
      <c r="H188" s="41">
        <v>3</v>
      </c>
      <c r="I188" s="41">
        <f t="shared" si="24"/>
        <v>3</v>
      </c>
      <c r="J188" s="41">
        <f t="shared" si="25"/>
        <v>6</v>
      </c>
      <c r="K188" s="41" t="str">
        <f t="shared" si="26"/>
        <v>Cleared</v>
      </c>
      <c r="L188" s="41">
        <v>3.3333333333333335</v>
      </c>
      <c r="M188" s="41">
        <v>3</v>
      </c>
      <c r="N188" s="41">
        <v>3.6666666666666665</v>
      </c>
      <c r="O188" s="41">
        <v>3.3333333333333335</v>
      </c>
      <c r="P188" s="41">
        <v>4.1333333333333337</v>
      </c>
      <c r="Q188" s="41">
        <f t="shared" si="27"/>
        <v>3.4933333333333336</v>
      </c>
      <c r="R188" s="41">
        <f t="shared" si="28"/>
        <v>6.9866666666666672</v>
      </c>
      <c r="S188" s="41" t="str">
        <f t="shared" si="29"/>
        <v>Cleared</v>
      </c>
      <c r="T188" s="41">
        <v>3</v>
      </c>
      <c r="U188" s="41">
        <v>4</v>
      </c>
      <c r="V188" s="41">
        <v>3.5</v>
      </c>
      <c r="W188" s="41">
        <v>3.5</v>
      </c>
      <c r="X188" s="41">
        <v>3.5</v>
      </c>
      <c r="Y188" s="41">
        <f t="shared" si="30"/>
        <v>3.5</v>
      </c>
      <c r="Z188" s="41">
        <f t="shared" si="31"/>
        <v>7</v>
      </c>
      <c r="AA188" s="41" t="str">
        <f t="shared" si="32"/>
        <v>Cleared</v>
      </c>
      <c r="AB188" s="41">
        <v>3.5</v>
      </c>
      <c r="AC188" s="41">
        <v>3.5</v>
      </c>
      <c r="AD188" s="41">
        <v>3.5</v>
      </c>
      <c r="AE188" s="41">
        <v>3.5</v>
      </c>
      <c r="AF188" s="41">
        <v>3.5</v>
      </c>
      <c r="AG188" s="41">
        <f t="shared" si="33"/>
        <v>3.5</v>
      </c>
      <c r="AH188" s="41">
        <f t="shared" si="34"/>
        <v>7</v>
      </c>
      <c r="AI188" s="41" t="str">
        <f t="shared" si="35"/>
        <v>Cleared</v>
      </c>
    </row>
    <row r="189" spans="1:35" x14ac:dyDescent="0.3">
      <c r="A189" s="38">
        <v>185</v>
      </c>
      <c r="B189" s="39" t="s">
        <v>396</v>
      </c>
      <c r="C189" s="40" t="s">
        <v>397</v>
      </c>
      <c r="D189" s="41">
        <v>3</v>
      </c>
      <c r="E189" s="41">
        <v>3</v>
      </c>
      <c r="F189" s="41">
        <v>3</v>
      </c>
      <c r="G189" s="41">
        <v>3</v>
      </c>
      <c r="H189" s="41">
        <v>3</v>
      </c>
      <c r="I189" s="41">
        <f t="shared" si="24"/>
        <v>3</v>
      </c>
      <c r="J189" s="41">
        <f t="shared" si="25"/>
        <v>6</v>
      </c>
      <c r="K189" s="41" t="str">
        <f t="shared" si="26"/>
        <v>Cleared</v>
      </c>
      <c r="L189" s="41">
        <v>3.5</v>
      </c>
      <c r="M189" s="41">
        <v>4</v>
      </c>
      <c r="N189" s="41">
        <v>4.5</v>
      </c>
      <c r="O189" s="41">
        <v>4</v>
      </c>
      <c r="P189" s="41">
        <v>4</v>
      </c>
      <c r="Q189" s="41">
        <f t="shared" si="27"/>
        <v>4</v>
      </c>
      <c r="R189" s="41">
        <f t="shared" si="28"/>
        <v>8</v>
      </c>
      <c r="S189" s="41" t="str">
        <f t="shared" si="29"/>
        <v>Cleared</v>
      </c>
      <c r="T189" s="41">
        <v>3</v>
      </c>
      <c r="U189" s="41">
        <v>3</v>
      </c>
      <c r="V189" s="41">
        <v>3</v>
      </c>
      <c r="W189" s="41">
        <v>3</v>
      </c>
      <c r="X189" s="41">
        <v>3</v>
      </c>
      <c r="Y189" s="41">
        <f t="shared" si="30"/>
        <v>3</v>
      </c>
      <c r="Z189" s="41">
        <f t="shared" si="31"/>
        <v>6</v>
      </c>
      <c r="AA189" s="41" t="str">
        <f t="shared" si="32"/>
        <v>Cleared</v>
      </c>
      <c r="AB189" s="41" t="s">
        <v>499</v>
      </c>
      <c r="AC189" s="41" t="s">
        <v>499</v>
      </c>
      <c r="AD189" s="41" t="s">
        <v>499</v>
      </c>
      <c r="AE189" s="41" t="s">
        <v>499</v>
      </c>
      <c r="AF189" s="41" t="s">
        <v>499</v>
      </c>
      <c r="AG189" s="41" t="str">
        <f t="shared" si="33"/>
        <v>0</v>
      </c>
      <c r="AH189" s="41">
        <f t="shared" si="34"/>
        <v>0</v>
      </c>
      <c r="AI189" s="41" t="str">
        <f t="shared" si="35"/>
        <v>NC</v>
      </c>
    </row>
    <row r="190" spans="1:35" x14ac:dyDescent="0.3">
      <c r="A190" s="38">
        <v>186</v>
      </c>
      <c r="B190" s="39" t="s">
        <v>398</v>
      </c>
      <c r="C190" s="40" t="s">
        <v>399</v>
      </c>
      <c r="D190" s="41">
        <v>3</v>
      </c>
      <c r="E190" s="41">
        <v>3</v>
      </c>
      <c r="F190" s="41">
        <v>3</v>
      </c>
      <c r="G190" s="41">
        <v>3</v>
      </c>
      <c r="H190" s="41">
        <v>3</v>
      </c>
      <c r="I190" s="41">
        <f t="shared" si="24"/>
        <v>3</v>
      </c>
      <c r="J190" s="41">
        <f t="shared" si="25"/>
        <v>6</v>
      </c>
      <c r="K190" s="41" t="str">
        <f t="shared" si="26"/>
        <v>Cleared</v>
      </c>
      <c r="L190" s="41">
        <v>2</v>
      </c>
      <c r="M190" s="41">
        <v>2</v>
      </c>
      <c r="N190" s="41">
        <v>3.5</v>
      </c>
      <c r="O190" s="41">
        <v>3.5</v>
      </c>
      <c r="P190" s="41">
        <v>3.5</v>
      </c>
      <c r="Q190" s="41">
        <f t="shared" si="27"/>
        <v>2.9</v>
      </c>
      <c r="R190" s="41">
        <f t="shared" si="28"/>
        <v>5.8</v>
      </c>
      <c r="S190" s="41" t="str">
        <f t="shared" si="29"/>
        <v>NC</v>
      </c>
      <c r="T190" s="41">
        <v>2.75</v>
      </c>
      <c r="U190" s="41">
        <v>2.75</v>
      </c>
      <c r="V190" s="41">
        <v>2.5</v>
      </c>
      <c r="W190" s="41">
        <v>3</v>
      </c>
      <c r="X190" s="41">
        <v>2.75</v>
      </c>
      <c r="Y190" s="41">
        <f t="shared" si="30"/>
        <v>2.75</v>
      </c>
      <c r="Z190" s="41">
        <f t="shared" si="31"/>
        <v>5.5</v>
      </c>
      <c r="AA190" s="41" t="str">
        <f t="shared" si="32"/>
        <v>NC</v>
      </c>
      <c r="AB190" s="41">
        <v>3.5</v>
      </c>
      <c r="AC190" s="41">
        <v>3.75</v>
      </c>
      <c r="AD190" s="41">
        <v>4</v>
      </c>
      <c r="AE190" s="41">
        <v>3.5</v>
      </c>
      <c r="AF190" s="41">
        <v>3.75</v>
      </c>
      <c r="AG190" s="41">
        <f t="shared" si="33"/>
        <v>3.7</v>
      </c>
      <c r="AH190" s="41">
        <f t="shared" si="34"/>
        <v>7.4</v>
      </c>
      <c r="AI190" s="41" t="str">
        <f t="shared" si="35"/>
        <v>Cleared</v>
      </c>
    </row>
    <row r="191" spans="1:35" x14ac:dyDescent="0.3">
      <c r="A191" s="38">
        <v>187</v>
      </c>
      <c r="B191" s="39" t="s">
        <v>400</v>
      </c>
      <c r="C191" s="40" t="s">
        <v>401</v>
      </c>
      <c r="D191" s="41">
        <v>3</v>
      </c>
      <c r="E191" s="41">
        <v>3</v>
      </c>
      <c r="F191" s="41">
        <v>3</v>
      </c>
      <c r="G191" s="41">
        <v>3</v>
      </c>
      <c r="H191" s="41">
        <v>3</v>
      </c>
      <c r="I191" s="41">
        <f t="shared" si="24"/>
        <v>3</v>
      </c>
      <c r="J191" s="41">
        <f t="shared" si="25"/>
        <v>6</v>
      </c>
      <c r="K191" s="41" t="str">
        <f t="shared" si="26"/>
        <v>Cleared</v>
      </c>
      <c r="L191" s="41">
        <v>3.5</v>
      </c>
      <c r="M191" s="41">
        <v>3</v>
      </c>
      <c r="N191" s="41">
        <v>4</v>
      </c>
      <c r="O191" s="41">
        <v>4</v>
      </c>
      <c r="P191" s="41">
        <v>3.5</v>
      </c>
      <c r="Q191" s="41">
        <f t="shared" si="27"/>
        <v>3.6</v>
      </c>
      <c r="R191" s="41">
        <f t="shared" si="28"/>
        <v>7.2</v>
      </c>
      <c r="S191" s="41" t="str">
        <f t="shared" si="29"/>
        <v>Cleared</v>
      </c>
      <c r="T191" s="41">
        <v>3</v>
      </c>
      <c r="U191" s="41">
        <v>3</v>
      </c>
      <c r="V191" s="41">
        <v>3</v>
      </c>
      <c r="W191" s="41">
        <v>4</v>
      </c>
      <c r="X191" s="41">
        <v>3.25</v>
      </c>
      <c r="Y191" s="41">
        <f t="shared" si="30"/>
        <v>3.25</v>
      </c>
      <c r="Z191" s="41">
        <f t="shared" si="31"/>
        <v>6.5</v>
      </c>
      <c r="AA191" s="41" t="str">
        <f t="shared" si="32"/>
        <v>Cleared</v>
      </c>
      <c r="AB191" s="41">
        <v>4</v>
      </c>
      <c r="AC191" s="41">
        <v>4</v>
      </c>
      <c r="AD191" s="41">
        <v>4</v>
      </c>
      <c r="AE191" s="41">
        <v>4</v>
      </c>
      <c r="AF191" s="41">
        <v>4</v>
      </c>
      <c r="AG191" s="41">
        <f t="shared" si="33"/>
        <v>4</v>
      </c>
      <c r="AH191" s="41">
        <f t="shared" si="34"/>
        <v>8</v>
      </c>
      <c r="AI191" s="41" t="str">
        <f t="shared" si="35"/>
        <v>Cleared</v>
      </c>
    </row>
    <row r="192" spans="1:35" x14ac:dyDescent="0.3">
      <c r="A192" s="38">
        <v>188</v>
      </c>
      <c r="B192" s="39" t="s">
        <v>402</v>
      </c>
      <c r="C192" s="40" t="s">
        <v>403</v>
      </c>
      <c r="D192" s="41">
        <v>3</v>
      </c>
      <c r="E192" s="41">
        <v>3</v>
      </c>
      <c r="F192" s="41">
        <v>3</v>
      </c>
      <c r="G192" s="41">
        <v>3</v>
      </c>
      <c r="H192" s="41">
        <v>3</v>
      </c>
      <c r="I192" s="41">
        <f t="shared" si="24"/>
        <v>3</v>
      </c>
      <c r="J192" s="41">
        <f t="shared" si="25"/>
        <v>6</v>
      </c>
      <c r="K192" s="41" t="str">
        <f t="shared" si="26"/>
        <v>Cleared</v>
      </c>
      <c r="L192" s="41">
        <v>3.5</v>
      </c>
      <c r="M192" s="41">
        <v>2.75</v>
      </c>
      <c r="N192" s="41">
        <v>3.5</v>
      </c>
      <c r="O192" s="41">
        <v>3.75</v>
      </c>
      <c r="P192" s="41">
        <v>3.5</v>
      </c>
      <c r="Q192" s="41">
        <f t="shared" si="27"/>
        <v>3.4</v>
      </c>
      <c r="R192" s="41">
        <f t="shared" si="28"/>
        <v>6.8</v>
      </c>
      <c r="S192" s="41" t="str">
        <f t="shared" si="29"/>
        <v>Cleared</v>
      </c>
      <c r="T192" s="41">
        <v>2.6</v>
      </c>
      <c r="U192" s="41">
        <v>3.2</v>
      </c>
      <c r="V192" s="41">
        <v>3.4</v>
      </c>
      <c r="W192" s="41">
        <v>3.2</v>
      </c>
      <c r="X192" s="41">
        <v>3.1000000000000005</v>
      </c>
      <c r="Y192" s="41">
        <f t="shared" si="30"/>
        <v>3.1000000000000005</v>
      </c>
      <c r="Z192" s="41">
        <f t="shared" si="31"/>
        <v>6.2000000000000011</v>
      </c>
      <c r="AA192" s="41" t="str">
        <f t="shared" si="32"/>
        <v>Cleared</v>
      </c>
      <c r="AB192" s="41">
        <v>3.4</v>
      </c>
      <c r="AC192" s="41">
        <v>3.2</v>
      </c>
      <c r="AD192" s="41">
        <v>3.6</v>
      </c>
      <c r="AE192" s="41">
        <v>3.6</v>
      </c>
      <c r="AF192" s="41">
        <v>3.6</v>
      </c>
      <c r="AG192" s="41">
        <f t="shared" si="33"/>
        <v>3.4799999999999995</v>
      </c>
      <c r="AH192" s="41">
        <f t="shared" si="34"/>
        <v>6.9599999999999991</v>
      </c>
      <c r="AI192" s="41" t="str">
        <f t="shared" si="35"/>
        <v>Cleared</v>
      </c>
    </row>
    <row r="193" spans="1:35" x14ac:dyDescent="0.3">
      <c r="A193" s="38">
        <v>189</v>
      </c>
      <c r="B193" s="39" t="s">
        <v>404</v>
      </c>
      <c r="C193" s="40" t="s">
        <v>405</v>
      </c>
      <c r="D193" s="41">
        <v>3</v>
      </c>
      <c r="E193" s="41">
        <v>3</v>
      </c>
      <c r="F193" s="41">
        <v>3</v>
      </c>
      <c r="G193" s="41">
        <v>3</v>
      </c>
      <c r="H193" s="41">
        <v>3</v>
      </c>
      <c r="I193" s="41">
        <f t="shared" si="24"/>
        <v>3</v>
      </c>
      <c r="J193" s="41">
        <f t="shared" si="25"/>
        <v>6</v>
      </c>
      <c r="K193" s="41" t="str">
        <f t="shared" si="26"/>
        <v>Cleared</v>
      </c>
      <c r="L193" s="41">
        <v>3.5</v>
      </c>
      <c r="M193" s="41">
        <v>3.5</v>
      </c>
      <c r="N193" s="41">
        <v>3</v>
      </c>
      <c r="O193" s="41">
        <v>4</v>
      </c>
      <c r="P193" s="41">
        <v>3.5</v>
      </c>
      <c r="Q193" s="41">
        <f t="shared" si="27"/>
        <v>3.5</v>
      </c>
      <c r="R193" s="41">
        <f t="shared" si="28"/>
        <v>7</v>
      </c>
      <c r="S193" s="41" t="str">
        <f t="shared" si="29"/>
        <v>Cleared</v>
      </c>
      <c r="T193" s="41">
        <v>3.25</v>
      </c>
      <c r="U193" s="41">
        <v>3.75</v>
      </c>
      <c r="V193" s="41">
        <v>3.75</v>
      </c>
      <c r="W193" s="41">
        <v>3.5</v>
      </c>
      <c r="X193" s="41">
        <v>3.5625</v>
      </c>
      <c r="Y193" s="41">
        <f t="shared" si="30"/>
        <v>3.5625</v>
      </c>
      <c r="Z193" s="41">
        <f t="shared" si="31"/>
        <v>7.125</v>
      </c>
      <c r="AA193" s="41" t="str">
        <f t="shared" si="32"/>
        <v>Cleared</v>
      </c>
      <c r="AB193" s="41">
        <v>4</v>
      </c>
      <c r="AC193" s="41">
        <v>3.75</v>
      </c>
      <c r="AD193" s="41">
        <v>3.75</v>
      </c>
      <c r="AE193" s="41">
        <v>4</v>
      </c>
      <c r="AF193" s="41">
        <v>4.25</v>
      </c>
      <c r="AG193" s="41">
        <f t="shared" si="33"/>
        <v>3.95</v>
      </c>
      <c r="AH193" s="41">
        <f t="shared" si="34"/>
        <v>7.9</v>
      </c>
      <c r="AI193" s="41" t="str">
        <f t="shared" si="35"/>
        <v>Cleared</v>
      </c>
    </row>
    <row r="194" spans="1:35" x14ac:dyDescent="0.3">
      <c r="A194" s="38">
        <v>190</v>
      </c>
      <c r="B194" s="39" t="s">
        <v>406</v>
      </c>
      <c r="C194" s="40" t="s">
        <v>407</v>
      </c>
      <c r="D194" s="41">
        <v>3</v>
      </c>
      <c r="E194" s="41">
        <v>3</v>
      </c>
      <c r="F194" s="41">
        <v>3</v>
      </c>
      <c r="G194" s="41">
        <v>3</v>
      </c>
      <c r="H194" s="41">
        <v>3</v>
      </c>
      <c r="I194" s="41">
        <f t="shared" si="24"/>
        <v>3</v>
      </c>
      <c r="J194" s="41">
        <f t="shared" si="25"/>
        <v>6</v>
      </c>
      <c r="K194" s="41" t="str">
        <f t="shared" si="26"/>
        <v>Cleared</v>
      </c>
      <c r="L194" s="41">
        <v>4.333333333333333</v>
      </c>
      <c r="M194" s="41">
        <v>4.333333333333333</v>
      </c>
      <c r="N194" s="41">
        <v>4.333333333333333</v>
      </c>
      <c r="O194" s="41">
        <v>4.333333333333333</v>
      </c>
      <c r="P194" s="41">
        <v>4.666666666666667</v>
      </c>
      <c r="Q194" s="41">
        <f t="shared" si="27"/>
        <v>4.4000000000000004</v>
      </c>
      <c r="R194" s="41">
        <f t="shared" si="28"/>
        <v>8.8000000000000007</v>
      </c>
      <c r="S194" s="41" t="str">
        <f t="shared" si="29"/>
        <v>Cleared</v>
      </c>
      <c r="T194" s="41">
        <v>3.8</v>
      </c>
      <c r="U194" s="41">
        <v>4</v>
      </c>
      <c r="V194" s="41">
        <v>4</v>
      </c>
      <c r="W194" s="41">
        <v>3.8</v>
      </c>
      <c r="X194" s="41">
        <v>3.9000000000000004</v>
      </c>
      <c r="Y194" s="41">
        <f t="shared" si="30"/>
        <v>3.9</v>
      </c>
      <c r="Z194" s="41">
        <f t="shared" si="31"/>
        <v>7.8</v>
      </c>
      <c r="AA194" s="41" t="str">
        <f t="shared" si="32"/>
        <v>Cleared</v>
      </c>
      <c r="AB194" s="41">
        <v>2.5</v>
      </c>
      <c r="AC194" s="41">
        <v>2</v>
      </c>
      <c r="AD194" s="41">
        <v>2</v>
      </c>
      <c r="AE194" s="41">
        <v>2</v>
      </c>
      <c r="AF194" s="41">
        <v>2.5</v>
      </c>
      <c r="AG194" s="41">
        <f t="shared" si="33"/>
        <v>2.2000000000000002</v>
      </c>
      <c r="AH194" s="41">
        <f t="shared" si="34"/>
        <v>4.4000000000000004</v>
      </c>
      <c r="AI194" s="41" t="str">
        <f t="shared" si="35"/>
        <v>NC</v>
      </c>
    </row>
    <row r="195" spans="1:35" x14ac:dyDescent="0.3">
      <c r="A195" s="38">
        <v>191</v>
      </c>
      <c r="B195" s="39" t="s">
        <v>408</v>
      </c>
      <c r="C195" s="40" t="s">
        <v>409</v>
      </c>
      <c r="D195" s="41">
        <v>3</v>
      </c>
      <c r="E195" s="41">
        <v>3</v>
      </c>
      <c r="F195" s="41">
        <v>3</v>
      </c>
      <c r="G195" s="41">
        <v>3</v>
      </c>
      <c r="H195" s="41">
        <v>3</v>
      </c>
      <c r="I195" s="41">
        <f t="shared" si="24"/>
        <v>3</v>
      </c>
      <c r="J195" s="41">
        <f t="shared" si="25"/>
        <v>6</v>
      </c>
      <c r="K195" s="41" t="str">
        <f t="shared" si="26"/>
        <v>Cleared</v>
      </c>
      <c r="L195" s="41">
        <v>3</v>
      </c>
      <c r="M195" s="41">
        <v>3</v>
      </c>
      <c r="N195" s="41">
        <v>3.5</v>
      </c>
      <c r="O195" s="41">
        <v>3.5</v>
      </c>
      <c r="P195" s="41">
        <v>3.5</v>
      </c>
      <c r="Q195" s="41">
        <f t="shared" si="27"/>
        <v>3.3</v>
      </c>
      <c r="R195" s="41">
        <f t="shared" si="28"/>
        <v>6.6</v>
      </c>
      <c r="S195" s="41" t="str">
        <f t="shared" si="29"/>
        <v>Cleared</v>
      </c>
      <c r="T195" s="41">
        <v>3.75</v>
      </c>
      <c r="U195" s="41">
        <v>4</v>
      </c>
      <c r="V195" s="41">
        <v>4</v>
      </c>
      <c r="W195" s="41">
        <v>4</v>
      </c>
      <c r="X195" s="41">
        <v>3.9375</v>
      </c>
      <c r="Y195" s="41">
        <f t="shared" si="30"/>
        <v>3.9375</v>
      </c>
      <c r="Z195" s="41">
        <f t="shared" si="31"/>
        <v>7.875</v>
      </c>
      <c r="AA195" s="41" t="str">
        <f t="shared" si="32"/>
        <v>Cleared</v>
      </c>
      <c r="AB195" s="41">
        <v>3.6</v>
      </c>
      <c r="AC195" s="41">
        <v>3.6</v>
      </c>
      <c r="AD195" s="41">
        <v>3.6</v>
      </c>
      <c r="AE195" s="41">
        <v>3.6</v>
      </c>
      <c r="AF195" s="41">
        <v>3.8</v>
      </c>
      <c r="AG195" s="41">
        <f t="shared" si="33"/>
        <v>3.6399999999999997</v>
      </c>
      <c r="AH195" s="41">
        <f t="shared" si="34"/>
        <v>7.2799999999999994</v>
      </c>
      <c r="AI195" s="41" t="str">
        <f t="shared" si="35"/>
        <v>Cleared</v>
      </c>
    </row>
    <row r="196" spans="1:35" x14ac:dyDescent="0.3">
      <c r="A196" s="38">
        <v>192</v>
      </c>
      <c r="B196" s="39" t="s">
        <v>410</v>
      </c>
      <c r="C196" s="40" t="s">
        <v>411</v>
      </c>
      <c r="D196" s="41">
        <v>3</v>
      </c>
      <c r="E196" s="41">
        <v>3</v>
      </c>
      <c r="F196" s="41">
        <v>3</v>
      </c>
      <c r="G196" s="41">
        <v>3</v>
      </c>
      <c r="H196" s="41">
        <v>3</v>
      </c>
      <c r="I196" s="41">
        <f t="shared" si="24"/>
        <v>3</v>
      </c>
      <c r="J196" s="41">
        <f t="shared" si="25"/>
        <v>6</v>
      </c>
      <c r="K196" s="41" t="str">
        <f t="shared" si="26"/>
        <v>Cleared</v>
      </c>
      <c r="L196" s="41">
        <v>3</v>
      </c>
      <c r="M196" s="41">
        <v>3</v>
      </c>
      <c r="N196" s="41">
        <v>3.5</v>
      </c>
      <c r="O196" s="41">
        <v>3.5</v>
      </c>
      <c r="P196" s="41">
        <v>3.5</v>
      </c>
      <c r="Q196" s="41">
        <f t="shared" si="27"/>
        <v>3.3</v>
      </c>
      <c r="R196" s="41">
        <f t="shared" si="28"/>
        <v>6.6</v>
      </c>
      <c r="S196" s="41" t="str">
        <f t="shared" si="29"/>
        <v>Cleared</v>
      </c>
      <c r="T196" s="41">
        <v>2.3333333333333335</v>
      </c>
      <c r="U196" s="41">
        <v>3</v>
      </c>
      <c r="V196" s="41">
        <v>3.3333333333333335</v>
      </c>
      <c r="W196" s="41">
        <v>2.6666666666666665</v>
      </c>
      <c r="X196" s="41">
        <v>2.8333333333333335</v>
      </c>
      <c r="Y196" s="41">
        <f t="shared" si="30"/>
        <v>2.8333333333333335</v>
      </c>
      <c r="Z196" s="41">
        <f t="shared" si="31"/>
        <v>5.666666666666667</v>
      </c>
      <c r="AA196" s="41" t="str">
        <f t="shared" si="32"/>
        <v>NC</v>
      </c>
      <c r="AB196" s="41">
        <v>2.25</v>
      </c>
      <c r="AC196" s="41">
        <v>2</v>
      </c>
      <c r="AD196" s="41">
        <v>2</v>
      </c>
      <c r="AE196" s="41">
        <v>2</v>
      </c>
      <c r="AF196" s="41">
        <v>2.25</v>
      </c>
      <c r="AG196" s="41">
        <f t="shared" si="33"/>
        <v>2.1</v>
      </c>
      <c r="AH196" s="41">
        <f t="shared" si="34"/>
        <v>4.2</v>
      </c>
      <c r="AI196" s="41" t="str">
        <f t="shared" si="35"/>
        <v>NC</v>
      </c>
    </row>
    <row r="197" spans="1:35" x14ac:dyDescent="0.3">
      <c r="A197" s="38">
        <v>193</v>
      </c>
      <c r="B197" s="39" t="s">
        <v>412</v>
      </c>
      <c r="C197" s="40" t="s">
        <v>413</v>
      </c>
      <c r="D197" s="41">
        <v>3</v>
      </c>
      <c r="E197" s="41">
        <v>3</v>
      </c>
      <c r="F197" s="41">
        <v>3</v>
      </c>
      <c r="G197" s="41">
        <v>3</v>
      </c>
      <c r="H197" s="41">
        <v>3</v>
      </c>
      <c r="I197" s="41">
        <f t="shared" si="24"/>
        <v>3</v>
      </c>
      <c r="J197" s="41">
        <f t="shared" si="25"/>
        <v>6</v>
      </c>
      <c r="K197" s="41" t="str">
        <f t="shared" si="26"/>
        <v>Cleared</v>
      </c>
      <c r="L197" s="41">
        <v>3.5</v>
      </c>
      <c r="M197" s="41">
        <v>3.5</v>
      </c>
      <c r="N197" s="41">
        <v>3.5</v>
      </c>
      <c r="O197" s="41">
        <v>3.5</v>
      </c>
      <c r="P197" s="41">
        <v>3.5</v>
      </c>
      <c r="Q197" s="41">
        <f t="shared" si="27"/>
        <v>3.5</v>
      </c>
      <c r="R197" s="41">
        <f t="shared" si="28"/>
        <v>7</v>
      </c>
      <c r="S197" s="41" t="str">
        <f t="shared" si="29"/>
        <v>Cleared</v>
      </c>
      <c r="T197" s="41">
        <v>3</v>
      </c>
      <c r="U197" s="41">
        <v>3</v>
      </c>
      <c r="V197" s="41">
        <v>3</v>
      </c>
      <c r="W197" s="41">
        <v>3</v>
      </c>
      <c r="X197" s="41">
        <v>3</v>
      </c>
      <c r="Y197" s="41">
        <f t="shared" si="30"/>
        <v>3</v>
      </c>
      <c r="Z197" s="41">
        <f t="shared" si="31"/>
        <v>6</v>
      </c>
      <c r="AA197" s="41" t="str">
        <f t="shared" si="32"/>
        <v>Cleared</v>
      </c>
      <c r="AB197" s="41" t="s">
        <v>499</v>
      </c>
      <c r="AC197" s="41" t="s">
        <v>499</v>
      </c>
      <c r="AD197" s="41" t="s">
        <v>499</v>
      </c>
      <c r="AE197" s="41" t="s">
        <v>499</v>
      </c>
      <c r="AF197" s="41" t="s">
        <v>499</v>
      </c>
      <c r="AG197" s="41" t="str">
        <f t="shared" si="33"/>
        <v>0</v>
      </c>
      <c r="AH197" s="41">
        <f t="shared" si="34"/>
        <v>0</v>
      </c>
      <c r="AI197" s="41" t="str">
        <f t="shared" si="35"/>
        <v>NC</v>
      </c>
    </row>
    <row r="198" spans="1:35" x14ac:dyDescent="0.3">
      <c r="A198" s="38">
        <v>194</v>
      </c>
      <c r="B198" s="39" t="s">
        <v>414</v>
      </c>
      <c r="C198" s="40" t="s">
        <v>415</v>
      </c>
      <c r="D198" s="41">
        <v>3</v>
      </c>
      <c r="E198" s="41">
        <v>3</v>
      </c>
      <c r="F198" s="41">
        <v>3</v>
      </c>
      <c r="G198" s="41">
        <v>3</v>
      </c>
      <c r="H198" s="41">
        <v>3</v>
      </c>
      <c r="I198" s="41">
        <f t="shared" ref="I198:I232" si="36">AVERAGE(D198:H198)</f>
        <v>3</v>
      </c>
      <c r="J198" s="41">
        <f t="shared" ref="J198:J232" si="37">I198*2</f>
        <v>6</v>
      </c>
      <c r="K198" s="41" t="str">
        <f t="shared" ref="K198:K232" si="38">IF(J198&gt;=6,"Cleared","NC")</f>
        <v>Cleared</v>
      </c>
      <c r="L198" s="41">
        <v>5</v>
      </c>
      <c r="M198" s="41">
        <v>5</v>
      </c>
      <c r="N198" s="41">
        <v>5</v>
      </c>
      <c r="O198" s="41">
        <v>5</v>
      </c>
      <c r="P198" s="41">
        <v>4.5</v>
      </c>
      <c r="Q198" s="41">
        <f t="shared" ref="Q198:Q232" si="39">AVERAGE(L198:P198)</f>
        <v>4.9000000000000004</v>
      </c>
      <c r="R198" s="41">
        <f t="shared" ref="R198:R232" si="40">Q198*2</f>
        <v>9.8000000000000007</v>
      </c>
      <c r="S198" s="41" t="str">
        <f t="shared" ref="S198:S232" si="41">IF(R198&gt;=6,"Cleared","NC")</f>
        <v>Cleared</v>
      </c>
      <c r="T198" s="41">
        <v>4.2</v>
      </c>
      <c r="U198" s="41">
        <v>4.4000000000000004</v>
      </c>
      <c r="V198" s="41">
        <v>4.4000000000000004</v>
      </c>
      <c r="W198" s="41">
        <v>4.4000000000000004</v>
      </c>
      <c r="X198" s="41">
        <v>4.3500000000000005</v>
      </c>
      <c r="Y198" s="41">
        <f t="shared" ref="Y198:Y232" si="42">AVERAGE(T198:X198)</f>
        <v>4.3500000000000005</v>
      </c>
      <c r="Z198" s="41">
        <f t="shared" ref="Z198:Z232" si="43">Y198*2</f>
        <v>8.7000000000000011</v>
      </c>
      <c r="AA198" s="41" t="str">
        <f t="shared" ref="AA198:AA232" si="44">IF(Z198&gt;=6,"Cleared","NC")</f>
        <v>Cleared</v>
      </c>
      <c r="AB198" s="41">
        <v>4</v>
      </c>
      <c r="AC198" s="41">
        <v>4</v>
      </c>
      <c r="AD198" s="41">
        <v>4</v>
      </c>
      <c r="AE198" s="41">
        <v>4</v>
      </c>
      <c r="AF198" s="41">
        <v>3.75</v>
      </c>
      <c r="AG198" s="41">
        <f t="shared" ref="AG198:AG232" si="45">IFERROR(AVERAGE(AB198:AF198),"0")</f>
        <v>3.95</v>
      </c>
      <c r="AH198" s="41">
        <f t="shared" ref="AH198:AH232" si="46">AG198*2</f>
        <v>7.9</v>
      </c>
      <c r="AI198" s="41" t="str">
        <f t="shared" ref="AI198:AI232" si="47">IF(AH198&gt;=6,"Cleared","NC")</f>
        <v>Cleared</v>
      </c>
    </row>
    <row r="199" spans="1:35" x14ac:dyDescent="0.3">
      <c r="A199" s="38">
        <v>195</v>
      </c>
      <c r="B199" s="39" t="s">
        <v>416</v>
      </c>
      <c r="C199" s="40" t="s">
        <v>417</v>
      </c>
      <c r="D199" s="41">
        <v>3</v>
      </c>
      <c r="E199" s="41">
        <v>3</v>
      </c>
      <c r="F199" s="41">
        <v>3</v>
      </c>
      <c r="G199" s="41">
        <v>3</v>
      </c>
      <c r="H199" s="41">
        <v>3</v>
      </c>
      <c r="I199" s="41">
        <f t="shared" si="36"/>
        <v>3</v>
      </c>
      <c r="J199" s="41">
        <f t="shared" si="37"/>
        <v>6</v>
      </c>
      <c r="K199" s="41" t="str">
        <f t="shared" si="38"/>
        <v>Cleared</v>
      </c>
      <c r="L199" s="41">
        <v>4</v>
      </c>
      <c r="M199" s="41">
        <v>4</v>
      </c>
      <c r="N199" s="41">
        <v>3.6666666666666665</v>
      </c>
      <c r="O199" s="41">
        <v>3.6666666666666665</v>
      </c>
      <c r="P199" s="41">
        <v>3.3333333333333335</v>
      </c>
      <c r="Q199" s="41">
        <f t="shared" si="39"/>
        <v>3.7333333333333329</v>
      </c>
      <c r="R199" s="41">
        <f t="shared" si="40"/>
        <v>7.4666666666666659</v>
      </c>
      <c r="S199" s="41" t="str">
        <f t="shared" si="41"/>
        <v>Cleared</v>
      </c>
      <c r="T199" s="41">
        <v>2.6666666666666665</v>
      </c>
      <c r="U199" s="41">
        <v>3.3333333333333335</v>
      </c>
      <c r="V199" s="41">
        <v>3.1666666666666665</v>
      </c>
      <c r="W199" s="41">
        <v>3.3333333333333335</v>
      </c>
      <c r="X199" s="41">
        <v>3.125</v>
      </c>
      <c r="Y199" s="41">
        <f t="shared" si="42"/>
        <v>3.125</v>
      </c>
      <c r="Z199" s="41">
        <f t="shared" si="43"/>
        <v>6.25</v>
      </c>
      <c r="AA199" s="41" t="str">
        <f t="shared" si="44"/>
        <v>Cleared</v>
      </c>
      <c r="AB199" s="41">
        <v>3.25</v>
      </c>
      <c r="AC199" s="41">
        <v>3</v>
      </c>
      <c r="AD199" s="41">
        <v>3.75</v>
      </c>
      <c r="AE199" s="41">
        <v>3.75</v>
      </c>
      <c r="AF199" s="41">
        <v>3.25</v>
      </c>
      <c r="AG199" s="41">
        <f t="shared" si="45"/>
        <v>3.4</v>
      </c>
      <c r="AH199" s="41">
        <f t="shared" si="46"/>
        <v>6.8</v>
      </c>
      <c r="AI199" s="41" t="str">
        <f t="shared" si="47"/>
        <v>Cleared</v>
      </c>
    </row>
    <row r="200" spans="1:35" x14ac:dyDescent="0.3">
      <c r="A200" s="38">
        <v>196</v>
      </c>
      <c r="B200" s="39" t="s">
        <v>418</v>
      </c>
      <c r="C200" s="40" t="s">
        <v>419</v>
      </c>
      <c r="D200" s="41">
        <v>3</v>
      </c>
      <c r="E200" s="41">
        <v>3</v>
      </c>
      <c r="F200" s="41">
        <v>3</v>
      </c>
      <c r="G200" s="41">
        <v>3</v>
      </c>
      <c r="H200" s="41">
        <v>3</v>
      </c>
      <c r="I200" s="41">
        <f t="shared" si="36"/>
        <v>3</v>
      </c>
      <c r="J200" s="41">
        <f t="shared" si="37"/>
        <v>6</v>
      </c>
      <c r="K200" s="41" t="str">
        <f t="shared" si="38"/>
        <v>Cleared</v>
      </c>
      <c r="L200" s="41">
        <v>3</v>
      </c>
      <c r="M200" s="41">
        <v>3</v>
      </c>
      <c r="N200" s="41">
        <v>3.5</v>
      </c>
      <c r="O200" s="41">
        <v>3</v>
      </c>
      <c r="P200" s="41">
        <v>3.5</v>
      </c>
      <c r="Q200" s="41">
        <f t="shared" si="39"/>
        <v>3.2</v>
      </c>
      <c r="R200" s="41">
        <f t="shared" si="40"/>
        <v>6.4</v>
      </c>
      <c r="S200" s="41" t="str">
        <f t="shared" si="41"/>
        <v>Cleared</v>
      </c>
      <c r="T200" s="41">
        <v>3.25</v>
      </c>
      <c r="U200" s="41">
        <v>3.75</v>
      </c>
      <c r="V200" s="41">
        <v>4</v>
      </c>
      <c r="W200" s="41">
        <v>3.75</v>
      </c>
      <c r="X200" s="41">
        <v>3.6875</v>
      </c>
      <c r="Y200" s="41">
        <f t="shared" si="42"/>
        <v>3.6875</v>
      </c>
      <c r="Z200" s="41">
        <f t="shared" si="43"/>
        <v>7.375</v>
      </c>
      <c r="AA200" s="41" t="str">
        <f t="shared" si="44"/>
        <v>Cleared</v>
      </c>
      <c r="AB200" s="41">
        <v>3.6</v>
      </c>
      <c r="AC200" s="41">
        <v>3.6</v>
      </c>
      <c r="AD200" s="41">
        <v>3.8</v>
      </c>
      <c r="AE200" s="41">
        <v>3.6</v>
      </c>
      <c r="AF200" s="41">
        <v>3.6</v>
      </c>
      <c r="AG200" s="41">
        <f t="shared" si="45"/>
        <v>3.6399999999999997</v>
      </c>
      <c r="AH200" s="41">
        <f t="shared" si="46"/>
        <v>7.2799999999999994</v>
      </c>
      <c r="AI200" s="41" t="str">
        <f t="shared" si="47"/>
        <v>Cleared</v>
      </c>
    </row>
    <row r="201" spans="1:35" x14ac:dyDescent="0.3">
      <c r="A201" s="38">
        <v>197</v>
      </c>
      <c r="B201" s="39" t="s">
        <v>420</v>
      </c>
      <c r="C201" s="40" t="s">
        <v>421</v>
      </c>
      <c r="D201" s="41">
        <v>3</v>
      </c>
      <c r="E201" s="41">
        <v>3</v>
      </c>
      <c r="F201" s="41">
        <v>3</v>
      </c>
      <c r="G201" s="41">
        <v>3</v>
      </c>
      <c r="H201" s="41">
        <v>3</v>
      </c>
      <c r="I201" s="41">
        <f t="shared" si="36"/>
        <v>3</v>
      </c>
      <c r="J201" s="41">
        <f t="shared" si="37"/>
        <v>6</v>
      </c>
      <c r="K201" s="41" t="str">
        <f t="shared" si="38"/>
        <v>Cleared</v>
      </c>
      <c r="L201" s="41">
        <v>3</v>
      </c>
      <c r="M201" s="41">
        <v>3</v>
      </c>
      <c r="N201" s="41">
        <v>4</v>
      </c>
      <c r="O201" s="41">
        <v>3</v>
      </c>
      <c r="P201" s="41">
        <v>3</v>
      </c>
      <c r="Q201" s="41">
        <f t="shared" si="39"/>
        <v>3.2</v>
      </c>
      <c r="R201" s="41">
        <f t="shared" si="40"/>
        <v>6.4</v>
      </c>
      <c r="S201" s="41" t="str">
        <f t="shared" si="41"/>
        <v>Cleared</v>
      </c>
      <c r="T201" s="41">
        <v>3</v>
      </c>
      <c r="U201" s="41">
        <v>3.5</v>
      </c>
      <c r="V201" s="41">
        <v>3.75</v>
      </c>
      <c r="W201" s="41">
        <v>3.5</v>
      </c>
      <c r="X201" s="41">
        <v>3.4375</v>
      </c>
      <c r="Y201" s="41">
        <f t="shared" si="42"/>
        <v>3.4375</v>
      </c>
      <c r="Z201" s="41">
        <f t="shared" si="43"/>
        <v>6.875</v>
      </c>
      <c r="AA201" s="41" t="str">
        <f t="shared" si="44"/>
        <v>Cleared</v>
      </c>
      <c r="AB201" s="41">
        <v>3.8</v>
      </c>
      <c r="AC201" s="41">
        <v>3.8</v>
      </c>
      <c r="AD201" s="41">
        <v>3.8</v>
      </c>
      <c r="AE201" s="41">
        <v>4</v>
      </c>
      <c r="AF201" s="41">
        <v>3.8</v>
      </c>
      <c r="AG201" s="41">
        <f t="shared" si="45"/>
        <v>3.84</v>
      </c>
      <c r="AH201" s="41">
        <f t="shared" si="46"/>
        <v>7.68</v>
      </c>
      <c r="AI201" s="41" t="str">
        <f t="shared" si="47"/>
        <v>Cleared</v>
      </c>
    </row>
    <row r="202" spans="1:35" x14ac:dyDescent="0.3">
      <c r="A202" s="38">
        <v>198</v>
      </c>
      <c r="B202" s="39" t="s">
        <v>422</v>
      </c>
      <c r="C202" s="40" t="s">
        <v>423</v>
      </c>
      <c r="D202" s="41">
        <v>3</v>
      </c>
      <c r="E202" s="41">
        <v>3</v>
      </c>
      <c r="F202" s="41">
        <v>3</v>
      </c>
      <c r="G202" s="41">
        <v>3</v>
      </c>
      <c r="H202" s="41">
        <v>3</v>
      </c>
      <c r="I202" s="41">
        <f t="shared" si="36"/>
        <v>3</v>
      </c>
      <c r="J202" s="41">
        <f t="shared" si="37"/>
        <v>6</v>
      </c>
      <c r="K202" s="41" t="str">
        <f t="shared" si="38"/>
        <v>Cleared</v>
      </c>
      <c r="L202" s="41">
        <v>3.3333333333333335</v>
      </c>
      <c r="M202" s="41">
        <v>3.3333333333333335</v>
      </c>
      <c r="N202" s="41">
        <v>4</v>
      </c>
      <c r="O202" s="41">
        <v>4</v>
      </c>
      <c r="P202" s="41">
        <v>3.9333333333333336</v>
      </c>
      <c r="Q202" s="41">
        <f t="shared" si="39"/>
        <v>3.72</v>
      </c>
      <c r="R202" s="41">
        <f t="shared" si="40"/>
        <v>7.44</v>
      </c>
      <c r="S202" s="41" t="str">
        <f t="shared" si="41"/>
        <v>Cleared</v>
      </c>
      <c r="T202" s="41">
        <v>3</v>
      </c>
      <c r="U202" s="41">
        <v>4</v>
      </c>
      <c r="V202" s="41">
        <v>3.5</v>
      </c>
      <c r="W202" s="41">
        <v>3.5</v>
      </c>
      <c r="X202" s="41">
        <v>3.5</v>
      </c>
      <c r="Y202" s="41">
        <f t="shared" si="42"/>
        <v>3.5</v>
      </c>
      <c r="Z202" s="41">
        <f t="shared" si="43"/>
        <v>7</v>
      </c>
      <c r="AA202" s="41" t="str">
        <f t="shared" si="44"/>
        <v>Cleared</v>
      </c>
      <c r="AB202" s="41">
        <v>3.5</v>
      </c>
      <c r="AC202" s="41">
        <v>3.5</v>
      </c>
      <c r="AD202" s="41">
        <v>4</v>
      </c>
      <c r="AE202" s="41">
        <v>3</v>
      </c>
      <c r="AF202" s="41">
        <v>3.5</v>
      </c>
      <c r="AG202" s="41">
        <f t="shared" si="45"/>
        <v>3.5</v>
      </c>
      <c r="AH202" s="41">
        <f t="shared" si="46"/>
        <v>7</v>
      </c>
      <c r="AI202" s="41" t="str">
        <f t="shared" si="47"/>
        <v>Cleared</v>
      </c>
    </row>
    <row r="203" spans="1:35" x14ac:dyDescent="0.3">
      <c r="A203" s="38">
        <v>199</v>
      </c>
      <c r="B203" s="39" t="s">
        <v>424</v>
      </c>
      <c r="C203" s="40" t="s">
        <v>425</v>
      </c>
      <c r="D203" s="41">
        <v>3</v>
      </c>
      <c r="E203" s="41">
        <v>3</v>
      </c>
      <c r="F203" s="41">
        <v>3</v>
      </c>
      <c r="G203" s="41">
        <v>3</v>
      </c>
      <c r="H203" s="41">
        <v>3</v>
      </c>
      <c r="I203" s="41">
        <f t="shared" si="36"/>
        <v>3</v>
      </c>
      <c r="J203" s="41">
        <f t="shared" si="37"/>
        <v>6</v>
      </c>
      <c r="K203" s="41" t="str">
        <f t="shared" si="38"/>
        <v>Cleared</v>
      </c>
      <c r="L203" s="41">
        <v>4.333333333333333</v>
      </c>
      <c r="M203" s="41">
        <v>3.6666666666666665</v>
      </c>
      <c r="N203" s="41">
        <v>4.333333333333333</v>
      </c>
      <c r="O203" s="41">
        <v>4.333333333333333</v>
      </c>
      <c r="P203" s="41">
        <v>3.6666666666666665</v>
      </c>
      <c r="Q203" s="41">
        <f t="shared" si="39"/>
        <v>4.0666666666666664</v>
      </c>
      <c r="R203" s="41">
        <f t="shared" si="40"/>
        <v>8.1333333333333329</v>
      </c>
      <c r="S203" s="41" t="str">
        <f t="shared" si="41"/>
        <v>Cleared</v>
      </c>
      <c r="T203" s="41">
        <v>3.2</v>
      </c>
      <c r="U203" s="41">
        <v>3.8</v>
      </c>
      <c r="V203" s="41">
        <v>3.84</v>
      </c>
      <c r="W203" s="41">
        <v>3.8</v>
      </c>
      <c r="X203" s="41">
        <v>3.66</v>
      </c>
      <c r="Y203" s="41">
        <f t="shared" si="42"/>
        <v>3.66</v>
      </c>
      <c r="Z203" s="41">
        <f t="shared" si="43"/>
        <v>7.32</v>
      </c>
      <c r="AA203" s="41" t="str">
        <f t="shared" si="44"/>
        <v>Cleared</v>
      </c>
      <c r="AB203" s="41">
        <v>3.2</v>
      </c>
      <c r="AC203" s="41">
        <v>3.6</v>
      </c>
      <c r="AD203" s="41">
        <v>3.8</v>
      </c>
      <c r="AE203" s="41">
        <v>3.8</v>
      </c>
      <c r="AF203" s="41">
        <v>3</v>
      </c>
      <c r="AG203" s="41">
        <f t="shared" si="45"/>
        <v>3.4800000000000004</v>
      </c>
      <c r="AH203" s="41">
        <f t="shared" si="46"/>
        <v>6.9600000000000009</v>
      </c>
      <c r="AI203" s="41" t="str">
        <f t="shared" si="47"/>
        <v>Cleared</v>
      </c>
    </row>
    <row r="204" spans="1:35" x14ac:dyDescent="0.3">
      <c r="A204" s="38">
        <v>200</v>
      </c>
      <c r="B204" s="39" t="s">
        <v>426</v>
      </c>
      <c r="C204" s="40" t="s">
        <v>427</v>
      </c>
      <c r="D204" s="41">
        <v>3</v>
      </c>
      <c r="E204" s="41">
        <v>3</v>
      </c>
      <c r="F204" s="41">
        <v>3</v>
      </c>
      <c r="G204" s="41">
        <v>3</v>
      </c>
      <c r="H204" s="41">
        <v>3</v>
      </c>
      <c r="I204" s="41">
        <f t="shared" si="36"/>
        <v>3</v>
      </c>
      <c r="J204" s="41">
        <f t="shared" si="37"/>
        <v>6</v>
      </c>
      <c r="K204" s="41" t="str">
        <f t="shared" si="38"/>
        <v>Cleared</v>
      </c>
      <c r="L204" s="41">
        <v>3.5</v>
      </c>
      <c r="M204" s="41">
        <v>3.5</v>
      </c>
      <c r="N204" s="41">
        <v>3.5</v>
      </c>
      <c r="O204" s="41">
        <v>3.5</v>
      </c>
      <c r="P204" s="41">
        <v>3.5</v>
      </c>
      <c r="Q204" s="41">
        <f t="shared" si="39"/>
        <v>3.5</v>
      </c>
      <c r="R204" s="41">
        <f t="shared" si="40"/>
        <v>7</v>
      </c>
      <c r="S204" s="41" t="str">
        <f t="shared" si="41"/>
        <v>Cleared</v>
      </c>
      <c r="T204" s="41">
        <v>3.6</v>
      </c>
      <c r="U204" s="41">
        <v>3.8</v>
      </c>
      <c r="V204" s="41">
        <v>3.8</v>
      </c>
      <c r="W204" s="41">
        <v>3.6</v>
      </c>
      <c r="X204" s="41">
        <v>3.6999999999999997</v>
      </c>
      <c r="Y204" s="41">
        <f t="shared" si="42"/>
        <v>3.7</v>
      </c>
      <c r="Z204" s="41">
        <f t="shared" si="43"/>
        <v>7.4</v>
      </c>
      <c r="AA204" s="41" t="str">
        <f t="shared" si="44"/>
        <v>Cleared</v>
      </c>
      <c r="AB204" s="41">
        <v>3.4</v>
      </c>
      <c r="AC204" s="41">
        <v>4</v>
      </c>
      <c r="AD204" s="41">
        <v>3.8</v>
      </c>
      <c r="AE204" s="41">
        <v>4</v>
      </c>
      <c r="AF204" s="41">
        <v>3.4</v>
      </c>
      <c r="AG204" s="41">
        <f t="shared" si="45"/>
        <v>3.7199999999999998</v>
      </c>
      <c r="AH204" s="41">
        <f t="shared" si="46"/>
        <v>7.4399999999999995</v>
      </c>
      <c r="AI204" s="41" t="str">
        <f t="shared" si="47"/>
        <v>Cleared</v>
      </c>
    </row>
    <row r="205" spans="1:35" x14ac:dyDescent="0.3">
      <c r="A205" s="38">
        <v>201</v>
      </c>
      <c r="B205" s="39" t="s">
        <v>428</v>
      </c>
      <c r="C205" s="40" t="s">
        <v>429</v>
      </c>
      <c r="D205" s="41">
        <v>3</v>
      </c>
      <c r="E205" s="41">
        <v>3</v>
      </c>
      <c r="F205" s="41">
        <v>3</v>
      </c>
      <c r="G205" s="41">
        <v>3</v>
      </c>
      <c r="H205" s="41">
        <v>3</v>
      </c>
      <c r="I205" s="41">
        <f t="shared" si="36"/>
        <v>3</v>
      </c>
      <c r="J205" s="41">
        <f t="shared" si="37"/>
        <v>6</v>
      </c>
      <c r="K205" s="41" t="str">
        <f t="shared" si="38"/>
        <v>Cleared</v>
      </c>
      <c r="L205" s="41">
        <v>2</v>
      </c>
      <c r="M205" s="41">
        <v>2</v>
      </c>
      <c r="N205" s="41">
        <v>3</v>
      </c>
      <c r="O205" s="41">
        <v>3.5</v>
      </c>
      <c r="P205" s="41">
        <v>3.5</v>
      </c>
      <c r="Q205" s="41">
        <f t="shared" si="39"/>
        <v>2.8</v>
      </c>
      <c r="R205" s="41">
        <f t="shared" si="40"/>
        <v>5.6</v>
      </c>
      <c r="S205" s="41" t="str">
        <f t="shared" si="41"/>
        <v>NC</v>
      </c>
      <c r="T205" s="41">
        <v>3</v>
      </c>
      <c r="U205" s="41">
        <v>3</v>
      </c>
      <c r="V205" s="41">
        <v>3</v>
      </c>
      <c r="W205" s="41">
        <v>3</v>
      </c>
      <c r="X205" s="41">
        <v>3</v>
      </c>
      <c r="Y205" s="41">
        <f t="shared" si="42"/>
        <v>3</v>
      </c>
      <c r="Z205" s="41">
        <f t="shared" si="43"/>
        <v>6</v>
      </c>
      <c r="AA205" s="41" t="str">
        <f t="shared" si="44"/>
        <v>Cleared</v>
      </c>
      <c r="AB205" s="41">
        <v>2</v>
      </c>
      <c r="AC205" s="41">
        <v>2.1666666666666665</v>
      </c>
      <c r="AD205" s="41">
        <v>3.1666666666666665</v>
      </c>
      <c r="AE205" s="41">
        <v>2.6666666666666665</v>
      </c>
      <c r="AF205" s="41">
        <v>3</v>
      </c>
      <c r="AG205" s="41">
        <f t="shared" si="45"/>
        <v>2.5999999999999996</v>
      </c>
      <c r="AH205" s="41">
        <f t="shared" si="46"/>
        <v>5.1999999999999993</v>
      </c>
      <c r="AI205" s="41" t="str">
        <f t="shared" si="47"/>
        <v>NC</v>
      </c>
    </row>
    <row r="206" spans="1:35" x14ac:dyDescent="0.3">
      <c r="A206" s="38">
        <v>202</v>
      </c>
      <c r="B206" s="39" t="s">
        <v>430</v>
      </c>
      <c r="C206" s="40" t="s">
        <v>431</v>
      </c>
      <c r="D206" s="41">
        <v>3</v>
      </c>
      <c r="E206" s="41">
        <v>3</v>
      </c>
      <c r="F206" s="41">
        <v>3</v>
      </c>
      <c r="G206" s="41">
        <v>3</v>
      </c>
      <c r="H206" s="41">
        <v>3</v>
      </c>
      <c r="I206" s="41">
        <f t="shared" si="36"/>
        <v>3</v>
      </c>
      <c r="J206" s="41">
        <f t="shared" si="37"/>
        <v>6</v>
      </c>
      <c r="K206" s="41" t="str">
        <f t="shared" si="38"/>
        <v>Cleared</v>
      </c>
      <c r="L206" s="41">
        <v>3.3333333333333335</v>
      </c>
      <c r="M206" s="41">
        <v>3.6666666666666665</v>
      </c>
      <c r="N206" s="41">
        <v>3.3333333333333335</v>
      </c>
      <c r="O206" s="41">
        <v>3.6666666666666665</v>
      </c>
      <c r="P206" s="41">
        <v>4</v>
      </c>
      <c r="Q206" s="41">
        <f t="shared" si="39"/>
        <v>3.6</v>
      </c>
      <c r="R206" s="41">
        <f t="shared" si="40"/>
        <v>7.2</v>
      </c>
      <c r="S206" s="41" t="str">
        <f t="shared" si="41"/>
        <v>Cleared</v>
      </c>
      <c r="T206" s="41">
        <v>3.5</v>
      </c>
      <c r="U206" s="41">
        <v>3.5</v>
      </c>
      <c r="V206" s="41">
        <v>3</v>
      </c>
      <c r="W206" s="41">
        <v>3.5</v>
      </c>
      <c r="X206" s="41">
        <v>3.375</v>
      </c>
      <c r="Y206" s="41">
        <f t="shared" si="42"/>
        <v>3.375</v>
      </c>
      <c r="Z206" s="41">
        <f t="shared" si="43"/>
        <v>6.75</v>
      </c>
      <c r="AA206" s="41" t="str">
        <f t="shared" si="44"/>
        <v>Cleared</v>
      </c>
      <c r="AB206" s="41" t="s">
        <v>499</v>
      </c>
      <c r="AC206" s="41" t="s">
        <v>499</v>
      </c>
      <c r="AD206" s="41" t="s">
        <v>499</v>
      </c>
      <c r="AE206" s="41" t="s">
        <v>499</v>
      </c>
      <c r="AF206" s="41" t="s">
        <v>499</v>
      </c>
      <c r="AG206" s="41" t="str">
        <f t="shared" si="45"/>
        <v>0</v>
      </c>
      <c r="AH206" s="41">
        <f t="shared" si="46"/>
        <v>0</v>
      </c>
      <c r="AI206" s="41" t="str">
        <f t="shared" si="47"/>
        <v>NC</v>
      </c>
    </row>
    <row r="207" spans="1:35" x14ac:dyDescent="0.3">
      <c r="A207" s="38">
        <v>203</v>
      </c>
      <c r="B207" s="39" t="s">
        <v>432</v>
      </c>
      <c r="C207" s="40" t="s">
        <v>433</v>
      </c>
      <c r="D207" s="41">
        <v>3</v>
      </c>
      <c r="E207" s="41">
        <v>3</v>
      </c>
      <c r="F207" s="41">
        <v>3</v>
      </c>
      <c r="G207" s="41">
        <v>3</v>
      </c>
      <c r="H207" s="41">
        <v>3</v>
      </c>
      <c r="I207" s="41">
        <f t="shared" si="36"/>
        <v>3</v>
      </c>
      <c r="J207" s="41">
        <f t="shared" si="37"/>
        <v>6</v>
      </c>
      <c r="K207" s="41" t="str">
        <f t="shared" si="38"/>
        <v>Cleared</v>
      </c>
      <c r="L207" s="41">
        <v>4.333333333333333</v>
      </c>
      <c r="M207" s="41">
        <v>4.333333333333333</v>
      </c>
      <c r="N207" s="41">
        <v>4.333333333333333</v>
      </c>
      <c r="O207" s="41">
        <v>4</v>
      </c>
      <c r="P207" s="41">
        <v>4.333333333333333</v>
      </c>
      <c r="Q207" s="41">
        <f t="shared" si="39"/>
        <v>4.2666666666666666</v>
      </c>
      <c r="R207" s="41">
        <f t="shared" si="40"/>
        <v>8.5333333333333332</v>
      </c>
      <c r="S207" s="41" t="str">
        <f t="shared" si="41"/>
        <v>Cleared</v>
      </c>
      <c r="T207" s="41">
        <v>3.8000000000000003</v>
      </c>
      <c r="U207" s="41">
        <v>4.166666666666667</v>
      </c>
      <c r="V207" s="41">
        <v>4.166666666666667</v>
      </c>
      <c r="W207" s="41">
        <v>4.416666666666667</v>
      </c>
      <c r="X207" s="41">
        <v>4.1375000000000002</v>
      </c>
      <c r="Y207" s="41">
        <f t="shared" si="42"/>
        <v>4.1375000000000002</v>
      </c>
      <c r="Z207" s="41">
        <f t="shared" si="43"/>
        <v>8.2750000000000004</v>
      </c>
      <c r="AA207" s="41" t="str">
        <f t="shared" si="44"/>
        <v>Cleared</v>
      </c>
      <c r="AB207" s="41">
        <v>4.25</v>
      </c>
      <c r="AC207" s="41">
        <v>4.25</v>
      </c>
      <c r="AD207" s="41">
        <v>4.5</v>
      </c>
      <c r="AE207" s="41">
        <v>3.5</v>
      </c>
      <c r="AF207" s="41">
        <v>4.75</v>
      </c>
      <c r="AG207" s="41">
        <f t="shared" si="45"/>
        <v>4.25</v>
      </c>
      <c r="AH207" s="41">
        <f t="shared" si="46"/>
        <v>8.5</v>
      </c>
      <c r="AI207" s="41" t="str">
        <f t="shared" si="47"/>
        <v>Cleared</v>
      </c>
    </row>
    <row r="208" spans="1:35" x14ac:dyDescent="0.3">
      <c r="A208" s="38">
        <v>204</v>
      </c>
      <c r="B208" s="39" t="s">
        <v>434</v>
      </c>
      <c r="C208" s="40" t="s">
        <v>435</v>
      </c>
      <c r="D208" s="41">
        <v>3</v>
      </c>
      <c r="E208" s="41">
        <v>3</v>
      </c>
      <c r="F208" s="41">
        <v>3</v>
      </c>
      <c r="G208" s="41">
        <v>3</v>
      </c>
      <c r="H208" s="41">
        <v>3</v>
      </c>
      <c r="I208" s="41">
        <f t="shared" si="36"/>
        <v>3</v>
      </c>
      <c r="J208" s="41">
        <f t="shared" si="37"/>
        <v>6</v>
      </c>
      <c r="K208" s="41" t="str">
        <f t="shared" si="38"/>
        <v>Cleared</v>
      </c>
      <c r="L208" s="41">
        <v>3.6666666666666665</v>
      </c>
      <c r="M208" s="41">
        <v>3.6666666666666665</v>
      </c>
      <c r="N208" s="41">
        <v>3.6666666666666665</v>
      </c>
      <c r="O208" s="41">
        <v>4</v>
      </c>
      <c r="P208" s="41">
        <v>3.6666666666666665</v>
      </c>
      <c r="Q208" s="41">
        <f t="shared" si="39"/>
        <v>3.7333333333333334</v>
      </c>
      <c r="R208" s="41">
        <f t="shared" si="40"/>
        <v>7.4666666666666668</v>
      </c>
      <c r="S208" s="41" t="str">
        <f t="shared" si="41"/>
        <v>Cleared</v>
      </c>
      <c r="T208" s="41">
        <v>3.1666666666666665</v>
      </c>
      <c r="U208" s="41">
        <v>3.3333333333333335</v>
      </c>
      <c r="V208" s="41">
        <v>3.1666666666666665</v>
      </c>
      <c r="W208" s="41">
        <v>3.6666666666666665</v>
      </c>
      <c r="X208" s="41">
        <v>3.333333333333333</v>
      </c>
      <c r="Y208" s="41">
        <f t="shared" si="42"/>
        <v>3.333333333333333</v>
      </c>
      <c r="Z208" s="41">
        <f t="shared" si="43"/>
        <v>6.6666666666666661</v>
      </c>
      <c r="AA208" s="41" t="str">
        <f t="shared" si="44"/>
        <v>Cleared</v>
      </c>
      <c r="AB208" s="41">
        <v>3.6</v>
      </c>
      <c r="AC208" s="41">
        <v>3.8</v>
      </c>
      <c r="AD208" s="41">
        <v>3.6</v>
      </c>
      <c r="AE208" s="41">
        <v>3.6</v>
      </c>
      <c r="AF208" s="41">
        <v>3.8</v>
      </c>
      <c r="AG208" s="41">
        <f t="shared" si="45"/>
        <v>3.6799999999999997</v>
      </c>
      <c r="AH208" s="41">
        <f t="shared" si="46"/>
        <v>7.3599999999999994</v>
      </c>
      <c r="AI208" s="41" t="str">
        <f t="shared" si="47"/>
        <v>Cleared</v>
      </c>
    </row>
    <row r="209" spans="1:35" x14ac:dyDescent="0.3">
      <c r="A209" s="38">
        <v>205</v>
      </c>
      <c r="B209" s="39" t="s">
        <v>436</v>
      </c>
      <c r="C209" s="40" t="s">
        <v>437</v>
      </c>
      <c r="D209" s="41">
        <v>3</v>
      </c>
      <c r="E209" s="41">
        <v>3</v>
      </c>
      <c r="F209" s="41">
        <v>3</v>
      </c>
      <c r="G209" s="41">
        <v>3</v>
      </c>
      <c r="H209" s="41">
        <v>3</v>
      </c>
      <c r="I209" s="41">
        <f t="shared" si="36"/>
        <v>3</v>
      </c>
      <c r="J209" s="41">
        <f t="shared" si="37"/>
        <v>6</v>
      </c>
      <c r="K209" s="41" t="str">
        <f t="shared" si="38"/>
        <v>Cleared</v>
      </c>
      <c r="L209" s="41">
        <v>4</v>
      </c>
      <c r="M209" s="41">
        <v>3.6666666666666665</v>
      </c>
      <c r="N209" s="41">
        <v>4</v>
      </c>
      <c r="O209" s="41">
        <v>4</v>
      </c>
      <c r="P209" s="41">
        <v>3</v>
      </c>
      <c r="Q209" s="41">
        <f t="shared" si="39"/>
        <v>3.7333333333333329</v>
      </c>
      <c r="R209" s="41">
        <f t="shared" si="40"/>
        <v>7.4666666666666659</v>
      </c>
      <c r="S209" s="41" t="str">
        <f t="shared" si="41"/>
        <v>Cleared</v>
      </c>
      <c r="T209" s="41">
        <v>2.8571428571428572</v>
      </c>
      <c r="U209" s="41">
        <v>3.5714285714285716</v>
      </c>
      <c r="V209" s="41">
        <v>3.5714285714285716</v>
      </c>
      <c r="W209" s="41">
        <v>3.5714285714285716</v>
      </c>
      <c r="X209" s="41">
        <v>3.3928571428571428</v>
      </c>
      <c r="Y209" s="41">
        <f t="shared" si="42"/>
        <v>3.3928571428571432</v>
      </c>
      <c r="Z209" s="41">
        <f t="shared" si="43"/>
        <v>6.7857142857142865</v>
      </c>
      <c r="AA209" s="41" t="str">
        <f t="shared" si="44"/>
        <v>Cleared</v>
      </c>
      <c r="AB209" s="41">
        <v>3.6</v>
      </c>
      <c r="AC209" s="41">
        <v>3.6</v>
      </c>
      <c r="AD209" s="41">
        <v>3.6</v>
      </c>
      <c r="AE209" s="41">
        <v>3.4</v>
      </c>
      <c r="AF209" s="41">
        <v>4</v>
      </c>
      <c r="AG209" s="41">
        <f t="shared" si="45"/>
        <v>3.6400000000000006</v>
      </c>
      <c r="AH209" s="41">
        <f t="shared" si="46"/>
        <v>7.2800000000000011</v>
      </c>
      <c r="AI209" s="41" t="str">
        <f t="shared" si="47"/>
        <v>Cleared</v>
      </c>
    </row>
    <row r="210" spans="1:35" x14ac:dyDescent="0.3">
      <c r="A210" s="38">
        <v>206</v>
      </c>
      <c r="B210" s="39" t="s">
        <v>438</v>
      </c>
      <c r="C210" s="40" t="s">
        <v>439</v>
      </c>
      <c r="D210" s="41">
        <v>3</v>
      </c>
      <c r="E210" s="41">
        <v>3</v>
      </c>
      <c r="F210" s="41">
        <v>3</v>
      </c>
      <c r="G210" s="41">
        <v>3</v>
      </c>
      <c r="H210" s="41">
        <v>3</v>
      </c>
      <c r="I210" s="41">
        <f t="shared" si="36"/>
        <v>3</v>
      </c>
      <c r="J210" s="41">
        <f t="shared" si="37"/>
        <v>6</v>
      </c>
      <c r="K210" s="41" t="str">
        <f t="shared" si="38"/>
        <v>Cleared</v>
      </c>
      <c r="L210" s="41">
        <v>3.6666666666666665</v>
      </c>
      <c r="M210" s="41">
        <v>4</v>
      </c>
      <c r="N210" s="41">
        <v>3.3333333333333335</v>
      </c>
      <c r="O210" s="41">
        <v>4</v>
      </c>
      <c r="P210" s="41">
        <v>3.6666666666666665</v>
      </c>
      <c r="Q210" s="41">
        <f t="shared" si="39"/>
        <v>3.7333333333333334</v>
      </c>
      <c r="R210" s="41">
        <f t="shared" si="40"/>
        <v>7.4666666666666668</v>
      </c>
      <c r="S210" s="41" t="str">
        <f t="shared" si="41"/>
        <v>Cleared</v>
      </c>
      <c r="T210" s="41">
        <v>2.8333333333333335</v>
      </c>
      <c r="U210" s="41">
        <v>3.1666666666666665</v>
      </c>
      <c r="V210" s="41">
        <v>2.5</v>
      </c>
      <c r="W210" s="41">
        <v>3</v>
      </c>
      <c r="X210" s="41">
        <v>2.875</v>
      </c>
      <c r="Y210" s="41">
        <f t="shared" si="42"/>
        <v>2.875</v>
      </c>
      <c r="Z210" s="41">
        <f t="shared" si="43"/>
        <v>5.75</v>
      </c>
      <c r="AA210" s="41" t="str">
        <f t="shared" si="44"/>
        <v>NC</v>
      </c>
      <c r="AB210" s="41">
        <v>3</v>
      </c>
      <c r="AC210" s="41">
        <v>2.8</v>
      </c>
      <c r="AD210" s="41">
        <v>3.2</v>
      </c>
      <c r="AE210" s="41">
        <v>2.8</v>
      </c>
      <c r="AF210" s="41">
        <v>3.4</v>
      </c>
      <c r="AG210" s="41">
        <f t="shared" si="45"/>
        <v>3.04</v>
      </c>
      <c r="AH210" s="41">
        <f t="shared" si="46"/>
        <v>6.08</v>
      </c>
      <c r="AI210" s="41" t="str">
        <f t="shared" si="47"/>
        <v>Cleared</v>
      </c>
    </row>
    <row r="211" spans="1:35" x14ac:dyDescent="0.3">
      <c r="A211" s="38">
        <v>207</v>
      </c>
      <c r="B211" s="39" t="s">
        <v>440</v>
      </c>
      <c r="C211" s="40" t="s">
        <v>441</v>
      </c>
      <c r="D211" s="41">
        <v>3</v>
      </c>
      <c r="E211" s="41">
        <v>3</v>
      </c>
      <c r="F211" s="41">
        <v>3</v>
      </c>
      <c r="G211" s="41">
        <v>3</v>
      </c>
      <c r="H211" s="41">
        <v>3</v>
      </c>
      <c r="I211" s="41">
        <f t="shared" si="36"/>
        <v>3</v>
      </c>
      <c r="J211" s="41">
        <f t="shared" si="37"/>
        <v>6</v>
      </c>
      <c r="K211" s="41" t="str">
        <f t="shared" si="38"/>
        <v>Cleared</v>
      </c>
      <c r="L211" s="41">
        <v>3.3333333333333335</v>
      </c>
      <c r="M211" s="41">
        <v>3.6666666666666665</v>
      </c>
      <c r="N211" s="41">
        <v>4</v>
      </c>
      <c r="O211" s="41">
        <v>3.6666666666666665</v>
      </c>
      <c r="P211" s="41">
        <v>3.6666666666666665</v>
      </c>
      <c r="Q211" s="41">
        <f t="shared" si="39"/>
        <v>3.6666666666666665</v>
      </c>
      <c r="R211" s="41">
        <f t="shared" si="40"/>
        <v>7.333333333333333</v>
      </c>
      <c r="S211" s="41" t="str">
        <f t="shared" si="41"/>
        <v>Cleared</v>
      </c>
      <c r="T211" s="41">
        <v>3.3333333333333335</v>
      </c>
      <c r="U211" s="41">
        <v>3.3333333333333335</v>
      </c>
      <c r="V211" s="41">
        <v>3.5</v>
      </c>
      <c r="W211" s="41">
        <v>4</v>
      </c>
      <c r="X211" s="41">
        <v>3.541666666666667</v>
      </c>
      <c r="Y211" s="41">
        <f t="shared" si="42"/>
        <v>3.541666666666667</v>
      </c>
      <c r="Z211" s="41">
        <f t="shared" si="43"/>
        <v>7.0833333333333339</v>
      </c>
      <c r="AA211" s="41" t="str">
        <f t="shared" si="44"/>
        <v>Cleared</v>
      </c>
      <c r="AB211" s="41" t="s">
        <v>499</v>
      </c>
      <c r="AC211" s="41" t="s">
        <v>499</v>
      </c>
      <c r="AD211" s="41" t="s">
        <v>499</v>
      </c>
      <c r="AE211" s="41" t="s">
        <v>499</v>
      </c>
      <c r="AF211" s="41" t="s">
        <v>499</v>
      </c>
      <c r="AG211" s="41" t="str">
        <f t="shared" si="45"/>
        <v>0</v>
      </c>
      <c r="AH211" s="41">
        <f t="shared" si="46"/>
        <v>0</v>
      </c>
      <c r="AI211" s="41" t="str">
        <f t="shared" si="47"/>
        <v>NC</v>
      </c>
    </row>
    <row r="212" spans="1:35" x14ac:dyDescent="0.3">
      <c r="A212" s="38">
        <v>208</v>
      </c>
      <c r="B212" s="39" t="s">
        <v>442</v>
      </c>
      <c r="C212" s="40" t="s">
        <v>443</v>
      </c>
      <c r="D212" s="41">
        <v>3</v>
      </c>
      <c r="E212" s="41">
        <v>3</v>
      </c>
      <c r="F212" s="41">
        <v>3</v>
      </c>
      <c r="G212" s="41">
        <v>3</v>
      </c>
      <c r="H212" s="41">
        <v>3</v>
      </c>
      <c r="I212" s="41">
        <f t="shared" si="36"/>
        <v>3</v>
      </c>
      <c r="J212" s="41">
        <f t="shared" si="37"/>
        <v>6</v>
      </c>
      <c r="K212" s="41" t="str">
        <f t="shared" si="38"/>
        <v>Cleared</v>
      </c>
      <c r="L212" s="41">
        <v>3.25</v>
      </c>
      <c r="M212" s="41">
        <v>3.75</v>
      </c>
      <c r="N212" s="41">
        <v>3.75</v>
      </c>
      <c r="O212" s="41">
        <v>3.5</v>
      </c>
      <c r="P212" s="41">
        <v>3</v>
      </c>
      <c r="Q212" s="41">
        <f t="shared" si="39"/>
        <v>3.45</v>
      </c>
      <c r="R212" s="41">
        <f t="shared" si="40"/>
        <v>6.9</v>
      </c>
      <c r="S212" s="41" t="str">
        <f t="shared" si="41"/>
        <v>Cleared</v>
      </c>
      <c r="T212" s="41">
        <v>3</v>
      </c>
      <c r="U212" s="41">
        <v>2.5</v>
      </c>
      <c r="V212" s="41">
        <v>3</v>
      </c>
      <c r="W212" s="41">
        <v>2</v>
      </c>
      <c r="X212" s="41">
        <v>2.625</v>
      </c>
      <c r="Y212" s="41">
        <f t="shared" si="42"/>
        <v>2.625</v>
      </c>
      <c r="Z212" s="41">
        <f t="shared" si="43"/>
        <v>5.25</v>
      </c>
      <c r="AA212" s="41" t="str">
        <f t="shared" si="44"/>
        <v>NC</v>
      </c>
      <c r="AB212" s="41" t="s">
        <v>499</v>
      </c>
      <c r="AC212" s="41" t="s">
        <v>499</v>
      </c>
      <c r="AD212" s="41" t="s">
        <v>499</v>
      </c>
      <c r="AE212" s="41" t="s">
        <v>499</v>
      </c>
      <c r="AF212" s="41" t="s">
        <v>499</v>
      </c>
      <c r="AG212" s="41" t="str">
        <f t="shared" si="45"/>
        <v>0</v>
      </c>
      <c r="AH212" s="41">
        <f t="shared" si="46"/>
        <v>0</v>
      </c>
      <c r="AI212" s="41" t="str">
        <f t="shared" si="47"/>
        <v>NC</v>
      </c>
    </row>
    <row r="213" spans="1:35" x14ac:dyDescent="0.3">
      <c r="A213" s="38">
        <v>209</v>
      </c>
      <c r="B213" s="39" t="s">
        <v>444</v>
      </c>
      <c r="C213" s="40" t="s">
        <v>445</v>
      </c>
      <c r="D213" s="41">
        <v>3</v>
      </c>
      <c r="E213" s="41">
        <v>3</v>
      </c>
      <c r="F213" s="41">
        <v>3</v>
      </c>
      <c r="G213" s="41">
        <v>3</v>
      </c>
      <c r="H213" s="41">
        <v>3</v>
      </c>
      <c r="I213" s="41">
        <f t="shared" si="36"/>
        <v>3</v>
      </c>
      <c r="J213" s="41">
        <f t="shared" si="37"/>
        <v>6</v>
      </c>
      <c r="K213" s="41" t="str">
        <f t="shared" si="38"/>
        <v>Cleared</v>
      </c>
      <c r="L213" s="41">
        <v>3.5</v>
      </c>
      <c r="M213" s="41">
        <v>2.5</v>
      </c>
      <c r="N213" s="41">
        <v>3.5</v>
      </c>
      <c r="O213" s="41">
        <v>3.5</v>
      </c>
      <c r="P213" s="41">
        <v>3.5</v>
      </c>
      <c r="Q213" s="41">
        <f t="shared" si="39"/>
        <v>3.3</v>
      </c>
      <c r="R213" s="41">
        <f t="shared" si="40"/>
        <v>6.6</v>
      </c>
      <c r="S213" s="41" t="str">
        <f t="shared" si="41"/>
        <v>Cleared</v>
      </c>
      <c r="T213" s="41">
        <v>2</v>
      </c>
      <c r="U213" s="41">
        <v>1</v>
      </c>
      <c r="V213" s="41">
        <v>3</v>
      </c>
      <c r="W213" s="41">
        <v>3</v>
      </c>
      <c r="X213" s="41">
        <v>2.25</v>
      </c>
      <c r="Y213" s="41">
        <f t="shared" si="42"/>
        <v>2.25</v>
      </c>
      <c r="Z213" s="41">
        <f t="shared" si="43"/>
        <v>4.5</v>
      </c>
      <c r="AA213" s="41" t="str">
        <f t="shared" si="44"/>
        <v>NC</v>
      </c>
      <c r="AB213" s="41" t="s">
        <v>499</v>
      </c>
      <c r="AC213" s="41" t="s">
        <v>499</v>
      </c>
      <c r="AD213" s="41" t="s">
        <v>499</v>
      </c>
      <c r="AE213" s="41" t="s">
        <v>499</v>
      </c>
      <c r="AF213" s="41" t="s">
        <v>499</v>
      </c>
      <c r="AG213" s="41" t="str">
        <f t="shared" si="45"/>
        <v>0</v>
      </c>
      <c r="AH213" s="41">
        <f t="shared" si="46"/>
        <v>0</v>
      </c>
      <c r="AI213" s="41" t="str">
        <f t="shared" si="47"/>
        <v>NC</v>
      </c>
    </row>
    <row r="214" spans="1:35" x14ac:dyDescent="0.3">
      <c r="A214" s="38">
        <v>210</v>
      </c>
      <c r="B214" s="39" t="s">
        <v>446</v>
      </c>
      <c r="C214" s="40" t="s">
        <v>447</v>
      </c>
      <c r="D214" s="41">
        <v>3</v>
      </c>
      <c r="E214" s="41">
        <v>3</v>
      </c>
      <c r="F214" s="41">
        <v>3</v>
      </c>
      <c r="G214" s="41">
        <v>3</v>
      </c>
      <c r="H214" s="41">
        <v>3</v>
      </c>
      <c r="I214" s="41">
        <f t="shared" si="36"/>
        <v>3</v>
      </c>
      <c r="J214" s="41">
        <f t="shared" si="37"/>
        <v>6</v>
      </c>
      <c r="K214" s="41" t="str">
        <f t="shared" si="38"/>
        <v>Cleared</v>
      </c>
      <c r="L214" s="41">
        <v>3.3333333333333335</v>
      </c>
      <c r="M214" s="41">
        <v>3</v>
      </c>
      <c r="N214" s="41">
        <v>3.6666666666666665</v>
      </c>
      <c r="O214" s="41">
        <v>2.6666666666666665</v>
      </c>
      <c r="P214" s="41">
        <v>3</v>
      </c>
      <c r="Q214" s="41">
        <f t="shared" si="39"/>
        <v>3.1333333333333333</v>
      </c>
      <c r="R214" s="41">
        <f t="shared" si="40"/>
        <v>6.2666666666666666</v>
      </c>
      <c r="S214" s="41" t="str">
        <f t="shared" si="41"/>
        <v>Cleared</v>
      </c>
      <c r="T214" s="41">
        <v>3</v>
      </c>
      <c r="U214" s="41">
        <v>3</v>
      </c>
      <c r="V214" s="41">
        <v>3</v>
      </c>
      <c r="W214" s="41">
        <v>3</v>
      </c>
      <c r="X214" s="41">
        <v>3</v>
      </c>
      <c r="Y214" s="41">
        <f t="shared" si="42"/>
        <v>3</v>
      </c>
      <c r="Z214" s="41">
        <f t="shared" si="43"/>
        <v>6</v>
      </c>
      <c r="AA214" s="41" t="str">
        <f t="shared" si="44"/>
        <v>Cleared</v>
      </c>
      <c r="AB214" s="41" t="s">
        <v>499</v>
      </c>
      <c r="AC214" s="41" t="s">
        <v>499</v>
      </c>
      <c r="AD214" s="41" t="s">
        <v>499</v>
      </c>
      <c r="AE214" s="41" t="s">
        <v>499</v>
      </c>
      <c r="AF214" s="41" t="s">
        <v>499</v>
      </c>
      <c r="AG214" s="41" t="str">
        <f t="shared" si="45"/>
        <v>0</v>
      </c>
      <c r="AH214" s="41">
        <f t="shared" si="46"/>
        <v>0</v>
      </c>
      <c r="AI214" s="41" t="str">
        <f t="shared" si="47"/>
        <v>NC</v>
      </c>
    </row>
    <row r="215" spans="1:35" x14ac:dyDescent="0.3">
      <c r="A215" s="38">
        <v>211</v>
      </c>
      <c r="B215" s="39" t="s">
        <v>448</v>
      </c>
      <c r="C215" s="40" t="s">
        <v>449</v>
      </c>
      <c r="D215" s="41">
        <v>3</v>
      </c>
      <c r="E215" s="41">
        <v>3</v>
      </c>
      <c r="F215" s="41">
        <v>3</v>
      </c>
      <c r="G215" s="41">
        <v>3</v>
      </c>
      <c r="H215" s="41">
        <v>3</v>
      </c>
      <c r="I215" s="41">
        <f t="shared" si="36"/>
        <v>3</v>
      </c>
      <c r="J215" s="41">
        <f t="shared" si="37"/>
        <v>6</v>
      </c>
      <c r="K215" s="41" t="str">
        <f t="shared" si="38"/>
        <v>Cleared</v>
      </c>
      <c r="L215" s="41">
        <v>4</v>
      </c>
      <c r="M215" s="41">
        <v>4.666666666666667</v>
      </c>
      <c r="N215" s="41">
        <v>4.666666666666667</v>
      </c>
      <c r="O215" s="41">
        <v>4.333333333333333</v>
      </c>
      <c r="P215" s="41">
        <v>4</v>
      </c>
      <c r="Q215" s="41">
        <f t="shared" si="39"/>
        <v>4.3333333333333339</v>
      </c>
      <c r="R215" s="41">
        <f t="shared" si="40"/>
        <v>8.6666666666666679</v>
      </c>
      <c r="S215" s="41" t="str">
        <f t="shared" si="41"/>
        <v>Cleared</v>
      </c>
      <c r="T215" s="41">
        <v>3.5</v>
      </c>
      <c r="U215" s="41">
        <v>3.8333333333333335</v>
      </c>
      <c r="V215" s="41">
        <v>3.8333333333333335</v>
      </c>
      <c r="W215" s="41">
        <v>3.8333333333333335</v>
      </c>
      <c r="X215" s="41">
        <v>3.7500000000000004</v>
      </c>
      <c r="Y215" s="41">
        <f t="shared" si="42"/>
        <v>3.7500000000000009</v>
      </c>
      <c r="Z215" s="41">
        <f t="shared" si="43"/>
        <v>7.5000000000000018</v>
      </c>
      <c r="AA215" s="41" t="str">
        <f t="shared" si="44"/>
        <v>Cleared</v>
      </c>
      <c r="AB215" s="41">
        <v>4</v>
      </c>
      <c r="AC215" s="41">
        <v>3.6</v>
      </c>
      <c r="AD215" s="41">
        <v>3.8</v>
      </c>
      <c r="AE215" s="41">
        <v>4</v>
      </c>
      <c r="AF215" s="41">
        <v>4</v>
      </c>
      <c r="AG215" s="41">
        <f t="shared" si="45"/>
        <v>3.88</v>
      </c>
      <c r="AH215" s="41">
        <f t="shared" si="46"/>
        <v>7.76</v>
      </c>
      <c r="AI215" s="41" t="str">
        <f t="shared" si="47"/>
        <v>Cleared</v>
      </c>
    </row>
    <row r="216" spans="1:35" x14ac:dyDescent="0.3">
      <c r="A216" s="38">
        <v>212</v>
      </c>
      <c r="B216" s="39" t="s">
        <v>450</v>
      </c>
      <c r="C216" s="40" t="s">
        <v>451</v>
      </c>
      <c r="D216" s="41">
        <v>3</v>
      </c>
      <c r="E216" s="41">
        <v>3</v>
      </c>
      <c r="F216" s="41">
        <v>3</v>
      </c>
      <c r="G216" s="41">
        <v>3</v>
      </c>
      <c r="H216" s="41">
        <v>3</v>
      </c>
      <c r="I216" s="41">
        <f t="shared" si="36"/>
        <v>3</v>
      </c>
      <c r="J216" s="41">
        <f t="shared" si="37"/>
        <v>6</v>
      </c>
      <c r="K216" s="41" t="str">
        <f t="shared" si="38"/>
        <v>Cleared</v>
      </c>
      <c r="L216" s="41">
        <v>4.666666666666667</v>
      </c>
      <c r="M216" s="41">
        <v>5</v>
      </c>
      <c r="N216" s="41">
        <v>4.333333333333333</v>
      </c>
      <c r="O216" s="41">
        <v>4.666666666666667</v>
      </c>
      <c r="P216" s="41">
        <v>4.333333333333333</v>
      </c>
      <c r="Q216" s="41">
        <f t="shared" si="39"/>
        <v>4.5999999999999996</v>
      </c>
      <c r="R216" s="41">
        <f t="shared" si="40"/>
        <v>9.1999999999999993</v>
      </c>
      <c r="S216" s="41" t="str">
        <f t="shared" si="41"/>
        <v>Cleared</v>
      </c>
      <c r="T216" s="41">
        <v>4.3</v>
      </c>
      <c r="U216" s="41">
        <v>4.333333333333333</v>
      </c>
      <c r="V216" s="41">
        <v>4.416666666666667</v>
      </c>
      <c r="W216" s="41">
        <v>4.166666666666667</v>
      </c>
      <c r="X216" s="41">
        <v>4.3041666666666671</v>
      </c>
      <c r="Y216" s="41">
        <f t="shared" si="42"/>
        <v>4.3041666666666671</v>
      </c>
      <c r="Z216" s="41">
        <f t="shared" si="43"/>
        <v>8.6083333333333343</v>
      </c>
      <c r="AA216" s="41" t="str">
        <f t="shared" si="44"/>
        <v>Cleared</v>
      </c>
      <c r="AB216" s="41">
        <v>4</v>
      </c>
      <c r="AC216" s="41">
        <v>4</v>
      </c>
      <c r="AD216" s="41">
        <v>4.2</v>
      </c>
      <c r="AE216" s="41">
        <v>4</v>
      </c>
      <c r="AF216" s="41">
        <v>4.5999999999999996</v>
      </c>
      <c r="AG216" s="41">
        <f t="shared" si="45"/>
        <v>4.1599999999999993</v>
      </c>
      <c r="AH216" s="41">
        <f t="shared" si="46"/>
        <v>8.3199999999999985</v>
      </c>
      <c r="AI216" s="41" t="str">
        <f t="shared" si="47"/>
        <v>Cleared</v>
      </c>
    </row>
    <row r="217" spans="1:35" x14ac:dyDescent="0.3">
      <c r="A217" s="38">
        <v>213</v>
      </c>
      <c r="B217" s="39" t="s">
        <v>452</v>
      </c>
      <c r="C217" s="40" t="s">
        <v>453</v>
      </c>
      <c r="D217" s="41">
        <v>3</v>
      </c>
      <c r="E217" s="41">
        <v>3</v>
      </c>
      <c r="F217" s="41">
        <v>3</v>
      </c>
      <c r="G217" s="41">
        <v>3</v>
      </c>
      <c r="H217" s="41">
        <v>3</v>
      </c>
      <c r="I217" s="41">
        <f t="shared" si="36"/>
        <v>3</v>
      </c>
      <c r="J217" s="41">
        <f t="shared" si="37"/>
        <v>6</v>
      </c>
      <c r="K217" s="41" t="str">
        <f t="shared" si="38"/>
        <v>Cleared</v>
      </c>
      <c r="L217" s="41">
        <v>3.6666666666666665</v>
      </c>
      <c r="M217" s="41">
        <v>3.3333333333333335</v>
      </c>
      <c r="N217" s="41">
        <v>3.3333333333333335</v>
      </c>
      <c r="O217" s="41">
        <v>4</v>
      </c>
      <c r="P217" s="41">
        <v>4</v>
      </c>
      <c r="Q217" s="41">
        <f t="shared" si="39"/>
        <v>3.666666666666667</v>
      </c>
      <c r="R217" s="41">
        <f t="shared" si="40"/>
        <v>7.3333333333333339</v>
      </c>
      <c r="S217" s="41" t="str">
        <f t="shared" si="41"/>
        <v>Cleared</v>
      </c>
      <c r="T217" s="41">
        <v>3</v>
      </c>
      <c r="U217" s="41">
        <v>3</v>
      </c>
      <c r="V217" s="41">
        <v>3</v>
      </c>
      <c r="W217" s="41">
        <v>3</v>
      </c>
      <c r="X217" s="41">
        <v>3</v>
      </c>
      <c r="Y217" s="41">
        <f t="shared" si="42"/>
        <v>3</v>
      </c>
      <c r="Z217" s="41">
        <f t="shared" si="43"/>
        <v>6</v>
      </c>
      <c r="AA217" s="41" t="str">
        <f t="shared" si="44"/>
        <v>Cleared</v>
      </c>
      <c r="AB217" s="41">
        <v>3</v>
      </c>
      <c r="AC217" s="41">
        <v>2.25</v>
      </c>
      <c r="AD217" s="41">
        <v>3.75</v>
      </c>
      <c r="AE217" s="41">
        <v>3.75</v>
      </c>
      <c r="AF217" s="41">
        <v>3.75</v>
      </c>
      <c r="AG217" s="41">
        <f t="shared" si="45"/>
        <v>3.3</v>
      </c>
      <c r="AH217" s="41">
        <f t="shared" si="46"/>
        <v>6.6</v>
      </c>
      <c r="AI217" s="41" t="str">
        <f t="shared" si="47"/>
        <v>Cleared</v>
      </c>
    </row>
    <row r="218" spans="1:35" x14ac:dyDescent="0.3">
      <c r="A218" s="38">
        <v>214</v>
      </c>
      <c r="B218" s="39" t="s">
        <v>454</v>
      </c>
      <c r="C218" s="40" t="s">
        <v>455</v>
      </c>
      <c r="D218" s="41">
        <v>3</v>
      </c>
      <c r="E218" s="41">
        <v>3</v>
      </c>
      <c r="F218" s="41">
        <v>3</v>
      </c>
      <c r="G218" s="41">
        <v>3</v>
      </c>
      <c r="H218" s="41">
        <v>3</v>
      </c>
      <c r="I218" s="41">
        <f t="shared" si="36"/>
        <v>3</v>
      </c>
      <c r="J218" s="41">
        <f t="shared" si="37"/>
        <v>6</v>
      </c>
      <c r="K218" s="41" t="str">
        <f t="shared" si="38"/>
        <v>Cleared</v>
      </c>
      <c r="L218" s="41">
        <v>2.3333333333333335</v>
      </c>
      <c r="M218" s="41">
        <v>3.3333333333333335</v>
      </c>
      <c r="N218" s="41">
        <v>3.3333333333333335</v>
      </c>
      <c r="O218" s="41">
        <v>2.6666666666666665</v>
      </c>
      <c r="P218" s="41">
        <v>2.3333333333333335</v>
      </c>
      <c r="Q218" s="41">
        <f t="shared" si="39"/>
        <v>2.8</v>
      </c>
      <c r="R218" s="41">
        <f t="shared" si="40"/>
        <v>5.6</v>
      </c>
      <c r="S218" s="41" t="str">
        <f t="shared" si="41"/>
        <v>NC</v>
      </c>
      <c r="T218" s="41">
        <v>4.166666666666667</v>
      </c>
      <c r="U218" s="41">
        <v>3.3333333333333335</v>
      </c>
      <c r="V218" s="41">
        <v>3.8333333333333335</v>
      </c>
      <c r="W218" s="41">
        <v>3.5</v>
      </c>
      <c r="X218" s="41">
        <v>3.7083333333333335</v>
      </c>
      <c r="Y218" s="41">
        <f t="shared" si="42"/>
        <v>3.7083333333333335</v>
      </c>
      <c r="Z218" s="41">
        <f t="shared" si="43"/>
        <v>7.416666666666667</v>
      </c>
      <c r="AA218" s="41" t="str">
        <f t="shared" si="44"/>
        <v>Cleared</v>
      </c>
      <c r="AB218" s="41">
        <v>3</v>
      </c>
      <c r="AC218" s="41">
        <v>2.5</v>
      </c>
      <c r="AD218" s="41">
        <v>2.5</v>
      </c>
      <c r="AE218" s="41">
        <v>2.5</v>
      </c>
      <c r="AF218" s="41">
        <v>3</v>
      </c>
      <c r="AG218" s="41">
        <f t="shared" si="45"/>
        <v>2.7</v>
      </c>
      <c r="AH218" s="41">
        <f t="shared" si="46"/>
        <v>5.4</v>
      </c>
      <c r="AI218" s="41" t="str">
        <f t="shared" si="47"/>
        <v>NC</v>
      </c>
    </row>
    <row r="219" spans="1:35" x14ac:dyDescent="0.3">
      <c r="A219" s="38">
        <v>215</v>
      </c>
      <c r="B219" s="39" t="s">
        <v>456</v>
      </c>
      <c r="C219" s="40" t="s">
        <v>457</v>
      </c>
      <c r="D219" s="41">
        <v>3</v>
      </c>
      <c r="E219" s="41">
        <v>3</v>
      </c>
      <c r="F219" s="41">
        <v>3</v>
      </c>
      <c r="G219" s="41">
        <v>3</v>
      </c>
      <c r="H219" s="41">
        <v>3</v>
      </c>
      <c r="I219" s="41">
        <f t="shared" si="36"/>
        <v>3</v>
      </c>
      <c r="J219" s="41">
        <f t="shared" si="37"/>
        <v>6</v>
      </c>
      <c r="K219" s="41" t="str">
        <f t="shared" si="38"/>
        <v>Cleared</v>
      </c>
      <c r="L219" s="41">
        <v>3.6666666666666665</v>
      </c>
      <c r="M219" s="41">
        <v>3.6666666666666665</v>
      </c>
      <c r="N219" s="41">
        <v>4.333333333333333</v>
      </c>
      <c r="O219" s="41">
        <v>3.6666666666666665</v>
      </c>
      <c r="P219" s="41">
        <v>3.6666666666666665</v>
      </c>
      <c r="Q219" s="41">
        <f t="shared" si="39"/>
        <v>3.8</v>
      </c>
      <c r="R219" s="41">
        <f t="shared" si="40"/>
        <v>7.6</v>
      </c>
      <c r="S219" s="41" t="str">
        <f t="shared" si="41"/>
        <v>Cleared</v>
      </c>
      <c r="T219" s="41">
        <v>3.8285714285714287</v>
      </c>
      <c r="U219" s="41">
        <v>3.8571428571428572</v>
      </c>
      <c r="V219" s="41">
        <v>3.7142857142857144</v>
      </c>
      <c r="W219" s="41">
        <v>4.0714285714285712</v>
      </c>
      <c r="X219" s="41">
        <v>3.8678571428571429</v>
      </c>
      <c r="Y219" s="41">
        <f t="shared" si="42"/>
        <v>3.8678571428571429</v>
      </c>
      <c r="Z219" s="41">
        <f t="shared" si="43"/>
        <v>7.7357142857142858</v>
      </c>
      <c r="AA219" s="41" t="str">
        <f t="shared" si="44"/>
        <v>Cleared</v>
      </c>
      <c r="AB219" s="41">
        <v>3.6</v>
      </c>
      <c r="AC219" s="41">
        <v>3.6</v>
      </c>
      <c r="AD219" s="41">
        <v>3.6</v>
      </c>
      <c r="AE219" s="41">
        <v>3.6</v>
      </c>
      <c r="AF219" s="41">
        <v>3.8</v>
      </c>
      <c r="AG219" s="41">
        <f t="shared" si="45"/>
        <v>3.6399999999999997</v>
      </c>
      <c r="AH219" s="41">
        <f t="shared" si="46"/>
        <v>7.2799999999999994</v>
      </c>
      <c r="AI219" s="41" t="str">
        <f t="shared" si="47"/>
        <v>Cleared</v>
      </c>
    </row>
    <row r="220" spans="1:35" x14ac:dyDescent="0.3">
      <c r="A220" s="38">
        <v>216</v>
      </c>
      <c r="B220" s="39" t="s">
        <v>458</v>
      </c>
      <c r="C220" s="40" t="s">
        <v>459</v>
      </c>
      <c r="D220" s="41">
        <v>3</v>
      </c>
      <c r="E220" s="41">
        <v>3</v>
      </c>
      <c r="F220" s="41">
        <v>3</v>
      </c>
      <c r="G220" s="41">
        <v>3</v>
      </c>
      <c r="H220" s="41">
        <v>3</v>
      </c>
      <c r="I220" s="41">
        <f t="shared" si="36"/>
        <v>3</v>
      </c>
      <c r="J220" s="41">
        <f t="shared" si="37"/>
        <v>6</v>
      </c>
      <c r="K220" s="41" t="str">
        <f t="shared" si="38"/>
        <v>Cleared</v>
      </c>
      <c r="L220" s="41">
        <v>3.3333333333333335</v>
      </c>
      <c r="M220" s="41">
        <v>4</v>
      </c>
      <c r="N220" s="41">
        <v>3.6666666666666665</v>
      </c>
      <c r="O220" s="41">
        <v>3.3333333333333335</v>
      </c>
      <c r="P220" s="41">
        <v>4</v>
      </c>
      <c r="Q220" s="41">
        <f t="shared" si="39"/>
        <v>3.666666666666667</v>
      </c>
      <c r="R220" s="41">
        <f t="shared" si="40"/>
        <v>7.3333333333333339</v>
      </c>
      <c r="S220" s="41" t="str">
        <f t="shared" si="41"/>
        <v>Cleared</v>
      </c>
      <c r="T220" s="41">
        <v>3.3333333333333335</v>
      </c>
      <c r="U220" s="41">
        <v>3.3333333333333335</v>
      </c>
      <c r="V220" s="41">
        <v>3</v>
      </c>
      <c r="W220" s="41">
        <v>2.6666666666666665</v>
      </c>
      <c r="X220" s="41">
        <v>3.0833333333333335</v>
      </c>
      <c r="Y220" s="41">
        <f t="shared" si="42"/>
        <v>3.0833333333333335</v>
      </c>
      <c r="Z220" s="41">
        <f t="shared" si="43"/>
        <v>6.166666666666667</v>
      </c>
      <c r="AA220" s="41" t="str">
        <f t="shared" si="44"/>
        <v>Cleared</v>
      </c>
      <c r="AB220" s="41">
        <v>4</v>
      </c>
      <c r="AC220" s="41">
        <v>4</v>
      </c>
      <c r="AD220" s="41">
        <v>4</v>
      </c>
      <c r="AE220" s="41">
        <v>3</v>
      </c>
      <c r="AF220" s="41">
        <v>4</v>
      </c>
      <c r="AG220" s="41">
        <f t="shared" si="45"/>
        <v>3.8</v>
      </c>
      <c r="AH220" s="41">
        <f t="shared" si="46"/>
        <v>7.6</v>
      </c>
      <c r="AI220" s="41" t="str">
        <f t="shared" si="47"/>
        <v>Cleared</v>
      </c>
    </row>
    <row r="221" spans="1:35" x14ac:dyDescent="0.3">
      <c r="A221" s="38">
        <v>217</v>
      </c>
      <c r="B221" s="39" t="s">
        <v>460</v>
      </c>
      <c r="C221" s="40" t="s">
        <v>461</v>
      </c>
      <c r="D221" s="41">
        <v>3</v>
      </c>
      <c r="E221" s="41">
        <v>3</v>
      </c>
      <c r="F221" s="41">
        <v>3</v>
      </c>
      <c r="G221" s="41">
        <v>3</v>
      </c>
      <c r="H221" s="41">
        <v>3</v>
      </c>
      <c r="I221" s="41">
        <f t="shared" si="36"/>
        <v>3</v>
      </c>
      <c r="J221" s="41">
        <f t="shared" si="37"/>
        <v>6</v>
      </c>
      <c r="K221" s="41" t="str">
        <f t="shared" si="38"/>
        <v>Cleared</v>
      </c>
      <c r="L221" s="41">
        <v>4</v>
      </c>
      <c r="M221" s="41">
        <v>4.333333333333333</v>
      </c>
      <c r="N221" s="41">
        <v>4.333333333333333</v>
      </c>
      <c r="O221" s="41">
        <v>4</v>
      </c>
      <c r="P221" s="41">
        <v>4</v>
      </c>
      <c r="Q221" s="41">
        <f t="shared" si="39"/>
        <v>4.1333333333333329</v>
      </c>
      <c r="R221" s="41">
        <f t="shared" si="40"/>
        <v>8.2666666666666657</v>
      </c>
      <c r="S221" s="41" t="str">
        <f t="shared" si="41"/>
        <v>Cleared</v>
      </c>
      <c r="T221" s="41">
        <v>3.6857142857142859</v>
      </c>
      <c r="U221" s="41">
        <v>3.8571428571428572</v>
      </c>
      <c r="V221" s="41">
        <v>3.9285714285714284</v>
      </c>
      <c r="W221" s="41">
        <v>3.7142857142857144</v>
      </c>
      <c r="X221" s="41">
        <v>3.7964285714285717</v>
      </c>
      <c r="Y221" s="41">
        <f t="shared" si="42"/>
        <v>3.7964285714285717</v>
      </c>
      <c r="Z221" s="41">
        <f t="shared" si="43"/>
        <v>7.5928571428571434</v>
      </c>
      <c r="AA221" s="41" t="str">
        <f t="shared" si="44"/>
        <v>Cleared</v>
      </c>
      <c r="AB221" s="41">
        <v>4</v>
      </c>
      <c r="AC221" s="41">
        <v>4.5</v>
      </c>
      <c r="AD221" s="41">
        <v>4.5</v>
      </c>
      <c r="AE221" s="41">
        <v>4.25</v>
      </c>
      <c r="AF221" s="41">
        <v>4.5</v>
      </c>
      <c r="AG221" s="41">
        <f t="shared" si="45"/>
        <v>4.3499999999999996</v>
      </c>
      <c r="AH221" s="41">
        <f t="shared" si="46"/>
        <v>8.6999999999999993</v>
      </c>
      <c r="AI221" s="41" t="str">
        <f t="shared" si="47"/>
        <v>Cleared</v>
      </c>
    </row>
    <row r="222" spans="1:35" x14ac:dyDescent="0.3">
      <c r="A222" s="38">
        <v>218</v>
      </c>
      <c r="B222" s="39" t="s">
        <v>462</v>
      </c>
      <c r="C222" s="40" t="s">
        <v>463</v>
      </c>
      <c r="D222" s="41">
        <v>3</v>
      </c>
      <c r="E222" s="41">
        <v>3</v>
      </c>
      <c r="F222" s="41">
        <v>3</v>
      </c>
      <c r="G222" s="41">
        <v>3</v>
      </c>
      <c r="H222" s="41">
        <v>3</v>
      </c>
      <c r="I222" s="41">
        <f t="shared" si="36"/>
        <v>3</v>
      </c>
      <c r="J222" s="41">
        <f t="shared" si="37"/>
        <v>6</v>
      </c>
      <c r="K222" s="41" t="str">
        <f t="shared" si="38"/>
        <v>Cleared</v>
      </c>
      <c r="L222" s="41">
        <v>3.6666666666666665</v>
      </c>
      <c r="M222" s="41">
        <v>3</v>
      </c>
      <c r="N222" s="41">
        <v>3.3333333333333335</v>
      </c>
      <c r="O222" s="41">
        <v>3.3333333333333335</v>
      </c>
      <c r="P222" s="41">
        <v>3.3333333333333335</v>
      </c>
      <c r="Q222" s="41">
        <f t="shared" si="39"/>
        <v>3.3333333333333335</v>
      </c>
      <c r="R222" s="41">
        <f t="shared" si="40"/>
        <v>6.666666666666667</v>
      </c>
      <c r="S222" s="41" t="str">
        <f t="shared" si="41"/>
        <v>Cleared</v>
      </c>
      <c r="T222" s="41">
        <v>3</v>
      </c>
      <c r="U222" s="41">
        <v>2.5</v>
      </c>
      <c r="V222" s="41">
        <v>3</v>
      </c>
      <c r="W222" s="41">
        <v>3</v>
      </c>
      <c r="X222" s="41">
        <v>2.875</v>
      </c>
      <c r="Y222" s="41">
        <f t="shared" si="42"/>
        <v>2.875</v>
      </c>
      <c r="Z222" s="41">
        <f t="shared" si="43"/>
        <v>5.75</v>
      </c>
      <c r="AA222" s="41" t="str">
        <f t="shared" si="44"/>
        <v>NC</v>
      </c>
      <c r="AB222" s="41">
        <v>4</v>
      </c>
      <c r="AC222" s="41">
        <v>4</v>
      </c>
      <c r="AD222" s="41">
        <v>4</v>
      </c>
      <c r="AE222" s="41">
        <v>4</v>
      </c>
      <c r="AF222" s="41">
        <v>4</v>
      </c>
      <c r="AG222" s="41">
        <f t="shared" si="45"/>
        <v>4</v>
      </c>
      <c r="AH222" s="41">
        <f t="shared" si="46"/>
        <v>8</v>
      </c>
      <c r="AI222" s="41" t="str">
        <f t="shared" si="47"/>
        <v>Cleared</v>
      </c>
    </row>
    <row r="223" spans="1:35" x14ac:dyDescent="0.3">
      <c r="A223" s="38">
        <v>219</v>
      </c>
      <c r="B223" s="39" t="s">
        <v>464</v>
      </c>
      <c r="C223" s="40" t="s">
        <v>465</v>
      </c>
      <c r="D223" s="41">
        <v>3</v>
      </c>
      <c r="E223" s="41">
        <v>3</v>
      </c>
      <c r="F223" s="41">
        <v>3</v>
      </c>
      <c r="G223" s="41">
        <v>3</v>
      </c>
      <c r="H223" s="41">
        <v>3</v>
      </c>
      <c r="I223" s="41">
        <f t="shared" si="36"/>
        <v>3</v>
      </c>
      <c r="J223" s="41">
        <f t="shared" si="37"/>
        <v>6</v>
      </c>
      <c r="K223" s="41" t="str">
        <f t="shared" si="38"/>
        <v>Cleared</v>
      </c>
      <c r="L223" s="41">
        <v>3.6666666666666665</v>
      </c>
      <c r="M223" s="41">
        <v>3.3333333333333335</v>
      </c>
      <c r="N223" s="41">
        <v>3.6666666666666665</v>
      </c>
      <c r="O223" s="41">
        <v>3.6666666666666665</v>
      </c>
      <c r="P223" s="41">
        <v>3.3333333333333335</v>
      </c>
      <c r="Q223" s="41">
        <f t="shared" si="39"/>
        <v>3.5333333333333328</v>
      </c>
      <c r="R223" s="41">
        <f t="shared" si="40"/>
        <v>7.0666666666666655</v>
      </c>
      <c r="S223" s="41" t="str">
        <f t="shared" si="41"/>
        <v>Cleared</v>
      </c>
      <c r="T223" s="41">
        <v>3.6666666666666665</v>
      </c>
      <c r="U223" s="41">
        <v>4.166666666666667</v>
      </c>
      <c r="V223" s="41">
        <v>4.166666666666667</v>
      </c>
      <c r="W223" s="41">
        <v>4</v>
      </c>
      <c r="X223" s="41">
        <v>4</v>
      </c>
      <c r="Y223" s="41">
        <f t="shared" si="42"/>
        <v>4</v>
      </c>
      <c r="Z223" s="41">
        <f t="shared" si="43"/>
        <v>8</v>
      </c>
      <c r="AA223" s="41" t="str">
        <f t="shared" si="44"/>
        <v>Cleared</v>
      </c>
      <c r="AB223" s="41">
        <v>3.25</v>
      </c>
      <c r="AC223" s="41">
        <v>3</v>
      </c>
      <c r="AD223" s="41">
        <v>3.5</v>
      </c>
      <c r="AE223" s="41">
        <v>3.25</v>
      </c>
      <c r="AF223" s="41">
        <v>3.25</v>
      </c>
      <c r="AG223" s="41">
        <f t="shared" si="45"/>
        <v>3.25</v>
      </c>
      <c r="AH223" s="41">
        <f t="shared" si="46"/>
        <v>6.5</v>
      </c>
      <c r="AI223" s="41" t="str">
        <f t="shared" si="47"/>
        <v>Cleared</v>
      </c>
    </row>
    <row r="224" spans="1:35" x14ac:dyDescent="0.3">
      <c r="A224" s="38">
        <v>220</v>
      </c>
      <c r="B224" s="39" t="s">
        <v>466</v>
      </c>
      <c r="C224" s="40" t="s">
        <v>467</v>
      </c>
      <c r="D224" s="41">
        <v>3</v>
      </c>
      <c r="E224" s="41">
        <v>3</v>
      </c>
      <c r="F224" s="41">
        <v>3</v>
      </c>
      <c r="G224" s="41">
        <v>3</v>
      </c>
      <c r="H224" s="41">
        <v>3</v>
      </c>
      <c r="I224" s="41">
        <f t="shared" si="36"/>
        <v>3</v>
      </c>
      <c r="J224" s="41">
        <f t="shared" si="37"/>
        <v>6</v>
      </c>
      <c r="K224" s="41" t="str">
        <f t="shared" si="38"/>
        <v>Cleared</v>
      </c>
      <c r="L224" s="41">
        <v>4.333333333333333</v>
      </c>
      <c r="M224" s="41">
        <v>4</v>
      </c>
      <c r="N224" s="41">
        <v>4</v>
      </c>
      <c r="O224" s="41">
        <v>4</v>
      </c>
      <c r="P224" s="41">
        <v>3.6666666666666665</v>
      </c>
      <c r="Q224" s="41">
        <f t="shared" si="39"/>
        <v>4</v>
      </c>
      <c r="R224" s="41">
        <f t="shared" si="40"/>
        <v>8</v>
      </c>
      <c r="S224" s="41" t="str">
        <f t="shared" si="41"/>
        <v>Cleared</v>
      </c>
      <c r="T224" s="41">
        <v>4</v>
      </c>
      <c r="U224" s="41">
        <v>3.5</v>
      </c>
      <c r="V224" s="41">
        <v>4</v>
      </c>
      <c r="W224" s="41">
        <v>3.5</v>
      </c>
      <c r="X224" s="41">
        <v>3.75</v>
      </c>
      <c r="Y224" s="41">
        <f t="shared" si="42"/>
        <v>3.75</v>
      </c>
      <c r="Z224" s="41">
        <f t="shared" si="43"/>
        <v>7.5</v>
      </c>
      <c r="AA224" s="41" t="str">
        <f t="shared" si="44"/>
        <v>Cleared</v>
      </c>
      <c r="AB224" s="41">
        <v>3.5</v>
      </c>
      <c r="AC224" s="41">
        <v>3.5</v>
      </c>
      <c r="AD224" s="41">
        <v>3.5</v>
      </c>
      <c r="AE224" s="41">
        <v>3.5</v>
      </c>
      <c r="AF224" s="41">
        <v>3.5</v>
      </c>
      <c r="AG224" s="41">
        <f t="shared" si="45"/>
        <v>3.5</v>
      </c>
      <c r="AH224" s="41">
        <f t="shared" si="46"/>
        <v>7</v>
      </c>
      <c r="AI224" s="41" t="str">
        <f t="shared" si="47"/>
        <v>Cleared</v>
      </c>
    </row>
    <row r="225" spans="1:35" x14ac:dyDescent="0.3">
      <c r="A225" s="38">
        <v>221</v>
      </c>
      <c r="B225" s="39" t="s">
        <v>468</v>
      </c>
      <c r="C225" s="40" t="s">
        <v>469</v>
      </c>
      <c r="D225" s="41">
        <v>3</v>
      </c>
      <c r="E225" s="41">
        <v>3</v>
      </c>
      <c r="F225" s="41">
        <v>3</v>
      </c>
      <c r="G225" s="41">
        <v>3</v>
      </c>
      <c r="H225" s="41">
        <v>3</v>
      </c>
      <c r="I225" s="41">
        <f t="shared" si="36"/>
        <v>3</v>
      </c>
      <c r="J225" s="41">
        <f t="shared" si="37"/>
        <v>6</v>
      </c>
      <c r="K225" s="41" t="str">
        <f t="shared" si="38"/>
        <v>Cleared</v>
      </c>
      <c r="L225" s="41">
        <v>4.333333333333333</v>
      </c>
      <c r="M225" s="41">
        <v>4</v>
      </c>
      <c r="N225" s="41">
        <v>4.333333333333333</v>
      </c>
      <c r="O225" s="41">
        <v>3.6666666666666665</v>
      </c>
      <c r="P225" s="41">
        <v>4</v>
      </c>
      <c r="Q225" s="41">
        <f t="shared" si="39"/>
        <v>4.0666666666666664</v>
      </c>
      <c r="R225" s="41">
        <f t="shared" si="40"/>
        <v>8.1333333333333329</v>
      </c>
      <c r="S225" s="41" t="str">
        <f t="shared" si="41"/>
        <v>Cleared</v>
      </c>
      <c r="T225" s="41">
        <v>3.5</v>
      </c>
      <c r="U225" s="41">
        <v>3</v>
      </c>
      <c r="V225" s="41">
        <v>3.5</v>
      </c>
      <c r="W225" s="41">
        <v>3.5</v>
      </c>
      <c r="X225" s="41">
        <v>3.375</v>
      </c>
      <c r="Y225" s="41">
        <f t="shared" si="42"/>
        <v>3.375</v>
      </c>
      <c r="Z225" s="41">
        <f t="shared" si="43"/>
        <v>6.75</v>
      </c>
      <c r="AA225" s="41" t="str">
        <f t="shared" si="44"/>
        <v>Cleared</v>
      </c>
      <c r="AB225" s="41" t="s">
        <v>499</v>
      </c>
      <c r="AC225" s="41" t="s">
        <v>499</v>
      </c>
      <c r="AD225" s="41" t="s">
        <v>499</v>
      </c>
      <c r="AE225" s="41" t="s">
        <v>499</v>
      </c>
      <c r="AF225" s="41" t="s">
        <v>499</v>
      </c>
      <c r="AG225" s="41" t="str">
        <f t="shared" si="45"/>
        <v>0</v>
      </c>
      <c r="AH225" s="41">
        <f t="shared" si="46"/>
        <v>0</v>
      </c>
      <c r="AI225" s="41" t="str">
        <f t="shared" si="47"/>
        <v>NC</v>
      </c>
    </row>
    <row r="226" spans="1:35" x14ac:dyDescent="0.3">
      <c r="A226" s="38">
        <v>222</v>
      </c>
      <c r="B226" s="39" t="s">
        <v>470</v>
      </c>
      <c r="C226" s="40" t="s">
        <v>471</v>
      </c>
      <c r="D226" s="41">
        <v>3</v>
      </c>
      <c r="E226" s="41">
        <v>3</v>
      </c>
      <c r="F226" s="41">
        <v>3</v>
      </c>
      <c r="G226" s="41">
        <v>3</v>
      </c>
      <c r="H226" s="41">
        <v>3</v>
      </c>
      <c r="I226" s="41">
        <f t="shared" si="36"/>
        <v>3</v>
      </c>
      <c r="J226" s="41">
        <f t="shared" si="37"/>
        <v>6</v>
      </c>
      <c r="K226" s="41" t="str">
        <f t="shared" si="38"/>
        <v>Cleared</v>
      </c>
      <c r="L226" s="41">
        <v>4.333333333333333</v>
      </c>
      <c r="M226" s="41">
        <v>4.333333333333333</v>
      </c>
      <c r="N226" s="41">
        <v>3.6666666666666665</v>
      </c>
      <c r="O226" s="41">
        <v>4</v>
      </c>
      <c r="P226" s="41">
        <v>3.6666666666666665</v>
      </c>
      <c r="Q226" s="41">
        <f t="shared" si="39"/>
        <v>4</v>
      </c>
      <c r="R226" s="41">
        <f t="shared" si="40"/>
        <v>8</v>
      </c>
      <c r="S226" s="41" t="str">
        <f t="shared" si="41"/>
        <v>Cleared</v>
      </c>
      <c r="T226" s="41">
        <v>3.4285714285714284</v>
      </c>
      <c r="U226" s="41">
        <v>3.7142857142857144</v>
      </c>
      <c r="V226" s="41">
        <v>3.7142857142857144</v>
      </c>
      <c r="W226" s="41">
        <v>3.2857142857142856</v>
      </c>
      <c r="X226" s="41">
        <v>3.5357142857142856</v>
      </c>
      <c r="Y226" s="41">
        <f t="shared" si="42"/>
        <v>3.5357142857142856</v>
      </c>
      <c r="Z226" s="41">
        <f t="shared" si="43"/>
        <v>7.0714285714285712</v>
      </c>
      <c r="AA226" s="41" t="str">
        <f t="shared" si="44"/>
        <v>Cleared</v>
      </c>
      <c r="AB226" s="41">
        <v>4.2</v>
      </c>
      <c r="AC226" s="41">
        <v>3.8</v>
      </c>
      <c r="AD226" s="41">
        <v>4.2</v>
      </c>
      <c r="AE226" s="41">
        <v>3.4</v>
      </c>
      <c r="AF226" s="41">
        <v>4.2</v>
      </c>
      <c r="AG226" s="41">
        <f t="shared" si="45"/>
        <v>3.96</v>
      </c>
      <c r="AH226" s="41">
        <f t="shared" si="46"/>
        <v>7.92</v>
      </c>
      <c r="AI226" s="41" t="str">
        <f t="shared" si="47"/>
        <v>Cleared</v>
      </c>
    </row>
    <row r="227" spans="1:35" x14ac:dyDescent="0.3">
      <c r="A227" s="38">
        <v>223</v>
      </c>
      <c r="B227" s="39" t="s">
        <v>472</v>
      </c>
      <c r="C227" s="40" t="s">
        <v>473</v>
      </c>
      <c r="D227" s="41">
        <v>3</v>
      </c>
      <c r="E227" s="41">
        <v>3</v>
      </c>
      <c r="F227" s="41">
        <v>3</v>
      </c>
      <c r="G227" s="41">
        <v>3</v>
      </c>
      <c r="H227" s="41">
        <v>3</v>
      </c>
      <c r="I227" s="41">
        <f t="shared" si="36"/>
        <v>3</v>
      </c>
      <c r="J227" s="41">
        <f t="shared" si="37"/>
        <v>6</v>
      </c>
      <c r="K227" s="41" t="str">
        <f t="shared" si="38"/>
        <v>Cleared</v>
      </c>
      <c r="L227" s="41">
        <v>3.6666666666666665</v>
      </c>
      <c r="M227" s="41">
        <v>3</v>
      </c>
      <c r="N227" s="41">
        <v>3.3333333333333335</v>
      </c>
      <c r="O227" s="41">
        <v>3.3333333333333335</v>
      </c>
      <c r="P227" s="41">
        <v>3.6666666666666665</v>
      </c>
      <c r="Q227" s="41">
        <f t="shared" si="39"/>
        <v>3.4</v>
      </c>
      <c r="R227" s="41">
        <f t="shared" si="40"/>
        <v>6.8</v>
      </c>
      <c r="S227" s="41" t="str">
        <f t="shared" si="41"/>
        <v>Cleared</v>
      </c>
      <c r="T227" s="41">
        <v>3.1666666666666665</v>
      </c>
      <c r="U227" s="41">
        <v>3.5</v>
      </c>
      <c r="V227" s="41">
        <v>3.5</v>
      </c>
      <c r="W227" s="41">
        <v>3.5</v>
      </c>
      <c r="X227" s="41">
        <v>3.4166666666666665</v>
      </c>
      <c r="Y227" s="41">
        <f t="shared" si="42"/>
        <v>3.4166666666666665</v>
      </c>
      <c r="Z227" s="41">
        <f t="shared" si="43"/>
        <v>6.833333333333333</v>
      </c>
      <c r="AA227" s="41" t="str">
        <f t="shared" si="44"/>
        <v>Cleared</v>
      </c>
      <c r="AB227" s="41">
        <v>3.4</v>
      </c>
      <c r="AC227" s="41">
        <v>3</v>
      </c>
      <c r="AD227" s="41">
        <v>3.4</v>
      </c>
      <c r="AE227" s="41">
        <v>3.4</v>
      </c>
      <c r="AF227" s="41">
        <v>3.4</v>
      </c>
      <c r="AG227" s="41">
        <f t="shared" si="45"/>
        <v>3.3200000000000003</v>
      </c>
      <c r="AH227" s="41">
        <f t="shared" si="46"/>
        <v>6.6400000000000006</v>
      </c>
      <c r="AI227" s="41" t="str">
        <f t="shared" si="47"/>
        <v>Cleared</v>
      </c>
    </row>
    <row r="228" spans="1:35" x14ac:dyDescent="0.3">
      <c r="A228" s="38">
        <v>224</v>
      </c>
      <c r="B228" s="39" t="s">
        <v>474</v>
      </c>
      <c r="C228" s="40" t="s">
        <v>475</v>
      </c>
      <c r="D228" s="41">
        <v>3</v>
      </c>
      <c r="E228" s="41">
        <v>3</v>
      </c>
      <c r="F228" s="41">
        <v>3</v>
      </c>
      <c r="G228" s="41">
        <v>3</v>
      </c>
      <c r="H228" s="41">
        <v>3</v>
      </c>
      <c r="I228" s="41">
        <f t="shared" si="36"/>
        <v>3</v>
      </c>
      <c r="J228" s="41">
        <f t="shared" si="37"/>
        <v>6</v>
      </c>
      <c r="K228" s="41" t="str">
        <f t="shared" si="38"/>
        <v>Cleared</v>
      </c>
      <c r="L228" s="41">
        <v>4</v>
      </c>
      <c r="M228" s="41">
        <v>4.333333333333333</v>
      </c>
      <c r="N228" s="41">
        <v>3.6666666666666665</v>
      </c>
      <c r="O228" s="41">
        <v>4.333333333333333</v>
      </c>
      <c r="P228" s="41">
        <v>4.333333333333333</v>
      </c>
      <c r="Q228" s="41">
        <f t="shared" si="39"/>
        <v>4.1333333333333329</v>
      </c>
      <c r="R228" s="41">
        <f t="shared" si="40"/>
        <v>8.2666666666666657</v>
      </c>
      <c r="S228" s="41" t="str">
        <f t="shared" si="41"/>
        <v>Cleared</v>
      </c>
      <c r="T228" s="41">
        <v>3.75</v>
      </c>
      <c r="U228" s="41">
        <v>4</v>
      </c>
      <c r="V228" s="41">
        <v>3.5</v>
      </c>
      <c r="W228" s="41">
        <v>4</v>
      </c>
      <c r="X228" s="41">
        <v>3.8125</v>
      </c>
      <c r="Y228" s="41">
        <f t="shared" si="42"/>
        <v>3.8125</v>
      </c>
      <c r="Z228" s="41">
        <f t="shared" si="43"/>
        <v>7.625</v>
      </c>
      <c r="AA228" s="41" t="str">
        <f t="shared" si="44"/>
        <v>Cleared</v>
      </c>
      <c r="AB228" s="41">
        <v>4</v>
      </c>
      <c r="AC228" s="41">
        <v>4</v>
      </c>
      <c r="AD228" s="41">
        <v>4</v>
      </c>
      <c r="AE228" s="41">
        <v>4</v>
      </c>
      <c r="AF228" s="41">
        <v>4</v>
      </c>
      <c r="AG228" s="41">
        <f t="shared" si="45"/>
        <v>4</v>
      </c>
      <c r="AH228" s="41">
        <f t="shared" si="46"/>
        <v>8</v>
      </c>
      <c r="AI228" s="41" t="str">
        <f t="shared" si="47"/>
        <v>Cleared</v>
      </c>
    </row>
    <row r="229" spans="1:35" x14ac:dyDescent="0.3">
      <c r="A229" s="38">
        <v>225</v>
      </c>
      <c r="B229" s="39" t="s">
        <v>476</v>
      </c>
      <c r="C229" s="40" t="s">
        <v>477</v>
      </c>
      <c r="D229" s="41">
        <v>3</v>
      </c>
      <c r="E229" s="41">
        <v>3</v>
      </c>
      <c r="F229" s="41">
        <v>3</v>
      </c>
      <c r="G229" s="41">
        <v>3</v>
      </c>
      <c r="H229" s="41">
        <v>3</v>
      </c>
      <c r="I229" s="41">
        <f t="shared" si="36"/>
        <v>3</v>
      </c>
      <c r="J229" s="41">
        <f t="shared" si="37"/>
        <v>6</v>
      </c>
      <c r="K229" s="41" t="str">
        <f t="shared" si="38"/>
        <v>Cleared</v>
      </c>
      <c r="L229" s="41">
        <v>3</v>
      </c>
      <c r="M229" s="41">
        <v>3</v>
      </c>
      <c r="N229" s="41">
        <v>3</v>
      </c>
      <c r="O229" s="41">
        <v>3.3333333333333335</v>
      </c>
      <c r="P229" s="41">
        <v>3</v>
      </c>
      <c r="Q229" s="41">
        <f t="shared" si="39"/>
        <v>3.0666666666666669</v>
      </c>
      <c r="R229" s="41">
        <f t="shared" si="40"/>
        <v>6.1333333333333337</v>
      </c>
      <c r="S229" s="41" t="str">
        <f t="shared" si="41"/>
        <v>Cleared</v>
      </c>
      <c r="T229" s="41">
        <v>3.25</v>
      </c>
      <c r="U229" s="41">
        <v>3.1666666666666665</v>
      </c>
      <c r="V229" s="41">
        <v>3.1666666666666665</v>
      </c>
      <c r="W229" s="41">
        <v>3.1666666666666665</v>
      </c>
      <c r="X229" s="41">
        <v>3.1874999999999996</v>
      </c>
      <c r="Y229" s="41">
        <f t="shared" si="42"/>
        <v>3.1874999999999996</v>
      </c>
      <c r="Z229" s="41">
        <f t="shared" si="43"/>
        <v>6.3749999999999991</v>
      </c>
      <c r="AA229" s="41" t="str">
        <f t="shared" si="44"/>
        <v>Cleared</v>
      </c>
      <c r="AB229" s="41">
        <v>3.6</v>
      </c>
      <c r="AC229" s="41">
        <v>3.8</v>
      </c>
      <c r="AD229" s="41">
        <v>3.6</v>
      </c>
      <c r="AE229" s="41">
        <v>3.8</v>
      </c>
      <c r="AF229" s="41">
        <v>3.6</v>
      </c>
      <c r="AG229" s="41">
        <f t="shared" si="45"/>
        <v>3.6800000000000006</v>
      </c>
      <c r="AH229" s="41">
        <f t="shared" si="46"/>
        <v>7.3600000000000012</v>
      </c>
      <c r="AI229" s="41" t="str">
        <f t="shared" si="47"/>
        <v>Cleared</v>
      </c>
    </row>
    <row r="230" spans="1:35" x14ac:dyDescent="0.3">
      <c r="A230" s="38">
        <v>226</v>
      </c>
      <c r="B230" s="39" t="s">
        <v>478</v>
      </c>
      <c r="C230" s="40" t="s">
        <v>479</v>
      </c>
      <c r="D230" s="41">
        <v>3</v>
      </c>
      <c r="E230" s="41">
        <v>3</v>
      </c>
      <c r="F230" s="41">
        <v>3</v>
      </c>
      <c r="G230" s="41">
        <v>3</v>
      </c>
      <c r="H230" s="41">
        <v>3</v>
      </c>
      <c r="I230" s="41">
        <f t="shared" si="36"/>
        <v>3</v>
      </c>
      <c r="J230" s="41">
        <f t="shared" si="37"/>
        <v>6</v>
      </c>
      <c r="K230" s="41" t="str">
        <f t="shared" si="38"/>
        <v>Cleared</v>
      </c>
      <c r="L230" s="41">
        <v>2.6666666666666665</v>
      </c>
      <c r="M230" s="41">
        <v>3</v>
      </c>
      <c r="N230" s="41">
        <v>2.6666666666666665</v>
      </c>
      <c r="O230" s="41">
        <v>3</v>
      </c>
      <c r="P230" s="41">
        <v>3.3333333333333335</v>
      </c>
      <c r="Q230" s="41">
        <f t="shared" si="39"/>
        <v>2.9333333333333331</v>
      </c>
      <c r="R230" s="41">
        <f t="shared" si="40"/>
        <v>5.8666666666666663</v>
      </c>
      <c r="S230" s="41" t="str">
        <f t="shared" si="41"/>
        <v>NC</v>
      </c>
      <c r="T230" s="41">
        <v>3.5714285714285716</v>
      </c>
      <c r="U230" s="41">
        <v>3.7142857142857144</v>
      </c>
      <c r="V230" s="41">
        <v>3.7142857142857144</v>
      </c>
      <c r="W230" s="41">
        <v>3.4285714285714284</v>
      </c>
      <c r="X230" s="41">
        <v>3.6071428571428572</v>
      </c>
      <c r="Y230" s="41">
        <f t="shared" si="42"/>
        <v>3.6071428571428568</v>
      </c>
      <c r="Z230" s="41">
        <f t="shared" si="43"/>
        <v>7.2142857142857135</v>
      </c>
      <c r="AA230" s="41" t="str">
        <f t="shared" si="44"/>
        <v>Cleared</v>
      </c>
      <c r="AB230" s="41">
        <v>3.5</v>
      </c>
      <c r="AC230" s="41">
        <v>3.25</v>
      </c>
      <c r="AD230" s="41">
        <v>3.75</v>
      </c>
      <c r="AE230" s="41">
        <v>3.5</v>
      </c>
      <c r="AF230" s="41">
        <v>3.5</v>
      </c>
      <c r="AG230" s="41">
        <f t="shared" si="45"/>
        <v>3.5</v>
      </c>
      <c r="AH230" s="41">
        <f t="shared" si="46"/>
        <v>7</v>
      </c>
      <c r="AI230" s="41" t="str">
        <f t="shared" si="47"/>
        <v>Cleared</v>
      </c>
    </row>
    <row r="231" spans="1:35" x14ac:dyDescent="0.3">
      <c r="A231" s="38">
        <v>227</v>
      </c>
      <c r="B231" s="39" t="s">
        <v>480</v>
      </c>
      <c r="C231" s="40" t="s">
        <v>481</v>
      </c>
      <c r="D231" s="41">
        <v>3</v>
      </c>
      <c r="E231" s="41">
        <v>3</v>
      </c>
      <c r="F231" s="41">
        <v>3</v>
      </c>
      <c r="G231" s="41">
        <v>3</v>
      </c>
      <c r="H231" s="41">
        <v>3</v>
      </c>
      <c r="I231" s="41">
        <f t="shared" si="36"/>
        <v>3</v>
      </c>
      <c r="J231" s="41">
        <f t="shared" si="37"/>
        <v>6</v>
      </c>
      <c r="K231" s="41" t="str">
        <f t="shared" si="38"/>
        <v>Cleared</v>
      </c>
      <c r="L231" s="41">
        <v>1.6666666666666667</v>
      </c>
      <c r="M231" s="41">
        <v>1.3333333333333333</v>
      </c>
      <c r="N231" s="41">
        <v>1.6666666666666667</v>
      </c>
      <c r="O231" s="41">
        <v>1.3333333333333333</v>
      </c>
      <c r="P231" s="41">
        <v>2</v>
      </c>
      <c r="Q231" s="41">
        <f t="shared" si="39"/>
        <v>1.6</v>
      </c>
      <c r="R231" s="41">
        <f t="shared" si="40"/>
        <v>3.2</v>
      </c>
      <c r="S231" s="41" t="str">
        <f t="shared" si="41"/>
        <v>NC</v>
      </c>
      <c r="T231" s="41">
        <v>3</v>
      </c>
      <c r="U231" s="41">
        <v>3</v>
      </c>
      <c r="V231" s="41">
        <v>3</v>
      </c>
      <c r="W231" s="41">
        <v>3</v>
      </c>
      <c r="X231" s="41">
        <v>3</v>
      </c>
      <c r="Y231" s="41">
        <f t="shared" si="42"/>
        <v>3</v>
      </c>
      <c r="Z231" s="41">
        <f t="shared" si="43"/>
        <v>6</v>
      </c>
      <c r="AA231" s="41" t="str">
        <f t="shared" si="44"/>
        <v>Cleared</v>
      </c>
      <c r="AB231" s="41">
        <v>2.4</v>
      </c>
      <c r="AC231" s="41">
        <v>2.4</v>
      </c>
      <c r="AD231" s="41">
        <v>3</v>
      </c>
      <c r="AE231" s="41">
        <v>2.4</v>
      </c>
      <c r="AF231" s="41">
        <v>2.4</v>
      </c>
      <c r="AG231" s="41">
        <f t="shared" si="45"/>
        <v>2.52</v>
      </c>
      <c r="AH231" s="41">
        <f t="shared" si="46"/>
        <v>5.04</v>
      </c>
      <c r="AI231" s="41" t="str">
        <f t="shared" si="47"/>
        <v>NC</v>
      </c>
    </row>
    <row r="232" spans="1:35" x14ac:dyDescent="0.3">
      <c r="A232" s="42">
        <v>228</v>
      </c>
      <c r="B232" s="97" t="s">
        <v>572</v>
      </c>
      <c r="C232" s="15" t="s">
        <v>483</v>
      </c>
      <c r="D232" s="41">
        <v>3</v>
      </c>
      <c r="E232" s="41">
        <v>3</v>
      </c>
      <c r="F232" s="41">
        <v>3</v>
      </c>
      <c r="G232" s="41">
        <v>3</v>
      </c>
      <c r="H232" s="41">
        <v>3</v>
      </c>
      <c r="I232" s="41">
        <f t="shared" si="36"/>
        <v>3</v>
      </c>
      <c r="J232" s="41">
        <f t="shared" si="37"/>
        <v>6</v>
      </c>
      <c r="K232" s="41" t="str">
        <f t="shared" si="38"/>
        <v>Cleared</v>
      </c>
      <c r="L232" s="41">
        <v>1.6666666666666667</v>
      </c>
      <c r="M232" s="41">
        <v>1.6666666666666667</v>
      </c>
      <c r="N232" s="41">
        <v>1.6666666666666667</v>
      </c>
      <c r="O232" s="41">
        <v>1.3333333333333333</v>
      </c>
      <c r="P232" s="41">
        <v>1.6666666666666667</v>
      </c>
      <c r="Q232" s="41">
        <f t="shared" si="39"/>
        <v>1.6</v>
      </c>
      <c r="R232" s="41">
        <f t="shared" si="40"/>
        <v>3.2</v>
      </c>
      <c r="S232" s="41" t="str">
        <f t="shared" si="41"/>
        <v>NC</v>
      </c>
      <c r="T232" s="41">
        <v>1</v>
      </c>
      <c r="U232" s="41">
        <v>1</v>
      </c>
      <c r="V232" s="41">
        <v>1</v>
      </c>
      <c r="W232" s="41">
        <v>1</v>
      </c>
      <c r="X232" s="41">
        <v>1</v>
      </c>
      <c r="Y232" s="41">
        <f t="shared" si="42"/>
        <v>1</v>
      </c>
      <c r="Z232" s="41">
        <f t="shared" si="43"/>
        <v>2</v>
      </c>
      <c r="AA232" s="41" t="str">
        <f t="shared" si="44"/>
        <v>NC</v>
      </c>
      <c r="AB232" s="41">
        <v>3</v>
      </c>
      <c r="AC232" s="41">
        <v>3</v>
      </c>
      <c r="AD232" s="41">
        <v>3</v>
      </c>
      <c r="AE232" s="41">
        <v>4</v>
      </c>
      <c r="AF232" s="41">
        <v>3</v>
      </c>
      <c r="AG232" s="41">
        <f t="shared" si="45"/>
        <v>3.2</v>
      </c>
      <c r="AH232" s="41">
        <f t="shared" si="46"/>
        <v>6.4</v>
      </c>
      <c r="AI232" s="41" t="str">
        <f t="shared" si="47"/>
        <v>Cleared</v>
      </c>
    </row>
  </sheetData>
  <mergeCells count="9">
    <mergeCell ref="AB1:AH1"/>
    <mergeCell ref="AB3:AH3"/>
    <mergeCell ref="A1:C1"/>
    <mergeCell ref="D1:J1"/>
    <mergeCell ref="L1:R1"/>
    <mergeCell ref="D3:J3"/>
    <mergeCell ref="L3:R3"/>
    <mergeCell ref="T1:Z1"/>
    <mergeCell ref="T3:Z3"/>
  </mergeCells>
  <conditionalFormatting sqref="A4:C4">
    <cfRule type="duplicateValues" dxfId="19" priority="12"/>
  </conditionalFormatting>
  <conditionalFormatting sqref="B2:B3">
    <cfRule type="duplicateValues" dxfId="18" priority="8"/>
  </conditionalFormatting>
  <conditionalFormatting sqref="B232">
    <cfRule type="duplicateValues" dxfId="17" priority="1"/>
  </conditionalFormatting>
  <conditionalFormatting sqref="C2:C3">
    <cfRule type="duplicateValues" dxfId="16" priority="9"/>
    <cfRule type="duplicateValues" dxfId="15" priority="10"/>
  </conditionalFormatting>
  <conditionalFormatting sqref="C232">
    <cfRule type="duplicateValues" dxfId="14" priority="2"/>
    <cfRule type="duplicateValues" dxfId="13" priority="3"/>
  </conditionalFormatting>
  <conditionalFormatting sqref="D2">
    <cfRule type="duplicateValues" dxfId="12" priority="6"/>
  </conditionalFormatting>
  <conditionalFormatting sqref="E2">
    <cfRule type="duplicateValues" dxfId="11" priority="7"/>
  </conditionalFormatting>
  <conditionalFormatting sqref="G2">
    <cfRule type="duplicateValues" dxfId="10" priority="5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B835C-1C0E-44E3-A5BC-2828F53B6A5F}">
  <dimension ref="A1:BB236"/>
  <sheetViews>
    <sheetView topLeftCell="AO1" workbookViewId="0">
      <selection activeCell="X224" sqref="X224"/>
    </sheetView>
  </sheetViews>
  <sheetFormatPr defaultRowHeight="14.4" x14ac:dyDescent="0.3"/>
  <cols>
    <col min="1" max="1" width="10.33203125" style="5" customWidth="1"/>
    <col min="2" max="2" width="17.5546875" style="5" bestFit="1" customWidth="1"/>
    <col min="3" max="3" width="26.21875" style="5" bestFit="1" customWidth="1"/>
    <col min="4" max="6" width="12.21875" style="5" customWidth="1"/>
    <col min="7" max="8" width="11.44140625" style="5" customWidth="1"/>
    <col min="9" max="9" width="17" style="5" customWidth="1"/>
    <col min="10" max="10" width="18" style="5" customWidth="1"/>
    <col min="11" max="11" width="19" style="5" customWidth="1"/>
    <col min="12" max="12" width="15.88671875" style="5" customWidth="1"/>
    <col min="13" max="15" width="11.33203125" customWidth="1"/>
    <col min="16" max="16" width="2.5546875" customWidth="1"/>
    <col min="17" max="19" width="12.21875" style="5" customWidth="1"/>
    <col min="20" max="21" width="11.44140625" style="5" customWidth="1"/>
    <col min="22" max="22" width="17" style="5" customWidth="1"/>
    <col min="23" max="23" width="18" style="5" customWidth="1"/>
    <col min="24" max="24" width="19" style="5" customWidth="1"/>
    <col min="25" max="25" width="15.88671875" style="5" customWidth="1"/>
    <col min="26" max="28" width="11.33203125" customWidth="1"/>
    <col min="29" max="29" width="2.5546875" customWidth="1"/>
    <col min="30" max="32" width="12.21875" style="5" customWidth="1"/>
    <col min="33" max="34" width="11.44140625" style="5" customWidth="1"/>
    <col min="35" max="35" width="17" style="5" customWidth="1"/>
    <col min="36" max="36" width="18" style="5" customWidth="1"/>
    <col min="37" max="37" width="19" style="5" customWidth="1"/>
    <col min="38" max="38" width="15.88671875" style="5" customWidth="1"/>
    <col min="39" max="41" width="11.33203125" customWidth="1"/>
    <col min="42" max="42" width="2.33203125" customWidth="1"/>
    <col min="43" max="45" width="12.21875" style="5" customWidth="1"/>
    <col min="46" max="47" width="11.44140625" style="5" customWidth="1"/>
    <col min="48" max="48" width="17" style="5" customWidth="1"/>
    <col min="49" max="49" width="18" style="5" customWidth="1"/>
    <col min="50" max="50" width="19" style="5" customWidth="1"/>
    <col min="51" max="51" width="15.88671875" style="5" customWidth="1"/>
    <col min="52" max="54" width="11.33203125" customWidth="1"/>
  </cols>
  <sheetData>
    <row r="1" spans="1:54" x14ac:dyDescent="0.3">
      <c r="A1" s="1"/>
      <c r="B1" s="1">
        <v>1</v>
      </c>
      <c r="C1" s="1">
        <v>2</v>
      </c>
      <c r="D1" s="1">
        <v>5</v>
      </c>
      <c r="E1" s="1">
        <v>6</v>
      </c>
      <c r="F1" s="1"/>
      <c r="G1" s="1">
        <v>8</v>
      </c>
      <c r="H1" s="1">
        <v>11</v>
      </c>
      <c r="I1" s="1">
        <v>12</v>
      </c>
      <c r="J1" s="1">
        <v>13</v>
      </c>
      <c r="K1" s="1">
        <v>14</v>
      </c>
      <c r="L1" s="1">
        <v>15</v>
      </c>
      <c r="M1" s="1">
        <v>16</v>
      </c>
      <c r="N1" s="1">
        <v>17</v>
      </c>
      <c r="O1" s="1">
        <v>18</v>
      </c>
      <c r="Q1" s="1">
        <v>5</v>
      </c>
      <c r="R1" s="1">
        <v>6</v>
      </c>
      <c r="S1" s="1"/>
      <c r="T1" s="1">
        <v>8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D1" s="1">
        <v>5</v>
      </c>
      <c r="AE1" s="1">
        <v>6</v>
      </c>
      <c r="AF1" s="1"/>
      <c r="AG1" s="1">
        <v>8</v>
      </c>
      <c r="AH1" s="1">
        <v>11</v>
      </c>
      <c r="AI1" s="1">
        <v>12</v>
      </c>
      <c r="AJ1" s="1">
        <v>13</v>
      </c>
      <c r="AK1" s="1">
        <v>14</v>
      </c>
      <c r="AL1" s="1">
        <v>15</v>
      </c>
      <c r="AM1" s="1">
        <v>16</v>
      </c>
      <c r="AN1" s="1">
        <v>17</v>
      </c>
      <c r="AO1" s="1">
        <v>18</v>
      </c>
      <c r="AQ1" s="1">
        <v>5</v>
      </c>
      <c r="AR1" s="1">
        <v>6</v>
      </c>
      <c r="AS1" s="1"/>
      <c r="AT1" s="1">
        <v>8</v>
      </c>
      <c r="AU1" s="1">
        <v>11</v>
      </c>
      <c r="AV1" s="1">
        <v>12</v>
      </c>
      <c r="AW1" s="1">
        <v>13</v>
      </c>
      <c r="AX1" s="1">
        <v>14</v>
      </c>
      <c r="AY1" s="1">
        <v>15</v>
      </c>
      <c r="AZ1" s="1">
        <v>16</v>
      </c>
      <c r="BA1" s="1">
        <v>17</v>
      </c>
      <c r="BB1" s="1">
        <v>18</v>
      </c>
    </row>
    <row r="2" spans="1:54" ht="19.2" customHeight="1" x14ac:dyDescent="0.3">
      <c r="A2" s="1"/>
      <c r="B2" s="3"/>
      <c r="C2" s="43"/>
      <c r="D2" s="230" t="s">
        <v>516</v>
      </c>
      <c r="E2" s="230"/>
      <c r="F2" s="230"/>
      <c r="G2" s="230"/>
      <c r="H2" s="230"/>
      <c r="I2" s="230"/>
      <c r="J2" s="230"/>
      <c r="K2" s="230"/>
      <c r="L2" s="230"/>
      <c r="M2" s="230"/>
      <c r="N2" s="230"/>
      <c r="O2" s="230"/>
      <c r="Q2" s="230" t="s">
        <v>571</v>
      </c>
      <c r="R2" s="230"/>
      <c r="S2" s="230"/>
      <c r="T2" s="230"/>
      <c r="U2" s="230"/>
      <c r="V2" s="230"/>
      <c r="W2" s="230"/>
      <c r="X2" s="230"/>
      <c r="Y2" s="230"/>
      <c r="Z2" s="230"/>
      <c r="AA2" s="230"/>
      <c r="AB2" s="230"/>
      <c r="AD2" s="230" t="s">
        <v>2</v>
      </c>
      <c r="AE2" s="230"/>
      <c r="AF2" s="230"/>
      <c r="AG2" s="230"/>
      <c r="AH2" s="230"/>
      <c r="AI2" s="230"/>
      <c r="AJ2" s="230"/>
      <c r="AK2" s="230"/>
      <c r="AL2" s="230"/>
      <c r="AM2" s="230"/>
      <c r="AN2" s="230"/>
      <c r="AO2" s="230"/>
      <c r="AQ2" s="230" t="s">
        <v>490</v>
      </c>
      <c r="AR2" s="230"/>
      <c r="AS2" s="230"/>
      <c r="AT2" s="230"/>
      <c r="AU2" s="230"/>
      <c r="AV2" s="230"/>
      <c r="AW2" s="230"/>
      <c r="AX2" s="230"/>
      <c r="AY2" s="230"/>
      <c r="AZ2" s="230"/>
      <c r="BA2" s="230"/>
      <c r="BB2" s="230"/>
    </row>
    <row r="3" spans="1:54" ht="14.4" customHeight="1" x14ac:dyDescent="0.3">
      <c r="A3" s="175" t="s">
        <v>3</v>
      </c>
      <c r="B3" s="175" t="s">
        <v>4</v>
      </c>
      <c r="C3" s="175" t="s">
        <v>5</v>
      </c>
      <c r="D3" s="231" t="s">
        <v>517</v>
      </c>
      <c r="E3" s="231"/>
      <c r="F3" s="231"/>
      <c r="G3" s="231"/>
      <c r="H3" s="232"/>
      <c r="I3" s="232"/>
      <c r="J3" s="233" t="s">
        <v>518</v>
      </c>
      <c r="K3" s="233"/>
      <c r="L3" s="233"/>
      <c r="M3" s="234" t="s">
        <v>519</v>
      </c>
      <c r="N3" s="234" t="s">
        <v>520</v>
      </c>
      <c r="O3" s="234" t="s">
        <v>570</v>
      </c>
      <c r="Q3" s="231" t="s">
        <v>517</v>
      </c>
      <c r="R3" s="231"/>
      <c r="S3" s="231"/>
      <c r="T3" s="231"/>
      <c r="U3" s="232"/>
      <c r="V3" s="232"/>
      <c r="W3" s="233" t="s">
        <v>518</v>
      </c>
      <c r="X3" s="233"/>
      <c r="Y3" s="233"/>
      <c r="Z3" s="234" t="s">
        <v>519</v>
      </c>
      <c r="AA3" s="234" t="s">
        <v>520</v>
      </c>
      <c r="AB3" s="234" t="s">
        <v>570</v>
      </c>
      <c r="AD3" s="231" t="s">
        <v>517</v>
      </c>
      <c r="AE3" s="231"/>
      <c r="AF3" s="231"/>
      <c r="AG3" s="231"/>
      <c r="AH3" s="232"/>
      <c r="AI3" s="232"/>
      <c r="AJ3" s="233" t="s">
        <v>518</v>
      </c>
      <c r="AK3" s="233"/>
      <c r="AL3" s="233"/>
      <c r="AM3" s="234" t="s">
        <v>519</v>
      </c>
      <c r="AN3" s="234" t="s">
        <v>520</v>
      </c>
      <c r="AO3" s="234" t="s">
        <v>570</v>
      </c>
      <c r="AQ3" s="231" t="s">
        <v>517</v>
      </c>
      <c r="AR3" s="231"/>
      <c r="AS3" s="231"/>
      <c r="AT3" s="231"/>
      <c r="AU3" s="232"/>
      <c r="AV3" s="232"/>
      <c r="AW3" s="233" t="s">
        <v>518</v>
      </c>
      <c r="AX3" s="233"/>
      <c r="AY3" s="233"/>
      <c r="AZ3" s="234" t="s">
        <v>519</v>
      </c>
      <c r="BA3" s="234" t="s">
        <v>520</v>
      </c>
      <c r="BB3" s="234" t="s">
        <v>570</v>
      </c>
    </row>
    <row r="4" spans="1:54" ht="27.6" x14ac:dyDescent="0.3">
      <c r="A4" s="176"/>
      <c r="B4" s="176"/>
      <c r="C4" s="176"/>
      <c r="D4" s="44" t="s">
        <v>569</v>
      </c>
      <c r="E4" s="44" t="s">
        <v>521</v>
      </c>
      <c r="F4" s="44" t="s">
        <v>568</v>
      </c>
      <c r="G4" s="45" t="s">
        <v>522</v>
      </c>
      <c r="H4" s="44" t="s">
        <v>524</v>
      </c>
      <c r="I4" s="44" t="s">
        <v>525</v>
      </c>
      <c r="J4" s="44" t="s">
        <v>526</v>
      </c>
      <c r="K4" s="44" t="s">
        <v>527</v>
      </c>
      <c r="L4" s="44" t="s">
        <v>528</v>
      </c>
      <c r="M4" s="234"/>
      <c r="N4" s="234"/>
      <c r="O4" s="234"/>
      <c r="Q4" s="44" t="s">
        <v>569</v>
      </c>
      <c r="R4" s="44" t="s">
        <v>521</v>
      </c>
      <c r="S4" s="44" t="s">
        <v>568</v>
      </c>
      <c r="T4" s="45" t="s">
        <v>522</v>
      </c>
      <c r="U4" s="44" t="s">
        <v>524</v>
      </c>
      <c r="V4" s="44" t="s">
        <v>525</v>
      </c>
      <c r="W4" s="44" t="s">
        <v>526</v>
      </c>
      <c r="X4" s="44" t="s">
        <v>527</v>
      </c>
      <c r="Y4" s="44" t="s">
        <v>528</v>
      </c>
      <c r="Z4" s="234"/>
      <c r="AA4" s="234"/>
      <c r="AB4" s="234"/>
      <c r="AD4" s="44" t="s">
        <v>569</v>
      </c>
      <c r="AE4" s="44" t="s">
        <v>521</v>
      </c>
      <c r="AF4" s="44" t="s">
        <v>568</v>
      </c>
      <c r="AG4" s="45" t="s">
        <v>522</v>
      </c>
      <c r="AH4" s="44" t="s">
        <v>524</v>
      </c>
      <c r="AI4" s="44" t="s">
        <v>525</v>
      </c>
      <c r="AJ4" s="44" t="s">
        <v>526</v>
      </c>
      <c r="AK4" s="44" t="s">
        <v>527</v>
      </c>
      <c r="AL4" s="44" t="s">
        <v>528</v>
      </c>
      <c r="AM4" s="234"/>
      <c r="AN4" s="234"/>
      <c r="AO4" s="234"/>
      <c r="AQ4" s="44" t="s">
        <v>569</v>
      </c>
      <c r="AR4" s="44" t="s">
        <v>521</v>
      </c>
      <c r="AS4" s="44" t="s">
        <v>568</v>
      </c>
      <c r="AT4" s="45" t="s">
        <v>522</v>
      </c>
      <c r="AU4" s="44" t="s">
        <v>524</v>
      </c>
      <c r="AV4" s="44" t="s">
        <v>525</v>
      </c>
      <c r="AW4" s="44" t="s">
        <v>526</v>
      </c>
      <c r="AX4" s="44" t="s">
        <v>527</v>
      </c>
      <c r="AY4" s="44" t="s">
        <v>528</v>
      </c>
      <c r="AZ4" s="234"/>
      <c r="BA4" s="234"/>
      <c r="BB4" s="234"/>
    </row>
    <row r="5" spans="1:54" s="77" customFormat="1" x14ac:dyDescent="0.3">
      <c r="A5" s="71" t="s">
        <v>567</v>
      </c>
      <c r="B5" s="60" t="s">
        <v>21</v>
      </c>
      <c r="C5" s="61" t="s">
        <v>22</v>
      </c>
      <c r="D5" s="82">
        <v>0.85</v>
      </c>
      <c r="E5" s="82">
        <f>Wellness!D5</f>
        <v>0.66666666666666663</v>
      </c>
      <c r="F5" s="82">
        <f>AVERAGE(Discipline!$D5,Discipline!$E5)</f>
        <v>0.7583333333333333</v>
      </c>
      <c r="G5" s="100" t="str" cm="1">
        <f t="array" ref="G5">_xlfn.IFS(F5&gt;=80%,"5",F5&gt;=70%,"4",F5&gt;=60%,"3",F5&gt;=50%,"2",F5&gt;=40%,"1",F5&lt;40%,"0")</f>
        <v>4</v>
      </c>
      <c r="H5" s="101">
        <v>11</v>
      </c>
      <c r="I5" s="101">
        <f t="shared" ref="I5:I68" si="0">IF(H5&gt;=27,5,IF(H5&gt;=24,4,IF(H5&gt;=20,3,IF(H5&gt;=15,2,IF(H5&gt;=10,1,0)))))</f>
        <v>1</v>
      </c>
      <c r="J5" s="102"/>
      <c r="K5" s="100">
        <v>3</v>
      </c>
      <c r="L5" s="100">
        <v>3.25</v>
      </c>
      <c r="M5" s="100">
        <f t="shared" ref="M5:M68" si="1">(G5+I5+K5+L5)</f>
        <v>11.25</v>
      </c>
      <c r="N5" s="100">
        <f t="shared" ref="N5:N68" si="2">M5/20*100</f>
        <v>56.25</v>
      </c>
      <c r="O5" s="99">
        <f>N5*0.1</f>
        <v>5.625</v>
      </c>
      <c r="Q5" s="82">
        <f>IFERROR(VLOOKUP(B5,[1]Sheet1!B$4:E$241,4,FALSE),"ER")</f>
        <v>0.77760752688172041</v>
      </c>
      <c r="R5" s="82">
        <f>Wellness!X5</f>
        <v>0.45</v>
      </c>
      <c r="S5" s="82">
        <f>AVERAGE(Q5,R5)</f>
        <v>0.61380376344086018</v>
      </c>
      <c r="T5" s="100" t="str" cm="1">
        <f t="array" ref="T5">_xlfn.IFS(S5&gt;=80%,"5",S5&gt;=70%,"4",S5&gt;=60%,"3",S5&gt;=50%,"2",S5&gt;=40%,"1",S5&lt;40%,"0")</f>
        <v>3</v>
      </c>
      <c r="U5" s="101">
        <v>5</v>
      </c>
      <c r="V5" s="101">
        <f t="shared" ref="V5:V68" si="3">IF(U5&gt;=27,5,IF(U5&gt;=24,4,IF(U5&gt;=20,3,IF(U5&gt;=15,2,IF(U5&gt;=10,1,0)))))</f>
        <v>0</v>
      </c>
      <c r="W5" s="102">
        <v>2</v>
      </c>
      <c r="X5" s="100">
        <v>3.8571428571428572</v>
      </c>
      <c r="Y5" s="100">
        <v>4.4000000000000004</v>
      </c>
      <c r="Z5" s="100">
        <f>(T5+V5+W5+X5+Y5)</f>
        <v>13.257142857142858</v>
      </c>
      <c r="AA5" s="100">
        <f>Z5/25*100</f>
        <v>53.028571428571439</v>
      </c>
      <c r="AB5" s="99">
        <f>AA5*0.1</f>
        <v>5.3028571428571443</v>
      </c>
      <c r="AD5" s="82">
        <v>0.74433830512261889</v>
      </c>
      <c r="AE5" s="82">
        <f>Wellness!AR5</f>
        <v>0.66666666666666663</v>
      </c>
      <c r="AF5" s="82">
        <f>AVERAGE(AD5,AE5)</f>
        <v>0.70550248589464282</v>
      </c>
      <c r="AG5" s="100" t="str" cm="1">
        <f t="array" ref="AG5">_xlfn.IFS(AF5&gt;=80%,"5",AF5&gt;=70%,"4",AF5&gt;=60%,"3",AF5&gt;=50%,"2",AF5&gt;=40%,"1",AF5&lt;40%,"0")</f>
        <v>4</v>
      </c>
      <c r="AH5" s="101">
        <v>3</v>
      </c>
      <c r="AI5" s="101">
        <f>IF(AH5&gt;=27,5,IF(AH5&gt;=24,4,IF(AH5&gt;=20,3,IF(AH5&gt;=15,2,IF(AH5&gt;=10,1,0)))))</f>
        <v>0</v>
      </c>
      <c r="AJ5" s="102">
        <v>2.125</v>
      </c>
      <c r="AK5" s="100">
        <v>1.4444444444444444</v>
      </c>
      <c r="AL5" s="100">
        <v>1.75</v>
      </c>
      <c r="AM5" s="100">
        <f>(AG5+AI5+AK5+AL5+AJ5)</f>
        <v>9.3194444444444446</v>
      </c>
      <c r="AN5" s="100">
        <f>AM5/25*100</f>
        <v>37.277777777777779</v>
      </c>
      <c r="AO5" s="99">
        <f>AN5*0.1</f>
        <v>3.7277777777777779</v>
      </c>
      <c r="AQ5" s="82">
        <v>0.91441993464052307</v>
      </c>
      <c r="AR5" s="82">
        <f>Wellness!X5</f>
        <v>0.45</v>
      </c>
      <c r="AS5" s="82">
        <f>AVERAGE(Discipline!$D5,Discipline!$E5)</f>
        <v>0.7583333333333333</v>
      </c>
      <c r="AT5" s="100" t="str" cm="1">
        <f t="array" ref="AT5">_xlfn.IFS(AS5&gt;=80%,"5",AS5&gt;=70%,"4",AS5&gt;=60%,"3",AS5&gt;=50%,"2",AS5&gt;=40%,"1",AS5&lt;40%,"0")</f>
        <v>4</v>
      </c>
      <c r="AU5" s="101">
        <v>11</v>
      </c>
      <c r="AV5" s="101">
        <f t="shared" ref="AV5:AV68" si="4">IF(AU5&gt;=27,5,IF(AU5&gt;=24,4,IF(AU5&gt;=20,3,IF(AU5&gt;=15,2,IF(AU5&gt;=10,1,0)))))</f>
        <v>1</v>
      </c>
      <c r="AW5" s="102"/>
      <c r="AX5" s="100">
        <v>3.5</v>
      </c>
      <c r="AY5" s="100">
        <v>3.3333333333333335</v>
      </c>
      <c r="AZ5" s="100">
        <f>(AT5+AV5+AX5+AY5+AW5)</f>
        <v>11.833333333333334</v>
      </c>
      <c r="BA5" s="100">
        <f>AZ5/25*100</f>
        <v>47.333333333333336</v>
      </c>
      <c r="BB5" s="99">
        <f>BA5*0.1</f>
        <v>4.7333333333333334</v>
      </c>
    </row>
    <row r="6" spans="1:54" s="77" customFormat="1" x14ac:dyDescent="0.3">
      <c r="A6" s="72">
        <v>2</v>
      </c>
      <c r="B6" s="64" t="s">
        <v>25</v>
      </c>
      <c r="C6" s="65" t="s">
        <v>26</v>
      </c>
      <c r="D6" s="103">
        <v>0.95</v>
      </c>
      <c r="E6" s="103">
        <f>Wellness!D6</f>
        <v>0.96666666666666667</v>
      </c>
      <c r="F6" s="103">
        <f>AVERAGE(Discipline!$D6,Discipline!$E6)</f>
        <v>0.95833333333333326</v>
      </c>
      <c r="G6" s="104" t="str" cm="1">
        <f t="array" ref="G6">_xlfn.IFS(F6&gt;=80%,"5",F6&gt;=70%,"4",F6&gt;=60%,"3",F6&gt;=50%,"2",F6&gt;=40%,"1",F6&lt;40%,"0")</f>
        <v>5</v>
      </c>
      <c r="H6" s="105">
        <v>23</v>
      </c>
      <c r="I6" s="105">
        <f t="shared" si="0"/>
        <v>3</v>
      </c>
      <c r="J6" s="104"/>
      <c r="K6" s="104">
        <v>3.5</v>
      </c>
      <c r="L6" s="104">
        <v>4</v>
      </c>
      <c r="M6" s="104">
        <f t="shared" si="1"/>
        <v>15.5</v>
      </c>
      <c r="N6" s="104">
        <f t="shared" si="2"/>
        <v>77.5</v>
      </c>
      <c r="O6" s="106">
        <f t="shared" ref="O6:O69" si="5">N6*0.1</f>
        <v>7.75</v>
      </c>
      <c r="Q6" s="103">
        <f>IFERROR(VLOOKUP(B6,[1]Sheet1!B$4:E$241,4,FALSE),"ER")</f>
        <v>0.87803763440860216</v>
      </c>
      <c r="R6" s="103">
        <f>Wellness!X6</f>
        <v>0.96666666666666667</v>
      </c>
      <c r="S6" s="103">
        <f t="shared" ref="S6:S69" si="6">AVERAGE(Q6,R6)</f>
        <v>0.92235215053763442</v>
      </c>
      <c r="T6" s="104" t="str" cm="1">
        <f t="array" ref="T6">_xlfn.IFS(S6&gt;=80%,"5",S6&gt;=70%,"4",S6&gt;=60%,"3",S6&gt;=50%,"2",S6&gt;=40%,"1",S6&lt;40%,"0")</f>
        <v>5</v>
      </c>
      <c r="U6" s="105">
        <v>16</v>
      </c>
      <c r="V6" s="105">
        <f t="shared" si="3"/>
        <v>2</v>
      </c>
      <c r="W6" s="104">
        <v>2</v>
      </c>
      <c r="X6" s="104">
        <v>3.1428571428571428</v>
      </c>
      <c r="Y6" s="104">
        <v>4</v>
      </c>
      <c r="Z6" s="100">
        <f t="shared" ref="Z6:Z69" si="7">(T6+V6+W6+X6+Y6)</f>
        <v>16.142857142857142</v>
      </c>
      <c r="AA6" s="100">
        <f t="shared" ref="AA6:AA69" si="8">Z6/25*100</f>
        <v>64.571428571428569</v>
      </c>
      <c r="AB6" s="106">
        <f t="shared" ref="AB6:AB69" si="9">AA6*0.1</f>
        <v>6.4571428571428573</v>
      </c>
      <c r="AD6" s="82">
        <v>0.84722222222222232</v>
      </c>
      <c r="AE6" s="82">
        <f>Wellness!AR6</f>
        <v>0.66666666666666663</v>
      </c>
      <c r="AF6" s="82">
        <f t="shared" ref="AF6:AF69" si="10">AVERAGE(AD6,AE6)</f>
        <v>0.75694444444444442</v>
      </c>
      <c r="AG6" s="104" t="str" cm="1">
        <f t="array" ref="AG6">_xlfn.IFS(AF6&gt;=80%,"5",AF6&gt;=70%,"4",AF6&gt;=60%,"3",AF6&gt;=50%,"2",AF6&gt;=40%,"1",AF6&lt;40%,"0")</f>
        <v>4</v>
      </c>
      <c r="AH6" s="105">
        <v>4</v>
      </c>
      <c r="AI6" s="105">
        <f t="shared" ref="AI6:AI68" si="11">IF(AH6&gt;=27,5,IF(AH6&gt;=24,4,IF(AH6&gt;=20,3,IF(AH6&gt;=15,2,IF(AH6&gt;=10,1,0)))))</f>
        <v>0</v>
      </c>
      <c r="AJ6" s="104">
        <v>2.375</v>
      </c>
      <c r="AK6" s="104">
        <v>0.77777777777777779</v>
      </c>
      <c r="AL6" s="104">
        <v>2.125</v>
      </c>
      <c r="AM6" s="100">
        <f t="shared" ref="AM6:AM69" si="12">(AG6+AI6+AK6+AL6+AJ6)</f>
        <v>9.2777777777777786</v>
      </c>
      <c r="AN6" s="100">
        <f t="shared" ref="AN6:AN69" si="13">AM6/25*100</f>
        <v>37.111111111111114</v>
      </c>
      <c r="AO6" s="106">
        <f t="shared" ref="AO6:AO69" si="14">AN6*0.1</f>
        <v>3.7111111111111117</v>
      </c>
      <c r="AQ6" s="82">
        <v>0.7746997929606626</v>
      </c>
      <c r="AR6" s="82">
        <f>Wellness!X6</f>
        <v>0.96666666666666667</v>
      </c>
      <c r="AS6" s="103">
        <f>AVERAGE(Discipline!$D6,Discipline!$E6)</f>
        <v>0.95833333333333326</v>
      </c>
      <c r="AT6" s="104" t="str" cm="1">
        <f t="array" ref="AT6">_xlfn.IFS(AS6&gt;=80%,"5",AS6&gt;=70%,"4",AS6&gt;=60%,"3",AS6&gt;=50%,"2",AS6&gt;=40%,"1",AS6&lt;40%,"0")</f>
        <v>5</v>
      </c>
      <c r="AU6" s="105">
        <v>23</v>
      </c>
      <c r="AV6" s="105">
        <f t="shared" si="4"/>
        <v>3</v>
      </c>
      <c r="AW6" s="104"/>
      <c r="AX6" s="104">
        <v>3.5</v>
      </c>
      <c r="AY6" s="104">
        <v>3</v>
      </c>
      <c r="AZ6" s="100">
        <f t="shared" ref="AZ6:AZ69" si="15">(AT6+AV6+AX6+AY6+AW6)</f>
        <v>14.5</v>
      </c>
      <c r="BA6" s="100">
        <f t="shared" ref="BA6:BA69" si="16">AZ6/25*100</f>
        <v>57.999999999999993</v>
      </c>
      <c r="BB6" s="106">
        <f t="shared" ref="BB6:BB69" si="17">BA6*0.1</f>
        <v>5.8</v>
      </c>
    </row>
    <row r="7" spans="1:54" s="77" customFormat="1" x14ac:dyDescent="0.3">
      <c r="A7" s="71">
        <v>3</v>
      </c>
      <c r="B7" s="60" t="s">
        <v>28</v>
      </c>
      <c r="C7" s="61" t="s">
        <v>29</v>
      </c>
      <c r="D7" s="82">
        <v>0.9</v>
      </c>
      <c r="E7" s="82">
        <f>Wellness!D7</f>
        <v>0.66666666666666663</v>
      </c>
      <c r="F7" s="82">
        <f>AVERAGE(Discipline!$D7,Discipline!$E7)</f>
        <v>0.78333333333333333</v>
      </c>
      <c r="G7" s="100" t="str" cm="1">
        <f t="array" ref="G7">_xlfn.IFS(F7&gt;=80%,"5",F7&gt;=70%,"4",F7&gt;=60%,"3",F7&gt;=50%,"2",F7&gt;=40%,"1",F7&lt;40%,"0")</f>
        <v>4</v>
      </c>
      <c r="H7" s="101">
        <v>8</v>
      </c>
      <c r="I7" s="101">
        <f t="shared" si="0"/>
        <v>0</v>
      </c>
      <c r="J7" s="100"/>
      <c r="K7" s="100">
        <v>1.5</v>
      </c>
      <c r="L7" s="100">
        <v>2.25</v>
      </c>
      <c r="M7" s="100">
        <f t="shared" si="1"/>
        <v>7.75</v>
      </c>
      <c r="N7" s="100">
        <f t="shared" si="2"/>
        <v>38.75</v>
      </c>
      <c r="O7" s="99">
        <f t="shared" si="5"/>
        <v>3.875</v>
      </c>
      <c r="Q7" s="82">
        <f>IFERROR(VLOOKUP(B7,[1]Sheet1!B$4:E$241,4,FALSE),"ER")</f>
        <v>0.82637096774193541</v>
      </c>
      <c r="R7" s="82">
        <f>Wellness!X7</f>
        <v>6.6666666666666666E-2</v>
      </c>
      <c r="S7" s="82">
        <f t="shared" si="6"/>
        <v>0.44651881720430103</v>
      </c>
      <c r="T7" s="100" t="str" cm="1">
        <f t="array" ref="T7">_xlfn.IFS(S7&gt;=80%,"5",S7&gt;=70%,"4",S7&gt;=60%,"3",S7&gt;=50%,"2",S7&gt;=40%,"1",S7&lt;40%,"0")</f>
        <v>1</v>
      </c>
      <c r="U7" s="101">
        <v>0</v>
      </c>
      <c r="V7" s="101">
        <f t="shared" si="3"/>
        <v>0</v>
      </c>
      <c r="W7" s="100">
        <v>2</v>
      </c>
      <c r="X7" s="100">
        <v>2.7142857142857144</v>
      </c>
      <c r="Y7" s="100">
        <v>2.6</v>
      </c>
      <c r="Z7" s="100">
        <f t="shared" si="7"/>
        <v>8.3142857142857149</v>
      </c>
      <c r="AA7" s="100">
        <f t="shared" si="8"/>
        <v>33.25714285714286</v>
      </c>
      <c r="AB7" s="99">
        <f t="shared" si="9"/>
        <v>3.3257142857142861</v>
      </c>
      <c r="AD7" s="82">
        <v>0.63749999999999996</v>
      </c>
      <c r="AE7" s="82">
        <f>Wellness!AR7</f>
        <v>6.6666666666666666E-2</v>
      </c>
      <c r="AF7" s="82">
        <f t="shared" si="10"/>
        <v>0.3520833333333333</v>
      </c>
      <c r="AG7" s="100" t="str" cm="1">
        <f t="array" ref="AG7">_xlfn.IFS(AF7&gt;=80%,"5",AF7&gt;=70%,"4",AF7&gt;=60%,"3",AF7&gt;=50%,"2",AF7&gt;=40%,"1",AF7&lt;40%,"0")</f>
        <v>0</v>
      </c>
      <c r="AH7" s="101">
        <v>0</v>
      </c>
      <c r="AI7" s="101">
        <f t="shared" si="11"/>
        <v>0</v>
      </c>
      <c r="AJ7" s="100">
        <v>2.25</v>
      </c>
      <c r="AK7" s="100">
        <v>0.77777777777777779</v>
      </c>
      <c r="AL7" s="100">
        <v>1.25</v>
      </c>
      <c r="AM7" s="100">
        <f t="shared" si="12"/>
        <v>4.2777777777777777</v>
      </c>
      <c r="AN7" s="100">
        <f t="shared" si="13"/>
        <v>17.111111111111111</v>
      </c>
      <c r="AO7" s="99">
        <f t="shared" si="14"/>
        <v>1.7111111111111112</v>
      </c>
      <c r="AQ7" s="82">
        <v>0.8878571428571429</v>
      </c>
      <c r="AR7" s="82">
        <f>Wellness!X7</f>
        <v>6.6666666666666666E-2</v>
      </c>
      <c r="AS7" s="82">
        <f>AVERAGE(Discipline!$D7,Discipline!$E7)</f>
        <v>0.78333333333333333</v>
      </c>
      <c r="AT7" s="100" t="str" cm="1">
        <f t="array" ref="AT7">_xlfn.IFS(AS7&gt;=80%,"5",AS7&gt;=70%,"4",AS7&gt;=60%,"3",AS7&gt;=50%,"2",AS7&gt;=40%,"1",AS7&lt;40%,"0")</f>
        <v>4</v>
      </c>
      <c r="AU7" s="101">
        <v>8</v>
      </c>
      <c r="AV7" s="101">
        <f t="shared" si="4"/>
        <v>0</v>
      </c>
      <c r="AW7" s="100"/>
      <c r="AX7" s="100">
        <v>3.25</v>
      </c>
      <c r="AY7" s="100">
        <v>3.6666666666666665</v>
      </c>
      <c r="AZ7" s="100">
        <f t="shared" si="15"/>
        <v>10.916666666666666</v>
      </c>
      <c r="BA7" s="100">
        <f t="shared" si="16"/>
        <v>43.666666666666664</v>
      </c>
      <c r="BB7" s="99">
        <f t="shared" si="17"/>
        <v>4.3666666666666663</v>
      </c>
    </row>
    <row r="8" spans="1:54" s="77" customFormat="1" x14ac:dyDescent="0.3">
      <c r="A8" s="72">
        <v>4</v>
      </c>
      <c r="B8" s="64" t="s">
        <v>30</v>
      </c>
      <c r="C8" s="65" t="s">
        <v>31</v>
      </c>
      <c r="D8" s="103">
        <v>0.9</v>
      </c>
      <c r="E8" s="103">
        <f>Wellness!D8</f>
        <v>0.8</v>
      </c>
      <c r="F8" s="103">
        <f>AVERAGE(Discipline!$D8,Discipline!$E8)</f>
        <v>0.85000000000000009</v>
      </c>
      <c r="G8" s="104" t="str" cm="1">
        <f t="array" ref="G8">_xlfn.IFS(F8&gt;=80%,"5",F8&gt;=70%,"4",F8&gt;=60%,"3",F8&gt;=50%,"2",F8&gt;=40%,"1",F8&lt;40%,"0")</f>
        <v>5</v>
      </c>
      <c r="H8" s="105">
        <v>19</v>
      </c>
      <c r="I8" s="105">
        <f t="shared" si="0"/>
        <v>2</v>
      </c>
      <c r="J8" s="104"/>
      <c r="K8" s="104">
        <v>2</v>
      </c>
      <c r="L8" s="104">
        <v>2.5</v>
      </c>
      <c r="M8" s="104">
        <f t="shared" si="1"/>
        <v>11.5</v>
      </c>
      <c r="N8" s="104">
        <f t="shared" si="2"/>
        <v>57.499999999999993</v>
      </c>
      <c r="O8" s="106">
        <f t="shared" si="5"/>
        <v>5.75</v>
      </c>
      <c r="Q8" s="103">
        <f>IFERROR(VLOOKUP(B8,[1]Sheet1!B$4:E$241,4,FALSE),"ER")</f>
        <v>0.860255376344086</v>
      </c>
      <c r="R8" s="103">
        <f>Wellness!X8</f>
        <v>0.66666666666666663</v>
      </c>
      <c r="S8" s="103">
        <f t="shared" si="6"/>
        <v>0.76346102150537631</v>
      </c>
      <c r="T8" s="104" t="str" cm="1">
        <f t="array" ref="T8">_xlfn.IFS(S8&gt;=80%,"5",S8&gt;=70%,"4",S8&gt;=60%,"3",S8&gt;=50%,"2",S8&gt;=40%,"1",S8&lt;40%,"0")</f>
        <v>4</v>
      </c>
      <c r="U8" s="105">
        <v>5</v>
      </c>
      <c r="V8" s="105">
        <f t="shared" si="3"/>
        <v>0</v>
      </c>
      <c r="W8" s="104">
        <v>0</v>
      </c>
      <c r="X8" s="104">
        <v>2.8571428571428572</v>
      </c>
      <c r="Y8" s="104">
        <v>2.8</v>
      </c>
      <c r="Z8" s="100">
        <f t="shared" si="7"/>
        <v>9.6571428571428584</v>
      </c>
      <c r="AA8" s="100">
        <f t="shared" si="8"/>
        <v>38.628571428571433</v>
      </c>
      <c r="AB8" s="106">
        <f t="shared" si="9"/>
        <v>3.8628571428571434</v>
      </c>
      <c r="AD8" s="82">
        <v>0.83194444444444438</v>
      </c>
      <c r="AE8" s="82">
        <f>Wellness!AR8</f>
        <v>0.3</v>
      </c>
      <c r="AF8" s="82">
        <f t="shared" si="10"/>
        <v>0.56597222222222221</v>
      </c>
      <c r="AG8" s="104" t="str" cm="1">
        <f t="array" ref="AG8">_xlfn.IFS(AF8&gt;=80%,"5",AF8&gt;=70%,"4",AF8&gt;=60%,"3",AF8&gt;=50%,"2",AF8&gt;=40%,"1",AF8&lt;40%,"0")</f>
        <v>2</v>
      </c>
      <c r="AH8" s="105">
        <v>2</v>
      </c>
      <c r="AI8" s="105">
        <f t="shared" si="11"/>
        <v>0</v>
      </c>
      <c r="AJ8" s="104">
        <v>2.625</v>
      </c>
      <c r="AK8" s="104">
        <v>0.77777777777777779</v>
      </c>
      <c r="AL8" s="104">
        <v>1.875</v>
      </c>
      <c r="AM8" s="100">
        <f t="shared" si="12"/>
        <v>7.2777777777777777</v>
      </c>
      <c r="AN8" s="100">
        <f t="shared" si="13"/>
        <v>29.111111111111111</v>
      </c>
      <c r="AO8" s="106">
        <f t="shared" si="14"/>
        <v>2.9111111111111114</v>
      </c>
      <c r="AQ8" s="82">
        <v>0.73339371980676338</v>
      </c>
      <c r="AR8" s="82">
        <f>Wellness!X8</f>
        <v>0.66666666666666663</v>
      </c>
      <c r="AS8" s="103">
        <f>AVERAGE(Discipline!$D8,Discipline!$E8)</f>
        <v>0.85000000000000009</v>
      </c>
      <c r="AT8" s="104" t="str" cm="1">
        <f t="array" ref="AT8">_xlfn.IFS(AS8&gt;=80%,"5",AS8&gt;=70%,"4",AS8&gt;=60%,"3",AS8&gt;=50%,"2",AS8&gt;=40%,"1",AS8&lt;40%,"0")</f>
        <v>5</v>
      </c>
      <c r="AU8" s="105">
        <v>19</v>
      </c>
      <c r="AV8" s="105">
        <f t="shared" si="4"/>
        <v>2</v>
      </c>
      <c r="AW8" s="104"/>
      <c r="AX8" s="104">
        <v>3</v>
      </c>
      <c r="AY8" s="104">
        <v>2.6666666666666665</v>
      </c>
      <c r="AZ8" s="100">
        <f t="shared" si="15"/>
        <v>12.666666666666666</v>
      </c>
      <c r="BA8" s="100">
        <f t="shared" si="16"/>
        <v>50.666666666666657</v>
      </c>
      <c r="BB8" s="106">
        <f t="shared" si="17"/>
        <v>5.0666666666666664</v>
      </c>
    </row>
    <row r="9" spans="1:54" s="77" customFormat="1" x14ac:dyDescent="0.3">
      <c r="A9" s="71">
        <v>5</v>
      </c>
      <c r="B9" s="60" t="s">
        <v>32</v>
      </c>
      <c r="C9" s="61" t="s">
        <v>33</v>
      </c>
      <c r="D9" s="82">
        <v>0.46149999999999997</v>
      </c>
      <c r="E9" s="82">
        <f>Wellness!D9</f>
        <v>3.3333333333333333E-2</v>
      </c>
      <c r="F9" s="82">
        <f>AVERAGE(Discipline!$D9,Discipline!$E9)</f>
        <v>0.24741666666666665</v>
      </c>
      <c r="G9" s="100" t="str" cm="1">
        <f t="array" ref="G9">_xlfn.IFS(F9&gt;=80%,"5",F9&gt;=70%,"4",F9&gt;=60%,"3",F9&gt;=50%,"2",F9&gt;=40%,"1",F9&lt;40%,"0")</f>
        <v>0</v>
      </c>
      <c r="H9" s="101">
        <v>1</v>
      </c>
      <c r="I9" s="101">
        <f t="shared" si="0"/>
        <v>0</v>
      </c>
      <c r="J9" s="100"/>
      <c r="K9" s="100">
        <v>1.5625</v>
      </c>
      <c r="L9" s="100">
        <v>1.4375</v>
      </c>
      <c r="M9" s="100">
        <f t="shared" si="1"/>
        <v>3</v>
      </c>
      <c r="N9" s="100">
        <f t="shared" si="2"/>
        <v>15</v>
      </c>
      <c r="O9" s="99">
        <f t="shared" si="5"/>
        <v>1.5</v>
      </c>
      <c r="Q9" s="82">
        <f>IFERROR(VLOOKUP(B9,[1]Sheet1!B$4:E$241,4,FALSE),"ER")</f>
        <v>0.16743761140819968</v>
      </c>
      <c r="R9" s="82">
        <f>Wellness!X9</f>
        <v>6.6666666666666666E-2</v>
      </c>
      <c r="S9" s="82">
        <f t="shared" si="6"/>
        <v>0.11705213903743317</v>
      </c>
      <c r="T9" s="100" t="str" cm="1">
        <f t="array" ref="T9">_xlfn.IFS(S9&gt;=80%,"5",S9&gt;=70%,"4",S9&gt;=60%,"3",S9&gt;=50%,"2",S9&gt;=40%,"1",S9&lt;40%,"0")</f>
        <v>0</v>
      </c>
      <c r="U9" s="101">
        <v>2</v>
      </c>
      <c r="V9" s="101">
        <f t="shared" si="3"/>
        <v>0</v>
      </c>
      <c r="W9" s="100">
        <v>0</v>
      </c>
      <c r="X9" s="100">
        <v>0</v>
      </c>
      <c r="Y9" s="100">
        <v>0</v>
      </c>
      <c r="Z9" s="100">
        <f t="shared" si="7"/>
        <v>0</v>
      </c>
      <c r="AA9" s="100">
        <f t="shared" si="8"/>
        <v>0</v>
      </c>
      <c r="AB9" s="99">
        <f t="shared" si="9"/>
        <v>0</v>
      </c>
      <c r="AD9" s="82">
        <v>8.2142857142857129E-2</v>
      </c>
      <c r="AE9" s="82">
        <f>Wellness!AR9</f>
        <v>0</v>
      </c>
      <c r="AF9" s="82">
        <f t="shared" si="10"/>
        <v>4.1071428571428564E-2</v>
      </c>
      <c r="AG9" s="100" t="str" cm="1">
        <f t="array" ref="AG9">_xlfn.IFS(AF9&gt;=80%,"5",AF9&gt;=70%,"4",AF9&gt;=60%,"3",AF9&gt;=50%,"2",AF9&gt;=40%,"1",AF9&lt;40%,"0")</f>
        <v>0</v>
      </c>
      <c r="AH9" s="101">
        <v>0</v>
      </c>
      <c r="AI9" s="101">
        <f t="shared" si="11"/>
        <v>0</v>
      </c>
      <c r="AJ9" s="100">
        <v>3</v>
      </c>
      <c r="AK9" s="100">
        <v>2.7777777777777777</v>
      </c>
      <c r="AL9" s="100">
        <v>3</v>
      </c>
      <c r="AM9" s="100">
        <f t="shared" si="12"/>
        <v>8.7777777777777786</v>
      </c>
      <c r="AN9" s="100">
        <f t="shared" si="13"/>
        <v>35.111111111111114</v>
      </c>
      <c r="AO9" s="99">
        <f t="shared" si="14"/>
        <v>3.5111111111111115</v>
      </c>
      <c r="AQ9" s="82">
        <v>0.45157867494824017</v>
      </c>
      <c r="AR9" s="82">
        <f>Wellness!X9</f>
        <v>6.6666666666666666E-2</v>
      </c>
      <c r="AS9" s="82">
        <f>AVERAGE(Discipline!$D9,Discipline!$E9)</f>
        <v>0.24741666666666665</v>
      </c>
      <c r="AT9" s="100" t="str" cm="1">
        <f t="array" ref="AT9">_xlfn.IFS(AS9&gt;=80%,"5",AS9&gt;=70%,"4",AS9&gt;=60%,"3",AS9&gt;=50%,"2",AS9&gt;=40%,"1",AS9&lt;40%,"0")</f>
        <v>0</v>
      </c>
      <c r="AU9" s="101">
        <v>1</v>
      </c>
      <c r="AV9" s="101">
        <f t="shared" si="4"/>
        <v>0</v>
      </c>
      <c r="AW9" s="100"/>
      <c r="AX9" s="100">
        <v>2</v>
      </c>
      <c r="AY9" s="100">
        <v>2</v>
      </c>
      <c r="AZ9" s="100">
        <f t="shared" si="15"/>
        <v>4</v>
      </c>
      <c r="BA9" s="100">
        <f t="shared" si="16"/>
        <v>16</v>
      </c>
      <c r="BB9" s="99">
        <f t="shared" si="17"/>
        <v>1.6</v>
      </c>
    </row>
    <row r="10" spans="1:54" s="77" customFormat="1" x14ac:dyDescent="0.3">
      <c r="A10" s="72">
        <v>6</v>
      </c>
      <c r="B10" s="64" t="s">
        <v>35</v>
      </c>
      <c r="C10" s="65" t="s">
        <v>36</v>
      </c>
      <c r="D10" s="103">
        <v>0.9</v>
      </c>
      <c r="E10" s="103">
        <f>Wellness!D10</f>
        <v>0.8</v>
      </c>
      <c r="F10" s="103">
        <f>AVERAGE(Discipline!$D10,Discipline!$E10)</f>
        <v>0.85000000000000009</v>
      </c>
      <c r="G10" s="104" t="str" cm="1">
        <f t="array" ref="G10">_xlfn.IFS(F10&gt;=80%,"5",F10&gt;=70%,"4",F10&gt;=60%,"3",F10&gt;=50%,"2",F10&gt;=40%,"1",F10&lt;40%,"0")</f>
        <v>5</v>
      </c>
      <c r="H10" s="105">
        <v>22</v>
      </c>
      <c r="I10" s="105">
        <f t="shared" si="0"/>
        <v>3</v>
      </c>
      <c r="J10" s="104"/>
      <c r="K10" s="104">
        <v>3.5</v>
      </c>
      <c r="L10" s="104">
        <v>3.75</v>
      </c>
      <c r="M10" s="104">
        <f t="shared" si="1"/>
        <v>15.25</v>
      </c>
      <c r="N10" s="104">
        <f t="shared" si="2"/>
        <v>76.25</v>
      </c>
      <c r="O10" s="106">
        <f t="shared" si="5"/>
        <v>7.625</v>
      </c>
      <c r="Q10" s="103">
        <f>IFERROR(VLOOKUP(B10,[1]Sheet1!B$4:E$241,4,FALSE),"ER")</f>
        <v>0.91415322580645164</v>
      </c>
      <c r="R10" s="103">
        <f>Wellness!X10</f>
        <v>0.66666666666666663</v>
      </c>
      <c r="S10" s="103">
        <f t="shared" si="6"/>
        <v>0.79040994623655914</v>
      </c>
      <c r="T10" s="104" t="str" cm="1">
        <f t="array" ref="T10">_xlfn.IFS(S10&gt;=80%,"5",S10&gt;=70%,"4",S10&gt;=60%,"3",S10&gt;=50%,"2",S10&gt;=40%,"1",S10&lt;40%,"0")</f>
        <v>4</v>
      </c>
      <c r="U10" s="105">
        <v>5</v>
      </c>
      <c r="V10" s="105">
        <f t="shared" si="3"/>
        <v>0</v>
      </c>
      <c r="W10" s="104">
        <v>2</v>
      </c>
      <c r="X10" s="104">
        <v>3</v>
      </c>
      <c r="Y10" s="104">
        <v>3.6</v>
      </c>
      <c r="Z10" s="100">
        <f t="shared" si="7"/>
        <v>12.6</v>
      </c>
      <c r="AA10" s="100">
        <f t="shared" si="8"/>
        <v>50.4</v>
      </c>
      <c r="AB10" s="106">
        <f t="shared" si="9"/>
        <v>5.04</v>
      </c>
      <c r="AD10" s="82">
        <v>0.80235042735042728</v>
      </c>
      <c r="AE10" s="82">
        <f>Wellness!AR10</f>
        <v>0.66666666666666663</v>
      </c>
      <c r="AF10" s="82">
        <f t="shared" si="10"/>
        <v>0.73450854700854695</v>
      </c>
      <c r="AG10" s="104" t="str" cm="1">
        <f t="array" ref="AG10">_xlfn.IFS(AF10&gt;=80%,"5",AF10&gt;=70%,"4",AF10&gt;=60%,"3",AF10&gt;=50%,"2",AF10&gt;=40%,"1",AF10&lt;40%,"0")</f>
        <v>4</v>
      </c>
      <c r="AH10" s="105">
        <v>0</v>
      </c>
      <c r="AI10" s="105">
        <f t="shared" si="11"/>
        <v>0</v>
      </c>
      <c r="AJ10" s="104">
        <v>2.75</v>
      </c>
      <c r="AK10" s="104">
        <v>1.3333333333333333</v>
      </c>
      <c r="AL10" s="104">
        <v>1.75</v>
      </c>
      <c r="AM10" s="100">
        <f t="shared" si="12"/>
        <v>9.8333333333333321</v>
      </c>
      <c r="AN10" s="100">
        <f t="shared" si="13"/>
        <v>39.333333333333329</v>
      </c>
      <c r="AO10" s="106">
        <f t="shared" si="14"/>
        <v>3.9333333333333331</v>
      </c>
      <c r="AQ10" s="82">
        <v>0.95138888888888895</v>
      </c>
      <c r="AR10" s="82">
        <f>Wellness!X10</f>
        <v>0.66666666666666663</v>
      </c>
      <c r="AS10" s="103">
        <f>AVERAGE(Discipline!$D10,Discipline!$E10)</f>
        <v>0.85000000000000009</v>
      </c>
      <c r="AT10" s="104" t="str" cm="1">
        <f t="array" ref="AT10">_xlfn.IFS(AS10&gt;=80%,"5",AS10&gt;=70%,"4",AS10&gt;=60%,"3",AS10&gt;=50%,"2",AS10&gt;=40%,"1",AS10&lt;40%,"0")</f>
        <v>5</v>
      </c>
      <c r="AU10" s="105">
        <v>22</v>
      </c>
      <c r="AV10" s="105">
        <f t="shared" si="4"/>
        <v>3</v>
      </c>
      <c r="AW10" s="104"/>
      <c r="AX10" s="104">
        <v>3.5</v>
      </c>
      <c r="AY10" s="104">
        <v>3.3333333333333335</v>
      </c>
      <c r="AZ10" s="100">
        <f t="shared" si="15"/>
        <v>14.833333333333334</v>
      </c>
      <c r="BA10" s="100">
        <f t="shared" si="16"/>
        <v>59.333333333333336</v>
      </c>
      <c r="BB10" s="106">
        <f t="shared" si="17"/>
        <v>5.9333333333333336</v>
      </c>
    </row>
    <row r="11" spans="1:54" s="77" customFormat="1" x14ac:dyDescent="0.3">
      <c r="A11" s="71">
        <v>7</v>
      </c>
      <c r="B11" s="60" t="s">
        <v>37</v>
      </c>
      <c r="C11" s="61" t="s">
        <v>38</v>
      </c>
      <c r="D11" s="82">
        <v>0.85</v>
      </c>
      <c r="E11" s="82">
        <f>Wellness!D11</f>
        <v>0.8</v>
      </c>
      <c r="F11" s="82">
        <f>AVERAGE(Discipline!$D11,Discipline!$E11)</f>
        <v>0.82499999999999996</v>
      </c>
      <c r="G11" s="100" t="str" cm="1">
        <f t="array" ref="G11">_xlfn.IFS(F11&gt;=80%,"5",F11&gt;=70%,"4",F11&gt;=60%,"3",F11&gt;=50%,"2",F11&gt;=40%,"1",F11&lt;40%,"0")</f>
        <v>5</v>
      </c>
      <c r="H11" s="101">
        <v>18</v>
      </c>
      <c r="I11" s="101">
        <f t="shared" si="0"/>
        <v>2</v>
      </c>
      <c r="J11" s="100"/>
      <c r="K11" s="100">
        <v>3.25</v>
      </c>
      <c r="L11" s="100">
        <v>3.5</v>
      </c>
      <c r="M11" s="100">
        <f t="shared" si="1"/>
        <v>13.75</v>
      </c>
      <c r="N11" s="100">
        <f t="shared" si="2"/>
        <v>68.75</v>
      </c>
      <c r="O11" s="99">
        <f t="shared" si="5"/>
        <v>6.875</v>
      </c>
      <c r="Q11" s="82">
        <f>IFERROR(VLOOKUP(B11,[1]Sheet1!B$4:E$241,4,FALSE),"ER")</f>
        <v>0.92443548387096786</v>
      </c>
      <c r="R11" s="82">
        <f>Wellness!X11</f>
        <v>0.3</v>
      </c>
      <c r="S11" s="82">
        <f t="shared" si="6"/>
        <v>0.61221774193548395</v>
      </c>
      <c r="T11" s="100" t="str" cm="1">
        <f t="array" ref="T11">_xlfn.IFS(S11&gt;=80%,"5",S11&gt;=70%,"4",S11&gt;=60%,"3",S11&gt;=50%,"2",S11&gt;=40%,"1",S11&lt;40%,"0")</f>
        <v>3</v>
      </c>
      <c r="U11" s="101">
        <v>5</v>
      </c>
      <c r="V11" s="101">
        <f t="shared" si="3"/>
        <v>0</v>
      </c>
      <c r="W11" s="100">
        <v>2</v>
      </c>
      <c r="X11" s="100">
        <v>3.7142857142857144</v>
      </c>
      <c r="Y11" s="100">
        <v>4.4000000000000004</v>
      </c>
      <c r="Z11" s="100">
        <f t="shared" si="7"/>
        <v>13.114285714285716</v>
      </c>
      <c r="AA11" s="100">
        <f t="shared" si="8"/>
        <v>52.457142857142856</v>
      </c>
      <c r="AB11" s="99">
        <f t="shared" si="9"/>
        <v>5.2457142857142856</v>
      </c>
      <c r="AD11" s="82">
        <v>0.88333333333333353</v>
      </c>
      <c r="AE11" s="82">
        <f>Wellness!AR11</f>
        <v>0.13333333333333333</v>
      </c>
      <c r="AF11" s="82">
        <f t="shared" si="10"/>
        <v>0.50833333333333341</v>
      </c>
      <c r="AG11" s="100" t="str" cm="1">
        <f t="array" ref="AG11">_xlfn.IFS(AF11&gt;=80%,"5",AF11&gt;=70%,"4",AF11&gt;=60%,"3",AF11&gt;=50%,"2",AF11&gt;=40%,"1",AF11&lt;40%,"0")</f>
        <v>2</v>
      </c>
      <c r="AH11" s="101">
        <v>1</v>
      </c>
      <c r="AI11" s="101">
        <f t="shared" si="11"/>
        <v>0</v>
      </c>
      <c r="AJ11" s="100">
        <v>0.75</v>
      </c>
      <c r="AK11" s="100">
        <v>1.3333333333333333</v>
      </c>
      <c r="AL11" s="100">
        <v>1</v>
      </c>
      <c r="AM11" s="100">
        <f t="shared" si="12"/>
        <v>5.083333333333333</v>
      </c>
      <c r="AN11" s="100">
        <f t="shared" si="13"/>
        <v>20.333333333333332</v>
      </c>
      <c r="AO11" s="99">
        <f t="shared" si="14"/>
        <v>2.0333333333333332</v>
      </c>
      <c r="AQ11" s="82">
        <v>0.95052083333333348</v>
      </c>
      <c r="AR11" s="82">
        <f>Wellness!X11</f>
        <v>0.3</v>
      </c>
      <c r="AS11" s="82">
        <f>AVERAGE(Discipline!$D11,Discipline!$E11)</f>
        <v>0.82499999999999996</v>
      </c>
      <c r="AT11" s="100" t="str" cm="1">
        <f t="array" ref="AT11">_xlfn.IFS(AS11&gt;=80%,"5",AS11&gt;=70%,"4",AS11&gt;=60%,"3",AS11&gt;=50%,"2",AS11&gt;=40%,"1",AS11&lt;40%,"0")</f>
        <v>5</v>
      </c>
      <c r="AU11" s="101">
        <v>18</v>
      </c>
      <c r="AV11" s="101">
        <f t="shared" si="4"/>
        <v>2</v>
      </c>
      <c r="AW11" s="100"/>
      <c r="AX11" s="100">
        <v>3.125</v>
      </c>
      <c r="AY11" s="100">
        <v>3</v>
      </c>
      <c r="AZ11" s="100">
        <f t="shared" si="15"/>
        <v>13.125</v>
      </c>
      <c r="BA11" s="100">
        <f t="shared" si="16"/>
        <v>52.5</v>
      </c>
      <c r="BB11" s="99">
        <f t="shared" si="17"/>
        <v>5.25</v>
      </c>
    </row>
    <row r="12" spans="1:54" s="77" customFormat="1" x14ac:dyDescent="0.3">
      <c r="A12" s="72">
        <v>8</v>
      </c>
      <c r="B12" s="64" t="s">
        <v>39</v>
      </c>
      <c r="C12" s="65" t="s">
        <v>40</v>
      </c>
      <c r="D12" s="103">
        <v>1</v>
      </c>
      <c r="E12" s="103">
        <f>Wellness!D12</f>
        <v>0.8666666666666667</v>
      </c>
      <c r="F12" s="103">
        <f>AVERAGE(Discipline!$D12,Discipline!$E12)</f>
        <v>0.93333333333333335</v>
      </c>
      <c r="G12" s="104" t="str" cm="1">
        <f t="array" ref="G12">_xlfn.IFS(F12&gt;=80%,"5",F12&gt;=70%,"4",F12&gt;=60%,"3",F12&gt;=50%,"2",F12&gt;=40%,"1",F12&lt;40%,"0")</f>
        <v>5</v>
      </c>
      <c r="H12" s="105">
        <v>23</v>
      </c>
      <c r="I12" s="105">
        <f t="shared" si="0"/>
        <v>3</v>
      </c>
      <c r="J12" s="104"/>
      <c r="K12" s="104">
        <v>2.2053571428571428</v>
      </c>
      <c r="L12" s="104">
        <v>2.2142857142857144</v>
      </c>
      <c r="M12" s="104">
        <f t="shared" si="1"/>
        <v>12.419642857142858</v>
      </c>
      <c r="N12" s="104">
        <f t="shared" si="2"/>
        <v>62.098214285714292</v>
      </c>
      <c r="O12" s="106">
        <f t="shared" si="5"/>
        <v>6.2098214285714297</v>
      </c>
      <c r="Q12" s="103">
        <f>IFERROR(VLOOKUP(B12,[1]Sheet1!B$4:E$241,4,FALSE),"ER")</f>
        <v>0.82828124999999997</v>
      </c>
      <c r="R12" s="103">
        <f>Wellness!X12</f>
        <v>0.8</v>
      </c>
      <c r="S12" s="103">
        <f t="shared" si="6"/>
        <v>0.81414062500000006</v>
      </c>
      <c r="T12" s="104" t="str" cm="1">
        <f t="array" ref="T12">_xlfn.IFS(S12&gt;=80%,"5",S12&gt;=70%,"4",S12&gt;=60%,"3",S12&gt;=50%,"2",S12&gt;=40%,"1",S12&lt;40%,"0")</f>
        <v>5</v>
      </c>
      <c r="U12" s="105">
        <v>3</v>
      </c>
      <c r="V12" s="105">
        <f t="shared" si="3"/>
        <v>0</v>
      </c>
      <c r="W12" s="104">
        <v>2</v>
      </c>
      <c r="X12" s="104">
        <v>3.7142857142857144</v>
      </c>
      <c r="Y12" s="104">
        <v>4</v>
      </c>
      <c r="Z12" s="100">
        <f t="shared" si="7"/>
        <v>14.714285714285715</v>
      </c>
      <c r="AA12" s="100">
        <f t="shared" si="8"/>
        <v>58.857142857142861</v>
      </c>
      <c r="AB12" s="106">
        <f t="shared" si="9"/>
        <v>5.8857142857142861</v>
      </c>
      <c r="AD12" s="82">
        <v>0.76023284313725481</v>
      </c>
      <c r="AE12" s="82">
        <f>Wellness!AR12</f>
        <v>0.8</v>
      </c>
      <c r="AF12" s="82">
        <f t="shared" si="10"/>
        <v>0.78011642156862737</v>
      </c>
      <c r="AG12" s="104" t="str" cm="1">
        <f t="array" ref="AG12">_xlfn.IFS(AF12&gt;=80%,"5",AF12&gt;=70%,"4",AF12&gt;=60%,"3",AF12&gt;=50%,"2",AF12&gt;=40%,"1",AF12&lt;40%,"0")</f>
        <v>4</v>
      </c>
      <c r="AH12" s="105">
        <v>11</v>
      </c>
      <c r="AI12" s="105">
        <f t="shared" si="11"/>
        <v>1</v>
      </c>
      <c r="AJ12" s="104">
        <v>3.25</v>
      </c>
      <c r="AK12" s="104">
        <v>2.8888888888888888</v>
      </c>
      <c r="AL12" s="104">
        <v>3</v>
      </c>
      <c r="AM12" s="100">
        <f t="shared" si="12"/>
        <v>14.138888888888889</v>
      </c>
      <c r="AN12" s="100">
        <f t="shared" si="13"/>
        <v>56.555555555555557</v>
      </c>
      <c r="AO12" s="106">
        <f t="shared" si="14"/>
        <v>5.6555555555555559</v>
      </c>
      <c r="AQ12" s="82">
        <v>0.91916666666666658</v>
      </c>
      <c r="AR12" s="82">
        <f>Wellness!X12</f>
        <v>0.8</v>
      </c>
      <c r="AS12" s="103">
        <f>AVERAGE(Discipline!$D12,Discipline!$E12)</f>
        <v>0.93333333333333335</v>
      </c>
      <c r="AT12" s="104" t="str" cm="1">
        <f t="array" ref="AT12">_xlfn.IFS(AS12&gt;=80%,"5",AS12&gt;=70%,"4",AS12&gt;=60%,"3",AS12&gt;=50%,"2",AS12&gt;=40%,"1",AS12&lt;40%,"0")</f>
        <v>5</v>
      </c>
      <c r="AU12" s="105">
        <v>23</v>
      </c>
      <c r="AV12" s="105">
        <f t="shared" si="4"/>
        <v>3</v>
      </c>
      <c r="AW12" s="104"/>
      <c r="AX12" s="104">
        <v>3.125</v>
      </c>
      <c r="AY12" s="104">
        <v>3</v>
      </c>
      <c r="AZ12" s="100">
        <f t="shared" si="15"/>
        <v>14.125</v>
      </c>
      <c r="BA12" s="100">
        <f t="shared" si="16"/>
        <v>56.499999999999993</v>
      </c>
      <c r="BB12" s="106">
        <f t="shared" si="17"/>
        <v>5.6499999999999995</v>
      </c>
    </row>
    <row r="13" spans="1:54" s="77" customFormat="1" x14ac:dyDescent="0.3">
      <c r="A13" s="71">
        <v>9</v>
      </c>
      <c r="B13" s="60" t="s">
        <v>41</v>
      </c>
      <c r="C13" s="61" t="s">
        <v>42</v>
      </c>
      <c r="D13" s="82">
        <v>0.95</v>
      </c>
      <c r="E13" s="82">
        <f>Wellness!D13</f>
        <v>0.93333333333333335</v>
      </c>
      <c r="F13" s="82">
        <f>AVERAGE(Discipline!$D13,Discipline!$E13)</f>
        <v>0.94166666666666665</v>
      </c>
      <c r="G13" s="100" t="str" cm="1">
        <f t="array" ref="G13">_xlfn.IFS(F13&gt;=80%,"5",F13&gt;=70%,"4",F13&gt;=60%,"3",F13&gt;=50%,"2",F13&gt;=40%,"1",F13&lt;40%,"0")</f>
        <v>5</v>
      </c>
      <c r="H13" s="101">
        <v>24</v>
      </c>
      <c r="I13" s="101">
        <f t="shared" si="0"/>
        <v>4</v>
      </c>
      <c r="J13" s="100"/>
      <c r="K13" s="100">
        <v>2.5</v>
      </c>
      <c r="L13" s="100">
        <v>3</v>
      </c>
      <c r="M13" s="100">
        <f t="shared" si="1"/>
        <v>14.5</v>
      </c>
      <c r="N13" s="100">
        <f t="shared" si="2"/>
        <v>72.5</v>
      </c>
      <c r="O13" s="99">
        <f t="shared" si="5"/>
        <v>7.25</v>
      </c>
      <c r="Q13" s="82">
        <f>IFERROR(VLOOKUP(B13,[1]Sheet1!B$4:E$241,4,FALSE),"ER")</f>
        <v>0.8748387096774195</v>
      </c>
      <c r="R13" s="82">
        <f>Wellness!X13</f>
        <v>1.0333333333333334</v>
      </c>
      <c r="S13" s="82">
        <f t="shared" si="6"/>
        <v>0.95408602150537647</v>
      </c>
      <c r="T13" s="100" t="str" cm="1">
        <f t="array" ref="T13">_xlfn.IFS(S13&gt;=80%,"5",S13&gt;=70%,"4",S13&gt;=60%,"3",S13&gt;=50%,"2",S13&gt;=40%,"1",S13&lt;40%,"0")</f>
        <v>5</v>
      </c>
      <c r="U13" s="101">
        <v>20</v>
      </c>
      <c r="V13" s="101">
        <f t="shared" si="3"/>
        <v>3</v>
      </c>
      <c r="W13" s="100">
        <v>1</v>
      </c>
      <c r="X13" s="100">
        <v>3.5714285714285716</v>
      </c>
      <c r="Y13" s="100">
        <v>3.6</v>
      </c>
      <c r="Z13" s="100">
        <f t="shared" si="7"/>
        <v>16.171428571428571</v>
      </c>
      <c r="AA13" s="100">
        <f t="shared" si="8"/>
        <v>64.685714285714283</v>
      </c>
      <c r="AB13" s="99">
        <f t="shared" si="9"/>
        <v>6.4685714285714289</v>
      </c>
      <c r="AD13" s="82">
        <v>0.82968662025020934</v>
      </c>
      <c r="AE13" s="82">
        <f>Wellness!AR13</f>
        <v>1</v>
      </c>
      <c r="AF13" s="82">
        <f t="shared" si="10"/>
        <v>0.91484331012510467</v>
      </c>
      <c r="AG13" s="100" t="str" cm="1">
        <f t="array" ref="AG13">_xlfn.IFS(AF13&gt;=80%,"5",AF13&gt;=70%,"4",AF13&gt;=60%,"3",AF13&gt;=50%,"2",AF13&gt;=40%,"1",AF13&lt;40%,"0")</f>
        <v>5</v>
      </c>
      <c r="AH13" s="101">
        <v>19</v>
      </c>
      <c r="AI13" s="101">
        <f t="shared" si="11"/>
        <v>2</v>
      </c>
      <c r="AJ13" s="100">
        <v>3.375</v>
      </c>
      <c r="AK13" s="100">
        <v>1.3333333333333333</v>
      </c>
      <c r="AL13" s="100">
        <v>2.5</v>
      </c>
      <c r="AM13" s="100">
        <f t="shared" si="12"/>
        <v>14.208333333333334</v>
      </c>
      <c r="AN13" s="100">
        <f t="shared" si="13"/>
        <v>56.833333333333336</v>
      </c>
      <c r="AO13" s="99">
        <f t="shared" si="14"/>
        <v>5.6833333333333336</v>
      </c>
      <c r="AQ13" s="82">
        <v>0.91319444444444453</v>
      </c>
      <c r="AR13" s="82">
        <f>Wellness!X13</f>
        <v>1.0333333333333334</v>
      </c>
      <c r="AS13" s="82">
        <f>AVERAGE(Discipline!$D13,Discipline!$E13)</f>
        <v>0.94166666666666665</v>
      </c>
      <c r="AT13" s="100" t="str" cm="1">
        <f t="array" ref="AT13">_xlfn.IFS(AS13&gt;=80%,"5",AS13&gt;=70%,"4",AS13&gt;=60%,"3",AS13&gt;=50%,"2",AS13&gt;=40%,"1",AS13&lt;40%,"0")</f>
        <v>5</v>
      </c>
      <c r="AU13" s="101">
        <v>24</v>
      </c>
      <c r="AV13" s="101">
        <f t="shared" si="4"/>
        <v>4</v>
      </c>
      <c r="AW13" s="100"/>
      <c r="AX13" s="100">
        <v>3.125</v>
      </c>
      <c r="AY13" s="100">
        <v>3.3333333333333335</v>
      </c>
      <c r="AZ13" s="100">
        <f t="shared" si="15"/>
        <v>15.458333333333334</v>
      </c>
      <c r="BA13" s="100">
        <f t="shared" si="16"/>
        <v>61.833333333333343</v>
      </c>
      <c r="BB13" s="99">
        <f t="shared" si="17"/>
        <v>6.1833333333333345</v>
      </c>
    </row>
    <row r="14" spans="1:54" s="77" customFormat="1" x14ac:dyDescent="0.3">
      <c r="A14" s="72">
        <v>10</v>
      </c>
      <c r="B14" s="64" t="s">
        <v>43</v>
      </c>
      <c r="C14" s="65" t="s">
        <v>44</v>
      </c>
      <c r="D14" s="103">
        <v>1</v>
      </c>
      <c r="E14" s="103">
        <f>Wellness!D14</f>
        <v>0.66666666666666663</v>
      </c>
      <c r="F14" s="103">
        <f>AVERAGE(Discipline!$D14,Discipline!$E14)</f>
        <v>0.83333333333333326</v>
      </c>
      <c r="G14" s="104" t="str" cm="1">
        <f t="array" ref="G14">_xlfn.IFS(F14&gt;=80%,"5",F14&gt;=70%,"4",F14&gt;=60%,"3",F14&gt;=50%,"2",F14&gt;=40%,"1",F14&lt;40%,"0")</f>
        <v>5</v>
      </c>
      <c r="H14" s="105">
        <v>16</v>
      </c>
      <c r="I14" s="105">
        <f t="shared" si="0"/>
        <v>2</v>
      </c>
      <c r="J14" s="104"/>
      <c r="K14" s="104">
        <v>3</v>
      </c>
      <c r="L14" s="104">
        <v>3.75</v>
      </c>
      <c r="M14" s="104">
        <f t="shared" si="1"/>
        <v>13.75</v>
      </c>
      <c r="N14" s="104">
        <f t="shared" si="2"/>
        <v>68.75</v>
      </c>
      <c r="O14" s="106">
        <f t="shared" si="5"/>
        <v>6.875</v>
      </c>
      <c r="Q14" s="103">
        <f>IFERROR(VLOOKUP(B14,[1]Sheet1!B$4:E$241,4,FALSE),"ER")</f>
        <v>0.80538978494623659</v>
      </c>
      <c r="R14" s="103">
        <f>Wellness!X14</f>
        <v>0.66666666666666663</v>
      </c>
      <c r="S14" s="103">
        <f t="shared" si="6"/>
        <v>0.73602822580645166</v>
      </c>
      <c r="T14" s="104" t="str" cm="1">
        <f t="array" ref="T14">_xlfn.IFS(S14&gt;=80%,"5",S14&gt;=70%,"4",S14&gt;=60%,"3",S14&gt;=50%,"2",S14&gt;=40%,"1",S14&lt;40%,"0")</f>
        <v>4</v>
      </c>
      <c r="U14" s="105">
        <v>7</v>
      </c>
      <c r="V14" s="105">
        <f t="shared" si="3"/>
        <v>0</v>
      </c>
      <c r="W14" s="104">
        <v>1</v>
      </c>
      <c r="X14" s="104">
        <v>3.4285714285714284</v>
      </c>
      <c r="Y14" s="104">
        <v>3.6</v>
      </c>
      <c r="Z14" s="100">
        <f t="shared" si="7"/>
        <v>12.028571428571428</v>
      </c>
      <c r="AA14" s="100">
        <f t="shared" si="8"/>
        <v>48.114285714285714</v>
      </c>
      <c r="AB14" s="106">
        <f t="shared" si="9"/>
        <v>4.8114285714285714</v>
      </c>
      <c r="AD14" s="82">
        <v>0.83058907323613207</v>
      </c>
      <c r="AE14" s="82">
        <f>Wellness!AR14</f>
        <v>0.66666666666666663</v>
      </c>
      <c r="AF14" s="82">
        <f t="shared" si="10"/>
        <v>0.74862786995139929</v>
      </c>
      <c r="AG14" s="104" t="str" cm="1">
        <f t="array" ref="AG14">_xlfn.IFS(AF14&gt;=80%,"5",AF14&gt;=70%,"4",AF14&gt;=60%,"3",AF14&gt;=50%,"2",AF14&gt;=40%,"1",AF14&lt;40%,"0")</f>
        <v>4</v>
      </c>
      <c r="AH14" s="105">
        <v>9</v>
      </c>
      <c r="AI14" s="105">
        <f t="shared" si="11"/>
        <v>0</v>
      </c>
      <c r="AJ14" s="104">
        <v>1.625</v>
      </c>
      <c r="AK14" s="104">
        <v>0.88888888888888884</v>
      </c>
      <c r="AL14" s="104">
        <v>1</v>
      </c>
      <c r="AM14" s="100">
        <f t="shared" si="12"/>
        <v>7.5138888888888893</v>
      </c>
      <c r="AN14" s="100">
        <f t="shared" si="13"/>
        <v>30.055555555555557</v>
      </c>
      <c r="AO14" s="106">
        <f t="shared" si="14"/>
        <v>3.005555555555556</v>
      </c>
      <c r="AQ14" s="82">
        <v>0.8431372549019609</v>
      </c>
      <c r="AR14" s="82">
        <f>Wellness!X14</f>
        <v>0.66666666666666663</v>
      </c>
      <c r="AS14" s="103">
        <f>AVERAGE(Discipline!$D14,Discipline!$E14)</f>
        <v>0.83333333333333326</v>
      </c>
      <c r="AT14" s="104" t="str" cm="1">
        <f t="array" ref="AT14">_xlfn.IFS(AS14&gt;=80%,"5",AS14&gt;=70%,"4",AS14&gt;=60%,"3",AS14&gt;=50%,"2",AS14&gt;=40%,"1",AS14&lt;40%,"0")</f>
        <v>5</v>
      </c>
      <c r="AU14" s="105">
        <v>16</v>
      </c>
      <c r="AV14" s="105">
        <f t="shared" si="4"/>
        <v>2</v>
      </c>
      <c r="AW14" s="104"/>
      <c r="AX14" s="104">
        <v>3.75</v>
      </c>
      <c r="AY14" s="104">
        <v>4</v>
      </c>
      <c r="AZ14" s="100">
        <f t="shared" si="15"/>
        <v>14.75</v>
      </c>
      <c r="BA14" s="100">
        <f t="shared" si="16"/>
        <v>59</v>
      </c>
      <c r="BB14" s="106">
        <f t="shared" si="17"/>
        <v>5.9</v>
      </c>
    </row>
    <row r="15" spans="1:54" s="77" customFormat="1" x14ac:dyDescent="0.3">
      <c r="A15" s="71">
        <v>11</v>
      </c>
      <c r="B15" s="60" t="s">
        <v>45</v>
      </c>
      <c r="C15" s="61" t="s">
        <v>46</v>
      </c>
      <c r="D15" s="82">
        <v>1</v>
      </c>
      <c r="E15" s="82">
        <f>Wellness!D15</f>
        <v>0.8</v>
      </c>
      <c r="F15" s="82">
        <f>AVERAGE(Discipline!$D15,Discipline!$E15)</f>
        <v>0.9</v>
      </c>
      <c r="G15" s="100" t="str" cm="1">
        <f t="array" ref="G15">_xlfn.IFS(F15&gt;=80%,"5",F15&gt;=70%,"4",F15&gt;=60%,"3",F15&gt;=50%,"2",F15&gt;=40%,"1",F15&lt;40%,"0")</f>
        <v>5</v>
      </c>
      <c r="H15" s="101">
        <v>17</v>
      </c>
      <c r="I15" s="101">
        <f t="shared" si="0"/>
        <v>2</v>
      </c>
      <c r="J15" s="100"/>
      <c r="K15" s="100">
        <v>2.75</v>
      </c>
      <c r="L15" s="100">
        <v>1.75</v>
      </c>
      <c r="M15" s="100">
        <f t="shared" si="1"/>
        <v>11.5</v>
      </c>
      <c r="N15" s="100">
        <f t="shared" si="2"/>
        <v>57.499999999999993</v>
      </c>
      <c r="O15" s="99">
        <f t="shared" si="5"/>
        <v>5.75</v>
      </c>
      <c r="Q15" s="82">
        <f>IFERROR(VLOOKUP(B15,[1]Sheet1!B$4:E$241,4,FALSE),"ER")</f>
        <v>0.87419563279857393</v>
      </c>
      <c r="R15" s="82">
        <f>Wellness!X15</f>
        <v>0.66666666666666663</v>
      </c>
      <c r="S15" s="82">
        <f t="shared" si="6"/>
        <v>0.77043114973262028</v>
      </c>
      <c r="T15" s="100" t="str" cm="1">
        <f t="array" ref="T15">_xlfn.IFS(S15&gt;=80%,"5",S15&gt;=70%,"4",S15&gt;=60%,"3",S15&gt;=50%,"2",S15&gt;=40%,"1",S15&lt;40%,"0")</f>
        <v>4</v>
      </c>
      <c r="U15" s="101">
        <v>2</v>
      </c>
      <c r="V15" s="101">
        <f t="shared" si="3"/>
        <v>0</v>
      </c>
      <c r="W15" s="100">
        <v>3</v>
      </c>
      <c r="X15" s="100">
        <v>2.7857142857142856</v>
      </c>
      <c r="Y15" s="100">
        <v>2.4</v>
      </c>
      <c r="Z15" s="100">
        <f t="shared" si="7"/>
        <v>12.185714285714285</v>
      </c>
      <c r="AA15" s="100">
        <f t="shared" si="8"/>
        <v>48.74285714285714</v>
      </c>
      <c r="AB15" s="99">
        <f t="shared" si="9"/>
        <v>4.8742857142857146</v>
      </c>
      <c r="AD15" s="82">
        <v>0.90833333333333333</v>
      </c>
      <c r="AE15" s="82">
        <f>Wellness!AR15</f>
        <v>0.66666666666666663</v>
      </c>
      <c r="AF15" s="82">
        <f t="shared" si="10"/>
        <v>0.78749999999999998</v>
      </c>
      <c r="AG15" s="100" t="str" cm="1">
        <f t="array" ref="AG15">_xlfn.IFS(AF15&gt;=80%,"5",AF15&gt;=70%,"4",AF15&gt;=60%,"3",AF15&gt;=50%,"2",AF15&gt;=40%,"1",AF15&lt;40%,"0")</f>
        <v>4</v>
      </c>
      <c r="AH15" s="101">
        <v>8</v>
      </c>
      <c r="AI15" s="101">
        <f t="shared" si="11"/>
        <v>0</v>
      </c>
      <c r="AJ15" s="100">
        <v>2.625</v>
      </c>
      <c r="AK15" s="100">
        <v>1.4444444444444444</v>
      </c>
      <c r="AL15" s="100">
        <v>1.75</v>
      </c>
      <c r="AM15" s="100">
        <f t="shared" si="12"/>
        <v>9.8194444444444446</v>
      </c>
      <c r="AN15" s="100">
        <f t="shared" si="13"/>
        <v>39.277777777777779</v>
      </c>
      <c r="AO15" s="99">
        <f t="shared" si="14"/>
        <v>3.927777777777778</v>
      </c>
      <c r="AQ15" s="82">
        <v>0.9375</v>
      </c>
      <c r="AR15" s="82">
        <f>Wellness!X15</f>
        <v>0.66666666666666663</v>
      </c>
      <c r="AS15" s="82">
        <f>AVERAGE(Discipline!$D15,Discipline!$E15)</f>
        <v>0.9</v>
      </c>
      <c r="AT15" s="100" t="str" cm="1">
        <f t="array" ref="AT15">_xlfn.IFS(AS15&gt;=80%,"5",AS15&gt;=70%,"4",AS15&gt;=60%,"3",AS15&gt;=50%,"2",AS15&gt;=40%,"1",AS15&lt;40%,"0")</f>
        <v>5</v>
      </c>
      <c r="AU15" s="101">
        <v>17</v>
      </c>
      <c r="AV15" s="101">
        <f t="shared" si="4"/>
        <v>2</v>
      </c>
      <c r="AW15" s="100"/>
      <c r="AX15" s="100">
        <v>2.75</v>
      </c>
      <c r="AY15" s="100">
        <v>2.6666666666666665</v>
      </c>
      <c r="AZ15" s="100">
        <f t="shared" si="15"/>
        <v>12.416666666666666</v>
      </c>
      <c r="BA15" s="100">
        <f t="shared" si="16"/>
        <v>49.666666666666664</v>
      </c>
      <c r="BB15" s="99">
        <f t="shared" si="17"/>
        <v>4.9666666666666668</v>
      </c>
    </row>
    <row r="16" spans="1:54" s="77" customFormat="1" x14ac:dyDescent="0.3">
      <c r="A16" s="72">
        <v>12</v>
      </c>
      <c r="B16" s="64" t="s">
        <v>48</v>
      </c>
      <c r="C16" s="65" t="s">
        <v>49</v>
      </c>
      <c r="D16" s="103">
        <v>0.71430000000000005</v>
      </c>
      <c r="E16" s="103">
        <f>Wellness!D16</f>
        <v>0.66666666666666663</v>
      </c>
      <c r="F16" s="103">
        <f>AVERAGE(Discipline!$D16,Discipline!$E16)</f>
        <v>0.69048333333333334</v>
      </c>
      <c r="G16" s="104" t="str" cm="1">
        <f t="array" ref="G16">_xlfn.IFS(F16&gt;=80%,"5",F16&gt;=70%,"4",F16&gt;=60%,"3",F16&gt;=50%,"2",F16&gt;=40%,"1",F16&lt;40%,"0")</f>
        <v>3</v>
      </c>
      <c r="H16" s="105">
        <v>9</v>
      </c>
      <c r="I16" s="105">
        <f t="shared" si="0"/>
        <v>0</v>
      </c>
      <c r="J16" s="104"/>
      <c r="K16" s="104">
        <v>2.75</v>
      </c>
      <c r="L16" s="104">
        <v>2.75</v>
      </c>
      <c r="M16" s="104">
        <f t="shared" si="1"/>
        <v>8.5</v>
      </c>
      <c r="N16" s="104">
        <f t="shared" si="2"/>
        <v>42.5</v>
      </c>
      <c r="O16" s="106">
        <f t="shared" si="5"/>
        <v>4.25</v>
      </c>
      <c r="Q16" s="103">
        <f>IFERROR(VLOOKUP(B16,[1]Sheet1!B$4:E$241,4,FALSE),"ER")</f>
        <v>0.82205548128342232</v>
      </c>
      <c r="R16" s="103">
        <f>Wellness!X16</f>
        <v>0.66666666666666663</v>
      </c>
      <c r="S16" s="103">
        <f t="shared" si="6"/>
        <v>0.74436107397504447</v>
      </c>
      <c r="T16" s="104" t="str" cm="1">
        <f t="array" ref="T16">_xlfn.IFS(S16&gt;=80%,"5",S16&gt;=70%,"4",S16&gt;=60%,"3",S16&gt;=50%,"2",S16&gt;=40%,"1",S16&lt;40%,"0")</f>
        <v>4</v>
      </c>
      <c r="U16" s="105">
        <v>0</v>
      </c>
      <c r="V16" s="105">
        <f t="shared" si="3"/>
        <v>0</v>
      </c>
      <c r="W16" s="104">
        <v>3</v>
      </c>
      <c r="X16" s="104">
        <v>3.1428571428571428</v>
      </c>
      <c r="Y16" s="104">
        <v>3.4</v>
      </c>
      <c r="Z16" s="100">
        <f t="shared" si="7"/>
        <v>13.542857142857143</v>
      </c>
      <c r="AA16" s="100">
        <f t="shared" si="8"/>
        <v>54.171428571428571</v>
      </c>
      <c r="AB16" s="106">
        <f t="shared" si="9"/>
        <v>5.4171428571428573</v>
      </c>
      <c r="AD16" s="82">
        <v>0.79578279216766434</v>
      </c>
      <c r="AE16" s="82">
        <f>Wellness!AR16</f>
        <v>0.66666666666666663</v>
      </c>
      <c r="AF16" s="82">
        <f t="shared" si="10"/>
        <v>0.73122472941716543</v>
      </c>
      <c r="AG16" s="104" t="str" cm="1">
        <f t="array" ref="AG16">_xlfn.IFS(AF16&gt;=80%,"5",AF16&gt;=70%,"4",AF16&gt;=60%,"3",AF16&gt;=50%,"2",AF16&gt;=40%,"1",AF16&lt;40%,"0")</f>
        <v>4</v>
      </c>
      <c r="AH16" s="105">
        <v>3</v>
      </c>
      <c r="AI16" s="105">
        <f t="shared" si="11"/>
        <v>0</v>
      </c>
      <c r="AJ16" s="104">
        <v>2.75</v>
      </c>
      <c r="AK16" s="104">
        <v>1.4444444444444444</v>
      </c>
      <c r="AL16" s="104">
        <v>2.625</v>
      </c>
      <c r="AM16" s="100">
        <f t="shared" si="12"/>
        <v>10.819444444444445</v>
      </c>
      <c r="AN16" s="100">
        <f t="shared" si="13"/>
        <v>43.277777777777779</v>
      </c>
      <c r="AO16" s="106">
        <f t="shared" si="14"/>
        <v>4.3277777777777784</v>
      </c>
      <c r="AQ16" s="82">
        <v>0.78125</v>
      </c>
      <c r="AR16" s="82">
        <f>Wellness!X16</f>
        <v>0.66666666666666663</v>
      </c>
      <c r="AS16" s="103">
        <f>AVERAGE(Discipline!$D16,Discipline!$E16)</f>
        <v>0.69048333333333334</v>
      </c>
      <c r="AT16" s="104" t="str" cm="1">
        <f t="array" ref="AT16">_xlfn.IFS(AS16&gt;=80%,"5",AS16&gt;=70%,"4",AS16&gt;=60%,"3",AS16&gt;=50%,"2",AS16&gt;=40%,"1",AS16&lt;40%,"0")</f>
        <v>3</v>
      </c>
      <c r="AU16" s="105">
        <v>9</v>
      </c>
      <c r="AV16" s="105">
        <f t="shared" si="4"/>
        <v>0</v>
      </c>
      <c r="AW16" s="104"/>
      <c r="AX16" s="104">
        <v>3</v>
      </c>
      <c r="AY16" s="104">
        <v>3</v>
      </c>
      <c r="AZ16" s="100">
        <f t="shared" si="15"/>
        <v>9</v>
      </c>
      <c r="BA16" s="100">
        <f t="shared" si="16"/>
        <v>36</v>
      </c>
      <c r="BB16" s="106">
        <f t="shared" si="17"/>
        <v>3.6</v>
      </c>
    </row>
    <row r="17" spans="1:54" s="77" customFormat="1" x14ac:dyDescent="0.3">
      <c r="A17" s="71">
        <v>13</v>
      </c>
      <c r="B17" s="60" t="s">
        <v>50</v>
      </c>
      <c r="C17" s="61" t="s">
        <v>51</v>
      </c>
      <c r="D17" s="82">
        <v>1</v>
      </c>
      <c r="E17" s="82">
        <f>Wellness!D17</f>
        <v>0.9</v>
      </c>
      <c r="F17" s="82">
        <f>AVERAGE(Discipline!$D17,Discipline!$E17)</f>
        <v>0.95</v>
      </c>
      <c r="G17" s="100" t="str" cm="1">
        <f t="array" ref="G17">_xlfn.IFS(F17&gt;=80%,"5",F17&gt;=70%,"4",F17&gt;=60%,"3",F17&gt;=50%,"2",F17&gt;=40%,"1",F17&lt;40%,"0")</f>
        <v>5</v>
      </c>
      <c r="H17" s="101">
        <v>24</v>
      </c>
      <c r="I17" s="101">
        <f t="shared" si="0"/>
        <v>4</v>
      </c>
      <c r="J17" s="100"/>
      <c r="K17" s="100">
        <v>3</v>
      </c>
      <c r="L17" s="100">
        <v>3</v>
      </c>
      <c r="M17" s="100">
        <f t="shared" si="1"/>
        <v>15</v>
      </c>
      <c r="N17" s="100">
        <f t="shared" si="2"/>
        <v>75</v>
      </c>
      <c r="O17" s="99">
        <f t="shared" si="5"/>
        <v>7.5</v>
      </c>
      <c r="Q17" s="82">
        <f>IFERROR(VLOOKUP(B17,[1]Sheet1!B$4:E$241,4,FALSE),"ER")</f>
        <v>0.88331989247311826</v>
      </c>
      <c r="R17" s="82">
        <f>Wellness!X17</f>
        <v>0.8666666666666667</v>
      </c>
      <c r="S17" s="82">
        <f t="shared" si="6"/>
        <v>0.87499327956989248</v>
      </c>
      <c r="T17" s="100" t="str" cm="1">
        <f t="array" ref="T17">_xlfn.IFS(S17&gt;=80%,"5",S17&gt;=70%,"4",S17&gt;=60%,"3",S17&gt;=50%,"2",S17&gt;=40%,"1",S17&lt;40%,"0")</f>
        <v>5</v>
      </c>
      <c r="U17" s="101">
        <v>12</v>
      </c>
      <c r="V17" s="101">
        <f t="shared" si="3"/>
        <v>1</v>
      </c>
      <c r="W17" s="100">
        <v>0</v>
      </c>
      <c r="X17" s="100">
        <v>2.6666666666666665</v>
      </c>
      <c r="Y17" s="100">
        <v>2.6</v>
      </c>
      <c r="Z17" s="100">
        <f t="shared" si="7"/>
        <v>11.266666666666666</v>
      </c>
      <c r="AA17" s="100">
        <f t="shared" si="8"/>
        <v>45.066666666666663</v>
      </c>
      <c r="AB17" s="99">
        <f t="shared" si="9"/>
        <v>4.5066666666666668</v>
      </c>
      <c r="AD17" s="82">
        <v>0.79285714285714293</v>
      </c>
      <c r="AE17" s="82">
        <f>Wellness!AR17</f>
        <v>0.9</v>
      </c>
      <c r="AF17" s="82">
        <f t="shared" si="10"/>
        <v>0.84642857142857153</v>
      </c>
      <c r="AG17" s="100" t="str" cm="1">
        <f t="array" ref="AG17">_xlfn.IFS(AF17&gt;=80%,"5",AF17&gt;=70%,"4",AF17&gt;=60%,"3",AF17&gt;=50%,"2",AF17&gt;=40%,"1",AF17&lt;40%,"0")</f>
        <v>5</v>
      </c>
      <c r="AH17" s="101">
        <v>14</v>
      </c>
      <c r="AI17" s="101">
        <f t="shared" si="11"/>
        <v>1</v>
      </c>
      <c r="AJ17" s="100">
        <v>4</v>
      </c>
      <c r="AK17" s="100">
        <v>1.8888888888888888</v>
      </c>
      <c r="AL17" s="100">
        <v>3</v>
      </c>
      <c r="AM17" s="100">
        <f t="shared" si="12"/>
        <v>14.888888888888889</v>
      </c>
      <c r="AN17" s="100">
        <f t="shared" si="13"/>
        <v>59.555555555555564</v>
      </c>
      <c r="AO17" s="99">
        <f t="shared" si="14"/>
        <v>5.9555555555555566</v>
      </c>
      <c r="AQ17" s="82">
        <v>0.97345238095238107</v>
      </c>
      <c r="AR17" s="82">
        <f>Wellness!X17</f>
        <v>0.8666666666666667</v>
      </c>
      <c r="AS17" s="82">
        <f>AVERAGE(Discipline!$D17,Discipline!$E17)</f>
        <v>0.95</v>
      </c>
      <c r="AT17" s="100" t="str" cm="1">
        <f t="array" ref="AT17">_xlfn.IFS(AS17&gt;=80%,"5",AS17&gt;=70%,"4",AS17&gt;=60%,"3",AS17&gt;=50%,"2",AS17&gt;=40%,"1",AS17&lt;40%,"0")</f>
        <v>5</v>
      </c>
      <c r="AU17" s="101">
        <v>24</v>
      </c>
      <c r="AV17" s="101">
        <f t="shared" si="4"/>
        <v>4</v>
      </c>
      <c r="AW17" s="100"/>
      <c r="AX17" s="100">
        <v>3.375</v>
      </c>
      <c r="AY17" s="100">
        <v>4</v>
      </c>
      <c r="AZ17" s="100">
        <f t="shared" si="15"/>
        <v>16.375</v>
      </c>
      <c r="BA17" s="100">
        <f t="shared" si="16"/>
        <v>65.5</v>
      </c>
      <c r="BB17" s="99">
        <f t="shared" si="17"/>
        <v>6.5500000000000007</v>
      </c>
    </row>
    <row r="18" spans="1:54" s="77" customFormat="1" x14ac:dyDescent="0.3">
      <c r="A18" s="72">
        <v>14</v>
      </c>
      <c r="B18" s="64" t="s">
        <v>52</v>
      </c>
      <c r="C18" s="65" t="s">
        <v>53</v>
      </c>
      <c r="D18" s="103">
        <v>0.92859999999999998</v>
      </c>
      <c r="E18" s="103">
        <f>Wellness!D18</f>
        <v>0.66666666666666663</v>
      </c>
      <c r="F18" s="103">
        <f>AVERAGE(Discipline!$D18,Discipline!$E18)</f>
        <v>0.79763333333333331</v>
      </c>
      <c r="G18" s="104" t="str" cm="1">
        <f t="array" ref="G18">_xlfn.IFS(F18&gt;=80%,"5",F18&gt;=70%,"4",F18&gt;=60%,"3",F18&gt;=50%,"2",F18&gt;=40%,"1",F18&lt;40%,"0")</f>
        <v>4</v>
      </c>
      <c r="H18" s="105">
        <v>16</v>
      </c>
      <c r="I18" s="105">
        <f t="shared" si="0"/>
        <v>2</v>
      </c>
      <c r="J18" s="104"/>
      <c r="K18" s="104">
        <v>4.25</v>
      </c>
      <c r="L18" s="104">
        <v>3.5</v>
      </c>
      <c r="M18" s="104">
        <f t="shared" si="1"/>
        <v>13.75</v>
      </c>
      <c r="N18" s="104">
        <f t="shared" si="2"/>
        <v>68.75</v>
      </c>
      <c r="O18" s="106">
        <f t="shared" si="5"/>
        <v>6.875</v>
      </c>
      <c r="Q18" s="103">
        <f>IFERROR(VLOOKUP(B18,[1]Sheet1!B$4:E$241,4,FALSE),"ER")</f>
        <v>0.84878342245989313</v>
      </c>
      <c r="R18" s="103">
        <f>Wellness!X18</f>
        <v>6.6666666666666666E-2</v>
      </c>
      <c r="S18" s="103">
        <f t="shared" si="6"/>
        <v>0.45772504456327989</v>
      </c>
      <c r="T18" s="104" t="str" cm="1">
        <f t="array" ref="T18">_xlfn.IFS(S18&gt;=80%,"5",S18&gt;=70%,"4",S18&gt;=60%,"3",S18&gt;=50%,"2",S18&gt;=40%,"1",S18&lt;40%,"0")</f>
        <v>1</v>
      </c>
      <c r="U18" s="105">
        <v>1</v>
      </c>
      <c r="V18" s="105">
        <f t="shared" si="3"/>
        <v>0</v>
      </c>
      <c r="W18" s="104">
        <v>4</v>
      </c>
      <c r="X18" s="104">
        <v>3.8571428571428572</v>
      </c>
      <c r="Y18" s="104">
        <v>3.8</v>
      </c>
      <c r="Z18" s="100">
        <f t="shared" si="7"/>
        <v>12.657142857142858</v>
      </c>
      <c r="AA18" s="100">
        <f t="shared" si="8"/>
        <v>50.628571428571433</v>
      </c>
      <c r="AB18" s="106">
        <f t="shared" si="9"/>
        <v>5.0628571428571441</v>
      </c>
      <c r="AD18" s="82">
        <v>0.76932896119144711</v>
      </c>
      <c r="AE18" s="82">
        <f>Wellness!AR18</f>
        <v>0.4</v>
      </c>
      <c r="AF18" s="82">
        <f t="shared" si="10"/>
        <v>0.58466448059572351</v>
      </c>
      <c r="AG18" s="104" t="str" cm="1">
        <f t="array" ref="AG18">_xlfn.IFS(AF18&gt;=80%,"5",AF18&gt;=70%,"4",AF18&gt;=60%,"3",AF18&gt;=50%,"2",AF18&gt;=40%,"1",AF18&lt;40%,"0")</f>
        <v>2</v>
      </c>
      <c r="AH18" s="105">
        <v>2</v>
      </c>
      <c r="AI18" s="105">
        <f t="shared" si="11"/>
        <v>0</v>
      </c>
      <c r="AJ18" s="104">
        <v>2.875</v>
      </c>
      <c r="AK18" s="104">
        <v>1</v>
      </c>
      <c r="AL18" s="104">
        <v>1.5</v>
      </c>
      <c r="AM18" s="100">
        <f t="shared" si="12"/>
        <v>7.375</v>
      </c>
      <c r="AN18" s="100">
        <f t="shared" si="13"/>
        <v>29.5</v>
      </c>
      <c r="AO18" s="106">
        <f t="shared" si="14"/>
        <v>2.95</v>
      </c>
      <c r="AQ18" s="82">
        <v>0.80208333333333348</v>
      </c>
      <c r="AR18" s="82">
        <f>Wellness!X18</f>
        <v>6.6666666666666666E-2</v>
      </c>
      <c r="AS18" s="103">
        <f>AVERAGE(Discipline!$D18,Discipline!$E18)</f>
        <v>0.79763333333333331</v>
      </c>
      <c r="AT18" s="104" t="str" cm="1">
        <f t="array" ref="AT18">_xlfn.IFS(AS18&gt;=80%,"5",AS18&gt;=70%,"4",AS18&gt;=60%,"3",AS18&gt;=50%,"2",AS18&gt;=40%,"1",AS18&lt;40%,"0")</f>
        <v>4</v>
      </c>
      <c r="AU18" s="105">
        <v>16</v>
      </c>
      <c r="AV18" s="105">
        <f t="shared" si="4"/>
        <v>2</v>
      </c>
      <c r="AW18" s="104"/>
      <c r="AX18" s="104">
        <v>3.625</v>
      </c>
      <c r="AY18" s="104">
        <v>3.8333333333333335</v>
      </c>
      <c r="AZ18" s="100">
        <f t="shared" si="15"/>
        <v>13.458333333333334</v>
      </c>
      <c r="BA18" s="100">
        <f t="shared" si="16"/>
        <v>53.833333333333336</v>
      </c>
      <c r="BB18" s="106">
        <f t="shared" si="17"/>
        <v>5.3833333333333337</v>
      </c>
    </row>
    <row r="19" spans="1:54" s="77" customFormat="1" x14ac:dyDescent="0.3">
      <c r="A19" s="71">
        <v>15</v>
      </c>
      <c r="B19" s="60" t="s">
        <v>54</v>
      </c>
      <c r="C19" s="61" t="s">
        <v>55</v>
      </c>
      <c r="D19" s="82">
        <v>0.8</v>
      </c>
      <c r="E19" s="82">
        <f>Wellness!D19</f>
        <v>0.3</v>
      </c>
      <c r="F19" s="82">
        <f>AVERAGE(Discipline!$D19,Discipline!$E19)</f>
        <v>0.55000000000000004</v>
      </c>
      <c r="G19" s="100" t="str" cm="1">
        <f t="array" ref="G19">_xlfn.IFS(F19&gt;=80%,"5",F19&gt;=70%,"4",F19&gt;=60%,"3",F19&gt;=50%,"2",F19&gt;=40%,"1",F19&lt;40%,"0")</f>
        <v>2</v>
      </c>
      <c r="H19" s="101">
        <v>7</v>
      </c>
      <c r="I19" s="101">
        <f t="shared" si="0"/>
        <v>0</v>
      </c>
      <c r="J19" s="100"/>
      <c r="K19" s="100">
        <v>1.9017857142857142</v>
      </c>
      <c r="L19" s="100">
        <v>3.3214285714285712</v>
      </c>
      <c r="M19" s="100">
        <f t="shared" si="1"/>
        <v>7.2232142857142856</v>
      </c>
      <c r="N19" s="100">
        <f t="shared" si="2"/>
        <v>36.116071428571431</v>
      </c>
      <c r="O19" s="99">
        <f t="shared" si="5"/>
        <v>3.6116071428571432</v>
      </c>
      <c r="Q19" s="82">
        <f>IFERROR(VLOOKUP(B19,[1]Sheet1!B$4:E$241,4,FALSE),"ER")</f>
        <v>0.69109375000000006</v>
      </c>
      <c r="R19" s="82">
        <f>Wellness!X19</f>
        <v>0</v>
      </c>
      <c r="S19" s="82">
        <f t="shared" si="6"/>
        <v>0.34554687500000003</v>
      </c>
      <c r="T19" s="100" t="str" cm="1">
        <f t="array" ref="T19">_xlfn.IFS(S19&gt;=80%,"5",S19&gt;=70%,"4",S19&gt;=60%,"3",S19&gt;=50%,"2",S19&gt;=40%,"1",S19&lt;40%,"0")</f>
        <v>0</v>
      </c>
      <c r="U19" s="101">
        <v>0</v>
      </c>
      <c r="V19" s="101">
        <f t="shared" si="3"/>
        <v>0</v>
      </c>
      <c r="W19" s="100">
        <v>2</v>
      </c>
      <c r="X19" s="100">
        <v>3.1428571428571428</v>
      </c>
      <c r="Y19" s="100">
        <v>3.6</v>
      </c>
      <c r="Z19" s="100">
        <f t="shared" si="7"/>
        <v>8.742857142857142</v>
      </c>
      <c r="AA19" s="100">
        <f t="shared" si="8"/>
        <v>34.971428571428568</v>
      </c>
      <c r="AB19" s="99">
        <f t="shared" si="9"/>
        <v>3.4971428571428569</v>
      </c>
      <c r="AD19" s="82">
        <v>0.85416666666666674</v>
      </c>
      <c r="AE19" s="82">
        <f>Wellness!AR19</f>
        <v>3.3333333333333333E-2</v>
      </c>
      <c r="AF19" s="82">
        <f t="shared" si="10"/>
        <v>0.44375000000000003</v>
      </c>
      <c r="AG19" s="100" t="str" cm="1">
        <f t="array" ref="AG19">_xlfn.IFS(AF19&gt;=80%,"5",AF19&gt;=70%,"4",AF19&gt;=60%,"3",AF19&gt;=50%,"2",AF19&gt;=40%,"1",AF19&lt;40%,"0")</f>
        <v>1</v>
      </c>
      <c r="AH19" s="101">
        <v>1</v>
      </c>
      <c r="AI19" s="101">
        <f t="shared" si="11"/>
        <v>0</v>
      </c>
      <c r="AJ19" s="100">
        <v>3.125</v>
      </c>
      <c r="AK19" s="100">
        <v>2.4444444444444446</v>
      </c>
      <c r="AL19" s="100">
        <v>3.125</v>
      </c>
      <c r="AM19" s="100">
        <f t="shared" si="12"/>
        <v>9.6944444444444446</v>
      </c>
      <c r="AN19" s="100">
        <f t="shared" si="13"/>
        <v>38.777777777777779</v>
      </c>
      <c r="AO19" s="99">
        <f t="shared" si="14"/>
        <v>3.8777777777777782</v>
      </c>
      <c r="AQ19" s="82">
        <v>0.84523809523809534</v>
      </c>
      <c r="AR19" s="82">
        <f>Wellness!X19</f>
        <v>0</v>
      </c>
      <c r="AS19" s="82">
        <f>AVERAGE(Discipline!$D19,Discipline!$E19)</f>
        <v>0.55000000000000004</v>
      </c>
      <c r="AT19" s="100" t="str" cm="1">
        <f t="array" ref="AT19">_xlfn.IFS(AS19&gt;=80%,"5",AS19&gt;=70%,"4",AS19&gt;=60%,"3",AS19&gt;=50%,"2",AS19&gt;=40%,"1",AS19&lt;40%,"0")</f>
        <v>2</v>
      </c>
      <c r="AU19" s="101">
        <v>7</v>
      </c>
      <c r="AV19" s="101">
        <f t="shared" si="4"/>
        <v>0</v>
      </c>
      <c r="AW19" s="100"/>
      <c r="AX19" s="100">
        <v>1.5</v>
      </c>
      <c r="AY19" s="100">
        <v>0</v>
      </c>
      <c r="AZ19" s="100">
        <f t="shared" si="15"/>
        <v>3.5</v>
      </c>
      <c r="BA19" s="100">
        <f t="shared" si="16"/>
        <v>14.000000000000002</v>
      </c>
      <c r="BB19" s="99">
        <f t="shared" si="17"/>
        <v>1.4000000000000004</v>
      </c>
    </row>
    <row r="20" spans="1:54" s="77" customFormat="1" x14ac:dyDescent="0.3">
      <c r="A20" s="72">
        <v>16</v>
      </c>
      <c r="B20" s="64" t="s">
        <v>56</v>
      </c>
      <c r="C20" s="65" t="s">
        <v>57</v>
      </c>
      <c r="D20" s="103">
        <v>0.95</v>
      </c>
      <c r="E20" s="103">
        <f>Wellness!D20</f>
        <v>0.8</v>
      </c>
      <c r="F20" s="103">
        <f>AVERAGE(Discipline!$D20,Discipline!$E20)</f>
        <v>0.875</v>
      </c>
      <c r="G20" s="104" t="str" cm="1">
        <f t="array" ref="G20">_xlfn.IFS(F20&gt;=80%,"5",F20&gt;=70%,"4",F20&gt;=60%,"3",F20&gt;=50%,"2",F20&gt;=40%,"1",F20&lt;40%,"0")</f>
        <v>5</v>
      </c>
      <c r="H20" s="105">
        <v>19</v>
      </c>
      <c r="I20" s="105">
        <f t="shared" si="0"/>
        <v>2</v>
      </c>
      <c r="J20" s="104"/>
      <c r="K20" s="104">
        <v>2.75</v>
      </c>
      <c r="L20" s="104">
        <v>2.75</v>
      </c>
      <c r="M20" s="104">
        <f t="shared" si="1"/>
        <v>12.5</v>
      </c>
      <c r="N20" s="104">
        <f t="shared" si="2"/>
        <v>62.5</v>
      </c>
      <c r="O20" s="106">
        <f t="shared" si="5"/>
        <v>6.25</v>
      </c>
      <c r="Q20" s="103">
        <f>IFERROR(VLOOKUP(B20,[1]Sheet1!B$4:E$241,4,FALSE),"ER")</f>
        <v>0.93901881720430114</v>
      </c>
      <c r="R20" s="103">
        <f>Wellness!X20</f>
        <v>6.6666666666666666E-2</v>
      </c>
      <c r="S20" s="103">
        <f t="shared" si="6"/>
        <v>0.50284274193548395</v>
      </c>
      <c r="T20" s="104" t="str" cm="1">
        <f t="array" ref="T20">_xlfn.IFS(S20&gt;=80%,"5",S20&gt;=70%,"4",S20&gt;=60%,"3",S20&gt;=50%,"2",S20&gt;=40%,"1",S20&lt;40%,"0")</f>
        <v>2</v>
      </c>
      <c r="U20" s="105">
        <v>1</v>
      </c>
      <c r="V20" s="105">
        <f t="shared" si="3"/>
        <v>0</v>
      </c>
      <c r="W20" s="104">
        <v>3</v>
      </c>
      <c r="X20" s="104">
        <v>2.7142857142857144</v>
      </c>
      <c r="Y20" s="104">
        <v>2.8</v>
      </c>
      <c r="Z20" s="100">
        <f t="shared" si="7"/>
        <v>10.514285714285714</v>
      </c>
      <c r="AA20" s="100">
        <f t="shared" si="8"/>
        <v>42.057142857142857</v>
      </c>
      <c r="AB20" s="106">
        <f t="shared" si="9"/>
        <v>4.2057142857142855</v>
      </c>
      <c r="AD20" s="82">
        <v>0.84863782051282055</v>
      </c>
      <c r="AE20" s="82">
        <f>Wellness!AR20</f>
        <v>0.53333333333333333</v>
      </c>
      <c r="AF20" s="82">
        <f t="shared" si="10"/>
        <v>0.69098557692307694</v>
      </c>
      <c r="AG20" s="104" t="str" cm="1">
        <f t="array" ref="AG20">_xlfn.IFS(AF20&gt;=80%,"5",AF20&gt;=70%,"4",AF20&gt;=60%,"3",AF20&gt;=50%,"2",AF20&gt;=40%,"1",AF20&lt;40%,"0")</f>
        <v>3</v>
      </c>
      <c r="AH20" s="105">
        <v>10</v>
      </c>
      <c r="AI20" s="105">
        <f t="shared" si="11"/>
        <v>1</v>
      </c>
      <c r="AJ20" s="104">
        <v>3.125</v>
      </c>
      <c r="AK20" s="104">
        <v>0.77777777777777779</v>
      </c>
      <c r="AL20" s="104">
        <v>1.75</v>
      </c>
      <c r="AM20" s="100">
        <f t="shared" si="12"/>
        <v>9.6527777777777786</v>
      </c>
      <c r="AN20" s="100">
        <f t="shared" si="13"/>
        <v>38.611111111111114</v>
      </c>
      <c r="AO20" s="106">
        <f t="shared" si="14"/>
        <v>3.8611111111111116</v>
      </c>
      <c r="AQ20" s="82">
        <v>0.77614379084967322</v>
      </c>
      <c r="AR20" s="82">
        <f>Wellness!X20</f>
        <v>6.6666666666666666E-2</v>
      </c>
      <c r="AS20" s="103">
        <f>AVERAGE(Discipline!$D20,Discipline!$E20)</f>
        <v>0.875</v>
      </c>
      <c r="AT20" s="104" t="str" cm="1">
        <f t="array" ref="AT20">_xlfn.IFS(AS20&gt;=80%,"5",AS20&gt;=70%,"4",AS20&gt;=60%,"3",AS20&gt;=50%,"2",AS20&gt;=40%,"1",AS20&lt;40%,"0")</f>
        <v>5</v>
      </c>
      <c r="AU20" s="105">
        <v>19</v>
      </c>
      <c r="AV20" s="105">
        <f t="shared" si="4"/>
        <v>2</v>
      </c>
      <c r="AW20" s="104"/>
      <c r="AX20" s="104">
        <v>1.75</v>
      </c>
      <c r="AY20" s="104">
        <v>0.66666666666666663</v>
      </c>
      <c r="AZ20" s="100">
        <f t="shared" si="15"/>
        <v>9.4166666666666661</v>
      </c>
      <c r="BA20" s="100">
        <f t="shared" si="16"/>
        <v>37.666666666666664</v>
      </c>
      <c r="BB20" s="106">
        <f t="shared" si="17"/>
        <v>3.7666666666666666</v>
      </c>
    </row>
    <row r="21" spans="1:54" s="77" customFormat="1" x14ac:dyDescent="0.3">
      <c r="A21" s="71">
        <v>17</v>
      </c>
      <c r="B21" s="60" t="s">
        <v>58</v>
      </c>
      <c r="C21" s="61" t="s">
        <v>59</v>
      </c>
      <c r="D21" s="82">
        <v>1</v>
      </c>
      <c r="E21" s="82">
        <f>Wellness!D21</f>
        <v>1.0333333333333334</v>
      </c>
      <c r="F21" s="82">
        <f>AVERAGE(Discipline!$D21,Discipline!$E21)</f>
        <v>1.0166666666666666</v>
      </c>
      <c r="G21" s="100" t="str" cm="1">
        <f t="array" ref="G21">_xlfn.IFS(F21&gt;=80%,"5",F21&gt;=70%,"4",F21&gt;=60%,"3",F21&gt;=50%,"2",F21&gt;=40%,"1",F21&lt;40%,"0")</f>
        <v>5</v>
      </c>
      <c r="H21" s="101">
        <v>25</v>
      </c>
      <c r="I21" s="101">
        <f t="shared" si="0"/>
        <v>4</v>
      </c>
      <c r="J21" s="100"/>
      <c r="K21" s="100">
        <v>1.6071428571428572</v>
      </c>
      <c r="L21" s="100">
        <v>2.2232142857142856</v>
      </c>
      <c r="M21" s="100">
        <f t="shared" si="1"/>
        <v>12.830357142857142</v>
      </c>
      <c r="N21" s="100">
        <f t="shared" si="2"/>
        <v>64.151785714285708</v>
      </c>
      <c r="O21" s="99">
        <f t="shared" si="5"/>
        <v>6.4151785714285712</v>
      </c>
      <c r="Q21" s="82">
        <f>IFERROR(VLOOKUP(B21,[1]Sheet1!B$4:E$241,4,FALSE),"ER")</f>
        <v>0.95744791666666673</v>
      </c>
      <c r="R21" s="82">
        <f>Wellness!X21</f>
        <v>1</v>
      </c>
      <c r="S21" s="82">
        <f t="shared" si="6"/>
        <v>0.97872395833333337</v>
      </c>
      <c r="T21" s="100" t="str" cm="1">
        <f t="array" ref="T21">_xlfn.IFS(S21&gt;=80%,"5",S21&gt;=70%,"4",S21&gt;=60%,"3",S21&gt;=50%,"2",S21&gt;=40%,"1",S21&lt;40%,"0")</f>
        <v>5</v>
      </c>
      <c r="U21" s="101">
        <v>14</v>
      </c>
      <c r="V21" s="101">
        <f t="shared" si="3"/>
        <v>1</v>
      </c>
      <c r="W21" s="100">
        <v>2</v>
      </c>
      <c r="X21" s="100">
        <v>3.5714285714285716</v>
      </c>
      <c r="Y21" s="100">
        <v>3.8</v>
      </c>
      <c r="Z21" s="100">
        <f t="shared" si="7"/>
        <v>15.37142857142857</v>
      </c>
      <c r="AA21" s="100">
        <f t="shared" si="8"/>
        <v>61.48571428571428</v>
      </c>
      <c r="AB21" s="99">
        <f t="shared" si="9"/>
        <v>6.1485714285714286</v>
      </c>
      <c r="AD21" s="82">
        <v>0.7152777777777779</v>
      </c>
      <c r="AE21" s="82">
        <f>Wellness!AR21</f>
        <v>1</v>
      </c>
      <c r="AF21" s="82">
        <f t="shared" si="10"/>
        <v>0.85763888888888895</v>
      </c>
      <c r="AG21" s="100" t="str" cm="1">
        <f t="array" ref="AG21">_xlfn.IFS(AF21&gt;=80%,"5",AF21&gt;=70%,"4",AF21&gt;=60%,"3",AF21&gt;=50%,"2",AF21&gt;=40%,"1",AF21&lt;40%,"0")</f>
        <v>5</v>
      </c>
      <c r="AH21" s="101">
        <v>19</v>
      </c>
      <c r="AI21" s="101">
        <f t="shared" si="11"/>
        <v>2</v>
      </c>
      <c r="AJ21" s="100">
        <v>3.375</v>
      </c>
      <c r="AK21" s="100">
        <v>2.5555555555555554</v>
      </c>
      <c r="AL21" s="100">
        <v>2.125</v>
      </c>
      <c r="AM21" s="100">
        <f t="shared" si="12"/>
        <v>15.055555555555555</v>
      </c>
      <c r="AN21" s="100">
        <f t="shared" si="13"/>
        <v>60.222222222222221</v>
      </c>
      <c r="AO21" s="99">
        <f t="shared" si="14"/>
        <v>6.0222222222222221</v>
      </c>
      <c r="AQ21" s="82">
        <v>0.73267080745341606</v>
      </c>
      <c r="AR21" s="82">
        <f>Wellness!X21</f>
        <v>1</v>
      </c>
      <c r="AS21" s="82">
        <f>AVERAGE(Discipline!$D21,Discipline!$E21)</f>
        <v>1.0166666666666666</v>
      </c>
      <c r="AT21" s="100" t="str" cm="1">
        <f t="array" ref="AT21">_xlfn.IFS(AS21&gt;=80%,"5",AS21&gt;=70%,"4",AS21&gt;=60%,"3",AS21&gt;=50%,"2",AS21&gt;=40%,"1",AS21&lt;40%,"0")</f>
        <v>5</v>
      </c>
      <c r="AU21" s="101">
        <v>25</v>
      </c>
      <c r="AV21" s="101">
        <f t="shared" si="4"/>
        <v>4</v>
      </c>
      <c r="AW21" s="100"/>
      <c r="AX21" s="100">
        <v>3.5</v>
      </c>
      <c r="AY21" s="100">
        <v>3</v>
      </c>
      <c r="AZ21" s="100">
        <f t="shared" si="15"/>
        <v>15.5</v>
      </c>
      <c r="BA21" s="100">
        <f t="shared" si="16"/>
        <v>62</v>
      </c>
      <c r="BB21" s="99">
        <f t="shared" si="17"/>
        <v>6.2</v>
      </c>
    </row>
    <row r="22" spans="1:54" s="77" customFormat="1" x14ac:dyDescent="0.3">
      <c r="A22" s="72">
        <v>18</v>
      </c>
      <c r="B22" s="64" t="s">
        <v>60</v>
      </c>
      <c r="C22" s="65" t="s">
        <v>61</v>
      </c>
      <c r="D22" s="103">
        <v>0.85</v>
      </c>
      <c r="E22" s="103">
        <f>Wellness!D22</f>
        <v>0.8</v>
      </c>
      <c r="F22" s="103">
        <f>AVERAGE(Discipline!$D22,Discipline!$E22)</f>
        <v>0.82499999999999996</v>
      </c>
      <c r="G22" s="104" t="str" cm="1">
        <f t="array" ref="G22">_xlfn.IFS(F22&gt;=80%,"5",F22&gt;=70%,"4",F22&gt;=60%,"3",F22&gt;=50%,"2",F22&gt;=40%,"1",F22&lt;40%,"0")</f>
        <v>5</v>
      </c>
      <c r="H22" s="105">
        <v>17</v>
      </c>
      <c r="I22" s="105">
        <f t="shared" si="0"/>
        <v>2</v>
      </c>
      <c r="J22" s="104"/>
      <c r="K22" s="104">
        <v>3</v>
      </c>
      <c r="L22" s="104">
        <v>3.25</v>
      </c>
      <c r="M22" s="104">
        <f t="shared" si="1"/>
        <v>13.25</v>
      </c>
      <c r="N22" s="104">
        <f t="shared" si="2"/>
        <v>66.25</v>
      </c>
      <c r="O22" s="106">
        <f t="shared" si="5"/>
        <v>6.625</v>
      </c>
      <c r="Q22" s="103">
        <f>IFERROR(VLOOKUP(B22,[1]Sheet1!B$4:E$241,4,FALSE),"ER")</f>
        <v>0.84024193548387105</v>
      </c>
      <c r="R22" s="103">
        <f>Wellness!X22</f>
        <v>0.26666666666666666</v>
      </c>
      <c r="S22" s="103">
        <f t="shared" si="6"/>
        <v>0.55345430107526883</v>
      </c>
      <c r="T22" s="104" t="str" cm="1">
        <f t="array" ref="T22">_xlfn.IFS(S22&gt;=80%,"5",S22&gt;=70%,"4",S22&gt;=60%,"3",S22&gt;=50%,"2",S22&gt;=40%,"1",S22&lt;40%,"0")</f>
        <v>2</v>
      </c>
      <c r="U22" s="105">
        <v>2</v>
      </c>
      <c r="V22" s="105">
        <f t="shared" si="3"/>
        <v>0</v>
      </c>
      <c r="W22" s="104">
        <v>0</v>
      </c>
      <c r="X22" s="104">
        <v>2</v>
      </c>
      <c r="Y22" s="104">
        <v>2.6</v>
      </c>
      <c r="Z22" s="100">
        <f t="shared" si="7"/>
        <v>6.6</v>
      </c>
      <c r="AA22" s="100">
        <f t="shared" si="8"/>
        <v>26.400000000000002</v>
      </c>
      <c r="AB22" s="106">
        <f t="shared" si="9"/>
        <v>2.6400000000000006</v>
      </c>
      <c r="AD22" s="82">
        <v>0.85300245098039229</v>
      </c>
      <c r="AE22" s="82">
        <f>Wellness!AR22</f>
        <v>3.3333333333333333E-2</v>
      </c>
      <c r="AF22" s="82">
        <f t="shared" si="10"/>
        <v>0.44316789215686281</v>
      </c>
      <c r="AG22" s="104" t="str" cm="1">
        <f t="array" ref="AG22">_xlfn.IFS(AF22&gt;=80%,"5",AF22&gt;=70%,"4",AF22&gt;=60%,"3",AF22&gt;=50%,"2",AF22&gt;=40%,"1",AF22&lt;40%,"0")</f>
        <v>1</v>
      </c>
      <c r="AH22" s="105">
        <v>1</v>
      </c>
      <c r="AI22" s="105">
        <f t="shared" si="11"/>
        <v>0</v>
      </c>
      <c r="AJ22" s="104">
        <v>3.75</v>
      </c>
      <c r="AK22" s="104">
        <v>1.2222222222222223</v>
      </c>
      <c r="AL22" s="104">
        <v>2.125</v>
      </c>
      <c r="AM22" s="100">
        <f t="shared" si="12"/>
        <v>8.0972222222222214</v>
      </c>
      <c r="AN22" s="100">
        <f t="shared" si="13"/>
        <v>32.388888888888886</v>
      </c>
      <c r="AO22" s="106">
        <f t="shared" si="14"/>
        <v>3.2388888888888889</v>
      </c>
      <c r="AQ22" s="82">
        <v>0.92320853462157804</v>
      </c>
      <c r="AR22" s="82">
        <f>Wellness!X22</f>
        <v>0.26666666666666666</v>
      </c>
      <c r="AS22" s="103">
        <f>AVERAGE(Discipline!$D22,Discipline!$E22)</f>
        <v>0.82499999999999996</v>
      </c>
      <c r="AT22" s="104" t="str" cm="1">
        <f t="array" ref="AT22">_xlfn.IFS(AS22&gt;=80%,"5",AS22&gt;=70%,"4",AS22&gt;=60%,"3",AS22&gt;=50%,"2",AS22&gt;=40%,"1",AS22&lt;40%,"0")</f>
        <v>5</v>
      </c>
      <c r="AU22" s="105">
        <v>17</v>
      </c>
      <c r="AV22" s="105">
        <f t="shared" si="4"/>
        <v>2</v>
      </c>
      <c r="AW22" s="104"/>
      <c r="AX22" s="104">
        <v>3.25</v>
      </c>
      <c r="AY22" s="104">
        <v>3.6666666666666665</v>
      </c>
      <c r="AZ22" s="100">
        <f t="shared" si="15"/>
        <v>13.916666666666666</v>
      </c>
      <c r="BA22" s="100">
        <f t="shared" si="16"/>
        <v>55.666666666666664</v>
      </c>
      <c r="BB22" s="106">
        <f t="shared" si="17"/>
        <v>5.5666666666666664</v>
      </c>
    </row>
    <row r="23" spans="1:54" s="77" customFormat="1" x14ac:dyDescent="0.3">
      <c r="A23" s="71">
        <v>19</v>
      </c>
      <c r="B23" s="60" t="s">
        <v>63</v>
      </c>
      <c r="C23" s="61" t="s">
        <v>64</v>
      </c>
      <c r="D23" s="82">
        <v>0.95</v>
      </c>
      <c r="E23" s="82">
        <f>Wellness!D23</f>
        <v>0.66666666666666663</v>
      </c>
      <c r="F23" s="82">
        <f>AVERAGE(Discipline!$D23,Discipline!$E23)</f>
        <v>0.80833333333333335</v>
      </c>
      <c r="G23" s="100" t="str" cm="1">
        <f t="array" ref="G23">_xlfn.IFS(F23&gt;=80%,"5",F23&gt;=70%,"4",F23&gt;=60%,"3",F23&gt;=50%,"2",F23&gt;=40%,"1",F23&lt;40%,"0")</f>
        <v>5</v>
      </c>
      <c r="H23" s="101">
        <v>16</v>
      </c>
      <c r="I23" s="101">
        <f t="shared" si="0"/>
        <v>2</v>
      </c>
      <c r="J23" s="100"/>
      <c r="K23" s="100">
        <v>3</v>
      </c>
      <c r="L23" s="100">
        <v>3.5</v>
      </c>
      <c r="M23" s="100">
        <f t="shared" si="1"/>
        <v>13.5</v>
      </c>
      <c r="N23" s="100">
        <f t="shared" si="2"/>
        <v>67.5</v>
      </c>
      <c r="O23" s="99">
        <f t="shared" si="5"/>
        <v>6.75</v>
      </c>
      <c r="Q23" s="82">
        <f>IFERROR(VLOOKUP(B23,[1]Sheet1!B$4:E$241,4,FALSE),"ER")</f>
        <v>0.90400537634408606</v>
      </c>
      <c r="R23" s="82">
        <f>Wellness!X23</f>
        <v>0.66666666666666663</v>
      </c>
      <c r="S23" s="82">
        <f t="shared" si="6"/>
        <v>0.7853360215053764</v>
      </c>
      <c r="T23" s="100" t="str" cm="1">
        <f t="array" ref="T23">_xlfn.IFS(S23&gt;=80%,"5",S23&gt;=70%,"4",S23&gt;=60%,"3",S23&gt;=50%,"2",S23&gt;=40%,"1",S23&lt;40%,"0")</f>
        <v>4</v>
      </c>
      <c r="U23" s="101">
        <v>7</v>
      </c>
      <c r="V23" s="101">
        <f t="shared" si="3"/>
        <v>0</v>
      </c>
      <c r="W23" s="100">
        <v>0</v>
      </c>
      <c r="X23" s="100">
        <v>3.6666666666666665</v>
      </c>
      <c r="Y23" s="100">
        <v>4.5999999999999996</v>
      </c>
      <c r="Z23" s="100">
        <f t="shared" si="7"/>
        <v>12.266666666666666</v>
      </c>
      <c r="AA23" s="100">
        <f t="shared" si="8"/>
        <v>49.066666666666663</v>
      </c>
      <c r="AB23" s="99">
        <f t="shared" si="9"/>
        <v>4.9066666666666663</v>
      </c>
      <c r="AD23" s="82">
        <v>0.82777777777777783</v>
      </c>
      <c r="AE23" s="82">
        <f>Wellness!AR23</f>
        <v>0.8</v>
      </c>
      <c r="AF23" s="82">
        <f t="shared" si="10"/>
        <v>0.81388888888888888</v>
      </c>
      <c r="AG23" s="100" t="str" cm="1">
        <f t="array" ref="AG23">_xlfn.IFS(AF23&gt;=80%,"5",AF23&gt;=70%,"4",AF23&gt;=60%,"3",AF23&gt;=50%,"2",AF23&gt;=40%,"1",AF23&lt;40%,"0")</f>
        <v>5</v>
      </c>
      <c r="AH23" s="101">
        <v>14</v>
      </c>
      <c r="AI23" s="101">
        <f t="shared" si="11"/>
        <v>1</v>
      </c>
      <c r="AJ23" s="100">
        <v>0.625</v>
      </c>
      <c r="AK23" s="100">
        <v>0.66666666666666663</v>
      </c>
      <c r="AL23" s="100">
        <v>0.5</v>
      </c>
      <c r="AM23" s="100">
        <f t="shared" si="12"/>
        <v>7.791666666666667</v>
      </c>
      <c r="AN23" s="100">
        <f t="shared" si="13"/>
        <v>31.166666666666671</v>
      </c>
      <c r="AO23" s="99">
        <f t="shared" si="14"/>
        <v>3.1166666666666671</v>
      </c>
      <c r="AQ23" s="82">
        <v>0.93055555555555558</v>
      </c>
      <c r="AR23" s="82">
        <f>Wellness!X23</f>
        <v>0.66666666666666663</v>
      </c>
      <c r="AS23" s="82">
        <f>AVERAGE(Discipline!$D23,Discipline!$E23)</f>
        <v>0.80833333333333335</v>
      </c>
      <c r="AT23" s="100" t="str" cm="1">
        <f t="array" ref="AT23">_xlfn.IFS(AS23&gt;=80%,"5",AS23&gt;=70%,"4",AS23&gt;=60%,"3",AS23&gt;=50%,"2",AS23&gt;=40%,"1",AS23&lt;40%,"0")</f>
        <v>5</v>
      </c>
      <c r="AU23" s="101">
        <v>16</v>
      </c>
      <c r="AV23" s="101">
        <f t="shared" si="4"/>
        <v>2</v>
      </c>
      <c r="AW23" s="100"/>
      <c r="AX23" s="100">
        <v>3.75</v>
      </c>
      <c r="AY23" s="100">
        <v>3.6666666666666665</v>
      </c>
      <c r="AZ23" s="100">
        <f t="shared" si="15"/>
        <v>14.416666666666666</v>
      </c>
      <c r="BA23" s="100">
        <f t="shared" si="16"/>
        <v>57.666666666666664</v>
      </c>
      <c r="BB23" s="99">
        <f t="shared" si="17"/>
        <v>5.7666666666666666</v>
      </c>
    </row>
    <row r="24" spans="1:54" s="77" customFormat="1" x14ac:dyDescent="0.3">
      <c r="A24" s="72">
        <v>20</v>
      </c>
      <c r="B24" s="64" t="s">
        <v>65</v>
      </c>
      <c r="C24" s="65" t="s">
        <v>66</v>
      </c>
      <c r="D24" s="103">
        <v>0.78569999999999995</v>
      </c>
      <c r="E24" s="103">
        <f>Wellness!D24</f>
        <v>0.8</v>
      </c>
      <c r="F24" s="103">
        <f>AVERAGE(Discipline!$D24,Discipline!$E24)</f>
        <v>0.79285000000000005</v>
      </c>
      <c r="G24" s="104" t="str" cm="1">
        <f t="array" ref="G24">_xlfn.IFS(F24&gt;=80%,"5",F24&gt;=70%,"4",F24&gt;=60%,"3",F24&gt;=50%,"2",F24&gt;=40%,"1",F24&lt;40%,"0")</f>
        <v>4</v>
      </c>
      <c r="H24" s="105">
        <v>17</v>
      </c>
      <c r="I24" s="105">
        <f t="shared" si="0"/>
        <v>2</v>
      </c>
      <c r="J24" s="104"/>
      <c r="K24" s="104">
        <v>3.375</v>
      </c>
      <c r="L24" s="104">
        <v>3.75</v>
      </c>
      <c r="M24" s="104">
        <f t="shared" si="1"/>
        <v>13.125</v>
      </c>
      <c r="N24" s="104">
        <f t="shared" si="2"/>
        <v>65.625</v>
      </c>
      <c r="O24" s="106">
        <f t="shared" si="5"/>
        <v>6.5625</v>
      </c>
      <c r="Q24" s="103">
        <f>IFERROR(VLOOKUP(B24,[1]Sheet1!B$4:E$241,4,FALSE),"ER")</f>
        <v>0.87360851158645281</v>
      </c>
      <c r="R24" s="103">
        <f>Wellness!X24</f>
        <v>6.6666666666666666E-2</v>
      </c>
      <c r="S24" s="103">
        <f t="shared" si="6"/>
        <v>0.47013758912655973</v>
      </c>
      <c r="T24" s="104" t="str" cm="1">
        <f t="array" ref="T24">_xlfn.IFS(S24&gt;=80%,"5",S24&gt;=70%,"4",S24&gt;=60%,"3",S24&gt;=50%,"2",S24&gt;=40%,"1",S24&lt;40%,"0")</f>
        <v>1</v>
      </c>
      <c r="U24" s="105">
        <v>2</v>
      </c>
      <c r="V24" s="105">
        <f t="shared" si="3"/>
        <v>0</v>
      </c>
      <c r="W24" s="104">
        <v>3</v>
      </c>
      <c r="X24" s="104">
        <v>3.2142857142857144</v>
      </c>
      <c r="Y24" s="104">
        <v>3.8</v>
      </c>
      <c r="Z24" s="100">
        <f t="shared" si="7"/>
        <v>11.014285714285714</v>
      </c>
      <c r="AA24" s="100">
        <f t="shared" si="8"/>
        <v>44.057142857142857</v>
      </c>
      <c r="AB24" s="106">
        <f t="shared" si="9"/>
        <v>4.4057142857142857</v>
      </c>
      <c r="AD24" s="82">
        <v>0.74087301587301579</v>
      </c>
      <c r="AE24" s="82">
        <f>Wellness!AR24</f>
        <v>0</v>
      </c>
      <c r="AF24" s="82">
        <f t="shared" si="10"/>
        <v>0.3704365079365079</v>
      </c>
      <c r="AG24" s="104" t="str" cm="1">
        <f t="array" ref="AG24">_xlfn.IFS(AF24&gt;=80%,"5",AF24&gt;=70%,"4",AF24&gt;=60%,"3",AF24&gt;=50%,"2",AF24&gt;=40%,"1",AF24&lt;40%,"0")</f>
        <v>0</v>
      </c>
      <c r="AH24" s="105">
        <v>0</v>
      </c>
      <c r="AI24" s="105">
        <f t="shared" si="11"/>
        <v>0</v>
      </c>
      <c r="AJ24" s="104">
        <v>3.375</v>
      </c>
      <c r="AK24" s="104">
        <v>1.5555555555555556</v>
      </c>
      <c r="AL24" s="104">
        <v>2.625</v>
      </c>
      <c r="AM24" s="100">
        <f t="shared" si="12"/>
        <v>7.5555555555555554</v>
      </c>
      <c r="AN24" s="100">
        <f t="shared" si="13"/>
        <v>30.222222222222221</v>
      </c>
      <c r="AO24" s="106">
        <f t="shared" si="14"/>
        <v>3.0222222222222221</v>
      </c>
      <c r="AQ24" s="82">
        <v>0.75860507246376807</v>
      </c>
      <c r="AR24" s="82">
        <f>Wellness!X24</f>
        <v>6.6666666666666666E-2</v>
      </c>
      <c r="AS24" s="103">
        <f>AVERAGE(Discipline!$D24,Discipline!$E24)</f>
        <v>0.79285000000000005</v>
      </c>
      <c r="AT24" s="104" t="str" cm="1">
        <f t="array" ref="AT24">_xlfn.IFS(AS24&gt;=80%,"5",AS24&gt;=70%,"4",AS24&gt;=60%,"3",AS24&gt;=50%,"2",AS24&gt;=40%,"1",AS24&lt;40%,"0")</f>
        <v>4</v>
      </c>
      <c r="AU24" s="105">
        <v>17</v>
      </c>
      <c r="AV24" s="105">
        <f t="shared" si="4"/>
        <v>2</v>
      </c>
      <c r="AW24" s="104"/>
      <c r="AX24" s="104">
        <v>3.375</v>
      </c>
      <c r="AY24" s="104">
        <v>2.3333333333333335</v>
      </c>
      <c r="AZ24" s="100">
        <f t="shared" si="15"/>
        <v>11.708333333333334</v>
      </c>
      <c r="BA24" s="100">
        <f t="shared" si="16"/>
        <v>46.833333333333336</v>
      </c>
      <c r="BB24" s="106">
        <f t="shared" si="17"/>
        <v>4.6833333333333336</v>
      </c>
    </row>
    <row r="25" spans="1:54" s="77" customFormat="1" x14ac:dyDescent="0.3">
      <c r="A25" s="71">
        <v>21</v>
      </c>
      <c r="B25" s="60" t="s">
        <v>67</v>
      </c>
      <c r="C25" s="61" t="s">
        <v>68</v>
      </c>
      <c r="D25" s="82">
        <v>1</v>
      </c>
      <c r="E25" s="82">
        <f>Wellness!D25</f>
        <v>0.8666666666666667</v>
      </c>
      <c r="F25" s="82">
        <f>AVERAGE(Discipline!$D25,Discipline!$E25)</f>
        <v>0.93333333333333335</v>
      </c>
      <c r="G25" s="100" t="str" cm="1">
        <f t="array" ref="G25">_xlfn.IFS(F25&gt;=80%,"5",F25&gt;=70%,"4",F25&gt;=60%,"3",F25&gt;=50%,"2",F25&gt;=40%,"1",F25&lt;40%,"0")</f>
        <v>5</v>
      </c>
      <c r="H25" s="101">
        <v>24</v>
      </c>
      <c r="I25" s="101">
        <f t="shared" si="0"/>
        <v>4</v>
      </c>
      <c r="J25" s="100"/>
      <c r="K25" s="100">
        <v>1.625</v>
      </c>
      <c r="L25" s="100">
        <v>1.5</v>
      </c>
      <c r="M25" s="100">
        <f t="shared" si="1"/>
        <v>12.125</v>
      </c>
      <c r="N25" s="100">
        <f t="shared" si="2"/>
        <v>60.624999999999993</v>
      </c>
      <c r="O25" s="99">
        <f t="shared" si="5"/>
        <v>6.0625</v>
      </c>
      <c r="Q25" s="82">
        <f>IFERROR(VLOOKUP(B25,[1]Sheet1!B$4:E$241,4,FALSE),"ER")</f>
        <v>0.90601827094474163</v>
      </c>
      <c r="R25" s="82">
        <f>Wellness!X25</f>
        <v>0.8</v>
      </c>
      <c r="S25" s="82">
        <f t="shared" si="6"/>
        <v>0.85300913547237078</v>
      </c>
      <c r="T25" s="100" t="str" cm="1">
        <f t="array" ref="T25">_xlfn.IFS(S25&gt;=80%,"5",S25&gt;=70%,"4",S25&gt;=60%,"3",S25&gt;=50%,"2",S25&gt;=40%,"1",S25&lt;40%,"0")</f>
        <v>5</v>
      </c>
      <c r="U25" s="101">
        <v>8</v>
      </c>
      <c r="V25" s="101">
        <f t="shared" si="3"/>
        <v>0</v>
      </c>
      <c r="W25" s="100">
        <v>2</v>
      </c>
      <c r="X25" s="100">
        <v>2.5</v>
      </c>
      <c r="Y25" s="100">
        <v>3</v>
      </c>
      <c r="Z25" s="100">
        <f t="shared" si="7"/>
        <v>12.5</v>
      </c>
      <c r="AA25" s="100">
        <f t="shared" si="8"/>
        <v>50</v>
      </c>
      <c r="AB25" s="99">
        <f t="shared" si="9"/>
        <v>5</v>
      </c>
      <c r="AD25" s="82">
        <v>0.90158730158730149</v>
      </c>
      <c r="AE25" s="82">
        <f>Wellness!AR25</f>
        <v>0.73333333333333328</v>
      </c>
      <c r="AF25" s="82">
        <f t="shared" si="10"/>
        <v>0.81746031746031744</v>
      </c>
      <c r="AG25" s="100" t="str" cm="1">
        <f t="array" ref="AG25">_xlfn.IFS(AF25&gt;=80%,"5",AF25&gt;=70%,"4",AF25&gt;=60%,"3",AF25&gt;=50%,"2",AF25&gt;=40%,"1",AF25&lt;40%,"0")</f>
        <v>5</v>
      </c>
      <c r="AH25" s="101">
        <v>8</v>
      </c>
      <c r="AI25" s="101">
        <f t="shared" si="11"/>
        <v>0</v>
      </c>
      <c r="AJ25" s="100">
        <v>3.25</v>
      </c>
      <c r="AK25" s="100">
        <v>1.3333333333333333</v>
      </c>
      <c r="AL25" s="100">
        <v>2</v>
      </c>
      <c r="AM25" s="100">
        <f t="shared" si="12"/>
        <v>11.583333333333332</v>
      </c>
      <c r="AN25" s="100">
        <f t="shared" si="13"/>
        <v>46.333333333333329</v>
      </c>
      <c r="AO25" s="99">
        <f t="shared" si="14"/>
        <v>4.6333333333333329</v>
      </c>
      <c r="AQ25" s="82">
        <v>0.86050724637681175</v>
      </c>
      <c r="AR25" s="82">
        <f>Wellness!X25</f>
        <v>0.8</v>
      </c>
      <c r="AS25" s="82">
        <f>AVERAGE(Discipline!$D25,Discipline!$E25)</f>
        <v>0.93333333333333335</v>
      </c>
      <c r="AT25" s="100" t="str" cm="1">
        <f t="array" ref="AT25">_xlfn.IFS(AS25&gt;=80%,"5",AS25&gt;=70%,"4",AS25&gt;=60%,"3",AS25&gt;=50%,"2",AS25&gt;=40%,"1",AS25&lt;40%,"0")</f>
        <v>5</v>
      </c>
      <c r="AU25" s="101">
        <v>24</v>
      </c>
      <c r="AV25" s="101">
        <f t="shared" si="4"/>
        <v>4</v>
      </c>
      <c r="AW25" s="100"/>
      <c r="AX25" s="100">
        <v>3</v>
      </c>
      <c r="AY25" s="100">
        <v>3</v>
      </c>
      <c r="AZ25" s="100">
        <f t="shared" si="15"/>
        <v>15</v>
      </c>
      <c r="BA25" s="100">
        <f t="shared" si="16"/>
        <v>60</v>
      </c>
      <c r="BB25" s="99">
        <f t="shared" si="17"/>
        <v>6</v>
      </c>
    </row>
    <row r="26" spans="1:54" s="77" customFormat="1" x14ac:dyDescent="0.3">
      <c r="A26" s="72">
        <v>22</v>
      </c>
      <c r="B26" s="64" t="s">
        <v>69</v>
      </c>
      <c r="C26" s="65" t="s">
        <v>70</v>
      </c>
      <c r="D26" s="103">
        <v>0.95</v>
      </c>
      <c r="E26" s="103">
        <f>Wellness!D26</f>
        <v>0.66666666666666663</v>
      </c>
      <c r="F26" s="103">
        <f>AVERAGE(Discipline!$D26,Discipline!$E26)</f>
        <v>0.80833333333333335</v>
      </c>
      <c r="G26" s="104" t="str" cm="1">
        <f t="array" ref="G26">_xlfn.IFS(F26&gt;=80%,"5",F26&gt;=70%,"4",F26&gt;=60%,"3",F26&gt;=50%,"2",F26&gt;=40%,"1",F26&lt;40%,"0")</f>
        <v>5</v>
      </c>
      <c r="H26" s="105">
        <v>10</v>
      </c>
      <c r="I26" s="105">
        <f t="shared" si="0"/>
        <v>1</v>
      </c>
      <c r="J26" s="104"/>
      <c r="K26" s="104">
        <v>2.75</v>
      </c>
      <c r="L26" s="104">
        <v>2.75</v>
      </c>
      <c r="M26" s="104">
        <f t="shared" si="1"/>
        <v>11.5</v>
      </c>
      <c r="N26" s="104">
        <f t="shared" si="2"/>
        <v>57.499999999999993</v>
      </c>
      <c r="O26" s="106">
        <f t="shared" si="5"/>
        <v>5.75</v>
      </c>
      <c r="Q26" s="103">
        <f>IFERROR(VLOOKUP(B26,[1]Sheet1!B$4:E$241,4,FALSE),"ER")</f>
        <v>0.81775537634408602</v>
      </c>
      <c r="R26" s="103">
        <f>Wellness!X26</f>
        <v>0.1</v>
      </c>
      <c r="S26" s="103">
        <f t="shared" si="6"/>
        <v>0.458877688172043</v>
      </c>
      <c r="T26" s="104" t="str" cm="1">
        <f t="array" ref="T26">_xlfn.IFS(S26&gt;=80%,"5",S26&gt;=70%,"4",S26&gt;=60%,"3",S26&gt;=50%,"2",S26&gt;=40%,"1",S26&lt;40%,"0")</f>
        <v>1</v>
      </c>
      <c r="U26" s="105">
        <v>1</v>
      </c>
      <c r="V26" s="105">
        <f t="shared" si="3"/>
        <v>0</v>
      </c>
      <c r="W26" s="104">
        <v>2</v>
      </c>
      <c r="X26" s="104">
        <v>2.4285714285714284</v>
      </c>
      <c r="Y26" s="104">
        <v>2.2000000000000002</v>
      </c>
      <c r="Z26" s="100">
        <f t="shared" si="7"/>
        <v>7.628571428571429</v>
      </c>
      <c r="AA26" s="100">
        <f t="shared" si="8"/>
        <v>30.514285714285716</v>
      </c>
      <c r="AB26" s="106">
        <f t="shared" si="9"/>
        <v>3.0514285714285716</v>
      </c>
      <c r="AD26" s="82">
        <v>0.82018995098039216</v>
      </c>
      <c r="AE26" s="82">
        <f>Wellness!AR26</f>
        <v>0.66666666666666663</v>
      </c>
      <c r="AF26" s="82">
        <f t="shared" si="10"/>
        <v>0.74342830882352939</v>
      </c>
      <c r="AG26" s="104" t="str" cm="1">
        <f t="array" ref="AG26">_xlfn.IFS(AF26&gt;=80%,"5",AF26&gt;=70%,"4",AF26&gt;=60%,"3",AF26&gt;=50%,"2",AF26&gt;=40%,"1",AF26&lt;40%,"0")</f>
        <v>4</v>
      </c>
      <c r="AH26" s="105">
        <v>5</v>
      </c>
      <c r="AI26" s="105">
        <f t="shared" si="11"/>
        <v>0</v>
      </c>
      <c r="AJ26" s="104">
        <v>2.375</v>
      </c>
      <c r="AK26" s="104">
        <v>1.3333333333333333</v>
      </c>
      <c r="AL26" s="104">
        <v>1.75</v>
      </c>
      <c r="AM26" s="100">
        <f t="shared" si="12"/>
        <v>9.4583333333333321</v>
      </c>
      <c r="AN26" s="100">
        <f t="shared" si="13"/>
        <v>37.833333333333329</v>
      </c>
      <c r="AO26" s="106">
        <f t="shared" si="14"/>
        <v>3.7833333333333332</v>
      </c>
      <c r="AQ26" s="82">
        <v>0.89880952380952395</v>
      </c>
      <c r="AR26" s="82">
        <f>Wellness!X26</f>
        <v>0.1</v>
      </c>
      <c r="AS26" s="103">
        <f>AVERAGE(Discipline!$D26,Discipline!$E26)</f>
        <v>0.80833333333333335</v>
      </c>
      <c r="AT26" s="104" t="str" cm="1">
        <f t="array" ref="AT26">_xlfn.IFS(AS26&gt;=80%,"5",AS26&gt;=70%,"4",AS26&gt;=60%,"3",AS26&gt;=50%,"2",AS26&gt;=40%,"1",AS26&lt;40%,"0")</f>
        <v>5</v>
      </c>
      <c r="AU26" s="105">
        <v>10</v>
      </c>
      <c r="AV26" s="105">
        <f t="shared" si="4"/>
        <v>1</v>
      </c>
      <c r="AW26" s="104"/>
      <c r="AX26" s="104">
        <v>3.75</v>
      </c>
      <c r="AY26" s="104">
        <v>4</v>
      </c>
      <c r="AZ26" s="100">
        <f t="shared" si="15"/>
        <v>13.75</v>
      </c>
      <c r="BA26" s="100">
        <f t="shared" si="16"/>
        <v>55.000000000000007</v>
      </c>
      <c r="BB26" s="106">
        <f t="shared" si="17"/>
        <v>5.5000000000000009</v>
      </c>
    </row>
    <row r="27" spans="1:54" s="77" customFormat="1" x14ac:dyDescent="0.3">
      <c r="A27" s="71">
        <v>23</v>
      </c>
      <c r="B27" s="60" t="s">
        <v>71</v>
      </c>
      <c r="C27" s="61" t="s">
        <v>72</v>
      </c>
      <c r="D27" s="82">
        <v>1</v>
      </c>
      <c r="E27" s="82">
        <f>Wellness!D27</f>
        <v>0.8666666666666667</v>
      </c>
      <c r="F27" s="82">
        <f>AVERAGE(Discipline!$D27,Discipline!$E27)</f>
        <v>0.93333333333333335</v>
      </c>
      <c r="G27" s="100" t="str" cm="1">
        <f t="array" ref="G27">_xlfn.IFS(F27&gt;=80%,"5",F27&gt;=70%,"4",F27&gt;=60%,"3",F27&gt;=50%,"2",F27&gt;=40%,"1",F27&lt;40%,"0")</f>
        <v>5</v>
      </c>
      <c r="H27" s="101">
        <v>19</v>
      </c>
      <c r="I27" s="101">
        <f t="shared" si="0"/>
        <v>2</v>
      </c>
      <c r="J27" s="100"/>
      <c r="K27" s="100">
        <v>2.375</v>
      </c>
      <c r="L27" s="100">
        <v>2</v>
      </c>
      <c r="M27" s="100">
        <f t="shared" si="1"/>
        <v>11.375</v>
      </c>
      <c r="N27" s="100">
        <f t="shared" si="2"/>
        <v>56.875</v>
      </c>
      <c r="O27" s="99">
        <f t="shared" si="5"/>
        <v>5.6875</v>
      </c>
      <c r="Q27" s="82">
        <f>IFERROR(VLOOKUP(B27,[1]Sheet1!B$4:E$241,4,FALSE),"ER")</f>
        <v>0.96862745098039227</v>
      </c>
      <c r="R27" s="82">
        <f>Wellness!X27</f>
        <v>0.8</v>
      </c>
      <c r="S27" s="82">
        <f t="shared" si="6"/>
        <v>0.88431372549019616</v>
      </c>
      <c r="T27" s="100" t="str" cm="1">
        <f t="array" ref="T27">_xlfn.IFS(S27&gt;=80%,"5",S27&gt;=70%,"4",S27&gt;=60%,"3",S27&gt;=50%,"2",S27&gt;=40%,"1",S27&lt;40%,"0")</f>
        <v>5</v>
      </c>
      <c r="U27" s="101">
        <v>6</v>
      </c>
      <c r="V27" s="101">
        <f t="shared" si="3"/>
        <v>0</v>
      </c>
      <c r="W27" s="100">
        <v>2</v>
      </c>
      <c r="X27" s="100">
        <v>2.1428571428571428</v>
      </c>
      <c r="Y27" s="100">
        <v>2.4</v>
      </c>
      <c r="Z27" s="100">
        <f t="shared" si="7"/>
        <v>11.542857142857143</v>
      </c>
      <c r="AA27" s="100">
        <f t="shared" si="8"/>
        <v>46.171428571428571</v>
      </c>
      <c r="AB27" s="99">
        <f t="shared" si="9"/>
        <v>4.6171428571428574</v>
      </c>
      <c r="AD27" s="82">
        <v>0.86349531887282183</v>
      </c>
      <c r="AE27" s="82">
        <f>Wellness!AR27</f>
        <v>0.8</v>
      </c>
      <c r="AF27" s="82">
        <f t="shared" si="10"/>
        <v>0.83174765943641094</v>
      </c>
      <c r="AG27" s="100" t="str" cm="1">
        <f t="array" ref="AG27">_xlfn.IFS(AF27&gt;=80%,"5",AF27&gt;=70%,"4",AF27&gt;=60%,"3",AF27&gt;=50%,"2",AF27&gt;=40%,"1",AF27&lt;40%,"0")</f>
        <v>5</v>
      </c>
      <c r="AH27" s="101">
        <v>8</v>
      </c>
      <c r="AI27" s="101">
        <f t="shared" si="11"/>
        <v>0</v>
      </c>
      <c r="AJ27" s="100">
        <v>1.375</v>
      </c>
      <c r="AK27" s="100">
        <v>1.6666666666666667</v>
      </c>
      <c r="AL27" s="100">
        <v>1.125</v>
      </c>
      <c r="AM27" s="100">
        <f t="shared" si="12"/>
        <v>9.1666666666666679</v>
      </c>
      <c r="AN27" s="100">
        <f t="shared" si="13"/>
        <v>36.666666666666671</v>
      </c>
      <c r="AO27" s="99">
        <f t="shared" si="14"/>
        <v>3.6666666666666674</v>
      </c>
      <c r="AQ27" s="82">
        <v>0.90625</v>
      </c>
      <c r="AR27" s="82">
        <f>Wellness!X27</f>
        <v>0.8</v>
      </c>
      <c r="AS27" s="82">
        <f>AVERAGE(Discipline!$D27,Discipline!$E27)</f>
        <v>0.93333333333333335</v>
      </c>
      <c r="AT27" s="100" t="str" cm="1">
        <f t="array" ref="AT27">_xlfn.IFS(AS27&gt;=80%,"5",AS27&gt;=70%,"4",AS27&gt;=60%,"3",AS27&gt;=50%,"2",AS27&gt;=40%,"1",AS27&lt;40%,"0")</f>
        <v>5</v>
      </c>
      <c r="AU27" s="101">
        <v>19</v>
      </c>
      <c r="AV27" s="101">
        <f t="shared" si="4"/>
        <v>2</v>
      </c>
      <c r="AW27" s="100"/>
      <c r="AX27" s="100">
        <v>2.625</v>
      </c>
      <c r="AY27" s="100">
        <v>2.8333333333333335</v>
      </c>
      <c r="AZ27" s="100">
        <f t="shared" si="15"/>
        <v>12.458333333333334</v>
      </c>
      <c r="BA27" s="100">
        <f t="shared" si="16"/>
        <v>49.833333333333336</v>
      </c>
      <c r="BB27" s="99">
        <f t="shared" si="17"/>
        <v>4.9833333333333343</v>
      </c>
    </row>
    <row r="28" spans="1:54" s="77" customFormat="1" x14ac:dyDescent="0.3">
      <c r="A28" s="72">
        <v>24</v>
      </c>
      <c r="B28" s="64" t="s">
        <v>73</v>
      </c>
      <c r="C28" s="65" t="s">
        <v>74</v>
      </c>
      <c r="D28" s="103">
        <v>1</v>
      </c>
      <c r="E28" s="103">
        <f>Wellness!D28</f>
        <v>0.66666666666666663</v>
      </c>
      <c r="F28" s="103">
        <f>AVERAGE(Discipline!$D28,Discipline!$E28)</f>
        <v>0.83333333333333326</v>
      </c>
      <c r="G28" s="104" t="str" cm="1">
        <f t="array" ref="G28">_xlfn.IFS(F28&gt;=80%,"5",F28&gt;=70%,"4",F28&gt;=60%,"3",F28&gt;=50%,"2",F28&gt;=40%,"1",F28&lt;40%,"0")</f>
        <v>5</v>
      </c>
      <c r="H28" s="105">
        <v>16</v>
      </c>
      <c r="I28" s="105">
        <f t="shared" si="0"/>
        <v>2</v>
      </c>
      <c r="J28" s="104"/>
      <c r="K28" s="104">
        <v>2.5</v>
      </c>
      <c r="L28" s="104">
        <v>2.5</v>
      </c>
      <c r="M28" s="104">
        <f t="shared" si="1"/>
        <v>12</v>
      </c>
      <c r="N28" s="104">
        <f t="shared" si="2"/>
        <v>60</v>
      </c>
      <c r="O28" s="106">
        <f t="shared" si="5"/>
        <v>6</v>
      </c>
      <c r="Q28" s="103">
        <f>IFERROR(VLOOKUP(B28,[1]Sheet1!B$4:E$241,4,FALSE),"ER")</f>
        <v>0.87634408602150538</v>
      </c>
      <c r="R28" s="103">
        <f>Wellness!X28</f>
        <v>0.66666666666666663</v>
      </c>
      <c r="S28" s="103">
        <f t="shared" si="6"/>
        <v>0.771505376344086</v>
      </c>
      <c r="T28" s="104" t="str" cm="1">
        <f t="array" ref="T28">_xlfn.IFS(S28&gt;=80%,"5",S28&gt;=70%,"4",S28&gt;=60%,"3",S28&gt;=50%,"2",S28&gt;=40%,"1",S28&lt;40%,"0")</f>
        <v>4</v>
      </c>
      <c r="U28" s="105">
        <v>6</v>
      </c>
      <c r="V28" s="105">
        <f t="shared" si="3"/>
        <v>0</v>
      </c>
      <c r="W28" s="104">
        <v>0</v>
      </c>
      <c r="X28" s="104">
        <v>2.7142857142857144</v>
      </c>
      <c r="Y28" s="104">
        <v>2.8</v>
      </c>
      <c r="Z28" s="100">
        <f t="shared" si="7"/>
        <v>9.5142857142857142</v>
      </c>
      <c r="AA28" s="100">
        <f t="shared" si="8"/>
        <v>38.057142857142857</v>
      </c>
      <c r="AB28" s="106">
        <f t="shared" si="9"/>
        <v>3.805714285714286</v>
      </c>
      <c r="AD28" s="82">
        <v>0.8912927350427351</v>
      </c>
      <c r="AE28" s="82">
        <f>Wellness!AR28</f>
        <v>0.23333333333333334</v>
      </c>
      <c r="AF28" s="82">
        <f t="shared" si="10"/>
        <v>0.56231303418803424</v>
      </c>
      <c r="AG28" s="104" t="str" cm="1">
        <f t="array" ref="AG28">_xlfn.IFS(AF28&gt;=80%,"5",AF28&gt;=70%,"4",AF28&gt;=60%,"3",AF28&gt;=50%,"2",AF28&gt;=40%,"1",AF28&lt;40%,"0")</f>
        <v>2</v>
      </c>
      <c r="AH28" s="105">
        <v>1</v>
      </c>
      <c r="AI28" s="105">
        <f t="shared" si="11"/>
        <v>0</v>
      </c>
      <c r="AJ28" s="104">
        <v>1.75</v>
      </c>
      <c r="AK28" s="104">
        <v>0.88888888888888884</v>
      </c>
      <c r="AL28" s="104">
        <v>1</v>
      </c>
      <c r="AM28" s="100">
        <f t="shared" si="12"/>
        <v>5.6388888888888893</v>
      </c>
      <c r="AN28" s="100">
        <f t="shared" si="13"/>
        <v>22.555555555555557</v>
      </c>
      <c r="AO28" s="106">
        <f t="shared" si="14"/>
        <v>2.255555555555556</v>
      </c>
      <c r="AQ28" s="82">
        <v>0.93525326797385633</v>
      </c>
      <c r="AR28" s="82">
        <f>Wellness!X28</f>
        <v>0.66666666666666663</v>
      </c>
      <c r="AS28" s="103">
        <f>AVERAGE(Discipline!$D28,Discipline!$E28)</f>
        <v>0.83333333333333326</v>
      </c>
      <c r="AT28" s="104" t="str" cm="1">
        <f t="array" ref="AT28">_xlfn.IFS(AS28&gt;=80%,"5",AS28&gt;=70%,"4",AS28&gt;=60%,"3",AS28&gt;=50%,"2",AS28&gt;=40%,"1",AS28&lt;40%,"0")</f>
        <v>5</v>
      </c>
      <c r="AU28" s="105">
        <v>16</v>
      </c>
      <c r="AV28" s="105">
        <f t="shared" si="4"/>
        <v>2</v>
      </c>
      <c r="AW28" s="104"/>
      <c r="AX28" s="104">
        <v>2.25</v>
      </c>
      <c r="AY28" s="104">
        <v>2</v>
      </c>
      <c r="AZ28" s="100">
        <f t="shared" si="15"/>
        <v>11.25</v>
      </c>
      <c r="BA28" s="100">
        <f t="shared" si="16"/>
        <v>45</v>
      </c>
      <c r="BB28" s="106">
        <f t="shared" si="17"/>
        <v>4.5</v>
      </c>
    </row>
    <row r="29" spans="1:54" s="77" customFormat="1" x14ac:dyDescent="0.3">
      <c r="A29" s="71">
        <v>25</v>
      </c>
      <c r="B29" s="60" t="s">
        <v>75</v>
      </c>
      <c r="C29" s="61" t="s">
        <v>76</v>
      </c>
      <c r="D29" s="82">
        <v>0.92859999999999998</v>
      </c>
      <c r="E29" s="82">
        <f>Wellness!D29</f>
        <v>0.8</v>
      </c>
      <c r="F29" s="82">
        <f>AVERAGE(Discipline!$D29,Discipline!$E29)</f>
        <v>0.86430000000000007</v>
      </c>
      <c r="G29" s="100" t="str" cm="1">
        <f t="array" ref="G29">_xlfn.IFS(F29&gt;=80%,"5",F29&gt;=70%,"4",F29&gt;=60%,"3",F29&gt;=50%,"2",F29&gt;=40%,"1",F29&lt;40%,"0")</f>
        <v>5</v>
      </c>
      <c r="H29" s="101">
        <v>18</v>
      </c>
      <c r="I29" s="101">
        <f t="shared" si="0"/>
        <v>2</v>
      </c>
      <c r="J29" s="100"/>
      <c r="K29" s="100">
        <v>3.5</v>
      </c>
      <c r="L29" s="100">
        <v>3.5</v>
      </c>
      <c r="M29" s="100">
        <f t="shared" si="1"/>
        <v>14</v>
      </c>
      <c r="N29" s="100">
        <f t="shared" si="2"/>
        <v>70</v>
      </c>
      <c r="O29" s="99">
        <f t="shared" si="5"/>
        <v>7</v>
      </c>
      <c r="Q29" s="82">
        <f>IFERROR(VLOOKUP(B29,[1]Sheet1!B$4:E$241,4,FALSE),"ER")</f>
        <v>0.9161319073083779</v>
      </c>
      <c r="R29" s="82">
        <f>Wellness!X29</f>
        <v>6.6666666666666666E-2</v>
      </c>
      <c r="S29" s="82">
        <f t="shared" si="6"/>
        <v>0.49139928698752228</v>
      </c>
      <c r="T29" s="100" t="str" cm="1">
        <f t="array" ref="T29">_xlfn.IFS(S29&gt;=80%,"5",S29&gt;=70%,"4",S29&gt;=60%,"3",S29&gt;=50%,"2",S29&gt;=40%,"1",S29&lt;40%,"0")</f>
        <v>1</v>
      </c>
      <c r="U29" s="101">
        <v>0</v>
      </c>
      <c r="V29" s="101">
        <f t="shared" si="3"/>
        <v>0</v>
      </c>
      <c r="W29" s="100">
        <v>3</v>
      </c>
      <c r="X29" s="100">
        <v>3.1428571428571428</v>
      </c>
      <c r="Y29" s="100">
        <v>3.4</v>
      </c>
      <c r="Z29" s="100">
        <f t="shared" si="7"/>
        <v>10.542857142857143</v>
      </c>
      <c r="AA29" s="100">
        <f t="shared" si="8"/>
        <v>42.171428571428571</v>
      </c>
      <c r="AB29" s="99">
        <f t="shared" si="9"/>
        <v>4.2171428571428571</v>
      </c>
      <c r="AD29" s="82">
        <v>0.87819185645272613</v>
      </c>
      <c r="AE29" s="82">
        <f>Wellness!AR29</f>
        <v>0.46666666666666667</v>
      </c>
      <c r="AF29" s="82">
        <f t="shared" si="10"/>
        <v>0.6724292615596964</v>
      </c>
      <c r="AG29" s="100" t="str" cm="1">
        <f t="array" ref="AG29">_xlfn.IFS(AF29&gt;=80%,"5",AF29&gt;=70%,"4",AF29&gt;=60%,"3",AF29&gt;=50%,"2",AF29&gt;=40%,"1",AF29&lt;40%,"0")</f>
        <v>3</v>
      </c>
      <c r="AH29" s="101">
        <v>6</v>
      </c>
      <c r="AI29" s="101">
        <f t="shared" si="11"/>
        <v>0</v>
      </c>
      <c r="AJ29" s="100">
        <v>4.125</v>
      </c>
      <c r="AK29" s="100">
        <v>1.5555555555555556</v>
      </c>
      <c r="AL29" s="100">
        <v>3</v>
      </c>
      <c r="AM29" s="100">
        <f t="shared" si="12"/>
        <v>11.680555555555555</v>
      </c>
      <c r="AN29" s="100">
        <f t="shared" si="13"/>
        <v>46.722222222222221</v>
      </c>
      <c r="AO29" s="99">
        <f t="shared" si="14"/>
        <v>4.6722222222222225</v>
      </c>
      <c r="AQ29" s="82">
        <v>0.88159420289855073</v>
      </c>
      <c r="AR29" s="82">
        <f>Wellness!X29</f>
        <v>6.6666666666666666E-2</v>
      </c>
      <c r="AS29" s="82">
        <f>AVERAGE(Discipline!$D29,Discipline!$E29)</f>
        <v>0.86430000000000007</v>
      </c>
      <c r="AT29" s="100" t="str" cm="1">
        <f t="array" ref="AT29">_xlfn.IFS(AS29&gt;=80%,"5",AS29&gt;=70%,"4",AS29&gt;=60%,"3",AS29&gt;=50%,"2",AS29&gt;=40%,"1",AS29&lt;40%,"0")</f>
        <v>5</v>
      </c>
      <c r="AU29" s="101">
        <v>18</v>
      </c>
      <c r="AV29" s="101">
        <f t="shared" si="4"/>
        <v>2</v>
      </c>
      <c r="AW29" s="100"/>
      <c r="AX29" s="100">
        <v>2.875</v>
      </c>
      <c r="AY29" s="100">
        <v>3</v>
      </c>
      <c r="AZ29" s="100">
        <f t="shared" si="15"/>
        <v>12.875</v>
      </c>
      <c r="BA29" s="100">
        <f t="shared" si="16"/>
        <v>51.5</v>
      </c>
      <c r="BB29" s="99">
        <f t="shared" si="17"/>
        <v>5.15</v>
      </c>
    </row>
    <row r="30" spans="1:54" s="77" customFormat="1" x14ac:dyDescent="0.3">
      <c r="A30" s="72">
        <v>26</v>
      </c>
      <c r="B30" s="64" t="s">
        <v>77</v>
      </c>
      <c r="C30" s="65" t="s">
        <v>78</v>
      </c>
      <c r="D30" s="103">
        <v>1</v>
      </c>
      <c r="E30" s="103">
        <f>Wellness!D30</f>
        <v>0.7</v>
      </c>
      <c r="F30" s="103">
        <f>AVERAGE(Discipline!$D30,Discipline!$E30)</f>
        <v>0.85</v>
      </c>
      <c r="G30" s="104" t="str" cm="1">
        <f t="array" ref="G30">_xlfn.IFS(F30&gt;=80%,"5",F30&gt;=70%,"4",F30&gt;=60%,"3",F30&gt;=50%,"2",F30&gt;=40%,"1",F30&lt;40%,"0")</f>
        <v>5</v>
      </c>
      <c r="H30" s="105">
        <v>16</v>
      </c>
      <c r="I30" s="105">
        <f t="shared" si="0"/>
        <v>2</v>
      </c>
      <c r="J30" s="104"/>
      <c r="K30" s="104">
        <v>2.5803571428571428</v>
      </c>
      <c r="L30" s="104">
        <v>2.5892857142857144</v>
      </c>
      <c r="M30" s="104">
        <f t="shared" si="1"/>
        <v>12.169642857142858</v>
      </c>
      <c r="N30" s="104">
        <f t="shared" si="2"/>
        <v>60.848214285714285</v>
      </c>
      <c r="O30" s="106">
        <f t="shared" si="5"/>
        <v>6.0848214285714288</v>
      </c>
      <c r="Q30" s="103">
        <f>IFERROR(VLOOKUP(B30,[1]Sheet1!B$4:E$241,4,FALSE),"ER")</f>
        <v>0.94687499999999991</v>
      </c>
      <c r="R30" s="103">
        <f>Wellness!X30</f>
        <v>0.66666666666666663</v>
      </c>
      <c r="S30" s="103">
        <f t="shared" si="6"/>
        <v>0.80677083333333321</v>
      </c>
      <c r="T30" s="104" t="str" cm="1">
        <f t="array" ref="T30">_xlfn.IFS(S30&gt;=80%,"5",S30&gt;=70%,"4",S30&gt;=60%,"3",S30&gt;=50%,"2",S30&gt;=40%,"1",S30&lt;40%,"0")</f>
        <v>5</v>
      </c>
      <c r="U30" s="105">
        <v>8</v>
      </c>
      <c r="V30" s="105">
        <f t="shared" si="3"/>
        <v>0</v>
      </c>
      <c r="W30" s="104">
        <v>2</v>
      </c>
      <c r="X30" s="104">
        <v>3.5714285714285716</v>
      </c>
      <c r="Y30" s="104">
        <v>4</v>
      </c>
      <c r="Z30" s="100">
        <f t="shared" si="7"/>
        <v>14.571428571428571</v>
      </c>
      <c r="AA30" s="100">
        <f t="shared" si="8"/>
        <v>58.285714285714285</v>
      </c>
      <c r="AB30" s="106">
        <f t="shared" si="9"/>
        <v>5.8285714285714292</v>
      </c>
      <c r="AD30" s="82">
        <v>0.97916666666666674</v>
      </c>
      <c r="AE30" s="82">
        <f>Wellness!AR30</f>
        <v>0.66666666666666663</v>
      </c>
      <c r="AF30" s="82">
        <f t="shared" si="10"/>
        <v>0.82291666666666674</v>
      </c>
      <c r="AG30" s="104" t="str" cm="1">
        <f t="array" ref="AG30">_xlfn.IFS(AF30&gt;=80%,"5",AF30&gt;=70%,"4",AF30&gt;=60%,"3",AF30&gt;=50%,"2",AF30&gt;=40%,"1",AF30&lt;40%,"0")</f>
        <v>5</v>
      </c>
      <c r="AH30" s="105">
        <v>6</v>
      </c>
      <c r="AI30" s="105">
        <f t="shared" si="11"/>
        <v>0</v>
      </c>
      <c r="AJ30" s="104">
        <v>3.25</v>
      </c>
      <c r="AK30" s="104">
        <v>2.6666666666666665</v>
      </c>
      <c r="AL30" s="104">
        <v>3</v>
      </c>
      <c r="AM30" s="100">
        <f t="shared" si="12"/>
        <v>13.916666666666666</v>
      </c>
      <c r="AN30" s="100">
        <f t="shared" si="13"/>
        <v>55.666666666666664</v>
      </c>
      <c r="AO30" s="106">
        <f t="shared" si="14"/>
        <v>5.5666666666666664</v>
      </c>
      <c r="AQ30" s="82">
        <v>0.94065217391304357</v>
      </c>
      <c r="AR30" s="82">
        <f>Wellness!X30</f>
        <v>0.66666666666666663</v>
      </c>
      <c r="AS30" s="103">
        <f>AVERAGE(Discipline!$D30,Discipline!$E30)</f>
        <v>0.85</v>
      </c>
      <c r="AT30" s="104" t="str" cm="1">
        <f t="array" ref="AT30">_xlfn.IFS(AS30&gt;=80%,"5",AS30&gt;=70%,"4",AS30&gt;=60%,"3",AS30&gt;=50%,"2",AS30&gt;=40%,"1",AS30&lt;40%,"0")</f>
        <v>5</v>
      </c>
      <c r="AU30" s="105">
        <v>16</v>
      </c>
      <c r="AV30" s="105">
        <f t="shared" si="4"/>
        <v>2</v>
      </c>
      <c r="AW30" s="104"/>
      <c r="AX30" s="104">
        <v>2.75</v>
      </c>
      <c r="AY30" s="104">
        <v>2.3333333333333335</v>
      </c>
      <c r="AZ30" s="100">
        <f t="shared" si="15"/>
        <v>12.083333333333334</v>
      </c>
      <c r="BA30" s="100">
        <f t="shared" si="16"/>
        <v>48.333333333333336</v>
      </c>
      <c r="BB30" s="106">
        <f t="shared" si="17"/>
        <v>4.8333333333333339</v>
      </c>
    </row>
    <row r="31" spans="1:54" s="77" customFormat="1" x14ac:dyDescent="0.3">
      <c r="A31" s="71">
        <v>27</v>
      </c>
      <c r="B31" s="60" t="s">
        <v>79</v>
      </c>
      <c r="C31" s="61" t="s">
        <v>80</v>
      </c>
      <c r="D31" s="82">
        <v>1</v>
      </c>
      <c r="E31" s="82">
        <f>Wellness!D31</f>
        <v>0.66666666666666663</v>
      </c>
      <c r="F31" s="82">
        <f>AVERAGE(Discipline!$D31,Discipline!$E31)</f>
        <v>0.83333333333333326</v>
      </c>
      <c r="G31" s="100" t="str" cm="1">
        <f t="array" ref="G31">_xlfn.IFS(F31&gt;=80%,"5",F31&gt;=70%,"4",F31&gt;=60%,"3",F31&gt;=50%,"2",F31&gt;=40%,"1",F31&lt;40%,"0")</f>
        <v>5</v>
      </c>
      <c r="H31" s="101">
        <v>16</v>
      </c>
      <c r="I31" s="101">
        <f t="shared" si="0"/>
        <v>2</v>
      </c>
      <c r="J31" s="100"/>
      <c r="K31" s="100">
        <v>1.375</v>
      </c>
      <c r="L31" s="100">
        <v>1.5</v>
      </c>
      <c r="M31" s="100">
        <f t="shared" si="1"/>
        <v>9.875</v>
      </c>
      <c r="N31" s="100">
        <f t="shared" si="2"/>
        <v>49.375</v>
      </c>
      <c r="O31" s="99">
        <f t="shared" si="5"/>
        <v>4.9375</v>
      </c>
      <c r="Q31" s="82">
        <f>IFERROR(VLOOKUP(B31,[1]Sheet1!B$4:E$241,4,FALSE),"ER")</f>
        <v>0.8888402406417113</v>
      </c>
      <c r="R31" s="82">
        <f>Wellness!X31</f>
        <v>0.66666666666666663</v>
      </c>
      <c r="S31" s="82">
        <f t="shared" si="6"/>
        <v>0.77775345365418902</v>
      </c>
      <c r="T31" s="100" t="str" cm="1">
        <f t="array" ref="T31">_xlfn.IFS(S31&gt;=80%,"5",S31&gt;=70%,"4",S31&gt;=60%,"3",S31&gt;=50%,"2",S31&gt;=40%,"1",S31&lt;40%,"0")</f>
        <v>4</v>
      </c>
      <c r="U31" s="101">
        <v>2</v>
      </c>
      <c r="V31" s="101">
        <f t="shared" si="3"/>
        <v>0</v>
      </c>
      <c r="W31" s="100">
        <v>4</v>
      </c>
      <c r="X31" s="100">
        <v>3.8571428571428572</v>
      </c>
      <c r="Y31" s="100">
        <v>3.8</v>
      </c>
      <c r="Z31" s="100">
        <f t="shared" si="7"/>
        <v>15.657142857142858</v>
      </c>
      <c r="AA31" s="100">
        <f t="shared" si="8"/>
        <v>62.628571428571433</v>
      </c>
      <c r="AB31" s="99">
        <f t="shared" si="9"/>
        <v>6.2628571428571433</v>
      </c>
      <c r="AD31" s="82">
        <v>0.82859021598071936</v>
      </c>
      <c r="AE31" s="82">
        <f>Wellness!AR31</f>
        <v>0.66666666666666663</v>
      </c>
      <c r="AF31" s="82">
        <f t="shared" si="10"/>
        <v>0.74762844132369299</v>
      </c>
      <c r="AG31" s="100" t="str" cm="1">
        <f t="array" ref="AG31">_xlfn.IFS(AF31&gt;=80%,"5",AF31&gt;=70%,"4",AF31&gt;=60%,"3",AF31&gt;=50%,"2",AF31&gt;=40%,"1",AF31&lt;40%,"0")</f>
        <v>4</v>
      </c>
      <c r="AH31" s="101">
        <v>4</v>
      </c>
      <c r="AI31" s="101">
        <f t="shared" si="11"/>
        <v>0</v>
      </c>
      <c r="AJ31" s="100">
        <v>2.625</v>
      </c>
      <c r="AK31" s="100">
        <v>1.3333333333333333</v>
      </c>
      <c r="AL31" s="100">
        <v>1.625</v>
      </c>
      <c r="AM31" s="100">
        <f t="shared" si="12"/>
        <v>9.5833333333333321</v>
      </c>
      <c r="AN31" s="100">
        <f t="shared" si="13"/>
        <v>38.333333333333329</v>
      </c>
      <c r="AO31" s="99">
        <f t="shared" si="14"/>
        <v>3.833333333333333</v>
      </c>
      <c r="AQ31" s="82">
        <v>0.91666666666666674</v>
      </c>
      <c r="AR31" s="82">
        <f>Wellness!X31</f>
        <v>0.66666666666666663</v>
      </c>
      <c r="AS31" s="82">
        <f>AVERAGE(Discipline!$D31,Discipline!$E31)</f>
        <v>0.83333333333333326</v>
      </c>
      <c r="AT31" s="100" t="str" cm="1">
        <f t="array" ref="AT31">_xlfn.IFS(AS31&gt;=80%,"5",AS31&gt;=70%,"4",AS31&gt;=60%,"3",AS31&gt;=50%,"2",AS31&gt;=40%,"1",AS31&lt;40%,"0")</f>
        <v>5</v>
      </c>
      <c r="AU31" s="101">
        <v>16</v>
      </c>
      <c r="AV31" s="101">
        <f t="shared" si="4"/>
        <v>2</v>
      </c>
      <c r="AW31" s="100"/>
      <c r="AX31" s="100">
        <v>4</v>
      </c>
      <c r="AY31" s="100">
        <v>4</v>
      </c>
      <c r="AZ31" s="100">
        <f t="shared" si="15"/>
        <v>15</v>
      </c>
      <c r="BA31" s="100">
        <f t="shared" si="16"/>
        <v>60</v>
      </c>
      <c r="BB31" s="99">
        <f t="shared" si="17"/>
        <v>6</v>
      </c>
    </row>
    <row r="32" spans="1:54" s="77" customFormat="1" x14ac:dyDescent="0.3">
      <c r="A32" s="72">
        <v>28</v>
      </c>
      <c r="B32" s="64" t="s">
        <v>81</v>
      </c>
      <c r="C32" s="65" t="s">
        <v>82</v>
      </c>
      <c r="D32" s="103">
        <v>1</v>
      </c>
      <c r="E32" s="103">
        <f>Wellness!D32</f>
        <v>0.5</v>
      </c>
      <c r="F32" s="103">
        <f>AVERAGE(Discipline!$D32,Discipline!$E32)</f>
        <v>0.75</v>
      </c>
      <c r="G32" s="104" t="str" cm="1">
        <f t="array" ref="G32">_xlfn.IFS(F32&gt;=80%,"5",F32&gt;=70%,"4",F32&gt;=60%,"3",F32&gt;=50%,"2",F32&gt;=40%,"1",F32&lt;40%,"0")</f>
        <v>4</v>
      </c>
      <c r="H32" s="105">
        <v>7</v>
      </c>
      <c r="I32" s="105">
        <f t="shared" si="0"/>
        <v>0</v>
      </c>
      <c r="J32" s="104"/>
      <c r="K32" s="104">
        <v>1.75</v>
      </c>
      <c r="L32" s="104">
        <v>2.25</v>
      </c>
      <c r="M32" s="104">
        <f t="shared" si="1"/>
        <v>8</v>
      </c>
      <c r="N32" s="104">
        <f t="shared" si="2"/>
        <v>40</v>
      </c>
      <c r="O32" s="106">
        <f t="shared" si="5"/>
        <v>4</v>
      </c>
      <c r="Q32" s="103">
        <f>IFERROR(VLOOKUP(B32,[1]Sheet1!B$4:E$241,4,FALSE),"ER")</f>
        <v>0.85137096774193544</v>
      </c>
      <c r="R32" s="103">
        <f>Wellness!X32</f>
        <v>0</v>
      </c>
      <c r="S32" s="103">
        <f t="shared" si="6"/>
        <v>0.42568548387096772</v>
      </c>
      <c r="T32" s="104" t="str" cm="1">
        <f t="array" ref="T32">_xlfn.IFS(S32&gt;=80%,"5",S32&gt;=70%,"4",S32&gt;=60%,"3",S32&gt;=50%,"2",S32&gt;=40%,"1",S32&lt;40%,"0")</f>
        <v>1</v>
      </c>
      <c r="U32" s="105">
        <v>0</v>
      </c>
      <c r="V32" s="105">
        <f t="shared" si="3"/>
        <v>0</v>
      </c>
      <c r="W32" s="104">
        <v>2</v>
      </c>
      <c r="X32" s="104">
        <v>3</v>
      </c>
      <c r="Y32" s="104">
        <v>3.2</v>
      </c>
      <c r="Z32" s="100">
        <f t="shared" si="7"/>
        <v>9.1999999999999993</v>
      </c>
      <c r="AA32" s="100">
        <f t="shared" si="8"/>
        <v>36.799999999999997</v>
      </c>
      <c r="AB32" s="106">
        <f t="shared" si="9"/>
        <v>3.6799999999999997</v>
      </c>
      <c r="AD32" s="82">
        <v>0.67300857843137252</v>
      </c>
      <c r="AE32" s="82">
        <f>Wellness!AR32</f>
        <v>6.6666666666666666E-2</v>
      </c>
      <c r="AF32" s="82">
        <f t="shared" si="10"/>
        <v>0.36983762254901958</v>
      </c>
      <c r="AG32" s="104" t="str" cm="1">
        <f t="array" ref="AG32">_xlfn.IFS(AF32&gt;=80%,"5",AF32&gt;=70%,"4",AF32&gt;=60%,"3",AF32&gt;=50%,"2",AF32&gt;=40%,"1",AF32&lt;40%,"0")</f>
        <v>0</v>
      </c>
      <c r="AH32" s="105">
        <v>2</v>
      </c>
      <c r="AI32" s="105">
        <f t="shared" si="11"/>
        <v>0</v>
      </c>
      <c r="AJ32" s="104">
        <v>3</v>
      </c>
      <c r="AK32" s="104">
        <v>0.66666666666666663</v>
      </c>
      <c r="AL32" s="104">
        <v>0.875</v>
      </c>
      <c r="AM32" s="100">
        <f t="shared" si="12"/>
        <v>4.5416666666666661</v>
      </c>
      <c r="AN32" s="100">
        <f t="shared" si="13"/>
        <v>18.166666666666664</v>
      </c>
      <c r="AO32" s="106">
        <f t="shared" si="14"/>
        <v>1.8166666666666664</v>
      </c>
      <c r="AQ32" s="82">
        <v>0.79153726708074534</v>
      </c>
      <c r="AR32" s="82">
        <f>Wellness!X32</f>
        <v>0</v>
      </c>
      <c r="AS32" s="103">
        <f>AVERAGE(Discipline!$D32,Discipline!$E32)</f>
        <v>0.75</v>
      </c>
      <c r="AT32" s="104" t="str" cm="1">
        <f t="array" ref="AT32">_xlfn.IFS(AS32&gt;=80%,"5",AS32&gt;=70%,"4",AS32&gt;=60%,"3",AS32&gt;=50%,"2",AS32&gt;=40%,"1",AS32&lt;40%,"0")</f>
        <v>4</v>
      </c>
      <c r="AU32" s="105">
        <v>7</v>
      </c>
      <c r="AV32" s="105">
        <f t="shared" si="4"/>
        <v>0</v>
      </c>
      <c r="AW32" s="104"/>
      <c r="AX32" s="104">
        <v>3.25</v>
      </c>
      <c r="AY32" s="104">
        <v>3.3333333333333335</v>
      </c>
      <c r="AZ32" s="100">
        <f t="shared" si="15"/>
        <v>10.583333333333334</v>
      </c>
      <c r="BA32" s="100">
        <f t="shared" si="16"/>
        <v>42.333333333333336</v>
      </c>
      <c r="BB32" s="106">
        <f t="shared" si="17"/>
        <v>4.2333333333333334</v>
      </c>
    </row>
    <row r="33" spans="1:54" s="77" customFormat="1" x14ac:dyDescent="0.3">
      <c r="A33" s="71">
        <v>29</v>
      </c>
      <c r="B33" s="60" t="s">
        <v>83</v>
      </c>
      <c r="C33" s="61" t="s">
        <v>84</v>
      </c>
      <c r="D33" s="82">
        <v>1</v>
      </c>
      <c r="E33" s="82">
        <f>Wellness!D33</f>
        <v>0.93333333333333335</v>
      </c>
      <c r="F33" s="82">
        <f>AVERAGE(Discipline!$D33,Discipline!$E33)</f>
        <v>0.96666666666666667</v>
      </c>
      <c r="G33" s="100" t="str" cm="1">
        <f t="array" ref="G33">_xlfn.IFS(F33&gt;=80%,"5",F33&gt;=70%,"4",F33&gt;=60%,"3",F33&gt;=50%,"2",F33&gt;=40%,"1",F33&lt;40%,"0")</f>
        <v>5</v>
      </c>
      <c r="H33" s="101">
        <v>21</v>
      </c>
      <c r="I33" s="101">
        <f t="shared" si="0"/>
        <v>3</v>
      </c>
      <c r="J33" s="100"/>
      <c r="K33" s="100">
        <v>2.0892857142857144</v>
      </c>
      <c r="L33" s="100">
        <v>2.7589285714285712</v>
      </c>
      <c r="M33" s="100">
        <f t="shared" si="1"/>
        <v>12.848214285714286</v>
      </c>
      <c r="N33" s="100">
        <f t="shared" si="2"/>
        <v>64.241071428571431</v>
      </c>
      <c r="O33" s="99">
        <f t="shared" si="5"/>
        <v>6.4241071428571432</v>
      </c>
      <c r="Q33" s="82">
        <f>IFERROR(VLOOKUP(B33,[1]Sheet1!B$4:E$241,4,FALSE),"ER")</f>
        <v>0.92463541666666671</v>
      </c>
      <c r="R33" s="82">
        <f>Wellness!X33</f>
        <v>0.8</v>
      </c>
      <c r="S33" s="82">
        <f t="shared" si="6"/>
        <v>0.86231770833333332</v>
      </c>
      <c r="T33" s="100" t="str" cm="1">
        <f t="array" ref="T33">_xlfn.IFS(S33&gt;=80%,"5",S33&gt;=70%,"4",S33&gt;=60%,"3",S33&gt;=50%,"2",S33&gt;=40%,"1",S33&lt;40%,"0")</f>
        <v>5</v>
      </c>
      <c r="U33" s="101">
        <v>7</v>
      </c>
      <c r="V33" s="101">
        <f t="shared" si="3"/>
        <v>0</v>
      </c>
      <c r="W33" s="100">
        <v>2</v>
      </c>
      <c r="X33" s="100">
        <v>3.1428571428571428</v>
      </c>
      <c r="Y33" s="100">
        <v>3</v>
      </c>
      <c r="Z33" s="100">
        <f t="shared" si="7"/>
        <v>13.142857142857142</v>
      </c>
      <c r="AA33" s="100">
        <f t="shared" si="8"/>
        <v>52.571428571428569</v>
      </c>
      <c r="AB33" s="99">
        <f t="shared" si="9"/>
        <v>5.2571428571428571</v>
      </c>
      <c r="AD33" s="82">
        <v>0.92192028985507246</v>
      </c>
      <c r="AE33" s="82">
        <f>Wellness!AR33</f>
        <v>0.8</v>
      </c>
      <c r="AF33" s="82">
        <f t="shared" si="10"/>
        <v>0.86096014492753625</v>
      </c>
      <c r="AG33" s="100" t="str" cm="1">
        <f t="array" ref="AG33">_xlfn.IFS(AF33&gt;=80%,"5",AF33&gt;=70%,"4",AF33&gt;=60%,"3",AF33&gt;=50%,"2",AF33&gt;=40%,"1",AF33&lt;40%,"0")</f>
        <v>5</v>
      </c>
      <c r="AH33" s="101">
        <v>13</v>
      </c>
      <c r="AI33" s="101">
        <f t="shared" si="11"/>
        <v>1</v>
      </c>
      <c r="AJ33" s="100">
        <v>3.375</v>
      </c>
      <c r="AK33" s="100">
        <v>2.4444444444444446</v>
      </c>
      <c r="AL33" s="100">
        <v>2.25</v>
      </c>
      <c r="AM33" s="100">
        <f t="shared" si="12"/>
        <v>14.069444444444445</v>
      </c>
      <c r="AN33" s="100">
        <f t="shared" si="13"/>
        <v>56.277777777777786</v>
      </c>
      <c r="AO33" s="99">
        <f t="shared" si="14"/>
        <v>5.6277777777777791</v>
      </c>
      <c r="AQ33" s="82">
        <v>0.90138716356107662</v>
      </c>
      <c r="AR33" s="82">
        <f>Wellness!X33</f>
        <v>0.8</v>
      </c>
      <c r="AS33" s="82">
        <f>AVERAGE(Discipline!$D33,Discipline!$E33)</f>
        <v>0.96666666666666667</v>
      </c>
      <c r="AT33" s="100" t="str" cm="1">
        <f t="array" ref="AT33">_xlfn.IFS(AS33&gt;=80%,"5",AS33&gt;=70%,"4",AS33&gt;=60%,"3",AS33&gt;=50%,"2",AS33&gt;=40%,"1",AS33&lt;40%,"0")</f>
        <v>5</v>
      </c>
      <c r="AU33" s="101">
        <v>21</v>
      </c>
      <c r="AV33" s="101">
        <f t="shared" si="4"/>
        <v>3</v>
      </c>
      <c r="AW33" s="100"/>
      <c r="AX33" s="100">
        <v>3</v>
      </c>
      <c r="AY33" s="100">
        <v>2.6666666666666665</v>
      </c>
      <c r="AZ33" s="100">
        <f t="shared" si="15"/>
        <v>13.666666666666666</v>
      </c>
      <c r="BA33" s="100">
        <f t="shared" si="16"/>
        <v>54.666666666666664</v>
      </c>
      <c r="BB33" s="99">
        <f t="shared" si="17"/>
        <v>5.4666666666666668</v>
      </c>
    </row>
    <row r="34" spans="1:54" s="77" customFormat="1" x14ac:dyDescent="0.3">
      <c r="A34" s="72">
        <v>30</v>
      </c>
      <c r="B34" s="64" t="s">
        <v>85</v>
      </c>
      <c r="C34" s="65" t="s">
        <v>86</v>
      </c>
      <c r="D34" s="103">
        <v>1</v>
      </c>
      <c r="E34" s="103">
        <f>Wellness!D34</f>
        <v>0.8</v>
      </c>
      <c r="F34" s="103">
        <f>AVERAGE(Discipline!$D34,Discipline!$E34)</f>
        <v>0.9</v>
      </c>
      <c r="G34" s="104" t="str" cm="1">
        <f t="array" ref="G34">_xlfn.IFS(F34&gt;=80%,"5",F34&gt;=70%,"4",F34&gt;=60%,"3",F34&gt;=50%,"2",F34&gt;=40%,"1",F34&lt;40%,"0")</f>
        <v>5</v>
      </c>
      <c r="H34" s="105">
        <v>18</v>
      </c>
      <c r="I34" s="105">
        <f t="shared" si="0"/>
        <v>2</v>
      </c>
      <c r="J34" s="104"/>
      <c r="K34" s="104">
        <v>1.5</v>
      </c>
      <c r="L34" s="104">
        <v>2</v>
      </c>
      <c r="M34" s="104">
        <f t="shared" si="1"/>
        <v>10.5</v>
      </c>
      <c r="N34" s="104">
        <f t="shared" si="2"/>
        <v>52.5</v>
      </c>
      <c r="O34" s="106">
        <f t="shared" si="5"/>
        <v>5.25</v>
      </c>
      <c r="Q34" s="103">
        <f>IFERROR(VLOOKUP(B34,[1]Sheet1!B$4:E$241,4,FALSE),"ER")</f>
        <v>0.83401881720430104</v>
      </c>
      <c r="R34" s="103">
        <f>Wellness!X34</f>
        <v>0.8</v>
      </c>
      <c r="S34" s="103">
        <f t="shared" si="6"/>
        <v>0.81700940860215054</v>
      </c>
      <c r="T34" s="104" t="str" cm="1">
        <f t="array" ref="T34">_xlfn.IFS(S34&gt;=80%,"5",S34&gt;=70%,"4",S34&gt;=60%,"3",S34&gt;=50%,"2",S34&gt;=40%,"1",S34&lt;40%,"0")</f>
        <v>5</v>
      </c>
      <c r="U34" s="105">
        <v>12</v>
      </c>
      <c r="V34" s="105">
        <f t="shared" si="3"/>
        <v>1</v>
      </c>
      <c r="W34" s="104">
        <v>2</v>
      </c>
      <c r="X34" s="104">
        <v>3</v>
      </c>
      <c r="Y34" s="104">
        <v>2.8</v>
      </c>
      <c r="Z34" s="100">
        <f t="shared" si="7"/>
        <v>13.8</v>
      </c>
      <c r="AA34" s="100">
        <f t="shared" si="8"/>
        <v>55.2</v>
      </c>
      <c r="AB34" s="106">
        <f t="shared" si="9"/>
        <v>5.5200000000000005</v>
      </c>
      <c r="AD34" s="82">
        <v>0.83571428571428574</v>
      </c>
      <c r="AE34" s="82">
        <f>Wellness!AR34</f>
        <v>0.8</v>
      </c>
      <c r="AF34" s="82">
        <f t="shared" si="10"/>
        <v>0.81785714285714284</v>
      </c>
      <c r="AG34" s="104" t="str" cm="1">
        <f t="array" ref="AG34">_xlfn.IFS(AF34&gt;=80%,"5",AF34&gt;=70%,"4",AF34&gt;=60%,"3",AF34&gt;=50%,"2",AF34&gt;=40%,"1",AF34&lt;40%,"0")</f>
        <v>5</v>
      </c>
      <c r="AH34" s="105">
        <v>2</v>
      </c>
      <c r="AI34" s="105">
        <f t="shared" si="11"/>
        <v>0</v>
      </c>
      <c r="AJ34" s="104">
        <v>2.125</v>
      </c>
      <c r="AK34" s="104">
        <v>0.55555555555555558</v>
      </c>
      <c r="AL34" s="104">
        <v>1.125</v>
      </c>
      <c r="AM34" s="100">
        <f t="shared" si="12"/>
        <v>8.8055555555555554</v>
      </c>
      <c r="AN34" s="100">
        <f t="shared" si="13"/>
        <v>35.222222222222221</v>
      </c>
      <c r="AO34" s="106">
        <f t="shared" si="14"/>
        <v>3.5222222222222221</v>
      </c>
      <c r="AQ34" s="82">
        <v>0.83863871635610765</v>
      </c>
      <c r="AR34" s="82">
        <f>Wellness!X34</f>
        <v>0.8</v>
      </c>
      <c r="AS34" s="103">
        <f>AVERAGE(Discipline!$D34,Discipline!$E34)</f>
        <v>0.9</v>
      </c>
      <c r="AT34" s="104" t="str" cm="1">
        <f t="array" ref="AT34">_xlfn.IFS(AS34&gt;=80%,"5",AS34&gt;=70%,"4",AS34&gt;=60%,"3",AS34&gt;=50%,"2",AS34&gt;=40%,"1",AS34&lt;40%,"0")</f>
        <v>5</v>
      </c>
      <c r="AU34" s="105">
        <v>18</v>
      </c>
      <c r="AV34" s="105">
        <f t="shared" si="4"/>
        <v>2</v>
      </c>
      <c r="AW34" s="104"/>
      <c r="AX34" s="104">
        <v>2.625</v>
      </c>
      <c r="AY34" s="104">
        <v>2.3333333333333335</v>
      </c>
      <c r="AZ34" s="100">
        <f t="shared" si="15"/>
        <v>11.958333333333334</v>
      </c>
      <c r="BA34" s="100">
        <f t="shared" si="16"/>
        <v>47.833333333333336</v>
      </c>
      <c r="BB34" s="106">
        <f t="shared" si="17"/>
        <v>4.7833333333333341</v>
      </c>
    </row>
    <row r="35" spans="1:54" s="77" customFormat="1" x14ac:dyDescent="0.3">
      <c r="A35" s="71">
        <v>31</v>
      </c>
      <c r="B35" s="60" t="s">
        <v>87</v>
      </c>
      <c r="C35" s="61" t="s">
        <v>88</v>
      </c>
      <c r="D35" s="82">
        <v>0.85</v>
      </c>
      <c r="E35" s="82">
        <f>Wellness!D35</f>
        <v>0.66666666666666663</v>
      </c>
      <c r="F35" s="82">
        <f>AVERAGE(Discipline!$D35,Discipline!$E35)</f>
        <v>0.7583333333333333</v>
      </c>
      <c r="G35" s="100" t="str" cm="1">
        <f t="array" ref="G35">_xlfn.IFS(F35&gt;=80%,"5",F35&gt;=70%,"4",F35&gt;=60%,"3",F35&gt;=50%,"2",F35&gt;=40%,"1",F35&lt;40%,"0")</f>
        <v>4</v>
      </c>
      <c r="H35" s="101">
        <v>14</v>
      </c>
      <c r="I35" s="101">
        <f t="shared" si="0"/>
        <v>1</v>
      </c>
      <c r="J35" s="100"/>
      <c r="K35" s="100">
        <v>1.75</v>
      </c>
      <c r="L35" s="100">
        <v>2</v>
      </c>
      <c r="M35" s="100">
        <f t="shared" si="1"/>
        <v>8.75</v>
      </c>
      <c r="N35" s="100">
        <f t="shared" si="2"/>
        <v>43.75</v>
      </c>
      <c r="O35" s="99">
        <f t="shared" si="5"/>
        <v>4.375</v>
      </c>
      <c r="Q35" s="82">
        <f>IFERROR(VLOOKUP(B35,[1]Sheet1!B$4:E$241,4,FALSE),"ER")</f>
        <v>0.84012096774193545</v>
      </c>
      <c r="R35" s="82">
        <f>Wellness!X35</f>
        <v>0.66666666666666663</v>
      </c>
      <c r="S35" s="82">
        <f t="shared" si="6"/>
        <v>0.7533938172043011</v>
      </c>
      <c r="T35" s="100" t="str" cm="1">
        <f t="array" ref="T35">_xlfn.IFS(S35&gt;=80%,"5",S35&gt;=70%,"4",S35&gt;=60%,"3",S35&gt;=50%,"2",S35&gt;=40%,"1",S35&lt;40%,"0")</f>
        <v>4</v>
      </c>
      <c r="U35" s="101">
        <v>0</v>
      </c>
      <c r="V35" s="101">
        <f t="shared" si="3"/>
        <v>0</v>
      </c>
      <c r="W35" s="100">
        <v>1</v>
      </c>
      <c r="X35" s="100">
        <v>2.5714285714285716</v>
      </c>
      <c r="Y35" s="100">
        <v>2.2000000000000002</v>
      </c>
      <c r="Z35" s="100">
        <f t="shared" si="7"/>
        <v>9.7714285714285722</v>
      </c>
      <c r="AA35" s="100">
        <f t="shared" si="8"/>
        <v>39.085714285714289</v>
      </c>
      <c r="AB35" s="99">
        <f t="shared" si="9"/>
        <v>3.9085714285714293</v>
      </c>
      <c r="AD35" s="82">
        <v>0.66428571428571426</v>
      </c>
      <c r="AE35" s="82">
        <f>Wellness!AR35</f>
        <v>0</v>
      </c>
      <c r="AF35" s="82">
        <f t="shared" si="10"/>
        <v>0.33214285714285713</v>
      </c>
      <c r="AG35" s="100" t="str" cm="1">
        <f t="array" ref="AG35">_xlfn.IFS(AF35&gt;=80%,"5",AF35&gt;=70%,"4",AF35&gt;=60%,"3",AF35&gt;=50%,"2",AF35&gt;=40%,"1",AF35&lt;40%,"0")</f>
        <v>0</v>
      </c>
      <c r="AH35" s="101">
        <v>3</v>
      </c>
      <c r="AI35" s="101">
        <f t="shared" si="11"/>
        <v>0</v>
      </c>
      <c r="AJ35" s="100">
        <v>0.625</v>
      </c>
      <c r="AK35" s="100">
        <v>0.44444444444444442</v>
      </c>
      <c r="AL35" s="100">
        <v>0.25</v>
      </c>
      <c r="AM35" s="100">
        <f t="shared" si="12"/>
        <v>1.3194444444444444</v>
      </c>
      <c r="AN35" s="100">
        <f t="shared" si="13"/>
        <v>5.2777777777777777</v>
      </c>
      <c r="AO35" s="99">
        <f t="shared" si="14"/>
        <v>0.52777777777777779</v>
      </c>
      <c r="AQ35" s="82">
        <v>0.78200483091787432</v>
      </c>
      <c r="AR35" s="82">
        <f>Wellness!X35</f>
        <v>0.66666666666666663</v>
      </c>
      <c r="AS35" s="82">
        <f>AVERAGE(Discipline!$D35,Discipline!$E35)</f>
        <v>0.7583333333333333</v>
      </c>
      <c r="AT35" s="100" t="str" cm="1">
        <f t="array" ref="AT35">_xlfn.IFS(AS35&gt;=80%,"5",AS35&gt;=70%,"4",AS35&gt;=60%,"3",AS35&gt;=50%,"2",AS35&gt;=40%,"1",AS35&lt;40%,"0")</f>
        <v>4</v>
      </c>
      <c r="AU35" s="101">
        <v>14</v>
      </c>
      <c r="AV35" s="101">
        <f t="shared" si="4"/>
        <v>1</v>
      </c>
      <c r="AW35" s="100"/>
      <c r="AX35" s="100">
        <v>3.25</v>
      </c>
      <c r="AY35" s="100">
        <v>3.6666666666666665</v>
      </c>
      <c r="AZ35" s="100">
        <f t="shared" si="15"/>
        <v>11.916666666666666</v>
      </c>
      <c r="BA35" s="100">
        <f t="shared" si="16"/>
        <v>47.666666666666664</v>
      </c>
      <c r="BB35" s="99">
        <f t="shared" si="17"/>
        <v>4.7666666666666666</v>
      </c>
    </row>
    <row r="36" spans="1:54" s="77" customFormat="1" x14ac:dyDescent="0.3">
      <c r="A36" s="72">
        <v>32</v>
      </c>
      <c r="B36" s="64" t="s">
        <v>89</v>
      </c>
      <c r="C36" s="65" t="s">
        <v>90</v>
      </c>
      <c r="D36" s="103">
        <v>0.92859999999999998</v>
      </c>
      <c r="E36" s="103">
        <f>Wellness!D36</f>
        <v>0.3</v>
      </c>
      <c r="F36" s="103">
        <f>AVERAGE(Discipline!$D36,Discipline!$E36)</f>
        <v>0.61429999999999996</v>
      </c>
      <c r="G36" s="104" t="str" cm="1">
        <f t="array" ref="G36">_xlfn.IFS(F36&gt;=80%,"5",F36&gt;=70%,"4",F36&gt;=60%,"3",F36&gt;=50%,"2",F36&gt;=40%,"1",F36&lt;40%,"0")</f>
        <v>3</v>
      </c>
      <c r="H36" s="105">
        <v>7</v>
      </c>
      <c r="I36" s="105">
        <f t="shared" si="0"/>
        <v>0</v>
      </c>
      <c r="J36" s="104"/>
      <c r="K36" s="104">
        <v>3.375</v>
      </c>
      <c r="L36" s="104">
        <v>2.875</v>
      </c>
      <c r="M36" s="104">
        <f t="shared" si="1"/>
        <v>9.25</v>
      </c>
      <c r="N36" s="104">
        <f t="shared" si="2"/>
        <v>46.25</v>
      </c>
      <c r="O36" s="106">
        <f t="shared" si="5"/>
        <v>4.625</v>
      </c>
      <c r="Q36" s="103">
        <f>IFERROR(VLOOKUP(B36,[1]Sheet1!B$4:E$241,4,FALSE),"ER")</f>
        <v>0.83955993761140812</v>
      </c>
      <c r="R36" s="103">
        <f>Wellness!X36</f>
        <v>0.26666666666666666</v>
      </c>
      <c r="S36" s="103">
        <f t="shared" si="6"/>
        <v>0.55311330213903742</v>
      </c>
      <c r="T36" s="104" t="str" cm="1">
        <f t="array" ref="T36">_xlfn.IFS(S36&gt;=80%,"5",S36&gt;=70%,"4",S36&gt;=60%,"3",S36&gt;=50%,"2",S36&gt;=40%,"1",S36&lt;40%,"0")</f>
        <v>2</v>
      </c>
      <c r="U36" s="105">
        <v>5</v>
      </c>
      <c r="V36" s="105">
        <f t="shared" si="3"/>
        <v>0</v>
      </c>
      <c r="W36" s="104">
        <v>4</v>
      </c>
      <c r="X36" s="104">
        <v>3.7857142857142856</v>
      </c>
      <c r="Y36" s="104">
        <v>3.8</v>
      </c>
      <c r="Z36" s="100">
        <f t="shared" si="7"/>
        <v>13.585714285714285</v>
      </c>
      <c r="AA36" s="100">
        <f t="shared" si="8"/>
        <v>54.342857142857135</v>
      </c>
      <c r="AB36" s="106">
        <f t="shared" si="9"/>
        <v>5.4342857142857142</v>
      </c>
      <c r="AD36" s="82">
        <v>0.86085231193926848</v>
      </c>
      <c r="AE36" s="82">
        <f>Wellness!AR36</f>
        <v>0.36666666666666664</v>
      </c>
      <c r="AF36" s="82">
        <f t="shared" si="10"/>
        <v>0.61375948930296753</v>
      </c>
      <c r="AG36" s="104" t="str" cm="1">
        <f t="array" ref="AG36">_xlfn.IFS(AF36&gt;=80%,"5",AF36&gt;=70%,"4",AF36&gt;=60%,"3",AF36&gt;=50%,"2",AF36&gt;=40%,"1",AF36&lt;40%,"0")</f>
        <v>3</v>
      </c>
      <c r="AH36" s="105">
        <v>5</v>
      </c>
      <c r="AI36" s="105">
        <f t="shared" si="11"/>
        <v>0</v>
      </c>
      <c r="AJ36" s="104">
        <v>3.625</v>
      </c>
      <c r="AK36" s="104">
        <v>1.6666666666666667</v>
      </c>
      <c r="AL36" s="104">
        <v>2.5</v>
      </c>
      <c r="AM36" s="100">
        <f t="shared" si="12"/>
        <v>10.791666666666668</v>
      </c>
      <c r="AN36" s="100">
        <f t="shared" si="13"/>
        <v>43.166666666666671</v>
      </c>
      <c r="AO36" s="106">
        <f t="shared" si="14"/>
        <v>4.3166666666666673</v>
      </c>
      <c r="AQ36" s="82">
        <v>0.78610766045548641</v>
      </c>
      <c r="AR36" s="82">
        <f>Wellness!X36</f>
        <v>0.26666666666666666</v>
      </c>
      <c r="AS36" s="103">
        <f>AVERAGE(Discipline!$D36,Discipline!$E36)</f>
        <v>0.61429999999999996</v>
      </c>
      <c r="AT36" s="104" t="str" cm="1">
        <f t="array" ref="AT36">_xlfn.IFS(AS36&gt;=80%,"5",AS36&gt;=70%,"4",AS36&gt;=60%,"3",AS36&gt;=50%,"2",AS36&gt;=40%,"1",AS36&lt;40%,"0")</f>
        <v>3</v>
      </c>
      <c r="AU36" s="105">
        <v>7</v>
      </c>
      <c r="AV36" s="105">
        <f t="shared" si="4"/>
        <v>0</v>
      </c>
      <c r="AW36" s="104"/>
      <c r="AX36" s="104">
        <v>3</v>
      </c>
      <c r="AY36" s="104">
        <v>3.3333333333333335</v>
      </c>
      <c r="AZ36" s="100">
        <f t="shared" si="15"/>
        <v>9.3333333333333339</v>
      </c>
      <c r="BA36" s="100">
        <f t="shared" si="16"/>
        <v>37.333333333333336</v>
      </c>
      <c r="BB36" s="106">
        <f t="shared" si="17"/>
        <v>3.7333333333333338</v>
      </c>
    </row>
    <row r="37" spans="1:54" s="77" customFormat="1" x14ac:dyDescent="0.3">
      <c r="A37" s="71">
        <v>33</v>
      </c>
      <c r="B37" s="60" t="s">
        <v>91</v>
      </c>
      <c r="C37" s="61" t="s">
        <v>92</v>
      </c>
      <c r="D37" s="82">
        <v>1</v>
      </c>
      <c r="E37" s="82">
        <f>Wellness!D37</f>
        <v>0.66666666666666663</v>
      </c>
      <c r="F37" s="82">
        <f>AVERAGE(Discipline!$D37,Discipline!$E37)</f>
        <v>0.83333333333333326</v>
      </c>
      <c r="G37" s="100" t="str" cm="1">
        <f t="array" ref="G37">_xlfn.IFS(F37&gt;=80%,"5",F37&gt;=70%,"4",F37&gt;=60%,"3",F37&gt;=50%,"2",F37&gt;=40%,"1",F37&lt;40%,"0")</f>
        <v>5</v>
      </c>
      <c r="H37" s="101">
        <v>19</v>
      </c>
      <c r="I37" s="101">
        <f t="shared" si="0"/>
        <v>2</v>
      </c>
      <c r="J37" s="100"/>
      <c r="K37" s="100">
        <v>2.75</v>
      </c>
      <c r="L37" s="100">
        <v>3</v>
      </c>
      <c r="M37" s="100">
        <f t="shared" si="1"/>
        <v>12.75</v>
      </c>
      <c r="N37" s="100">
        <f t="shared" si="2"/>
        <v>63.749999999999993</v>
      </c>
      <c r="O37" s="99">
        <f t="shared" si="5"/>
        <v>6.375</v>
      </c>
      <c r="Q37" s="82">
        <f>IFERROR(VLOOKUP(B37,[1]Sheet1!B$4:E$241,4,FALSE),"ER")</f>
        <v>0.87675245098039212</v>
      </c>
      <c r="R37" s="82">
        <f>Wellness!X37</f>
        <v>0.66666666666666663</v>
      </c>
      <c r="S37" s="82">
        <f t="shared" si="6"/>
        <v>0.77170955882352943</v>
      </c>
      <c r="T37" s="100" t="str" cm="1">
        <f t="array" ref="T37">_xlfn.IFS(S37&gt;=80%,"5",S37&gt;=70%,"4",S37&gt;=60%,"3",S37&gt;=50%,"2",S37&gt;=40%,"1",S37&lt;40%,"0")</f>
        <v>4</v>
      </c>
      <c r="U37" s="101">
        <v>3</v>
      </c>
      <c r="V37" s="101">
        <f t="shared" si="3"/>
        <v>0</v>
      </c>
      <c r="W37" s="100">
        <v>3</v>
      </c>
      <c r="X37" s="100">
        <v>3.1428571428571428</v>
      </c>
      <c r="Y37" s="100">
        <v>3.4</v>
      </c>
      <c r="Z37" s="100">
        <f t="shared" si="7"/>
        <v>13.542857142857143</v>
      </c>
      <c r="AA37" s="100">
        <f t="shared" si="8"/>
        <v>54.171428571428571</v>
      </c>
      <c r="AB37" s="99">
        <f t="shared" si="9"/>
        <v>5.4171428571428573</v>
      </c>
      <c r="AD37" s="82">
        <v>0.92560676986775436</v>
      </c>
      <c r="AE37" s="82">
        <f>Wellness!AR37</f>
        <v>0.66666666666666663</v>
      </c>
      <c r="AF37" s="82">
        <f t="shared" si="10"/>
        <v>0.79613671826721055</v>
      </c>
      <c r="AG37" s="100" t="str" cm="1">
        <f t="array" ref="AG37">_xlfn.IFS(AF37&gt;=80%,"5",AF37&gt;=70%,"4",AF37&gt;=60%,"3",AF37&gt;=50%,"2",AF37&gt;=40%,"1",AF37&lt;40%,"0")</f>
        <v>4</v>
      </c>
      <c r="AH37" s="101">
        <v>5</v>
      </c>
      <c r="AI37" s="101">
        <f t="shared" si="11"/>
        <v>0</v>
      </c>
      <c r="AJ37" s="100">
        <v>4</v>
      </c>
      <c r="AK37" s="100">
        <v>1.1666666666666667</v>
      </c>
      <c r="AL37" s="100">
        <v>2.375</v>
      </c>
      <c r="AM37" s="100">
        <f t="shared" si="12"/>
        <v>11.541666666666668</v>
      </c>
      <c r="AN37" s="100">
        <f t="shared" si="13"/>
        <v>46.166666666666671</v>
      </c>
      <c r="AO37" s="99">
        <f t="shared" si="14"/>
        <v>4.6166666666666671</v>
      </c>
      <c r="AQ37" s="82">
        <v>0.875</v>
      </c>
      <c r="AR37" s="82">
        <f>Wellness!X37</f>
        <v>0.66666666666666663</v>
      </c>
      <c r="AS37" s="82">
        <f>AVERAGE(Discipline!$D37,Discipline!$E37)</f>
        <v>0.83333333333333326</v>
      </c>
      <c r="AT37" s="100" t="str" cm="1">
        <f t="array" ref="AT37">_xlfn.IFS(AS37&gt;=80%,"5",AS37&gt;=70%,"4",AS37&gt;=60%,"3",AS37&gt;=50%,"2",AS37&gt;=40%,"1",AS37&lt;40%,"0")</f>
        <v>5</v>
      </c>
      <c r="AU37" s="101">
        <v>19</v>
      </c>
      <c r="AV37" s="101">
        <f t="shared" si="4"/>
        <v>2</v>
      </c>
      <c r="AW37" s="100"/>
      <c r="AX37" s="100">
        <v>3</v>
      </c>
      <c r="AY37" s="100">
        <v>3</v>
      </c>
      <c r="AZ37" s="100">
        <f t="shared" si="15"/>
        <v>13</v>
      </c>
      <c r="BA37" s="100">
        <f t="shared" si="16"/>
        <v>52</v>
      </c>
      <c r="BB37" s="99">
        <f t="shared" si="17"/>
        <v>5.2</v>
      </c>
    </row>
    <row r="38" spans="1:54" s="77" customFormat="1" x14ac:dyDescent="0.3">
      <c r="A38" s="72">
        <v>34</v>
      </c>
      <c r="B38" s="64" t="s">
        <v>93</v>
      </c>
      <c r="C38" s="65" t="s">
        <v>94</v>
      </c>
      <c r="D38" s="103">
        <v>1</v>
      </c>
      <c r="E38" s="103">
        <f>Wellness!D38</f>
        <v>0.8</v>
      </c>
      <c r="F38" s="103">
        <f>AVERAGE(Discipline!$D38,Discipline!$E38)</f>
        <v>0.9</v>
      </c>
      <c r="G38" s="104" t="str" cm="1">
        <f t="array" ref="G38">_xlfn.IFS(F38&gt;=80%,"5",F38&gt;=70%,"4",F38&gt;=60%,"3",F38&gt;=50%,"2",F38&gt;=40%,"1",F38&lt;40%,"0")</f>
        <v>5</v>
      </c>
      <c r="H38" s="105">
        <v>17</v>
      </c>
      <c r="I38" s="105">
        <f t="shared" si="0"/>
        <v>2</v>
      </c>
      <c r="J38" s="104"/>
      <c r="K38" s="104">
        <v>3.5</v>
      </c>
      <c r="L38" s="104">
        <v>4</v>
      </c>
      <c r="M38" s="104">
        <f t="shared" si="1"/>
        <v>14.5</v>
      </c>
      <c r="N38" s="104">
        <f t="shared" si="2"/>
        <v>72.5</v>
      </c>
      <c r="O38" s="106">
        <f t="shared" si="5"/>
        <v>7.25</v>
      </c>
      <c r="Q38" s="103">
        <f>IFERROR(VLOOKUP(B38,[1]Sheet1!B$4:E$241,4,FALSE),"ER")</f>
        <v>0.96276881720430108</v>
      </c>
      <c r="R38" s="103">
        <f>Wellness!X38</f>
        <v>0.8</v>
      </c>
      <c r="S38" s="103">
        <f t="shared" si="6"/>
        <v>0.8813844086021505</v>
      </c>
      <c r="T38" s="104" t="str" cm="1">
        <f t="array" ref="T38">_xlfn.IFS(S38&gt;=80%,"5",S38&gt;=70%,"4",S38&gt;=60%,"3",S38&gt;=50%,"2",S38&gt;=40%,"1",S38&lt;40%,"0")</f>
        <v>5</v>
      </c>
      <c r="U38" s="105">
        <v>9</v>
      </c>
      <c r="V38" s="105">
        <f t="shared" si="3"/>
        <v>0</v>
      </c>
      <c r="W38" s="104">
        <v>3</v>
      </c>
      <c r="X38" s="104">
        <v>4</v>
      </c>
      <c r="Y38" s="104">
        <v>4</v>
      </c>
      <c r="Z38" s="100">
        <f t="shared" si="7"/>
        <v>16</v>
      </c>
      <c r="AA38" s="100">
        <f t="shared" si="8"/>
        <v>64</v>
      </c>
      <c r="AB38" s="106">
        <f t="shared" si="9"/>
        <v>6.4</v>
      </c>
      <c r="AD38" s="82">
        <v>0.90972222222222232</v>
      </c>
      <c r="AE38" s="82">
        <f>Wellness!AR38</f>
        <v>0.8</v>
      </c>
      <c r="AF38" s="82">
        <f t="shared" si="10"/>
        <v>0.85486111111111118</v>
      </c>
      <c r="AG38" s="104" t="str" cm="1">
        <f t="array" ref="AG38">_xlfn.IFS(AF38&gt;=80%,"5",AF38&gt;=70%,"4",AF38&gt;=60%,"3",AF38&gt;=50%,"2",AF38&gt;=40%,"1",AF38&lt;40%,"0")</f>
        <v>5</v>
      </c>
      <c r="AH38" s="105">
        <v>13</v>
      </c>
      <c r="AI38" s="105">
        <f t="shared" si="11"/>
        <v>1</v>
      </c>
      <c r="AJ38" s="104">
        <v>2.625</v>
      </c>
      <c r="AK38" s="104">
        <v>1.4444444444444444</v>
      </c>
      <c r="AL38" s="104">
        <v>2.75</v>
      </c>
      <c r="AM38" s="100">
        <f t="shared" si="12"/>
        <v>12.819444444444445</v>
      </c>
      <c r="AN38" s="100">
        <f t="shared" si="13"/>
        <v>51.277777777777779</v>
      </c>
      <c r="AO38" s="106">
        <f t="shared" si="14"/>
        <v>5.1277777777777782</v>
      </c>
      <c r="AQ38" s="82">
        <v>0.88457556935817816</v>
      </c>
      <c r="AR38" s="82">
        <f>Wellness!X38</f>
        <v>0.8</v>
      </c>
      <c r="AS38" s="103">
        <f>AVERAGE(Discipline!$D38,Discipline!$E38)</f>
        <v>0.9</v>
      </c>
      <c r="AT38" s="104" t="str" cm="1">
        <f t="array" ref="AT38">_xlfn.IFS(AS38&gt;=80%,"5",AS38&gt;=70%,"4",AS38&gt;=60%,"3",AS38&gt;=50%,"2",AS38&gt;=40%,"1",AS38&lt;40%,"0")</f>
        <v>5</v>
      </c>
      <c r="AU38" s="105">
        <v>17</v>
      </c>
      <c r="AV38" s="105">
        <f t="shared" si="4"/>
        <v>2</v>
      </c>
      <c r="AW38" s="104"/>
      <c r="AX38" s="104">
        <v>3.25</v>
      </c>
      <c r="AY38" s="104">
        <v>3.3333333333333335</v>
      </c>
      <c r="AZ38" s="100">
        <f t="shared" si="15"/>
        <v>13.583333333333334</v>
      </c>
      <c r="BA38" s="100">
        <f t="shared" si="16"/>
        <v>54.333333333333336</v>
      </c>
      <c r="BB38" s="106">
        <f t="shared" si="17"/>
        <v>5.4333333333333336</v>
      </c>
    </row>
    <row r="39" spans="1:54" s="77" customFormat="1" x14ac:dyDescent="0.3">
      <c r="A39" s="71">
        <v>35</v>
      </c>
      <c r="B39" s="60" t="s">
        <v>95</v>
      </c>
      <c r="C39" s="61" t="s">
        <v>96</v>
      </c>
      <c r="D39" s="82">
        <v>1</v>
      </c>
      <c r="E39" s="82">
        <f>Wellness!D39</f>
        <v>0.66666666666666663</v>
      </c>
      <c r="F39" s="82">
        <f>AVERAGE(Discipline!$D39,Discipline!$E39)</f>
        <v>0.83333333333333326</v>
      </c>
      <c r="G39" s="100" t="str" cm="1">
        <f t="array" ref="G39">_xlfn.IFS(F39&gt;=80%,"5",F39&gt;=70%,"4",F39&gt;=60%,"3",F39&gt;=50%,"2",F39&gt;=40%,"1",F39&lt;40%,"0")</f>
        <v>5</v>
      </c>
      <c r="H39" s="101">
        <v>17</v>
      </c>
      <c r="I39" s="101">
        <f t="shared" si="0"/>
        <v>2</v>
      </c>
      <c r="J39" s="100"/>
      <c r="K39" s="100">
        <v>2.375</v>
      </c>
      <c r="L39" s="100">
        <v>2.75</v>
      </c>
      <c r="M39" s="100">
        <f t="shared" si="1"/>
        <v>12.125</v>
      </c>
      <c r="N39" s="100">
        <f t="shared" si="2"/>
        <v>60.624999999999993</v>
      </c>
      <c r="O39" s="99">
        <f t="shared" si="5"/>
        <v>6.0625</v>
      </c>
      <c r="Q39" s="82">
        <f>IFERROR(VLOOKUP(B39,[1]Sheet1!B$4:E$241,4,FALSE),"ER")</f>
        <v>0.86184714795008899</v>
      </c>
      <c r="R39" s="82">
        <f>Wellness!X39</f>
        <v>0.66666666666666663</v>
      </c>
      <c r="S39" s="82">
        <f t="shared" si="6"/>
        <v>0.76425690730837781</v>
      </c>
      <c r="T39" s="100" t="str" cm="1">
        <f t="array" ref="T39">_xlfn.IFS(S39&gt;=80%,"5",S39&gt;=70%,"4",S39&gt;=60%,"3",S39&gt;=50%,"2",S39&gt;=40%,"1",S39&lt;40%,"0")</f>
        <v>4</v>
      </c>
      <c r="U39" s="101">
        <v>2</v>
      </c>
      <c r="V39" s="101">
        <f t="shared" si="3"/>
        <v>0</v>
      </c>
      <c r="W39" s="100">
        <v>2</v>
      </c>
      <c r="X39" s="100">
        <v>2.2857142857142856</v>
      </c>
      <c r="Y39" s="100">
        <v>2.4</v>
      </c>
      <c r="Z39" s="100">
        <f t="shared" si="7"/>
        <v>10.685714285714285</v>
      </c>
      <c r="AA39" s="100">
        <f t="shared" si="8"/>
        <v>42.74285714285714</v>
      </c>
      <c r="AB39" s="99">
        <f t="shared" si="9"/>
        <v>4.274285714285714</v>
      </c>
      <c r="AD39" s="82">
        <v>0.81565485168426344</v>
      </c>
      <c r="AE39" s="82">
        <f>Wellness!AR39</f>
        <v>0.36666666666666664</v>
      </c>
      <c r="AF39" s="82">
        <f t="shared" si="10"/>
        <v>0.59116075917546507</v>
      </c>
      <c r="AG39" s="100" t="str" cm="1">
        <f t="array" ref="AG39">_xlfn.IFS(AF39&gt;=80%,"5",AF39&gt;=70%,"4",AF39&gt;=60%,"3",AF39&gt;=50%,"2",AF39&gt;=40%,"1",AF39&lt;40%,"0")</f>
        <v>2</v>
      </c>
      <c r="AH39" s="101">
        <v>3</v>
      </c>
      <c r="AI39" s="101">
        <f t="shared" si="11"/>
        <v>0</v>
      </c>
      <c r="AJ39" s="100">
        <v>3.5</v>
      </c>
      <c r="AK39" s="100">
        <v>1.1111111111111112</v>
      </c>
      <c r="AL39" s="100">
        <v>2</v>
      </c>
      <c r="AM39" s="100">
        <f t="shared" si="12"/>
        <v>8.6111111111111107</v>
      </c>
      <c r="AN39" s="100">
        <f t="shared" si="13"/>
        <v>34.444444444444443</v>
      </c>
      <c r="AO39" s="99">
        <f t="shared" si="14"/>
        <v>3.4444444444444446</v>
      </c>
      <c r="AQ39" s="82">
        <v>0.85819327731092443</v>
      </c>
      <c r="AR39" s="82">
        <f>Wellness!X39</f>
        <v>0.66666666666666663</v>
      </c>
      <c r="AS39" s="82">
        <f>AVERAGE(Discipline!$D39,Discipline!$E39)</f>
        <v>0.83333333333333326</v>
      </c>
      <c r="AT39" s="100" t="str" cm="1">
        <f t="array" ref="AT39">_xlfn.IFS(AS39&gt;=80%,"5",AS39&gt;=70%,"4",AS39&gt;=60%,"3",AS39&gt;=50%,"2",AS39&gt;=40%,"1",AS39&lt;40%,"0")</f>
        <v>5</v>
      </c>
      <c r="AU39" s="101">
        <v>17</v>
      </c>
      <c r="AV39" s="101">
        <f t="shared" si="4"/>
        <v>2</v>
      </c>
      <c r="AW39" s="100"/>
      <c r="AX39" s="100">
        <v>3.25</v>
      </c>
      <c r="AY39" s="100">
        <v>2.6666666666666665</v>
      </c>
      <c r="AZ39" s="100">
        <f t="shared" si="15"/>
        <v>12.916666666666666</v>
      </c>
      <c r="BA39" s="100">
        <f t="shared" si="16"/>
        <v>51.666666666666657</v>
      </c>
      <c r="BB39" s="99">
        <f t="shared" si="17"/>
        <v>5.1666666666666661</v>
      </c>
    </row>
    <row r="40" spans="1:54" s="77" customFormat="1" x14ac:dyDescent="0.3">
      <c r="A40" s="72">
        <v>36</v>
      </c>
      <c r="B40" s="64" t="s">
        <v>97</v>
      </c>
      <c r="C40" s="65" t="s">
        <v>98</v>
      </c>
      <c r="D40" s="103">
        <v>0.85</v>
      </c>
      <c r="E40" s="103">
        <f>Wellness!D40</f>
        <v>0.9</v>
      </c>
      <c r="F40" s="103">
        <f>AVERAGE(Discipline!$D40,Discipline!$E40)</f>
        <v>0.875</v>
      </c>
      <c r="G40" s="104" t="str" cm="1">
        <f t="array" ref="G40">_xlfn.IFS(F40&gt;=80%,"5",F40&gt;=70%,"4",F40&gt;=60%,"3",F40&gt;=50%,"2",F40&gt;=40%,"1",F40&lt;40%,"0")</f>
        <v>5</v>
      </c>
      <c r="H40" s="105">
        <v>21</v>
      </c>
      <c r="I40" s="105">
        <f t="shared" si="0"/>
        <v>3</v>
      </c>
      <c r="J40" s="104"/>
      <c r="K40" s="104">
        <v>2.7321428571428572</v>
      </c>
      <c r="L40" s="104">
        <v>2.7857142857142856</v>
      </c>
      <c r="M40" s="104">
        <f t="shared" si="1"/>
        <v>13.517857142857142</v>
      </c>
      <c r="N40" s="104">
        <f t="shared" si="2"/>
        <v>67.589285714285708</v>
      </c>
      <c r="O40" s="106">
        <f t="shared" si="5"/>
        <v>6.7589285714285712</v>
      </c>
      <c r="Q40" s="103">
        <f>IFERROR(VLOOKUP(B40,[1]Sheet1!B$4:E$241,4,FALSE),"ER")</f>
        <v>0.84470430107526873</v>
      </c>
      <c r="R40" s="103">
        <f>Wellness!X40</f>
        <v>0.66666666666666663</v>
      </c>
      <c r="S40" s="103">
        <f t="shared" si="6"/>
        <v>0.75568548387096768</v>
      </c>
      <c r="T40" s="104" t="str" cm="1">
        <f t="array" ref="T40">_xlfn.IFS(S40&gt;=80%,"5",S40&gt;=70%,"4",S40&gt;=60%,"3",S40&gt;=50%,"2",S40&gt;=40%,"1",S40&lt;40%,"0")</f>
        <v>4</v>
      </c>
      <c r="U40" s="105">
        <v>4</v>
      </c>
      <c r="V40" s="105">
        <f t="shared" si="3"/>
        <v>0</v>
      </c>
      <c r="W40" s="104">
        <v>0</v>
      </c>
      <c r="X40" s="104">
        <v>2</v>
      </c>
      <c r="Y40" s="104">
        <v>3</v>
      </c>
      <c r="Z40" s="100">
        <f t="shared" si="7"/>
        <v>9</v>
      </c>
      <c r="AA40" s="100">
        <f t="shared" si="8"/>
        <v>36</v>
      </c>
      <c r="AB40" s="106">
        <f t="shared" si="9"/>
        <v>3.6</v>
      </c>
      <c r="AD40" s="82">
        <v>0.78661151960784315</v>
      </c>
      <c r="AE40" s="82">
        <f>Wellness!AR40</f>
        <v>0.66666666666666663</v>
      </c>
      <c r="AF40" s="82">
        <f t="shared" si="10"/>
        <v>0.72663909313725483</v>
      </c>
      <c r="AG40" s="104" t="str" cm="1">
        <f t="array" ref="AG40">_xlfn.IFS(AF40&gt;=80%,"5",AF40&gt;=70%,"4",AF40&gt;=60%,"3",AF40&gt;=50%,"2",AF40&gt;=40%,"1",AF40&lt;40%,"0")</f>
        <v>4</v>
      </c>
      <c r="AH40" s="105">
        <v>5</v>
      </c>
      <c r="AI40" s="105">
        <f t="shared" si="11"/>
        <v>0</v>
      </c>
      <c r="AJ40" s="104">
        <v>3.125</v>
      </c>
      <c r="AK40" s="104">
        <v>0.77777777777777779</v>
      </c>
      <c r="AL40" s="104">
        <v>1.375</v>
      </c>
      <c r="AM40" s="100">
        <f t="shared" si="12"/>
        <v>9.2777777777777786</v>
      </c>
      <c r="AN40" s="100">
        <f t="shared" si="13"/>
        <v>37.111111111111114</v>
      </c>
      <c r="AO40" s="106">
        <f t="shared" si="14"/>
        <v>3.7111111111111117</v>
      </c>
      <c r="AQ40" s="82">
        <v>0.86425983436853004</v>
      </c>
      <c r="AR40" s="82">
        <f>Wellness!X40</f>
        <v>0.66666666666666663</v>
      </c>
      <c r="AS40" s="103">
        <f>AVERAGE(Discipline!$D40,Discipline!$E40)</f>
        <v>0.875</v>
      </c>
      <c r="AT40" s="104" t="str" cm="1">
        <f t="array" ref="AT40">_xlfn.IFS(AS40&gt;=80%,"5",AS40&gt;=70%,"4",AS40&gt;=60%,"3",AS40&gt;=50%,"2",AS40&gt;=40%,"1",AS40&lt;40%,"0")</f>
        <v>5</v>
      </c>
      <c r="AU40" s="105">
        <v>21</v>
      </c>
      <c r="AV40" s="105">
        <f t="shared" si="4"/>
        <v>3</v>
      </c>
      <c r="AW40" s="104"/>
      <c r="AX40" s="104">
        <v>2.75</v>
      </c>
      <c r="AY40" s="104">
        <v>1.6666666666666667</v>
      </c>
      <c r="AZ40" s="100">
        <f t="shared" si="15"/>
        <v>12.416666666666666</v>
      </c>
      <c r="BA40" s="100">
        <f t="shared" si="16"/>
        <v>49.666666666666664</v>
      </c>
      <c r="BB40" s="106">
        <f t="shared" si="17"/>
        <v>4.9666666666666668</v>
      </c>
    </row>
    <row r="41" spans="1:54" s="77" customFormat="1" x14ac:dyDescent="0.3">
      <c r="A41" s="71">
        <v>37</v>
      </c>
      <c r="B41" s="60" t="s">
        <v>99</v>
      </c>
      <c r="C41" s="61" t="s">
        <v>100</v>
      </c>
      <c r="D41" s="82">
        <v>0.93330000000000002</v>
      </c>
      <c r="E41" s="82">
        <f>Wellness!D41</f>
        <v>0.8666666666666667</v>
      </c>
      <c r="F41" s="82">
        <f>AVERAGE(Discipline!$D41,Discipline!$E41)</f>
        <v>0.89998333333333336</v>
      </c>
      <c r="G41" s="100" t="str" cm="1">
        <f t="array" ref="G41">_xlfn.IFS(F41&gt;=80%,"5",F41&gt;=70%,"4",F41&gt;=60%,"3",F41&gt;=50%,"2",F41&gt;=40%,"1",F41&lt;40%,"0")</f>
        <v>5</v>
      </c>
      <c r="H41" s="101">
        <v>21</v>
      </c>
      <c r="I41" s="101">
        <f t="shared" si="0"/>
        <v>3</v>
      </c>
      <c r="J41" s="100"/>
      <c r="K41" s="100">
        <v>2.25</v>
      </c>
      <c r="L41" s="100">
        <v>2.75</v>
      </c>
      <c r="M41" s="100">
        <f t="shared" si="1"/>
        <v>13</v>
      </c>
      <c r="N41" s="100">
        <f t="shared" si="2"/>
        <v>65</v>
      </c>
      <c r="O41" s="99">
        <f t="shared" si="5"/>
        <v>6.5</v>
      </c>
      <c r="Q41" s="82">
        <f>IFERROR(VLOOKUP(B41,[1]Sheet1!B$4:E$241,4,FALSE),"ER")</f>
        <v>0.97833333333333339</v>
      </c>
      <c r="R41" s="82">
        <f>Wellness!X41</f>
        <v>0.93333333333333335</v>
      </c>
      <c r="S41" s="82">
        <f t="shared" si="6"/>
        <v>0.95583333333333331</v>
      </c>
      <c r="T41" s="100" t="str" cm="1">
        <f t="array" ref="T41">_xlfn.IFS(S41&gt;=80%,"5",S41&gt;=70%,"4",S41&gt;=60%,"3",S41&gt;=50%,"2",S41&gt;=40%,"1",S41&lt;40%,"0")</f>
        <v>5</v>
      </c>
      <c r="U41" s="101">
        <v>16</v>
      </c>
      <c r="V41" s="101">
        <f t="shared" si="3"/>
        <v>2</v>
      </c>
      <c r="W41" s="100">
        <v>2</v>
      </c>
      <c r="X41" s="100">
        <v>3.8571428571428572</v>
      </c>
      <c r="Y41" s="100">
        <v>4.5999999999999996</v>
      </c>
      <c r="Z41" s="100">
        <f t="shared" si="7"/>
        <v>17.457142857142856</v>
      </c>
      <c r="AA41" s="100">
        <f t="shared" si="8"/>
        <v>69.828571428571422</v>
      </c>
      <c r="AB41" s="99">
        <f t="shared" si="9"/>
        <v>6.9828571428571422</v>
      </c>
      <c r="AD41" s="82">
        <v>0.95714285714285741</v>
      </c>
      <c r="AE41" s="82">
        <f>Wellness!AR41</f>
        <v>1</v>
      </c>
      <c r="AF41" s="82">
        <f t="shared" si="10"/>
        <v>0.97857142857142865</v>
      </c>
      <c r="AG41" s="100" t="str" cm="1">
        <f t="array" ref="AG41">_xlfn.IFS(AF41&gt;=80%,"5",AF41&gt;=70%,"4",AF41&gt;=60%,"3",AF41&gt;=50%,"2",AF41&gt;=40%,"1",AF41&lt;40%,"0")</f>
        <v>5</v>
      </c>
      <c r="AH41" s="101">
        <v>18</v>
      </c>
      <c r="AI41" s="101">
        <f t="shared" si="11"/>
        <v>2</v>
      </c>
      <c r="AJ41" s="100">
        <v>2.5</v>
      </c>
      <c r="AK41" s="100">
        <v>2.6666666666666665</v>
      </c>
      <c r="AL41" s="100">
        <v>2.625</v>
      </c>
      <c r="AM41" s="100">
        <f t="shared" si="12"/>
        <v>14.791666666666666</v>
      </c>
      <c r="AN41" s="100">
        <f t="shared" si="13"/>
        <v>59.166666666666664</v>
      </c>
      <c r="AO41" s="99">
        <f t="shared" si="14"/>
        <v>5.916666666666667</v>
      </c>
      <c r="AQ41" s="82">
        <v>0.95119047619047625</v>
      </c>
      <c r="AR41" s="82">
        <f>Wellness!X41</f>
        <v>0.93333333333333335</v>
      </c>
      <c r="AS41" s="82">
        <f>AVERAGE(Discipline!$D41,Discipline!$E41)</f>
        <v>0.89998333333333336</v>
      </c>
      <c r="AT41" s="100" t="str" cm="1">
        <f t="array" ref="AT41">_xlfn.IFS(AS41&gt;=80%,"5",AS41&gt;=70%,"4",AS41&gt;=60%,"3",AS41&gt;=50%,"2",AS41&gt;=40%,"1",AS41&lt;40%,"0")</f>
        <v>5</v>
      </c>
      <c r="AU41" s="101">
        <v>21</v>
      </c>
      <c r="AV41" s="101">
        <f t="shared" si="4"/>
        <v>3</v>
      </c>
      <c r="AW41" s="100"/>
      <c r="AX41" s="100">
        <v>3</v>
      </c>
      <c r="AY41" s="100">
        <v>3.3333333333333335</v>
      </c>
      <c r="AZ41" s="100">
        <f t="shared" si="15"/>
        <v>14.333333333333334</v>
      </c>
      <c r="BA41" s="100">
        <f t="shared" si="16"/>
        <v>57.333333333333336</v>
      </c>
      <c r="BB41" s="99">
        <f t="shared" si="17"/>
        <v>5.7333333333333343</v>
      </c>
    </row>
    <row r="42" spans="1:54" s="77" customFormat="1" x14ac:dyDescent="0.3">
      <c r="A42" s="72">
        <v>38</v>
      </c>
      <c r="B42" s="64" t="s">
        <v>101</v>
      </c>
      <c r="C42" s="65" t="s">
        <v>102</v>
      </c>
      <c r="D42" s="103">
        <v>0.92859999999999998</v>
      </c>
      <c r="E42" s="103">
        <f>Wellness!D42</f>
        <v>0.66666666666666663</v>
      </c>
      <c r="F42" s="103">
        <f>AVERAGE(Discipline!$D42,Discipline!$E42)</f>
        <v>0.79763333333333331</v>
      </c>
      <c r="G42" s="104" t="str" cm="1">
        <f t="array" ref="G42">_xlfn.IFS(F42&gt;=80%,"5",F42&gt;=70%,"4",F42&gt;=60%,"3",F42&gt;=50%,"2",F42&gt;=40%,"1",F42&lt;40%,"0")</f>
        <v>4</v>
      </c>
      <c r="H42" s="105">
        <v>13</v>
      </c>
      <c r="I42" s="105">
        <f t="shared" si="0"/>
        <v>1</v>
      </c>
      <c r="J42" s="104"/>
      <c r="K42" s="104">
        <v>2.875</v>
      </c>
      <c r="L42" s="104">
        <v>3.6875</v>
      </c>
      <c r="M42" s="104">
        <f t="shared" si="1"/>
        <v>11.5625</v>
      </c>
      <c r="N42" s="104">
        <f t="shared" si="2"/>
        <v>57.8125</v>
      </c>
      <c r="O42" s="106">
        <f t="shared" si="5"/>
        <v>5.78125</v>
      </c>
      <c r="Q42" s="103">
        <f>IFERROR(VLOOKUP(B42,[1]Sheet1!B$4:E$241,4,FALSE),"ER")</f>
        <v>0.69168226381461673</v>
      </c>
      <c r="R42" s="103">
        <f>Wellness!X42</f>
        <v>0.16666666666666666</v>
      </c>
      <c r="S42" s="103">
        <f t="shared" si="6"/>
        <v>0.42917446524064168</v>
      </c>
      <c r="T42" s="104" t="str" cm="1">
        <f t="array" ref="T42">_xlfn.IFS(S42&gt;=80%,"5",S42&gt;=70%,"4",S42&gt;=60%,"3",S42&gt;=50%,"2",S42&gt;=40%,"1",S42&lt;40%,"0")</f>
        <v>1</v>
      </c>
      <c r="U42" s="105">
        <v>2</v>
      </c>
      <c r="V42" s="105">
        <f t="shared" si="3"/>
        <v>0</v>
      </c>
      <c r="W42" s="104">
        <v>2</v>
      </c>
      <c r="X42" s="104">
        <v>2.6428571428571428</v>
      </c>
      <c r="Y42" s="104">
        <v>3.2</v>
      </c>
      <c r="Z42" s="100">
        <f t="shared" si="7"/>
        <v>8.8428571428571416</v>
      </c>
      <c r="AA42" s="100">
        <f t="shared" si="8"/>
        <v>35.371428571428567</v>
      </c>
      <c r="AB42" s="106">
        <f t="shared" si="9"/>
        <v>3.5371428571428569</v>
      </c>
      <c r="AD42" s="82">
        <v>0.82662037037037051</v>
      </c>
      <c r="AE42" s="82">
        <f>Wellness!AR42</f>
        <v>0.16666666666666666</v>
      </c>
      <c r="AF42" s="82">
        <f t="shared" si="10"/>
        <v>0.49664351851851857</v>
      </c>
      <c r="AG42" s="104" t="str" cm="1">
        <f t="array" ref="AG42">_xlfn.IFS(AF42&gt;=80%,"5",AF42&gt;=70%,"4",AF42&gt;=60%,"3",AF42&gt;=50%,"2",AF42&gt;=40%,"1",AF42&lt;40%,"0")</f>
        <v>1</v>
      </c>
      <c r="AH42" s="105">
        <v>2</v>
      </c>
      <c r="AI42" s="105">
        <f t="shared" si="11"/>
        <v>0</v>
      </c>
      <c r="AJ42" s="104">
        <v>1</v>
      </c>
      <c r="AK42" s="104">
        <v>1.2222222222222223</v>
      </c>
      <c r="AL42" s="104">
        <v>0.75</v>
      </c>
      <c r="AM42" s="100">
        <f t="shared" si="12"/>
        <v>3.9722222222222223</v>
      </c>
      <c r="AN42" s="100">
        <f t="shared" si="13"/>
        <v>15.888888888888889</v>
      </c>
      <c r="AO42" s="106">
        <f t="shared" si="14"/>
        <v>1.588888888888889</v>
      </c>
      <c r="AQ42" s="82">
        <v>0.85763888888888895</v>
      </c>
      <c r="AR42" s="82">
        <f>Wellness!X42</f>
        <v>0.16666666666666666</v>
      </c>
      <c r="AS42" s="103">
        <f>AVERAGE(Discipline!$D42,Discipline!$E42)</f>
        <v>0.79763333333333331</v>
      </c>
      <c r="AT42" s="104" t="str" cm="1">
        <f t="array" ref="AT42">_xlfn.IFS(AS42&gt;=80%,"5",AS42&gt;=70%,"4",AS42&gt;=60%,"3",AS42&gt;=50%,"2",AS42&gt;=40%,"1",AS42&lt;40%,"0")</f>
        <v>4</v>
      </c>
      <c r="AU42" s="105">
        <v>13</v>
      </c>
      <c r="AV42" s="105">
        <f t="shared" si="4"/>
        <v>1</v>
      </c>
      <c r="AW42" s="104"/>
      <c r="AX42" s="104">
        <v>3</v>
      </c>
      <c r="AY42" s="104">
        <v>2.8333333333333335</v>
      </c>
      <c r="AZ42" s="100">
        <f t="shared" si="15"/>
        <v>10.833333333333334</v>
      </c>
      <c r="BA42" s="100">
        <f t="shared" si="16"/>
        <v>43.333333333333336</v>
      </c>
      <c r="BB42" s="106">
        <f t="shared" si="17"/>
        <v>4.3333333333333339</v>
      </c>
    </row>
    <row r="43" spans="1:54" s="77" customFormat="1" x14ac:dyDescent="0.3">
      <c r="A43" s="71">
        <v>39</v>
      </c>
      <c r="B43" s="60" t="s">
        <v>103</v>
      </c>
      <c r="C43" s="61" t="s">
        <v>104</v>
      </c>
      <c r="D43" s="82">
        <v>0.93330000000000002</v>
      </c>
      <c r="E43" s="82">
        <f>Wellness!D43</f>
        <v>0.93333333333333335</v>
      </c>
      <c r="F43" s="82">
        <f>AVERAGE(Discipline!$D43,Discipline!$E43)</f>
        <v>0.93331666666666668</v>
      </c>
      <c r="G43" s="100" t="str" cm="1">
        <f t="array" ref="G43">_xlfn.IFS(F43&gt;=80%,"5",F43&gt;=70%,"4",F43&gt;=60%,"3",F43&gt;=50%,"2",F43&gt;=40%,"1",F43&lt;40%,"0")</f>
        <v>5</v>
      </c>
      <c r="H43" s="101">
        <v>18</v>
      </c>
      <c r="I43" s="101">
        <f t="shared" si="0"/>
        <v>2</v>
      </c>
      <c r="J43" s="100"/>
      <c r="K43" s="100">
        <v>3</v>
      </c>
      <c r="L43" s="100">
        <v>3</v>
      </c>
      <c r="M43" s="100">
        <f t="shared" si="1"/>
        <v>13</v>
      </c>
      <c r="N43" s="100">
        <f t="shared" si="2"/>
        <v>65</v>
      </c>
      <c r="O43" s="99">
        <f t="shared" si="5"/>
        <v>6.5</v>
      </c>
      <c r="Q43" s="82">
        <f>IFERROR(VLOOKUP(B43,[1]Sheet1!B$4:E$241,4,FALSE),"ER")</f>
        <v>0.93072916666666672</v>
      </c>
      <c r="R43" s="82">
        <f>Wellness!X43</f>
        <v>0.8</v>
      </c>
      <c r="S43" s="82">
        <f t="shared" si="6"/>
        <v>0.86536458333333344</v>
      </c>
      <c r="T43" s="100" t="str" cm="1">
        <f t="array" ref="T43">_xlfn.IFS(S43&gt;=80%,"5",S43&gt;=70%,"4",S43&gt;=60%,"3",S43&gt;=50%,"2",S43&gt;=40%,"1",S43&lt;40%,"0")</f>
        <v>5</v>
      </c>
      <c r="U43" s="101">
        <v>13</v>
      </c>
      <c r="V43" s="101">
        <f t="shared" si="3"/>
        <v>1</v>
      </c>
      <c r="W43" s="100">
        <v>2</v>
      </c>
      <c r="X43" s="100">
        <v>3.8571428571428572</v>
      </c>
      <c r="Y43" s="100">
        <v>4.2</v>
      </c>
      <c r="Z43" s="100">
        <f t="shared" si="7"/>
        <v>16.057142857142857</v>
      </c>
      <c r="AA43" s="100">
        <f t="shared" si="8"/>
        <v>64.228571428571428</v>
      </c>
      <c r="AB43" s="99">
        <f t="shared" si="9"/>
        <v>6.4228571428571435</v>
      </c>
      <c r="AD43" s="82">
        <v>0.8600000000000001</v>
      </c>
      <c r="AE43" s="82">
        <f>Wellness!AR43</f>
        <v>0.93333333333333335</v>
      </c>
      <c r="AF43" s="82">
        <f t="shared" si="10"/>
        <v>0.89666666666666672</v>
      </c>
      <c r="AG43" s="100" t="str" cm="1">
        <f t="array" ref="AG43">_xlfn.IFS(AF43&gt;=80%,"5",AF43&gt;=70%,"4",AF43&gt;=60%,"3",AF43&gt;=50%,"2",AF43&gt;=40%,"1",AF43&lt;40%,"0")</f>
        <v>5</v>
      </c>
      <c r="AH43" s="101">
        <v>21</v>
      </c>
      <c r="AI43" s="101">
        <f t="shared" si="11"/>
        <v>3</v>
      </c>
      <c r="AJ43" s="100">
        <v>4</v>
      </c>
      <c r="AK43" s="100">
        <v>2.7777777777777777</v>
      </c>
      <c r="AL43" s="100">
        <v>3.25</v>
      </c>
      <c r="AM43" s="100">
        <f t="shared" si="12"/>
        <v>18.027777777777779</v>
      </c>
      <c r="AN43" s="100">
        <f t="shared" si="13"/>
        <v>72.111111111111114</v>
      </c>
      <c r="AO43" s="99">
        <f t="shared" si="14"/>
        <v>7.2111111111111121</v>
      </c>
      <c r="AQ43" s="82">
        <v>0.92559523809523825</v>
      </c>
      <c r="AR43" s="82">
        <f>Wellness!X43</f>
        <v>0.8</v>
      </c>
      <c r="AS43" s="82">
        <f>AVERAGE(Discipline!$D43,Discipline!$E43)</f>
        <v>0.93331666666666668</v>
      </c>
      <c r="AT43" s="100" t="str" cm="1">
        <f t="array" ref="AT43">_xlfn.IFS(AS43&gt;=80%,"5",AS43&gt;=70%,"4",AS43&gt;=60%,"3",AS43&gt;=50%,"2",AS43&gt;=40%,"1",AS43&lt;40%,"0")</f>
        <v>5</v>
      </c>
      <c r="AU43" s="101">
        <v>18</v>
      </c>
      <c r="AV43" s="101">
        <f t="shared" si="4"/>
        <v>2</v>
      </c>
      <c r="AW43" s="100"/>
      <c r="AX43" s="100">
        <v>3.5</v>
      </c>
      <c r="AY43" s="100">
        <v>3.3333333333333335</v>
      </c>
      <c r="AZ43" s="100">
        <f t="shared" si="15"/>
        <v>13.833333333333334</v>
      </c>
      <c r="BA43" s="100">
        <f t="shared" si="16"/>
        <v>55.333333333333336</v>
      </c>
      <c r="BB43" s="99">
        <f t="shared" si="17"/>
        <v>5.5333333333333341</v>
      </c>
    </row>
    <row r="44" spans="1:54" s="77" customFormat="1" x14ac:dyDescent="0.3">
      <c r="A44" s="72">
        <v>40</v>
      </c>
      <c r="B44" s="64" t="s">
        <v>105</v>
      </c>
      <c r="C44" s="65" t="s">
        <v>106</v>
      </c>
      <c r="D44" s="103">
        <v>1</v>
      </c>
      <c r="E44" s="103">
        <f>Wellness!D44</f>
        <v>0.96666666666666667</v>
      </c>
      <c r="F44" s="103">
        <f>AVERAGE(Discipline!$D44,Discipline!$E44)</f>
        <v>0.98333333333333339</v>
      </c>
      <c r="G44" s="104" t="str" cm="1">
        <f t="array" ref="G44">_xlfn.IFS(F44&gt;=80%,"5",F44&gt;=70%,"4",F44&gt;=60%,"3",F44&gt;=50%,"2",F44&gt;=40%,"1",F44&lt;40%,"0")</f>
        <v>5</v>
      </c>
      <c r="H44" s="105">
        <v>24</v>
      </c>
      <c r="I44" s="105">
        <f t="shared" si="0"/>
        <v>4</v>
      </c>
      <c r="J44" s="104"/>
      <c r="K44" s="104">
        <v>2.875</v>
      </c>
      <c r="L44" s="104">
        <v>4.25</v>
      </c>
      <c r="M44" s="104">
        <f t="shared" si="1"/>
        <v>16.125</v>
      </c>
      <c r="N44" s="104">
        <f t="shared" si="2"/>
        <v>80.625</v>
      </c>
      <c r="O44" s="106">
        <f t="shared" si="5"/>
        <v>8.0625</v>
      </c>
      <c r="Q44" s="103">
        <f>IFERROR(VLOOKUP(B44,[1]Sheet1!B$4:E$241,4,FALSE),"ER")</f>
        <v>0.86248655913978489</v>
      </c>
      <c r="R44" s="103">
        <f>Wellness!X44</f>
        <v>0.8</v>
      </c>
      <c r="S44" s="103">
        <f t="shared" si="6"/>
        <v>0.83124327956989252</v>
      </c>
      <c r="T44" s="104" t="str" cm="1">
        <f t="array" ref="T44">_xlfn.IFS(S44&gt;=80%,"5",S44&gt;=70%,"4",S44&gt;=60%,"3",S44&gt;=50%,"2",S44&gt;=40%,"1",S44&lt;40%,"0")</f>
        <v>5</v>
      </c>
      <c r="U44" s="105">
        <v>7</v>
      </c>
      <c r="V44" s="105">
        <f t="shared" si="3"/>
        <v>0</v>
      </c>
      <c r="W44" s="104">
        <v>2</v>
      </c>
      <c r="X44" s="104">
        <v>3.8571428571428572</v>
      </c>
      <c r="Y44" s="104">
        <v>4.2</v>
      </c>
      <c r="Z44" s="100">
        <f t="shared" si="7"/>
        <v>15.057142857142857</v>
      </c>
      <c r="AA44" s="100">
        <f t="shared" si="8"/>
        <v>60.228571428571428</v>
      </c>
      <c r="AB44" s="106">
        <f t="shared" si="9"/>
        <v>6.0228571428571431</v>
      </c>
      <c r="AD44" s="82">
        <v>0.84785539215686268</v>
      </c>
      <c r="AE44" s="82">
        <f>Wellness!AR44</f>
        <v>0.66666666666666663</v>
      </c>
      <c r="AF44" s="82">
        <f t="shared" si="10"/>
        <v>0.75726102941176465</v>
      </c>
      <c r="AG44" s="104" t="str" cm="1">
        <f t="array" ref="AG44">_xlfn.IFS(AF44&gt;=80%,"5",AF44&gt;=70%,"4",AF44&gt;=60%,"3",AF44&gt;=50%,"2",AF44&gt;=40%,"1",AF44&lt;40%,"0")</f>
        <v>4</v>
      </c>
      <c r="AH44" s="105">
        <v>6</v>
      </c>
      <c r="AI44" s="105">
        <f t="shared" si="11"/>
        <v>0</v>
      </c>
      <c r="AJ44" s="104">
        <v>2.75</v>
      </c>
      <c r="AK44" s="104">
        <v>0.66666666666666663</v>
      </c>
      <c r="AL44" s="104">
        <v>1.375</v>
      </c>
      <c r="AM44" s="100">
        <f t="shared" si="12"/>
        <v>8.7916666666666679</v>
      </c>
      <c r="AN44" s="100">
        <f t="shared" si="13"/>
        <v>35.166666666666671</v>
      </c>
      <c r="AO44" s="106">
        <f t="shared" si="14"/>
        <v>3.5166666666666675</v>
      </c>
      <c r="AQ44" s="82">
        <v>0.84459109730848847</v>
      </c>
      <c r="AR44" s="82">
        <f>Wellness!X44</f>
        <v>0.8</v>
      </c>
      <c r="AS44" s="103">
        <f>AVERAGE(Discipline!$D44,Discipline!$E44)</f>
        <v>0.98333333333333339</v>
      </c>
      <c r="AT44" s="104" t="str" cm="1">
        <f t="array" ref="AT44">_xlfn.IFS(AS44&gt;=80%,"5",AS44&gt;=70%,"4",AS44&gt;=60%,"3",AS44&gt;=50%,"2",AS44&gt;=40%,"1",AS44&lt;40%,"0")</f>
        <v>5</v>
      </c>
      <c r="AU44" s="105">
        <v>24</v>
      </c>
      <c r="AV44" s="105">
        <f t="shared" si="4"/>
        <v>4</v>
      </c>
      <c r="AW44" s="104"/>
      <c r="AX44" s="104">
        <v>3.25</v>
      </c>
      <c r="AY44" s="104">
        <v>3</v>
      </c>
      <c r="AZ44" s="100">
        <f t="shared" si="15"/>
        <v>15.25</v>
      </c>
      <c r="BA44" s="100">
        <f t="shared" si="16"/>
        <v>61</v>
      </c>
      <c r="BB44" s="106">
        <f t="shared" si="17"/>
        <v>6.1000000000000005</v>
      </c>
    </row>
    <row r="45" spans="1:54" s="77" customFormat="1" x14ac:dyDescent="0.3">
      <c r="A45" s="71">
        <v>41</v>
      </c>
      <c r="B45" s="60" t="s">
        <v>107</v>
      </c>
      <c r="C45" s="61" t="s">
        <v>108</v>
      </c>
      <c r="D45" s="82">
        <v>0.93330000000000002</v>
      </c>
      <c r="E45" s="82">
        <f>Wellness!D45</f>
        <v>0.96666666666666667</v>
      </c>
      <c r="F45" s="82">
        <f>AVERAGE(Discipline!$D45,Discipline!$E45)</f>
        <v>0.9499833333333334</v>
      </c>
      <c r="G45" s="100" t="str" cm="1">
        <f t="array" ref="G45">_xlfn.IFS(F45&gt;=80%,"5",F45&gt;=70%,"4",F45&gt;=60%,"3",F45&gt;=50%,"2",F45&gt;=40%,"1",F45&lt;40%,"0")</f>
        <v>5</v>
      </c>
      <c r="H45" s="101">
        <v>20</v>
      </c>
      <c r="I45" s="101">
        <f t="shared" si="0"/>
        <v>3</v>
      </c>
      <c r="J45" s="100"/>
      <c r="K45" s="100">
        <v>3.5</v>
      </c>
      <c r="L45" s="100">
        <v>4.25</v>
      </c>
      <c r="M45" s="100">
        <f t="shared" si="1"/>
        <v>15.75</v>
      </c>
      <c r="N45" s="100">
        <f t="shared" si="2"/>
        <v>78.75</v>
      </c>
      <c r="O45" s="99">
        <f t="shared" si="5"/>
        <v>7.875</v>
      </c>
      <c r="Q45" s="82">
        <f>IFERROR(VLOOKUP(B45,[1]Sheet1!B$4:E$241,4,FALSE),"ER")</f>
        <v>0.9213020833333333</v>
      </c>
      <c r="R45" s="82">
        <f>Wellness!X45</f>
        <v>0.8666666666666667</v>
      </c>
      <c r="S45" s="82">
        <f t="shared" si="6"/>
        <v>0.89398437500000005</v>
      </c>
      <c r="T45" s="100" t="str" cm="1">
        <f t="array" ref="T45">_xlfn.IFS(S45&gt;=80%,"5",S45&gt;=70%,"4",S45&gt;=60%,"3",S45&gt;=50%,"2",S45&gt;=40%,"1",S45&lt;40%,"0")</f>
        <v>5</v>
      </c>
      <c r="U45" s="101">
        <v>16</v>
      </c>
      <c r="V45" s="101">
        <f t="shared" si="3"/>
        <v>2</v>
      </c>
      <c r="W45" s="100">
        <v>2</v>
      </c>
      <c r="X45" s="100">
        <v>3.4285714285714284</v>
      </c>
      <c r="Y45" s="100">
        <v>3.6</v>
      </c>
      <c r="Z45" s="100">
        <f t="shared" si="7"/>
        <v>16.028571428571428</v>
      </c>
      <c r="AA45" s="100">
        <f t="shared" si="8"/>
        <v>64.114285714285714</v>
      </c>
      <c r="AB45" s="99">
        <f t="shared" si="9"/>
        <v>6.4114285714285719</v>
      </c>
      <c r="AD45" s="82">
        <v>0.90166666666666673</v>
      </c>
      <c r="AE45" s="82">
        <f>Wellness!AR45</f>
        <v>0.8</v>
      </c>
      <c r="AF45" s="82">
        <f t="shared" si="10"/>
        <v>0.85083333333333333</v>
      </c>
      <c r="AG45" s="100" t="str" cm="1">
        <f t="array" ref="AG45">_xlfn.IFS(AF45&gt;=80%,"5",AF45&gt;=70%,"4",AF45&gt;=60%,"3",AF45&gt;=50%,"2",AF45&gt;=40%,"1",AF45&lt;40%,"0")</f>
        <v>5</v>
      </c>
      <c r="AH45" s="101">
        <v>12</v>
      </c>
      <c r="AI45" s="101">
        <f t="shared" si="11"/>
        <v>1</v>
      </c>
      <c r="AJ45" s="100">
        <v>2.625</v>
      </c>
      <c r="AK45" s="100">
        <v>2.2222222222222223</v>
      </c>
      <c r="AL45" s="100">
        <v>2</v>
      </c>
      <c r="AM45" s="100">
        <f t="shared" si="12"/>
        <v>12.847222222222221</v>
      </c>
      <c r="AN45" s="100">
        <f t="shared" si="13"/>
        <v>51.388888888888886</v>
      </c>
      <c r="AO45" s="99">
        <f t="shared" si="14"/>
        <v>5.1388888888888893</v>
      </c>
      <c r="AQ45" s="82">
        <v>0.89464285714285707</v>
      </c>
      <c r="AR45" s="82">
        <f>Wellness!X45</f>
        <v>0.8666666666666667</v>
      </c>
      <c r="AS45" s="82">
        <f>AVERAGE(Discipline!$D45,Discipline!$E45)</f>
        <v>0.9499833333333334</v>
      </c>
      <c r="AT45" s="100" t="str" cm="1">
        <f t="array" ref="AT45">_xlfn.IFS(AS45&gt;=80%,"5",AS45&gt;=70%,"4",AS45&gt;=60%,"3",AS45&gt;=50%,"2",AS45&gt;=40%,"1",AS45&lt;40%,"0")</f>
        <v>5</v>
      </c>
      <c r="AU45" s="101">
        <v>20</v>
      </c>
      <c r="AV45" s="101">
        <f t="shared" si="4"/>
        <v>3</v>
      </c>
      <c r="AW45" s="100"/>
      <c r="AX45" s="100">
        <v>3</v>
      </c>
      <c r="AY45" s="100">
        <v>3</v>
      </c>
      <c r="AZ45" s="100">
        <f t="shared" si="15"/>
        <v>14</v>
      </c>
      <c r="BA45" s="100">
        <f t="shared" si="16"/>
        <v>56.000000000000007</v>
      </c>
      <c r="BB45" s="99">
        <f t="shared" si="17"/>
        <v>5.6000000000000014</v>
      </c>
    </row>
    <row r="46" spans="1:54" s="77" customFormat="1" x14ac:dyDescent="0.3">
      <c r="A46" s="72">
        <v>42</v>
      </c>
      <c r="B46" s="64" t="s">
        <v>109</v>
      </c>
      <c r="C46" s="65" t="s">
        <v>110</v>
      </c>
      <c r="D46" s="103">
        <v>1</v>
      </c>
      <c r="E46" s="103">
        <f>Wellness!D46</f>
        <v>0.93333333333333335</v>
      </c>
      <c r="F46" s="103">
        <f>AVERAGE(Discipline!$D46,Discipline!$E46)</f>
        <v>0.96666666666666667</v>
      </c>
      <c r="G46" s="104" t="str" cm="1">
        <f t="array" ref="G46">_xlfn.IFS(F46&gt;=80%,"5",F46&gt;=70%,"4",F46&gt;=60%,"3",F46&gt;=50%,"2",F46&gt;=40%,"1",F46&lt;40%,"0")</f>
        <v>5</v>
      </c>
      <c r="H46" s="105">
        <v>23</v>
      </c>
      <c r="I46" s="105">
        <f t="shared" si="0"/>
        <v>3</v>
      </c>
      <c r="J46" s="104"/>
      <c r="K46" s="104">
        <v>2.3928571428571428</v>
      </c>
      <c r="L46" s="104">
        <v>2.4017857142857144</v>
      </c>
      <c r="M46" s="104">
        <f t="shared" si="1"/>
        <v>12.794642857142858</v>
      </c>
      <c r="N46" s="104">
        <f t="shared" si="2"/>
        <v>63.973214285714285</v>
      </c>
      <c r="O46" s="106">
        <f t="shared" si="5"/>
        <v>6.3973214285714288</v>
      </c>
      <c r="Q46" s="103">
        <f>IFERROR(VLOOKUP(B46,[1]Sheet1!B$4:E$241,4,FALSE),"ER")</f>
        <v>0.95895833333333336</v>
      </c>
      <c r="R46" s="103">
        <f>Wellness!X46</f>
        <v>1.1666666666666667</v>
      </c>
      <c r="S46" s="103">
        <f t="shared" si="6"/>
        <v>1.0628125000000002</v>
      </c>
      <c r="T46" s="104" t="str" cm="1">
        <f t="array" ref="T46">_xlfn.IFS(S46&gt;=80%,"5",S46&gt;=70%,"4",S46&gt;=60%,"3",S46&gt;=50%,"2",S46&gt;=40%,"1",S46&lt;40%,"0")</f>
        <v>5</v>
      </c>
      <c r="U46" s="105">
        <v>20</v>
      </c>
      <c r="V46" s="105">
        <f t="shared" si="3"/>
        <v>3</v>
      </c>
      <c r="W46" s="104">
        <v>2</v>
      </c>
      <c r="X46" s="104">
        <v>2.2857142857142856</v>
      </c>
      <c r="Y46" s="104">
        <v>2.6</v>
      </c>
      <c r="Z46" s="100">
        <f t="shared" si="7"/>
        <v>14.885714285714284</v>
      </c>
      <c r="AA46" s="100">
        <f t="shared" si="8"/>
        <v>59.542857142857144</v>
      </c>
      <c r="AB46" s="106">
        <f t="shared" si="9"/>
        <v>5.9542857142857146</v>
      </c>
      <c r="AD46" s="82">
        <v>0.95625000000000004</v>
      </c>
      <c r="AE46" s="82">
        <f>Wellness!AR46</f>
        <v>0.9</v>
      </c>
      <c r="AF46" s="82">
        <f t="shared" si="10"/>
        <v>0.92812500000000009</v>
      </c>
      <c r="AG46" s="104" t="str" cm="1">
        <f t="array" ref="AG46">_xlfn.IFS(AF46&gt;=80%,"5",AF46&gt;=70%,"4",AF46&gt;=60%,"3",AF46&gt;=50%,"2",AF46&gt;=40%,"1",AF46&lt;40%,"0")</f>
        <v>5</v>
      </c>
      <c r="AH46" s="105">
        <v>18</v>
      </c>
      <c r="AI46" s="105">
        <f t="shared" si="11"/>
        <v>2</v>
      </c>
      <c r="AJ46" s="104">
        <v>2.625</v>
      </c>
      <c r="AK46" s="104">
        <v>1.1111111111111112</v>
      </c>
      <c r="AL46" s="104">
        <v>1.125</v>
      </c>
      <c r="AM46" s="100">
        <f t="shared" si="12"/>
        <v>11.861111111111111</v>
      </c>
      <c r="AN46" s="100">
        <f t="shared" si="13"/>
        <v>47.444444444444443</v>
      </c>
      <c r="AO46" s="106">
        <f t="shared" si="14"/>
        <v>4.7444444444444445</v>
      </c>
      <c r="AQ46" s="82">
        <v>0.9652777777777779</v>
      </c>
      <c r="AR46" s="82">
        <f>Wellness!X46</f>
        <v>1.1666666666666667</v>
      </c>
      <c r="AS46" s="103">
        <f>AVERAGE(Discipline!$D46,Discipline!$E46)</f>
        <v>0.96666666666666667</v>
      </c>
      <c r="AT46" s="104" t="str" cm="1">
        <f t="array" ref="AT46">_xlfn.IFS(AS46&gt;=80%,"5",AS46&gt;=70%,"4",AS46&gt;=60%,"3",AS46&gt;=50%,"2",AS46&gt;=40%,"1",AS46&lt;40%,"0")</f>
        <v>5</v>
      </c>
      <c r="AU46" s="105">
        <v>23</v>
      </c>
      <c r="AV46" s="105">
        <f t="shared" si="4"/>
        <v>3</v>
      </c>
      <c r="AW46" s="104"/>
      <c r="AX46" s="104">
        <v>2.75</v>
      </c>
      <c r="AY46" s="104">
        <v>2.6666666666666665</v>
      </c>
      <c r="AZ46" s="100">
        <f t="shared" si="15"/>
        <v>13.416666666666666</v>
      </c>
      <c r="BA46" s="100">
        <f t="shared" si="16"/>
        <v>53.666666666666664</v>
      </c>
      <c r="BB46" s="106">
        <f t="shared" si="17"/>
        <v>5.3666666666666671</v>
      </c>
    </row>
    <row r="47" spans="1:54" s="77" customFormat="1" x14ac:dyDescent="0.3">
      <c r="A47" s="71">
        <v>43</v>
      </c>
      <c r="B47" s="60" t="s">
        <v>111</v>
      </c>
      <c r="C47" s="61" t="s">
        <v>112</v>
      </c>
      <c r="D47" s="82">
        <v>1</v>
      </c>
      <c r="E47" s="82">
        <f>Wellness!D47</f>
        <v>1.0666666666666667</v>
      </c>
      <c r="F47" s="82">
        <f>AVERAGE(Discipline!$D47,Discipline!$E47)</f>
        <v>1.0333333333333332</v>
      </c>
      <c r="G47" s="100" t="str" cm="1">
        <f t="array" ref="G47">_xlfn.IFS(F47&gt;=80%,"5",F47&gt;=70%,"4",F47&gt;=60%,"3",F47&gt;=50%,"2",F47&gt;=40%,"1",F47&lt;40%,"0")</f>
        <v>5</v>
      </c>
      <c r="H47" s="101">
        <v>28</v>
      </c>
      <c r="I47" s="101">
        <f t="shared" si="0"/>
        <v>5</v>
      </c>
      <c r="J47" s="100"/>
      <c r="K47" s="100">
        <v>2.75</v>
      </c>
      <c r="L47" s="100">
        <v>2.75</v>
      </c>
      <c r="M47" s="100">
        <f t="shared" si="1"/>
        <v>15.5</v>
      </c>
      <c r="N47" s="100">
        <f t="shared" si="2"/>
        <v>77.5</v>
      </c>
      <c r="O47" s="99">
        <f t="shared" si="5"/>
        <v>7.75</v>
      </c>
      <c r="Q47" s="82">
        <f>IFERROR(VLOOKUP(B47,[1]Sheet1!B$4:E$241,4,FALSE),"ER")</f>
        <v>0.95151881720430109</v>
      </c>
      <c r="R47" s="82">
        <f>Wellness!X47</f>
        <v>1</v>
      </c>
      <c r="S47" s="82">
        <f t="shared" si="6"/>
        <v>0.9757594086021506</v>
      </c>
      <c r="T47" s="100" t="str" cm="1">
        <f t="array" ref="T47">_xlfn.IFS(S47&gt;=80%,"5",S47&gt;=70%,"4",S47&gt;=60%,"3",S47&gt;=50%,"2",S47&gt;=40%,"1",S47&lt;40%,"0")</f>
        <v>5</v>
      </c>
      <c r="U47" s="101">
        <v>16</v>
      </c>
      <c r="V47" s="101">
        <f t="shared" si="3"/>
        <v>2</v>
      </c>
      <c r="W47" s="100">
        <v>0</v>
      </c>
      <c r="X47" s="100">
        <v>2</v>
      </c>
      <c r="Y47" s="100">
        <v>2.6</v>
      </c>
      <c r="Z47" s="100">
        <f t="shared" si="7"/>
        <v>11.6</v>
      </c>
      <c r="AA47" s="100">
        <f t="shared" si="8"/>
        <v>46.4</v>
      </c>
      <c r="AB47" s="99">
        <f t="shared" si="9"/>
        <v>4.6399999999999997</v>
      </c>
      <c r="AD47" s="82">
        <v>0.95277777777777783</v>
      </c>
      <c r="AE47" s="82">
        <f>Wellness!AR47</f>
        <v>0.93333333333333335</v>
      </c>
      <c r="AF47" s="82">
        <f t="shared" si="10"/>
        <v>0.94305555555555554</v>
      </c>
      <c r="AG47" s="100" t="str" cm="1">
        <f t="array" ref="AG47">_xlfn.IFS(AF47&gt;=80%,"5",AF47&gt;=70%,"4",AF47&gt;=60%,"3",AF47&gt;=50%,"2",AF47&gt;=40%,"1",AF47&lt;40%,"0")</f>
        <v>5</v>
      </c>
      <c r="AH47" s="101">
        <v>13</v>
      </c>
      <c r="AI47" s="101">
        <f t="shared" si="11"/>
        <v>1</v>
      </c>
      <c r="AJ47" s="100">
        <v>2.75</v>
      </c>
      <c r="AK47" s="100">
        <v>0.55555555555555558</v>
      </c>
      <c r="AL47" s="100">
        <v>2.125</v>
      </c>
      <c r="AM47" s="100">
        <f t="shared" si="12"/>
        <v>11.430555555555555</v>
      </c>
      <c r="AN47" s="100">
        <f t="shared" si="13"/>
        <v>45.722222222222221</v>
      </c>
      <c r="AO47" s="99">
        <f t="shared" si="14"/>
        <v>4.572222222222222</v>
      </c>
      <c r="AQ47" s="82">
        <v>0.94527777777777788</v>
      </c>
      <c r="AR47" s="82">
        <f>Wellness!X47</f>
        <v>1</v>
      </c>
      <c r="AS47" s="82">
        <f>AVERAGE(Discipline!$D47,Discipline!$E47)</f>
        <v>1.0333333333333332</v>
      </c>
      <c r="AT47" s="100" t="str" cm="1">
        <f t="array" ref="AT47">_xlfn.IFS(AS47&gt;=80%,"5",AS47&gt;=70%,"4",AS47&gt;=60%,"3",AS47&gt;=50%,"2",AS47&gt;=40%,"1",AS47&lt;40%,"0")</f>
        <v>5</v>
      </c>
      <c r="AU47" s="101">
        <v>28</v>
      </c>
      <c r="AV47" s="101">
        <f t="shared" si="4"/>
        <v>5</v>
      </c>
      <c r="AW47" s="100"/>
      <c r="AX47" s="100">
        <v>3.75</v>
      </c>
      <c r="AY47" s="100">
        <v>2.3333333333333335</v>
      </c>
      <c r="AZ47" s="100">
        <f t="shared" si="15"/>
        <v>16.083333333333332</v>
      </c>
      <c r="BA47" s="100">
        <f t="shared" si="16"/>
        <v>64.333333333333329</v>
      </c>
      <c r="BB47" s="99">
        <f t="shared" si="17"/>
        <v>6.4333333333333336</v>
      </c>
    </row>
    <row r="48" spans="1:54" s="77" customFormat="1" x14ac:dyDescent="0.3">
      <c r="A48" s="72">
        <v>44</v>
      </c>
      <c r="B48" s="64" t="s">
        <v>113</v>
      </c>
      <c r="C48" s="65" t="s">
        <v>114</v>
      </c>
      <c r="D48" s="103">
        <v>0.95</v>
      </c>
      <c r="E48" s="103">
        <f>Wellness!D48</f>
        <v>0.8</v>
      </c>
      <c r="F48" s="103">
        <f>AVERAGE(Discipline!$D48,Discipline!$E48)</f>
        <v>0.875</v>
      </c>
      <c r="G48" s="104" t="str" cm="1">
        <f t="array" ref="G48">_xlfn.IFS(F48&gt;=80%,"5",F48&gt;=70%,"4",F48&gt;=60%,"3",F48&gt;=50%,"2",F48&gt;=40%,"1",F48&lt;40%,"0")</f>
        <v>5</v>
      </c>
      <c r="H48" s="105">
        <v>18</v>
      </c>
      <c r="I48" s="105">
        <f t="shared" si="0"/>
        <v>2</v>
      </c>
      <c r="J48" s="104"/>
      <c r="K48" s="104">
        <v>3.25</v>
      </c>
      <c r="L48" s="104">
        <v>3</v>
      </c>
      <c r="M48" s="104">
        <f t="shared" si="1"/>
        <v>13.25</v>
      </c>
      <c r="N48" s="104">
        <f t="shared" si="2"/>
        <v>66.25</v>
      </c>
      <c r="O48" s="106">
        <f t="shared" si="5"/>
        <v>6.625</v>
      </c>
      <c r="Q48" s="103">
        <f>IFERROR(VLOOKUP(B48,[1]Sheet1!B$4:E$241,4,FALSE),"ER")</f>
        <v>0.8870698924731184</v>
      </c>
      <c r="R48" s="103">
        <f>Wellness!X48</f>
        <v>0.2</v>
      </c>
      <c r="S48" s="103">
        <f t="shared" si="6"/>
        <v>0.54353494623655918</v>
      </c>
      <c r="T48" s="104" t="str" cm="1">
        <f t="array" ref="T48">_xlfn.IFS(S48&gt;=80%,"5",S48&gt;=70%,"4",S48&gt;=60%,"3",S48&gt;=50%,"2",S48&gt;=40%,"1",S48&lt;40%,"0")</f>
        <v>2</v>
      </c>
      <c r="U48" s="105">
        <v>4</v>
      </c>
      <c r="V48" s="105">
        <f t="shared" si="3"/>
        <v>0</v>
      </c>
      <c r="W48" s="104">
        <v>2</v>
      </c>
      <c r="X48" s="104">
        <v>3.1428571428571428</v>
      </c>
      <c r="Y48" s="104">
        <v>3.8</v>
      </c>
      <c r="Z48" s="100">
        <f t="shared" si="7"/>
        <v>10.942857142857143</v>
      </c>
      <c r="AA48" s="100">
        <f t="shared" si="8"/>
        <v>43.771428571428572</v>
      </c>
      <c r="AB48" s="106">
        <f t="shared" si="9"/>
        <v>4.3771428571428572</v>
      </c>
      <c r="AD48" s="82">
        <v>0.89861111111111125</v>
      </c>
      <c r="AE48" s="82">
        <f>Wellness!AR48</f>
        <v>0.66666666666666663</v>
      </c>
      <c r="AF48" s="82">
        <f t="shared" si="10"/>
        <v>0.78263888888888888</v>
      </c>
      <c r="AG48" s="104" t="str" cm="1">
        <f t="array" ref="AG48">_xlfn.IFS(AF48&gt;=80%,"5",AF48&gt;=70%,"4",AF48&gt;=60%,"3",AF48&gt;=50%,"2",AF48&gt;=40%,"1",AF48&lt;40%,"0")</f>
        <v>4</v>
      </c>
      <c r="AH48" s="105">
        <v>7</v>
      </c>
      <c r="AI48" s="105">
        <f t="shared" si="11"/>
        <v>0</v>
      </c>
      <c r="AJ48" s="104">
        <v>3.75</v>
      </c>
      <c r="AK48" s="104">
        <v>1.6666666666666667</v>
      </c>
      <c r="AL48" s="104">
        <v>3.125</v>
      </c>
      <c r="AM48" s="100">
        <f t="shared" si="12"/>
        <v>12.541666666666668</v>
      </c>
      <c r="AN48" s="100">
        <f t="shared" si="13"/>
        <v>50.166666666666671</v>
      </c>
      <c r="AO48" s="106">
        <f t="shared" si="14"/>
        <v>5.0166666666666675</v>
      </c>
      <c r="AQ48" s="82">
        <v>0.94152777777777785</v>
      </c>
      <c r="AR48" s="82">
        <f>Wellness!X48</f>
        <v>0.2</v>
      </c>
      <c r="AS48" s="103">
        <f>AVERAGE(Discipline!$D48,Discipline!$E48)</f>
        <v>0.875</v>
      </c>
      <c r="AT48" s="104" t="str" cm="1">
        <f t="array" ref="AT48">_xlfn.IFS(AS48&gt;=80%,"5",AS48&gt;=70%,"4",AS48&gt;=60%,"3",AS48&gt;=50%,"2",AS48&gt;=40%,"1",AS48&lt;40%,"0")</f>
        <v>5</v>
      </c>
      <c r="AU48" s="105">
        <v>18</v>
      </c>
      <c r="AV48" s="105">
        <f t="shared" si="4"/>
        <v>2</v>
      </c>
      <c r="AW48" s="104"/>
      <c r="AX48" s="104">
        <v>3.75</v>
      </c>
      <c r="AY48" s="104">
        <v>3.6666666666666665</v>
      </c>
      <c r="AZ48" s="100">
        <f t="shared" si="15"/>
        <v>14.416666666666666</v>
      </c>
      <c r="BA48" s="100">
        <f t="shared" si="16"/>
        <v>57.666666666666664</v>
      </c>
      <c r="BB48" s="106">
        <f t="shared" si="17"/>
        <v>5.7666666666666666</v>
      </c>
    </row>
    <row r="49" spans="1:54" s="77" customFormat="1" x14ac:dyDescent="0.3">
      <c r="A49" s="71">
        <v>45</v>
      </c>
      <c r="B49" s="60" t="s">
        <v>115</v>
      </c>
      <c r="C49" s="61" t="s">
        <v>116</v>
      </c>
      <c r="D49" s="82">
        <v>0.42859999999999998</v>
      </c>
      <c r="E49" s="82">
        <f>Wellness!D49</f>
        <v>0.3</v>
      </c>
      <c r="F49" s="82">
        <f>AVERAGE(Discipline!$D49,Discipline!$E49)</f>
        <v>0.36429999999999996</v>
      </c>
      <c r="G49" s="100" t="str" cm="1">
        <f t="array" ref="G49">_xlfn.IFS(F49&gt;=80%,"5",F49&gt;=70%,"4",F49&gt;=60%,"3",F49&gt;=50%,"2",F49&gt;=40%,"1",F49&lt;40%,"0")</f>
        <v>0</v>
      </c>
      <c r="H49" s="101">
        <v>7</v>
      </c>
      <c r="I49" s="101">
        <f t="shared" si="0"/>
        <v>0</v>
      </c>
      <c r="J49" s="100"/>
      <c r="K49" s="100">
        <v>3.25</v>
      </c>
      <c r="L49" s="100">
        <v>3.5</v>
      </c>
      <c r="M49" s="100">
        <f t="shared" si="1"/>
        <v>6.75</v>
      </c>
      <c r="N49" s="100">
        <f t="shared" si="2"/>
        <v>33.75</v>
      </c>
      <c r="O49" s="99">
        <f t="shared" si="5"/>
        <v>3.375</v>
      </c>
      <c r="Q49" s="82">
        <f>IFERROR(VLOOKUP(B49,[1]Sheet1!B$4:E$241,4,FALSE),"ER")</f>
        <v>0.81975935828877</v>
      </c>
      <c r="R49" s="82">
        <f>Wellness!X49</f>
        <v>0.26666666666666666</v>
      </c>
      <c r="S49" s="82">
        <f t="shared" si="6"/>
        <v>0.54321301247771836</v>
      </c>
      <c r="T49" s="100" t="str" cm="1">
        <f t="array" ref="T49">_xlfn.IFS(S49&gt;=80%,"5",S49&gt;=70%,"4",S49&gt;=60%,"3",S49&gt;=50%,"2",S49&gt;=40%,"1",S49&lt;40%,"0")</f>
        <v>2</v>
      </c>
      <c r="U49" s="101">
        <v>7</v>
      </c>
      <c r="V49" s="101">
        <f t="shared" si="3"/>
        <v>0</v>
      </c>
      <c r="W49" s="100">
        <v>2</v>
      </c>
      <c r="X49" s="100">
        <v>2.5</v>
      </c>
      <c r="Y49" s="100">
        <v>3</v>
      </c>
      <c r="Z49" s="100">
        <f t="shared" si="7"/>
        <v>9.5</v>
      </c>
      <c r="AA49" s="100">
        <f t="shared" si="8"/>
        <v>38</v>
      </c>
      <c r="AB49" s="99">
        <f t="shared" si="9"/>
        <v>3.8000000000000003</v>
      </c>
      <c r="AD49" s="82">
        <v>0.77369123931623929</v>
      </c>
      <c r="AE49" s="82">
        <f>Wellness!AR49</f>
        <v>0</v>
      </c>
      <c r="AF49" s="82">
        <f t="shared" si="10"/>
        <v>0.38684561965811964</v>
      </c>
      <c r="AG49" s="100" t="str" cm="1">
        <f t="array" ref="AG49">_xlfn.IFS(AF49&gt;=80%,"5",AF49&gt;=70%,"4",AF49&gt;=60%,"3",AF49&gt;=50%,"2",AF49&gt;=40%,"1",AF49&lt;40%,"0")</f>
        <v>0</v>
      </c>
      <c r="AH49" s="101">
        <v>0</v>
      </c>
      <c r="AI49" s="101">
        <f t="shared" si="11"/>
        <v>0</v>
      </c>
      <c r="AJ49" s="100">
        <v>3.125</v>
      </c>
      <c r="AK49" s="100">
        <v>1</v>
      </c>
      <c r="AL49" s="100">
        <v>1.625</v>
      </c>
      <c r="AM49" s="100">
        <f t="shared" si="12"/>
        <v>5.75</v>
      </c>
      <c r="AN49" s="100">
        <f t="shared" si="13"/>
        <v>23</v>
      </c>
      <c r="AO49" s="99">
        <f t="shared" si="14"/>
        <v>2.3000000000000003</v>
      </c>
      <c r="AQ49" s="82">
        <v>0.25</v>
      </c>
      <c r="AR49" s="82">
        <f>Wellness!X49</f>
        <v>0.26666666666666666</v>
      </c>
      <c r="AS49" s="82">
        <f>AVERAGE(Discipline!$D49,Discipline!$E49)</f>
        <v>0.36429999999999996</v>
      </c>
      <c r="AT49" s="100" t="str" cm="1">
        <f t="array" ref="AT49">_xlfn.IFS(AS49&gt;=80%,"5",AS49&gt;=70%,"4",AS49&gt;=60%,"3",AS49&gt;=50%,"2",AS49&gt;=40%,"1",AS49&lt;40%,"0")</f>
        <v>0</v>
      </c>
      <c r="AU49" s="101">
        <v>7</v>
      </c>
      <c r="AV49" s="101">
        <f t="shared" si="4"/>
        <v>0</v>
      </c>
      <c r="AW49" s="100"/>
      <c r="AX49" s="100">
        <v>0</v>
      </c>
      <c r="AY49" s="100">
        <v>0</v>
      </c>
      <c r="AZ49" s="100">
        <f t="shared" si="15"/>
        <v>0</v>
      </c>
      <c r="BA49" s="100">
        <f t="shared" si="16"/>
        <v>0</v>
      </c>
      <c r="BB49" s="99">
        <f t="shared" si="17"/>
        <v>0</v>
      </c>
    </row>
    <row r="50" spans="1:54" s="77" customFormat="1" x14ac:dyDescent="0.3">
      <c r="A50" s="72">
        <v>46</v>
      </c>
      <c r="B50" s="64" t="s">
        <v>117</v>
      </c>
      <c r="C50" s="65" t="s">
        <v>118</v>
      </c>
      <c r="D50" s="103">
        <v>0.93330000000000002</v>
      </c>
      <c r="E50" s="103">
        <f>Wellness!D50</f>
        <v>0.66666666666666663</v>
      </c>
      <c r="F50" s="103">
        <f>AVERAGE(Discipline!$D50,Discipline!$E50)</f>
        <v>0.79998333333333327</v>
      </c>
      <c r="G50" s="104" t="str" cm="1">
        <f t="array" ref="G50">_xlfn.IFS(F50&gt;=80%,"5",F50&gt;=70%,"4",F50&gt;=60%,"3",F50&gt;=50%,"2",F50&gt;=40%,"1",F50&lt;40%,"0")</f>
        <v>4</v>
      </c>
      <c r="H50" s="105">
        <v>13</v>
      </c>
      <c r="I50" s="105">
        <f t="shared" si="0"/>
        <v>1</v>
      </c>
      <c r="J50" s="104"/>
      <c r="K50" s="104">
        <v>1.75</v>
      </c>
      <c r="L50" s="104">
        <v>2</v>
      </c>
      <c r="M50" s="104">
        <f t="shared" si="1"/>
        <v>8.75</v>
      </c>
      <c r="N50" s="104">
        <f t="shared" si="2"/>
        <v>43.75</v>
      </c>
      <c r="O50" s="106">
        <f t="shared" si="5"/>
        <v>4.375</v>
      </c>
      <c r="Q50" s="103">
        <f>IFERROR(VLOOKUP(B50,[1]Sheet1!B$4:E$241,4,FALSE),"ER")</f>
        <v>0.86630208333333336</v>
      </c>
      <c r="R50" s="103">
        <f>Wellness!X50</f>
        <v>0.26666666666666666</v>
      </c>
      <c r="S50" s="103">
        <f t="shared" si="6"/>
        <v>0.56648437500000004</v>
      </c>
      <c r="T50" s="104" t="str" cm="1">
        <f t="array" ref="T50">_xlfn.IFS(S50&gt;=80%,"5",S50&gt;=70%,"4",S50&gt;=60%,"3",S50&gt;=50%,"2",S50&gt;=40%,"1",S50&lt;40%,"0")</f>
        <v>2</v>
      </c>
      <c r="U50" s="105">
        <v>0</v>
      </c>
      <c r="V50" s="105">
        <f t="shared" si="3"/>
        <v>0</v>
      </c>
      <c r="W50" s="104">
        <v>2</v>
      </c>
      <c r="X50" s="104">
        <v>3.4285714285714284</v>
      </c>
      <c r="Y50" s="104">
        <v>3.8</v>
      </c>
      <c r="Z50" s="100">
        <f t="shared" si="7"/>
        <v>11.228571428571428</v>
      </c>
      <c r="AA50" s="100">
        <f t="shared" si="8"/>
        <v>44.914285714285711</v>
      </c>
      <c r="AB50" s="106">
        <f t="shared" si="9"/>
        <v>4.4914285714285711</v>
      </c>
      <c r="AD50" s="82">
        <v>0.7962454212454213</v>
      </c>
      <c r="AE50" s="82">
        <f>Wellness!AR50</f>
        <v>3.3333333333333333E-2</v>
      </c>
      <c r="AF50" s="82">
        <f t="shared" si="10"/>
        <v>0.41478937728937731</v>
      </c>
      <c r="AG50" s="104" t="str" cm="1">
        <f t="array" ref="AG50">_xlfn.IFS(AF50&gt;=80%,"5",AF50&gt;=70%,"4",AF50&gt;=60%,"3",AF50&gt;=50%,"2",AF50&gt;=40%,"1",AF50&lt;40%,"0")</f>
        <v>1</v>
      </c>
      <c r="AH50" s="105">
        <v>0</v>
      </c>
      <c r="AI50" s="105">
        <f t="shared" si="11"/>
        <v>0</v>
      </c>
      <c r="AJ50" s="104">
        <v>4</v>
      </c>
      <c r="AK50" s="104">
        <v>2.6666666666666665</v>
      </c>
      <c r="AL50" s="104">
        <v>2.875</v>
      </c>
      <c r="AM50" s="100">
        <f t="shared" si="12"/>
        <v>10.541666666666666</v>
      </c>
      <c r="AN50" s="100">
        <f t="shared" si="13"/>
        <v>42.166666666666664</v>
      </c>
      <c r="AO50" s="106">
        <f t="shared" si="14"/>
        <v>4.2166666666666668</v>
      </c>
      <c r="AQ50" s="82">
        <v>0.80938375350140068</v>
      </c>
      <c r="AR50" s="82">
        <f>Wellness!X50</f>
        <v>0.26666666666666666</v>
      </c>
      <c r="AS50" s="103">
        <f>AVERAGE(Discipline!$D50,Discipline!$E50)</f>
        <v>0.79998333333333327</v>
      </c>
      <c r="AT50" s="104" t="str" cm="1">
        <f t="array" ref="AT50">_xlfn.IFS(AS50&gt;=80%,"5",AS50&gt;=70%,"4",AS50&gt;=60%,"3",AS50&gt;=50%,"2",AS50&gt;=40%,"1",AS50&lt;40%,"0")</f>
        <v>4</v>
      </c>
      <c r="AU50" s="105">
        <v>13</v>
      </c>
      <c r="AV50" s="105">
        <f t="shared" si="4"/>
        <v>1</v>
      </c>
      <c r="AW50" s="104"/>
      <c r="AX50" s="104">
        <v>3</v>
      </c>
      <c r="AY50" s="104">
        <v>2.3333333333333335</v>
      </c>
      <c r="AZ50" s="100">
        <f t="shared" si="15"/>
        <v>10.333333333333334</v>
      </c>
      <c r="BA50" s="100">
        <f t="shared" si="16"/>
        <v>41.333333333333336</v>
      </c>
      <c r="BB50" s="106">
        <f t="shared" si="17"/>
        <v>4.1333333333333337</v>
      </c>
    </row>
    <row r="51" spans="1:54" s="77" customFormat="1" x14ac:dyDescent="0.3">
      <c r="A51" s="71">
        <v>47</v>
      </c>
      <c r="B51" s="60" t="s">
        <v>119</v>
      </c>
      <c r="C51" s="61" t="s">
        <v>120</v>
      </c>
      <c r="D51" s="82">
        <v>0.95</v>
      </c>
      <c r="E51" s="82">
        <f>Wellness!D51</f>
        <v>0.83333333333333337</v>
      </c>
      <c r="F51" s="82">
        <f>AVERAGE(Discipline!$D51,Discipline!$E51)</f>
        <v>0.89166666666666661</v>
      </c>
      <c r="G51" s="100" t="str" cm="1">
        <f t="array" ref="G51">_xlfn.IFS(F51&gt;=80%,"5",F51&gt;=70%,"4",F51&gt;=60%,"3",F51&gt;=50%,"2",F51&gt;=40%,"1",F51&lt;40%,"0")</f>
        <v>5</v>
      </c>
      <c r="H51" s="101">
        <v>23</v>
      </c>
      <c r="I51" s="101">
        <f t="shared" si="0"/>
        <v>3</v>
      </c>
      <c r="J51" s="100"/>
      <c r="K51" s="100">
        <v>3.1785714285714284</v>
      </c>
      <c r="L51" s="100">
        <v>3.3303571428571428</v>
      </c>
      <c r="M51" s="100">
        <f t="shared" si="1"/>
        <v>14.508928571428571</v>
      </c>
      <c r="N51" s="100">
        <f t="shared" si="2"/>
        <v>72.544642857142861</v>
      </c>
      <c r="O51" s="99">
        <f t="shared" si="5"/>
        <v>7.2544642857142865</v>
      </c>
      <c r="Q51" s="82">
        <f>IFERROR(VLOOKUP(B51,[1]Sheet1!B$4:E$241,4,FALSE),"ER")</f>
        <v>0.86803763440860215</v>
      </c>
      <c r="R51" s="82">
        <f>Wellness!X51</f>
        <v>0.8</v>
      </c>
      <c r="S51" s="82">
        <f t="shared" si="6"/>
        <v>0.83401881720430104</v>
      </c>
      <c r="T51" s="100" t="str" cm="1">
        <f t="array" ref="T51">_xlfn.IFS(S51&gt;=80%,"5",S51&gt;=70%,"4",S51&gt;=60%,"3",S51&gt;=50%,"2",S51&gt;=40%,"1",S51&lt;40%,"0")</f>
        <v>5</v>
      </c>
      <c r="U51" s="101">
        <v>13</v>
      </c>
      <c r="V51" s="101">
        <f t="shared" si="3"/>
        <v>1</v>
      </c>
      <c r="W51" s="100">
        <v>3</v>
      </c>
      <c r="X51" s="100">
        <v>2.4285714285714284</v>
      </c>
      <c r="Y51" s="100">
        <v>2.6</v>
      </c>
      <c r="Z51" s="100">
        <f t="shared" si="7"/>
        <v>14.028571428571428</v>
      </c>
      <c r="AA51" s="100">
        <f t="shared" si="8"/>
        <v>56.114285714285714</v>
      </c>
      <c r="AB51" s="99">
        <f t="shared" si="9"/>
        <v>5.6114285714285721</v>
      </c>
      <c r="AD51" s="82">
        <v>0.84305555555555556</v>
      </c>
      <c r="AE51" s="82">
        <f>Wellness!AR51</f>
        <v>0.8</v>
      </c>
      <c r="AF51" s="82">
        <f t="shared" si="10"/>
        <v>0.82152777777777786</v>
      </c>
      <c r="AG51" s="100" t="str" cm="1">
        <f t="array" ref="AG51">_xlfn.IFS(AF51&gt;=80%,"5",AF51&gt;=70%,"4",AF51&gt;=60%,"3",AF51&gt;=50%,"2",AF51&gt;=40%,"1",AF51&lt;40%,"0")</f>
        <v>5</v>
      </c>
      <c r="AH51" s="101">
        <v>16</v>
      </c>
      <c r="AI51" s="101">
        <f t="shared" si="11"/>
        <v>2</v>
      </c>
      <c r="AJ51" s="100">
        <v>3.75</v>
      </c>
      <c r="AK51" s="100">
        <v>1</v>
      </c>
      <c r="AL51" s="100">
        <v>1.625</v>
      </c>
      <c r="AM51" s="100">
        <f t="shared" si="12"/>
        <v>13.375</v>
      </c>
      <c r="AN51" s="100">
        <f t="shared" si="13"/>
        <v>53.5</v>
      </c>
      <c r="AO51" s="99">
        <f t="shared" si="14"/>
        <v>5.3500000000000005</v>
      </c>
      <c r="AQ51" s="82">
        <v>0.86714975845410625</v>
      </c>
      <c r="AR51" s="82">
        <f>Wellness!X51</f>
        <v>0.8</v>
      </c>
      <c r="AS51" s="82">
        <f>AVERAGE(Discipline!$D51,Discipline!$E51)</f>
        <v>0.89166666666666661</v>
      </c>
      <c r="AT51" s="100" t="str" cm="1">
        <f t="array" ref="AT51">_xlfn.IFS(AS51&gt;=80%,"5",AS51&gt;=70%,"4",AS51&gt;=60%,"3",AS51&gt;=50%,"2",AS51&gt;=40%,"1",AS51&lt;40%,"0")</f>
        <v>5</v>
      </c>
      <c r="AU51" s="101">
        <v>23</v>
      </c>
      <c r="AV51" s="101">
        <f t="shared" si="4"/>
        <v>3</v>
      </c>
      <c r="AW51" s="100"/>
      <c r="AX51" s="100">
        <v>2.5</v>
      </c>
      <c r="AY51" s="100">
        <v>2.6666666666666665</v>
      </c>
      <c r="AZ51" s="100">
        <f t="shared" si="15"/>
        <v>13.166666666666666</v>
      </c>
      <c r="BA51" s="100">
        <f t="shared" si="16"/>
        <v>52.666666666666664</v>
      </c>
      <c r="BB51" s="99">
        <f t="shared" si="17"/>
        <v>5.2666666666666666</v>
      </c>
    </row>
    <row r="52" spans="1:54" s="77" customFormat="1" x14ac:dyDescent="0.3">
      <c r="A52" s="72">
        <v>48</v>
      </c>
      <c r="B52" s="64" t="s">
        <v>121</v>
      </c>
      <c r="C52" s="65" t="s">
        <v>122</v>
      </c>
      <c r="D52" s="103">
        <v>0.85709999999999997</v>
      </c>
      <c r="E52" s="103">
        <f>Wellness!D52</f>
        <v>0.8</v>
      </c>
      <c r="F52" s="103">
        <f>AVERAGE(Discipline!$D52,Discipline!$E52)</f>
        <v>0.82855000000000001</v>
      </c>
      <c r="G52" s="104" t="str" cm="1">
        <f t="array" ref="G52">_xlfn.IFS(F52&gt;=80%,"5",F52&gt;=70%,"4",F52&gt;=60%,"3",F52&gt;=50%,"2",F52&gt;=40%,"1",F52&lt;40%,"0")</f>
        <v>5</v>
      </c>
      <c r="H52" s="105">
        <v>15</v>
      </c>
      <c r="I52" s="105">
        <f t="shared" si="0"/>
        <v>2</v>
      </c>
      <c r="J52" s="104"/>
      <c r="K52" s="104">
        <v>1.5</v>
      </c>
      <c r="L52" s="104">
        <v>1.5</v>
      </c>
      <c r="M52" s="104">
        <f t="shared" si="1"/>
        <v>10</v>
      </c>
      <c r="N52" s="104">
        <f t="shared" si="2"/>
        <v>50</v>
      </c>
      <c r="O52" s="106">
        <f t="shared" si="5"/>
        <v>5</v>
      </c>
      <c r="Q52" s="103">
        <f>IFERROR(VLOOKUP(B52,[1]Sheet1!B$4:E$241,4,FALSE),"ER")</f>
        <v>0.89690396613190748</v>
      </c>
      <c r="R52" s="103">
        <f>Wellness!X52</f>
        <v>0.8</v>
      </c>
      <c r="S52" s="103">
        <f t="shared" si="6"/>
        <v>0.84845198306595382</v>
      </c>
      <c r="T52" s="104" t="str" cm="1">
        <f t="array" ref="T52">_xlfn.IFS(S52&gt;=80%,"5",S52&gt;=70%,"4",S52&gt;=60%,"3",S52&gt;=50%,"2",S52&gt;=40%,"1",S52&lt;40%,"0")</f>
        <v>5</v>
      </c>
      <c r="U52" s="105">
        <v>2</v>
      </c>
      <c r="V52" s="105">
        <f t="shared" si="3"/>
        <v>0</v>
      </c>
      <c r="W52" s="104">
        <v>3</v>
      </c>
      <c r="X52" s="104">
        <v>3</v>
      </c>
      <c r="Y52" s="104">
        <v>3</v>
      </c>
      <c r="Z52" s="100">
        <f t="shared" si="7"/>
        <v>14</v>
      </c>
      <c r="AA52" s="100">
        <f t="shared" si="8"/>
        <v>56.000000000000007</v>
      </c>
      <c r="AB52" s="106">
        <f t="shared" si="9"/>
        <v>5.6000000000000014</v>
      </c>
      <c r="AD52" s="82">
        <v>0.92337962962962972</v>
      </c>
      <c r="AE52" s="82">
        <f>Wellness!AR52</f>
        <v>0.8</v>
      </c>
      <c r="AF52" s="82">
        <f t="shared" si="10"/>
        <v>0.86168981481481488</v>
      </c>
      <c r="AG52" s="104" t="str" cm="1">
        <f t="array" ref="AG52">_xlfn.IFS(AF52&gt;=80%,"5",AF52&gt;=70%,"4",AF52&gt;=60%,"3",AF52&gt;=50%,"2",AF52&gt;=40%,"1",AF52&lt;40%,"0")</f>
        <v>5</v>
      </c>
      <c r="AH52" s="105">
        <v>6</v>
      </c>
      <c r="AI52" s="105">
        <f t="shared" si="11"/>
        <v>0</v>
      </c>
      <c r="AJ52" s="104">
        <v>2.375</v>
      </c>
      <c r="AK52" s="104">
        <v>1.2222222222222223</v>
      </c>
      <c r="AL52" s="104">
        <v>1.125</v>
      </c>
      <c r="AM52" s="100">
        <f t="shared" si="12"/>
        <v>9.7222222222222214</v>
      </c>
      <c r="AN52" s="100">
        <f t="shared" si="13"/>
        <v>38.888888888888886</v>
      </c>
      <c r="AO52" s="106">
        <f t="shared" si="14"/>
        <v>3.8888888888888888</v>
      </c>
      <c r="AQ52" s="82">
        <v>0.9027777777777779</v>
      </c>
      <c r="AR52" s="82">
        <f>Wellness!X52</f>
        <v>0.8</v>
      </c>
      <c r="AS52" s="103">
        <f>AVERAGE(Discipline!$D52,Discipline!$E52)</f>
        <v>0.82855000000000001</v>
      </c>
      <c r="AT52" s="104" t="str" cm="1">
        <f t="array" ref="AT52">_xlfn.IFS(AS52&gt;=80%,"5",AS52&gt;=70%,"4",AS52&gt;=60%,"3",AS52&gt;=50%,"2",AS52&gt;=40%,"1",AS52&lt;40%,"0")</f>
        <v>5</v>
      </c>
      <c r="AU52" s="105">
        <v>15</v>
      </c>
      <c r="AV52" s="105">
        <f t="shared" si="4"/>
        <v>2</v>
      </c>
      <c r="AW52" s="104"/>
      <c r="AX52" s="104">
        <v>2.5</v>
      </c>
      <c r="AY52" s="104">
        <v>2.6666666666666665</v>
      </c>
      <c r="AZ52" s="100">
        <f t="shared" si="15"/>
        <v>12.166666666666666</v>
      </c>
      <c r="BA52" s="100">
        <f t="shared" si="16"/>
        <v>48.666666666666664</v>
      </c>
      <c r="BB52" s="106">
        <f t="shared" si="17"/>
        <v>4.8666666666666671</v>
      </c>
    </row>
    <row r="53" spans="1:54" s="77" customFormat="1" x14ac:dyDescent="0.3">
      <c r="A53" s="71">
        <v>49</v>
      </c>
      <c r="B53" s="60" t="s">
        <v>123</v>
      </c>
      <c r="C53" s="61" t="s">
        <v>124</v>
      </c>
      <c r="D53" s="82">
        <v>0.93330000000000002</v>
      </c>
      <c r="E53" s="82">
        <f>Wellness!D53</f>
        <v>0.6333333333333333</v>
      </c>
      <c r="F53" s="82">
        <f>AVERAGE(Discipline!$D53,Discipline!$E53)</f>
        <v>0.78331666666666666</v>
      </c>
      <c r="G53" s="100" t="str" cm="1">
        <f t="array" ref="G53">_xlfn.IFS(F53&gt;=80%,"5",F53&gt;=70%,"4",F53&gt;=60%,"3",F53&gt;=50%,"2",F53&gt;=40%,"1",F53&lt;40%,"0")</f>
        <v>4</v>
      </c>
      <c r="H53" s="101">
        <v>12</v>
      </c>
      <c r="I53" s="101">
        <f t="shared" si="0"/>
        <v>1</v>
      </c>
      <c r="J53" s="100"/>
      <c r="K53" s="100">
        <v>2.25</v>
      </c>
      <c r="L53" s="100">
        <v>2.25</v>
      </c>
      <c r="M53" s="100">
        <f t="shared" si="1"/>
        <v>9.5</v>
      </c>
      <c r="N53" s="100">
        <f t="shared" si="2"/>
        <v>47.5</v>
      </c>
      <c r="O53" s="99">
        <f t="shared" si="5"/>
        <v>4.75</v>
      </c>
      <c r="Q53" s="82">
        <f>IFERROR(VLOOKUP(B53,[1]Sheet1!B$4:E$241,4,FALSE),"ER")</f>
        <v>0.86098958333333331</v>
      </c>
      <c r="R53" s="82">
        <f>Wellness!X53</f>
        <v>0.16666666666666666</v>
      </c>
      <c r="S53" s="82">
        <f t="shared" si="6"/>
        <v>0.51382812499999997</v>
      </c>
      <c r="T53" s="100" t="str" cm="1">
        <f t="array" ref="T53">_xlfn.IFS(S53&gt;=80%,"5",S53&gt;=70%,"4",S53&gt;=60%,"3",S53&gt;=50%,"2",S53&gt;=40%,"1",S53&lt;40%,"0")</f>
        <v>2</v>
      </c>
      <c r="U53" s="101">
        <v>1</v>
      </c>
      <c r="V53" s="101">
        <f t="shared" si="3"/>
        <v>0</v>
      </c>
      <c r="W53" s="100">
        <v>2</v>
      </c>
      <c r="X53" s="100">
        <v>3.4285714285714284</v>
      </c>
      <c r="Y53" s="100">
        <v>4</v>
      </c>
      <c r="Z53" s="100">
        <f t="shared" si="7"/>
        <v>11.428571428571429</v>
      </c>
      <c r="AA53" s="100">
        <f t="shared" si="8"/>
        <v>45.714285714285715</v>
      </c>
      <c r="AB53" s="99">
        <f t="shared" si="9"/>
        <v>4.5714285714285721</v>
      </c>
      <c r="AD53" s="82">
        <v>0.84323671497584551</v>
      </c>
      <c r="AE53" s="82">
        <f>Wellness!AR53</f>
        <v>0.23333333333333334</v>
      </c>
      <c r="AF53" s="82">
        <f t="shared" si="10"/>
        <v>0.53828502415458945</v>
      </c>
      <c r="AG53" s="100" t="str" cm="1">
        <f t="array" ref="AG53">_xlfn.IFS(AF53&gt;=80%,"5",AF53&gt;=70%,"4",AF53&gt;=60%,"3",AF53&gt;=50%,"2",AF53&gt;=40%,"1",AF53&lt;40%,"0")</f>
        <v>2</v>
      </c>
      <c r="AH53" s="101">
        <v>4</v>
      </c>
      <c r="AI53" s="101">
        <f t="shared" si="11"/>
        <v>0</v>
      </c>
      <c r="AJ53" s="100">
        <v>3.75</v>
      </c>
      <c r="AK53" s="100">
        <v>2.5555555555555554</v>
      </c>
      <c r="AL53" s="100">
        <v>2.625</v>
      </c>
      <c r="AM53" s="100">
        <f t="shared" si="12"/>
        <v>10.930555555555555</v>
      </c>
      <c r="AN53" s="100">
        <f t="shared" si="13"/>
        <v>43.722222222222221</v>
      </c>
      <c r="AO53" s="99">
        <f t="shared" si="14"/>
        <v>4.3722222222222227</v>
      </c>
      <c r="AQ53" s="82">
        <v>0.85326086956521752</v>
      </c>
      <c r="AR53" s="82">
        <f>Wellness!X53</f>
        <v>0.16666666666666666</v>
      </c>
      <c r="AS53" s="82">
        <f>AVERAGE(Discipline!$D53,Discipline!$E53)</f>
        <v>0.78331666666666666</v>
      </c>
      <c r="AT53" s="100" t="str" cm="1">
        <f t="array" ref="AT53">_xlfn.IFS(AS53&gt;=80%,"5",AS53&gt;=70%,"4",AS53&gt;=60%,"3",AS53&gt;=50%,"2",AS53&gt;=40%,"1",AS53&lt;40%,"0")</f>
        <v>4</v>
      </c>
      <c r="AU53" s="101">
        <v>12</v>
      </c>
      <c r="AV53" s="101">
        <f t="shared" si="4"/>
        <v>1</v>
      </c>
      <c r="AW53" s="100"/>
      <c r="AX53" s="100">
        <v>3.5</v>
      </c>
      <c r="AY53" s="100">
        <v>3.3333333333333335</v>
      </c>
      <c r="AZ53" s="100">
        <f t="shared" si="15"/>
        <v>11.833333333333334</v>
      </c>
      <c r="BA53" s="100">
        <f t="shared" si="16"/>
        <v>47.333333333333336</v>
      </c>
      <c r="BB53" s="99">
        <f t="shared" si="17"/>
        <v>4.7333333333333334</v>
      </c>
    </row>
    <row r="54" spans="1:54" s="77" customFormat="1" x14ac:dyDescent="0.3">
      <c r="A54" s="72">
        <v>50</v>
      </c>
      <c r="B54" s="64" t="s">
        <v>125</v>
      </c>
      <c r="C54" s="65" t="s">
        <v>126</v>
      </c>
      <c r="D54" s="103">
        <v>0.8</v>
      </c>
      <c r="E54" s="103">
        <f>Wellness!D54</f>
        <v>0.66666666666666663</v>
      </c>
      <c r="F54" s="103">
        <f>AVERAGE(Discipline!$D54,Discipline!$E54)</f>
        <v>0.73333333333333339</v>
      </c>
      <c r="G54" s="104" t="str" cm="1">
        <f t="array" ref="G54">_xlfn.IFS(F54&gt;=80%,"5",F54&gt;=70%,"4",F54&gt;=60%,"3",F54&gt;=50%,"2",F54&gt;=40%,"1",F54&lt;40%,"0")</f>
        <v>4</v>
      </c>
      <c r="H54" s="105">
        <v>13</v>
      </c>
      <c r="I54" s="105">
        <f t="shared" si="0"/>
        <v>1</v>
      </c>
      <c r="J54" s="104"/>
      <c r="K54" s="104">
        <v>2.25</v>
      </c>
      <c r="L54" s="104">
        <v>3</v>
      </c>
      <c r="M54" s="104">
        <f t="shared" si="1"/>
        <v>10.25</v>
      </c>
      <c r="N54" s="104">
        <f t="shared" si="2"/>
        <v>51.249999999999993</v>
      </c>
      <c r="O54" s="106">
        <f t="shared" si="5"/>
        <v>5.125</v>
      </c>
      <c r="Q54" s="103">
        <f>IFERROR(VLOOKUP(B54,[1]Sheet1!B$4:E$241,4,FALSE),"ER")</f>
        <v>0.82637096774193552</v>
      </c>
      <c r="R54" s="103">
        <f>Wellness!X54</f>
        <v>0.33333333333333331</v>
      </c>
      <c r="S54" s="103">
        <f t="shared" si="6"/>
        <v>0.57985215053763439</v>
      </c>
      <c r="T54" s="104" t="str" cm="1">
        <f t="array" ref="T54">_xlfn.IFS(S54&gt;=80%,"5",S54&gt;=70%,"4",S54&gt;=60%,"3",S54&gt;=50%,"2",S54&gt;=40%,"1",S54&lt;40%,"0")</f>
        <v>2</v>
      </c>
      <c r="U54" s="105">
        <v>2</v>
      </c>
      <c r="V54" s="105">
        <f t="shared" si="3"/>
        <v>0</v>
      </c>
      <c r="W54" s="104">
        <v>0</v>
      </c>
      <c r="X54" s="104">
        <v>1.5714285714285714</v>
      </c>
      <c r="Y54" s="104">
        <v>2.4</v>
      </c>
      <c r="Z54" s="100">
        <f t="shared" si="7"/>
        <v>5.9714285714285715</v>
      </c>
      <c r="AA54" s="100">
        <f t="shared" si="8"/>
        <v>23.885714285714286</v>
      </c>
      <c r="AB54" s="106">
        <f t="shared" si="9"/>
        <v>2.3885714285714288</v>
      </c>
      <c r="AD54" s="82">
        <v>0.67934874728534356</v>
      </c>
      <c r="AE54" s="82">
        <f>Wellness!AR54</f>
        <v>6.6666666666666666E-2</v>
      </c>
      <c r="AF54" s="82">
        <f t="shared" si="10"/>
        <v>0.3730077069760051</v>
      </c>
      <c r="AG54" s="104" t="str" cm="1">
        <f t="array" ref="AG54">_xlfn.IFS(AF54&gt;=80%,"5",AF54&gt;=70%,"4",AF54&gt;=60%,"3",AF54&gt;=50%,"2",AF54&gt;=40%,"1",AF54&lt;40%,"0")</f>
        <v>0</v>
      </c>
      <c r="AH54" s="105">
        <v>1</v>
      </c>
      <c r="AI54" s="105">
        <f t="shared" si="11"/>
        <v>0</v>
      </c>
      <c r="AJ54" s="104">
        <v>1</v>
      </c>
      <c r="AK54" s="104">
        <v>0.66666666666666663</v>
      </c>
      <c r="AL54" s="104">
        <v>0.625</v>
      </c>
      <c r="AM54" s="100">
        <f t="shared" si="12"/>
        <v>2.2916666666666665</v>
      </c>
      <c r="AN54" s="100">
        <f t="shared" si="13"/>
        <v>9.1666666666666661</v>
      </c>
      <c r="AO54" s="106">
        <f t="shared" si="14"/>
        <v>0.91666666666666663</v>
      </c>
      <c r="AQ54" s="82">
        <v>0.73958333333333348</v>
      </c>
      <c r="AR54" s="82">
        <f>Wellness!X54</f>
        <v>0.33333333333333331</v>
      </c>
      <c r="AS54" s="103">
        <f>AVERAGE(Discipline!$D54,Discipline!$E54)</f>
        <v>0.73333333333333339</v>
      </c>
      <c r="AT54" s="104" t="str" cm="1">
        <f t="array" ref="AT54">_xlfn.IFS(AS54&gt;=80%,"5",AS54&gt;=70%,"4",AS54&gt;=60%,"3",AS54&gt;=50%,"2",AS54&gt;=40%,"1",AS54&lt;40%,"0")</f>
        <v>4</v>
      </c>
      <c r="AU54" s="105">
        <v>13</v>
      </c>
      <c r="AV54" s="105">
        <f t="shared" si="4"/>
        <v>1</v>
      </c>
      <c r="AW54" s="104"/>
      <c r="AX54" s="104">
        <v>2.125</v>
      </c>
      <c r="AY54" s="104">
        <v>2.3333333333333335</v>
      </c>
      <c r="AZ54" s="100">
        <f t="shared" si="15"/>
        <v>9.4583333333333339</v>
      </c>
      <c r="BA54" s="100">
        <f t="shared" si="16"/>
        <v>37.833333333333336</v>
      </c>
      <c r="BB54" s="106">
        <f t="shared" si="17"/>
        <v>3.7833333333333337</v>
      </c>
    </row>
    <row r="55" spans="1:54" s="77" customFormat="1" x14ac:dyDescent="0.3">
      <c r="A55" s="71">
        <v>51</v>
      </c>
      <c r="B55" s="60" t="s">
        <v>127</v>
      </c>
      <c r="C55" s="61" t="s">
        <v>128</v>
      </c>
      <c r="D55" s="82">
        <v>1</v>
      </c>
      <c r="E55" s="82">
        <f>Wellness!D55</f>
        <v>0.93333333333333335</v>
      </c>
      <c r="F55" s="82">
        <f>AVERAGE(Discipline!$D55,Discipline!$E55)</f>
        <v>0.96666666666666667</v>
      </c>
      <c r="G55" s="100" t="str" cm="1">
        <f t="array" ref="G55">_xlfn.IFS(F55&gt;=80%,"5",F55&gt;=70%,"4",F55&gt;=60%,"3",F55&gt;=50%,"2",F55&gt;=40%,"1",F55&lt;40%,"0")</f>
        <v>5</v>
      </c>
      <c r="H55" s="101">
        <v>23</v>
      </c>
      <c r="I55" s="101">
        <f t="shared" si="0"/>
        <v>3</v>
      </c>
      <c r="J55" s="100"/>
      <c r="K55" s="100">
        <v>2.25</v>
      </c>
      <c r="L55" s="100">
        <v>2.25</v>
      </c>
      <c r="M55" s="100">
        <f t="shared" si="1"/>
        <v>12.5</v>
      </c>
      <c r="N55" s="100">
        <f t="shared" si="2"/>
        <v>62.5</v>
      </c>
      <c r="O55" s="99">
        <f t="shared" si="5"/>
        <v>6.25</v>
      </c>
      <c r="Q55" s="82">
        <f>IFERROR(VLOOKUP(B55,[1]Sheet1!B$4:E$241,4,FALSE),"ER")</f>
        <v>0.94077651515151517</v>
      </c>
      <c r="R55" s="82">
        <f>Wellness!X55</f>
        <v>0.96666666666666667</v>
      </c>
      <c r="S55" s="82">
        <f t="shared" si="6"/>
        <v>0.95372159090909092</v>
      </c>
      <c r="T55" s="100" t="str" cm="1">
        <f t="array" ref="T55">_xlfn.IFS(S55&gt;=80%,"5",S55&gt;=70%,"4",S55&gt;=60%,"3",S55&gt;=50%,"2",S55&gt;=40%,"1",S55&lt;40%,"0")</f>
        <v>5</v>
      </c>
      <c r="U55" s="101">
        <v>19</v>
      </c>
      <c r="V55" s="101">
        <f t="shared" si="3"/>
        <v>2</v>
      </c>
      <c r="W55" s="100">
        <v>2</v>
      </c>
      <c r="X55" s="100">
        <v>2</v>
      </c>
      <c r="Y55" s="100">
        <v>2</v>
      </c>
      <c r="Z55" s="100">
        <f t="shared" si="7"/>
        <v>13</v>
      </c>
      <c r="AA55" s="100">
        <f t="shared" si="8"/>
        <v>52</v>
      </c>
      <c r="AB55" s="99">
        <f t="shared" si="9"/>
        <v>5.2</v>
      </c>
      <c r="AD55" s="82">
        <v>0.93060897435897449</v>
      </c>
      <c r="AE55" s="82">
        <f>Wellness!AR55</f>
        <v>0.8666666666666667</v>
      </c>
      <c r="AF55" s="82">
        <f t="shared" si="10"/>
        <v>0.8986378205128206</v>
      </c>
      <c r="AG55" s="100" t="str" cm="1">
        <f t="array" ref="AG55">_xlfn.IFS(AF55&gt;=80%,"5",AF55&gt;=70%,"4",AF55&gt;=60%,"3",AF55&gt;=50%,"2",AF55&gt;=40%,"1",AF55&lt;40%,"0")</f>
        <v>5</v>
      </c>
      <c r="AH55" s="101">
        <v>16</v>
      </c>
      <c r="AI55" s="101">
        <f t="shared" si="11"/>
        <v>2</v>
      </c>
      <c r="AJ55" s="100">
        <v>3.375</v>
      </c>
      <c r="AK55" s="100">
        <v>1.3333333333333333</v>
      </c>
      <c r="AL55" s="100">
        <v>1.25</v>
      </c>
      <c r="AM55" s="100">
        <f t="shared" si="12"/>
        <v>12.958333333333334</v>
      </c>
      <c r="AN55" s="100">
        <f t="shared" si="13"/>
        <v>51.833333333333329</v>
      </c>
      <c r="AO55" s="99">
        <f t="shared" si="14"/>
        <v>5.1833333333333336</v>
      </c>
      <c r="AQ55" s="82">
        <v>0.90339052287581689</v>
      </c>
      <c r="AR55" s="82">
        <f>Wellness!X55</f>
        <v>0.96666666666666667</v>
      </c>
      <c r="AS55" s="82">
        <f>AVERAGE(Discipline!$D55,Discipline!$E55)</f>
        <v>0.96666666666666667</v>
      </c>
      <c r="AT55" s="100" t="str" cm="1">
        <f t="array" ref="AT55">_xlfn.IFS(AS55&gt;=80%,"5",AS55&gt;=70%,"4",AS55&gt;=60%,"3",AS55&gt;=50%,"2",AS55&gt;=40%,"1",AS55&lt;40%,"0")</f>
        <v>5</v>
      </c>
      <c r="AU55" s="101">
        <v>23</v>
      </c>
      <c r="AV55" s="101">
        <f t="shared" si="4"/>
        <v>3</v>
      </c>
      <c r="AW55" s="100"/>
      <c r="AX55" s="100">
        <v>3.5</v>
      </c>
      <c r="AY55" s="100">
        <v>3.6666666666666665</v>
      </c>
      <c r="AZ55" s="100">
        <f t="shared" si="15"/>
        <v>15.166666666666666</v>
      </c>
      <c r="BA55" s="100">
        <f t="shared" si="16"/>
        <v>60.666666666666671</v>
      </c>
      <c r="BB55" s="99">
        <f t="shared" si="17"/>
        <v>6.0666666666666673</v>
      </c>
    </row>
    <row r="56" spans="1:54" s="77" customFormat="1" x14ac:dyDescent="0.3">
      <c r="A56" s="72">
        <v>52</v>
      </c>
      <c r="B56" s="64" t="s">
        <v>129</v>
      </c>
      <c r="C56" s="65" t="s">
        <v>130</v>
      </c>
      <c r="D56" s="103">
        <v>0.92859999999999998</v>
      </c>
      <c r="E56" s="103">
        <f>Wellness!D56</f>
        <v>0.8</v>
      </c>
      <c r="F56" s="103">
        <f>AVERAGE(Discipline!$D56,Discipline!$E56)</f>
        <v>0.86430000000000007</v>
      </c>
      <c r="G56" s="104" t="str" cm="1">
        <f t="array" ref="G56">_xlfn.IFS(F56&gt;=80%,"5",F56&gt;=70%,"4",F56&gt;=60%,"3",F56&gt;=50%,"2",F56&gt;=40%,"1",F56&lt;40%,"0")</f>
        <v>5</v>
      </c>
      <c r="H56" s="105">
        <v>19</v>
      </c>
      <c r="I56" s="105">
        <f t="shared" si="0"/>
        <v>2</v>
      </c>
      <c r="J56" s="104"/>
      <c r="K56" s="104">
        <v>1.75</v>
      </c>
      <c r="L56" s="104">
        <v>1.375</v>
      </c>
      <c r="M56" s="104">
        <f t="shared" si="1"/>
        <v>10.125</v>
      </c>
      <c r="N56" s="104">
        <f t="shared" si="2"/>
        <v>50.625</v>
      </c>
      <c r="O56" s="106">
        <f t="shared" si="5"/>
        <v>5.0625</v>
      </c>
      <c r="Q56" s="103">
        <f>IFERROR(VLOOKUP(B56,[1]Sheet1!B$4:E$241,4,FALSE),"ER")</f>
        <v>0.83568738859180036</v>
      </c>
      <c r="R56" s="103">
        <f>Wellness!X56</f>
        <v>0.13333333333333333</v>
      </c>
      <c r="S56" s="103">
        <f t="shared" si="6"/>
        <v>0.48451036096256683</v>
      </c>
      <c r="T56" s="104" t="str" cm="1">
        <f t="array" ref="T56">_xlfn.IFS(S56&gt;=80%,"5",S56&gt;=70%,"4",S56&gt;=60%,"3",S56&gt;=50%,"2",S56&gt;=40%,"1",S56&lt;40%,"0")</f>
        <v>1</v>
      </c>
      <c r="U56" s="105">
        <v>2</v>
      </c>
      <c r="V56" s="105">
        <f t="shared" si="3"/>
        <v>0</v>
      </c>
      <c r="W56" s="104">
        <v>2</v>
      </c>
      <c r="X56" s="104">
        <v>2.1428571428571428</v>
      </c>
      <c r="Y56" s="104">
        <v>2.4</v>
      </c>
      <c r="Z56" s="100">
        <f t="shared" si="7"/>
        <v>7.5428571428571427</v>
      </c>
      <c r="AA56" s="100">
        <f t="shared" si="8"/>
        <v>30.171428571428571</v>
      </c>
      <c r="AB56" s="106">
        <f t="shared" si="9"/>
        <v>3.0171428571428573</v>
      </c>
      <c r="AD56" s="82">
        <v>0.77976190476190477</v>
      </c>
      <c r="AE56" s="82">
        <f>Wellness!AR56</f>
        <v>0.23333333333333334</v>
      </c>
      <c r="AF56" s="82">
        <f t="shared" si="10"/>
        <v>0.50654761904761902</v>
      </c>
      <c r="AG56" s="104" t="str" cm="1">
        <f t="array" ref="AG56">_xlfn.IFS(AF56&gt;=80%,"5",AF56&gt;=70%,"4",AF56&gt;=60%,"3",AF56&gt;=50%,"2",AF56&gt;=40%,"1",AF56&lt;40%,"0")</f>
        <v>2</v>
      </c>
      <c r="AH56" s="105">
        <v>3</v>
      </c>
      <c r="AI56" s="105">
        <f t="shared" si="11"/>
        <v>0</v>
      </c>
      <c r="AJ56" s="104">
        <v>2.75</v>
      </c>
      <c r="AK56" s="104">
        <v>1.2222222222222223</v>
      </c>
      <c r="AL56" s="104">
        <v>1.625</v>
      </c>
      <c r="AM56" s="100">
        <f t="shared" si="12"/>
        <v>7.5972222222222223</v>
      </c>
      <c r="AN56" s="100">
        <f t="shared" si="13"/>
        <v>30.388888888888886</v>
      </c>
      <c r="AO56" s="106">
        <f t="shared" si="14"/>
        <v>3.0388888888888888</v>
      </c>
      <c r="AQ56" s="82">
        <v>0.80751811594202894</v>
      </c>
      <c r="AR56" s="82">
        <f>Wellness!X56</f>
        <v>0.13333333333333333</v>
      </c>
      <c r="AS56" s="103">
        <f>AVERAGE(Discipline!$D56,Discipline!$E56)</f>
        <v>0.86430000000000007</v>
      </c>
      <c r="AT56" s="104" t="str" cm="1">
        <f t="array" ref="AT56">_xlfn.IFS(AS56&gt;=80%,"5",AS56&gt;=70%,"4",AS56&gt;=60%,"3",AS56&gt;=50%,"2",AS56&gt;=40%,"1",AS56&lt;40%,"0")</f>
        <v>5</v>
      </c>
      <c r="AU56" s="105">
        <v>19</v>
      </c>
      <c r="AV56" s="105">
        <f t="shared" si="4"/>
        <v>2</v>
      </c>
      <c r="AW56" s="104"/>
      <c r="AX56" s="104">
        <v>2.25</v>
      </c>
      <c r="AY56" s="104">
        <v>1.6666666666666667</v>
      </c>
      <c r="AZ56" s="100">
        <f t="shared" si="15"/>
        <v>10.916666666666666</v>
      </c>
      <c r="BA56" s="100">
        <f t="shared" si="16"/>
        <v>43.666666666666664</v>
      </c>
      <c r="BB56" s="106">
        <f t="shared" si="17"/>
        <v>4.3666666666666663</v>
      </c>
    </row>
    <row r="57" spans="1:54" s="77" customFormat="1" x14ac:dyDescent="0.3">
      <c r="A57" s="71">
        <v>53</v>
      </c>
      <c r="B57" s="60" t="s">
        <v>131</v>
      </c>
      <c r="C57" s="61" t="s">
        <v>132</v>
      </c>
      <c r="D57" s="82">
        <v>0.85709999999999997</v>
      </c>
      <c r="E57" s="82">
        <f>Wellness!D57</f>
        <v>0.66666666666666663</v>
      </c>
      <c r="F57" s="82">
        <f>AVERAGE(Discipline!$D57,Discipline!$E57)</f>
        <v>0.76188333333333325</v>
      </c>
      <c r="G57" s="100" t="str" cm="1">
        <f t="array" ref="G57">_xlfn.IFS(F57&gt;=80%,"5",F57&gt;=70%,"4",F57&gt;=60%,"3",F57&gt;=50%,"2",F57&gt;=40%,"1",F57&lt;40%,"0")</f>
        <v>4</v>
      </c>
      <c r="H57" s="101">
        <v>14</v>
      </c>
      <c r="I57" s="101">
        <f t="shared" si="0"/>
        <v>1</v>
      </c>
      <c r="J57" s="100"/>
      <c r="K57" s="100">
        <v>2.5</v>
      </c>
      <c r="L57" s="100">
        <v>2.75</v>
      </c>
      <c r="M57" s="100">
        <f t="shared" si="1"/>
        <v>10.25</v>
      </c>
      <c r="N57" s="100">
        <f t="shared" si="2"/>
        <v>51.249999999999993</v>
      </c>
      <c r="O57" s="99">
        <f t="shared" si="5"/>
        <v>5.125</v>
      </c>
      <c r="Q57" s="82">
        <f>IFERROR(VLOOKUP(B57,[1]Sheet1!B$4:E$241,4,FALSE),"ER")</f>
        <v>0.84455548128342239</v>
      </c>
      <c r="R57" s="82">
        <f>Wellness!X57</f>
        <v>0.13333333333333333</v>
      </c>
      <c r="S57" s="82">
        <f t="shared" si="6"/>
        <v>0.48894440730837785</v>
      </c>
      <c r="T57" s="100" t="str" cm="1">
        <f t="array" ref="T57">_xlfn.IFS(S57&gt;=80%,"5",S57&gt;=70%,"4",S57&gt;=60%,"3",S57&gt;=50%,"2",S57&gt;=40%,"1",S57&lt;40%,"0")</f>
        <v>1</v>
      </c>
      <c r="U57" s="101">
        <v>2</v>
      </c>
      <c r="V57" s="101">
        <f t="shared" si="3"/>
        <v>0</v>
      </c>
      <c r="W57" s="100">
        <v>2</v>
      </c>
      <c r="X57" s="100">
        <v>2.2142857142857144</v>
      </c>
      <c r="Y57" s="100">
        <v>2.6</v>
      </c>
      <c r="Z57" s="100">
        <f t="shared" si="7"/>
        <v>7.8142857142857149</v>
      </c>
      <c r="AA57" s="100">
        <f t="shared" si="8"/>
        <v>31.25714285714286</v>
      </c>
      <c r="AB57" s="99">
        <f t="shared" si="9"/>
        <v>3.1257142857142863</v>
      </c>
      <c r="AD57" s="82">
        <v>0.85627670940170941</v>
      </c>
      <c r="AE57" s="82">
        <f>Wellness!AR57</f>
        <v>0.8</v>
      </c>
      <c r="AF57" s="82">
        <f t="shared" si="10"/>
        <v>0.82813835470085473</v>
      </c>
      <c r="AG57" s="100" t="str" cm="1">
        <f t="array" ref="AG57">_xlfn.IFS(AF57&gt;=80%,"5",AF57&gt;=70%,"4",AF57&gt;=60%,"3",AF57&gt;=50%,"2",AF57&gt;=40%,"1",AF57&lt;40%,"0")</f>
        <v>5</v>
      </c>
      <c r="AH57" s="101">
        <v>6</v>
      </c>
      <c r="AI57" s="101">
        <f t="shared" si="11"/>
        <v>0</v>
      </c>
      <c r="AJ57" s="100">
        <v>1.5</v>
      </c>
      <c r="AK57" s="100">
        <v>0.88888888888888884</v>
      </c>
      <c r="AL57" s="100">
        <v>0.625</v>
      </c>
      <c r="AM57" s="100">
        <f t="shared" si="12"/>
        <v>8.0138888888888893</v>
      </c>
      <c r="AN57" s="100">
        <f t="shared" si="13"/>
        <v>32.055555555555557</v>
      </c>
      <c r="AO57" s="99">
        <f t="shared" si="14"/>
        <v>3.2055555555555557</v>
      </c>
      <c r="AQ57" s="82">
        <v>0.85539215686274517</v>
      </c>
      <c r="AR57" s="82">
        <f>Wellness!X57</f>
        <v>0.13333333333333333</v>
      </c>
      <c r="AS57" s="82">
        <f>AVERAGE(Discipline!$D57,Discipline!$E57)</f>
        <v>0.76188333333333325</v>
      </c>
      <c r="AT57" s="100" t="str" cm="1">
        <f t="array" ref="AT57">_xlfn.IFS(AS57&gt;=80%,"5",AS57&gt;=70%,"4",AS57&gt;=60%,"3",AS57&gt;=50%,"2",AS57&gt;=40%,"1",AS57&lt;40%,"0")</f>
        <v>4</v>
      </c>
      <c r="AU57" s="101">
        <v>14</v>
      </c>
      <c r="AV57" s="101">
        <f t="shared" si="4"/>
        <v>1</v>
      </c>
      <c r="AW57" s="100"/>
      <c r="AX57" s="100">
        <v>2.75</v>
      </c>
      <c r="AY57" s="100">
        <v>2.6666666666666665</v>
      </c>
      <c r="AZ57" s="100">
        <f t="shared" si="15"/>
        <v>10.416666666666666</v>
      </c>
      <c r="BA57" s="100">
        <f t="shared" si="16"/>
        <v>41.666666666666664</v>
      </c>
      <c r="BB57" s="99">
        <f t="shared" si="17"/>
        <v>4.166666666666667</v>
      </c>
    </row>
    <row r="58" spans="1:54" s="77" customFormat="1" x14ac:dyDescent="0.3">
      <c r="A58" s="72">
        <v>54</v>
      </c>
      <c r="B58" s="64" t="s">
        <v>133</v>
      </c>
      <c r="C58" s="65" t="s">
        <v>134</v>
      </c>
      <c r="D58" s="103">
        <v>0.86670000000000003</v>
      </c>
      <c r="E58" s="103">
        <f>Wellness!D58</f>
        <v>0.9</v>
      </c>
      <c r="F58" s="103">
        <f>AVERAGE(Discipline!$D58,Discipline!$E58)</f>
        <v>0.88335000000000008</v>
      </c>
      <c r="G58" s="104" t="str" cm="1">
        <f t="array" ref="G58">_xlfn.IFS(F58&gt;=80%,"5",F58&gt;=70%,"4",F58&gt;=60%,"3",F58&gt;=50%,"2",F58&gt;=40%,"1",F58&lt;40%,"0")</f>
        <v>5</v>
      </c>
      <c r="H58" s="105">
        <v>20</v>
      </c>
      <c r="I58" s="105">
        <f t="shared" si="0"/>
        <v>3</v>
      </c>
      <c r="J58" s="104"/>
      <c r="K58" s="104">
        <v>2.5</v>
      </c>
      <c r="L58" s="104">
        <v>2.75</v>
      </c>
      <c r="M58" s="104">
        <f t="shared" si="1"/>
        <v>13.25</v>
      </c>
      <c r="N58" s="104">
        <f t="shared" si="2"/>
        <v>66.25</v>
      </c>
      <c r="O58" s="106">
        <f t="shared" si="5"/>
        <v>6.625</v>
      </c>
      <c r="Q58" s="103">
        <f>IFERROR(VLOOKUP(B58,[1]Sheet1!B$4:E$241,4,FALSE),"ER")</f>
        <v>0.85145833333333321</v>
      </c>
      <c r="R58" s="103">
        <f>Wellness!X58</f>
        <v>0.8</v>
      </c>
      <c r="S58" s="103">
        <f t="shared" si="6"/>
        <v>0.82572916666666663</v>
      </c>
      <c r="T58" s="104" t="str" cm="1">
        <f t="array" ref="T58">_xlfn.IFS(S58&gt;=80%,"5",S58&gt;=70%,"4",S58&gt;=60%,"3",S58&gt;=50%,"2",S58&gt;=40%,"1",S58&lt;40%,"0")</f>
        <v>5</v>
      </c>
      <c r="U58" s="105">
        <v>10</v>
      </c>
      <c r="V58" s="105">
        <f t="shared" si="3"/>
        <v>1</v>
      </c>
      <c r="W58" s="104">
        <v>2</v>
      </c>
      <c r="X58" s="104">
        <v>3.7142857142857144</v>
      </c>
      <c r="Y58" s="104">
        <v>3.8</v>
      </c>
      <c r="Z58" s="100">
        <f t="shared" si="7"/>
        <v>15.514285714285716</v>
      </c>
      <c r="AA58" s="100">
        <f t="shared" si="8"/>
        <v>62.057142857142864</v>
      </c>
      <c r="AB58" s="106">
        <f t="shared" si="9"/>
        <v>6.2057142857142864</v>
      </c>
      <c r="AD58" s="82">
        <v>0.86237922705314007</v>
      </c>
      <c r="AE58" s="82">
        <f>Wellness!AR58</f>
        <v>0.9</v>
      </c>
      <c r="AF58" s="82">
        <f t="shared" si="10"/>
        <v>0.88118961352656999</v>
      </c>
      <c r="AG58" s="104" t="str" cm="1">
        <f t="array" ref="AG58">_xlfn.IFS(AF58&gt;=80%,"5",AF58&gt;=70%,"4",AF58&gt;=60%,"3",AF58&gt;=50%,"2",AF58&gt;=40%,"1",AF58&lt;40%,"0")</f>
        <v>5</v>
      </c>
      <c r="AH58" s="105">
        <v>14</v>
      </c>
      <c r="AI58" s="105">
        <f t="shared" si="11"/>
        <v>1</v>
      </c>
      <c r="AJ58" s="104">
        <v>3.25</v>
      </c>
      <c r="AK58" s="104">
        <v>2</v>
      </c>
      <c r="AL58" s="104">
        <v>2</v>
      </c>
      <c r="AM58" s="100">
        <f t="shared" si="12"/>
        <v>13.25</v>
      </c>
      <c r="AN58" s="100">
        <f t="shared" si="13"/>
        <v>53</v>
      </c>
      <c r="AO58" s="106">
        <f t="shared" si="14"/>
        <v>5.3000000000000007</v>
      </c>
      <c r="AQ58" s="82">
        <v>0.93883605072463761</v>
      </c>
      <c r="AR58" s="82">
        <f>Wellness!X58</f>
        <v>0.8</v>
      </c>
      <c r="AS58" s="103">
        <f>AVERAGE(Discipline!$D58,Discipline!$E58)</f>
        <v>0.88335000000000008</v>
      </c>
      <c r="AT58" s="104" t="str" cm="1">
        <f t="array" ref="AT58">_xlfn.IFS(AS58&gt;=80%,"5",AS58&gt;=70%,"4",AS58&gt;=60%,"3",AS58&gt;=50%,"2",AS58&gt;=40%,"1",AS58&lt;40%,"0")</f>
        <v>5</v>
      </c>
      <c r="AU58" s="105">
        <v>20</v>
      </c>
      <c r="AV58" s="105">
        <f t="shared" si="4"/>
        <v>3</v>
      </c>
      <c r="AW58" s="104"/>
      <c r="AX58" s="104">
        <v>3</v>
      </c>
      <c r="AY58" s="104">
        <v>3</v>
      </c>
      <c r="AZ58" s="100">
        <f t="shared" si="15"/>
        <v>14</v>
      </c>
      <c r="BA58" s="100">
        <f t="shared" si="16"/>
        <v>56.000000000000007</v>
      </c>
      <c r="BB58" s="106">
        <f t="shared" si="17"/>
        <v>5.6000000000000014</v>
      </c>
    </row>
    <row r="59" spans="1:54" s="77" customFormat="1" x14ac:dyDescent="0.3">
      <c r="A59" s="71">
        <v>55</v>
      </c>
      <c r="B59" s="60" t="s">
        <v>135</v>
      </c>
      <c r="C59" s="61" t="s">
        <v>136</v>
      </c>
      <c r="D59" s="82">
        <v>1</v>
      </c>
      <c r="E59" s="82">
        <f>Wellness!D59</f>
        <v>0.66666666666666663</v>
      </c>
      <c r="F59" s="82">
        <f>AVERAGE(Discipline!$D59,Discipline!$E59)</f>
        <v>0.83333333333333326</v>
      </c>
      <c r="G59" s="100" t="str" cm="1">
        <f t="array" ref="G59">_xlfn.IFS(F59&gt;=80%,"5",F59&gt;=70%,"4",F59&gt;=60%,"3",F59&gt;=50%,"2",F59&gt;=40%,"1",F59&lt;40%,"0")</f>
        <v>5</v>
      </c>
      <c r="H59" s="101">
        <v>22</v>
      </c>
      <c r="I59" s="101">
        <f t="shared" si="0"/>
        <v>3</v>
      </c>
      <c r="J59" s="100"/>
      <c r="K59" s="100">
        <v>2.5803571428571428</v>
      </c>
      <c r="L59" s="100">
        <v>2.5892857142857144</v>
      </c>
      <c r="M59" s="100">
        <f t="shared" si="1"/>
        <v>13.169642857142858</v>
      </c>
      <c r="N59" s="100">
        <f t="shared" si="2"/>
        <v>65.848214285714292</v>
      </c>
      <c r="O59" s="99">
        <f t="shared" si="5"/>
        <v>6.5848214285714297</v>
      </c>
      <c r="Q59" s="82">
        <f>IFERROR(VLOOKUP(B59,[1]Sheet1!B$4:E$241,4,FALSE),"ER")</f>
        <v>0.84685160427807482</v>
      </c>
      <c r="R59" s="82">
        <f>Wellness!X59</f>
        <v>0.66666666666666663</v>
      </c>
      <c r="S59" s="82">
        <f t="shared" si="6"/>
        <v>0.75675913547237073</v>
      </c>
      <c r="T59" s="100" t="str" cm="1">
        <f t="array" ref="T59">_xlfn.IFS(S59&gt;=80%,"5",S59&gt;=70%,"4",S59&gt;=60%,"3",S59&gt;=50%,"2",S59&gt;=40%,"1",S59&lt;40%,"0")</f>
        <v>4</v>
      </c>
      <c r="U59" s="101">
        <v>9</v>
      </c>
      <c r="V59" s="101">
        <f t="shared" si="3"/>
        <v>0</v>
      </c>
      <c r="W59" s="100">
        <v>3</v>
      </c>
      <c r="X59" s="100">
        <v>3</v>
      </c>
      <c r="Y59" s="100">
        <v>3.2</v>
      </c>
      <c r="Z59" s="100">
        <f t="shared" si="7"/>
        <v>13.2</v>
      </c>
      <c r="AA59" s="100">
        <f t="shared" si="8"/>
        <v>52.800000000000004</v>
      </c>
      <c r="AB59" s="99">
        <f t="shared" si="9"/>
        <v>5.2800000000000011</v>
      </c>
      <c r="AD59" s="82">
        <v>0.88580089040447096</v>
      </c>
      <c r="AE59" s="82">
        <f>Wellness!AR59</f>
        <v>0.66666666666666663</v>
      </c>
      <c r="AF59" s="82">
        <f t="shared" si="10"/>
        <v>0.77623377853556885</v>
      </c>
      <c r="AG59" s="100" t="str" cm="1">
        <f t="array" ref="AG59">_xlfn.IFS(AF59&gt;=80%,"5",AF59&gt;=70%,"4",AF59&gt;=60%,"3",AF59&gt;=50%,"2",AF59&gt;=40%,"1",AF59&lt;40%,"0")</f>
        <v>4</v>
      </c>
      <c r="AH59" s="101">
        <v>5</v>
      </c>
      <c r="AI59" s="101">
        <f t="shared" si="11"/>
        <v>0</v>
      </c>
      <c r="AJ59" s="100">
        <v>3.25</v>
      </c>
      <c r="AK59" s="100">
        <v>1.4444444444444444</v>
      </c>
      <c r="AL59" s="100">
        <v>2.25</v>
      </c>
      <c r="AM59" s="100">
        <f t="shared" si="12"/>
        <v>10.944444444444445</v>
      </c>
      <c r="AN59" s="100">
        <f t="shared" si="13"/>
        <v>43.777777777777779</v>
      </c>
      <c r="AO59" s="99">
        <f t="shared" si="14"/>
        <v>4.3777777777777782</v>
      </c>
      <c r="AQ59" s="82">
        <v>0.86995859213250515</v>
      </c>
      <c r="AR59" s="82">
        <f>Wellness!X59</f>
        <v>0.66666666666666663</v>
      </c>
      <c r="AS59" s="82">
        <f>AVERAGE(Discipline!$D59,Discipline!$E59)</f>
        <v>0.83333333333333326</v>
      </c>
      <c r="AT59" s="100" t="str" cm="1">
        <f t="array" ref="AT59">_xlfn.IFS(AS59&gt;=80%,"5",AS59&gt;=70%,"4",AS59&gt;=60%,"3",AS59&gt;=50%,"2",AS59&gt;=40%,"1",AS59&lt;40%,"0")</f>
        <v>5</v>
      </c>
      <c r="AU59" s="101">
        <v>22</v>
      </c>
      <c r="AV59" s="101">
        <f t="shared" si="4"/>
        <v>3</v>
      </c>
      <c r="AW59" s="100"/>
      <c r="AX59" s="100">
        <v>3</v>
      </c>
      <c r="AY59" s="100">
        <v>3</v>
      </c>
      <c r="AZ59" s="100">
        <f t="shared" si="15"/>
        <v>14</v>
      </c>
      <c r="BA59" s="100">
        <f t="shared" si="16"/>
        <v>56.000000000000007</v>
      </c>
      <c r="BB59" s="99">
        <f t="shared" si="17"/>
        <v>5.6000000000000014</v>
      </c>
    </row>
    <row r="60" spans="1:54" s="77" customFormat="1" x14ac:dyDescent="0.3">
      <c r="A60" s="72">
        <v>56</v>
      </c>
      <c r="B60" s="64" t="s">
        <v>137</v>
      </c>
      <c r="C60" s="65" t="s">
        <v>138</v>
      </c>
      <c r="D60" s="103">
        <v>0.85</v>
      </c>
      <c r="E60" s="103">
        <f>Wellness!D60</f>
        <v>0.3</v>
      </c>
      <c r="F60" s="103">
        <f>AVERAGE(Discipline!$D60,Discipline!$E60)</f>
        <v>0.57499999999999996</v>
      </c>
      <c r="G60" s="104" t="str" cm="1">
        <f t="array" ref="G60">_xlfn.IFS(F60&gt;=80%,"5",F60&gt;=70%,"4",F60&gt;=60%,"3",F60&gt;=50%,"2",F60&gt;=40%,"1",F60&lt;40%,"0")</f>
        <v>2</v>
      </c>
      <c r="H60" s="105">
        <v>7</v>
      </c>
      <c r="I60" s="105">
        <f t="shared" si="0"/>
        <v>0</v>
      </c>
      <c r="J60" s="104"/>
      <c r="K60" s="104">
        <v>3.75</v>
      </c>
      <c r="L60" s="104">
        <v>3.75</v>
      </c>
      <c r="M60" s="104">
        <f t="shared" si="1"/>
        <v>9.5</v>
      </c>
      <c r="N60" s="104">
        <f t="shared" si="2"/>
        <v>47.5</v>
      </c>
      <c r="O60" s="106">
        <f t="shared" si="5"/>
        <v>4.75</v>
      </c>
      <c r="Q60" s="103">
        <f>IFERROR(VLOOKUP(B60,[1]Sheet1!B$4:E$241,4,FALSE),"ER")</f>
        <v>0.86483870967741949</v>
      </c>
      <c r="R60" s="103">
        <f>Wellness!X60</f>
        <v>0</v>
      </c>
      <c r="S60" s="103">
        <f t="shared" si="6"/>
        <v>0.43241935483870975</v>
      </c>
      <c r="T60" s="104" t="str" cm="1">
        <f t="array" ref="T60">_xlfn.IFS(S60&gt;=80%,"5",S60&gt;=70%,"4",S60&gt;=60%,"3",S60&gt;=50%,"2",S60&gt;=40%,"1",S60&lt;40%,"0")</f>
        <v>1</v>
      </c>
      <c r="U60" s="105">
        <v>0</v>
      </c>
      <c r="V60" s="105">
        <f t="shared" si="3"/>
        <v>0</v>
      </c>
      <c r="W60" s="104">
        <v>0</v>
      </c>
      <c r="X60" s="104">
        <v>3.5714285714285716</v>
      </c>
      <c r="Y60" s="104">
        <v>3.6</v>
      </c>
      <c r="Z60" s="100">
        <f t="shared" si="7"/>
        <v>8.1714285714285708</v>
      </c>
      <c r="AA60" s="100">
        <f t="shared" si="8"/>
        <v>32.685714285714283</v>
      </c>
      <c r="AB60" s="106">
        <f t="shared" si="9"/>
        <v>3.2685714285714287</v>
      </c>
      <c r="AD60" s="82">
        <v>0.84880952380952379</v>
      </c>
      <c r="AE60" s="82">
        <f>Wellness!AR60</f>
        <v>0</v>
      </c>
      <c r="AF60" s="82">
        <f t="shared" si="10"/>
        <v>0.4244047619047619</v>
      </c>
      <c r="AG60" s="104" t="str" cm="1">
        <f t="array" ref="AG60">_xlfn.IFS(AF60&gt;=80%,"5",AF60&gt;=70%,"4",AF60&gt;=60%,"3",AF60&gt;=50%,"2",AF60&gt;=40%,"1",AF60&lt;40%,"0")</f>
        <v>1</v>
      </c>
      <c r="AH60" s="105">
        <v>0</v>
      </c>
      <c r="AI60" s="105">
        <f t="shared" si="11"/>
        <v>0</v>
      </c>
      <c r="AJ60" s="104">
        <v>3</v>
      </c>
      <c r="AK60" s="104">
        <v>1</v>
      </c>
      <c r="AL60" s="104">
        <v>2.75</v>
      </c>
      <c r="AM60" s="100">
        <f t="shared" si="12"/>
        <v>7.75</v>
      </c>
      <c r="AN60" s="100">
        <f t="shared" si="13"/>
        <v>31</v>
      </c>
      <c r="AO60" s="106">
        <f t="shared" si="14"/>
        <v>3.1</v>
      </c>
      <c r="AQ60" s="82">
        <v>0.84472049689440998</v>
      </c>
      <c r="AR60" s="82">
        <f>Wellness!X60</f>
        <v>0</v>
      </c>
      <c r="AS60" s="103">
        <f>AVERAGE(Discipline!$D60,Discipline!$E60)</f>
        <v>0.57499999999999996</v>
      </c>
      <c r="AT60" s="104" t="str" cm="1">
        <f t="array" ref="AT60">_xlfn.IFS(AS60&gt;=80%,"5",AS60&gt;=70%,"4",AS60&gt;=60%,"3",AS60&gt;=50%,"2",AS60&gt;=40%,"1",AS60&lt;40%,"0")</f>
        <v>2</v>
      </c>
      <c r="AU60" s="105">
        <v>7</v>
      </c>
      <c r="AV60" s="105">
        <f t="shared" si="4"/>
        <v>0</v>
      </c>
      <c r="AW60" s="104"/>
      <c r="AX60" s="104">
        <v>3.5</v>
      </c>
      <c r="AY60" s="104">
        <v>3</v>
      </c>
      <c r="AZ60" s="100">
        <f t="shared" si="15"/>
        <v>8.5</v>
      </c>
      <c r="BA60" s="100">
        <f t="shared" si="16"/>
        <v>34</v>
      </c>
      <c r="BB60" s="106">
        <f t="shared" si="17"/>
        <v>3.4000000000000004</v>
      </c>
    </row>
    <row r="61" spans="1:54" s="77" customFormat="1" x14ac:dyDescent="0.3">
      <c r="A61" s="71">
        <v>57</v>
      </c>
      <c r="B61" s="60" t="s">
        <v>139</v>
      </c>
      <c r="C61" s="61" t="s">
        <v>140</v>
      </c>
      <c r="D61" s="82">
        <v>0.8</v>
      </c>
      <c r="E61" s="82">
        <f>Wellness!D61</f>
        <v>0.8</v>
      </c>
      <c r="F61" s="82">
        <f>AVERAGE(Discipline!$D61,Discipline!$E61)</f>
        <v>0.8</v>
      </c>
      <c r="G61" s="100" t="str" cm="1">
        <f t="array" ref="G61">_xlfn.IFS(F61&gt;=80%,"5",F61&gt;=70%,"4",F61&gt;=60%,"3",F61&gt;=50%,"2",F61&gt;=40%,"1",F61&lt;40%,"0")</f>
        <v>5</v>
      </c>
      <c r="H61" s="101">
        <v>16</v>
      </c>
      <c r="I61" s="101">
        <f t="shared" si="0"/>
        <v>2</v>
      </c>
      <c r="J61" s="100"/>
      <c r="K61" s="100">
        <v>3.75</v>
      </c>
      <c r="L61" s="100">
        <v>3.5</v>
      </c>
      <c r="M61" s="100">
        <f t="shared" si="1"/>
        <v>14.25</v>
      </c>
      <c r="N61" s="100">
        <f t="shared" si="2"/>
        <v>71.25</v>
      </c>
      <c r="O61" s="99">
        <f t="shared" si="5"/>
        <v>7.125</v>
      </c>
      <c r="Q61" s="82">
        <f>IFERROR(VLOOKUP(B61,[1]Sheet1!B$4:E$241,4,FALSE),"ER")</f>
        <v>0.70484374999999999</v>
      </c>
      <c r="R61" s="82">
        <f>Wellness!X61</f>
        <v>0.66666666666666663</v>
      </c>
      <c r="S61" s="82">
        <f t="shared" si="6"/>
        <v>0.68575520833333337</v>
      </c>
      <c r="T61" s="100" t="str" cm="1">
        <f t="array" ref="T61">_xlfn.IFS(S61&gt;=80%,"5",S61&gt;=70%,"4",S61&gt;=60%,"3",S61&gt;=50%,"2",S61&gt;=40%,"1",S61&lt;40%,"0")</f>
        <v>3</v>
      </c>
      <c r="U61" s="101">
        <v>13</v>
      </c>
      <c r="V61" s="101">
        <f t="shared" si="3"/>
        <v>1</v>
      </c>
      <c r="W61" s="100">
        <v>2</v>
      </c>
      <c r="X61" s="100">
        <v>3.5714285714285716</v>
      </c>
      <c r="Y61" s="100">
        <v>3.8</v>
      </c>
      <c r="Z61" s="100">
        <f t="shared" si="7"/>
        <v>13.37142857142857</v>
      </c>
      <c r="AA61" s="100">
        <f t="shared" si="8"/>
        <v>53.48571428571428</v>
      </c>
      <c r="AB61" s="99">
        <f t="shared" si="9"/>
        <v>5.3485714285714288</v>
      </c>
      <c r="AD61" s="82">
        <v>0.8845238095238096</v>
      </c>
      <c r="AE61" s="82">
        <f>Wellness!AR61</f>
        <v>0.66666666666666663</v>
      </c>
      <c r="AF61" s="82">
        <f t="shared" si="10"/>
        <v>0.77559523809523812</v>
      </c>
      <c r="AG61" s="100" t="str" cm="1">
        <f t="array" ref="AG61">_xlfn.IFS(AF61&gt;=80%,"5",AF61&gt;=70%,"4",AF61&gt;=60%,"3",AF61&gt;=50%,"2",AF61&gt;=40%,"1",AF61&lt;40%,"0")</f>
        <v>4</v>
      </c>
      <c r="AH61" s="101">
        <v>11</v>
      </c>
      <c r="AI61" s="101">
        <f t="shared" si="11"/>
        <v>1</v>
      </c>
      <c r="AJ61" s="100">
        <v>1.625</v>
      </c>
      <c r="AK61" s="100">
        <v>2.1111111111111112</v>
      </c>
      <c r="AL61" s="100">
        <v>1.625</v>
      </c>
      <c r="AM61" s="100">
        <f t="shared" si="12"/>
        <v>10.361111111111111</v>
      </c>
      <c r="AN61" s="100">
        <f t="shared" si="13"/>
        <v>41.444444444444443</v>
      </c>
      <c r="AO61" s="99">
        <f t="shared" si="14"/>
        <v>4.1444444444444448</v>
      </c>
      <c r="AQ61" s="82">
        <v>0.9553571428571429</v>
      </c>
      <c r="AR61" s="82">
        <f>Wellness!X61</f>
        <v>0.66666666666666663</v>
      </c>
      <c r="AS61" s="82">
        <f>AVERAGE(Discipline!$D61,Discipline!$E61)</f>
        <v>0.8</v>
      </c>
      <c r="AT61" s="100" t="str" cm="1">
        <f t="array" ref="AT61">_xlfn.IFS(AS61&gt;=80%,"5",AS61&gt;=70%,"4",AS61&gt;=60%,"3",AS61&gt;=50%,"2",AS61&gt;=40%,"1",AS61&lt;40%,"0")</f>
        <v>5</v>
      </c>
      <c r="AU61" s="101">
        <v>16</v>
      </c>
      <c r="AV61" s="101">
        <f t="shared" si="4"/>
        <v>2</v>
      </c>
      <c r="AW61" s="100"/>
      <c r="AX61" s="100">
        <v>3</v>
      </c>
      <c r="AY61" s="100">
        <v>2.3333333333333335</v>
      </c>
      <c r="AZ61" s="100">
        <f t="shared" si="15"/>
        <v>12.333333333333334</v>
      </c>
      <c r="BA61" s="100">
        <f t="shared" si="16"/>
        <v>49.333333333333336</v>
      </c>
      <c r="BB61" s="99">
        <f t="shared" si="17"/>
        <v>4.9333333333333336</v>
      </c>
    </row>
    <row r="62" spans="1:54" s="77" customFormat="1" x14ac:dyDescent="0.3">
      <c r="A62" s="72">
        <v>58</v>
      </c>
      <c r="B62" s="64" t="s">
        <v>141</v>
      </c>
      <c r="C62" s="65" t="s">
        <v>142</v>
      </c>
      <c r="D62" s="103">
        <v>0.66670000000000007</v>
      </c>
      <c r="E62" s="103">
        <f>Wellness!D62</f>
        <v>0.83333333333333337</v>
      </c>
      <c r="F62" s="103">
        <f>AVERAGE(Discipline!$D62,Discipline!$E62)</f>
        <v>0.75001666666666678</v>
      </c>
      <c r="G62" s="104" t="str" cm="1">
        <f t="array" ref="G62">_xlfn.IFS(F62&gt;=80%,"5",F62&gt;=70%,"4",F62&gt;=60%,"3",F62&gt;=50%,"2",F62&gt;=40%,"1",F62&lt;40%,"0")</f>
        <v>4</v>
      </c>
      <c r="H62" s="105">
        <v>18</v>
      </c>
      <c r="I62" s="105">
        <f t="shared" si="0"/>
        <v>2</v>
      </c>
      <c r="J62" s="104"/>
      <c r="K62" s="104">
        <v>3.1071428571428572</v>
      </c>
      <c r="L62" s="104">
        <v>2.9732142857142856</v>
      </c>
      <c r="M62" s="104">
        <f t="shared" si="1"/>
        <v>12.080357142857142</v>
      </c>
      <c r="N62" s="104">
        <f t="shared" si="2"/>
        <v>60.401785714285715</v>
      </c>
      <c r="O62" s="106">
        <f t="shared" si="5"/>
        <v>6.0401785714285721</v>
      </c>
      <c r="Q62" s="103">
        <f>IFERROR(VLOOKUP(B62,[1]Sheet1!B$4:E$241,4,FALSE),"ER")</f>
        <v>0.90854166666666658</v>
      </c>
      <c r="R62" s="103">
        <f>Wellness!X62</f>
        <v>0.83333333333333337</v>
      </c>
      <c r="S62" s="103">
        <f t="shared" si="6"/>
        <v>0.87093749999999992</v>
      </c>
      <c r="T62" s="104" t="str" cm="1">
        <f t="array" ref="T62">_xlfn.IFS(S62&gt;=80%,"5",S62&gt;=70%,"4",S62&gt;=60%,"3",S62&gt;=50%,"2",S62&gt;=40%,"1",S62&lt;40%,"0")</f>
        <v>5</v>
      </c>
      <c r="U62" s="105">
        <v>9</v>
      </c>
      <c r="V62" s="105">
        <f t="shared" si="3"/>
        <v>0</v>
      </c>
      <c r="W62" s="104">
        <v>2</v>
      </c>
      <c r="X62" s="104">
        <v>3.1428571428571428</v>
      </c>
      <c r="Y62" s="104">
        <v>3.2</v>
      </c>
      <c r="Z62" s="100">
        <f t="shared" si="7"/>
        <v>13.342857142857142</v>
      </c>
      <c r="AA62" s="100">
        <f t="shared" si="8"/>
        <v>53.371428571428567</v>
      </c>
      <c r="AB62" s="106">
        <f t="shared" si="9"/>
        <v>5.3371428571428572</v>
      </c>
      <c r="AD62" s="82">
        <v>0.86904761904761907</v>
      </c>
      <c r="AE62" s="82">
        <f>Wellness!AR62</f>
        <v>0.8666666666666667</v>
      </c>
      <c r="AF62" s="82">
        <f t="shared" si="10"/>
        <v>0.86785714285714288</v>
      </c>
      <c r="AG62" s="104" t="str" cm="1">
        <f t="array" ref="AG62">_xlfn.IFS(AF62&gt;=80%,"5",AF62&gt;=70%,"4",AF62&gt;=60%,"3",AF62&gt;=50%,"2",AF62&gt;=40%,"1",AF62&lt;40%,"0")</f>
        <v>5</v>
      </c>
      <c r="AH62" s="105">
        <v>6</v>
      </c>
      <c r="AI62" s="105">
        <f t="shared" si="11"/>
        <v>0</v>
      </c>
      <c r="AJ62" s="104">
        <v>3.5</v>
      </c>
      <c r="AK62" s="104">
        <v>2.3333333333333335</v>
      </c>
      <c r="AL62" s="104">
        <v>1.875</v>
      </c>
      <c r="AM62" s="100">
        <f t="shared" si="12"/>
        <v>12.708333333333334</v>
      </c>
      <c r="AN62" s="100">
        <f t="shared" si="13"/>
        <v>50.833333333333329</v>
      </c>
      <c r="AO62" s="106">
        <f t="shared" si="14"/>
        <v>5.083333333333333</v>
      </c>
      <c r="AQ62" s="82">
        <v>0.85091938405797096</v>
      </c>
      <c r="AR62" s="82">
        <f>Wellness!X62</f>
        <v>0.83333333333333337</v>
      </c>
      <c r="AS62" s="103">
        <f>AVERAGE(Discipline!$D62,Discipline!$E62)</f>
        <v>0.75001666666666678</v>
      </c>
      <c r="AT62" s="104" t="str" cm="1">
        <f t="array" ref="AT62">_xlfn.IFS(AS62&gt;=80%,"5",AS62&gt;=70%,"4",AS62&gt;=60%,"3",AS62&gt;=50%,"2",AS62&gt;=40%,"1",AS62&lt;40%,"0")</f>
        <v>4</v>
      </c>
      <c r="AU62" s="105">
        <v>18</v>
      </c>
      <c r="AV62" s="105">
        <f t="shared" si="4"/>
        <v>2</v>
      </c>
      <c r="AW62" s="104"/>
      <c r="AX62" s="104">
        <v>2.75</v>
      </c>
      <c r="AY62" s="104">
        <v>2.6666666666666665</v>
      </c>
      <c r="AZ62" s="100">
        <f t="shared" si="15"/>
        <v>11.416666666666666</v>
      </c>
      <c r="BA62" s="100">
        <f t="shared" si="16"/>
        <v>45.666666666666664</v>
      </c>
      <c r="BB62" s="106">
        <f t="shared" si="17"/>
        <v>4.5666666666666664</v>
      </c>
    </row>
    <row r="63" spans="1:54" s="77" customFormat="1" x14ac:dyDescent="0.3">
      <c r="A63" s="71">
        <v>59</v>
      </c>
      <c r="B63" s="60" t="s">
        <v>143</v>
      </c>
      <c r="C63" s="61" t="s">
        <v>144</v>
      </c>
      <c r="D63" s="82">
        <v>1</v>
      </c>
      <c r="E63" s="82">
        <f>Wellness!D63</f>
        <v>0.66666666666666663</v>
      </c>
      <c r="F63" s="82">
        <f>AVERAGE(Discipline!$D63,Discipline!$E63)</f>
        <v>0.83333333333333326</v>
      </c>
      <c r="G63" s="100" t="str" cm="1">
        <f t="array" ref="G63">_xlfn.IFS(F63&gt;=80%,"5",F63&gt;=70%,"4",F63&gt;=60%,"3",F63&gt;=50%,"2",F63&gt;=40%,"1",F63&lt;40%,"0")</f>
        <v>5</v>
      </c>
      <c r="H63" s="101">
        <v>14</v>
      </c>
      <c r="I63" s="101">
        <f t="shared" si="0"/>
        <v>1</v>
      </c>
      <c r="J63" s="100"/>
      <c r="K63" s="100">
        <v>2.3571428571428572</v>
      </c>
      <c r="L63" s="100">
        <v>2.2232142857142856</v>
      </c>
      <c r="M63" s="100">
        <f t="shared" si="1"/>
        <v>10.580357142857142</v>
      </c>
      <c r="N63" s="100">
        <f t="shared" si="2"/>
        <v>52.901785714285708</v>
      </c>
      <c r="O63" s="99">
        <f t="shared" si="5"/>
        <v>5.2901785714285712</v>
      </c>
      <c r="Q63" s="82">
        <f>IFERROR(VLOOKUP(B63,[1]Sheet1!B$4:E$241,4,FALSE),"ER")</f>
        <v>0.91318548387096776</v>
      </c>
      <c r="R63" s="82">
        <f>Wellness!X63</f>
        <v>0.13333333333333333</v>
      </c>
      <c r="S63" s="82">
        <f t="shared" si="6"/>
        <v>0.52325940860215059</v>
      </c>
      <c r="T63" s="100" t="str" cm="1">
        <f t="array" ref="T63">_xlfn.IFS(S63&gt;=80%,"5",S63&gt;=70%,"4",S63&gt;=60%,"3",S63&gt;=50%,"2",S63&gt;=40%,"1",S63&lt;40%,"0")</f>
        <v>2</v>
      </c>
      <c r="U63" s="101">
        <v>1</v>
      </c>
      <c r="V63" s="101">
        <f t="shared" si="3"/>
        <v>0</v>
      </c>
      <c r="W63" s="100">
        <v>2</v>
      </c>
      <c r="X63" s="100">
        <v>2.2857142857142856</v>
      </c>
      <c r="Y63" s="100">
        <v>1.6</v>
      </c>
      <c r="Z63" s="100">
        <f t="shared" si="7"/>
        <v>7.8857142857142861</v>
      </c>
      <c r="AA63" s="100">
        <f t="shared" si="8"/>
        <v>31.542857142857144</v>
      </c>
      <c r="AB63" s="99">
        <f t="shared" si="9"/>
        <v>3.1542857142857148</v>
      </c>
      <c r="AD63" s="82">
        <v>0.8833333333333333</v>
      </c>
      <c r="AE63" s="82">
        <f>Wellness!AR63</f>
        <v>0.3</v>
      </c>
      <c r="AF63" s="82">
        <f t="shared" si="10"/>
        <v>0.59166666666666667</v>
      </c>
      <c r="AG63" s="100" t="str" cm="1">
        <f t="array" ref="AG63">_xlfn.IFS(AF63&gt;=80%,"5",AF63&gt;=70%,"4",AF63&gt;=60%,"3",AF63&gt;=50%,"2",AF63&gt;=40%,"1",AF63&lt;40%,"0")</f>
        <v>2</v>
      </c>
      <c r="AH63" s="101">
        <v>4</v>
      </c>
      <c r="AI63" s="101">
        <f t="shared" si="11"/>
        <v>0</v>
      </c>
      <c r="AJ63" s="100">
        <v>3.25</v>
      </c>
      <c r="AK63" s="100">
        <v>1.5555555555555556</v>
      </c>
      <c r="AL63" s="100">
        <v>2.375</v>
      </c>
      <c r="AM63" s="100">
        <f t="shared" si="12"/>
        <v>9.1805555555555554</v>
      </c>
      <c r="AN63" s="100">
        <f t="shared" si="13"/>
        <v>36.722222222222221</v>
      </c>
      <c r="AO63" s="99">
        <f t="shared" si="14"/>
        <v>3.6722222222222225</v>
      </c>
      <c r="AQ63" s="82">
        <v>0.9285714285714286</v>
      </c>
      <c r="AR63" s="82">
        <f>Wellness!X63</f>
        <v>0.13333333333333333</v>
      </c>
      <c r="AS63" s="82">
        <f>AVERAGE(Discipline!$D63,Discipline!$E63)</f>
        <v>0.83333333333333326</v>
      </c>
      <c r="AT63" s="100" t="str" cm="1">
        <f t="array" ref="AT63">_xlfn.IFS(AS63&gt;=80%,"5",AS63&gt;=70%,"4",AS63&gt;=60%,"3",AS63&gt;=50%,"2",AS63&gt;=40%,"1",AS63&lt;40%,"0")</f>
        <v>5</v>
      </c>
      <c r="AU63" s="101">
        <v>14</v>
      </c>
      <c r="AV63" s="101">
        <f t="shared" si="4"/>
        <v>1</v>
      </c>
      <c r="AW63" s="100"/>
      <c r="AX63" s="100">
        <v>2.5</v>
      </c>
      <c r="AY63" s="100">
        <v>2.6666666666666665</v>
      </c>
      <c r="AZ63" s="100">
        <f t="shared" si="15"/>
        <v>11.166666666666666</v>
      </c>
      <c r="BA63" s="100">
        <f t="shared" si="16"/>
        <v>44.666666666666664</v>
      </c>
      <c r="BB63" s="99">
        <f t="shared" si="17"/>
        <v>4.4666666666666668</v>
      </c>
    </row>
    <row r="64" spans="1:54" s="77" customFormat="1" x14ac:dyDescent="0.3">
      <c r="A64" s="72">
        <v>60</v>
      </c>
      <c r="B64" s="64" t="s">
        <v>145</v>
      </c>
      <c r="C64" s="65" t="s">
        <v>146</v>
      </c>
      <c r="D64" s="103">
        <v>0.95</v>
      </c>
      <c r="E64" s="103">
        <f>Wellness!D64</f>
        <v>0.8</v>
      </c>
      <c r="F64" s="103">
        <f>AVERAGE(Discipline!$D64,Discipline!$E64)</f>
        <v>0.875</v>
      </c>
      <c r="G64" s="104" t="str" cm="1">
        <f t="array" ref="G64">_xlfn.IFS(F64&gt;=80%,"5",F64&gt;=70%,"4",F64&gt;=60%,"3",F64&gt;=50%,"2",F64&gt;=40%,"1",F64&lt;40%,"0")</f>
        <v>5</v>
      </c>
      <c r="H64" s="105">
        <v>24</v>
      </c>
      <c r="I64" s="105">
        <f t="shared" si="0"/>
        <v>4</v>
      </c>
      <c r="J64" s="104"/>
      <c r="K64" s="104">
        <v>1.75</v>
      </c>
      <c r="L64" s="104">
        <v>2</v>
      </c>
      <c r="M64" s="104">
        <f t="shared" si="1"/>
        <v>12.75</v>
      </c>
      <c r="N64" s="104">
        <f t="shared" si="2"/>
        <v>63.749999999999993</v>
      </c>
      <c r="O64" s="106">
        <f t="shared" si="5"/>
        <v>6.375</v>
      </c>
      <c r="Q64" s="103">
        <f>IFERROR(VLOOKUP(B64,[1]Sheet1!B$4:E$241,4,FALSE),"ER")</f>
        <v>0.88623655913978494</v>
      </c>
      <c r="R64" s="103">
        <f>Wellness!X64</f>
        <v>0.66666666666666663</v>
      </c>
      <c r="S64" s="103">
        <f t="shared" si="6"/>
        <v>0.77645161290322573</v>
      </c>
      <c r="T64" s="104" t="str" cm="1">
        <f t="array" ref="T64">_xlfn.IFS(S64&gt;=80%,"5",S64&gt;=70%,"4",S64&gt;=60%,"3",S64&gt;=50%,"2",S64&gt;=40%,"1",S64&lt;40%,"0")</f>
        <v>4</v>
      </c>
      <c r="U64" s="105">
        <v>17</v>
      </c>
      <c r="V64" s="105">
        <f t="shared" si="3"/>
        <v>2</v>
      </c>
      <c r="W64" s="104">
        <v>0</v>
      </c>
      <c r="X64" s="104">
        <v>3.2857142857142856</v>
      </c>
      <c r="Y64" s="104">
        <v>3.8</v>
      </c>
      <c r="Z64" s="100">
        <f t="shared" si="7"/>
        <v>13.085714285714285</v>
      </c>
      <c r="AA64" s="100">
        <f t="shared" si="8"/>
        <v>52.342857142857149</v>
      </c>
      <c r="AB64" s="106">
        <f t="shared" si="9"/>
        <v>5.2342857142857149</v>
      </c>
      <c r="AD64" s="82">
        <v>0.93600875973303677</v>
      </c>
      <c r="AE64" s="82">
        <f>Wellness!AR64</f>
        <v>0.66666666666666663</v>
      </c>
      <c r="AF64" s="82">
        <f t="shared" si="10"/>
        <v>0.8013377131998517</v>
      </c>
      <c r="AG64" s="104" t="str" cm="1">
        <f t="array" ref="AG64">_xlfn.IFS(AF64&gt;=80%,"5",AF64&gt;=70%,"4",AF64&gt;=60%,"3",AF64&gt;=50%,"2",AF64&gt;=40%,"1",AF64&lt;40%,"0")</f>
        <v>5</v>
      </c>
      <c r="AH64" s="105">
        <v>12</v>
      </c>
      <c r="AI64" s="105">
        <f t="shared" si="11"/>
        <v>1</v>
      </c>
      <c r="AJ64" s="104">
        <v>1.5</v>
      </c>
      <c r="AK64" s="104">
        <v>0.77777777777777779</v>
      </c>
      <c r="AL64" s="104">
        <v>1.375</v>
      </c>
      <c r="AM64" s="100">
        <f t="shared" si="12"/>
        <v>9.6527777777777786</v>
      </c>
      <c r="AN64" s="100">
        <f t="shared" si="13"/>
        <v>38.611111111111114</v>
      </c>
      <c r="AO64" s="106">
        <f t="shared" si="14"/>
        <v>3.8611111111111116</v>
      </c>
      <c r="AQ64" s="82">
        <v>0.88541666666666674</v>
      </c>
      <c r="AR64" s="82">
        <f>Wellness!X64</f>
        <v>0.66666666666666663</v>
      </c>
      <c r="AS64" s="103">
        <f>AVERAGE(Discipline!$D64,Discipline!$E64)</f>
        <v>0.875</v>
      </c>
      <c r="AT64" s="104" t="str" cm="1">
        <f t="array" ref="AT64">_xlfn.IFS(AS64&gt;=80%,"5",AS64&gt;=70%,"4",AS64&gt;=60%,"3",AS64&gt;=50%,"2",AS64&gt;=40%,"1",AS64&lt;40%,"0")</f>
        <v>5</v>
      </c>
      <c r="AU64" s="105">
        <v>24</v>
      </c>
      <c r="AV64" s="105">
        <f t="shared" si="4"/>
        <v>4</v>
      </c>
      <c r="AW64" s="104"/>
      <c r="AX64" s="104">
        <v>2.625</v>
      </c>
      <c r="AY64" s="104">
        <v>2.8333333333333335</v>
      </c>
      <c r="AZ64" s="100">
        <f t="shared" si="15"/>
        <v>14.458333333333334</v>
      </c>
      <c r="BA64" s="100">
        <f t="shared" si="16"/>
        <v>57.833333333333336</v>
      </c>
      <c r="BB64" s="106">
        <f t="shared" si="17"/>
        <v>5.7833333333333341</v>
      </c>
    </row>
    <row r="65" spans="1:54" s="77" customFormat="1" x14ac:dyDescent="0.3">
      <c r="A65" s="71">
        <v>61</v>
      </c>
      <c r="B65" s="60" t="s">
        <v>147</v>
      </c>
      <c r="C65" s="61" t="s">
        <v>148</v>
      </c>
      <c r="D65" s="82">
        <v>1</v>
      </c>
      <c r="E65" s="82">
        <f>Wellness!D65</f>
        <v>0.66666666666666663</v>
      </c>
      <c r="F65" s="82">
        <f>AVERAGE(Discipline!$D65,Discipline!$E65)</f>
        <v>0.83333333333333326</v>
      </c>
      <c r="G65" s="100" t="str" cm="1">
        <f t="array" ref="G65">_xlfn.IFS(F65&gt;=80%,"5",F65&gt;=70%,"4",F65&gt;=60%,"3",F65&gt;=50%,"2",F65&gt;=40%,"1",F65&lt;40%,"0")</f>
        <v>5</v>
      </c>
      <c r="H65" s="101">
        <v>12</v>
      </c>
      <c r="I65" s="101">
        <f t="shared" si="0"/>
        <v>1</v>
      </c>
      <c r="J65" s="100"/>
      <c r="K65" s="100">
        <v>2.5</v>
      </c>
      <c r="L65" s="100">
        <v>2.5</v>
      </c>
      <c r="M65" s="100">
        <f t="shared" si="1"/>
        <v>11</v>
      </c>
      <c r="N65" s="100">
        <f t="shared" si="2"/>
        <v>55.000000000000007</v>
      </c>
      <c r="O65" s="99">
        <f t="shared" si="5"/>
        <v>5.5000000000000009</v>
      </c>
      <c r="Q65" s="82">
        <f>IFERROR(VLOOKUP(B65,[1]Sheet1!B$4:E$241,4,FALSE),"ER")</f>
        <v>0.84150537634408595</v>
      </c>
      <c r="R65" s="82">
        <f>Wellness!X65</f>
        <v>0.66666666666666663</v>
      </c>
      <c r="S65" s="82">
        <f t="shared" si="6"/>
        <v>0.75408602150537629</v>
      </c>
      <c r="T65" s="100" t="str" cm="1">
        <f t="array" ref="T65">_xlfn.IFS(S65&gt;=80%,"5",S65&gt;=70%,"4",S65&gt;=60%,"3",S65&gt;=50%,"2",S65&gt;=40%,"1",S65&lt;40%,"0")</f>
        <v>4</v>
      </c>
      <c r="U65" s="101">
        <v>3</v>
      </c>
      <c r="V65" s="101">
        <f t="shared" si="3"/>
        <v>0</v>
      </c>
      <c r="W65" s="100">
        <v>2</v>
      </c>
      <c r="X65" s="100">
        <v>2.7142857142857144</v>
      </c>
      <c r="Y65" s="100">
        <v>2.8</v>
      </c>
      <c r="Z65" s="100">
        <f t="shared" si="7"/>
        <v>11.514285714285716</v>
      </c>
      <c r="AA65" s="100">
        <f t="shared" si="8"/>
        <v>46.057142857142864</v>
      </c>
      <c r="AB65" s="99">
        <f t="shared" si="9"/>
        <v>4.6057142857142868</v>
      </c>
      <c r="AD65" s="82">
        <v>0.84917200854700847</v>
      </c>
      <c r="AE65" s="82">
        <f>Wellness!AR65</f>
        <v>0</v>
      </c>
      <c r="AF65" s="82">
        <f t="shared" si="10"/>
        <v>0.42458600427350424</v>
      </c>
      <c r="AG65" s="100" t="str" cm="1">
        <f t="array" ref="AG65">_xlfn.IFS(AF65&gt;=80%,"5",AF65&gt;=70%,"4",AF65&gt;=60%,"3",AF65&gt;=50%,"2",AF65&gt;=40%,"1",AF65&lt;40%,"0")</f>
        <v>1</v>
      </c>
      <c r="AH65" s="101">
        <v>0</v>
      </c>
      <c r="AI65" s="101">
        <f t="shared" si="11"/>
        <v>0</v>
      </c>
      <c r="AJ65" s="100">
        <v>3.875</v>
      </c>
      <c r="AK65" s="100">
        <v>1.1111111111111112</v>
      </c>
      <c r="AL65" s="100">
        <v>2.625</v>
      </c>
      <c r="AM65" s="100">
        <f t="shared" si="12"/>
        <v>8.6111111111111107</v>
      </c>
      <c r="AN65" s="100">
        <f t="shared" si="13"/>
        <v>34.444444444444443</v>
      </c>
      <c r="AO65" s="99">
        <f t="shared" si="14"/>
        <v>3.4444444444444446</v>
      </c>
      <c r="AQ65" s="82">
        <v>0.93452380952380965</v>
      </c>
      <c r="AR65" s="82">
        <f>Wellness!X65</f>
        <v>0.66666666666666663</v>
      </c>
      <c r="AS65" s="82">
        <f>AVERAGE(Discipline!$D65,Discipline!$E65)</f>
        <v>0.83333333333333326</v>
      </c>
      <c r="AT65" s="100" t="str" cm="1">
        <f t="array" ref="AT65">_xlfn.IFS(AS65&gt;=80%,"5",AS65&gt;=70%,"4",AS65&gt;=60%,"3",AS65&gt;=50%,"2",AS65&gt;=40%,"1",AS65&lt;40%,"0")</f>
        <v>5</v>
      </c>
      <c r="AU65" s="101">
        <v>12</v>
      </c>
      <c r="AV65" s="101">
        <f t="shared" si="4"/>
        <v>1</v>
      </c>
      <c r="AW65" s="100"/>
      <c r="AX65" s="100">
        <v>2.75</v>
      </c>
      <c r="AY65" s="100">
        <v>2.3333333333333335</v>
      </c>
      <c r="AZ65" s="100">
        <f t="shared" si="15"/>
        <v>11.083333333333334</v>
      </c>
      <c r="BA65" s="100">
        <f t="shared" si="16"/>
        <v>44.333333333333336</v>
      </c>
      <c r="BB65" s="99">
        <f t="shared" si="17"/>
        <v>4.4333333333333336</v>
      </c>
    </row>
    <row r="66" spans="1:54" s="77" customFormat="1" x14ac:dyDescent="0.3">
      <c r="A66" s="72">
        <v>62</v>
      </c>
      <c r="B66" s="64" t="s">
        <v>149</v>
      </c>
      <c r="C66" s="65" t="s">
        <v>150</v>
      </c>
      <c r="D66" s="103">
        <v>0.92859999999999998</v>
      </c>
      <c r="E66" s="103">
        <f>Wellness!D66</f>
        <v>0.66666666666666663</v>
      </c>
      <c r="F66" s="103">
        <f>AVERAGE(Discipline!$D66,Discipline!$E66)</f>
        <v>0.79763333333333331</v>
      </c>
      <c r="G66" s="104" t="str" cm="1">
        <f t="array" ref="G66">_xlfn.IFS(F66&gt;=80%,"5",F66&gt;=70%,"4",F66&gt;=60%,"3",F66&gt;=50%,"2",F66&gt;=40%,"1",F66&lt;40%,"0")</f>
        <v>4</v>
      </c>
      <c r="H66" s="105">
        <v>19</v>
      </c>
      <c r="I66" s="105">
        <f t="shared" si="0"/>
        <v>2</v>
      </c>
      <c r="J66" s="104"/>
      <c r="K66" s="104">
        <v>2</v>
      </c>
      <c r="L66" s="104">
        <v>2.5</v>
      </c>
      <c r="M66" s="104">
        <f t="shared" si="1"/>
        <v>10.5</v>
      </c>
      <c r="N66" s="104">
        <f t="shared" si="2"/>
        <v>52.5</v>
      </c>
      <c r="O66" s="106">
        <f t="shared" si="5"/>
        <v>5.25</v>
      </c>
      <c r="Q66" s="103">
        <f>IFERROR(VLOOKUP(B66,[1]Sheet1!B$4:E$241,4,FALSE),"ER")</f>
        <v>0.88929478609625667</v>
      </c>
      <c r="R66" s="103">
        <f>Wellness!X66</f>
        <v>0.66666666666666663</v>
      </c>
      <c r="S66" s="103">
        <f t="shared" si="6"/>
        <v>0.77798072638146165</v>
      </c>
      <c r="T66" s="104" t="str" cm="1">
        <f t="array" ref="T66">_xlfn.IFS(S66&gt;=80%,"5",S66&gt;=70%,"4",S66&gt;=60%,"3",S66&gt;=50%,"2",S66&gt;=40%,"1",S66&lt;40%,"0")</f>
        <v>4</v>
      </c>
      <c r="U66" s="105">
        <v>8</v>
      </c>
      <c r="V66" s="105">
        <f t="shared" si="3"/>
        <v>0</v>
      </c>
      <c r="W66" s="104">
        <v>3</v>
      </c>
      <c r="X66" s="104">
        <v>3.1428571428571428</v>
      </c>
      <c r="Y66" s="104">
        <v>3.2</v>
      </c>
      <c r="Z66" s="100">
        <f t="shared" si="7"/>
        <v>13.342857142857142</v>
      </c>
      <c r="AA66" s="100">
        <f t="shared" si="8"/>
        <v>53.371428571428567</v>
      </c>
      <c r="AB66" s="106">
        <f t="shared" si="9"/>
        <v>5.3371428571428572</v>
      </c>
      <c r="AD66" s="82">
        <v>0.94325396825396834</v>
      </c>
      <c r="AE66" s="82">
        <f>Wellness!AR66</f>
        <v>0.66666666666666663</v>
      </c>
      <c r="AF66" s="82">
        <f t="shared" si="10"/>
        <v>0.80496031746031749</v>
      </c>
      <c r="AG66" s="104" t="str" cm="1">
        <f t="array" ref="AG66">_xlfn.IFS(AF66&gt;=80%,"5",AF66&gt;=70%,"4",AF66&gt;=60%,"3",AF66&gt;=50%,"2",AF66&gt;=40%,"1",AF66&lt;40%,"0")</f>
        <v>5</v>
      </c>
      <c r="AH66" s="105">
        <v>7</v>
      </c>
      <c r="AI66" s="105">
        <f t="shared" si="11"/>
        <v>0</v>
      </c>
      <c r="AJ66" s="104">
        <v>3.75</v>
      </c>
      <c r="AK66" s="104">
        <v>1.2222222222222223</v>
      </c>
      <c r="AL66" s="104">
        <v>1.75</v>
      </c>
      <c r="AM66" s="100">
        <f t="shared" si="12"/>
        <v>11.722222222222221</v>
      </c>
      <c r="AN66" s="100">
        <f t="shared" si="13"/>
        <v>46.888888888888886</v>
      </c>
      <c r="AO66" s="106">
        <f t="shared" si="14"/>
        <v>4.6888888888888891</v>
      </c>
      <c r="AQ66" s="82">
        <v>0.88662525879917187</v>
      </c>
      <c r="AR66" s="82">
        <f>Wellness!X66</f>
        <v>0.66666666666666663</v>
      </c>
      <c r="AS66" s="103">
        <f>AVERAGE(Discipline!$D66,Discipline!$E66)</f>
        <v>0.79763333333333331</v>
      </c>
      <c r="AT66" s="104" t="str" cm="1">
        <f t="array" ref="AT66">_xlfn.IFS(AS66&gt;=80%,"5",AS66&gt;=70%,"4",AS66&gt;=60%,"3",AS66&gt;=50%,"2",AS66&gt;=40%,"1",AS66&lt;40%,"0")</f>
        <v>4</v>
      </c>
      <c r="AU66" s="105">
        <v>19</v>
      </c>
      <c r="AV66" s="105">
        <f t="shared" si="4"/>
        <v>2</v>
      </c>
      <c r="AW66" s="104"/>
      <c r="AX66" s="104">
        <v>3</v>
      </c>
      <c r="AY66" s="104">
        <v>3</v>
      </c>
      <c r="AZ66" s="100">
        <f t="shared" si="15"/>
        <v>12</v>
      </c>
      <c r="BA66" s="100">
        <f t="shared" si="16"/>
        <v>48</v>
      </c>
      <c r="BB66" s="106">
        <f t="shared" si="17"/>
        <v>4.8000000000000007</v>
      </c>
    </row>
    <row r="67" spans="1:54" s="77" customFormat="1" x14ac:dyDescent="0.3">
      <c r="A67" s="71">
        <v>63</v>
      </c>
      <c r="B67" s="60" t="s">
        <v>151</v>
      </c>
      <c r="C67" s="61" t="s">
        <v>152</v>
      </c>
      <c r="D67" s="82">
        <v>0.9</v>
      </c>
      <c r="E67" s="82">
        <f>Wellness!D67</f>
        <v>0.43333333333333335</v>
      </c>
      <c r="F67" s="82">
        <f>AVERAGE(Discipline!$D67,Discipline!$E67)</f>
        <v>0.66666666666666674</v>
      </c>
      <c r="G67" s="100" t="str" cm="1">
        <f t="array" ref="G67">_xlfn.IFS(F67&gt;=80%,"5",F67&gt;=70%,"4",F67&gt;=60%,"3",F67&gt;=50%,"2",F67&gt;=40%,"1",F67&lt;40%,"0")</f>
        <v>3</v>
      </c>
      <c r="H67" s="101">
        <v>10</v>
      </c>
      <c r="I67" s="101">
        <f t="shared" si="0"/>
        <v>1</v>
      </c>
      <c r="J67" s="100"/>
      <c r="K67" s="100">
        <v>2.75</v>
      </c>
      <c r="L67" s="100">
        <v>2.5</v>
      </c>
      <c r="M67" s="100">
        <f t="shared" si="1"/>
        <v>9.25</v>
      </c>
      <c r="N67" s="100">
        <f t="shared" si="2"/>
        <v>46.25</v>
      </c>
      <c r="O67" s="99">
        <f t="shared" si="5"/>
        <v>4.625</v>
      </c>
      <c r="Q67" s="82">
        <f>IFERROR(VLOOKUP(B67,[1]Sheet1!B$4:E$241,4,FALSE),"ER")</f>
        <v>0.90595430107526886</v>
      </c>
      <c r="R67" s="82">
        <f>Wellness!X67</f>
        <v>0.26666666666666666</v>
      </c>
      <c r="S67" s="82">
        <f t="shared" si="6"/>
        <v>0.58631048387096774</v>
      </c>
      <c r="T67" s="100" t="str" cm="1">
        <f t="array" ref="T67">_xlfn.IFS(S67&gt;=80%,"5",S67&gt;=70%,"4",S67&gt;=60%,"3",S67&gt;=50%,"2",S67&gt;=40%,"1",S67&lt;40%,"0")</f>
        <v>2</v>
      </c>
      <c r="U67" s="101">
        <v>6</v>
      </c>
      <c r="V67" s="101">
        <f t="shared" si="3"/>
        <v>0</v>
      </c>
      <c r="W67" s="100">
        <v>2</v>
      </c>
      <c r="X67" s="100">
        <v>3.2857142857142856</v>
      </c>
      <c r="Y67" s="100">
        <v>3.6</v>
      </c>
      <c r="Z67" s="100">
        <f t="shared" si="7"/>
        <v>10.885714285714286</v>
      </c>
      <c r="AA67" s="100">
        <f t="shared" si="8"/>
        <v>43.542857142857144</v>
      </c>
      <c r="AB67" s="99">
        <f t="shared" si="9"/>
        <v>4.354285714285715</v>
      </c>
      <c r="AD67" s="82">
        <v>0.82601495726495733</v>
      </c>
      <c r="AE67" s="82">
        <f>Wellness!AR67</f>
        <v>0.26666666666666666</v>
      </c>
      <c r="AF67" s="82">
        <f t="shared" si="10"/>
        <v>0.54634081196581197</v>
      </c>
      <c r="AG67" s="100" t="str" cm="1">
        <f t="array" ref="AG67">_xlfn.IFS(AF67&gt;=80%,"5",AF67&gt;=70%,"4",AF67&gt;=60%,"3",AF67&gt;=50%,"2",AF67&gt;=40%,"1",AF67&lt;40%,"0")</f>
        <v>2</v>
      </c>
      <c r="AH67" s="101">
        <v>4</v>
      </c>
      <c r="AI67" s="101">
        <f t="shared" si="11"/>
        <v>0</v>
      </c>
      <c r="AJ67" s="100">
        <v>3.5</v>
      </c>
      <c r="AK67" s="100">
        <v>1.1111111111111112</v>
      </c>
      <c r="AL67" s="100">
        <v>2.125</v>
      </c>
      <c r="AM67" s="100">
        <f t="shared" si="12"/>
        <v>8.7361111111111107</v>
      </c>
      <c r="AN67" s="100">
        <f t="shared" si="13"/>
        <v>34.944444444444443</v>
      </c>
      <c r="AO67" s="99">
        <f t="shared" si="14"/>
        <v>3.4944444444444445</v>
      </c>
      <c r="AQ67" s="82">
        <v>0.96323529411764708</v>
      </c>
      <c r="AR67" s="82">
        <f>Wellness!X67</f>
        <v>0.26666666666666666</v>
      </c>
      <c r="AS67" s="82">
        <f>AVERAGE(Discipline!$D67,Discipline!$E67)</f>
        <v>0.66666666666666674</v>
      </c>
      <c r="AT67" s="100" t="str" cm="1">
        <f t="array" ref="AT67">_xlfn.IFS(AS67&gt;=80%,"5",AS67&gt;=70%,"4",AS67&gt;=60%,"3",AS67&gt;=50%,"2",AS67&gt;=40%,"1",AS67&lt;40%,"0")</f>
        <v>3</v>
      </c>
      <c r="AU67" s="101">
        <v>10</v>
      </c>
      <c r="AV67" s="101">
        <f t="shared" si="4"/>
        <v>1</v>
      </c>
      <c r="AW67" s="100"/>
      <c r="AX67" s="100">
        <v>4.5</v>
      </c>
      <c r="AY67" s="100">
        <v>4.333333333333333</v>
      </c>
      <c r="AZ67" s="100">
        <f t="shared" si="15"/>
        <v>12.833333333333332</v>
      </c>
      <c r="BA67" s="100">
        <f t="shared" si="16"/>
        <v>51.333333333333329</v>
      </c>
      <c r="BB67" s="99">
        <f t="shared" si="17"/>
        <v>5.1333333333333329</v>
      </c>
    </row>
    <row r="68" spans="1:54" s="77" customFormat="1" x14ac:dyDescent="0.3">
      <c r="A68" s="72">
        <v>64</v>
      </c>
      <c r="B68" s="64" t="s">
        <v>153</v>
      </c>
      <c r="C68" s="65" t="s">
        <v>154</v>
      </c>
      <c r="D68" s="103">
        <v>0.86670000000000003</v>
      </c>
      <c r="E68" s="103">
        <f>Wellness!D68</f>
        <v>0.8</v>
      </c>
      <c r="F68" s="103">
        <f>AVERAGE(Discipline!$D68,Discipline!$E68)</f>
        <v>0.83335000000000004</v>
      </c>
      <c r="G68" s="104" t="str" cm="1">
        <f t="array" ref="G68">_xlfn.IFS(F68&gt;=80%,"5",F68&gt;=70%,"4",F68&gt;=60%,"3",F68&gt;=50%,"2",F68&gt;=40%,"1",F68&lt;40%,"0")</f>
        <v>5</v>
      </c>
      <c r="H68" s="105">
        <v>19</v>
      </c>
      <c r="I68" s="105">
        <f t="shared" si="0"/>
        <v>2</v>
      </c>
      <c r="J68" s="104"/>
      <c r="K68" s="104">
        <v>3</v>
      </c>
      <c r="L68" s="104">
        <v>3</v>
      </c>
      <c r="M68" s="104">
        <f t="shared" si="1"/>
        <v>13</v>
      </c>
      <c r="N68" s="104">
        <f t="shared" si="2"/>
        <v>65</v>
      </c>
      <c r="O68" s="106">
        <f t="shared" si="5"/>
        <v>6.5</v>
      </c>
      <c r="Q68" s="103">
        <f>IFERROR(VLOOKUP(B68,[1]Sheet1!B$4:E$241,4,FALSE),"ER")</f>
        <v>0.72921875000000003</v>
      </c>
      <c r="R68" s="103">
        <f>Wellness!X68</f>
        <v>0.66666666666666663</v>
      </c>
      <c r="S68" s="103">
        <f t="shared" si="6"/>
        <v>0.69794270833333338</v>
      </c>
      <c r="T68" s="104" t="str" cm="1">
        <f t="array" ref="T68">_xlfn.IFS(S68&gt;=80%,"5",S68&gt;=70%,"4",S68&gt;=60%,"3",S68&gt;=50%,"2",S68&gt;=40%,"1",S68&lt;40%,"0")</f>
        <v>3</v>
      </c>
      <c r="U68" s="105">
        <v>5</v>
      </c>
      <c r="V68" s="105">
        <f t="shared" si="3"/>
        <v>0</v>
      </c>
      <c r="W68" s="104">
        <v>2</v>
      </c>
      <c r="X68" s="104">
        <v>2.4285714285714284</v>
      </c>
      <c r="Y68" s="104">
        <v>2.6</v>
      </c>
      <c r="Z68" s="100">
        <f t="shared" si="7"/>
        <v>10.028571428571428</v>
      </c>
      <c r="AA68" s="100">
        <f t="shared" si="8"/>
        <v>40.114285714285714</v>
      </c>
      <c r="AB68" s="106">
        <f t="shared" si="9"/>
        <v>4.0114285714285716</v>
      </c>
      <c r="AD68" s="82">
        <v>0.78482905982905971</v>
      </c>
      <c r="AE68" s="82">
        <f>Wellness!AR68</f>
        <v>0.26666666666666666</v>
      </c>
      <c r="AF68" s="82">
        <f t="shared" si="10"/>
        <v>0.52574786324786316</v>
      </c>
      <c r="AG68" s="104" t="str" cm="1">
        <f t="array" ref="AG68">_xlfn.IFS(AF68&gt;=80%,"5",AF68&gt;=70%,"4",AF68&gt;=60%,"3",AF68&gt;=50%,"2",AF68&gt;=40%,"1",AF68&lt;40%,"0")</f>
        <v>2</v>
      </c>
      <c r="AH68" s="105">
        <v>3</v>
      </c>
      <c r="AI68" s="105">
        <f t="shared" si="11"/>
        <v>0</v>
      </c>
      <c r="AJ68" s="104">
        <v>2.875</v>
      </c>
      <c r="AK68" s="104">
        <v>2.2777777777777777</v>
      </c>
      <c r="AL68" s="104">
        <v>1.75</v>
      </c>
      <c r="AM68" s="100">
        <f t="shared" si="12"/>
        <v>8.9027777777777786</v>
      </c>
      <c r="AN68" s="100">
        <f t="shared" si="13"/>
        <v>35.611111111111114</v>
      </c>
      <c r="AO68" s="106">
        <f t="shared" si="14"/>
        <v>3.5611111111111118</v>
      </c>
      <c r="AQ68" s="82">
        <v>0.79350490196078438</v>
      </c>
      <c r="AR68" s="82">
        <f>Wellness!X68</f>
        <v>0.66666666666666663</v>
      </c>
      <c r="AS68" s="103">
        <f>AVERAGE(Discipline!$D68,Discipline!$E68)</f>
        <v>0.83335000000000004</v>
      </c>
      <c r="AT68" s="104" t="str" cm="1">
        <f t="array" ref="AT68">_xlfn.IFS(AS68&gt;=80%,"5",AS68&gt;=70%,"4",AS68&gt;=60%,"3",AS68&gt;=50%,"2",AS68&gt;=40%,"1",AS68&lt;40%,"0")</f>
        <v>5</v>
      </c>
      <c r="AU68" s="105">
        <v>19</v>
      </c>
      <c r="AV68" s="105">
        <f t="shared" si="4"/>
        <v>2</v>
      </c>
      <c r="AW68" s="104"/>
      <c r="AX68" s="104">
        <v>3.25</v>
      </c>
      <c r="AY68" s="104">
        <v>3</v>
      </c>
      <c r="AZ68" s="100">
        <f t="shared" si="15"/>
        <v>13.25</v>
      </c>
      <c r="BA68" s="100">
        <f t="shared" si="16"/>
        <v>53</v>
      </c>
      <c r="BB68" s="106">
        <f t="shared" si="17"/>
        <v>5.3000000000000007</v>
      </c>
    </row>
    <row r="69" spans="1:54" s="77" customFormat="1" x14ac:dyDescent="0.3">
      <c r="A69" s="71">
        <v>65</v>
      </c>
      <c r="B69" s="60" t="s">
        <v>155</v>
      </c>
      <c r="C69" s="61" t="s">
        <v>156</v>
      </c>
      <c r="D69" s="82">
        <v>1</v>
      </c>
      <c r="E69" s="82">
        <f>Wellness!D69</f>
        <v>0.8</v>
      </c>
      <c r="F69" s="82">
        <f>AVERAGE(Discipline!$D69,Discipline!$E69)</f>
        <v>0.9</v>
      </c>
      <c r="G69" s="100" t="str" cm="1">
        <f t="array" ref="G69">_xlfn.IFS(F69&gt;=80%,"5",F69&gt;=70%,"4",F69&gt;=60%,"3",F69&gt;=50%,"2",F69&gt;=40%,"1",F69&lt;40%,"0")</f>
        <v>5</v>
      </c>
      <c r="H69" s="101">
        <v>18</v>
      </c>
      <c r="I69" s="101">
        <f t="shared" ref="I69:I132" si="18">IF(H69&gt;=27,5,IF(H69&gt;=24,4,IF(H69&gt;=20,3,IF(H69&gt;=15,2,IF(H69&gt;=10,1,0)))))</f>
        <v>2</v>
      </c>
      <c r="J69" s="100"/>
      <c r="K69" s="100">
        <v>3.1785714285714284</v>
      </c>
      <c r="L69" s="100">
        <v>3.1428571428571428</v>
      </c>
      <c r="M69" s="100">
        <f t="shared" ref="M69:M132" si="19">(G69+I69+K69+L69)</f>
        <v>13.321428571428571</v>
      </c>
      <c r="N69" s="100">
        <f t="shared" ref="N69:N132" si="20">M69/20*100</f>
        <v>66.607142857142847</v>
      </c>
      <c r="O69" s="99">
        <f t="shared" si="5"/>
        <v>6.6607142857142847</v>
      </c>
      <c r="Q69" s="82">
        <f>IFERROR(VLOOKUP(B69,[1]Sheet1!B$4:E$241,4,FALSE),"ER")</f>
        <v>0.73065860215053768</v>
      </c>
      <c r="R69" s="82">
        <f>Wellness!X69</f>
        <v>0.5</v>
      </c>
      <c r="S69" s="82">
        <f t="shared" si="6"/>
        <v>0.61532930107526884</v>
      </c>
      <c r="T69" s="100" t="str" cm="1">
        <f t="array" ref="T69">_xlfn.IFS(S69&gt;=80%,"5",S69&gt;=70%,"4",S69&gt;=60%,"3",S69&gt;=50%,"2",S69&gt;=40%,"1",S69&lt;40%,"0")</f>
        <v>3</v>
      </c>
      <c r="U69" s="101">
        <v>4</v>
      </c>
      <c r="V69" s="101">
        <f t="shared" ref="V69:V132" si="21">IF(U69&gt;=27,5,IF(U69&gt;=24,4,IF(U69&gt;=20,3,IF(U69&gt;=15,2,IF(U69&gt;=10,1,0)))))</f>
        <v>0</v>
      </c>
      <c r="W69" s="100">
        <v>2</v>
      </c>
      <c r="X69" s="100">
        <v>2.1428571428571428</v>
      </c>
      <c r="Y69" s="100">
        <v>2.6</v>
      </c>
      <c r="Z69" s="100">
        <f t="shared" si="7"/>
        <v>9.742857142857142</v>
      </c>
      <c r="AA69" s="100">
        <f t="shared" si="8"/>
        <v>38.971428571428568</v>
      </c>
      <c r="AB69" s="99">
        <f t="shared" si="9"/>
        <v>3.8971428571428568</v>
      </c>
      <c r="AD69" s="82">
        <v>0.83888888888888902</v>
      </c>
      <c r="AE69" s="82">
        <f>Wellness!AR69</f>
        <v>0.16666666666666666</v>
      </c>
      <c r="AF69" s="82">
        <f t="shared" si="10"/>
        <v>0.50277777777777788</v>
      </c>
      <c r="AG69" s="100" t="str" cm="1">
        <f t="array" ref="AG69">_xlfn.IFS(AF69&gt;=80%,"5",AF69&gt;=70%,"4",AF69&gt;=60%,"3",AF69&gt;=50%,"2",AF69&gt;=40%,"1",AF69&lt;40%,"0")</f>
        <v>2</v>
      </c>
      <c r="AH69" s="101">
        <v>0</v>
      </c>
      <c r="AI69" s="101">
        <f t="shared" ref="AI69:AI132" si="22">IF(AH69&gt;=27,5,IF(AH69&gt;=24,4,IF(AH69&gt;=20,3,IF(AH69&gt;=15,2,IF(AH69&gt;=10,1,0)))))</f>
        <v>0</v>
      </c>
      <c r="AJ69" s="100">
        <v>2.5</v>
      </c>
      <c r="AK69" s="100">
        <v>0.77777777777777779</v>
      </c>
      <c r="AL69" s="100">
        <v>1.75</v>
      </c>
      <c r="AM69" s="100">
        <f t="shared" si="12"/>
        <v>7.0277777777777777</v>
      </c>
      <c r="AN69" s="100">
        <f t="shared" si="13"/>
        <v>28.111111111111107</v>
      </c>
      <c r="AO69" s="99">
        <f t="shared" si="14"/>
        <v>2.8111111111111109</v>
      </c>
      <c r="AQ69" s="82">
        <v>0.86083333333333345</v>
      </c>
      <c r="AR69" s="82">
        <f>Wellness!X69</f>
        <v>0.5</v>
      </c>
      <c r="AS69" s="82">
        <f>AVERAGE(Discipline!$D69,Discipline!$E69)</f>
        <v>0.9</v>
      </c>
      <c r="AT69" s="100" t="str" cm="1">
        <f t="array" ref="AT69">_xlfn.IFS(AS69&gt;=80%,"5",AS69&gt;=70%,"4",AS69&gt;=60%,"3",AS69&gt;=50%,"2",AS69&gt;=40%,"1",AS69&lt;40%,"0")</f>
        <v>5</v>
      </c>
      <c r="AU69" s="101">
        <v>18</v>
      </c>
      <c r="AV69" s="101">
        <f t="shared" ref="AV69:AV132" si="23">IF(AU69&gt;=27,5,IF(AU69&gt;=24,4,IF(AU69&gt;=20,3,IF(AU69&gt;=15,2,IF(AU69&gt;=10,1,0)))))</f>
        <v>2</v>
      </c>
      <c r="AW69" s="100"/>
      <c r="AX69" s="100">
        <v>3.5</v>
      </c>
      <c r="AY69" s="100">
        <v>4</v>
      </c>
      <c r="AZ69" s="100">
        <f t="shared" si="15"/>
        <v>14.5</v>
      </c>
      <c r="BA69" s="100">
        <f t="shared" si="16"/>
        <v>57.999999999999993</v>
      </c>
      <c r="BB69" s="99">
        <f t="shared" si="17"/>
        <v>5.8</v>
      </c>
    </row>
    <row r="70" spans="1:54" s="77" customFormat="1" x14ac:dyDescent="0.3">
      <c r="A70" s="72">
        <v>66</v>
      </c>
      <c r="B70" s="64" t="s">
        <v>157</v>
      </c>
      <c r="C70" s="65" t="s">
        <v>158</v>
      </c>
      <c r="D70" s="103">
        <v>1</v>
      </c>
      <c r="E70" s="103">
        <f>Wellness!D70</f>
        <v>0.8</v>
      </c>
      <c r="F70" s="103">
        <f>AVERAGE(Discipline!$D70,Discipline!$E70)</f>
        <v>0.9</v>
      </c>
      <c r="G70" s="104" t="str" cm="1">
        <f t="array" ref="G70">_xlfn.IFS(F70&gt;=80%,"5",F70&gt;=70%,"4",F70&gt;=60%,"3",F70&gt;=50%,"2",F70&gt;=40%,"1",F70&lt;40%,"0")</f>
        <v>5</v>
      </c>
      <c r="H70" s="105">
        <v>18</v>
      </c>
      <c r="I70" s="105">
        <f t="shared" si="18"/>
        <v>2</v>
      </c>
      <c r="J70" s="104"/>
      <c r="K70" s="104">
        <v>2</v>
      </c>
      <c r="L70" s="104">
        <v>2.25</v>
      </c>
      <c r="M70" s="104">
        <f t="shared" si="19"/>
        <v>11.25</v>
      </c>
      <c r="N70" s="104">
        <f t="shared" si="20"/>
        <v>56.25</v>
      </c>
      <c r="O70" s="106">
        <f t="shared" ref="O70:O133" si="24">N70*0.1</f>
        <v>5.625</v>
      </c>
      <c r="Q70" s="103">
        <f>IFERROR(VLOOKUP(B70,[1]Sheet1!B$4:E$241,4,FALSE),"ER")</f>
        <v>0.8798819073083779</v>
      </c>
      <c r="R70" s="103">
        <f>Wellness!X70</f>
        <v>0.43333333333333335</v>
      </c>
      <c r="S70" s="103">
        <f t="shared" ref="S70:S133" si="25">AVERAGE(Q70,R70)</f>
        <v>0.65660762032085562</v>
      </c>
      <c r="T70" s="104" t="str" cm="1">
        <f t="array" ref="T70">_xlfn.IFS(S70&gt;=80%,"5",S70&gt;=70%,"4",S70&gt;=60%,"3",S70&gt;=50%,"2",S70&gt;=40%,"1",S70&lt;40%,"0")</f>
        <v>3</v>
      </c>
      <c r="U70" s="105">
        <v>10</v>
      </c>
      <c r="V70" s="105">
        <f t="shared" si="21"/>
        <v>1</v>
      </c>
      <c r="W70" s="104">
        <v>2</v>
      </c>
      <c r="X70" s="104">
        <v>1.9285714285714286</v>
      </c>
      <c r="Y70" s="104">
        <v>2.2000000000000002</v>
      </c>
      <c r="Z70" s="100">
        <f t="shared" ref="Z70:Z133" si="26">(T70+V70+W70+X70+Y70)</f>
        <v>10.12857142857143</v>
      </c>
      <c r="AA70" s="100">
        <f t="shared" ref="AA70:AA133" si="27">Z70/25*100</f>
        <v>40.51428571428572</v>
      </c>
      <c r="AB70" s="106">
        <f t="shared" ref="AB70:AB133" si="28">AA70*0.1</f>
        <v>4.0514285714285725</v>
      </c>
      <c r="AD70" s="82">
        <v>0.21388888888888891</v>
      </c>
      <c r="AE70" s="82">
        <f>Wellness!AR70</f>
        <v>0</v>
      </c>
      <c r="AF70" s="82">
        <f t="shared" ref="AF70:AF133" si="29">AVERAGE(AD70,AE70)</f>
        <v>0.10694444444444445</v>
      </c>
      <c r="AG70" s="104" t="str" cm="1">
        <f t="array" ref="AG70">_xlfn.IFS(AF70&gt;=80%,"5",AF70&gt;=70%,"4",AF70&gt;=60%,"3",AF70&gt;=50%,"2",AF70&gt;=40%,"1",AF70&lt;40%,"0")</f>
        <v>0</v>
      </c>
      <c r="AH70" s="105">
        <v>0</v>
      </c>
      <c r="AI70" s="105">
        <f t="shared" si="22"/>
        <v>0</v>
      </c>
      <c r="AJ70" s="104">
        <v>2.875</v>
      </c>
      <c r="AK70" s="104">
        <v>0</v>
      </c>
      <c r="AL70" s="104">
        <v>1.25</v>
      </c>
      <c r="AM70" s="100">
        <f t="shared" ref="AM70:AM133" si="30">(AG70+AI70+AK70+AL70+AJ70)</f>
        <v>4.125</v>
      </c>
      <c r="AN70" s="100">
        <f t="shared" ref="AN70:AN133" si="31">AM70/25*100</f>
        <v>16.5</v>
      </c>
      <c r="AO70" s="106">
        <f t="shared" ref="AO70:AO133" si="32">AN70*0.1</f>
        <v>1.6500000000000001</v>
      </c>
      <c r="AQ70" s="82" t="e">
        <v>#VALUE!</v>
      </c>
      <c r="AR70" s="82">
        <f>Wellness!X70</f>
        <v>0.43333333333333335</v>
      </c>
      <c r="AS70" s="103">
        <f>AVERAGE(Discipline!$D70,Discipline!$E70)</f>
        <v>0.9</v>
      </c>
      <c r="AT70" s="104" t="str" cm="1">
        <f t="array" ref="AT70">_xlfn.IFS(AS70&gt;=80%,"5",AS70&gt;=70%,"4",AS70&gt;=60%,"3",AS70&gt;=50%,"2",AS70&gt;=40%,"1",AS70&lt;40%,"0")</f>
        <v>5</v>
      </c>
      <c r="AU70" s="105">
        <v>18</v>
      </c>
      <c r="AV70" s="105">
        <f t="shared" si="23"/>
        <v>2</v>
      </c>
      <c r="AW70" s="104"/>
      <c r="AX70" s="104">
        <v>0</v>
      </c>
      <c r="AY70" s="104">
        <v>0</v>
      </c>
      <c r="AZ70" s="100">
        <f t="shared" ref="AZ70:AZ133" si="33">(AT70+AV70+AX70+AY70+AW70)</f>
        <v>7</v>
      </c>
      <c r="BA70" s="100">
        <f t="shared" ref="BA70:BA133" si="34">AZ70/25*100</f>
        <v>28.000000000000004</v>
      </c>
      <c r="BB70" s="106">
        <f t="shared" ref="BB70:BB133" si="35">BA70*0.1</f>
        <v>2.8000000000000007</v>
      </c>
    </row>
    <row r="71" spans="1:54" s="77" customFormat="1" x14ac:dyDescent="0.3">
      <c r="A71" s="71">
        <v>67</v>
      </c>
      <c r="B71" s="60" t="s">
        <v>159</v>
      </c>
      <c r="C71" s="61" t="s">
        <v>160</v>
      </c>
      <c r="D71" s="82">
        <v>1</v>
      </c>
      <c r="E71" s="82">
        <f>Wellness!D71</f>
        <v>0.8666666666666667</v>
      </c>
      <c r="F71" s="82">
        <f>AVERAGE(Discipline!$D71,Discipline!$E71)</f>
        <v>0.93333333333333335</v>
      </c>
      <c r="G71" s="100" t="str" cm="1">
        <f t="array" ref="G71">_xlfn.IFS(F71&gt;=80%,"5",F71&gt;=70%,"4",F71&gt;=60%,"3",F71&gt;=50%,"2",F71&gt;=40%,"1",F71&lt;40%,"0")</f>
        <v>5</v>
      </c>
      <c r="H71" s="101">
        <v>17</v>
      </c>
      <c r="I71" s="101">
        <f t="shared" si="18"/>
        <v>2</v>
      </c>
      <c r="J71" s="100"/>
      <c r="K71" s="100">
        <v>2.125</v>
      </c>
      <c r="L71" s="100">
        <v>1.5</v>
      </c>
      <c r="M71" s="100">
        <f t="shared" si="19"/>
        <v>10.625</v>
      </c>
      <c r="N71" s="100">
        <f t="shared" si="20"/>
        <v>53.125</v>
      </c>
      <c r="O71" s="99">
        <f t="shared" si="24"/>
        <v>5.3125</v>
      </c>
      <c r="Q71" s="82">
        <f>IFERROR(VLOOKUP(B71,[1]Sheet1!B$4:E$241,4,FALSE),"ER")</f>
        <v>0.94223484848484851</v>
      </c>
      <c r="R71" s="82">
        <f>Wellness!X71</f>
        <v>0.8</v>
      </c>
      <c r="S71" s="82">
        <f t="shared" si="25"/>
        <v>0.87111742424242422</v>
      </c>
      <c r="T71" s="100" t="str" cm="1">
        <f t="array" ref="T71">_xlfn.IFS(S71&gt;=80%,"5",S71&gt;=70%,"4",S71&gt;=60%,"3",S71&gt;=50%,"2",S71&gt;=40%,"1",S71&lt;40%,"0")</f>
        <v>5</v>
      </c>
      <c r="U71" s="101">
        <v>13</v>
      </c>
      <c r="V71" s="101">
        <f t="shared" si="21"/>
        <v>1</v>
      </c>
      <c r="W71" s="100">
        <v>2</v>
      </c>
      <c r="X71" s="100">
        <v>2.3571428571428572</v>
      </c>
      <c r="Y71" s="100">
        <v>2.8</v>
      </c>
      <c r="Z71" s="100">
        <f t="shared" si="26"/>
        <v>13.157142857142858</v>
      </c>
      <c r="AA71" s="100">
        <f t="shared" si="27"/>
        <v>52.628571428571433</v>
      </c>
      <c r="AB71" s="99">
        <f t="shared" si="28"/>
        <v>5.2628571428571433</v>
      </c>
      <c r="AD71" s="82">
        <v>0.9386137645941568</v>
      </c>
      <c r="AE71" s="82">
        <f>Wellness!AR71</f>
        <v>0.66666666666666663</v>
      </c>
      <c r="AF71" s="82">
        <f t="shared" si="29"/>
        <v>0.80264021563041177</v>
      </c>
      <c r="AG71" s="100" t="str" cm="1">
        <f t="array" ref="AG71">_xlfn.IFS(AF71&gt;=80%,"5",AF71&gt;=70%,"4",AF71&gt;=60%,"3",AF71&gt;=50%,"2",AF71&gt;=40%,"1",AF71&lt;40%,"0")</f>
        <v>5</v>
      </c>
      <c r="AH71" s="101">
        <v>12</v>
      </c>
      <c r="AI71" s="101">
        <f t="shared" si="22"/>
        <v>1</v>
      </c>
      <c r="AJ71" s="100">
        <v>2.875</v>
      </c>
      <c r="AK71" s="100">
        <v>0.88888888888888884</v>
      </c>
      <c r="AL71" s="100">
        <v>2.875</v>
      </c>
      <c r="AM71" s="100">
        <f t="shared" si="30"/>
        <v>12.638888888888889</v>
      </c>
      <c r="AN71" s="100">
        <f t="shared" si="31"/>
        <v>50.555555555555557</v>
      </c>
      <c r="AO71" s="99">
        <f t="shared" si="32"/>
        <v>5.0555555555555562</v>
      </c>
      <c r="AQ71" s="82">
        <v>0.98333333333333328</v>
      </c>
      <c r="AR71" s="82">
        <f>Wellness!X71</f>
        <v>0.8</v>
      </c>
      <c r="AS71" s="82">
        <f>AVERAGE(Discipline!$D71,Discipline!$E71)</f>
        <v>0.93333333333333335</v>
      </c>
      <c r="AT71" s="100" t="str" cm="1">
        <f t="array" ref="AT71">_xlfn.IFS(AS71&gt;=80%,"5",AS71&gt;=70%,"4",AS71&gt;=60%,"3",AS71&gt;=50%,"2",AS71&gt;=40%,"1",AS71&lt;40%,"0")</f>
        <v>5</v>
      </c>
      <c r="AU71" s="101">
        <v>17</v>
      </c>
      <c r="AV71" s="101">
        <f t="shared" si="23"/>
        <v>2</v>
      </c>
      <c r="AW71" s="100"/>
      <c r="AX71" s="100">
        <v>3.75</v>
      </c>
      <c r="AY71" s="100">
        <v>3.6666666666666665</v>
      </c>
      <c r="AZ71" s="100">
        <f t="shared" si="33"/>
        <v>14.416666666666666</v>
      </c>
      <c r="BA71" s="100">
        <f t="shared" si="34"/>
        <v>57.666666666666664</v>
      </c>
      <c r="BB71" s="99">
        <f t="shared" si="35"/>
        <v>5.7666666666666666</v>
      </c>
    </row>
    <row r="72" spans="1:54" s="77" customFormat="1" x14ac:dyDescent="0.3">
      <c r="A72" s="72">
        <v>68</v>
      </c>
      <c r="B72" s="64" t="s">
        <v>161</v>
      </c>
      <c r="C72" s="65" t="s">
        <v>162</v>
      </c>
      <c r="D72" s="103">
        <v>0.92859999999999998</v>
      </c>
      <c r="E72" s="103">
        <f>Wellness!D72</f>
        <v>0.66666666666666663</v>
      </c>
      <c r="F72" s="103">
        <f>AVERAGE(Discipline!$D72,Discipline!$E72)</f>
        <v>0.79763333333333331</v>
      </c>
      <c r="G72" s="104" t="str" cm="1">
        <f t="array" ref="G72">_xlfn.IFS(F72&gt;=80%,"5",F72&gt;=70%,"4",F72&gt;=60%,"3",F72&gt;=50%,"2",F72&gt;=40%,"1",F72&lt;40%,"0")</f>
        <v>4</v>
      </c>
      <c r="H72" s="105">
        <v>16</v>
      </c>
      <c r="I72" s="105">
        <f t="shared" si="18"/>
        <v>2</v>
      </c>
      <c r="J72" s="104"/>
      <c r="K72" s="104">
        <v>1.625</v>
      </c>
      <c r="L72" s="104">
        <v>1.5</v>
      </c>
      <c r="M72" s="104">
        <f t="shared" si="19"/>
        <v>9.125</v>
      </c>
      <c r="N72" s="104">
        <f t="shared" si="20"/>
        <v>45.625</v>
      </c>
      <c r="O72" s="106">
        <f t="shared" si="24"/>
        <v>4.5625</v>
      </c>
      <c r="Q72" s="103">
        <f>IFERROR(VLOOKUP(B72,[1]Sheet1!B$4:E$241,4,FALSE),"ER")</f>
        <v>0.6829322638146168</v>
      </c>
      <c r="R72" s="103">
        <f>Wellness!X72</f>
        <v>0.13333333333333333</v>
      </c>
      <c r="S72" s="103">
        <f t="shared" si="25"/>
        <v>0.40813279857397505</v>
      </c>
      <c r="T72" s="104" t="str" cm="1">
        <f t="array" ref="T72">_xlfn.IFS(S72&gt;=80%,"5",S72&gt;=70%,"4",S72&gt;=60%,"3",S72&gt;=50%,"2",S72&gt;=40%,"1",S72&lt;40%,"0")</f>
        <v>1</v>
      </c>
      <c r="U72" s="105">
        <v>2</v>
      </c>
      <c r="V72" s="105">
        <f t="shared" si="21"/>
        <v>0</v>
      </c>
      <c r="W72" s="104">
        <v>2</v>
      </c>
      <c r="X72" s="104">
        <v>2.6428571428571428</v>
      </c>
      <c r="Y72" s="104">
        <v>3.2</v>
      </c>
      <c r="Z72" s="100">
        <f t="shared" si="26"/>
        <v>8.8428571428571416</v>
      </c>
      <c r="AA72" s="100">
        <f t="shared" si="27"/>
        <v>35.371428571428567</v>
      </c>
      <c r="AB72" s="106">
        <f t="shared" si="28"/>
        <v>3.5371428571428569</v>
      </c>
      <c r="AD72" s="82">
        <v>0.85413995726495728</v>
      </c>
      <c r="AE72" s="82">
        <f>Wellness!AR72</f>
        <v>0.26666666666666666</v>
      </c>
      <c r="AF72" s="82">
        <f t="shared" si="29"/>
        <v>0.56040331196581195</v>
      </c>
      <c r="AG72" s="104" t="str" cm="1">
        <f t="array" ref="AG72">_xlfn.IFS(AF72&gt;=80%,"5",AF72&gt;=70%,"4",AF72&gt;=60%,"3",AF72&gt;=50%,"2",AF72&gt;=40%,"1",AF72&lt;40%,"0")</f>
        <v>2</v>
      </c>
      <c r="AH72" s="105">
        <v>1</v>
      </c>
      <c r="AI72" s="105">
        <f t="shared" si="22"/>
        <v>0</v>
      </c>
      <c r="AJ72" s="104">
        <v>3.375</v>
      </c>
      <c r="AK72" s="104">
        <v>0.77777777777777779</v>
      </c>
      <c r="AL72" s="104">
        <v>2</v>
      </c>
      <c r="AM72" s="100">
        <f t="shared" si="30"/>
        <v>8.1527777777777786</v>
      </c>
      <c r="AN72" s="100">
        <f t="shared" si="31"/>
        <v>32.611111111111114</v>
      </c>
      <c r="AO72" s="106">
        <f t="shared" si="32"/>
        <v>3.2611111111111115</v>
      </c>
      <c r="AQ72" s="82">
        <v>0.86172385620915048</v>
      </c>
      <c r="AR72" s="82">
        <f>Wellness!X72</f>
        <v>0.13333333333333333</v>
      </c>
      <c r="AS72" s="103">
        <f>AVERAGE(Discipline!$D72,Discipline!$E72)</f>
        <v>0.79763333333333331</v>
      </c>
      <c r="AT72" s="104" t="str" cm="1">
        <f t="array" ref="AT72">_xlfn.IFS(AS72&gt;=80%,"5",AS72&gt;=70%,"4",AS72&gt;=60%,"3",AS72&gt;=50%,"2",AS72&gt;=40%,"1",AS72&lt;40%,"0")</f>
        <v>4</v>
      </c>
      <c r="AU72" s="105">
        <v>16</v>
      </c>
      <c r="AV72" s="105">
        <f t="shared" si="23"/>
        <v>2</v>
      </c>
      <c r="AW72" s="104"/>
      <c r="AX72" s="104">
        <v>3.25</v>
      </c>
      <c r="AY72" s="104">
        <v>2.6666666666666665</v>
      </c>
      <c r="AZ72" s="100">
        <f t="shared" si="33"/>
        <v>11.916666666666666</v>
      </c>
      <c r="BA72" s="100">
        <f t="shared" si="34"/>
        <v>47.666666666666664</v>
      </c>
      <c r="BB72" s="106">
        <f t="shared" si="35"/>
        <v>4.7666666666666666</v>
      </c>
    </row>
    <row r="73" spans="1:54" s="77" customFormat="1" x14ac:dyDescent="0.3">
      <c r="A73" s="71">
        <v>69</v>
      </c>
      <c r="B73" s="60" t="s">
        <v>163</v>
      </c>
      <c r="C73" s="61" t="s">
        <v>164</v>
      </c>
      <c r="D73" s="82">
        <v>0.9</v>
      </c>
      <c r="E73" s="82">
        <f>Wellness!D73</f>
        <v>0.66666666666666663</v>
      </c>
      <c r="F73" s="82">
        <f>AVERAGE(Discipline!$D73,Discipline!$E73)</f>
        <v>0.78333333333333333</v>
      </c>
      <c r="G73" s="100" t="str" cm="1">
        <f t="array" ref="G73">_xlfn.IFS(F73&gt;=80%,"5",F73&gt;=70%,"4",F73&gt;=60%,"3",F73&gt;=50%,"2",F73&gt;=40%,"1",F73&lt;40%,"0")</f>
        <v>4</v>
      </c>
      <c r="H73" s="101">
        <v>16</v>
      </c>
      <c r="I73" s="101">
        <f t="shared" si="18"/>
        <v>2</v>
      </c>
      <c r="J73" s="100"/>
      <c r="K73" s="100">
        <v>2.25</v>
      </c>
      <c r="L73" s="100">
        <v>2.75</v>
      </c>
      <c r="M73" s="100">
        <f t="shared" si="19"/>
        <v>11</v>
      </c>
      <c r="N73" s="100">
        <f t="shared" si="20"/>
        <v>55.000000000000007</v>
      </c>
      <c r="O73" s="99">
        <f t="shared" si="24"/>
        <v>5.5000000000000009</v>
      </c>
      <c r="Q73" s="82">
        <f>IFERROR(VLOOKUP(B73,[1]Sheet1!B$4:E$241,4,FALSE),"ER")</f>
        <v>0.80053763440860215</v>
      </c>
      <c r="R73" s="82">
        <f>Wellness!X73</f>
        <v>0.1</v>
      </c>
      <c r="S73" s="82">
        <f t="shared" si="25"/>
        <v>0.45026881720430106</v>
      </c>
      <c r="T73" s="100" t="str" cm="1">
        <f t="array" ref="T73">_xlfn.IFS(S73&gt;=80%,"5",S73&gt;=70%,"4",S73&gt;=60%,"3",S73&gt;=50%,"2",S73&gt;=40%,"1",S73&lt;40%,"0")</f>
        <v>1</v>
      </c>
      <c r="U73" s="101">
        <v>3</v>
      </c>
      <c r="V73" s="101">
        <f t="shared" si="21"/>
        <v>0</v>
      </c>
      <c r="W73" s="100">
        <v>2</v>
      </c>
      <c r="X73" s="100">
        <v>2.2857142857142856</v>
      </c>
      <c r="Y73" s="100">
        <v>2.4</v>
      </c>
      <c r="Z73" s="100">
        <f t="shared" si="26"/>
        <v>7.6857142857142851</v>
      </c>
      <c r="AA73" s="100">
        <f t="shared" si="27"/>
        <v>30.74285714285714</v>
      </c>
      <c r="AB73" s="99">
        <f t="shared" si="28"/>
        <v>3.0742857142857143</v>
      </c>
      <c r="AD73" s="82">
        <v>0.71388888888888902</v>
      </c>
      <c r="AE73" s="82">
        <f>Wellness!AR73</f>
        <v>0.23333333333333334</v>
      </c>
      <c r="AF73" s="82">
        <f t="shared" si="29"/>
        <v>0.4736111111111112</v>
      </c>
      <c r="AG73" s="100" t="str" cm="1">
        <f t="array" ref="AG73">_xlfn.IFS(AF73&gt;=80%,"5",AF73&gt;=70%,"4",AF73&gt;=60%,"3",AF73&gt;=50%,"2",AF73&gt;=40%,"1",AF73&lt;40%,"0")</f>
        <v>1</v>
      </c>
      <c r="AH73" s="101">
        <v>3</v>
      </c>
      <c r="AI73" s="101">
        <f t="shared" si="22"/>
        <v>0</v>
      </c>
      <c r="AJ73" s="100">
        <v>2.625</v>
      </c>
      <c r="AK73" s="100">
        <v>0.55555555555555558</v>
      </c>
      <c r="AL73" s="100">
        <v>0.75</v>
      </c>
      <c r="AM73" s="100">
        <f t="shared" si="30"/>
        <v>4.9305555555555554</v>
      </c>
      <c r="AN73" s="100">
        <f t="shared" si="31"/>
        <v>19.722222222222221</v>
      </c>
      <c r="AO73" s="99">
        <f t="shared" si="32"/>
        <v>1.9722222222222223</v>
      </c>
      <c r="AQ73" s="82">
        <v>0.81616977225672893</v>
      </c>
      <c r="AR73" s="82">
        <f>Wellness!X73</f>
        <v>0.1</v>
      </c>
      <c r="AS73" s="82">
        <f>AVERAGE(Discipline!$D73,Discipline!$E73)</f>
        <v>0.78333333333333333</v>
      </c>
      <c r="AT73" s="100" t="str" cm="1">
        <f t="array" ref="AT73">_xlfn.IFS(AS73&gt;=80%,"5",AS73&gt;=70%,"4",AS73&gt;=60%,"3",AS73&gt;=50%,"2",AS73&gt;=40%,"1",AS73&lt;40%,"0")</f>
        <v>4</v>
      </c>
      <c r="AU73" s="101">
        <v>16</v>
      </c>
      <c r="AV73" s="101">
        <f t="shared" si="23"/>
        <v>2</v>
      </c>
      <c r="AW73" s="100"/>
      <c r="AX73" s="100">
        <v>3.125</v>
      </c>
      <c r="AY73" s="100">
        <v>2.3333333333333335</v>
      </c>
      <c r="AZ73" s="100">
        <f t="shared" si="33"/>
        <v>11.458333333333334</v>
      </c>
      <c r="BA73" s="100">
        <f t="shared" si="34"/>
        <v>45.833333333333336</v>
      </c>
      <c r="BB73" s="99">
        <f t="shared" si="35"/>
        <v>4.5833333333333339</v>
      </c>
    </row>
    <row r="74" spans="1:54" s="77" customFormat="1" x14ac:dyDescent="0.3">
      <c r="A74" s="72">
        <v>70</v>
      </c>
      <c r="B74" s="64" t="s">
        <v>165</v>
      </c>
      <c r="C74" s="65" t="s">
        <v>166</v>
      </c>
      <c r="D74" s="103">
        <v>1</v>
      </c>
      <c r="E74" s="103">
        <f>Wellness!D74</f>
        <v>0.9</v>
      </c>
      <c r="F74" s="103">
        <f>AVERAGE(Discipline!$D74,Discipline!$E74)</f>
        <v>0.95</v>
      </c>
      <c r="G74" s="104" t="str" cm="1">
        <f t="array" ref="G74">_xlfn.IFS(F74&gt;=80%,"5",F74&gt;=70%,"4",F74&gt;=60%,"3",F74&gt;=50%,"2",F74&gt;=40%,"1",F74&lt;40%,"0")</f>
        <v>5</v>
      </c>
      <c r="H74" s="105">
        <v>15</v>
      </c>
      <c r="I74" s="105">
        <f t="shared" si="18"/>
        <v>2</v>
      </c>
      <c r="J74" s="104"/>
      <c r="K74" s="104">
        <v>1.75</v>
      </c>
      <c r="L74" s="104">
        <v>2.25</v>
      </c>
      <c r="M74" s="104">
        <f t="shared" si="19"/>
        <v>11</v>
      </c>
      <c r="N74" s="104">
        <f t="shared" si="20"/>
        <v>55.000000000000007</v>
      </c>
      <c r="O74" s="106">
        <f t="shared" si="24"/>
        <v>5.5000000000000009</v>
      </c>
      <c r="Q74" s="103">
        <f>IFERROR(VLOOKUP(B74,[1]Sheet1!B$4:E$241,4,FALSE),"ER")</f>
        <v>0.85677083333333348</v>
      </c>
      <c r="R74" s="103">
        <f>Wellness!X74</f>
        <v>1.0333333333333334</v>
      </c>
      <c r="S74" s="103">
        <f t="shared" si="25"/>
        <v>0.94505208333333346</v>
      </c>
      <c r="T74" s="104" t="str" cm="1">
        <f t="array" ref="T74">_xlfn.IFS(S74&gt;=80%,"5",S74&gt;=70%,"4",S74&gt;=60%,"3",S74&gt;=50%,"2",S74&gt;=40%,"1",S74&lt;40%,"0")</f>
        <v>5</v>
      </c>
      <c r="U74" s="105">
        <v>16</v>
      </c>
      <c r="V74" s="105">
        <f t="shared" si="21"/>
        <v>2</v>
      </c>
      <c r="W74" s="104">
        <v>2</v>
      </c>
      <c r="X74" s="104">
        <v>3.1428571428571428</v>
      </c>
      <c r="Y74" s="104">
        <v>3.2</v>
      </c>
      <c r="Z74" s="100">
        <f t="shared" si="26"/>
        <v>15.342857142857142</v>
      </c>
      <c r="AA74" s="100">
        <f t="shared" si="27"/>
        <v>61.371428571428567</v>
      </c>
      <c r="AB74" s="106">
        <f t="shared" si="28"/>
        <v>6.137142857142857</v>
      </c>
      <c r="AD74" s="82">
        <v>0.95164835164835171</v>
      </c>
      <c r="AE74" s="82">
        <f>Wellness!AR74</f>
        <v>0.83333333333333337</v>
      </c>
      <c r="AF74" s="82">
        <f t="shared" si="29"/>
        <v>0.89249084249084254</v>
      </c>
      <c r="AG74" s="104" t="str" cm="1">
        <f t="array" ref="AG74">_xlfn.IFS(AF74&gt;=80%,"5",AF74&gt;=70%,"4",AF74&gt;=60%,"3",AF74&gt;=50%,"2",AF74&gt;=40%,"1",AF74&lt;40%,"0")</f>
        <v>5</v>
      </c>
      <c r="AH74" s="105">
        <v>17</v>
      </c>
      <c r="AI74" s="105">
        <f t="shared" si="22"/>
        <v>2</v>
      </c>
      <c r="AJ74" s="104">
        <v>2.625</v>
      </c>
      <c r="AK74" s="104">
        <v>2.1111111111111112</v>
      </c>
      <c r="AL74" s="104">
        <v>2</v>
      </c>
      <c r="AM74" s="100">
        <f t="shared" si="30"/>
        <v>13.736111111111111</v>
      </c>
      <c r="AN74" s="100">
        <f t="shared" si="31"/>
        <v>54.944444444444443</v>
      </c>
      <c r="AO74" s="106">
        <f t="shared" si="32"/>
        <v>5.4944444444444445</v>
      </c>
      <c r="AQ74" s="82">
        <v>0.9805555555555554</v>
      </c>
      <c r="AR74" s="82">
        <f>Wellness!X74</f>
        <v>1.0333333333333334</v>
      </c>
      <c r="AS74" s="103">
        <f>AVERAGE(Discipline!$D74,Discipline!$E74)</f>
        <v>0.95</v>
      </c>
      <c r="AT74" s="104" t="str" cm="1">
        <f t="array" ref="AT74">_xlfn.IFS(AS74&gt;=80%,"5",AS74&gt;=70%,"4",AS74&gt;=60%,"3",AS74&gt;=50%,"2",AS74&gt;=40%,"1",AS74&lt;40%,"0")</f>
        <v>5</v>
      </c>
      <c r="AU74" s="105">
        <v>15</v>
      </c>
      <c r="AV74" s="105">
        <f t="shared" si="23"/>
        <v>2</v>
      </c>
      <c r="AW74" s="104"/>
      <c r="AX74" s="104">
        <v>3.5</v>
      </c>
      <c r="AY74" s="104">
        <v>3.6666666666666665</v>
      </c>
      <c r="AZ74" s="100">
        <f t="shared" si="33"/>
        <v>14.166666666666666</v>
      </c>
      <c r="BA74" s="100">
        <f t="shared" si="34"/>
        <v>56.666666666666664</v>
      </c>
      <c r="BB74" s="106">
        <f t="shared" si="35"/>
        <v>5.666666666666667</v>
      </c>
    </row>
    <row r="75" spans="1:54" s="77" customFormat="1" x14ac:dyDescent="0.3">
      <c r="A75" s="71">
        <v>71</v>
      </c>
      <c r="B75" s="60" t="s">
        <v>167</v>
      </c>
      <c r="C75" s="61" t="s">
        <v>168</v>
      </c>
      <c r="D75" s="82">
        <v>1</v>
      </c>
      <c r="E75" s="82">
        <f>Wellness!D75</f>
        <v>0.96666666666666667</v>
      </c>
      <c r="F75" s="82">
        <f>AVERAGE(Discipline!$D75,Discipline!$E75)</f>
        <v>0.98333333333333339</v>
      </c>
      <c r="G75" s="100" t="str" cm="1">
        <f t="array" ref="G75">_xlfn.IFS(F75&gt;=80%,"5",F75&gt;=70%,"4",F75&gt;=60%,"3",F75&gt;=50%,"2",F75&gt;=40%,"1",F75&lt;40%,"0")</f>
        <v>5</v>
      </c>
      <c r="H75" s="101">
        <v>27</v>
      </c>
      <c r="I75" s="101">
        <f t="shared" si="18"/>
        <v>5</v>
      </c>
      <c r="J75" s="100"/>
      <c r="K75" s="100">
        <v>1.7589285714285714</v>
      </c>
      <c r="L75" s="100">
        <v>1.4821428571428572</v>
      </c>
      <c r="M75" s="100">
        <f t="shared" si="19"/>
        <v>13.241071428571429</v>
      </c>
      <c r="N75" s="100">
        <f t="shared" si="20"/>
        <v>66.205357142857153</v>
      </c>
      <c r="O75" s="99">
        <f t="shared" si="24"/>
        <v>6.6205357142857153</v>
      </c>
      <c r="Q75" s="82">
        <f>IFERROR(VLOOKUP(B75,[1]Sheet1!B$4:E$241,4,FALSE),"ER")</f>
        <v>0.93693548387096792</v>
      </c>
      <c r="R75" s="82">
        <f>Wellness!X75</f>
        <v>1.0666666666666667</v>
      </c>
      <c r="S75" s="82">
        <f t="shared" si="25"/>
        <v>1.0018010752688173</v>
      </c>
      <c r="T75" s="100" t="str" cm="1">
        <f t="array" ref="T75">_xlfn.IFS(S75&gt;=80%,"5",S75&gt;=70%,"4",S75&gt;=60%,"3",S75&gt;=50%,"2",S75&gt;=40%,"1",S75&lt;40%,"0")</f>
        <v>5</v>
      </c>
      <c r="U75" s="101">
        <v>17</v>
      </c>
      <c r="V75" s="101">
        <f t="shared" si="21"/>
        <v>2</v>
      </c>
      <c r="W75" s="100">
        <v>2</v>
      </c>
      <c r="X75" s="100">
        <v>3</v>
      </c>
      <c r="Y75" s="100">
        <v>3</v>
      </c>
      <c r="Z75" s="100">
        <f t="shared" si="26"/>
        <v>15</v>
      </c>
      <c r="AA75" s="100">
        <f t="shared" si="27"/>
        <v>60</v>
      </c>
      <c r="AB75" s="99">
        <f t="shared" si="28"/>
        <v>6</v>
      </c>
      <c r="AD75" s="82">
        <v>0.8847222222222223</v>
      </c>
      <c r="AE75" s="82">
        <f>Wellness!AR75</f>
        <v>0.56666666666666665</v>
      </c>
      <c r="AF75" s="82">
        <f t="shared" si="29"/>
        <v>0.72569444444444442</v>
      </c>
      <c r="AG75" s="100" t="str" cm="1">
        <f t="array" ref="AG75">_xlfn.IFS(AF75&gt;=80%,"5",AF75&gt;=70%,"4",AF75&gt;=60%,"3",AF75&gt;=50%,"2",AF75&gt;=40%,"1",AF75&lt;40%,"0")</f>
        <v>4</v>
      </c>
      <c r="AH75" s="101">
        <v>7</v>
      </c>
      <c r="AI75" s="101">
        <f t="shared" si="22"/>
        <v>0</v>
      </c>
      <c r="AJ75" s="100">
        <v>4.125</v>
      </c>
      <c r="AK75" s="100">
        <v>1.5555555555555556</v>
      </c>
      <c r="AL75" s="100">
        <v>2.625</v>
      </c>
      <c r="AM75" s="100">
        <f t="shared" si="30"/>
        <v>12.305555555555555</v>
      </c>
      <c r="AN75" s="100">
        <f t="shared" si="31"/>
        <v>49.222222222222221</v>
      </c>
      <c r="AO75" s="99">
        <f t="shared" si="32"/>
        <v>4.9222222222222225</v>
      </c>
      <c r="AQ75" s="82" t="e">
        <v>#VALUE!</v>
      </c>
      <c r="AR75" s="82">
        <f>Wellness!X75</f>
        <v>1.0666666666666667</v>
      </c>
      <c r="AS75" s="82">
        <f>AVERAGE(Discipline!$D75,Discipline!$E75)</f>
        <v>0.98333333333333339</v>
      </c>
      <c r="AT75" s="100" t="str" cm="1">
        <f t="array" ref="AT75">_xlfn.IFS(AS75&gt;=80%,"5",AS75&gt;=70%,"4",AS75&gt;=60%,"3",AS75&gt;=50%,"2",AS75&gt;=40%,"1",AS75&lt;40%,"0")</f>
        <v>5</v>
      </c>
      <c r="AU75" s="101">
        <v>27</v>
      </c>
      <c r="AV75" s="101">
        <f t="shared" si="23"/>
        <v>5</v>
      </c>
      <c r="AW75" s="100"/>
      <c r="AX75" s="100">
        <v>1</v>
      </c>
      <c r="AY75" s="100">
        <v>0.66666666666666663</v>
      </c>
      <c r="AZ75" s="100">
        <f t="shared" si="33"/>
        <v>11.666666666666666</v>
      </c>
      <c r="BA75" s="100">
        <f t="shared" si="34"/>
        <v>46.666666666666664</v>
      </c>
      <c r="BB75" s="99">
        <f t="shared" si="35"/>
        <v>4.666666666666667</v>
      </c>
    </row>
    <row r="76" spans="1:54" s="77" customFormat="1" x14ac:dyDescent="0.3">
      <c r="A76" s="72">
        <v>72</v>
      </c>
      <c r="B76" s="64" t="s">
        <v>169</v>
      </c>
      <c r="C76" s="65" t="s">
        <v>170</v>
      </c>
      <c r="D76" s="103">
        <v>1</v>
      </c>
      <c r="E76" s="103">
        <f>Wellness!D76</f>
        <v>0.66666666666666663</v>
      </c>
      <c r="F76" s="103">
        <f>AVERAGE(Discipline!$D76,Discipline!$E76)</f>
        <v>0.83333333333333326</v>
      </c>
      <c r="G76" s="104" t="str" cm="1">
        <f t="array" ref="G76">_xlfn.IFS(F76&gt;=80%,"5",F76&gt;=70%,"4",F76&gt;=60%,"3",F76&gt;=50%,"2",F76&gt;=40%,"1",F76&lt;40%,"0")</f>
        <v>5</v>
      </c>
      <c r="H76" s="105">
        <v>13</v>
      </c>
      <c r="I76" s="105">
        <f t="shared" si="18"/>
        <v>1</v>
      </c>
      <c r="J76" s="104"/>
      <c r="K76" s="104">
        <v>2.5</v>
      </c>
      <c r="L76" s="104">
        <v>2.75</v>
      </c>
      <c r="M76" s="104">
        <f t="shared" si="19"/>
        <v>11.25</v>
      </c>
      <c r="N76" s="104">
        <f t="shared" si="20"/>
        <v>56.25</v>
      </c>
      <c r="O76" s="106">
        <f t="shared" si="24"/>
        <v>5.625</v>
      </c>
      <c r="Q76" s="103">
        <f>IFERROR(VLOOKUP(B76,[1]Sheet1!B$4:E$241,4,FALSE),"ER")</f>
        <v>0.97833333333333339</v>
      </c>
      <c r="R76" s="103">
        <f>Wellness!X76</f>
        <v>0.66666666666666663</v>
      </c>
      <c r="S76" s="103">
        <f t="shared" si="25"/>
        <v>0.82250000000000001</v>
      </c>
      <c r="T76" s="104" t="str" cm="1">
        <f t="array" ref="T76">_xlfn.IFS(S76&gt;=80%,"5",S76&gt;=70%,"4",S76&gt;=60%,"3",S76&gt;=50%,"2",S76&gt;=40%,"1",S76&lt;40%,"0")</f>
        <v>5</v>
      </c>
      <c r="U76" s="105">
        <v>11</v>
      </c>
      <c r="V76" s="105">
        <f t="shared" si="21"/>
        <v>1</v>
      </c>
      <c r="W76" s="104">
        <v>1</v>
      </c>
      <c r="X76" s="104">
        <v>1.5</v>
      </c>
      <c r="Y76" s="104">
        <v>1.8</v>
      </c>
      <c r="Z76" s="100">
        <f t="shared" si="26"/>
        <v>10.3</v>
      </c>
      <c r="AA76" s="100">
        <f t="shared" si="27"/>
        <v>41.2</v>
      </c>
      <c r="AB76" s="106">
        <f t="shared" si="28"/>
        <v>4.12</v>
      </c>
      <c r="AD76" s="82">
        <v>0.89719982078853056</v>
      </c>
      <c r="AE76" s="82">
        <f>Wellness!AR76</f>
        <v>0.66666666666666663</v>
      </c>
      <c r="AF76" s="82">
        <f t="shared" si="29"/>
        <v>0.78193324372759854</v>
      </c>
      <c r="AG76" s="104" t="str" cm="1">
        <f t="array" ref="AG76">_xlfn.IFS(AF76&gt;=80%,"5",AF76&gt;=70%,"4",AF76&gt;=60%,"3",AF76&gt;=50%,"2",AF76&gt;=40%,"1",AF76&lt;40%,"0")</f>
        <v>4</v>
      </c>
      <c r="AH76" s="105">
        <v>7</v>
      </c>
      <c r="AI76" s="105">
        <f t="shared" si="22"/>
        <v>0</v>
      </c>
      <c r="AJ76" s="104">
        <v>3.375</v>
      </c>
      <c r="AK76" s="104">
        <v>1.4444444444444444</v>
      </c>
      <c r="AL76" s="104">
        <v>2.625</v>
      </c>
      <c r="AM76" s="100">
        <f t="shared" si="30"/>
        <v>11.444444444444445</v>
      </c>
      <c r="AN76" s="100">
        <f t="shared" si="31"/>
        <v>45.777777777777779</v>
      </c>
      <c r="AO76" s="106">
        <f t="shared" si="32"/>
        <v>4.5777777777777784</v>
      </c>
      <c r="AQ76" s="82">
        <v>0.89583333333333348</v>
      </c>
      <c r="AR76" s="82">
        <f>Wellness!X76</f>
        <v>0.66666666666666663</v>
      </c>
      <c r="AS76" s="103">
        <f>AVERAGE(Discipline!$D76,Discipline!$E76)</f>
        <v>0.83333333333333326</v>
      </c>
      <c r="AT76" s="104" t="str" cm="1">
        <f t="array" ref="AT76">_xlfn.IFS(AS76&gt;=80%,"5",AS76&gt;=70%,"4",AS76&gt;=60%,"3",AS76&gt;=50%,"2",AS76&gt;=40%,"1",AS76&lt;40%,"0")</f>
        <v>5</v>
      </c>
      <c r="AU76" s="105">
        <v>13</v>
      </c>
      <c r="AV76" s="105">
        <f t="shared" si="23"/>
        <v>1</v>
      </c>
      <c r="AW76" s="104"/>
      <c r="AX76" s="104">
        <v>2.125</v>
      </c>
      <c r="AY76" s="104">
        <v>2.3333333333333335</v>
      </c>
      <c r="AZ76" s="100">
        <f t="shared" si="33"/>
        <v>10.458333333333334</v>
      </c>
      <c r="BA76" s="100">
        <f t="shared" si="34"/>
        <v>41.833333333333336</v>
      </c>
      <c r="BB76" s="106">
        <f t="shared" si="35"/>
        <v>4.1833333333333336</v>
      </c>
    </row>
    <row r="77" spans="1:54" s="77" customFormat="1" x14ac:dyDescent="0.3">
      <c r="A77" s="71">
        <v>73</v>
      </c>
      <c r="B77" s="60" t="s">
        <v>171</v>
      </c>
      <c r="C77" s="61" t="s">
        <v>172</v>
      </c>
      <c r="D77" s="82">
        <v>0.85709999999999997</v>
      </c>
      <c r="E77" s="82">
        <f>Wellness!D77</f>
        <v>0.8</v>
      </c>
      <c r="F77" s="82">
        <f>AVERAGE(Discipline!$D77,Discipline!$E77)</f>
        <v>0.82855000000000001</v>
      </c>
      <c r="G77" s="100" t="str" cm="1">
        <f t="array" ref="G77">_xlfn.IFS(F77&gt;=80%,"5",F77&gt;=70%,"4",F77&gt;=60%,"3",F77&gt;=50%,"2",F77&gt;=40%,"1",F77&lt;40%,"0")</f>
        <v>5</v>
      </c>
      <c r="H77" s="101">
        <v>10</v>
      </c>
      <c r="I77" s="101">
        <f t="shared" si="18"/>
        <v>1</v>
      </c>
      <c r="J77" s="100"/>
      <c r="K77" s="100">
        <v>1.625</v>
      </c>
      <c r="L77" s="100">
        <v>1.5</v>
      </c>
      <c r="M77" s="100">
        <f t="shared" si="19"/>
        <v>9.125</v>
      </c>
      <c r="N77" s="100">
        <f t="shared" si="20"/>
        <v>45.625</v>
      </c>
      <c r="O77" s="99">
        <f t="shared" si="24"/>
        <v>4.5625</v>
      </c>
      <c r="Q77" s="82">
        <f>IFERROR(VLOOKUP(B77,[1]Sheet1!B$4:E$241,4,FALSE),"ER")</f>
        <v>0.86898729946524078</v>
      </c>
      <c r="R77" s="82">
        <f>Wellness!X77</f>
        <v>0.7</v>
      </c>
      <c r="S77" s="82">
        <f t="shared" si="25"/>
        <v>0.78449364973262037</v>
      </c>
      <c r="T77" s="100" t="str" cm="1">
        <f t="array" ref="T77">_xlfn.IFS(S77&gt;=80%,"5",S77&gt;=70%,"4",S77&gt;=60%,"3",S77&gt;=50%,"2",S77&gt;=40%,"1",S77&lt;40%,"0")</f>
        <v>4</v>
      </c>
      <c r="U77" s="101">
        <v>7</v>
      </c>
      <c r="V77" s="101">
        <f t="shared" si="21"/>
        <v>0</v>
      </c>
      <c r="W77" s="100">
        <v>3</v>
      </c>
      <c r="X77" s="100">
        <v>3.2142857142857144</v>
      </c>
      <c r="Y77" s="100">
        <v>3.6</v>
      </c>
      <c r="Z77" s="100">
        <f t="shared" si="26"/>
        <v>13.814285714285715</v>
      </c>
      <c r="AA77" s="100">
        <f t="shared" si="27"/>
        <v>55.25714285714286</v>
      </c>
      <c r="AB77" s="99">
        <f t="shared" si="28"/>
        <v>5.5257142857142867</v>
      </c>
      <c r="AD77" s="82">
        <v>0.86206004140786729</v>
      </c>
      <c r="AE77" s="82">
        <f>Wellness!AR77</f>
        <v>0.66666666666666663</v>
      </c>
      <c r="AF77" s="82">
        <f t="shared" si="29"/>
        <v>0.76436335403726696</v>
      </c>
      <c r="AG77" s="100" t="str" cm="1">
        <f t="array" ref="AG77">_xlfn.IFS(AF77&gt;=80%,"5",AF77&gt;=70%,"4",AF77&gt;=60%,"3",AF77&gt;=50%,"2",AF77&gt;=40%,"1",AF77&lt;40%,"0")</f>
        <v>4</v>
      </c>
      <c r="AH77" s="101">
        <v>5</v>
      </c>
      <c r="AI77" s="101">
        <f t="shared" si="22"/>
        <v>0</v>
      </c>
      <c r="AJ77" s="100">
        <v>3.375</v>
      </c>
      <c r="AK77" s="100">
        <v>1.1111111111111112</v>
      </c>
      <c r="AL77" s="100">
        <v>1.625</v>
      </c>
      <c r="AM77" s="100">
        <f t="shared" si="30"/>
        <v>10.111111111111111</v>
      </c>
      <c r="AN77" s="100">
        <f t="shared" si="31"/>
        <v>40.444444444444443</v>
      </c>
      <c r="AO77" s="99">
        <f t="shared" si="32"/>
        <v>4.0444444444444443</v>
      </c>
      <c r="AQ77" s="82">
        <v>0.84416149068322999</v>
      </c>
      <c r="AR77" s="82">
        <f>Wellness!X77</f>
        <v>0.7</v>
      </c>
      <c r="AS77" s="82">
        <f>AVERAGE(Discipline!$D77,Discipline!$E77)</f>
        <v>0.82855000000000001</v>
      </c>
      <c r="AT77" s="100" t="str" cm="1">
        <f t="array" ref="AT77">_xlfn.IFS(AS77&gt;=80%,"5",AS77&gt;=70%,"4",AS77&gt;=60%,"3",AS77&gt;=50%,"2",AS77&gt;=40%,"1",AS77&lt;40%,"0")</f>
        <v>5</v>
      </c>
      <c r="AU77" s="101">
        <v>10</v>
      </c>
      <c r="AV77" s="101">
        <f t="shared" si="23"/>
        <v>1</v>
      </c>
      <c r="AW77" s="100"/>
      <c r="AX77" s="100">
        <v>3.25</v>
      </c>
      <c r="AY77" s="100">
        <v>3.3333333333333335</v>
      </c>
      <c r="AZ77" s="100">
        <f t="shared" si="33"/>
        <v>12.583333333333334</v>
      </c>
      <c r="BA77" s="100">
        <f t="shared" si="34"/>
        <v>50.333333333333343</v>
      </c>
      <c r="BB77" s="99">
        <f t="shared" si="35"/>
        <v>5.033333333333335</v>
      </c>
    </row>
    <row r="78" spans="1:54" s="77" customFormat="1" x14ac:dyDescent="0.3">
      <c r="A78" s="72">
        <v>74</v>
      </c>
      <c r="B78" s="64" t="s">
        <v>173</v>
      </c>
      <c r="C78" s="65" t="s">
        <v>174</v>
      </c>
      <c r="D78" s="103">
        <v>1</v>
      </c>
      <c r="E78" s="103">
        <f>Wellness!D78</f>
        <v>1</v>
      </c>
      <c r="F78" s="103">
        <f>AVERAGE(Discipline!$D78,Discipline!$E78)</f>
        <v>1</v>
      </c>
      <c r="G78" s="104" t="str" cm="1">
        <f t="array" ref="G78">_xlfn.IFS(F78&gt;=80%,"5",F78&gt;=70%,"4",F78&gt;=60%,"3",F78&gt;=50%,"2",F78&gt;=40%,"1",F78&lt;40%,"0")</f>
        <v>5</v>
      </c>
      <c r="H78" s="105">
        <v>27</v>
      </c>
      <c r="I78" s="105">
        <f t="shared" si="18"/>
        <v>5</v>
      </c>
      <c r="J78" s="104"/>
      <c r="K78" s="104">
        <v>3.125</v>
      </c>
      <c r="L78" s="104">
        <v>3.25</v>
      </c>
      <c r="M78" s="104">
        <f t="shared" si="19"/>
        <v>16.375</v>
      </c>
      <c r="N78" s="104">
        <f t="shared" si="20"/>
        <v>81.875</v>
      </c>
      <c r="O78" s="106">
        <f t="shared" si="24"/>
        <v>8.1875</v>
      </c>
      <c r="Q78" s="103">
        <f>IFERROR(VLOOKUP(B78,[1]Sheet1!B$4:E$241,4,FALSE),"ER")</f>
        <v>0.96609374999999997</v>
      </c>
      <c r="R78" s="103">
        <f>Wellness!X78</f>
        <v>0.9</v>
      </c>
      <c r="S78" s="103">
        <f t="shared" si="25"/>
        <v>0.93304687500000005</v>
      </c>
      <c r="T78" s="104" t="str" cm="1">
        <f t="array" ref="T78">_xlfn.IFS(S78&gt;=80%,"5",S78&gt;=70%,"4",S78&gt;=60%,"3",S78&gt;=50%,"2",S78&gt;=40%,"1",S78&lt;40%,"0")</f>
        <v>5</v>
      </c>
      <c r="U78" s="105">
        <v>17</v>
      </c>
      <c r="V78" s="105">
        <f t="shared" si="21"/>
        <v>2</v>
      </c>
      <c r="W78" s="104">
        <v>2</v>
      </c>
      <c r="X78" s="104">
        <v>3.1428571428571428</v>
      </c>
      <c r="Y78" s="104">
        <v>3.2</v>
      </c>
      <c r="Z78" s="100">
        <f t="shared" si="26"/>
        <v>15.342857142857142</v>
      </c>
      <c r="AA78" s="100">
        <f t="shared" si="27"/>
        <v>61.371428571428567</v>
      </c>
      <c r="AB78" s="106">
        <f t="shared" si="28"/>
        <v>6.137142857142857</v>
      </c>
      <c r="AD78" s="82">
        <v>0.89609279609279613</v>
      </c>
      <c r="AE78" s="82">
        <f>Wellness!AR78</f>
        <v>1.0666666666666667</v>
      </c>
      <c r="AF78" s="82">
        <f t="shared" si="29"/>
        <v>0.98137973137973145</v>
      </c>
      <c r="AG78" s="104" t="str" cm="1">
        <f t="array" ref="AG78">_xlfn.IFS(AF78&gt;=80%,"5",AF78&gt;=70%,"4",AF78&gt;=60%,"3",AF78&gt;=50%,"2",AF78&gt;=40%,"1",AF78&lt;40%,"0")</f>
        <v>5</v>
      </c>
      <c r="AH78" s="105">
        <v>23</v>
      </c>
      <c r="AI78" s="105">
        <f t="shared" si="22"/>
        <v>3</v>
      </c>
      <c r="AJ78" s="104">
        <v>3.5</v>
      </c>
      <c r="AK78" s="104">
        <v>2.2222222222222223</v>
      </c>
      <c r="AL78" s="104">
        <v>1.625</v>
      </c>
      <c r="AM78" s="100">
        <f t="shared" si="30"/>
        <v>15.347222222222221</v>
      </c>
      <c r="AN78" s="100">
        <f t="shared" si="31"/>
        <v>61.388888888888879</v>
      </c>
      <c r="AO78" s="106">
        <f t="shared" si="32"/>
        <v>6.1388888888888884</v>
      </c>
      <c r="AQ78" s="82">
        <v>0.98571428571428565</v>
      </c>
      <c r="AR78" s="82">
        <f>Wellness!X78</f>
        <v>0.9</v>
      </c>
      <c r="AS78" s="103">
        <f>AVERAGE(Discipline!$D78,Discipline!$E78)</f>
        <v>1</v>
      </c>
      <c r="AT78" s="104" t="str" cm="1">
        <f t="array" ref="AT78">_xlfn.IFS(AS78&gt;=80%,"5",AS78&gt;=70%,"4",AS78&gt;=60%,"3",AS78&gt;=50%,"2",AS78&gt;=40%,"1",AS78&lt;40%,"0")</f>
        <v>5</v>
      </c>
      <c r="AU78" s="105">
        <v>27</v>
      </c>
      <c r="AV78" s="105">
        <f t="shared" si="23"/>
        <v>5</v>
      </c>
      <c r="AW78" s="104"/>
      <c r="AX78" s="104">
        <v>3.75</v>
      </c>
      <c r="AY78" s="104">
        <v>3</v>
      </c>
      <c r="AZ78" s="100">
        <f t="shared" si="33"/>
        <v>16.75</v>
      </c>
      <c r="BA78" s="100">
        <f t="shared" si="34"/>
        <v>67</v>
      </c>
      <c r="BB78" s="106">
        <f t="shared" si="35"/>
        <v>6.7</v>
      </c>
    </row>
    <row r="79" spans="1:54" s="77" customFormat="1" x14ac:dyDescent="0.3">
      <c r="A79" s="71">
        <v>75</v>
      </c>
      <c r="B79" s="60" t="s">
        <v>175</v>
      </c>
      <c r="C79" s="61" t="s">
        <v>176</v>
      </c>
      <c r="D79" s="82">
        <v>0.8</v>
      </c>
      <c r="E79" s="82">
        <f>Wellness!D79</f>
        <v>0.66666666666666663</v>
      </c>
      <c r="F79" s="82">
        <f>AVERAGE(Discipline!$D79,Discipline!$E79)</f>
        <v>0.73333333333333339</v>
      </c>
      <c r="G79" s="100" t="str" cm="1">
        <f t="array" ref="G79">_xlfn.IFS(F79&gt;=80%,"5",F79&gt;=70%,"4",F79&gt;=60%,"3",F79&gt;=50%,"2",F79&gt;=40%,"1",F79&lt;40%,"0")</f>
        <v>4</v>
      </c>
      <c r="H79" s="101">
        <v>15</v>
      </c>
      <c r="I79" s="101">
        <f t="shared" si="18"/>
        <v>2</v>
      </c>
      <c r="J79" s="100"/>
      <c r="K79" s="100">
        <v>2.0535714285714284</v>
      </c>
      <c r="L79" s="100">
        <v>2.7678571428571428</v>
      </c>
      <c r="M79" s="100">
        <f t="shared" si="19"/>
        <v>10.821428571428571</v>
      </c>
      <c r="N79" s="100">
        <f t="shared" si="20"/>
        <v>54.107142857142854</v>
      </c>
      <c r="O79" s="99">
        <f t="shared" si="24"/>
        <v>5.4107142857142856</v>
      </c>
      <c r="Q79" s="82">
        <f>IFERROR(VLOOKUP(B79,[1]Sheet1!B$4:E$241,4,FALSE),"ER")</f>
        <v>0.77364583333333337</v>
      </c>
      <c r="R79" s="82">
        <f>Wellness!X79</f>
        <v>0.66666666666666663</v>
      </c>
      <c r="S79" s="82">
        <f t="shared" si="25"/>
        <v>0.72015625000000005</v>
      </c>
      <c r="T79" s="100" t="str" cm="1">
        <f t="array" ref="T79">_xlfn.IFS(S79&gt;=80%,"5",S79&gt;=70%,"4",S79&gt;=60%,"3",S79&gt;=50%,"2",S79&gt;=40%,"1",S79&lt;40%,"0")</f>
        <v>4</v>
      </c>
      <c r="U79" s="101">
        <v>6</v>
      </c>
      <c r="V79" s="101">
        <f t="shared" si="21"/>
        <v>0</v>
      </c>
      <c r="W79" s="100">
        <v>2</v>
      </c>
      <c r="X79" s="100">
        <v>3.8571428571428572</v>
      </c>
      <c r="Y79" s="100">
        <v>4.2</v>
      </c>
      <c r="Z79" s="100">
        <f t="shared" si="26"/>
        <v>14.057142857142857</v>
      </c>
      <c r="AA79" s="100">
        <f t="shared" si="27"/>
        <v>56.228571428571428</v>
      </c>
      <c r="AB79" s="99">
        <f t="shared" si="28"/>
        <v>5.6228571428571428</v>
      </c>
      <c r="AD79" s="82">
        <v>0.82076330532212893</v>
      </c>
      <c r="AE79" s="82">
        <f>Wellness!AR79</f>
        <v>0.8</v>
      </c>
      <c r="AF79" s="82">
        <f t="shared" si="29"/>
        <v>0.81038165266106454</v>
      </c>
      <c r="AG79" s="100" t="str" cm="1">
        <f t="array" ref="AG79">_xlfn.IFS(AF79&gt;=80%,"5",AF79&gt;=70%,"4",AF79&gt;=60%,"3",AF79&gt;=50%,"2",AF79&gt;=40%,"1",AF79&lt;40%,"0")</f>
        <v>5</v>
      </c>
      <c r="AH79" s="101">
        <v>12</v>
      </c>
      <c r="AI79" s="101">
        <f t="shared" si="22"/>
        <v>1</v>
      </c>
      <c r="AJ79" s="100">
        <v>2.875</v>
      </c>
      <c r="AK79" s="100">
        <v>1.9444444444444444</v>
      </c>
      <c r="AL79" s="100">
        <v>1.875</v>
      </c>
      <c r="AM79" s="100">
        <f t="shared" si="30"/>
        <v>12.694444444444445</v>
      </c>
      <c r="AN79" s="100">
        <f t="shared" si="31"/>
        <v>50.777777777777779</v>
      </c>
      <c r="AO79" s="99">
        <f t="shared" si="32"/>
        <v>5.0777777777777784</v>
      </c>
      <c r="AQ79" s="82">
        <v>0.8631944444444446</v>
      </c>
      <c r="AR79" s="82">
        <f>Wellness!X79</f>
        <v>0.66666666666666663</v>
      </c>
      <c r="AS79" s="82">
        <f>AVERAGE(Discipline!$D79,Discipline!$E79)</f>
        <v>0.73333333333333339</v>
      </c>
      <c r="AT79" s="100" t="str" cm="1">
        <f t="array" ref="AT79">_xlfn.IFS(AS79&gt;=80%,"5",AS79&gt;=70%,"4",AS79&gt;=60%,"3",AS79&gt;=50%,"2",AS79&gt;=40%,"1",AS79&lt;40%,"0")</f>
        <v>4</v>
      </c>
      <c r="AU79" s="101">
        <v>15</v>
      </c>
      <c r="AV79" s="101">
        <f t="shared" si="23"/>
        <v>2</v>
      </c>
      <c r="AW79" s="100"/>
      <c r="AX79" s="100">
        <v>2.25</v>
      </c>
      <c r="AY79" s="100">
        <v>2.1666666666666665</v>
      </c>
      <c r="AZ79" s="100">
        <f t="shared" si="33"/>
        <v>10.416666666666666</v>
      </c>
      <c r="BA79" s="100">
        <f t="shared" si="34"/>
        <v>41.666666666666664</v>
      </c>
      <c r="BB79" s="99">
        <f t="shared" si="35"/>
        <v>4.166666666666667</v>
      </c>
    </row>
    <row r="80" spans="1:54" s="77" customFormat="1" x14ac:dyDescent="0.3">
      <c r="A80" s="72">
        <v>76</v>
      </c>
      <c r="B80" s="64" t="s">
        <v>177</v>
      </c>
      <c r="C80" s="65" t="s">
        <v>178</v>
      </c>
      <c r="D80" s="103">
        <v>0.8</v>
      </c>
      <c r="E80" s="103">
        <f>Wellness!D80</f>
        <v>0.66666666666666663</v>
      </c>
      <c r="F80" s="103">
        <f>AVERAGE(Discipline!$D80,Discipline!$E80)</f>
        <v>0.73333333333333339</v>
      </c>
      <c r="G80" s="104" t="str" cm="1">
        <f t="array" ref="G80">_xlfn.IFS(F80&gt;=80%,"5",F80&gt;=70%,"4",F80&gt;=60%,"3",F80&gt;=50%,"2",F80&gt;=40%,"1",F80&lt;40%,"0")</f>
        <v>4</v>
      </c>
      <c r="H80" s="105">
        <v>13</v>
      </c>
      <c r="I80" s="105">
        <f t="shared" si="18"/>
        <v>1</v>
      </c>
      <c r="J80" s="104"/>
      <c r="K80" s="104">
        <v>3.0714285714285716</v>
      </c>
      <c r="L80" s="104">
        <v>2.7946428571428572</v>
      </c>
      <c r="M80" s="104">
        <f t="shared" si="19"/>
        <v>10.866071428571429</v>
      </c>
      <c r="N80" s="104">
        <f t="shared" si="20"/>
        <v>54.330357142857146</v>
      </c>
      <c r="O80" s="106">
        <f t="shared" si="24"/>
        <v>5.4330357142857153</v>
      </c>
      <c r="Q80" s="103">
        <f>IFERROR(VLOOKUP(B80,[1]Sheet1!B$4:E$241,4,FALSE),"ER")</f>
        <v>0.9363541666666666</v>
      </c>
      <c r="R80" s="103">
        <f>Wellness!X80</f>
        <v>0.66666666666666663</v>
      </c>
      <c r="S80" s="103">
        <f t="shared" si="25"/>
        <v>0.80151041666666667</v>
      </c>
      <c r="T80" s="104" t="str" cm="1">
        <f t="array" ref="T80">_xlfn.IFS(S80&gt;=80%,"5",S80&gt;=70%,"4",S80&gt;=60%,"3",S80&gt;=50%,"2",S80&gt;=40%,"1",S80&lt;40%,"0")</f>
        <v>5</v>
      </c>
      <c r="U80" s="105">
        <v>3</v>
      </c>
      <c r="V80" s="105">
        <f t="shared" si="21"/>
        <v>0</v>
      </c>
      <c r="W80" s="104">
        <v>2</v>
      </c>
      <c r="X80" s="104">
        <v>3.8571428571428572</v>
      </c>
      <c r="Y80" s="104">
        <v>3.8</v>
      </c>
      <c r="Z80" s="100">
        <f t="shared" si="26"/>
        <v>14.657142857142858</v>
      </c>
      <c r="AA80" s="100">
        <f t="shared" si="27"/>
        <v>58.628571428571433</v>
      </c>
      <c r="AB80" s="106">
        <f t="shared" si="28"/>
        <v>5.8628571428571439</v>
      </c>
      <c r="AD80" s="82">
        <v>0.93214285714285705</v>
      </c>
      <c r="AE80" s="82">
        <f>Wellness!AR80</f>
        <v>0.66666666666666663</v>
      </c>
      <c r="AF80" s="82">
        <f t="shared" si="29"/>
        <v>0.79940476190476184</v>
      </c>
      <c r="AG80" s="104" t="str" cm="1">
        <f t="array" ref="AG80">_xlfn.IFS(AF80&gt;=80%,"5",AF80&gt;=70%,"4",AF80&gt;=60%,"3",AF80&gt;=50%,"2",AF80&gt;=40%,"1",AF80&lt;40%,"0")</f>
        <v>4</v>
      </c>
      <c r="AH80" s="105">
        <v>5</v>
      </c>
      <c r="AI80" s="105">
        <f t="shared" si="22"/>
        <v>0</v>
      </c>
      <c r="AJ80" s="104">
        <v>2.5</v>
      </c>
      <c r="AK80" s="104">
        <v>2.2777777777777777</v>
      </c>
      <c r="AL80" s="104">
        <v>2.125</v>
      </c>
      <c r="AM80" s="100">
        <f t="shared" si="30"/>
        <v>10.902777777777779</v>
      </c>
      <c r="AN80" s="100">
        <f t="shared" si="31"/>
        <v>43.611111111111114</v>
      </c>
      <c r="AO80" s="106">
        <f t="shared" si="32"/>
        <v>4.3611111111111116</v>
      </c>
      <c r="AQ80" s="82">
        <v>0.95579710144927532</v>
      </c>
      <c r="AR80" s="82">
        <f>Wellness!X80</f>
        <v>0.66666666666666663</v>
      </c>
      <c r="AS80" s="103">
        <f>AVERAGE(Discipline!$D80,Discipline!$E80)</f>
        <v>0.73333333333333339</v>
      </c>
      <c r="AT80" s="104" t="str" cm="1">
        <f t="array" ref="AT80">_xlfn.IFS(AS80&gt;=80%,"5",AS80&gt;=70%,"4",AS80&gt;=60%,"3",AS80&gt;=50%,"2",AS80&gt;=40%,"1",AS80&lt;40%,"0")</f>
        <v>4</v>
      </c>
      <c r="AU80" s="105">
        <v>13</v>
      </c>
      <c r="AV80" s="105">
        <f t="shared" si="23"/>
        <v>1</v>
      </c>
      <c r="AW80" s="104"/>
      <c r="AX80" s="104">
        <v>3.75</v>
      </c>
      <c r="AY80" s="104">
        <v>3.3333333333333335</v>
      </c>
      <c r="AZ80" s="100">
        <f t="shared" si="33"/>
        <v>12.083333333333334</v>
      </c>
      <c r="BA80" s="100">
        <f t="shared" si="34"/>
        <v>48.333333333333336</v>
      </c>
      <c r="BB80" s="106">
        <f t="shared" si="35"/>
        <v>4.8333333333333339</v>
      </c>
    </row>
    <row r="81" spans="1:54" s="77" customFormat="1" x14ac:dyDescent="0.3">
      <c r="A81" s="71">
        <v>77</v>
      </c>
      <c r="B81" s="60" t="s">
        <v>179</v>
      </c>
      <c r="C81" s="61" t="s">
        <v>180</v>
      </c>
      <c r="D81" s="82">
        <v>1</v>
      </c>
      <c r="E81" s="82">
        <f>Wellness!D81</f>
        <v>0.66666666666666663</v>
      </c>
      <c r="F81" s="82">
        <f>AVERAGE(Discipline!$D81,Discipline!$E81)</f>
        <v>0.83333333333333326</v>
      </c>
      <c r="G81" s="100" t="str" cm="1">
        <f t="array" ref="G81">_xlfn.IFS(F81&gt;=80%,"5",F81&gt;=70%,"4",F81&gt;=60%,"3",F81&gt;=50%,"2",F81&gt;=40%,"1",F81&lt;40%,"0")</f>
        <v>5</v>
      </c>
      <c r="H81" s="101">
        <v>12</v>
      </c>
      <c r="I81" s="101">
        <f t="shared" si="18"/>
        <v>1</v>
      </c>
      <c r="J81" s="100"/>
      <c r="K81" s="100">
        <v>2.6160714285714284</v>
      </c>
      <c r="L81" s="100">
        <v>3.3303571428571428</v>
      </c>
      <c r="M81" s="100">
        <f t="shared" si="19"/>
        <v>11.946428571428571</v>
      </c>
      <c r="N81" s="100">
        <f t="shared" si="20"/>
        <v>59.732142857142854</v>
      </c>
      <c r="O81" s="99">
        <f t="shared" si="24"/>
        <v>5.9732142857142856</v>
      </c>
      <c r="Q81" s="82">
        <f>IFERROR(VLOOKUP(B81,[1]Sheet1!B$4:E$241,4,FALSE),"ER")</f>
        <v>0.95052083333333337</v>
      </c>
      <c r="R81" s="82">
        <f>Wellness!X81</f>
        <v>0.66666666666666663</v>
      </c>
      <c r="S81" s="82">
        <f t="shared" si="25"/>
        <v>0.80859375</v>
      </c>
      <c r="T81" s="100" t="str" cm="1">
        <f t="array" ref="T81">_xlfn.IFS(S81&gt;=80%,"5",S81&gt;=70%,"4",S81&gt;=60%,"3",S81&gt;=50%,"2",S81&gt;=40%,"1",S81&lt;40%,"0")</f>
        <v>5</v>
      </c>
      <c r="U81" s="101">
        <v>2</v>
      </c>
      <c r="V81" s="101">
        <f t="shared" si="21"/>
        <v>0</v>
      </c>
      <c r="W81" s="100">
        <v>2</v>
      </c>
      <c r="X81" s="100">
        <v>3.5714285714285716</v>
      </c>
      <c r="Y81" s="100">
        <v>3.6</v>
      </c>
      <c r="Z81" s="100">
        <f t="shared" si="26"/>
        <v>14.171428571428571</v>
      </c>
      <c r="AA81" s="100">
        <f t="shared" si="27"/>
        <v>56.685714285714283</v>
      </c>
      <c r="AB81" s="99">
        <f t="shared" si="28"/>
        <v>5.668571428571429</v>
      </c>
      <c r="AD81" s="82">
        <v>0.80386473429951688</v>
      </c>
      <c r="AE81" s="82">
        <f>Wellness!AR81</f>
        <v>0.66666666666666663</v>
      </c>
      <c r="AF81" s="82">
        <f t="shared" si="29"/>
        <v>0.73526570048309181</v>
      </c>
      <c r="AG81" s="100" t="str" cm="1">
        <f t="array" ref="AG81">_xlfn.IFS(AF81&gt;=80%,"5",AF81&gt;=70%,"4",AF81&gt;=60%,"3",AF81&gt;=50%,"2",AF81&gt;=40%,"1",AF81&lt;40%,"0")</f>
        <v>4</v>
      </c>
      <c r="AH81" s="101">
        <v>5</v>
      </c>
      <c r="AI81" s="101">
        <f t="shared" si="22"/>
        <v>0</v>
      </c>
      <c r="AJ81" s="100">
        <v>3.25</v>
      </c>
      <c r="AK81" s="100">
        <v>2.2222222222222223</v>
      </c>
      <c r="AL81" s="100">
        <v>3</v>
      </c>
      <c r="AM81" s="100">
        <f t="shared" si="30"/>
        <v>12.472222222222221</v>
      </c>
      <c r="AN81" s="100">
        <f t="shared" si="31"/>
        <v>49.888888888888886</v>
      </c>
      <c r="AO81" s="99">
        <f t="shared" si="32"/>
        <v>4.9888888888888889</v>
      </c>
      <c r="AQ81" s="82">
        <v>0.85781573498964803</v>
      </c>
      <c r="AR81" s="82">
        <f>Wellness!X81</f>
        <v>0.66666666666666663</v>
      </c>
      <c r="AS81" s="82">
        <f>AVERAGE(Discipline!$D81,Discipline!$E81)</f>
        <v>0.83333333333333326</v>
      </c>
      <c r="AT81" s="100" t="str" cm="1">
        <f t="array" ref="AT81">_xlfn.IFS(AS81&gt;=80%,"5",AS81&gt;=70%,"4",AS81&gt;=60%,"3",AS81&gt;=50%,"2",AS81&gt;=40%,"1",AS81&lt;40%,"0")</f>
        <v>5</v>
      </c>
      <c r="AU81" s="101">
        <v>12</v>
      </c>
      <c r="AV81" s="101">
        <f t="shared" si="23"/>
        <v>1</v>
      </c>
      <c r="AW81" s="100"/>
      <c r="AX81" s="100">
        <v>2.75</v>
      </c>
      <c r="AY81" s="100">
        <v>3</v>
      </c>
      <c r="AZ81" s="100">
        <f t="shared" si="33"/>
        <v>11.75</v>
      </c>
      <c r="BA81" s="100">
        <f t="shared" si="34"/>
        <v>47</v>
      </c>
      <c r="BB81" s="99">
        <f t="shared" si="35"/>
        <v>4.7</v>
      </c>
    </row>
    <row r="82" spans="1:54" s="77" customFormat="1" x14ac:dyDescent="0.3">
      <c r="A82" s="72">
        <v>78</v>
      </c>
      <c r="B82" s="64" t="s">
        <v>181</v>
      </c>
      <c r="C82" s="65" t="s">
        <v>182</v>
      </c>
      <c r="D82" s="103">
        <v>1</v>
      </c>
      <c r="E82" s="103">
        <f>Wellness!D82</f>
        <v>0.66666666666666663</v>
      </c>
      <c r="F82" s="103">
        <f>AVERAGE(Discipline!$D82,Discipline!$E82)</f>
        <v>0.83333333333333326</v>
      </c>
      <c r="G82" s="104" t="str" cm="1">
        <f t="array" ref="G82">_xlfn.IFS(F82&gt;=80%,"5",F82&gt;=70%,"4",F82&gt;=60%,"3",F82&gt;=50%,"2",F82&gt;=40%,"1",F82&lt;40%,"0")</f>
        <v>5</v>
      </c>
      <c r="H82" s="105">
        <v>12</v>
      </c>
      <c r="I82" s="105">
        <f t="shared" si="18"/>
        <v>1</v>
      </c>
      <c r="J82" s="104"/>
      <c r="K82" s="104">
        <v>2.3928571428571428</v>
      </c>
      <c r="L82" s="104">
        <v>2.9642857142857144</v>
      </c>
      <c r="M82" s="104">
        <f t="shared" si="19"/>
        <v>11.357142857142858</v>
      </c>
      <c r="N82" s="104">
        <f t="shared" si="20"/>
        <v>56.785714285714285</v>
      </c>
      <c r="O82" s="106">
        <f t="shared" si="24"/>
        <v>5.6785714285714288</v>
      </c>
      <c r="Q82" s="103">
        <f>IFERROR(VLOOKUP(B82,[1]Sheet1!B$4:E$241,4,FALSE),"ER")</f>
        <v>0.84348958333333335</v>
      </c>
      <c r="R82" s="103">
        <f>Wellness!X82</f>
        <v>0.66666666666666663</v>
      </c>
      <c r="S82" s="103">
        <f t="shared" si="25"/>
        <v>0.75507812500000004</v>
      </c>
      <c r="T82" s="104" t="str" cm="1">
        <f t="array" ref="T82">_xlfn.IFS(S82&gt;=80%,"5",S82&gt;=70%,"4",S82&gt;=60%,"3",S82&gt;=50%,"2",S82&gt;=40%,"1",S82&lt;40%,"0")</f>
        <v>4</v>
      </c>
      <c r="U82" s="105">
        <v>3</v>
      </c>
      <c r="V82" s="105">
        <f t="shared" si="21"/>
        <v>0</v>
      </c>
      <c r="W82" s="104">
        <v>2</v>
      </c>
      <c r="X82" s="104">
        <v>3.2857142857142856</v>
      </c>
      <c r="Y82" s="104">
        <v>3</v>
      </c>
      <c r="Z82" s="100">
        <f t="shared" si="26"/>
        <v>12.285714285714285</v>
      </c>
      <c r="AA82" s="100">
        <f t="shared" si="27"/>
        <v>49.142857142857139</v>
      </c>
      <c r="AB82" s="106">
        <f t="shared" si="28"/>
        <v>4.9142857142857146</v>
      </c>
      <c r="AD82" s="82">
        <v>0.84301242236024831</v>
      </c>
      <c r="AE82" s="82">
        <f>Wellness!AR82</f>
        <v>0.1</v>
      </c>
      <c r="AF82" s="82">
        <f t="shared" si="29"/>
        <v>0.47150621118012415</v>
      </c>
      <c r="AG82" s="104" t="str" cm="1">
        <f t="array" ref="AG82">_xlfn.IFS(AF82&gt;=80%,"5",AF82&gt;=70%,"4",AF82&gt;=60%,"3",AF82&gt;=50%,"2",AF82&gt;=40%,"1",AF82&lt;40%,"0")</f>
        <v>1</v>
      </c>
      <c r="AH82" s="105">
        <v>2</v>
      </c>
      <c r="AI82" s="105">
        <f t="shared" si="22"/>
        <v>0</v>
      </c>
      <c r="AJ82" s="104">
        <v>3.5</v>
      </c>
      <c r="AK82" s="104">
        <v>2.1111111111111112</v>
      </c>
      <c r="AL82" s="104">
        <v>1.625</v>
      </c>
      <c r="AM82" s="100">
        <f t="shared" si="30"/>
        <v>8.2361111111111107</v>
      </c>
      <c r="AN82" s="100">
        <f t="shared" si="31"/>
        <v>32.944444444444443</v>
      </c>
      <c r="AO82" s="106">
        <f t="shared" si="32"/>
        <v>3.2944444444444443</v>
      </c>
      <c r="AQ82" s="82">
        <v>0.91717908902691503</v>
      </c>
      <c r="AR82" s="82">
        <f>Wellness!X82</f>
        <v>0.66666666666666663</v>
      </c>
      <c r="AS82" s="103">
        <f>AVERAGE(Discipline!$D82,Discipline!$E82)</f>
        <v>0.83333333333333326</v>
      </c>
      <c r="AT82" s="104" t="str" cm="1">
        <f t="array" ref="AT82">_xlfn.IFS(AS82&gt;=80%,"5",AS82&gt;=70%,"4",AS82&gt;=60%,"3",AS82&gt;=50%,"2",AS82&gt;=40%,"1",AS82&lt;40%,"0")</f>
        <v>5</v>
      </c>
      <c r="AU82" s="105">
        <v>12</v>
      </c>
      <c r="AV82" s="105">
        <f t="shared" si="23"/>
        <v>1</v>
      </c>
      <c r="AW82" s="104"/>
      <c r="AX82" s="104">
        <v>2.5</v>
      </c>
      <c r="AY82" s="104">
        <v>2</v>
      </c>
      <c r="AZ82" s="100">
        <f t="shared" si="33"/>
        <v>10.5</v>
      </c>
      <c r="BA82" s="100">
        <f t="shared" si="34"/>
        <v>42</v>
      </c>
      <c r="BB82" s="106">
        <f t="shared" si="35"/>
        <v>4.2</v>
      </c>
    </row>
    <row r="83" spans="1:54" s="77" customFormat="1" x14ac:dyDescent="0.3">
      <c r="A83" s="71">
        <v>79</v>
      </c>
      <c r="B83" s="60" t="s">
        <v>183</v>
      </c>
      <c r="C83" s="61" t="s">
        <v>184</v>
      </c>
      <c r="D83" s="82">
        <v>0.92859999999999998</v>
      </c>
      <c r="E83" s="82">
        <f>Wellness!D83</f>
        <v>0.66666666666666663</v>
      </c>
      <c r="F83" s="82">
        <f>AVERAGE(Discipline!$D83,Discipline!$E83)</f>
        <v>0.79763333333333331</v>
      </c>
      <c r="G83" s="100" t="str" cm="1">
        <f t="array" ref="G83">_xlfn.IFS(F83&gt;=80%,"5",F83&gt;=70%,"4",F83&gt;=60%,"3",F83&gt;=50%,"2",F83&gt;=40%,"1",F83&lt;40%,"0")</f>
        <v>4</v>
      </c>
      <c r="H83" s="101">
        <v>13</v>
      </c>
      <c r="I83" s="101">
        <f t="shared" si="18"/>
        <v>1</v>
      </c>
      <c r="J83" s="100"/>
      <c r="K83" s="100">
        <v>1.5625</v>
      </c>
      <c r="L83" s="100">
        <v>2.1875</v>
      </c>
      <c r="M83" s="100">
        <f t="shared" si="19"/>
        <v>8.75</v>
      </c>
      <c r="N83" s="100">
        <f t="shared" si="20"/>
        <v>43.75</v>
      </c>
      <c r="O83" s="99">
        <f t="shared" si="24"/>
        <v>4.375</v>
      </c>
      <c r="Q83" s="82">
        <f>IFERROR(VLOOKUP(B83,[1]Sheet1!B$4:E$241,4,FALSE),"ER")</f>
        <v>0.86729723707664885</v>
      </c>
      <c r="R83" s="82">
        <f>Wellness!X83</f>
        <v>0.26666666666666666</v>
      </c>
      <c r="S83" s="82">
        <f t="shared" si="25"/>
        <v>0.56698195187165779</v>
      </c>
      <c r="T83" s="100" t="str" cm="1">
        <f t="array" ref="T83">_xlfn.IFS(S83&gt;=80%,"5",S83&gt;=70%,"4",S83&gt;=60%,"3",S83&gt;=50%,"2",S83&gt;=40%,"1",S83&lt;40%,"0")</f>
        <v>2</v>
      </c>
      <c r="U83" s="101">
        <v>3</v>
      </c>
      <c r="V83" s="101">
        <f t="shared" si="21"/>
        <v>0</v>
      </c>
      <c r="W83" s="100">
        <v>2</v>
      </c>
      <c r="X83" s="100">
        <v>2.3571428571428572</v>
      </c>
      <c r="Y83" s="100">
        <v>2.8</v>
      </c>
      <c r="Z83" s="100">
        <f t="shared" si="26"/>
        <v>9.1571428571428584</v>
      </c>
      <c r="AA83" s="100">
        <f t="shared" si="27"/>
        <v>36.628571428571433</v>
      </c>
      <c r="AB83" s="99">
        <f t="shared" si="28"/>
        <v>3.6628571428571437</v>
      </c>
      <c r="AD83" s="82">
        <v>0.84527243589743595</v>
      </c>
      <c r="AE83" s="82">
        <f>Wellness!AR83</f>
        <v>0.33333333333333331</v>
      </c>
      <c r="AF83" s="82">
        <f t="shared" si="29"/>
        <v>0.5893028846153846</v>
      </c>
      <c r="AG83" s="100" t="str" cm="1">
        <f t="array" ref="AG83">_xlfn.IFS(AF83&gt;=80%,"5",AF83&gt;=70%,"4",AF83&gt;=60%,"3",AF83&gt;=50%,"2",AF83&gt;=40%,"1",AF83&lt;40%,"0")</f>
        <v>2</v>
      </c>
      <c r="AH83" s="101">
        <v>4</v>
      </c>
      <c r="AI83" s="101">
        <f t="shared" si="22"/>
        <v>0</v>
      </c>
      <c r="AJ83" s="100">
        <v>1.875</v>
      </c>
      <c r="AK83" s="100">
        <v>1</v>
      </c>
      <c r="AL83" s="100">
        <v>1</v>
      </c>
      <c r="AM83" s="100">
        <f t="shared" si="30"/>
        <v>5.875</v>
      </c>
      <c r="AN83" s="100">
        <f t="shared" si="31"/>
        <v>23.5</v>
      </c>
      <c r="AO83" s="99">
        <f t="shared" si="32"/>
        <v>2.35</v>
      </c>
      <c r="AQ83" s="82">
        <v>0.89011437908496749</v>
      </c>
      <c r="AR83" s="82">
        <f>Wellness!X83</f>
        <v>0.26666666666666666</v>
      </c>
      <c r="AS83" s="82">
        <f>AVERAGE(Discipline!$D83,Discipline!$E83)</f>
        <v>0.79763333333333331</v>
      </c>
      <c r="AT83" s="100" t="str" cm="1">
        <f t="array" ref="AT83">_xlfn.IFS(AS83&gt;=80%,"5",AS83&gt;=70%,"4",AS83&gt;=60%,"3",AS83&gt;=50%,"2",AS83&gt;=40%,"1",AS83&lt;40%,"0")</f>
        <v>4</v>
      </c>
      <c r="AU83" s="101">
        <v>13</v>
      </c>
      <c r="AV83" s="101">
        <f t="shared" si="23"/>
        <v>1</v>
      </c>
      <c r="AW83" s="100"/>
      <c r="AX83" s="100">
        <v>3</v>
      </c>
      <c r="AY83" s="100">
        <v>3</v>
      </c>
      <c r="AZ83" s="100">
        <f t="shared" si="33"/>
        <v>11</v>
      </c>
      <c r="BA83" s="100">
        <f t="shared" si="34"/>
        <v>44</v>
      </c>
      <c r="BB83" s="99">
        <f t="shared" si="35"/>
        <v>4.4000000000000004</v>
      </c>
    </row>
    <row r="84" spans="1:54" s="77" customFormat="1" x14ac:dyDescent="0.3">
      <c r="A84" s="72">
        <v>80</v>
      </c>
      <c r="B84" s="64" t="s">
        <v>185</v>
      </c>
      <c r="C84" s="65" t="s">
        <v>186</v>
      </c>
      <c r="D84" s="103">
        <v>0.93330000000000002</v>
      </c>
      <c r="E84" s="103">
        <f>Wellness!D84</f>
        <v>0.96666666666666667</v>
      </c>
      <c r="F84" s="103">
        <f>AVERAGE(Discipline!$D84,Discipline!$E84)</f>
        <v>0.9499833333333334</v>
      </c>
      <c r="G84" s="104" t="str" cm="1">
        <f t="array" ref="G84">_xlfn.IFS(F84&gt;=80%,"5",F84&gt;=70%,"4",F84&gt;=60%,"3",F84&gt;=50%,"2",F84&gt;=40%,"1",F84&lt;40%,"0")</f>
        <v>5</v>
      </c>
      <c r="H84" s="105">
        <v>23</v>
      </c>
      <c r="I84" s="105">
        <f t="shared" si="18"/>
        <v>3</v>
      </c>
      <c r="J84" s="104"/>
      <c r="K84" s="104">
        <v>2.25</v>
      </c>
      <c r="L84" s="104">
        <v>2.25</v>
      </c>
      <c r="M84" s="104">
        <f t="shared" si="19"/>
        <v>12.5</v>
      </c>
      <c r="N84" s="104">
        <f t="shared" si="20"/>
        <v>62.5</v>
      </c>
      <c r="O84" s="106">
        <f t="shared" si="24"/>
        <v>6.25</v>
      </c>
      <c r="Q84" s="103">
        <f>IFERROR(VLOOKUP(B84,[1]Sheet1!B$4:E$241,4,FALSE),"ER")</f>
        <v>0.96302083333333333</v>
      </c>
      <c r="R84" s="103">
        <f>Wellness!X84</f>
        <v>0.8</v>
      </c>
      <c r="S84" s="103">
        <f t="shared" si="25"/>
        <v>0.88151041666666674</v>
      </c>
      <c r="T84" s="104" t="str" cm="1">
        <f t="array" ref="T84">_xlfn.IFS(S84&gt;=80%,"5",S84&gt;=70%,"4",S84&gt;=60%,"3",S84&gt;=50%,"2",S84&gt;=40%,"1",S84&lt;40%,"0")</f>
        <v>5</v>
      </c>
      <c r="U84" s="105">
        <v>14</v>
      </c>
      <c r="V84" s="105">
        <f t="shared" si="21"/>
        <v>1</v>
      </c>
      <c r="W84" s="104">
        <v>2</v>
      </c>
      <c r="X84" s="104">
        <v>3.2857142857142856</v>
      </c>
      <c r="Y84" s="104">
        <v>3.4</v>
      </c>
      <c r="Z84" s="100">
        <f t="shared" si="26"/>
        <v>14.685714285714285</v>
      </c>
      <c r="AA84" s="100">
        <f t="shared" si="27"/>
        <v>58.74285714285714</v>
      </c>
      <c r="AB84" s="106">
        <f t="shared" si="28"/>
        <v>5.8742857142857146</v>
      </c>
      <c r="AD84" s="82">
        <v>0.94780219780219777</v>
      </c>
      <c r="AE84" s="82">
        <f>Wellness!AR84</f>
        <v>0.8</v>
      </c>
      <c r="AF84" s="82">
        <f t="shared" si="29"/>
        <v>0.87390109890109891</v>
      </c>
      <c r="AG84" s="104" t="str" cm="1">
        <f t="array" ref="AG84">_xlfn.IFS(AF84&gt;=80%,"5",AF84&gt;=70%,"4",AF84&gt;=60%,"3",AF84&gt;=50%,"2",AF84&gt;=40%,"1",AF84&lt;40%,"0")</f>
        <v>5</v>
      </c>
      <c r="AH84" s="105">
        <v>18</v>
      </c>
      <c r="AI84" s="105">
        <f t="shared" si="22"/>
        <v>2</v>
      </c>
      <c r="AJ84" s="104">
        <v>3.125</v>
      </c>
      <c r="AK84" s="104">
        <v>1.7777777777777777</v>
      </c>
      <c r="AL84" s="104">
        <v>1.75</v>
      </c>
      <c r="AM84" s="100">
        <f t="shared" si="30"/>
        <v>13.652777777777779</v>
      </c>
      <c r="AN84" s="100">
        <f t="shared" si="31"/>
        <v>54.611111111111107</v>
      </c>
      <c r="AO84" s="106">
        <f t="shared" si="32"/>
        <v>5.4611111111111112</v>
      </c>
      <c r="AQ84" s="82">
        <v>0.98154761904761911</v>
      </c>
      <c r="AR84" s="82">
        <f>Wellness!X84</f>
        <v>0.8</v>
      </c>
      <c r="AS84" s="103">
        <f>AVERAGE(Discipline!$D84,Discipline!$E84)</f>
        <v>0.9499833333333334</v>
      </c>
      <c r="AT84" s="104" t="str" cm="1">
        <f t="array" ref="AT84">_xlfn.IFS(AS84&gt;=80%,"5",AS84&gt;=70%,"4",AS84&gt;=60%,"3",AS84&gt;=50%,"2",AS84&gt;=40%,"1",AS84&lt;40%,"0")</f>
        <v>5</v>
      </c>
      <c r="AU84" s="105">
        <v>23</v>
      </c>
      <c r="AV84" s="105">
        <f t="shared" si="23"/>
        <v>3</v>
      </c>
      <c r="AW84" s="104"/>
      <c r="AX84" s="104">
        <v>3.25</v>
      </c>
      <c r="AY84" s="104">
        <v>3</v>
      </c>
      <c r="AZ84" s="100">
        <f t="shared" si="33"/>
        <v>14.25</v>
      </c>
      <c r="BA84" s="100">
        <f t="shared" si="34"/>
        <v>56.999999999999993</v>
      </c>
      <c r="BB84" s="106">
        <f t="shared" si="35"/>
        <v>5.6999999999999993</v>
      </c>
    </row>
    <row r="85" spans="1:54" s="77" customFormat="1" x14ac:dyDescent="0.3">
      <c r="A85" s="71">
        <v>81</v>
      </c>
      <c r="B85" s="60" t="s">
        <v>187</v>
      </c>
      <c r="C85" s="61" t="s">
        <v>188</v>
      </c>
      <c r="D85" s="82">
        <v>0.73329999999999995</v>
      </c>
      <c r="E85" s="82">
        <f>Wellness!D85</f>
        <v>0.26666666666666666</v>
      </c>
      <c r="F85" s="82">
        <f>AVERAGE(Discipline!$D85,Discipline!$E85)</f>
        <v>0.49998333333333334</v>
      </c>
      <c r="G85" s="100" t="str" cm="1">
        <f t="array" ref="G85">_xlfn.IFS(F85&gt;=80%,"5",F85&gt;=70%,"4",F85&gt;=60%,"3",F85&gt;=50%,"2",F85&gt;=40%,"1",F85&lt;40%,"0")</f>
        <v>1</v>
      </c>
      <c r="H85" s="101">
        <v>6</v>
      </c>
      <c r="I85" s="101">
        <f t="shared" si="18"/>
        <v>0</v>
      </c>
      <c r="J85" s="100"/>
      <c r="K85" s="100">
        <v>1.7142857142857142</v>
      </c>
      <c r="L85" s="100">
        <v>2.5714285714285712</v>
      </c>
      <c r="M85" s="100">
        <f t="shared" si="19"/>
        <v>5.2857142857142856</v>
      </c>
      <c r="N85" s="100">
        <f t="shared" si="20"/>
        <v>26.428571428571431</v>
      </c>
      <c r="O85" s="99">
        <f t="shared" si="24"/>
        <v>2.6428571428571432</v>
      </c>
      <c r="Q85" s="82">
        <f>IFERROR(VLOOKUP(B85,[1]Sheet1!B$4:E$241,4,FALSE),"ER")</f>
        <v>0.75421874999999994</v>
      </c>
      <c r="R85" s="82">
        <f>Wellness!X85</f>
        <v>0</v>
      </c>
      <c r="S85" s="82">
        <f t="shared" si="25"/>
        <v>0.37710937499999997</v>
      </c>
      <c r="T85" s="100" t="str" cm="1">
        <f t="array" ref="T85">_xlfn.IFS(S85&gt;=80%,"5",S85&gt;=70%,"4",S85&gt;=60%,"3",S85&gt;=50%,"2",S85&gt;=40%,"1",S85&lt;40%,"0")</f>
        <v>0</v>
      </c>
      <c r="U85" s="101">
        <v>0</v>
      </c>
      <c r="V85" s="101">
        <f t="shared" si="21"/>
        <v>0</v>
      </c>
      <c r="W85" s="100">
        <v>2</v>
      </c>
      <c r="X85" s="100">
        <v>3.5714285714285716</v>
      </c>
      <c r="Y85" s="100">
        <v>3.8</v>
      </c>
      <c r="Z85" s="100">
        <f t="shared" si="26"/>
        <v>9.3714285714285701</v>
      </c>
      <c r="AA85" s="100">
        <f t="shared" si="27"/>
        <v>37.48571428571428</v>
      </c>
      <c r="AB85" s="99">
        <f t="shared" si="28"/>
        <v>3.7485714285714282</v>
      </c>
      <c r="AD85" s="82">
        <v>0.81793478260869568</v>
      </c>
      <c r="AE85" s="82">
        <f>Wellness!AR85</f>
        <v>0</v>
      </c>
      <c r="AF85" s="82">
        <f t="shared" si="29"/>
        <v>0.40896739130434784</v>
      </c>
      <c r="AG85" s="100" t="str" cm="1">
        <f t="array" ref="AG85">_xlfn.IFS(AF85&gt;=80%,"5",AF85&gt;=70%,"4",AF85&gt;=60%,"3",AF85&gt;=50%,"2",AF85&gt;=40%,"1",AF85&lt;40%,"0")</f>
        <v>1</v>
      </c>
      <c r="AH85" s="101">
        <v>0</v>
      </c>
      <c r="AI85" s="101">
        <f t="shared" si="22"/>
        <v>0</v>
      </c>
      <c r="AJ85" s="100">
        <v>3.75</v>
      </c>
      <c r="AK85" s="100">
        <v>2.3333333333333335</v>
      </c>
      <c r="AL85" s="100">
        <v>3.25</v>
      </c>
      <c r="AM85" s="100">
        <f t="shared" si="30"/>
        <v>10.333333333333334</v>
      </c>
      <c r="AN85" s="100">
        <f t="shared" si="31"/>
        <v>41.333333333333336</v>
      </c>
      <c r="AO85" s="99">
        <f t="shared" si="32"/>
        <v>4.1333333333333337</v>
      </c>
      <c r="AQ85" s="82">
        <v>0.75584886128364392</v>
      </c>
      <c r="AR85" s="82">
        <f>Wellness!X85</f>
        <v>0</v>
      </c>
      <c r="AS85" s="82">
        <f>AVERAGE(Discipline!$D85,Discipline!$E85)</f>
        <v>0.49998333333333334</v>
      </c>
      <c r="AT85" s="100" t="str" cm="1">
        <f t="array" ref="AT85">_xlfn.IFS(AS85&gt;=80%,"5",AS85&gt;=70%,"4",AS85&gt;=60%,"3",AS85&gt;=50%,"2",AS85&gt;=40%,"1",AS85&lt;40%,"0")</f>
        <v>1</v>
      </c>
      <c r="AU85" s="101">
        <v>6</v>
      </c>
      <c r="AV85" s="101">
        <f t="shared" si="23"/>
        <v>0</v>
      </c>
      <c r="AW85" s="100"/>
      <c r="AX85" s="100">
        <v>2.5</v>
      </c>
      <c r="AY85" s="100">
        <v>2.3333333333333335</v>
      </c>
      <c r="AZ85" s="100">
        <f t="shared" si="33"/>
        <v>5.8333333333333339</v>
      </c>
      <c r="BA85" s="100">
        <f t="shared" si="34"/>
        <v>23.333333333333336</v>
      </c>
      <c r="BB85" s="99">
        <f t="shared" si="35"/>
        <v>2.3333333333333335</v>
      </c>
    </row>
    <row r="86" spans="1:54" s="77" customFormat="1" x14ac:dyDescent="0.3">
      <c r="A86" s="72">
        <v>82</v>
      </c>
      <c r="B86" s="64" t="s">
        <v>189</v>
      </c>
      <c r="C86" s="65" t="s">
        <v>190</v>
      </c>
      <c r="D86" s="103">
        <v>0.95</v>
      </c>
      <c r="E86" s="103">
        <f>Wellness!D86</f>
        <v>0.5</v>
      </c>
      <c r="F86" s="103">
        <f>AVERAGE(Discipline!$D86,Discipline!$E86)</f>
        <v>0.72499999999999998</v>
      </c>
      <c r="G86" s="104" t="str" cm="1">
        <f t="array" ref="G86">_xlfn.IFS(F86&gt;=80%,"5",F86&gt;=70%,"4",F86&gt;=60%,"3",F86&gt;=50%,"2",F86&gt;=40%,"1",F86&lt;40%,"0")</f>
        <v>4</v>
      </c>
      <c r="H86" s="105">
        <v>13</v>
      </c>
      <c r="I86" s="105">
        <f t="shared" si="18"/>
        <v>1</v>
      </c>
      <c r="J86" s="104"/>
      <c r="K86" s="104">
        <v>2.3928571428571428</v>
      </c>
      <c r="L86" s="104">
        <v>2.4017857142857144</v>
      </c>
      <c r="M86" s="104">
        <f t="shared" si="19"/>
        <v>9.7946428571428577</v>
      </c>
      <c r="N86" s="104">
        <f t="shared" si="20"/>
        <v>48.973214285714292</v>
      </c>
      <c r="O86" s="106">
        <f t="shared" si="24"/>
        <v>4.8973214285714297</v>
      </c>
      <c r="Q86" s="103">
        <f>IFERROR(VLOOKUP(B86,[1]Sheet1!B$4:E$241,4,FALSE),"ER")</f>
        <v>0.88610215053763453</v>
      </c>
      <c r="R86" s="103">
        <f>Wellness!X86</f>
        <v>0.1</v>
      </c>
      <c r="S86" s="103">
        <f t="shared" si="25"/>
        <v>0.49305107526881725</v>
      </c>
      <c r="T86" s="104" t="str" cm="1">
        <f t="array" ref="T86">_xlfn.IFS(S86&gt;=80%,"5",S86&gt;=70%,"4",S86&gt;=60%,"3",S86&gt;=50%,"2",S86&gt;=40%,"1",S86&lt;40%,"0")</f>
        <v>1</v>
      </c>
      <c r="U86" s="105">
        <v>3</v>
      </c>
      <c r="V86" s="105">
        <f t="shared" si="21"/>
        <v>0</v>
      </c>
      <c r="W86" s="104">
        <v>0</v>
      </c>
      <c r="X86" s="104">
        <v>4.166666666666667</v>
      </c>
      <c r="Y86" s="104">
        <v>4.8</v>
      </c>
      <c r="Z86" s="100">
        <f t="shared" si="26"/>
        <v>9.9666666666666668</v>
      </c>
      <c r="AA86" s="100">
        <f t="shared" si="27"/>
        <v>39.866666666666667</v>
      </c>
      <c r="AB86" s="106">
        <f t="shared" si="28"/>
        <v>3.9866666666666668</v>
      </c>
      <c r="AD86" s="82">
        <v>0.88273809523809532</v>
      </c>
      <c r="AE86" s="82">
        <f>Wellness!AR86</f>
        <v>6.6666666666666666E-2</v>
      </c>
      <c r="AF86" s="82">
        <f t="shared" si="29"/>
        <v>0.47470238095238099</v>
      </c>
      <c r="AG86" s="104" t="str" cm="1">
        <f t="array" ref="AG86">_xlfn.IFS(AF86&gt;=80%,"5",AF86&gt;=70%,"4",AF86&gt;=60%,"3",AF86&gt;=50%,"2",AF86&gt;=40%,"1",AF86&lt;40%,"0")</f>
        <v>1</v>
      </c>
      <c r="AH86" s="105">
        <v>0</v>
      </c>
      <c r="AI86" s="105">
        <f t="shared" si="22"/>
        <v>0</v>
      </c>
      <c r="AJ86" s="104">
        <v>2.625</v>
      </c>
      <c r="AK86" s="104">
        <v>1.1111111111111112</v>
      </c>
      <c r="AL86" s="104">
        <v>2</v>
      </c>
      <c r="AM86" s="100">
        <f t="shared" si="30"/>
        <v>6.7361111111111107</v>
      </c>
      <c r="AN86" s="100">
        <f t="shared" si="31"/>
        <v>26.944444444444443</v>
      </c>
      <c r="AO86" s="106">
        <f t="shared" si="32"/>
        <v>2.6944444444444446</v>
      </c>
      <c r="AQ86" s="82">
        <v>0.91666666666666674</v>
      </c>
      <c r="AR86" s="82">
        <f>Wellness!X86</f>
        <v>0.1</v>
      </c>
      <c r="AS86" s="103">
        <f>AVERAGE(Discipline!$D86,Discipline!$E86)</f>
        <v>0.72499999999999998</v>
      </c>
      <c r="AT86" s="104" t="str" cm="1">
        <f t="array" ref="AT86">_xlfn.IFS(AS86&gt;=80%,"5",AS86&gt;=70%,"4",AS86&gt;=60%,"3",AS86&gt;=50%,"2",AS86&gt;=40%,"1",AS86&lt;40%,"0")</f>
        <v>4</v>
      </c>
      <c r="AU86" s="105">
        <v>13</v>
      </c>
      <c r="AV86" s="105">
        <f t="shared" si="23"/>
        <v>1</v>
      </c>
      <c r="AW86" s="104"/>
      <c r="AX86" s="104">
        <v>3.75</v>
      </c>
      <c r="AY86" s="104">
        <v>3.8333333333333335</v>
      </c>
      <c r="AZ86" s="100">
        <f t="shared" si="33"/>
        <v>12.583333333333334</v>
      </c>
      <c r="BA86" s="100">
        <f t="shared" si="34"/>
        <v>50.333333333333343</v>
      </c>
      <c r="BB86" s="106">
        <f t="shared" si="35"/>
        <v>5.033333333333335</v>
      </c>
    </row>
    <row r="87" spans="1:54" s="77" customFormat="1" x14ac:dyDescent="0.3">
      <c r="A87" s="71">
        <v>83</v>
      </c>
      <c r="B87" s="60" t="s">
        <v>191</v>
      </c>
      <c r="C87" s="61" t="s">
        <v>192</v>
      </c>
      <c r="D87" s="82">
        <v>0.95</v>
      </c>
      <c r="E87" s="82">
        <f>Wellness!D87</f>
        <v>0.8</v>
      </c>
      <c r="F87" s="82">
        <f>AVERAGE(Discipline!$D87,Discipline!$E87)</f>
        <v>0.875</v>
      </c>
      <c r="G87" s="100" t="str" cm="1">
        <f t="array" ref="G87">_xlfn.IFS(F87&gt;=80%,"5",F87&gt;=70%,"4",F87&gt;=60%,"3",F87&gt;=50%,"2",F87&gt;=40%,"1",F87&lt;40%,"0")</f>
        <v>5</v>
      </c>
      <c r="H87" s="101">
        <v>15</v>
      </c>
      <c r="I87" s="101">
        <f t="shared" si="18"/>
        <v>2</v>
      </c>
      <c r="J87" s="100"/>
      <c r="K87" s="100">
        <v>3.75</v>
      </c>
      <c r="L87" s="100">
        <v>3.75</v>
      </c>
      <c r="M87" s="100">
        <f t="shared" si="19"/>
        <v>14.5</v>
      </c>
      <c r="N87" s="100">
        <f t="shared" si="20"/>
        <v>72.5</v>
      </c>
      <c r="O87" s="99">
        <f t="shared" si="24"/>
        <v>7.25</v>
      </c>
      <c r="Q87" s="82">
        <f>IFERROR(VLOOKUP(B87,[1]Sheet1!B$4:E$241,4,FALSE),"ER")</f>
        <v>0.81857526881720433</v>
      </c>
      <c r="R87" s="82">
        <f>Wellness!X87</f>
        <v>0.66666666666666663</v>
      </c>
      <c r="S87" s="82">
        <f t="shared" si="25"/>
        <v>0.74262096774193553</v>
      </c>
      <c r="T87" s="100" t="str" cm="1">
        <f t="array" ref="T87">_xlfn.IFS(S87&gt;=80%,"5",S87&gt;=70%,"4",S87&gt;=60%,"3",S87&gt;=50%,"2",S87&gt;=40%,"1",S87&lt;40%,"0")</f>
        <v>4</v>
      </c>
      <c r="U87" s="101">
        <v>4</v>
      </c>
      <c r="V87" s="101">
        <f t="shared" si="21"/>
        <v>0</v>
      </c>
      <c r="W87" s="100">
        <v>0</v>
      </c>
      <c r="X87" s="100">
        <v>2.4285714285714284</v>
      </c>
      <c r="Y87" s="100">
        <v>3</v>
      </c>
      <c r="Z87" s="100">
        <f t="shared" si="26"/>
        <v>9.4285714285714288</v>
      </c>
      <c r="AA87" s="100">
        <f t="shared" si="27"/>
        <v>37.714285714285715</v>
      </c>
      <c r="AB87" s="99">
        <f t="shared" si="28"/>
        <v>3.7714285714285718</v>
      </c>
      <c r="AD87" s="82">
        <v>0.85833333333333328</v>
      </c>
      <c r="AE87" s="82">
        <f>Wellness!AR87</f>
        <v>6.6666666666666666E-2</v>
      </c>
      <c r="AF87" s="82">
        <f t="shared" si="29"/>
        <v>0.46249999999999997</v>
      </c>
      <c r="AG87" s="100" t="str" cm="1">
        <f t="array" ref="AG87">_xlfn.IFS(AF87&gt;=80%,"5",AF87&gt;=70%,"4",AF87&gt;=60%,"3",AF87&gt;=50%,"2",AF87&gt;=40%,"1",AF87&lt;40%,"0")</f>
        <v>1</v>
      </c>
      <c r="AH87" s="101">
        <v>0</v>
      </c>
      <c r="AI87" s="101">
        <f t="shared" si="22"/>
        <v>0</v>
      </c>
      <c r="AJ87" s="100">
        <v>2.625</v>
      </c>
      <c r="AK87" s="100">
        <v>1</v>
      </c>
      <c r="AL87" s="100">
        <v>1.875</v>
      </c>
      <c r="AM87" s="100">
        <f t="shared" si="30"/>
        <v>6.5</v>
      </c>
      <c r="AN87" s="100">
        <f t="shared" si="31"/>
        <v>26</v>
      </c>
      <c r="AO87" s="99">
        <f t="shared" si="32"/>
        <v>2.6</v>
      </c>
      <c r="AQ87" s="82">
        <v>0.86011904761904778</v>
      </c>
      <c r="AR87" s="82">
        <f>Wellness!X87</f>
        <v>0.66666666666666663</v>
      </c>
      <c r="AS87" s="82">
        <f>AVERAGE(Discipline!$D87,Discipline!$E87)</f>
        <v>0.875</v>
      </c>
      <c r="AT87" s="100" t="str" cm="1">
        <f t="array" ref="AT87">_xlfn.IFS(AS87&gt;=80%,"5",AS87&gt;=70%,"4",AS87&gt;=60%,"3",AS87&gt;=50%,"2",AS87&gt;=40%,"1",AS87&lt;40%,"0")</f>
        <v>5</v>
      </c>
      <c r="AU87" s="101">
        <v>15</v>
      </c>
      <c r="AV87" s="101">
        <f t="shared" si="23"/>
        <v>2</v>
      </c>
      <c r="AW87" s="100"/>
      <c r="AX87" s="100">
        <v>2.875</v>
      </c>
      <c r="AY87" s="100">
        <v>3.3333333333333335</v>
      </c>
      <c r="AZ87" s="100">
        <f t="shared" si="33"/>
        <v>13.208333333333334</v>
      </c>
      <c r="BA87" s="100">
        <f t="shared" si="34"/>
        <v>52.833333333333329</v>
      </c>
      <c r="BB87" s="99">
        <f t="shared" si="35"/>
        <v>5.2833333333333332</v>
      </c>
    </row>
    <row r="88" spans="1:54" s="77" customFormat="1" x14ac:dyDescent="0.3">
      <c r="A88" s="72">
        <v>84</v>
      </c>
      <c r="B88" s="64" t="s">
        <v>193</v>
      </c>
      <c r="C88" s="65" t="s">
        <v>194</v>
      </c>
      <c r="D88" s="103">
        <v>1</v>
      </c>
      <c r="E88" s="103">
        <f>Wellness!D88</f>
        <v>0.8</v>
      </c>
      <c r="F88" s="103">
        <f>AVERAGE(Discipline!$D88,Discipline!$E88)</f>
        <v>0.9</v>
      </c>
      <c r="G88" s="104" t="str" cm="1">
        <f t="array" ref="G88">_xlfn.IFS(F88&gt;=80%,"5",F88&gt;=70%,"4",F88&gt;=60%,"3",F88&gt;=50%,"2",F88&gt;=40%,"1",F88&lt;40%,"0")</f>
        <v>5</v>
      </c>
      <c r="H88" s="105">
        <v>18</v>
      </c>
      <c r="I88" s="105">
        <f t="shared" si="18"/>
        <v>2</v>
      </c>
      <c r="J88" s="104"/>
      <c r="K88" s="104">
        <v>3.25</v>
      </c>
      <c r="L88" s="104">
        <v>3.75</v>
      </c>
      <c r="M88" s="104">
        <f t="shared" si="19"/>
        <v>14</v>
      </c>
      <c r="N88" s="104">
        <f t="shared" si="20"/>
        <v>70</v>
      </c>
      <c r="O88" s="106">
        <f t="shared" si="24"/>
        <v>7</v>
      </c>
      <c r="Q88" s="103">
        <f>IFERROR(VLOOKUP(B88,[1]Sheet1!B$4:E$241,4,FALSE),"ER")</f>
        <v>0.90770833333333334</v>
      </c>
      <c r="R88" s="103">
        <f>Wellness!X88</f>
        <v>0.66666666666666663</v>
      </c>
      <c r="S88" s="103">
        <f t="shared" si="25"/>
        <v>0.78718749999999993</v>
      </c>
      <c r="T88" s="104" t="str" cm="1">
        <f t="array" ref="T88">_xlfn.IFS(S88&gt;=80%,"5",S88&gt;=70%,"4",S88&gt;=60%,"3",S88&gt;=50%,"2",S88&gt;=40%,"1",S88&lt;40%,"0")</f>
        <v>4</v>
      </c>
      <c r="U88" s="105">
        <v>2</v>
      </c>
      <c r="V88" s="105">
        <f t="shared" si="21"/>
        <v>0</v>
      </c>
      <c r="W88" s="104">
        <v>2</v>
      </c>
      <c r="X88" s="104">
        <v>3.4285714285714284</v>
      </c>
      <c r="Y88" s="104">
        <v>4</v>
      </c>
      <c r="Z88" s="100">
        <f t="shared" si="26"/>
        <v>13.428571428571429</v>
      </c>
      <c r="AA88" s="100">
        <f t="shared" si="27"/>
        <v>53.714285714285715</v>
      </c>
      <c r="AB88" s="106">
        <f t="shared" si="28"/>
        <v>5.3714285714285719</v>
      </c>
      <c r="AD88" s="82">
        <v>0.98611111111111127</v>
      </c>
      <c r="AE88" s="82">
        <f>Wellness!AR88</f>
        <v>0.83333333333333337</v>
      </c>
      <c r="AF88" s="82">
        <f t="shared" si="29"/>
        <v>0.90972222222222232</v>
      </c>
      <c r="AG88" s="104" t="str" cm="1">
        <f t="array" ref="AG88">_xlfn.IFS(AF88&gt;=80%,"5",AF88&gt;=70%,"4",AF88&gt;=60%,"3",AF88&gt;=50%,"2",AF88&gt;=40%,"1",AF88&lt;40%,"0")</f>
        <v>5</v>
      </c>
      <c r="AH88" s="105">
        <v>12</v>
      </c>
      <c r="AI88" s="105">
        <f t="shared" si="22"/>
        <v>1</v>
      </c>
      <c r="AJ88" s="104">
        <v>3.5</v>
      </c>
      <c r="AK88" s="104">
        <v>2.5555555555555554</v>
      </c>
      <c r="AL88" s="104">
        <v>2.75</v>
      </c>
      <c r="AM88" s="100">
        <f t="shared" si="30"/>
        <v>14.805555555555555</v>
      </c>
      <c r="AN88" s="100">
        <f t="shared" si="31"/>
        <v>59.222222222222221</v>
      </c>
      <c r="AO88" s="106">
        <f t="shared" si="32"/>
        <v>5.9222222222222225</v>
      </c>
      <c r="AQ88" s="82">
        <v>0.9034375</v>
      </c>
      <c r="AR88" s="82">
        <f>Wellness!X88</f>
        <v>0.66666666666666663</v>
      </c>
      <c r="AS88" s="103">
        <f>AVERAGE(Discipline!$D88,Discipline!$E88)</f>
        <v>0.9</v>
      </c>
      <c r="AT88" s="104" t="str" cm="1">
        <f t="array" ref="AT88">_xlfn.IFS(AS88&gt;=80%,"5",AS88&gt;=70%,"4",AS88&gt;=60%,"3",AS88&gt;=50%,"2",AS88&gt;=40%,"1",AS88&lt;40%,"0")</f>
        <v>5</v>
      </c>
      <c r="AU88" s="105">
        <v>18</v>
      </c>
      <c r="AV88" s="105">
        <f t="shared" si="23"/>
        <v>2</v>
      </c>
      <c r="AW88" s="104"/>
      <c r="AX88" s="104">
        <v>3.125</v>
      </c>
      <c r="AY88" s="104">
        <v>2</v>
      </c>
      <c r="AZ88" s="100">
        <f t="shared" si="33"/>
        <v>12.125</v>
      </c>
      <c r="BA88" s="100">
        <f t="shared" si="34"/>
        <v>48.5</v>
      </c>
      <c r="BB88" s="106">
        <f t="shared" si="35"/>
        <v>4.8500000000000005</v>
      </c>
    </row>
    <row r="89" spans="1:54" s="77" customFormat="1" x14ac:dyDescent="0.3">
      <c r="A89" s="71">
        <v>85</v>
      </c>
      <c r="B89" s="60" t="s">
        <v>195</v>
      </c>
      <c r="C89" s="61" t="s">
        <v>196</v>
      </c>
      <c r="D89" s="82">
        <v>0.95</v>
      </c>
      <c r="E89" s="82">
        <f>Wellness!D89</f>
        <v>0.9</v>
      </c>
      <c r="F89" s="82">
        <f>AVERAGE(Discipline!$D89,Discipline!$E89)</f>
        <v>0.92500000000000004</v>
      </c>
      <c r="G89" s="100" t="str" cm="1">
        <f t="array" ref="G89">_xlfn.IFS(F89&gt;=80%,"5",F89&gt;=70%,"4",F89&gt;=60%,"3",F89&gt;=50%,"2",F89&gt;=40%,"1",F89&lt;40%,"0")</f>
        <v>5</v>
      </c>
      <c r="H89" s="101">
        <v>23</v>
      </c>
      <c r="I89" s="101">
        <f t="shared" si="18"/>
        <v>3</v>
      </c>
      <c r="J89" s="100"/>
      <c r="K89" s="100">
        <v>2.4285714285714284</v>
      </c>
      <c r="L89" s="100">
        <v>3.1428571428571428</v>
      </c>
      <c r="M89" s="100">
        <f t="shared" si="19"/>
        <v>13.571428571428571</v>
      </c>
      <c r="N89" s="100">
        <f t="shared" si="20"/>
        <v>67.857142857142861</v>
      </c>
      <c r="O89" s="99">
        <f t="shared" si="24"/>
        <v>6.7857142857142865</v>
      </c>
      <c r="Q89" s="82">
        <f>IFERROR(VLOOKUP(B89,[1]Sheet1!B$4:E$241,4,FALSE),"ER")</f>
        <v>0.85165322580645153</v>
      </c>
      <c r="R89" s="82">
        <f>Wellness!X89</f>
        <v>0.93333333333333335</v>
      </c>
      <c r="S89" s="82">
        <f t="shared" si="25"/>
        <v>0.89249327956989244</v>
      </c>
      <c r="T89" s="100" t="str" cm="1">
        <f t="array" ref="T89">_xlfn.IFS(S89&gt;=80%,"5",S89&gt;=70%,"4",S89&gt;=60%,"3",S89&gt;=50%,"2",S89&gt;=40%,"1",S89&lt;40%,"0")</f>
        <v>5</v>
      </c>
      <c r="U89" s="101">
        <v>16</v>
      </c>
      <c r="V89" s="101">
        <f t="shared" si="21"/>
        <v>2</v>
      </c>
      <c r="W89" s="100">
        <v>0</v>
      </c>
      <c r="X89" s="100">
        <v>2.8333333333333335</v>
      </c>
      <c r="Y89" s="100">
        <v>3.2</v>
      </c>
      <c r="Z89" s="100">
        <f t="shared" si="26"/>
        <v>13.033333333333335</v>
      </c>
      <c r="AA89" s="100">
        <f t="shared" si="27"/>
        <v>52.13333333333334</v>
      </c>
      <c r="AB89" s="99">
        <f t="shared" si="28"/>
        <v>5.2133333333333347</v>
      </c>
      <c r="AD89" s="82">
        <v>0.91805555555555562</v>
      </c>
      <c r="AE89" s="82">
        <f>Wellness!AR89</f>
        <v>0.66666666666666663</v>
      </c>
      <c r="AF89" s="82">
        <f t="shared" si="29"/>
        <v>0.79236111111111107</v>
      </c>
      <c r="AG89" s="100" t="str" cm="1">
        <f t="array" ref="AG89">_xlfn.IFS(AF89&gt;=80%,"5",AF89&gt;=70%,"4",AF89&gt;=60%,"3",AF89&gt;=50%,"2",AF89&gt;=40%,"1",AF89&lt;40%,"0")</f>
        <v>4</v>
      </c>
      <c r="AH89" s="101">
        <v>12</v>
      </c>
      <c r="AI89" s="101">
        <f t="shared" si="22"/>
        <v>1</v>
      </c>
      <c r="AJ89" s="100">
        <v>1</v>
      </c>
      <c r="AK89" s="100">
        <v>0.77777777777777779</v>
      </c>
      <c r="AL89" s="100">
        <v>0.875</v>
      </c>
      <c r="AM89" s="100">
        <f t="shared" si="30"/>
        <v>7.6527777777777777</v>
      </c>
      <c r="AN89" s="100">
        <f t="shared" si="31"/>
        <v>30.611111111111111</v>
      </c>
      <c r="AO89" s="99">
        <f t="shared" si="32"/>
        <v>3.0611111111111113</v>
      </c>
      <c r="AQ89" s="82">
        <v>0.88166666666666671</v>
      </c>
      <c r="AR89" s="82">
        <f>Wellness!X89</f>
        <v>0.93333333333333335</v>
      </c>
      <c r="AS89" s="82">
        <f>AVERAGE(Discipline!$D89,Discipline!$E89)</f>
        <v>0.92500000000000004</v>
      </c>
      <c r="AT89" s="100" t="str" cm="1">
        <f t="array" ref="AT89">_xlfn.IFS(AS89&gt;=80%,"5",AS89&gt;=70%,"4",AS89&gt;=60%,"3",AS89&gt;=50%,"2",AS89&gt;=40%,"1",AS89&lt;40%,"0")</f>
        <v>5</v>
      </c>
      <c r="AU89" s="101">
        <v>23</v>
      </c>
      <c r="AV89" s="101">
        <f t="shared" si="23"/>
        <v>3</v>
      </c>
      <c r="AW89" s="100"/>
      <c r="AX89" s="100">
        <v>3.375</v>
      </c>
      <c r="AY89" s="100">
        <v>3.3333333333333335</v>
      </c>
      <c r="AZ89" s="100">
        <f t="shared" si="33"/>
        <v>14.708333333333334</v>
      </c>
      <c r="BA89" s="100">
        <f t="shared" si="34"/>
        <v>58.833333333333336</v>
      </c>
      <c r="BB89" s="99">
        <f t="shared" si="35"/>
        <v>5.8833333333333337</v>
      </c>
    </row>
    <row r="90" spans="1:54" s="77" customFormat="1" x14ac:dyDescent="0.3">
      <c r="A90" s="72">
        <v>86</v>
      </c>
      <c r="B90" s="64" t="s">
        <v>197</v>
      </c>
      <c r="C90" s="65" t="s">
        <v>198</v>
      </c>
      <c r="D90" s="103">
        <v>0.92859999999999998</v>
      </c>
      <c r="E90" s="103">
        <f>Wellness!D90</f>
        <v>0.66666666666666663</v>
      </c>
      <c r="F90" s="103">
        <f>AVERAGE(Discipline!$D90,Discipline!$E90)</f>
        <v>0.79763333333333331</v>
      </c>
      <c r="G90" s="104" t="str" cm="1">
        <f t="array" ref="G90">_xlfn.IFS(F90&gt;=80%,"5",F90&gt;=70%,"4",F90&gt;=60%,"3",F90&gt;=50%,"2",F90&gt;=40%,"1",F90&lt;40%,"0")</f>
        <v>4</v>
      </c>
      <c r="H90" s="105">
        <v>2</v>
      </c>
      <c r="I90" s="105">
        <f t="shared" si="18"/>
        <v>0</v>
      </c>
      <c r="J90" s="104"/>
      <c r="K90" s="104">
        <v>1.75</v>
      </c>
      <c r="L90" s="104">
        <v>2</v>
      </c>
      <c r="M90" s="104">
        <f t="shared" si="19"/>
        <v>7.75</v>
      </c>
      <c r="N90" s="104">
        <f t="shared" si="20"/>
        <v>38.75</v>
      </c>
      <c r="O90" s="106">
        <f t="shared" si="24"/>
        <v>3.875</v>
      </c>
      <c r="Q90" s="103">
        <f>IFERROR(VLOOKUP(B90,[1]Sheet1!B$4:E$241,4,FALSE),"ER")</f>
        <v>0.98181818181818181</v>
      </c>
      <c r="R90" s="103">
        <f>Wellness!X90</f>
        <v>0.1</v>
      </c>
      <c r="S90" s="103">
        <f t="shared" si="25"/>
        <v>0.54090909090909089</v>
      </c>
      <c r="T90" s="104" t="str" cm="1">
        <f t="array" ref="T90">_xlfn.IFS(S90&gt;=80%,"5",S90&gt;=70%,"4",S90&gt;=60%,"3",S90&gt;=50%,"2",S90&gt;=40%,"1",S90&lt;40%,"0")</f>
        <v>2</v>
      </c>
      <c r="U90" s="105">
        <v>0</v>
      </c>
      <c r="V90" s="105">
        <f t="shared" si="21"/>
        <v>0</v>
      </c>
      <c r="W90" s="104">
        <v>3</v>
      </c>
      <c r="X90" s="104">
        <v>3.0714285714285716</v>
      </c>
      <c r="Y90" s="104">
        <v>3.4</v>
      </c>
      <c r="Z90" s="100">
        <f t="shared" si="26"/>
        <v>11.471428571428572</v>
      </c>
      <c r="AA90" s="100">
        <f t="shared" si="27"/>
        <v>45.885714285714286</v>
      </c>
      <c r="AB90" s="106">
        <f t="shared" si="28"/>
        <v>4.588571428571429</v>
      </c>
      <c r="AD90" s="82">
        <v>0.91642628205128207</v>
      </c>
      <c r="AE90" s="82">
        <f>Wellness!AR90</f>
        <v>0.66666666666666663</v>
      </c>
      <c r="AF90" s="82">
        <f t="shared" si="29"/>
        <v>0.79154647435897441</v>
      </c>
      <c r="AG90" s="104" t="str" cm="1">
        <f t="array" ref="AG90">_xlfn.IFS(AF90&gt;=80%,"5",AF90&gt;=70%,"4",AF90&gt;=60%,"3",AF90&gt;=50%,"2",AF90&gt;=40%,"1",AF90&lt;40%,"0")</f>
        <v>4</v>
      </c>
      <c r="AH90" s="105">
        <v>1</v>
      </c>
      <c r="AI90" s="105">
        <f t="shared" si="22"/>
        <v>0</v>
      </c>
      <c r="AJ90" s="104">
        <v>3.125</v>
      </c>
      <c r="AK90" s="104">
        <v>1.3333333333333333</v>
      </c>
      <c r="AL90" s="104">
        <v>2</v>
      </c>
      <c r="AM90" s="100">
        <f t="shared" si="30"/>
        <v>10.458333333333332</v>
      </c>
      <c r="AN90" s="100">
        <f t="shared" si="31"/>
        <v>41.833333333333329</v>
      </c>
      <c r="AO90" s="106">
        <f t="shared" si="32"/>
        <v>4.1833333333333327</v>
      </c>
      <c r="AQ90" s="82">
        <v>0.97083333333333333</v>
      </c>
      <c r="AR90" s="82">
        <f>Wellness!X90</f>
        <v>0.1</v>
      </c>
      <c r="AS90" s="103">
        <f>AVERAGE(Discipline!$D90,Discipline!$E90)</f>
        <v>0.79763333333333331</v>
      </c>
      <c r="AT90" s="104" t="str" cm="1">
        <f t="array" ref="AT90">_xlfn.IFS(AS90&gt;=80%,"5",AS90&gt;=70%,"4",AS90&gt;=60%,"3",AS90&gt;=50%,"2",AS90&gt;=40%,"1",AS90&lt;40%,"0")</f>
        <v>4</v>
      </c>
      <c r="AU90" s="105">
        <v>2</v>
      </c>
      <c r="AV90" s="105">
        <f t="shared" si="23"/>
        <v>0</v>
      </c>
      <c r="AW90" s="104"/>
      <c r="AX90" s="104">
        <v>3.5</v>
      </c>
      <c r="AY90" s="104">
        <v>4</v>
      </c>
      <c r="AZ90" s="100">
        <f t="shared" si="33"/>
        <v>11.5</v>
      </c>
      <c r="BA90" s="100">
        <f t="shared" si="34"/>
        <v>46</v>
      </c>
      <c r="BB90" s="106">
        <f t="shared" si="35"/>
        <v>4.6000000000000005</v>
      </c>
    </row>
    <row r="91" spans="1:54" s="77" customFormat="1" x14ac:dyDescent="0.3">
      <c r="A91" s="71">
        <v>87</v>
      </c>
      <c r="B91" s="60" t="s">
        <v>199</v>
      </c>
      <c r="C91" s="61" t="s">
        <v>200</v>
      </c>
      <c r="D91" s="82">
        <v>0.93330000000000002</v>
      </c>
      <c r="E91" s="82">
        <f>Wellness!D91</f>
        <v>1</v>
      </c>
      <c r="F91" s="82">
        <f>AVERAGE(Discipline!$D91,Discipline!$E91)</f>
        <v>0.96665000000000001</v>
      </c>
      <c r="G91" s="100" t="str" cm="1">
        <f t="array" ref="G91">_xlfn.IFS(F91&gt;=80%,"5",F91&gt;=70%,"4",F91&gt;=60%,"3",F91&gt;=50%,"2",F91&gt;=40%,"1",F91&lt;40%,"0")</f>
        <v>5</v>
      </c>
      <c r="H91" s="101">
        <v>20</v>
      </c>
      <c r="I91" s="101">
        <f t="shared" si="18"/>
        <v>3</v>
      </c>
      <c r="J91" s="100"/>
      <c r="K91" s="100">
        <v>2.875</v>
      </c>
      <c r="L91" s="100">
        <v>2.75</v>
      </c>
      <c r="M91" s="100">
        <f t="shared" si="19"/>
        <v>13.625</v>
      </c>
      <c r="N91" s="100">
        <f t="shared" si="20"/>
        <v>68.125</v>
      </c>
      <c r="O91" s="99">
        <f t="shared" si="24"/>
        <v>6.8125</v>
      </c>
      <c r="Q91" s="82">
        <f>IFERROR(VLOOKUP(B91,[1]Sheet1!B$4:E$241,4,FALSE),"ER")</f>
        <v>0.93187500000000001</v>
      </c>
      <c r="R91" s="82">
        <f>Wellness!X91</f>
        <v>1</v>
      </c>
      <c r="S91" s="82">
        <f t="shared" si="25"/>
        <v>0.9659375</v>
      </c>
      <c r="T91" s="100" t="str" cm="1">
        <f t="array" ref="T91">_xlfn.IFS(S91&gt;=80%,"5",S91&gt;=70%,"4",S91&gt;=60%,"3",S91&gt;=50%,"2",S91&gt;=40%,"1",S91&lt;40%,"0")</f>
        <v>5</v>
      </c>
      <c r="U91" s="101">
        <v>14</v>
      </c>
      <c r="V91" s="101">
        <f t="shared" si="21"/>
        <v>1</v>
      </c>
      <c r="W91" s="100">
        <v>2</v>
      </c>
      <c r="X91" s="100">
        <v>2.8571428571428572</v>
      </c>
      <c r="Y91" s="100">
        <v>2.8</v>
      </c>
      <c r="Z91" s="100">
        <f t="shared" si="26"/>
        <v>13.657142857142858</v>
      </c>
      <c r="AA91" s="100">
        <f t="shared" si="27"/>
        <v>54.628571428571441</v>
      </c>
      <c r="AB91" s="99">
        <f t="shared" si="28"/>
        <v>5.4628571428571444</v>
      </c>
      <c r="AD91" s="82">
        <v>0.9380952380952382</v>
      </c>
      <c r="AE91" s="82">
        <f>Wellness!AR91</f>
        <v>1</v>
      </c>
      <c r="AF91" s="82">
        <f t="shared" si="29"/>
        <v>0.96904761904761916</v>
      </c>
      <c r="AG91" s="100" t="str" cm="1">
        <f t="array" ref="AG91">_xlfn.IFS(AF91&gt;=80%,"5",AF91&gt;=70%,"4",AF91&gt;=60%,"3",AF91&gt;=50%,"2",AF91&gt;=40%,"1",AF91&lt;40%,"0")</f>
        <v>5</v>
      </c>
      <c r="AH91" s="101">
        <v>14</v>
      </c>
      <c r="AI91" s="101">
        <f t="shared" si="22"/>
        <v>1</v>
      </c>
      <c r="AJ91" s="100">
        <v>3.625</v>
      </c>
      <c r="AK91" s="100">
        <v>2.6666666666666665</v>
      </c>
      <c r="AL91" s="100">
        <v>3.5</v>
      </c>
      <c r="AM91" s="100">
        <f t="shared" si="30"/>
        <v>15.791666666666666</v>
      </c>
      <c r="AN91" s="100">
        <f t="shared" si="31"/>
        <v>63.166666666666657</v>
      </c>
      <c r="AO91" s="99">
        <f t="shared" si="32"/>
        <v>6.3166666666666664</v>
      </c>
      <c r="AQ91" s="82">
        <v>0.88672360248447191</v>
      </c>
      <c r="AR91" s="82">
        <f>Wellness!X91</f>
        <v>1</v>
      </c>
      <c r="AS91" s="82">
        <f>AVERAGE(Discipline!$D91,Discipline!$E91)</f>
        <v>0.96665000000000001</v>
      </c>
      <c r="AT91" s="100" t="str" cm="1">
        <f t="array" ref="AT91">_xlfn.IFS(AS91&gt;=80%,"5",AS91&gt;=70%,"4",AS91&gt;=60%,"3",AS91&gt;=50%,"2",AS91&gt;=40%,"1",AS91&lt;40%,"0")</f>
        <v>5</v>
      </c>
      <c r="AU91" s="101">
        <v>20</v>
      </c>
      <c r="AV91" s="101">
        <f t="shared" si="23"/>
        <v>3</v>
      </c>
      <c r="AW91" s="100"/>
      <c r="AX91" s="100">
        <v>3.25</v>
      </c>
      <c r="AY91" s="100">
        <v>2.6666666666666665</v>
      </c>
      <c r="AZ91" s="100">
        <f t="shared" si="33"/>
        <v>13.916666666666666</v>
      </c>
      <c r="BA91" s="100">
        <f t="shared" si="34"/>
        <v>55.666666666666664</v>
      </c>
      <c r="BB91" s="99">
        <f t="shared" si="35"/>
        <v>5.5666666666666664</v>
      </c>
    </row>
    <row r="92" spans="1:54" s="77" customFormat="1" x14ac:dyDescent="0.3">
      <c r="A92" s="72">
        <v>88</v>
      </c>
      <c r="B92" s="64" t="s">
        <v>201</v>
      </c>
      <c r="C92" s="65" t="s">
        <v>202</v>
      </c>
      <c r="D92" s="103">
        <v>0.95</v>
      </c>
      <c r="E92" s="103">
        <f>Wellness!D92</f>
        <v>0.93333333333333335</v>
      </c>
      <c r="F92" s="103">
        <f>AVERAGE(Discipline!$D92,Discipline!$E92)</f>
        <v>0.94166666666666665</v>
      </c>
      <c r="G92" s="104" t="str" cm="1">
        <f t="array" ref="G92">_xlfn.IFS(F92&gt;=80%,"5",F92&gt;=70%,"4",F92&gt;=60%,"3",F92&gt;=50%,"2",F92&gt;=40%,"1",F92&lt;40%,"0")</f>
        <v>5</v>
      </c>
      <c r="H92" s="105">
        <v>23</v>
      </c>
      <c r="I92" s="105">
        <f t="shared" si="18"/>
        <v>3</v>
      </c>
      <c r="J92" s="104"/>
      <c r="K92" s="104">
        <v>3.2946428571428572</v>
      </c>
      <c r="L92" s="104">
        <v>3.5357142857142856</v>
      </c>
      <c r="M92" s="104">
        <f t="shared" si="19"/>
        <v>14.830357142857142</v>
      </c>
      <c r="N92" s="104">
        <f t="shared" si="20"/>
        <v>74.151785714285708</v>
      </c>
      <c r="O92" s="106">
        <f t="shared" si="24"/>
        <v>7.4151785714285712</v>
      </c>
      <c r="Q92" s="103">
        <f>IFERROR(VLOOKUP(B92,[1]Sheet1!B$4:E$241,4,FALSE),"ER")</f>
        <v>0.83275537634408603</v>
      </c>
      <c r="R92" s="103">
        <f>Wellness!X92</f>
        <v>0.8</v>
      </c>
      <c r="S92" s="103">
        <f t="shared" si="25"/>
        <v>0.81637768817204304</v>
      </c>
      <c r="T92" s="104" t="str" cm="1">
        <f t="array" ref="T92">_xlfn.IFS(S92&gt;=80%,"5",S92&gt;=70%,"4",S92&gt;=60%,"3",S92&gt;=50%,"2",S92&gt;=40%,"1",S92&lt;40%,"0")</f>
        <v>5</v>
      </c>
      <c r="U92" s="105">
        <v>17</v>
      </c>
      <c r="V92" s="105">
        <f t="shared" si="21"/>
        <v>2</v>
      </c>
      <c r="W92" s="104">
        <v>3</v>
      </c>
      <c r="X92" s="104">
        <v>2.7142857142857144</v>
      </c>
      <c r="Y92" s="104">
        <v>3</v>
      </c>
      <c r="Z92" s="100">
        <f t="shared" si="26"/>
        <v>15.714285714285715</v>
      </c>
      <c r="AA92" s="100">
        <f t="shared" si="27"/>
        <v>62.857142857142854</v>
      </c>
      <c r="AB92" s="106">
        <f t="shared" si="28"/>
        <v>6.2857142857142856</v>
      </c>
      <c r="AD92" s="82">
        <v>0.79861111111111127</v>
      </c>
      <c r="AE92" s="82">
        <f>Wellness!AR92</f>
        <v>0.8</v>
      </c>
      <c r="AF92" s="82">
        <f t="shared" si="29"/>
        <v>0.79930555555555571</v>
      </c>
      <c r="AG92" s="104" t="str" cm="1">
        <f t="array" ref="AG92">_xlfn.IFS(AF92&gt;=80%,"5",AF92&gt;=70%,"4",AF92&gt;=60%,"3",AF92&gt;=50%,"2",AF92&gt;=40%,"1",AF92&lt;40%,"0")</f>
        <v>4</v>
      </c>
      <c r="AH92" s="105">
        <v>15</v>
      </c>
      <c r="AI92" s="105">
        <f t="shared" si="22"/>
        <v>2</v>
      </c>
      <c r="AJ92" s="104">
        <v>2.125</v>
      </c>
      <c r="AK92" s="104">
        <v>0.66666666666666663</v>
      </c>
      <c r="AL92" s="104">
        <v>1.625</v>
      </c>
      <c r="AM92" s="100">
        <f t="shared" si="30"/>
        <v>10.416666666666668</v>
      </c>
      <c r="AN92" s="100">
        <f t="shared" si="31"/>
        <v>41.666666666666671</v>
      </c>
      <c r="AO92" s="106">
        <f t="shared" si="32"/>
        <v>4.166666666666667</v>
      </c>
      <c r="AQ92" s="82">
        <v>0.86714975845410625</v>
      </c>
      <c r="AR92" s="82">
        <f>Wellness!X92</f>
        <v>0.8</v>
      </c>
      <c r="AS92" s="103">
        <f>AVERAGE(Discipline!$D92,Discipline!$E92)</f>
        <v>0.94166666666666665</v>
      </c>
      <c r="AT92" s="104" t="str" cm="1">
        <f t="array" ref="AT92">_xlfn.IFS(AS92&gt;=80%,"5",AS92&gt;=70%,"4",AS92&gt;=60%,"3",AS92&gt;=50%,"2",AS92&gt;=40%,"1",AS92&lt;40%,"0")</f>
        <v>5</v>
      </c>
      <c r="AU92" s="105">
        <v>23</v>
      </c>
      <c r="AV92" s="105">
        <f t="shared" si="23"/>
        <v>3</v>
      </c>
      <c r="AW92" s="104"/>
      <c r="AX92" s="104">
        <v>4</v>
      </c>
      <c r="AY92" s="104">
        <v>3.3333333333333335</v>
      </c>
      <c r="AZ92" s="100">
        <f t="shared" si="33"/>
        <v>15.333333333333334</v>
      </c>
      <c r="BA92" s="100">
        <f t="shared" si="34"/>
        <v>61.333333333333343</v>
      </c>
      <c r="BB92" s="106">
        <f t="shared" si="35"/>
        <v>6.1333333333333346</v>
      </c>
    </row>
    <row r="93" spans="1:54" s="77" customFormat="1" x14ac:dyDescent="0.3">
      <c r="A93" s="71">
        <v>89</v>
      </c>
      <c r="B93" s="60" t="s">
        <v>203</v>
      </c>
      <c r="C93" s="61" t="s">
        <v>204</v>
      </c>
      <c r="D93" s="82">
        <v>0.9</v>
      </c>
      <c r="E93" s="82">
        <f>Wellness!D93</f>
        <v>0.66666666666666663</v>
      </c>
      <c r="F93" s="82">
        <f>AVERAGE(Discipline!$D93,Discipline!$E93)</f>
        <v>0.78333333333333333</v>
      </c>
      <c r="G93" s="100" t="str" cm="1">
        <f t="array" ref="G93">_xlfn.IFS(F93&gt;=80%,"5",F93&gt;=70%,"4",F93&gt;=60%,"3",F93&gt;=50%,"2",F93&gt;=40%,"1",F93&lt;40%,"0")</f>
        <v>4</v>
      </c>
      <c r="H93" s="101">
        <v>11</v>
      </c>
      <c r="I93" s="101">
        <f t="shared" si="18"/>
        <v>1</v>
      </c>
      <c r="J93" s="100"/>
      <c r="K93" s="100">
        <v>2.5</v>
      </c>
      <c r="L93" s="100">
        <v>2.75</v>
      </c>
      <c r="M93" s="100">
        <f t="shared" si="19"/>
        <v>10.25</v>
      </c>
      <c r="N93" s="100">
        <f t="shared" si="20"/>
        <v>51.249999999999993</v>
      </c>
      <c r="O93" s="99">
        <f t="shared" si="24"/>
        <v>5.125</v>
      </c>
      <c r="Q93" s="82">
        <f>IFERROR(VLOOKUP(B93,[1]Sheet1!B$4:E$241,4,FALSE),"ER")</f>
        <v>0.74735215053763449</v>
      </c>
      <c r="R93" s="82">
        <f>Wellness!X93</f>
        <v>0.6333333333333333</v>
      </c>
      <c r="S93" s="82">
        <f t="shared" si="25"/>
        <v>0.69034274193548395</v>
      </c>
      <c r="T93" s="100" t="str" cm="1">
        <f t="array" ref="T93">_xlfn.IFS(S93&gt;=80%,"5",S93&gt;=70%,"4",S93&gt;=60%,"3",S93&gt;=50%,"2",S93&gt;=40%,"1",S93&lt;40%,"0")</f>
        <v>3</v>
      </c>
      <c r="U93" s="101">
        <v>4</v>
      </c>
      <c r="V93" s="101">
        <f t="shared" si="21"/>
        <v>0</v>
      </c>
      <c r="W93" s="100">
        <v>3</v>
      </c>
      <c r="X93" s="100">
        <v>3</v>
      </c>
      <c r="Y93" s="100">
        <v>3</v>
      </c>
      <c r="Z93" s="100">
        <f t="shared" si="26"/>
        <v>12</v>
      </c>
      <c r="AA93" s="100">
        <f t="shared" si="27"/>
        <v>48</v>
      </c>
      <c r="AB93" s="99">
        <f t="shared" si="28"/>
        <v>4.8000000000000007</v>
      </c>
      <c r="AD93" s="82">
        <v>0.72857142857142865</v>
      </c>
      <c r="AE93" s="82">
        <f>Wellness!AR93</f>
        <v>0.1</v>
      </c>
      <c r="AF93" s="82">
        <f t="shared" si="29"/>
        <v>0.41428571428571431</v>
      </c>
      <c r="AG93" s="100" t="str" cm="1">
        <f t="array" ref="AG93">_xlfn.IFS(AF93&gt;=80%,"5",AF93&gt;=70%,"4",AF93&gt;=60%,"3",AF93&gt;=50%,"2",AF93&gt;=40%,"1",AF93&lt;40%,"0")</f>
        <v>1</v>
      </c>
      <c r="AH93" s="101">
        <v>2</v>
      </c>
      <c r="AI93" s="101">
        <f t="shared" si="22"/>
        <v>0</v>
      </c>
      <c r="AJ93" s="100">
        <v>2.5</v>
      </c>
      <c r="AK93" s="100">
        <v>0.66666666666666663</v>
      </c>
      <c r="AL93" s="100">
        <v>1.875</v>
      </c>
      <c r="AM93" s="100">
        <f t="shared" si="30"/>
        <v>6.0416666666666661</v>
      </c>
      <c r="AN93" s="100">
        <f t="shared" si="31"/>
        <v>24.166666666666664</v>
      </c>
      <c r="AO93" s="99">
        <f t="shared" si="32"/>
        <v>2.4166666666666665</v>
      </c>
      <c r="AQ93" s="82">
        <v>0.91927083333333348</v>
      </c>
      <c r="AR93" s="82">
        <f>Wellness!X93</f>
        <v>0.6333333333333333</v>
      </c>
      <c r="AS93" s="82">
        <f>AVERAGE(Discipline!$D93,Discipline!$E93)</f>
        <v>0.78333333333333333</v>
      </c>
      <c r="AT93" s="100" t="str" cm="1">
        <f t="array" ref="AT93">_xlfn.IFS(AS93&gt;=80%,"5",AS93&gt;=70%,"4",AS93&gt;=60%,"3",AS93&gt;=50%,"2",AS93&gt;=40%,"1",AS93&lt;40%,"0")</f>
        <v>4</v>
      </c>
      <c r="AU93" s="101">
        <v>11</v>
      </c>
      <c r="AV93" s="101">
        <f t="shared" si="23"/>
        <v>1</v>
      </c>
      <c r="AW93" s="100"/>
      <c r="AX93" s="100">
        <v>3.25</v>
      </c>
      <c r="AY93" s="100">
        <v>3.3333333333333335</v>
      </c>
      <c r="AZ93" s="100">
        <f t="shared" si="33"/>
        <v>11.583333333333334</v>
      </c>
      <c r="BA93" s="100">
        <f t="shared" si="34"/>
        <v>46.333333333333336</v>
      </c>
      <c r="BB93" s="99">
        <f t="shared" si="35"/>
        <v>4.6333333333333337</v>
      </c>
    </row>
    <row r="94" spans="1:54" s="77" customFormat="1" x14ac:dyDescent="0.3">
      <c r="A94" s="72">
        <v>90</v>
      </c>
      <c r="B94" s="64" t="s">
        <v>205</v>
      </c>
      <c r="C94" s="65" t="s">
        <v>206</v>
      </c>
      <c r="D94" s="103">
        <v>0.95</v>
      </c>
      <c r="E94" s="103">
        <f>Wellness!D94</f>
        <v>0.66666666666666663</v>
      </c>
      <c r="F94" s="103">
        <f>AVERAGE(Discipline!$D94,Discipline!$E94)</f>
        <v>0.80833333333333335</v>
      </c>
      <c r="G94" s="104" t="str" cm="1">
        <f t="array" ref="G94">_xlfn.IFS(F94&gt;=80%,"5",F94&gt;=70%,"4",F94&gt;=60%,"3",F94&gt;=50%,"2",F94&gt;=40%,"1",F94&lt;40%,"0")</f>
        <v>5</v>
      </c>
      <c r="H94" s="105">
        <v>13</v>
      </c>
      <c r="I94" s="105">
        <f t="shared" si="18"/>
        <v>1</v>
      </c>
      <c r="J94" s="104"/>
      <c r="K94" s="104">
        <v>3</v>
      </c>
      <c r="L94" s="104">
        <v>3.5</v>
      </c>
      <c r="M94" s="104">
        <f t="shared" si="19"/>
        <v>12.5</v>
      </c>
      <c r="N94" s="104">
        <f t="shared" si="20"/>
        <v>62.5</v>
      </c>
      <c r="O94" s="106">
        <f t="shared" si="24"/>
        <v>6.25</v>
      </c>
      <c r="Q94" s="103">
        <f>IFERROR(VLOOKUP(B94,[1]Sheet1!B$4:E$241,4,FALSE),"ER")</f>
        <v>0.90165322580645169</v>
      </c>
      <c r="R94" s="103">
        <f>Wellness!X94</f>
        <v>0.1</v>
      </c>
      <c r="S94" s="103">
        <f t="shared" si="25"/>
        <v>0.50082661290322583</v>
      </c>
      <c r="T94" s="104" t="str" cm="1">
        <f t="array" ref="T94">_xlfn.IFS(S94&gt;=80%,"5",S94&gt;=70%,"4",S94&gt;=60%,"3",S94&gt;=50%,"2",S94&gt;=40%,"1",S94&lt;40%,"0")</f>
        <v>2</v>
      </c>
      <c r="U94" s="105">
        <v>1</v>
      </c>
      <c r="V94" s="105">
        <f t="shared" si="21"/>
        <v>0</v>
      </c>
      <c r="W94" s="104">
        <v>1</v>
      </c>
      <c r="X94" s="104">
        <v>2.7142857142857144</v>
      </c>
      <c r="Y94" s="104">
        <v>2.6</v>
      </c>
      <c r="Z94" s="100">
        <f t="shared" si="26"/>
        <v>8.3142857142857149</v>
      </c>
      <c r="AA94" s="100">
        <f t="shared" si="27"/>
        <v>33.25714285714286</v>
      </c>
      <c r="AB94" s="106">
        <f t="shared" si="28"/>
        <v>3.3257142857142861</v>
      </c>
      <c r="AD94" s="82">
        <v>0.82561431623931625</v>
      </c>
      <c r="AE94" s="82">
        <f>Wellness!AR94</f>
        <v>0.1</v>
      </c>
      <c r="AF94" s="82">
        <f t="shared" si="29"/>
        <v>0.46280715811965811</v>
      </c>
      <c r="AG94" s="104" t="str" cm="1">
        <f t="array" ref="AG94">_xlfn.IFS(AF94&gt;=80%,"5",AF94&gt;=70%,"4",AF94&gt;=60%,"3",AF94&gt;=50%,"2",AF94&gt;=40%,"1",AF94&lt;40%,"0")</f>
        <v>1</v>
      </c>
      <c r="AH94" s="105">
        <v>2</v>
      </c>
      <c r="AI94" s="105">
        <f t="shared" si="22"/>
        <v>0</v>
      </c>
      <c r="AJ94" s="104">
        <v>1.125</v>
      </c>
      <c r="AK94" s="104">
        <v>1.2222222222222223</v>
      </c>
      <c r="AL94" s="104">
        <v>1.375</v>
      </c>
      <c r="AM94" s="100">
        <f t="shared" si="30"/>
        <v>4.7222222222222223</v>
      </c>
      <c r="AN94" s="100">
        <f t="shared" si="31"/>
        <v>18.888888888888889</v>
      </c>
      <c r="AO94" s="106">
        <f t="shared" si="32"/>
        <v>1.8888888888888891</v>
      </c>
      <c r="AQ94" s="82">
        <v>0.8935866013071897</v>
      </c>
      <c r="AR94" s="82">
        <f>Wellness!X94</f>
        <v>0.1</v>
      </c>
      <c r="AS94" s="103">
        <f>AVERAGE(Discipline!$D94,Discipline!$E94)</f>
        <v>0.80833333333333335</v>
      </c>
      <c r="AT94" s="104" t="str" cm="1">
        <f t="array" ref="AT94">_xlfn.IFS(AS94&gt;=80%,"5",AS94&gt;=70%,"4",AS94&gt;=60%,"3",AS94&gt;=50%,"2",AS94&gt;=40%,"1",AS94&lt;40%,"0")</f>
        <v>5</v>
      </c>
      <c r="AU94" s="105">
        <v>13</v>
      </c>
      <c r="AV94" s="105">
        <f t="shared" si="23"/>
        <v>1</v>
      </c>
      <c r="AW94" s="104"/>
      <c r="AX94" s="104">
        <v>3.75</v>
      </c>
      <c r="AY94" s="104">
        <v>3.3333333333333335</v>
      </c>
      <c r="AZ94" s="100">
        <f t="shared" si="33"/>
        <v>13.083333333333334</v>
      </c>
      <c r="BA94" s="100">
        <f t="shared" si="34"/>
        <v>52.333333333333329</v>
      </c>
      <c r="BB94" s="106">
        <f t="shared" si="35"/>
        <v>5.2333333333333334</v>
      </c>
    </row>
    <row r="95" spans="1:54" s="77" customFormat="1" x14ac:dyDescent="0.3">
      <c r="A95" s="71">
        <v>91</v>
      </c>
      <c r="B95" s="60" t="s">
        <v>208</v>
      </c>
      <c r="C95" s="61" t="s">
        <v>209</v>
      </c>
      <c r="D95" s="82">
        <v>0.7</v>
      </c>
      <c r="E95" s="82">
        <f>Wellness!D95</f>
        <v>0</v>
      </c>
      <c r="F95" s="82">
        <f>AVERAGE(Discipline!$D95,Discipline!$E95)</f>
        <v>0.35</v>
      </c>
      <c r="G95" s="100" t="str" cm="1">
        <f t="array" ref="G95">_xlfn.IFS(F95&gt;=80%,"5",F95&gt;=70%,"4",F95&gt;=60%,"3",F95&gt;=50%,"2",F95&gt;=40%,"1",F95&lt;40%,"0")</f>
        <v>0</v>
      </c>
      <c r="H95" s="101">
        <v>0</v>
      </c>
      <c r="I95" s="101">
        <f t="shared" si="18"/>
        <v>0</v>
      </c>
      <c r="J95" s="100"/>
      <c r="K95" s="100">
        <v>2</v>
      </c>
      <c r="L95" s="100">
        <v>2</v>
      </c>
      <c r="M95" s="100">
        <f t="shared" si="19"/>
        <v>4</v>
      </c>
      <c r="N95" s="100">
        <f t="shared" si="20"/>
        <v>20</v>
      </c>
      <c r="O95" s="99">
        <f t="shared" si="24"/>
        <v>2</v>
      </c>
      <c r="Q95" s="82">
        <f>IFERROR(VLOOKUP(B95,[1]Sheet1!B$4:E$241,4,FALSE),"ER")</f>
        <v>0.6121774193548386</v>
      </c>
      <c r="R95" s="82">
        <f>Wellness!X95</f>
        <v>0</v>
      </c>
      <c r="S95" s="82">
        <f t="shared" si="25"/>
        <v>0.3060887096774193</v>
      </c>
      <c r="T95" s="100" t="str" cm="1">
        <f t="array" ref="T95">_xlfn.IFS(S95&gt;=80%,"5",S95&gt;=70%,"4",S95&gt;=60%,"3",S95&gt;=50%,"2",S95&gt;=40%,"1",S95&lt;40%,"0")</f>
        <v>0</v>
      </c>
      <c r="U95" s="101">
        <v>0</v>
      </c>
      <c r="V95" s="101">
        <f t="shared" si="21"/>
        <v>0</v>
      </c>
      <c r="W95" s="100">
        <v>3</v>
      </c>
      <c r="X95" s="100">
        <v>2</v>
      </c>
      <c r="Y95" s="100">
        <v>1.8</v>
      </c>
      <c r="Z95" s="100">
        <f t="shared" si="26"/>
        <v>6.8</v>
      </c>
      <c r="AA95" s="100">
        <f t="shared" si="27"/>
        <v>27.200000000000003</v>
      </c>
      <c r="AB95" s="99">
        <f t="shared" si="28"/>
        <v>2.7200000000000006</v>
      </c>
      <c r="AD95" s="82">
        <v>0.74660790598290594</v>
      </c>
      <c r="AE95" s="82">
        <f>Wellness!AR95</f>
        <v>0</v>
      </c>
      <c r="AF95" s="82">
        <f t="shared" si="29"/>
        <v>0.37330395299145297</v>
      </c>
      <c r="AG95" s="100" t="str" cm="1">
        <f t="array" ref="AG95">_xlfn.IFS(AF95&gt;=80%,"5",AF95&gt;=70%,"4",AF95&gt;=60%,"3",AF95&gt;=50%,"2",AF95&gt;=40%,"1",AF95&lt;40%,"0")</f>
        <v>0</v>
      </c>
      <c r="AH95" s="101">
        <v>0</v>
      </c>
      <c r="AI95" s="101">
        <f t="shared" si="22"/>
        <v>0</v>
      </c>
      <c r="AJ95" s="100">
        <v>1.75</v>
      </c>
      <c r="AK95" s="100">
        <v>1.4444444444444444</v>
      </c>
      <c r="AL95" s="100">
        <v>1.25</v>
      </c>
      <c r="AM95" s="100">
        <f t="shared" si="30"/>
        <v>4.4444444444444446</v>
      </c>
      <c r="AN95" s="100">
        <f t="shared" si="31"/>
        <v>17.777777777777779</v>
      </c>
      <c r="AO95" s="99">
        <f t="shared" si="32"/>
        <v>1.7777777777777779</v>
      </c>
      <c r="AQ95" s="82">
        <v>0.77538515406162456</v>
      </c>
      <c r="AR95" s="82">
        <f>Wellness!X95</f>
        <v>0</v>
      </c>
      <c r="AS95" s="82">
        <f>AVERAGE(Discipline!$D95,Discipline!$E95)</f>
        <v>0.35</v>
      </c>
      <c r="AT95" s="100" t="str" cm="1">
        <f t="array" ref="AT95">_xlfn.IFS(AS95&gt;=80%,"5",AS95&gt;=70%,"4",AS95&gt;=60%,"3",AS95&gt;=50%,"2",AS95&gt;=40%,"1",AS95&lt;40%,"0")</f>
        <v>0</v>
      </c>
      <c r="AU95" s="101">
        <v>0</v>
      </c>
      <c r="AV95" s="101">
        <f t="shared" si="23"/>
        <v>0</v>
      </c>
      <c r="AW95" s="100"/>
      <c r="AX95" s="100">
        <v>1.25</v>
      </c>
      <c r="AY95" s="100">
        <v>1.3333333333333333</v>
      </c>
      <c r="AZ95" s="100">
        <f t="shared" si="33"/>
        <v>2.583333333333333</v>
      </c>
      <c r="BA95" s="100">
        <f t="shared" si="34"/>
        <v>10.333333333333332</v>
      </c>
      <c r="BB95" s="99">
        <f t="shared" si="35"/>
        <v>1.0333333333333332</v>
      </c>
    </row>
    <row r="96" spans="1:54" s="77" customFormat="1" x14ac:dyDescent="0.3">
      <c r="A96" s="72">
        <v>92</v>
      </c>
      <c r="B96" s="64" t="s">
        <v>210</v>
      </c>
      <c r="C96" s="65" t="s">
        <v>211</v>
      </c>
      <c r="D96" s="103">
        <v>1</v>
      </c>
      <c r="E96" s="103">
        <f>Wellness!D96</f>
        <v>0.96666666666666667</v>
      </c>
      <c r="F96" s="103">
        <f>AVERAGE(Discipline!$D96,Discipline!$E96)</f>
        <v>0.98333333333333339</v>
      </c>
      <c r="G96" s="104" t="str" cm="1">
        <f t="array" ref="G96">_xlfn.IFS(F96&gt;=80%,"5",F96&gt;=70%,"4",F96&gt;=60%,"3",F96&gt;=50%,"2",F96&gt;=40%,"1",F96&lt;40%,"0")</f>
        <v>5</v>
      </c>
      <c r="H96" s="105">
        <v>23</v>
      </c>
      <c r="I96" s="105">
        <f t="shared" si="18"/>
        <v>3</v>
      </c>
      <c r="J96" s="104"/>
      <c r="K96" s="104">
        <v>0.25</v>
      </c>
      <c r="L96" s="104">
        <v>0.75</v>
      </c>
      <c r="M96" s="104">
        <f t="shared" si="19"/>
        <v>9</v>
      </c>
      <c r="N96" s="104">
        <f t="shared" si="20"/>
        <v>45</v>
      </c>
      <c r="O96" s="106">
        <f t="shared" si="24"/>
        <v>4.5</v>
      </c>
      <c r="Q96" s="103">
        <f>IFERROR(VLOOKUP(B96,[1]Sheet1!B$4:E$241,4,FALSE),"ER")</f>
        <v>0.53937500000000005</v>
      </c>
      <c r="R96" s="103">
        <f>Wellness!X96</f>
        <v>0.66666666666666663</v>
      </c>
      <c r="S96" s="103">
        <f t="shared" si="25"/>
        <v>0.60302083333333334</v>
      </c>
      <c r="T96" s="104" t="str" cm="1">
        <f t="array" ref="T96">_xlfn.IFS(S96&gt;=80%,"5",S96&gt;=70%,"4",S96&gt;=60%,"3",S96&gt;=50%,"2",S96&gt;=40%,"1",S96&lt;40%,"0")</f>
        <v>3</v>
      </c>
      <c r="U96" s="105">
        <v>11</v>
      </c>
      <c r="V96" s="105">
        <f t="shared" si="21"/>
        <v>1</v>
      </c>
      <c r="W96" s="104">
        <v>3</v>
      </c>
      <c r="X96" s="104">
        <v>3.1428571428571428</v>
      </c>
      <c r="Y96" s="104">
        <v>3.4</v>
      </c>
      <c r="Z96" s="100">
        <f t="shared" si="26"/>
        <v>13.542857142857143</v>
      </c>
      <c r="AA96" s="100">
        <f t="shared" si="27"/>
        <v>54.171428571428571</v>
      </c>
      <c r="AB96" s="106">
        <f t="shared" si="28"/>
        <v>5.4171428571428573</v>
      </c>
      <c r="AD96" s="82">
        <v>0.77256944444444442</v>
      </c>
      <c r="AE96" s="82">
        <f>Wellness!AR96</f>
        <v>0.66666666666666663</v>
      </c>
      <c r="AF96" s="82">
        <f t="shared" si="29"/>
        <v>0.71961805555555558</v>
      </c>
      <c r="AG96" s="104" t="str" cm="1">
        <f t="array" ref="AG96">_xlfn.IFS(AF96&gt;=80%,"5",AF96&gt;=70%,"4",AF96&gt;=60%,"3",AF96&gt;=50%,"2",AF96&gt;=40%,"1",AF96&lt;40%,"0")</f>
        <v>4</v>
      </c>
      <c r="AH96" s="105">
        <v>8</v>
      </c>
      <c r="AI96" s="105">
        <f t="shared" si="22"/>
        <v>0</v>
      </c>
      <c r="AJ96" s="104">
        <v>4</v>
      </c>
      <c r="AK96" s="104">
        <v>1.3333333333333333</v>
      </c>
      <c r="AL96" s="104">
        <v>3</v>
      </c>
      <c r="AM96" s="100">
        <f t="shared" si="30"/>
        <v>12.333333333333332</v>
      </c>
      <c r="AN96" s="100">
        <f t="shared" si="31"/>
        <v>49.333333333333329</v>
      </c>
      <c r="AO96" s="106">
        <f t="shared" si="32"/>
        <v>4.9333333333333336</v>
      </c>
      <c r="AQ96" s="82">
        <v>0.93802521008403361</v>
      </c>
      <c r="AR96" s="82">
        <f>Wellness!X96</f>
        <v>0.66666666666666663</v>
      </c>
      <c r="AS96" s="103">
        <f>AVERAGE(Discipline!$D96,Discipline!$E96)</f>
        <v>0.98333333333333339</v>
      </c>
      <c r="AT96" s="104" t="str" cm="1">
        <f t="array" ref="AT96">_xlfn.IFS(AS96&gt;=80%,"5",AS96&gt;=70%,"4",AS96&gt;=60%,"3",AS96&gt;=50%,"2",AS96&gt;=40%,"1",AS96&lt;40%,"0")</f>
        <v>5</v>
      </c>
      <c r="AU96" s="105">
        <v>23</v>
      </c>
      <c r="AV96" s="105">
        <f t="shared" si="23"/>
        <v>3</v>
      </c>
      <c r="AW96" s="104"/>
      <c r="AX96" s="104">
        <v>3.25</v>
      </c>
      <c r="AY96" s="104">
        <v>3.6666666666666665</v>
      </c>
      <c r="AZ96" s="100">
        <f t="shared" si="33"/>
        <v>14.916666666666666</v>
      </c>
      <c r="BA96" s="100">
        <f t="shared" si="34"/>
        <v>59.666666666666671</v>
      </c>
      <c r="BB96" s="106">
        <f t="shared" si="35"/>
        <v>5.9666666666666677</v>
      </c>
    </row>
    <row r="97" spans="1:54" s="77" customFormat="1" x14ac:dyDescent="0.3">
      <c r="A97" s="71">
        <v>93</v>
      </c>
      <c r="B97" s="60" t="s">
        <v>212</v>
      </c>
      <c r="C97" s="61" t="s">
        <v>213</v>
      </c>
      <c r="D97" s="82">
        <v>0.73329999999999995</v>
      </c>
      <c r="E97" s="82">
        <f>Wellness!D97</f>
        <v>0.33333333333333331</v>
      </c>
      <c r="F97" s="82">
        <f>AVERAGE(Discipline!$D97,Discipline!$E97)</f>
        <v>0.53331666666666666</v>
      </c>
      <c r="G97" s="100" t="str" cm="1">
        <f t="array" ref="G97">_xlfn.IFS(F97&gt;=80%,"5",F97&gt;=70%,"4",F97&gt;=60%,"3",F97&gt;=50%,"2",F97&gt;=40%,"1",F97&lt;40%,"0")</f>
        <v>2</v>
      </c>
      <c r="H97" s="101">
        <v>8</v>
      </c>
      <c r="I97" s="101">
        <f t="shared" si="18"/>
        <v>0</v>
      </c>
      <c r="J97" s="100"/>
      <c r="K97" s="100">
        <v>3.5</v>
      </c>
      <c r="L97" s="100">
        <v>3.75</v>
      </c>
      <c r="M97" s="100">
        <f t="shared" si="19"/>
        <v>9.25</v>
      </c>
      <c r="N97" s="100">
        <f t="shared" si="20"/>
        <v>46.25</v>
      </c>
      <c r="O97" s="99">
        <f t="shared" si="24"/>
        <v>4.625</v>
      </c>
      <c r="Q97" s="82">
        <f>IFERROR(VLOOKUP(B97,[1]Sheet1!B$4:E$241,4,FALSE),"ER")</f>
        <v>0.74760416666666674</v>
      </c>
      <c r="R97" s="82">
        <f>Wellness!X97</f>
        <v>0.13333333333333333</v>
      </c>
      <c r="S97" s="82">
        <f t="shared" si="25"/>
        <v>0.44046875000000002</v>
      </c>
      <c r="T97" s="100" t="str" cm="1">
        <f t="array" ref="T97">_xlfn.IFS(S97&gt;=80%,"5",S97&gt;=70%,"4",S97&gt;=60%,"3",S97&gt;=50%,"2",S97&gt;=40%,"1",S97&lt;40%,"0")</f>
        <v>1</v>
      </c>
      <c r="U97" s="101">
        <v>4</v>
      </c>
      <c r="V97" s="101">
        <f t="shared" si="21"/>
        <v>0</v>
      </c>
      <c r="W97" s="100">
        <v>2</v>
      </c>
      <c r="X97" s="100">
        <v>3.1428571428571428</v>
      </c>
      <c r="Y97" s="100">
        <v>3</v>
      </c>
      <c r="Z97" s="100">
        <f t="shared" si="26"/>
        <v>9.1428571428571423</v>
      </c>
      <c r="AA97" s="100">
        <f t="shared" si="27"/>
        <v>36.571428571428569</v>
      </c>
      <c r="AB97" s="99">
        <f t="shared" si="28"/>
        <v>3.657142857142857</v>
      </c>
      <c r="AD97" s="82">
        <v>0.89553140096618378</v>
      </c>
      <c r="AE97" s="82">
        <f>Wellness!AR97</f>
        <v>0.1</v>
      </c>
      <c r="AF97" s="82">
        <f t="shared" si="29"/>
        <v>0.49776570048309188</v>
      </c>
      <c r="AG97" s="100" t="str" cm="1">
        <f t="array" ref="AG97">_xlfn.IFS(AF97&gt;=80%,"5",AF97&gt;=70%,"4",AF97&gt;=60%,"3",AF97&gt;=50%,"2",AF97&gt;=40%,"1",AF97&lt;40%,"0")</f>
        <v>1</v>
      </c>
      <c r="AH97" s="101">
        <v>1</v>
      </c>
      <c r="AI97" s="101">
        <f t="shared" si="22"/>
        <v>0</v>
      </c>
      <c r="AJ97" s="100">
        <v>3.75</v>
      </c>
      <c r="AK97" s="100">
        <v>2.5555555555555554</v>
      </c>
      <c r="AL97" s="100">
        <v>2.375</v>
      </c>
      <c r="AM97" s="100">
        <f t="shared" si="30"/>
        <v>9.6805555555555554</v>
      </c>
      <c r="AN97" s="100">
        <f t="shared" si="31"/>
        <v>38.722222222222221</v>
      </c>
      <c r="AO97" s="99">
        <f t="shared" si="32"/>
        <v>3.8722222222222222</v>
      </c>
      <c r="AQ97" s="82">
        <v>0.79360766045548659</v>
      </c>
      <c r="AR97" s="82">
        <f>Wellness!X97</f>
        <v>0.13333333333333333</v>
      </c>
      <c r="AS97" s="82">
        <f>AVERAGE(Discipline!$D97,Discipline!$E97)</f>
        <v>0.53331666666666666</v>
      </c>
      <c r="AT97" s="100" t="str" cm="1">
        <f t="array" ref="AT97">_xlfn.IFS(AS97&gt;=80%,"5",AS97&gt;=70%,"4",AS97&gt;=60%,"3",AS97&gt;=50%,"2",AS97&gt;=40%,"1",AS97&lt;40%,"0")</f>
        <v>2</v>
      </c>
      <c r="AU97" s="101">
        <v>8</v>
      </c>
      <c r="AV97" s="101">
        <f t="shared" si="23"/>
        <v>0</v>
      </c>
      <c r="AW97" s="100"/>
      <c r="AX97" s="100">
        <v>2.25</v>
      </c>
      <c r="AY97" s="100">
        <v>1.6666666666666667</v>
      </c>
      <c r="AZ97" s="100">
        <f t="shared" si="33"/>
        <v>5.916666666666667</v>
      </c>
      <c r="BA97" s="100">
        <f t="shared" si="34"/>
        <v>23.666666666666668</v>
      </c>
      <c r="BB97" s="99">
        <f t="shared" si="35"/>
        <v>2.3666666666666667</v>
      </c>
    </row>
    <row r="98" spans="1:54" s="77" customFormat="1" x14ac:dyDescent="0.3">
      <c r="A98" s="72">
        <v>94</v>
      </c>
      <c r="B98" s="64" t="s">
        <v>214</v>
      </c>
      <c r="C98" s="65" t="s">
        <v>215</v>
      </c>
      <c r="D98" s="103">
        <v>1</v>
      </c>
      <c r="E98" s="103">
        <f>Wellness!D98</f>
        <v>1</v>
      </c>
      <c r="F98" s="103">
        <f>AVERAGE(Discipline!$D98,Discipline!$E98)</f>
        <v>1</v>
      </c>
      <c r="G98" s="104" t="str" cm="1">
        <f t="array" ref="G98">_xlfn.IFS(F98&gt;=80%,"5",F98&gt;=70%,"4",F98&gt;=60%,"3",F98&gt;=50%,"2",F98&gt;=40%,"1",F98&lt;40%,"0")</f>
        <v>5</v>
      </c>
      <c r="H98" s="105">
        <v>22</v>
      </c>
      <c r="I98" s="105">
        <f t="shared" si="18"/>
        <v>3</v>
      </c>
      <c r="J98" s="104"/>
      <c r="K98" s="104">
        <v>2.3571428571428572</v>
      </c>
      <c r="L98" s="104">
        <v>2.9732142857142856</v>
      </c>
      <c r="M98" s="104">
        <f t="shared" si="19"/>
        <v>13.330357142857142</v>
      </c>
      <c r="N98" s="104">
        <f t="shared" si="20"/>
        <v>66.651785714285722</v>
      </c>
      <c r="O98" s="106">
        <f t="shared" si="24"/>
        <v>6.665178571428573</v>
      </c>
      <c r="Q98" s="103">
        <f>IFERROR(VLOOKUP(B98,[1]Sheet1!B$4:E$241,4,FALSE),"ER")</f>
        <v>0.86151881720430112</v>
      </c>
      <c r="R98" s="103">
        <f>Wellness!X98</f>
        <v>0.9</v>
      </c>
      <c r="S98" s="103">
        <f t="shared" si="25"/>
        <v>0.88075940860215063</v>
      </c>
      <c r="T98" s="104" t="str" cm="1">
        <f t="array" ref="T98">_xlfn.IFS(S98&gt;=80%,"5",S98&gt;=70%,"4",S98&gt;=60%,"3",S98&gt;=50%,"2",S98&gt;=40%,"1",S98&lt;40%,"0")</f>
        <v>5</v>
      </c>
      <c r="U98" s="105">
        <v>0</v>
      </c>
      <c r="V98" s="105">
        <f t="shared" si="21"/>
        <v>0</v>
      </c>
      <c r="W98" s="104">
        <v>1</v>
      </c>
      <c r="X98" s="104">
        <v>2.8571428571428572</v>
      </c>
      <c r="Y98" s="104">
        <v>2.6</v>
      </c>
      <c r="Z98" s="100">
        <f t="shared" si="26"/>
        <v>11.457142857142857</v>
      </c>
      <c r="AA98" s="100">
        <f t="shared" si="27"/>
        <v>45.828571428571429</v>
      </c>
      <c r="AB98" s="106">
        <f t="shared" si="28"/>
        <v>4.5828571428571427</v>
      </c>
      <c r="AD98" s="82">
        <v>0.92083333333333328</v>
      </c>
      <c r="AE98" s="82">
        <f>Wellness!AR98</f>
        <v>1</v>
      </c>
      <c r="AF98" s="82">
        <f t="shared" si="29"/>
        <v>0.9604166666666667</v>
      </c>
      <c r="AG98" s="104" t="str" cm="1">
        <f t="array" ref="AG98">_xlfn.IFS(AF98&gt;=80%,"5",AF98&gt;=70%,"4",AF98&gt;=60%,"3",AF98&gt;=50%,"2",AF98&gt;=40%,"1",AF98&lt;40%,"0")</f>
        <v>5</v>
      </c>
      <c r="AH98" s="105">
        <v>14</v>
      </c>
      <c r="AI98" s="105">
        <f t="shared" si="22"/>
        <v>1</v>
      </c>
      <c r="AJ98" s="104">
        <v>4.25</v>
      </c>
      <c r="AK98" s="104">
        <v>1.8888888888888888</v>
      </c>
      <c r="AL98" s="104">
        <v>2.875</v>
      </c>
      <c r="AM98" s="100">
        <f t="shared" si="30"/>
        <v>15.013888888888889</v>
      </c>
      <c r="AN98" s="100">
        <f t="shared" si="31"/>
        <v>60.055555555555564</v>
      </c>
      <c r="AO98" s="106">
        <f t="shared" si="32"/>
        <v>6.0055555555555564</v>
      </c>
      <c r="AQ98" s="82">
        <v>0.9017857142857143</v>
      </c>
      <c r="AR98" s="82">
        <f>Wellness!X98</f>
        <v>0.9</v>
      </c>
      <c r="AS98" s="103">
        <f>AVERAGE(Discipline!$D98,Discipline!$E98)</f>
        <v>1</v>
      </c>
      <c r="AT98" s="104" t="str" cm="1">
        <f t="array" ref="AT98">_xlfn.IFS(AS98&gt;=80%,"5",AS98&gt;=70%,"4",AS98&gt;=60%,"3",AS98&gt;=50%,"2",AS98&gt;=40%,"1",AS98&lt;40%,"0")</f>
        <v>5</v>
      </c>
      <c r="AU98" s="105">
        <v>22</v>
      </c>
      <c r="AV98" s="105">
        <f t="shared" si="23"/>
        <v>3</v>
      </c>
      <c r="AW98" s="104"/>
      <c r="AX98" s="104">
        <v>3.25</v>
      </c>
      <c r="AY98" s="104">
        <v>4.666666666666667</v>
      </c>
      <c r="AZ98" s="100">
        <f t="shared" si="33"/>
        <v>15.916666666666668</v>
      </c>
      <c r="BA98" s="100">
        <f t="shared" si="34"/>
        <v>63.666666666666671</v>
      </c>
      <c r="BB98" s="106">
        <f t="shared" si="35"/>
        <v>6.3666666666666671</v>
      </c>
    </row>
    <row r="99" spans="1:54" s="77" customFormat="1" x14ac:dyDescent="0.3">
      <c r="A99" s="71">
        <v>95</v>
      </c>
      <c r="B99" s="60" t="s">
        <v>216</v>
      </c>
      <c r="C99" s="61" t="s">
        <v>217</v>
      </c>
      <c r="D99" s="82">
        <v>1</v>
      </c>
      <c r="E99" s="82">
        <f>Wellness!D99</f>
        <v>1</v>
      </c>
      <c r="F99" s="82">
        <f>AVERAGE(Discipline!$D99,Discipline!$E99)</f>
        <v>1</v>
      </c>
      <c r="G99" s="100" t="str" cm="1">
        <f t="array" ref="G99">_xlfn.IFS(F99&gt;=80%,"5",F99&gt;=70%,"4",F99&gt;=60%,"3",F99&gt;=50%,"2",F99&gt;=40%,"1",F99&lt;40%,"0")</f>
        <v>5</v>
      </c>
      <c r="H99" s="101">
        <v>24</v>
      </c>
      <c r="I99" s="101">
        <f t="shared" si="18"/>
        <v>4</v>
      </c>
      <c r="J99" s="100"/>
      <c r="K99" s="100">
        <v>1.5</v>
      </c>
      <c r="L99" s="100">
        <v>1.75</v>
      </c>
      <c r="M99" s="100">
        <f t="shared" si="19"/>
        <v>12.25</v>
      </c>
      <c r="N99" s="100">
        <f t="shared" si="20"/>
        <v>61.250000000000007</v>
      </c>
      <c r="O99" s="99">
        <f t="shared" si="24"/>
        <v>6.1250000000000009</v>
      </c>
      <c r="Q99" s="82">
        <f>IFERROR(VLOOKUP(B99,[1]Sheet1!B$4:E$241,4,FALSE),"ER")</f>
        <v>0.96764705882352953</v>
      </c>
      <c r="R99" s="82">
        <f>Wellness!X99</f>
        <v>1.6333333333333333</v>
      </c>
      <c r="S99" s="82">
        <f t="shared" si="25"/>
        <v>1.3004901960784314</v>
      </c>
      <c r="T99" s="100" t="str" cm="1">
        <f t="array" ref="T99">_xlfn.IFS(S99&gt;=80%,"5",S99&gt;=70%,"4",S99&gt;=60%,"3",S99&gt;=50%,"2",S99&gt;=40%,"1",S99&lt;40%,"0")</f>
        <v>5</v>
      </c>
      <c r="U99" s="101">
        <v>26</v>
      </c>
      <c r="V99" s="101">
        <f t="shared" si="21"/>
        <v>4</v>
      </c>
      <c r="W99" s="100">
        <v>3</v>
      </c>
      <c r="X99" s="100">
        <v>3.3571428571428572</v>
      </c>
      <c r="Y99" s="100">
        <v>3.6</v>
      </c>
      <c r="Z99" s="100">
        <f t="shared" si="26"/>
        <v>18.957142857142859</v>
      </c>
      <c r="AA99" s="100">
        <f t="shared" si="27"/>
        <v>75.828571428571436</v>
      </c>
      <c r="AB99" s="99">
        <f t="shared" si="28"/>
        <v>7.5828571428571436</v>
      </c>
      <c r="AD99" s="82">
        <v>0.98928571428571443</v>
      </c>
      <c r="AE99" s="82">
        <f>Wellness!AR99</f>
        <v>2.1</v>
      </c>
      <c r="AF99" s="82">
        <f t="shared" si="29"/>
        <v>1.5446428571428572</v>
      </c>
      <c r="AG99" s="100" t="str" cm="1">
        <f t="array" ref="AG99">_xlfn.IFS(AF99&gt;=80%,"5",AF99&gt;=70%,"4",AF99&gt;=60%,"3",AF99&gt;=50%,"2",AF99&gt;=40%,"1",AF99&lt;40%,"0")</f>
        <v>5</v>
      </c>
      <c r="AH99" s="101">
        <v>27</v>
      </c>
      <c r="AI99" s="101">
        <f t="shared" si="22"/>
        <v>5</v>
      </c>
      <c r="AJ99" s="100">
        <v>3.25</v>
      </c>
      <c r="AK99" s="100">
        <v>1.3888888888888888</v>
      </c>
      <c r="AL99" s="100">
        <v>2</v>
      </c>
      <c r="AM99" s="100">
        <f t="shared" si="30"/>
        <v>16.638888888888889</v>
      </c>
      <c r="AN99" s="100">
        <f t="shared" si="31"/>
        <v>66.555555555555557</v>
      </c>
      <c r="AO99" s="99">
        <f t="shared" si="32"/>
        <v>6.6555555555555559</v>
      </c>
      <c r="AQ99" s="82">
        <v>0.99333333333333329</v>
      </c>
      <c r="AR99" s="82">
        <f>Wellness!X99</f>
        <v>1.6333333333333333</v>
      </c>
      <c r="AS99" s="82">
        <f>AVERAGE(Discipline!$D99,Discipline!$E99)</f>
        <v>1</v>
      </c>
      <c r="AT99" s="100" t="str" cm="1">
        <f t="array" ref="AT99">_xlfn.IFS(AS99&gt;=80%,"5",AS99&gt;=70%,"4",AS99&gt;=60%,"3",AS99&gt;=50%,"2",AS99&gt;=40%,"1",AS99&lt;40%,"0")</f>
        <v>5</v>
      </c>
      <c r="AU99" s="101">
        <v>24</v>
      </c>
      <c r="AV99" s="101">
        <f t="shared" si="23"/>
        <v>4</v>
      </c>
      <c r="AW99" s="100"/>
      <c r="AX99" s="100">
        <v>3</v>
      </c>
      <c r="AY99" s="100">
        <v>3</v>
      </c>
      <c r="AZ99" s="100">
        <f t="shared" si="33"/>
        <v>15</v>
      </c>
      <c r="BA99" s="100">
        <f t="shared" si="34"/>
        <v>60</v>
      </c>
      <c r="BB99" s="99">
        <f t="shared" si="35"/>
        <v>6</v>
      </c>
    </row>
    <row r="100" spans="1:54" s="77" customFormat="1" x14ac:dyDescent="0.3">
      <c r="A100" s="72">
        <v>96</v>
      </c>
      <c r="B100" s="64" t="s">
        <v>218</v>
      </c>
      <c r="C100" s="65" t="s">
        <v>219</v>
      </c>
      <c r="D100" s="103">
        <v>1</v>
      </c>
      <c r="E100" s="103">
        <f>Wellness!D100</f>
        <v>0.8</v>
      </c>
      <c r="F100" s="103">
        <f>AVERAGE(Discipline!$D100,Discipline!$E100)</f>
        <v>0.9</v>
      </c>
      <c r="G100" s="104" t="str" cm="1">
        <f t="array" ref="G100">_xlfn.IFS(F100&gt;=80%,"5",F100&gt;=70%,"4",F100&gt;=60%,"3",F100&gt;=50%,"2",F100&gt;=40%,"1",F100&lt;40%,"0")</f>
        <v>5</v>
      </c>
      <c r="H100" s="105">
        <v>14</v>
      </c>
      <c r="I100" s="105">
        <f t="shared" si="18"/>
        <v>1</v>
      </c>
      <c r="J100" s="104"/>
      <c r="K100" s="104">
        <v>2.75</v>
      </c>
      <c r="L100" s="104">
        <v>2.75</v>
      </c>
      <c r="M100" s="104">
        <f t="shared" si="19"/>
        <v>11.5</v>
      </c>
      <c r="N100" s="104">
        <f t="shared" si="20"/>
        <v>57.499999999999993</v>
      </c>
      <c r="O100" s="106">
        <f t="shared" si="24"/>
        <v>5.75</v>
      </c>
      <c r="Q100" s="103">
        <f>IFERROR(VLOOKUP(B100,[1]Sheet1!B$4:E$241,4,FALSE),"ER")</f>
        <v>0.91526041666666669</v>
      </c>
      <c r="R100" s="103">
        <f>Wellness!X100</f>
        <v>0.9</v>
      </c>
      <c r="S100" s="103">
        <f t="shared" si="25"/>
        <v>0.90763020833333341</v>
      </c>
      <c r="T100" s="104" t="str" cm="1">
        <f t="array" ref="T100">_xlfn.IFS(S100&gt;=80%,"5",S100&gt;=70%,"4",S100&gt;=60%,"3",S100&gt;=50%,"2",S100&gt;=40%,"1",S100&lt;40%,"0")</f>
        <v>5</v>
      </c>
      <c r="U100" s="105">
        <v>16</v>
      </c>
      <c r="V100" s="105">
        <f t="shared" si="21"/>
        <v>2</v>
      </c>
      <c r="W100" s="104">
        <v>2</v>
      </c>
      <c r="X100" s="104">
        <v>2.5714285714285716</v>
      </c>
      <c r="Y100" s="104">
        <v>2.6</v>
      </c>
      <c r="Z100" s="100">
        <f t="shared" si="26"/>
        <v>14.171428571428571</v>
      </c>
      <c r="AA100" s="100">
        <f t="shared" si="27"/>
        <v>56.685714285714283</v>
      </c>
      <c r="AB100" s="106">
        <f t="shared" si="28"/>
        <v>5.668571428571429</v>
      </c>
      <c r="AD100" s="82">
        <v>0.89740896358543421</v>
      </c>
      <c r="AE100" s="82">
        <f>Wellness!AR100</f>
        <v>1</v>
      </c>
      <c r="AF100" s="82">
        <f t="shared" si="29"/>
        <v>0.94870448179271705</v>
      </c>
      <c r="AG100" s="104" t="str" cm="1">
        <f t="array" ref="AG100">_xlfn.IFS(AF100&gt;=80%,"5",AF100&gt;=70%,"4",AF100&gt;=60%,"3",AF100&gt;=50%,"2",AF100&gt;=40%,"1",AF100&lt;40%,"0")</f>
        <v>5</v>
      </c>
      <c r="AH100" s="105">
        <v>15</v>
      </c>
      <c r="AI100" s="105">
        <f t="shared" si="22"/>
        <v>2</v>
      </c>
      <c r="AJ100" s="104">
        <v>2.375</v>
      </c>
      <c r="AK100" s="104">
        <v>2</v>
      </c>
      <c r="AL100" s="104">
        <v>1.75</v>
      </c>
      <c r="AM100" s="100">
        <f t="shared" si="30"/>
        <v>13.125</v>
      </c>
      <c r="AN100" s="100">
        <f t="shared" si="31"/>
        <v>52.5</v>
      </c>
      <c r="AO100" s="106">
        <f t="shared" si="32"/>
        <v>5.25</v>
      </c>
      <c r="AQ100" s="82">
        <v>0.95926501035196676</v>
      </c>
      <c r="AR100" s="82">
        <f>Wellness!X100</f>
        <v>0.9</v>
      </c>
      <c r="AS100" s="103">
        <f>AVERAGE(Discipline!$D100,Discipline!$E100)</f>
        <v>0.9</v>
      </c>
      <c r="AT100" s="104" t="str" cm="1">
        <f t="array" ref="AT100">_xlfn.IFS(AS100&gt;=80%,"5",AS100&gt;=70%,"4",AS100&gt;=60%,"3",AS100&gt;=50%,"2",AS100&gt;=40%,"1",AS100&lt;40%,"0")</f>
        <v>5</v>
      </c>
      <c r="AU100" s="105">
        <v>14</v>
      </c>
      <c r="AV100" s="105">
        <f t="shared" si="23"/>
        <v>1</v>
      </c>
      <c r="AW100" s="104"/>
      <c r="AX100" s="104">
        <v>3</v>
      </c>
      <c r="AY100" s="104">
        <v>2.6666666666666665</v>
      </c>
      <c r="AZ100" s="100">
        <f t="shared" si="33"/>
        <v>11.666666666666666</v>
      </c>
      <c r="BA100" s="100">
        <f t="shared" si="34"/>
        <v>46.666666666666664</v>
      </c>
      <c r="BB100" s="106">
        <f t="shared" si="35"/>
        <v>4.666666666666667</v>
      </c>
    </row>
    <row r="101" spans="1:54" s="77" customFormat="1" x14ac:dyDescent="0.3">
      <c r="A101" s="71">
        <v>97</v>
      </c>
      <c r="B101" s="60" t="s">
        <v>220</v>
      </c>
      <c r="C101" s="61" t="s">
        <v>221</v>
      </c>
      <c r="D101" s="82">
        <v>1</v>
      </c>
      <c r="E101" s="82">
        <f>Wellness!D101</f>
        <v>0.8666666666666667</v>
      </c>
      <c r="F101" s="82">
        <f>AVERAGE(Discipline!$D101,Discipline!$E101)</f>
        <v>0.93333333333333335</v>
      </c>
      <c r="G101" s="100" t="str" cm="1">
        <f t="array" ref="G101">_xlfn.IFS(F101&gt;=80%,"5",F101&gt;=70%,"4",F101&gt;=60%,"3",F101&gt;=50%,"2",F101&gt;=40%,"1",F101&lt;40%,"0")</f>
        <v>5</v>
      </c>
      <c r="H101" s="101">
        <v>22</v>
      </c>
      <c r="I101" s="101">
        <f t="shared" si="18"/>
        <v>3</v>
      </c>
      <c r="J101" s="100"/>
      <c r="K101" s="100">
        <v>2.8392857142857144</v>
      </c>
      <c r="L101" s="100">
        <v>2.5714285714285712</v>
      </c>
      <c r="M101" s="100">
        <f t="shared" si="19"/>
        <v>13.410714285714286</v>
      </c>
      <c r="N101" s="100">
        <f t="shared" si="20"/>
        <v>67.053571428571431</v>
      </c>
      <c r="O101" s="99">
        <f t="shared" si="24"/>
        <v>6.7053571428571432</v>
      </c>
      <c r="Q101" s="82">
        <f>IFERROR(VLOOKUP(B101,[1]Sheet1!B$4:E$241,4,FALSE),"ER")</f>
        <v>0.96176136363636366</v>
      </c>
      <c r="R101" s="82">
        <f>Wellness!X101</f>
        <v>0.8666666666666667</v>
      </c>
      <c r="S101" s="82">
        <f t="shared" si="25"/>
        <v>0.91421401515151524</v>
      </c>
      <c r="T101" s="100" t="str" cm="1">
        <f t="array" ref="T101">_xlfn.IFS(S101&gt;=80%,"5",S101&gt;=70%,"4",S101&gt;=60%,"3",S101&gt;=50%,"2",S101&gt;=40%,"1",S101&lt;40%,"0")</f>
        <v>5</v>
      </c>
      <c r="U101" s="101">
        <v>17</v>
      </c>
      <c r="V101" s="101">
        <f t="shared" si="21"/>
        <v>2</v>
      </c>
      <c r="W101" s="100">
        <v>3</v>
      </c>
      <c r="X101" s="100">
        <v>3</v>
      </c>
      <c r="Y101" s="100">
        <v>3</v>
      </c>
      <c r="Z101" s="100">
        <f t="shared" si="26"/>
        <v>16</v>
      </c>
      <c r="AA101" s="100">
        <f t="shared" si="27"/>
        <v>64</v>
      </c>
      <c r="AB101" s="99">
        <f t="shared" si="28"/>
        <v>6.4</v>
      </c>
      <c r="AD101" s="82">
        <v>0.95059523809523827</v>
      </c>
      <c r="AE101" s="82">
        <f>Wellness!AR101</f>
        <v>0.8</v>
      </c>
      <c r="AF101" s="82">
        <f t="shared" si="29"/>
        <v>0.87529761904761916</v>
      </c>
      <c r="AG101" s="100" t="str" cm="1">
        <f t="array" ref="AG101">_xlfn.IFS(AF101&gt;=80%,"5",AF101&gt;=70%,"4",AF101&gt;=60%,"3",AF101&gt;=50%,"2",AF101&gt;=40%,"1",AF101&lt;40%,"0")</f>
        <v>5</v>
      </c>
      <c r="AH101" s="101">
        <v>10</v>
      </c>
      <c r="AI101" s="101">
        <f t="shared" si="22"/>
        <v>1</v>
      </c>
      <c r="AJ101" s="100">
        <v>2.125</v>
      </c>
      <c r="AK101" s="100">
        <v>1.8888888888888888</v>
      </c>
      <c r="AL101" s="100">
        <v>2</v>
      </c>
      <c r="AM101" s="100">
        <f t="shared" si="30"/>
        <v>12.013888888888889</v>
      </c>
      <c r="AN101" s="100">
        <f t="shared" si="31"/>
        <v>48.055555555555557</v>
      </c>
      <c r="AO101" s="99">
        <f t="shared" si="32"/>
        <v>4.8055555555555562</v>
      </c>
      <c r="AQ101" s="82">
        <v>0.9375</v>
      </c>
      <c r="AR101" s="82">
        <f>Wellness!X101</f>
        <v>0.8666666666666667</v>
      </c>
      <c r="AS101" s="82">
        <f>AVERAGE(Discipline!$D101,Discipline!$E101)</f>
        <v>0.93333333333333335</v>
      </c>
      <c r="AT101" s="100" t="str" cm="1">
        <f t="array" ref="AT101">_xlfn.IFS(AS101&gt;=80%,"5",AS101&gt;=70%,"4",AS101&gt;=60%,"3",AS101&gt;=50%,"2",AS101&gt;=40%,"1",AS101&lt;40%,"0")</f>
        <v>5</v>
      </c>
      <c r="AU101" s="101">
        <v>22</v>
      </c>
      <c r="AV101" s="101">
        <f t="shared" si="23"/>
        <v>3</v>
      </c>
      <c r="AW101" s="100"/>
      <c r="AX101" s="100">
        <v>3.25</v>
      </c>
      <c r="AY101" s="100">
        <v>3.1666666666666665</v>
      </c>
      <c r="AZ101" s="100">
        <f t="shared" si="33"/>
        <v>14.416666666666666</v>
      </c>
      <c r="BA101" s="100">
        <f t="shared" si="34"/>
        <v>57.666666666666664</v>
      </c>
      <c r="BB101" s="99">
        <f t="shared" si="35"/>
        <v>5.7666666666666666</v>
      </c>
    </row>
    <row r="102" spans="1:54" s="77" customFormat="1" x14ac:dyDescent="0.3">
      <c r="A102" s="72">
        <v>98</v>
      </c>
      <c r="B102" s="64" t="s">
        <v>222</v>
      </c>
      <c r="C102" s="65" t="s">
        <v>223</v>
      </c>
      <c r="D102" s="103">
        <v>0.86670000000000003</v>
      </c>
      <c r="E102" s="103">
        <f>Wellness!D102</f>
        <v>0.8</v>
      </c>
      <c r="F102" s="103">
        <f>AVERAGE(Discipline!$D102,Discipline!$E102)</f>
        <v>0.83335000000000004</v>
      </c>
      <c r="G102" s="104" t="str" cm="1">
        <f t="array" ref="G102">_xlfn.IFS(F102&gt;=80%,"5",F102&gt;=70%,"4",F102&gt;=60%,"3",F102&gt;=50%,"2",F102&gt;=40%,"1",F102&lt;40%,"0")</f>
        <v>5</v>
      </c>
      <c r="H102" s="105">
        <v>21</v>
      </c>
      <c r="I102" s="105">
        <f t="shared" si="18"/>
        <v>3</v>
      </c>
      <c r="J102" s="104"/>
      <c r="K102" s="104">
        <v>2.125</v>
      </c>
      <c r="L102" s="104">
        <v>1.5</v>
      </c>
      <c r="M102" s="104">
        <f t="shared" si="19"/>
        <v>11.625</v>
      </c>
      <c r="N102" s="104">
        <f t="shared" si="20"/>
        <v>58.125000000000007</v>
      </c>
      <c r="O102" s="106">
        <f t="shared" si="24"/>
        <v>5.8125000000000009</v>
      </c>
      <c r="Q102" s="103">
        <f>IFERROR(VLOOKUP(B102,[1]Sheet1!B$4:E$241,4,FALSE),"ER")</f>
        <v>0.9185416666666667</v>
      </c>
      <c r="R102" s="103">
        <f>Wellness!X102</f>
        <v>0.8666666666666667</v>
      </c>
      <c r="S102" s="103">
        <f t="shared" si="25"/>
        <v>0.89260416666666664</v>
      </c>
      <c r="T102" s="104" t="str" cm="1">
        <f t="array" ref="T102">_xlfn.IFS(S102&gt;=80%,"5",S102&gt;=70%,"4",S102&gt;=60%,"3",S102&gt;=50%,"2",S102&gt;=40%,"1",S102&lt;40%,"0")</f>
        <v>5</v>
      </c>
      <c r="U102" s="105">
        <v>14</v>
      </c>
      <c r="V102" s="105">
        <f t="shared" si="21"/>
        <v>1</v>
      </c>
      <c r="W102" s="104">
        <v>2</v>
      </c>
      <c r="X102" s="104">
        <v>3.2857142857142856</v>
      </c>
      <c r="Y102" s="104">
        <v>3.8</v>
      </c>
      <c r="Z102" s="100">
        <f t="shared" si="26"/>
        <v>15.085714285714285</v>
      </c>
      <c r="AA102" s="100">
        <f t="shared" si="27"/>
        <v>60.342857142857142</v>
      </c>
      <c r="AB102" s="106">
        <f t="shared" si="28"/>
        <v>6.0342857142857147</v>
      </c>
      <c r="AD102" s="82">
        <v>0.80439560439560442</v>
      </c>
      <c r="AE102" s="82">
        <f>Wellness!AR102</f>
        <v>0.66666666666666663</v>
      </c>
      <c r="AF102" s="82">
        <f t="shared" si="29"/>
        <v>0.73553113553113558</v>
      </c>
      <c r="AG102" s="104" t="str" cm="1">
        <f t="array" ref="AG102">_xlfn.IFS(AF102&gt;=80%,"5",AF102&gt;=70%,"4",AF102&gt;=60%,"3",AF102&gt;=50%,"2",AF102&gt;=40%,"1",AF102&lt;40%,"0")</f>
        <v>4</v>
      </c>
      <c r="AH102" s="105">
        <v>11</v>
      </c>
      <c r="AI102" s="105">
        <f t="shared" si="22"/>
        <v>1</v>
      </c>
      <c r="AJ102" s="104">
        <v>3</v>
      </c>
      <c r="AK102" s="104">
        <v>2</v>
      </c>
      <c r="AL102" s="104">
        <v>2.125</v>
      </c>
      <c r="AM102" s="100">
        <f t="shared" si="30"/>
        <v>12.125</v>
      </c>
      <c r="AN102" s="100">
        <f t="shared" si="31"/>
        <v>48.5</v>
      </c>
      <c r="AO102" s="106">
        <f t="shared" si="32"/>
        <v>4.8500000000000005</v>
      </c>
      <c r="AQ102" s="82">
        <v>0.92769607843137281</v>
      </c>
      <c r="AR102" s="82">
        <f>Wellness!X102</f>
        <v>0.8666666666666667</v>
      </c>
      <c r="AS102" s="103">
        <f>AVERAGE(Discipline!$D102,Discipline!$E102)</f>
        <v>0.83335000000000004</v>
      </c>
      <c r="AT102" s="104" t="str" cm="1">
        <f t="array" ref="AT102">_xlfn.IFS(AS102&gt;=80%,"5",AS102&gt;=70%,"4",AS102&gt;=60%,"3",AS102&gt;=50%,"2",AS102&gt;=40%,"1",AS102&lt;40%,"0")</f>
        <v>5</v>
      </c>
      <c r="AU102" s="105">
        <v>21</v>
      </c>
      <c r="AV102" s="105">
        <f t="shared" si="23"/>
        <v>3</v>
      </c>
      <c r="AW102" s="104"/>
      <c r="AX102" s="104">
        <v>3</v>
      </c>
      <c r="AY102" s="104">
        <v>2.6666666666666665</v>
      </c>
      <c r="AZ102" s="100">
        <f t="shared" si="33"/>
        <v>13.666666666666666</v>
      </c>
      <c r="BA102" s="100">
        <f t="shared" si="34"/>
        <v>54.666666666666664</v>
      </c>
      <c r="BB102" s="106">
        <f t="shared" si="35"/>
        <v>5.4666666666666668</v>
      </c>
    </row>
    <row r="103" spans="1:54" s="77" customFormat="1" x14ac:dyDescent="0.3">
      <c r="A103" s="71">
        <v>99</v>
      </c>
      <c r="B103" s="60" t="s">
        <v>224</v>
      </c>
      <c r="C103" s="61" t="s">
        <v>225</v>
      </c>
      <c r="D103" s="82">
        <v>1</v>
      </c>
      <c r="E103" s="82">
        <f>Wellness!D103</f>
        <v>0.8</v>
      </c>
      <c r="F103" s="82">
        <f>AVERAGE(Discipline!$D103,Discipline!$E103)</f>
        <v>0.9</v>
      </c>
      <c r="G103" s="100" t="str" cm="1">
        <f t="array" ref="G103">_xlfn.IFS(F103&gt;=80%,"5",F103&gt;=70%,"4",F103&gt;=60%,"3",F103&gt;=50%,"2",F103&gt;=40%,"1",F103&lt;40%,"0")</f>
        <v>5</v>
      </c>
      <c r="H103" s="101">
        <v>18</v>
      </c>
      <c r="I103" s="101">
        <f t="shared" si="18"/>
        <v>2</v>
      </c>
      <c r="J103" s="100"/>
      <c r="K103" s="100">
        <v>2.8392857142857144</v>
      </c>
      <c r="L103" s="100">
        <v>3.6964285714285712</v>
      </c>
      <c r="M103" s="100">
        <f t="shared" si="19"/>
        <v>13.535714285714286</v>
      </c>
      <c r="N103" s="100">
        <f t="shared" si="20"/>
        <v>67.678571428571431</v>
      </c>
      <c r="O103" s="99">
        <f t="shared" si="24"/>
        <v>6.7678571428571432</v>
      </c>
      <c r="Q103" s="82">
        <f>IFERROR(VLOOKUP(B103,[1]Sheet1!B$4:E$241,4,FALSE),"ER")</f>
        <v>0.92196524064171126</v>
      </c>
      <c r="R103" s="82">
        <f>Wellness!X103</f>
        <v>0.8</v>
      </c>
      <c r="S103" s="82">
        <f t="shared" si="25"/>
        <v>0.86098262032085571</v>
      </c>
      <c r="T103" s="100" t="str" cm="1">
        <f t="array" ref="T103">_xlfn.IFS(S103&gt;=80%,"5",S103&gt;=70%,"4",S103&gt;=60%,"3",S103&gt;=50%,"2",S103&gt;=40%,"1",S103&lt;40%,"0")</f>
        <v>5</v>
      </c>
      <c r="U103" s="101">
        <v>11</v>
      </c>
      <c r="V103" s="101">
        <f t="shared" si="21"/>
        <v>1</v>
      </c>
      <c r="W103" s="100">
        <v>2</v>
      </c>
      <c r="X103" s="100">
        <v>2.1428571428571428</v>
      </c>
      <c r="Y103" s="100">
        <v>2.2000000000000002</v>
      </c>
      <c r="Z103" s="100">
        <f t="shared" si="26"/>
        <v>12.342857142857142</v>
      </c>
      <c r="AA103" s="100">
        <f t="shared" si="27"/>
        <v>49.371428571428567</v>
      </c>
      <c r="AB103" s="99">
        <f t="shared" si="28"/>
        <v>4.9371428571428568</v>
      </c>
      <c r="AD103" s="82">
        <v>0.86514423076923075</v>
      </c>
      <c r="AE103" s="82">
        <f>Wellness!AR103</f>
        <v>0.8</v>
      </c>
      <c r="AF103" s="82">
        <f t="shared" si="29"/>
        <v>0.8325721153846154</v>
      </c>
      <c r="AG103" s="100" t="str" cm="1">
        <f t="array" ref="AG103">_xlfn.IFS(AF103&gt;=80%,"5",AF103&gt;=70%,"4",AF103&gt;=60%,"3",AF103&gt;=50%,"2",AF103&gt;=40%,"1",AF103&lt;40%,"0")</f>
        <v>5</v>
      </c>
      <c r="AH103" s="101">
        <v>10</v>
      </c>
      <c r="AI103" s="101">
        <f t="shared" si="22"/>
        <v>1</v>
      </c>
      <c r="AJ103" s="100">
        <v>3.25</v>
      </c>
      <c r="AK103" s="100">
        <v>0.77777777777777779</v>
      </c>
      <c r="AL103" s="100">
        <v>2.125</v>
      </c>
      <c r="AM103" s="100">
        <f t="shared" si="30"/>
        <v>12.152777777777779</v>
      </c>
      <c r="AN103" s="100">
        <f t="shared" si="31"/>
        <v>48.611111111111114</v>
      </c>
      <c r="AO103" s="99">
        <f t="shared" si="32"/>
        <v>4.8611111111111116</v>
      </c>
      <c r="AQ103" s="82">
        <v>0.91727941176470595</v>
      </c>
      <c r="AR103" s="82">
        <f>Wellness!X103</f>
        <v>0.8</v>
      </c>
      <c r="AS103" s="82">
        <f>AVERAGE(Discipline!$D103,Discipline!$E103)</f>
        <v>0.9</v>
      </c>
      <c r="AT103" s="100" t="str" cm="1">
        <f t="array" ref="AT103">_xlfn.IFS(AS103&gt;=80%,"5",AS103&gt;=70%,"4",AS103&gt;=60%,"3",AS103&gt;=50%,"2",AS103&gt;=40%,"1",AS103&lt;40%,"0")</f>
        <v>5</v>
      </c>
      <c r="AU103" s="101">
        <v>18</v>
      </c>
      <c r="AV103" s="101">
        <f t="shared" si="23"/>
        <v>2</v>
      </c>
      <c r="AW103" s="100"/>
      <c r="AX103" s="100">
        <v>1.25</v>
      </c>
      <c r="AY103" s="100">
        <v>0.66666666666666663</v>
      </c>
      <c r="AZ103" s="100">
        <f t="shared" si="33"/>
        <v>8.9166666666666661</v>
      </c>
      <c r="BA103" s="100">
        <f t="shared" si="34"/>
        <v>35.666666666666664</v>
      </c>
      <c r="BB103" s="99">
        <f t="shared" si="35"/>
        <v>3.5666666666666664</v>
      </c>
    </row>
    <row r="104" spans="1:54" s="77" customFormat="1" x14ac:dyDescent="0.3">
      <c r="A104" s="72">
        <v>100</v>
      </c>
      <c r="B104" s="64" t="s">
        <v>226</v>
      </c>
      <c r="C104" s="65" t="s">
        <v>227</v>
      </c>
      <c r="D104" s="103">
        <v>0.95</v>
      </c>
      <c r="E104" s="103">
        <f>Wellness!D104</f>
        <v>0.83333333333333337</v>
      </c>
      <c r="F104" s="103">
        <f>AVERAGE(Discipline!$D104,Discipline!$E104)</f>
        <v>0.89166666666666661</v>
      </c>
      <c r="G104" s="104" t="str" cm="1">
        <f t="array" ref="G104">_xlfn.IFS(F104&gt;=80%,"5",F104&gt;=70%,"4",F104&gt;=60%,"3",F104&gt;=50%,"2",F104&gt;=40%,"1",F104&lt;40%,"0")</f>
        <v>5</v>
      </c>
      <c r="H104" s="105">
        <v>19</v>
      </c>
      <c r="I104" s="105">
        <f t="shared" si="18"/>
        <v>2</v>
      </c>
      <c r="J104" s="104"/>
      <c r="K104" s="104">
        <v>2</v>
      </c>
      <c r="L104" s="104">
        <v>1.5</v>
      </c>
      <c r="M104" s="104">
        <f t="shared" si="19"/>
        <v>10.5</v>
      </c>
      <c r="N104" s="104">
        <f t="shared" si="20"/>
        <v>52.5</v>
      </c>
      <c r="O104" s="106">
        <f t="shared" si="24"/>
        <v>5.25</v>
      </c>
      <c r="Q104" s="103">
        <f>IFERROR(VLOOKUP(B104,[1]Sheet1!B$4:E$241,4,FALSE),"ER")</f>
        <v>0.87317204301075269</v>
      </c>
      <c r="R104" s="103">
        <f>Wellness!X104</f>
        <v>0.66666666666666663</v>
      </c>
      <c r="S104" s="103">
        <f t="shared" si="25"/>
        <v>0.76991935483870966</v>
      </c>
      <c r="T104" s="104" t="str" cm="1">
        <f t="array" ref="T104">_xlfn.IFS(S104&gt;=80%,"5",S104&gt;=70%,"4",S104&gt;=60%,"3",S104&gt;=50%,"2",S104&gt;=40%,"1",S104&lt;40%,"0")</f>
        <v>4</v>
      </c>
      <c r="U104" s="105">
        <v>11</v>
      </c>
      <c r="V104" s="105">
        <f t="shared" si="21"/>
        <v>1</v>
      </c>
      <c r="W104" s="104">
        <v>2</v>
      </c>
      <c r="X104" s="104">
        <v>2.4285714285714284</v>
      </c>
      <c r="Y104" s="104">
        <v>1.8</v>
      </c>
      <c r="Z104" s="100">
        <f t="shared" si="26"/>
        <v>11.22857142857143</v>
      </c>
      <c r="AA104" s="100">
        <f t="shared" si="27"/>
        <v>44.914285714285718</v>
      </c>
      <c r="AB104" s="106">
        <f t="shared" si="28"/>
        <v>4.491428571428572</v>
      </c>
      <c r="AD104" s="82">
        <v>0.81709213172448458</v>
      </c>
      <c r="AE104" s="82">
        <f>Wellness!AR104</f>
        <v>0.66666666666666663</v>
      </c>
      <c r="AF104" s="82">
        <f t="shared" si="29"/>
        <v>0.74187939919557566</v>
      </c>
      <c r="AG104" s="104" t="str" cm="1">
        <f t="array" ref="AG104">_xlfn.IFS(AF104&gt;=80%,"5",AF104&gt;=70%,"4",AF104&gt;=60%,"3",AF104&gt;=50%,"2",AF104&gt;=40%,"1",AF104&lt;40%,"0")</f>
        <v>4</v>
      </c>
      <c r="AH104" s="105">
        <v>7</v>
      </c>
      <c r="AI104" s="105">
        <f t="shared" si="22"/>
        <v>0</v>
      </c>
      <c r="AJ104" s="104">
        <v>1.875</v>
      </c>
      <c r="AK104" s="104">
        <v>1.4444444444444444</v>
      </c>
      <c r="AL104" s="104">
        <v>1.625</v>
      </c>
      <c r="AM104" s="100">
        <f t="shared" si="30"/>
        <v>8.9444444444444446</v>
      </c>
      <c r="AN104" s="100">
        <f t="shared" si="31"/>
        <v>35.777777777777779</v>
      </c>
      <c r="AO104" s="106">
        <f t="shared" si="32"/>
        <v>3.5777777777777779</v>
      </c>
      <c r="AQ104" s="82">
        <v>0.92493872549019618</v>
      </c>
      <c r="AR104" s="82">
        <f>Wellness!X104</f>
        <v>0.66666666666666663</v>
      </c>
      <c r="AS104" s="103">
        <f>AVERAGE(Discipline!$D104,Discipline!$E104)</f>
        <v>0.89166666666666661</v>
      </c>
      <c r="AT104" s="104" t="str" cm="1">
        <f t="array" ref="AT104">_xlfn.IFS(AS104&gt;=80%,"5",AS104&gt;=70%,"4",AS104&gt;=60%,"3",AS104&gt;=50%,"2",AS104&gt;=40%,"1",AS104&lt;40%,"0")</f>
        <v>5</v>
      </c>
      <c r="AU104" s="105">
        <v>19</v>
      </c>
      <c r="AV104" s="105">
        <f t="shared" si="23"/>
        <v>2</v>
      </c>
      <c r="AW104" s="104"/>
      <c r="AX104" s="104">
        <v>1.25</v>
      </c>
      <c r="AY104" s="104">
        <v>0.66666666666666663</v>
      </c>
      <c r="AZ104" s="100">
        <f t="shared" si="33"/>
        <v>8.9166666666666661</v>
      </c>
      <c r="BA104" s="100">
        <f t="shared" si="34"/>
        <v>35.666666666666664</v>
      </c>
      <c r="BB104" s="106">
        <f t="shared" si="35"/>
        <v>3.5666666666666664</v>
      </c>
    </row>
    <row r="105" spans="1:54" s="77" customFormat="1" x14ac:dyDescent="0.3">
      <c r="A105" s="71">
        <v>101</v>
      </c>
      <c r="B105" s="60" t="s">
        <v>228</v>
      </c>
      <c r="C105" s="61" t="s">
        <v>229</v>
      </c>
      <c r="D105" s="82">
        <v>0.93330000000000002</v>
      </c>
      <c r="E105" s="82">
        <f>Wellness!D105</f>
        <v>0.66666666666666663</v>
      </c>
      <c r="F105" s="82">
        <f>AVERAGE(Discipline!$D105,Discipline!$E105)</f>
        <v>0.79998333333333327</v>
      </c>
      <c r="G105" s="100" t="str" cm="1">
        <f t="array" ref="G105">_xlfn.IFS(F105&gt;=80%,"5",F105&gt;=70%,"4",F105&gt;=60%,"3",F105&gt;=50%,"2",F105&gt;=40%,"1",F105&lt;40%,"0")</f>
        <v>4</v>
      </c>
      <c r="H105" s="101">
        <v>13</v>
      </c>
      <c r="I105" s="101">
        <f t="shared" si="18"/>
        <v>1</v>
      </c>
      <c r="J105" s="100"/>
      <c r="K105" s="100">
        <v>1.75</v>
      </c>
      <c r="L105" s="100">
        <v>2.25</v>
      </c>
      <c r="M105" s="100">
        <f t="shared" si="19"/>
        <v>9</v>
      </c>
      <c r="N105" s="100">
        <f t="shared" si="20"/>
        <v>45</v>
      </c>
      <c r="O105" s="99">
        <f t="shared" si="24"/>
        <v>4.5</v>
      </c>
      <c r="Q105" s="82">
        <f>IFERROR(VLOOKUP(B105,[1]Sheet1!B$4:E$241,4,FALSE),"ER")</f>
        <v>0.86682291666666678</v>
      </c>
      <c r="R105" s="82">
        <f>Wellness!X105</f>
        <v>6.6666666666666666E-2</v>
      </c>
      <c r="S105" s="82">
        <f t="shared" si="25"/>
        <v>0.46674479166666671</v>
      </c>
      <c r="T105" s="100" t="str" cm="1">
        <f t="array" ref="T105">_xlfn.IFS(S105&gt;=80%,"5",S105&gt;=70%,"4",S105&gt;=60%,"3",S105&gt;=50%,"2",S105&gt;=40%,"1",S105&lt;40%,"0")</f>
        <v>1</v>
      </c>
      <c r="U105" s="101">
        <v>0</v>
      </c>
      <c r="V105" s="101">
        <f t="shared" si="21"/>
        <v>0</v>
      </c>
      <c r="W105" s="100">
        <v>2</v>
      </c>
      <c r="X105" s="100">
        <v>3.7142857142857144</v>
      </c>
      <c r="Y105" s="100">
        <v>4</v>
      </c>
      <c r="Z105" s="100">
        <f t="shared" si="26"/>
        <v>10.714285714285715</v>
      </c>
      <c r="AA105" s="100">
        <f t="shared" si="27"/>
        <v>42.857142857142861</v>
      </c>
      <c r="AB105" s="99">
        <f t="shared" si="28"/>
        <v>4.2857142857142865</v>
      </c>
      <c r="AD105" s="82">
        <v>0.95138888888888895</v>
      </c>
      <c r="AE105" s="82">
        <f>Wellness!AR105</f>
        <v>0.16666666666666666</v>
      </c>
      <c r="AF105" s="82">
        <f t="shared" si="29"/>
        <v>0.55902777777777779</v>
      </c>
      <c r="AG105" s="100" t="str" cm="1">
        <f t="array" ref="AG105">_xlfn.IFS(AF105&gt;=80%,"5",AF105&gt;=70%,"4",AF105&gt;=60%,"3",AF105&gt;=50%,"2",AF105&gt;=40%,"1",AF105&lt;40%,"0")</f>
        <v>2</v>
      </c>
      <c r="AH105" s="101">
        <v>2</v>
      </c>
      <c r="AI105" s="101">
        <f t="shared" si="22"/>
        <v>0</v>
      </c>
      <c r="AJ105" s="100">
        <v>3.75</v>
      </c>
      <c r="AK105" s="100">
        <v>2.7777777777777777</v>
      </c>
      <c r="AL105" s="100">
        <v>3.375</v>
      </c>
      <c r="AM105" s="100">
        <f t="shared" si="30"/>
        <v>11.902777777777779</v>
      </c>
      <c r="AN105" s="100">
        <f t="shared" si="31"/>
        <v>47.611111111111114</v>
      </c>
      <c r="AO105" s="99">
        <f t="shared" si="32"/>
        <v>4.761111111111112</v>
      </c>
      <c r="AQ105" s="82">
        <v>0.85960144927536231</v>
      </c>
      <c r="AR105" s="82">
        <f>Wellness!X105</f>
        <v>6.6666666666666666E-2</v>
      </c>
      <c r="AS105" s="82">
        <f>AVERAGE(Discipline!$D105,Discipline!$E105)</f>
        <v>0.79998333333333327</v>
      </c>
      <c r="AT105" s="100" t="str" cm="1">
        <f t="array" ref="AT105">_xlfn.IFS(AS105&gt;=80%,"5",AS105&gt;=70%,"4",AS105&gt;=60%,"3",AS105&gt;=50%,"2",AS105&gt;=40%,"1",AS105&lt;40%,"0")</f>
        <v>4</v>
      </c>
      <c r="AU105" s="101">
        <v>13</v>
      </c>
      <c r="AV105" s="101">
        <f t="shared" si="23"/>
        <v>1</v>
      </c>
      <c r="AW105" s="100"/>
      <c r="AX105" s="100">
        <v>3.25</v>
      </c>
      <c r="AY105" s="100">
        <v>3.3333333333333335</v>
      </c>
      <c r="AZ105" s="100">
        <f t="shared" si="33"/>
        <v>11.583333333333334</v>
      </c>
      <c r="BA105" s="100">
        <f t="shared" si="34"/>
        <v>46.333333333333336</v>
      </c>
      <c r="BB105" s="99">
        <f t="shared" si="35"/>
        <v>4.6333333333333337</v>
      </c>
    </row>
    <row r="106" spans="1:54" s="77" customFormat="1" x14ac:dyDescent="0.3">
      <c r="A106" s="72">
        <v>102</v>
      </c>
      <c r="B106" s="64" t="s">
        <v>230</v>
      </c>
      <c r="C106" s="65" t="s">
        <v>231</v>
      </c>
      <c r="D106" s="103">
        <v>1</v>
      </c>
      <c r="E106" s="103">
        <f>Wellness!D106</f>
        <v>1</v>
      </c>
      <c r="F106" s="103">
        <f>AVERAGE(Discipline!$D106,Discipline!$E106)</f>
        <v>1</v>
      </c>
      <c r="G106" s="104" t="str" cm="1">
        <f t="array" ref="G106">_xlfn.IFS(F106&gt;=80%,"5",F106&gt;=70%,"4",F106&gt;=60%,"3",F106&gt;=50%,"2",F106&gt;=40%,"1",F106&lt;40%,"0")</f>
        <v>5</v>
      </c>
      <c r="H106" s="105">
        <v>23</v>
      </c>
      <c r="I106" s="105">
        <f t="shared" si="18"/>
        <v>3</v>
      </c>
      <c r="J106" s="104"/>
      <c r="K106" s="104">
        <v>2.2410714285714284</v>
      </c>
      <c r="L106" s="104">
        <v>2.3928571428571428</v>
      </c>
      <c r="M106" s="104">
        <f t="shared" si="19"/>
        <v>12.633928571428571</v>
      </c>
      <c r="N106" s="104">
        <f t="shared" si="20"/>
        <v>63.169642857142861</v>
      </c>
      <c r="O106" s="106">
        <f t="shared" si="24"/>
        <v>6.3169642857142865</v>
      </c>
      <c r="Q106" s="103">
        <f>IFERROR(VLOOKUP(B106,[1]Sheet1!B$4:E$241,4,FALSE),"ER")</f>
        <v>0.94135416666666671</v>
      </c>
      <c r="R106" s="103">
        <f>Wellness!X106</f>
        <v>1</v>
      </c>
      <c r="S106" s="103">
        <f t="shared" si="25"/>
        <v>0.97067708333333336</v>
      </c>
      <c r="T106" s="104" t="str" cm="1">
        <f t="array" ref="T106">_xlfn.IFS(S106&gt;=80%,"5",S106&gt;=70%,"4",S106&gt;=60%,"3",S106&gt;=50%,"2",S106&gt;=40%,"1",S106&lt;40%,"0")</f>
        <v>5</v>
      </c>
      <c r="U106" s="105">
        <v>19</v>
      </c>
      <c r="V106" s="105">
        <f t="shared" si="21"/>
        <v>2</v>
      </c>
      <c r="W106" s="104">
        <v>2</v>
      </c>
      <c r="X106" s="104">
        <v>4.1428571428571432</v>
      </c>
      <c r="Y106" s="104">
        <v>4.4000000000000004</v>
      </c>
      <c r="Z106" s="100">
        <f t="shared" si="26"/>
        <v>17.542857142857144</v>
      </c>
      <c r="AA106" s="100">
        <f t="shared" si="27"/>
        <v>70.171428571428578</v>
      </c>
      <c r="AB106" s="106">
        <f t="shared" si="28"/>
        <v>7.0171428571428578</v>
      </c>
      <c r="AD106" s="82">
        <v>0.90726495726495726</v>
      </c>
      <c r="AE106" s="82">
        <f>Wellness!AR106</f>
        <v>1</v>
      </c>
      <c r="AF106" s="82">
        <f t="shared" si="29"/>
        <v>0.95363247863247858</v>
      </c>
      <c r="AG106" s="104" t="str" cm="1">
        <f t="array" ref="AG106">_xlfn.IFS(AF106&gt;=80%,"5",AF106&gt;=70%,"4",AF106&gt;=60%,"3",AF106&gt;=50%,"2",AF106&gt;=40%,"1",AF106&lt;40%,"0")</f>
        <v>5</v>
      </c>
      <c r="AH106" s="105">
        <v>19</v>
      </c>
      <c r="AI106" s="105">
        <f t="shared" si="22"/>
        <v>2</v>
      </c>
      <c r="AJ106" s="104">
        <v>3.125</v>
      </c>
      <c r="AK106" s="104">
        <v>2.375</v>
      </c>
      <c r="AL106" s="104">
        <v>2.375</v>
      </c>
      <c r="AM106" s="100">
        <f t="shared" si="30"/>
        <v>14.875</v>
      </c>
      <c r="AN106" s="100">
        <f t="shared" si="31"/>
        <v>59.5</v>
      </c>
      <c r="AO106" s="106">
        <f t="shared" si="32"/>
        <v>5.95</v>
      </c>
      <c r="AQ106" s="82">
        <v>0.97731092436974787</v>
      </c>
      <c r="AR106" s="82">
        <f>Wellness!X106</f>
        <v>1</v>
      </c>
      <c r="AS106" s="103">
        <f>AVERAGE(Discipline!$D106,Discipline!$E106)</f>
        <v>1</v>
      </c>
      <c r="AT106" s="104" t="str" cm="1">
        <f t="array" ref="AT106">_xlfn.IFS(AS106&gt;=80%,"5",AS106&gt;=70%,"4",AS106&gt;=60%,"3",AS106&gt;=50%,"2",AS106&gt;=40%,"1",AS106&lt;40%,"0")</f>
        <v>5</v>
      </c>
      <c r="AU106" s="105">
        <v>23</v>
      </c>
      <c r="AV106" s="105">
        <f t="shared" si="23"/>
        <v>3</v>
      </c>
      <c r="AW106" s="104"/>
      <c r="AX106" s="104">
        <v>3.75</v>
      </c>
      <c r="AY106" s="104">
        <v>3</v>
      </c>
      <c r="AZ106" s="100">
        <f t="shared" si="33"/>
        <v>14.75</v>
      </c>
      <c r="BA106" s="100">
        <f t="shared" si="34"/>
        <v>59</v>
      </c>
      <c r="BB106" s="106">
        <f t="shared" si="35"/>
        <v>5.9</v>
      </c>
    </row>
    <row r="107" spans="1:54" s="77" customFormat="1" x14ac:dyDescent="0.3">
      <c r="A107" s="71">
        <v>103</v>
      </c>
      <c r="B107" s="60" t="s">
        <v>232</v>
      </c>
      <c r="C107" s="61" t="s">
        <v>233</v>
      </c>
      <c r="D107" s="82">
        <v>0.95</v>
      </c>
      <c r="E107" s="82">
        <f>Wellness!D107</f>
        <v>0.66666666666666663</v>
      </c>
      <c r="F107" s="82">
        <f>AVERAGE(Discipline!$D107,Discipline!$E107)</f>
        <v>0.80833333333333335</v>
      </c>
      <c r="G107" s="100" t="str" cm="1">
        <f t="array" ref="G107">_xlfn.IFS(F107&gt;=80%,"5",F107&gt;=70%,"4",F107&gt;=60%,"3",F107&gt;=50%,"2",F107&gt;=40%,"1",F107&lt;40%,"0")</f>
        <v>5</v>
      </c>
      <c r="H107" s="101">
        <v>9</v>
      </c>
      <c r="I107" s="101">
        <f t="shared" si="18"/>
        <v>0</v>
      </c>
      <c r="J107" s="100"/>
      <c r="K107" s="100">
        <v>1.9017857142857142</v>
      </c>
      <c r="L107" s="100">
        <v>3.3214285714285712</v>
      </c>
      <c r="M107" s="100">
        <f t="shared" si="19"/>
        <v>10.223214285714285</v>
      </c>
      <c r="N107" s="100">
        <f t="shared" si="20"/>
        <v>51.116071428571416</v>
      </c>
      <c r="O107" s="99">
        <f t="shared" si="24"/>
        <v>5.1116071428571423</v>
      </c>
      <c r="Q107" s="82">
        <f>IFERROR(VLOOKUP(B107,[1]Sheet1!B$4:E$241,4,FALSE),"ER")</f>
        <v>0.88831989247311827</v>
      </c>
      <c r="R107" s="82">
        <f>Wellness!X107</f>
        <v>0.66666666666666663</v>
      </c>
      <c r="S107" s="82">
        <f t="shared" si="25"/>
        <v>0.77749327956989245</v>
      </c>
      <c r="T107" s="100" t="str" cm="1">
        <f t="array" ref="T107">_xlfn.IFS(S107&gt;=80%,"5",S107&gt;=70%,"4",S107&gt;=60%,"3",S107&gt;=50%,"2",S107&gt;=40%,"1",S107&lt;40%,"0")</f>
        <v>4</v>
      </c>
      <c r="U107" s="101">
        <v>0</v>
      </c>
      <c r="V107" s="101">
        <f t="shared" si="21"/>
        <v>0</v>
      </c>
      <c r="W107" s="100">
        <v>2</v>
      </c>
      <c r="X107" s="100">
        <v>2</v>
      </c>
      <c r="Y107" s="100">
        <v>2.4</v>
      </c>
      <c r="Z107" s="100">
        <f t="shared" si="26"/>
        <v>10.4</v>
      </c>
      <c r="AA107" s="100">
        <f t="shared" si="27"/>
        <v>41.6</v>
      </c>
      <c r="AB107" s="99">
        <f t="shared" si="28"/>
        <v>4.16</v>
      </c>
      <c r="AD107" s="82">
        <v>0.82994505494505499</v>
      </c>
      <c r="AE107" s="82">
        <f>Wellness!AR107</f>
        <v>0.66666666666666663</v>
      </c>
      <c r="AF107" s="82">
        <f t="shared" si="29"/>
        <v>0.74830586080586081</v>
      </c>
      <c r="AG107" s="100" t="str" cm="1">
        <f t="array" ref="AG107">_xlfn.IFS(AF107&gt;=80%,"5",AF107&gt;=70%,"4",AF107&gt;=60%,"3",AF107&gt;=50%,"2",AF107&gt;=40%,"1",AF107&lt;40%,"0")</f>
        <v>4</v>
      </c>
      <c r="AH107" s="101">
        <v>9</v>
      </c>
      <c r="AI107" s="101">
        <f t="shared" si="22"/>
        <v>0</v>
      </c>
      <c r="AJ107" s="100">
        <v>2.375</v>
      </c>
      <c r="AK107" s="100">
        <v>1.3333333333333333</v>
      </c>
      <c r="AL107" s="100">
        <v>1.625</v>
      </c>
      <c r="AM107" s="100">
        <f t="shared" si="30"/>
        <v>9.3333333333333321</v>
      </c>
      <c r="AN107" s="100">
        <f t="shared" si="31"/>
        <v>37.333333333333329</v>
      </c>
      <c r="AO107" s="99">
        <f t="shared" si="32"/>
        <v>3.7333333333333329</v>
      </c>
      <c r="AQ107" s="82">
        <v>0.92612044817927175</v>
      </c>
      <c r="AR107" s="82">
        <f>Wellness!X107</f>
        <v>0.66666666666666663</v>
      </c>
      <c r="AS107" s="82">
        <f>AVERAGE(Discipline!$D107,Discipline!$E107)</f>
        <v>0.80833333333333335</v>
      </c>
      <c r="AT107" s="100" t="str" cm="1">
        <f t="array" ref="AT107">_xlfn.IFS(AS107&gt;=80%,"5",AS107&gt;=70%,"4",AS107&gt;=60%,"3",AS107&gt;=50%,"2",AS107&gt;=40%,"1",AS107&lt;40%,"0")</f>
        <v>5</v>
      </c>
      <c r="AU107" s="101">
        <v>9</v>
      </c>
      <c r="AV107" s="101">
        <f t="shared" si="23"/>
        <v>0</v>
      </c>
      <c r="AW107" s="100"/>
      <c r="AX107" s="100">
        <v>3.25</v>
      </c>
      <c r="AY107" s="100">
        <v>2.3333333333333335</v>
      </c>
      <c r="AZ107" s="100">
        <f t="shared" si="33"/>
        <v>10.583333333333334</v>
      </c>
      <c r="BA107" s="100">
        <f t="shared" si="34"/>
        <v>42.333333333333336</v>
      </c>
      <c r="BB107" s="99">
        <f t="shared" si="35"/>
        <v>4.2333333333333334</v>
      </c>
    </row>
    <row r="108" spans="1:54" s="77" customFormat="1" x14ac:dyDescent="0.3">
      <c r="A108" s="72">
        <v>104</v>
      </c>
      <c r="B108" s="64" t="s">
        <v>234</v>
      </c>
      <c r="C108" s="65" t="s">
        <v>235</v>
      </c>
      <c r="D108" s="103">
        <v>1</v>
      </c>
      <c r="E108" s="103">
        <f>Wellness!D108</f>
        <v>0.8</v>
      </c>
      <c r="F108" s="103">
        <f>AVERAGE(Discipline!$D108,Discipline!$E108)</f>
        <v>0.9</v>
      </c>
      <c r="G108" s="104" t="str" cm="1">
        <f t="array" ref="G108">_xlfn.IFS(F108&gt;=80%,"5",F108&gt;=70%,"4",F108&gt;=60%,"3",F108&gt;=50%,"2",F108&gt;=40%,"1",F108&lt;40%,"0")</f>
        <v>5</v>
      </c>
      <c r="H108" s="105">
        <v>20</v>
      </c>
      <c r="I108" s="105">
        <f t="shared" si="18"/>
        <v>3</v>
      </c>
      <c r="J108" s="104"/>
      <c r="K108" s="104">
        <v>2.5</v>
      </c>
      <c r="L108" s="104">
        <v>3</v>
      </c>
      <c r="M108" s="104">
        <f t="shared" si="19"/>
        <v>13.5</v>
      </c>
      <c r="N108" s="104">
        <f t="shared" si="20"/>
        <v>67.5</v>
      </c>
      <c r="O108" s="106">
        <f t="shared" si="24"/>
        <v>6.75</v>
      </c>
      <c r="Q108" s="103">
        <f>IFERROR(VLOOKUP(B108,[1]Sheet1!B$4:E$241,4,FALSE),"ER")</f>
        <v>0.93985215053763449</v>
      </c>
      <c r="R108" s="103">
        <f>Wellness!X108</f>
        <v>0.66666666666666663</v>
      </c>
      <c r="S108" s="103">
        <f t="shared" si="25"/>
        <v>0.8032594086021505</v>
      </c>
      <c r="T108" s="104" t="str" cm="1">
        <f t="array" ref="T108">_xlfn.IFS(S108&gt;=80%,"5",S108&gt;=70%,"4",S108&gt;=60%,"3",S108&gt;=50%,"2",S108&gt;=40%,"1",S108&lt;40%,"0")</f>
        <v>5</v>
      </c>
      <c r="U108" s="105">
        <v>9</v>
      </c>
      <c r="V108" s="105">
        <f t="shared" si="21"/>
        <v>0</v>
      </c>
      <c r="W108" s="104">
        <v>0</v>
      </c>
      <c r="X108" s="104">
        <v>3.5714285714285716</v>
      </c>
      <c r="Y108" s="104">
        <v>4.5999999999999996</v>
      </c>
      <c r="Z108" s="100">
        <f t="shared" si="26"/>
        <v>13.171428571428571</v>
      </c>
      <c r="AA108" s="100">
        <f t="shared" si="27"/>
        <v>52.685714285714283</v>
      </c>
      <c r="AB108" s="106">
        <f t="shared" si="28"/>
        <v>5.2685714285714287</v>
      </c>
      <c r="AD108" s="82">
        <v>0.88971306471306477</v>
      </c>
      <c r="AE108" s="82">
        <f>Wellness!AR108</f>
        <v>0.96666666666666667</v>
      </c>
      <c r="AF108" s="82">
        <f t="shared" si="29"/>
        <v>0.92818986568986572</v>
      </c>
      <c r="AG108" s="104" t="str" cm="1">
        <f t="array" ref="AG108">_xlfn.IFS(AF108&gt;=80%,"5",AF108&gt;=70%,"4",AF108&gt;=60%,"3",AF108&gt;=50%,"2",AF108&gt;=40%,"1",AF108&lt;40%,"0")</f>
        <v>5</v>
      </c>
      <c r="AH108" s="105">
        <v>20</v>
      </c>
      <c r="AI108" s="105">
        <f t="shared" si="22"/>
        <v>3</v>
      </c>
      <c r="AJ108" s="104">
        <v>1.75</v>
      </c>
      <c r="AK108" s="104">
        <v>0.77777777777777779</v>
      </c>
      <c r="AL108" s="104">
        <v>0.875</v>
      </c>
      <c r="AM108" s="100">
        <f t="shared" si="30"/>
        <v>11.402777777777779</v>
      </c>
      <c r="AN108" s="100">
        <f t="shared" si="31"/>
        <v>45.611111111111114</v>
      </c>
      <c r="AO108" s="106">
        <f t="shared" si="32"/>
        <v>4.5611111111111118</v>
      </c>
      <c r="AQ108" s="82">
        <v>0.98958333333333348</v>
      </c>
      <c r="AR108" s="82">
        <f>Wellness!X108</f>
        <v>0.66666666666666663</v>
      </c>
      <c r="AS108" s="103">
        <f>AVERAGE(Discipline!$D108,Discipline!$E108)</f>
        <v>0.9</v>
      </c>
      <c r="AT108" s="104" t="str" cm="1">
        <f t="array" ref="AT108">_xlfn.IFS(AS108&gt;=80%,"5",AS108&gt;=70%,"4",AS108&gt;=60%,"3",AS108&gt;=50%,"2",AS108&gt;=40%,"1",AS108&lt;40%,"0")</f>
        <v>5</v>
      </c>
      <c r="AU108" s="105">
        <v>20</v>
      </c>
      <c r="AV108" s="105">
        <f t="shared" si="23"/>
        <v>3</v>
      </c>
      <c r="AW108" s="104"/>
      <c r="AX108" s="104">
        <v>3.5</v>
      </c>
      <c r="AY108" s="104">
        <v>4</v>
      </c>
      <c r="AZ108" s="100">
        <f t="shared" si="33"/>
        <v>15.5</v>
      </c>
      <c r="BA108" s="100">
        <f t="shared" si="34"/>
        <v>62</v>
      </c>
      <c r="BB108" s="106">
        <f t="shared" si="35"/>
        <v>6.2</v>
      </c>
    </row>
    <row r="109" spans="1:54" s="77" customFormat="1" x14ac:dyDescent="0.3">
      <c r="A109" s="71">
        <v>105</v>
      </c>
      <c r="B109" s="60" t="s">
        <v>236</v>
      </c>
      <c r="C109" s="61" t="s">
        <v>237</v>
      </c>
      <c r="D109" s="82">
        <v>0.95</v>
      </c>
      <c r="E109" s="82">
        <f>Wellness!D109</f>
        <v>0.66666666666666663</v>
      </c>
      <c r="F109" s="82">
        <f>AVERAGE(Discipline!$D109,Discipline!$E109)</f>
        <v>0.80833333333333335</v>
      </c>
      <c r="G109" s="100" t="str" cm="1">
        <f t="array" ref="G109">_xlfn.IFS(F109&gt;=80%,"5",F109&gt;=70%,"4",F109&gt;=60%,"3",F109&gt;=50%,"2",F109&gt;=40%,"1",F109&lt;40%,"0")</f>
        <v>5</v>
      </c>
      <c r="H109" s="101">
        <v>14</v>
      </c>
      <c r="I109" s="101">
        <f t="shared" si="18"/>
        <v>1</v>
      </c>
      <c r="J109" s="100"/>
      <c r="K109" s="100">
        <v>3.25</v>
      </c>
      <c r="L109" s="100">
        <v>3.25</v>
      </c>
      <c r="M109" s="100">
        <f t="shared" si="19"/>
        <v>12.5</v>
      </c>
      <c r="N109" s="100">
        <f t="shared" si="20"/>
        <v>62.5</v>
      </c>
      <c r="O109" s="99">
        <f t="shared" si="24"/>
        <v>6.25</v>
      </c>
      <c r="Q109" s="82">
        <f>IFERROR(VLOOKUP(B109,[1]Sheet1!B$4:E$241,4,FALSE),"ER")</f>
        <v>0.90400537634408606</v>
      </c>
      <c r="R109" s="82">
        <f>Wellness!X109</f>
        <v>0.66666666666666663</v>
      </c>
      <c r="S109" s="82">
        <f t="shared" si="25"/>
        <v>0.7853360215053764</v>
      </c>
      <c r="T109" s="100" t="str" cm="1">
        <f t="array" ref="T109">_xlfn.IFS(S109&gt;=80%,"5",S109&gt;=70%,"4",S109&gt;=60%,"3",S109&gt;=50%,"2",S109&gt;=40%,"1",S109&lt;40%,"0")</f>
        <v>4</v>
      </c>
      <c r="U109" s="101">
        <v>4</v>
      </c>
      <c r="V109" s="101">
        <f t="shared" si="21"/>
        <v>0</v>
      </c>
      <c r="W109" s="100">
        <v>0</v>
      </c>
      <c r="X109" s="100">
        <v>3.8571428571428572</v>
      </c>
      <c r="Y109" s="100">
        <v>4.4000000000000004</v>
      </c>
      <c r="Z109" s="100">
        <f t="shared" si="26"/>
        <v>12.257142857142858</v>
      </c>
      <c r="AA109" s="100">
        <f t="shared" si="27"/>
        <v>49.028571428571432</v>
      </c>
      <c r="AB109" s="99">
        <f t="shared" si="28"/>
        <v>4.9028571428571439</v>
      </c>
      <c r="AD109" s="82">
        <v>0.91388888888888897</v>
      </c>
      <c r="AE109" s="82">
        <f>Wellness!AR109</f>
        <v>0.66666666666666663</v>
      </c>
      <c r="AF109" s="82">
        <f t="shared" si="29"/>
        <v>0.79027777777777786</v>
      </c>
      <c r="AG109" s="100" t="str" cm="1">
        <f t="array" ref="AG109">_xlfn.IFS(AF109&gt;=80%,"5",AF109&gt;=70%,"4",AF109&gt;=60%,"3",AF109&gt;=50%,"2",AF109&gt;=40%,"1",AF109&lt;40%,"0")</f>
        <v>4</v>
      </c>
      <c r="AH109" s="101">
        <v>8</v>
      </c>
      <c r="AI109" s="101">
        <f t="shared" si="22"/>
        <v>0</v>
      </c>
      <c r="AJ109" s="100">
        <v>3.75</v>
      </c>
      <c r="AK109" s="100">
        <v>1.4444444444444444</v>
      </c>
      <c r="AL109" s="100">
        <v>3.375</v>
      </c>
      <c r="AM109" s="100">
        <f t="shared" si="30"/>
        <v>12.569444444444445</v>
      </c>
      <c r="AN109" s="100">
        <f t="shared" si="31"/>
        <v>50.277777777777779</v>
      </c>
      <c r="AO109" s="99">
        <f t="shared" si="32"/>
        <v>5.0277777777777786</v>
      </c>
      <c r="AQ109" s="82">
        <v>0.97222222222222232</v>
      </c>
      <c r="AR109" s="82">
        <f>Wellness!X109</f>
        <v>0.66666666666666663</v>
      </c>
      <c r="AS109" s="82">
        <f>AVERAGE(Discipline!$D109,Discipline!$E109)</f>
        <v>0.80833333333333335</v>
      </c>
      <c r="AT109" s="100" t="str" cm="1">
        <f t="array" ref="AT109">_xlfn.IFS(AS109&gt;=80%,"5",AS109&gt;=70%,"4",AS109&gt;=60%,"3",AS109&gt;=50%,"2",AS109&gt;=40%,"1",AS109&lt;40%,"0")</f>
        <v>5</v>
      </c>
      <c r="AU109" s="101">
        <v>14</v>
      </c>
      <c r="AV109" s="101">
        <f t="shared" si="23"/>
        <v>1</v>
      </c>
      <c r="AW109" s="100"/>
      <c r="AX109" s="100">
        <v>4</v>
      </c>
      <c r="AY109" s="100">
        <v>4</v>
      </c>
      <c r="AZ109" s="100">
        <f t="shared" si="33"/>
        <v>14</v>
      </c>
      <c r="BA109" s="100">
        <f t="shared" si="34"/>
        <v>56.000000000000007</v>
      </c>
      <c r="BB109" s="99">
        <f t="shared" si="35"/>
        <v>5.6000000000000014</v>
      </c>
    </row>
    <row r="110" spans="1:54" s="77" customFormat="1" x14ac:dyDescent="0.3">
      <c r="A110" s="72">
        <v>106</v>
      </c>
      <c r="B110" s="64" t="s">
        <v>238</v>
      </c>
      <c r="C110" s="65" t="s">
        <v>239</v>
      </c>
      <c r="D110" s="103">
        <v>0.93330000000000002</v>
      </c>
      <c r="E110" s="103">
        <f>Wellness!D110</f>
        <v>0.66666666666666663</v>
      </c>
      <c r="F110" s="103">
        <f>AVERAGE(Discipline!$D110,Discipline!$E110)</f>
        <v>0.79998333333333327</v>
      </c>
      <c r="G110" s="104" t="str" cm="1">
        <f t="array" ref="G110">_xlfn.IFS(F110&gt;=80%,"5",F110&gt;=70%,"4",F110&gt;=60%,"3",F110&gt;=50%,"2",F110&gt;=40%,"1",F110&lt;40%,"0")</f>
        <v>4</v>
      </c>
      <c r="H110" s="105">
        <v>12</v>
      </c>
      <c r="I110" s="105">
        <f t="shared" si="18"/>
        <v>1</v>
      </c>
      <c r="J110" s="104"/>
      <c r="K110" s="104">
        <v>3.5</v>
      </c>
      <c r="L110" s="104">
        <v>3.75</v>
      </c>
      <c r="M110" s="104">
        <f t="shared" si="19"/>
        <v>12.25</v>
      </c>
      <c r="N110" s="104">
        <f t="shared" si="20"/>
        <v>61.250000000000007</v>
      </c>
      <c r="O110" s="106">
        <f t="shared" si="24"/>
        <v>6.1250000000000009</v>
      </c>
      <c r="Q110" s="103">
        <f>IFERROR(VLOOKUP(B110,[1]Sheet1!B$4:E$241,4,FALSE),"ER")</f>
        <v>0.88208333333333333</v>
      </c>
      <c r="R110" s="103">
        <f>Wellness!X110</f>
        <v>0.66666666666666663</v>
      </c>
      <c r="S110" s="103">
        <f t="shared" si="25"/>
        <v>0.77437500000000004</v>
      </c>
      <c r="T110" s="104" t="str" cm="1">
        <f t="array" ref="T110">_xlfn.IFS(S110&gt;=80%,"5",S110&gt;=70%,"4",S110&gt;=60%,"3",S110&gt;=50%,"2",S110&gt;=40%,"1",S110&lt;40%,"0")</f>
        <v>4</v>
      </c>
      <c r="U110" s="105">
        <v>14</v>
      </c>
      <c r="V110" s="105">
        <f t="shared" si="21"/>
        <v>1</v>
      </c>
      <c r="W110" s="104">
        <v>2</v>
      </c>
      <c r="X110" s="104">
        <v>3.1428571428571428</v>
      </c>
      <c r="Y110" s="104">
        <v>3.4</v>
      </c>
      <c r="Z110" s="100">
        <f t="shared" si="26"/>
        <v>13.542857142857143</v>
      </c>
      <c r="AA110" s="100">
        <f t="shared" si="27"/>
        <v>54.171428571428571</v>
      </c>
      <c r="AB110" s="106">
        <f t="shared" si="28"/>
        <v>5.4171428571428573</v>
      </c>
      <c r="AD110" s="82">
        <v>0.85686274509803939</v>
      </c>
      <c r="AE110" s="82">
        <f>Wellness!AR110</f>
        <v>0.66666666666666663</v>
      </c>
      <c r="AF110" s="82">
        <f t="shared" si="29"/>
        <v>0.76176470588235301</v>
      </c>
      <c r="AG110" s="104" t="str" cm="1">
        <f t="array" ref="AG110">_xlfn.IFS(AF110&gt;=80%,"5",AF110&gt;=70%,"4",AF110&gt;=60%,"3",AF110&gt;=50%,"2",AF110&gt;=40%,"1",AF110&lt;40%,"0")</f>
        <v>4</v>
      </c>
      <c r="AH110" s="105">
        <v>4</v>
      </c>
      <c r="AI110" s="105">
        <f t="shared" si="22"/>
        <v>0</v>
      </c>
      <c r="AJ110" s="104">
        <v>2.75</v>
      </c>
      <c r="AK110" s="104">
        <v>2.5</v>
      </c>
      <c r="AL110" s="104">
        <v>2.875</v>
      </c>
      <c r="AM110" s="100">
        <f t="shared" si="30"/>
        <v>12.125</v>
      </c>
      <c r="AN110" s="100">
        <f t="shared" si="31"/>
        <v>48.5</v>
      </c>
      <c r="AO110" s="106">
        <f t="shared" si="32"/>
        <v>4.8500000000000005</v>
      </c>
      <c r="AQ110" s="82">
        <v>0.92562500000000003</v>
      </c>
      <c r="AR110" s="82">
        <f>Wellness!X110</f>
        <v>0.66666666666666663</v>
      </c>
      <c r="AS110" s="103">
        <f>AVERAGE(Discipline!$D110,Discipline!$E110)</f>
        <v>0.79998333333333327</v>
      </c>
      <c r="AT110" s="104" t="str" cm="1">
        <f t="array" ref="AT110">_xlfn.IFS(AS110&gt;=80%,"5",AS110&gt;=70%,"4",AS110&gt;=60%,"3",AS110&gt;=50%,"2",AS110&gt;=40%,"1",AS110&lt;40%,"0")</f>
        <v>4</v>
      </c>
      <c r="AU110" s="105">
        <v>12</v>
      </c>
      <c r="AV110" s="105">
        <f t="shared" si="23"/>
        <v>1</v>
      </c>
      <c r="AW110" s="104"/>
      <c r="AX110" s="104">
        <v>3.375</v>
      </c>
      <c r="AY110" s="104">
        <v>3.6666666666666665</v>
      </c>
      <c r="AZ110" s="100">
        <f t="shared" si="33"/>
        <v>12.041666666666666</v>
      </c>
      <c r="BA110" s="100">
        <f t="shared" si="34"/>
        <v>48.166666666666664</v>
      </c>
      <c r="BB110" s="106">
        <f t="shared" si="35"/>
        <v>4.8166666666666664</v>
      </c>
    </row>
    <row r="111" spans="1:54" s="77" customFormat="1" x14ac:dyDescent="0.3">
      <c r="A111" s="71">
        <v>107</v>
      </c>
      <c r="B111" s="60" t="s">
        <v>240</v>
      </c>
      <c r="C111" s="61" t="s">
        <v>241</v>
      </c>
      <c r="D111" s="82">
        <v>1</v>
      </c>
      <c r="E111" s="82">
        <f>Wellness!D111</f>
        <v>0.66666666666666663</v>
      </c>
      <c r="F111" s="82">
        <f>AVERAGE(Discipline!$D111,Discipline!$E111)</f>
        <v>0.83333333333333326</v>
      </c>
      <c r="G111" s="100" t="str" cm="1">
        <f t="array" ref="G111">_xlfn.IFS(F111&gt;=80%,"5",F111&gt;=70%,"4",F111&gt;=60%,"3",F111&gt;=50%,"2",F111&gt;=40%,"1",F111&lt;40%,"0")</f>
        <v>5</v>
      </c>
      <c r="H111" s="101">
        <v>16</v>
      </c>
      <c r="I111" s="101">
        <f t="shared" si="18"/>
        <v>2</v>
      </c>
      <c r="J111" s="100"/>
      <c r="K111" s="100">
        <v>1.6428571428571428</v>
      </c>
      <c r="L111" s="100">
        <v>2.4017857142857144</v>
      </c>
      <c r="M111" s="100">
        <f t="shared" si="19"/>
        <v>11.044642857142858</v>
      </c>
      <c r="N111" s="100">
        <f t="shared" si="20"/>
        <v>55.223214285714285</v>
      </c>
      <c r="O111" s="99">
        <f t="shared" si="24"/>
        <v>5.5223214285714288</v>
      </c>
      <c r="Q111" s="82">
        <f>IFERROR(VLOOKUP(B111,[1]Sheet1!B$4:E$241,4,FALSE),"ER")</f>
        <v>0.88015624999999997</v>
      </c>
      <c r="R111" s="82">
        <f>Wellness!X111</f>
        <v>0.66666666666666663</v>
      </c>
      <c r="S111" s="82">
        <f t="shared" si="25"/>
        <v>0.77341145833333336</v>
      </c>
      <c r="T111" s="100" t="str" cm="1">
        <f t="array" ref="T111">_xlfn.IFS(S111&gt;=80%,"5",S111&gt;=70%,"4",S111&gt;=60%,"3",S111&gt;=50%,"2",S111&gt;=40%,"1",S111&lt;40%,"0")</f>
        <v>4</v>
      </c>
      <c r="U111" s="101">
        <v>0</v>
      </c>
      <c r="V111" s="101">
        <f t="shared" si="21"/>
        <v>0</v>
      </c>
      <c r="W111" s="100">
        <v>2</v>
      </c>
      <c r="X111" s="100">
        <v>3.2857142857142856</v>
      </c>
      <c r="Y111" s="100">
        <v>3.2</v>
      </c>
      <c r="Z111" s="100">
        <f t="shared" si="26"/>
        <v>12.485714285714284</v>
      </c>
      <c r="AA111" s="100">
        <f t="shared" si="27"/>
        <v>49.942857142857136</v>
      </c>
      <c r="AB111" s="99">
        <f t="shared" si="28"/>
        <v>4.9942857142857138</v>
      </c>
      <c r="AD111" s="82">
        <v>0.85851648351648346</v>
      </c>
      <c r="AE111" s="82">
        <f>Wellness!AR111</f>
        <v>0.8</v>
      </c>
      <c r="AF111" s="82">
        <f t="shared" si="29"/>
        <v>0.8292582417582417</v>
      </c>
      <c r="AG111" s="100" t="str" cm="1">
        <f t="array" ref="AG111">_xlfn.IFS(AF111&gt;=80%,"5",AF111&gt;=70%,"4",AF111&gt;=60%,"3",AF111&gt;=50%,"2",AF111&gt;=40%,"1",AF111&lt;40%,"0")</f>
        <v>5</v>
      </c>
      <c r="AH111" s="101">
        <v>14</v>
      </c>
      <c r="AI111" s="101">
        <f t="shared" si="22"/>
        <v>1</v>
      </c>
      <c r="AJ111" s="100">
        <v>3.625</v>
      </c>
      <c r="AK111" s="100">
        <v>2.4444444444444446</v>
      </c>
      <c r="AL111" s="100">
        <v>2.75</v>
      </c>
      <c r="AM111" s="100">
        <f t="shared" si="30"/>
        <v>14.819444444444445</v>
      </c>
      <c r="AN111" s="100">
        <f t="shared" si="31"/>
        <v>59.277777777777771</v>
      </c>
      <c r="AO111" s="99">
        <f t="shared" si="32"/>
        <v>5.9277777777777771</v>
      </c>
      <c r="AQ111" s="82">
        <v>0.94940476190476186</v>
      </c>
      <c r="AR111" s="82">
        <f>Wellness!X111</f>
        <v>0.66666666666666663</v>
      </c>
      <c r="AS111" s="82">
        <f>AVERAGE(Discipline!$D111,Discipline!$E111)</f>
        <v>0.83333333333333326</v>
      </c>
      <c r="AT111" s="100" t="str" cm="1">
        <f t="array" ref="AT111">_xlfn.IFS(AS111&gt;=80%,"5",AS111&gt;=70%,"4",AS111&gt;=60%,"3",AS111&gt;=50%,"2",AS111&gt;=40%,"1",AS111&lt;40%,"0")</f>
        <v>5</v>
      </c>
      <c r="AU111" s="101">
        <v>16</v>
      </c>
      <c r="AV111" s="101">
        <f t="shared" si="23"/>
        <v>2</v>
      </c>
      <c r="AW111" s="100"/>
      <c r="AX111" s="100">
        <v>3.25</v>
      </c>
      <c r="AY111" s="100">
        <v>3.3333333333333335</v>
      </c>
      <c r="AZ111" s="100">
        <f t="shared" si="33"/>
        <v>13.583333333333334</v>
      </c>
      <c r="BA111" s="100">
        <f t="shared" si="34"/>
        <v>54.333333333333336</v>
      </c>
      <c r="BB111" s="99">
        <f t="shared" si="35"/>
        <v>5.4333333333333336</v>
      </c>
    </row>
    <row r="112" spans="1:54" s="77" customFormat="1" x14ac:dyDescent="0.3">
      <c r="A112" s="72">
        <v>108</v>
      </c>
      <c r="B112" s="64" t="s">
        <v>242</v>
      </c>
      <c r="C112" s="65" t="s">
        <v>243</v>
      </c>
      <c r="D112" s="103">
        <v>1</v>
      </c>
      <c r="E112" s="103">
        <f>Wellness!D112</f>
        <v>0.8</v>
      </c>
      <c r="F112" s="103">
        <f>AVERAGE(Discipline!$D112,Discipline!$E112)</f>
        <v>0.9</v>
      </c>
      <c r="G112" s="104" t="str" cm="1">
        <f t="array" ref="G112">_xlfn.IFS(F112&gt;=80%,"5",F112&gt;=70%,"4",F112&gt;=60%,"3",F112&gt;=50%,"2",F112&gt;=40%,"1",F112&lt;40%,"0")</f>
        <v>5</v>
      </c>
      <c r="H112" s="105">
        <v>19</v>
      </c>
      <c r="I112" s="105">
        <f t="shared" si="18"/>
        <v>2</v>
      </c>
      <c r="J112" s="104"/>
      <c r="K112" s="104">
        <v>2.6517857142857144</v>
      </c>
      <c r="L112" s="104">
        <v>2.9464285714285712</v>
      </c>
      <c r="M112" s="104">
        <f t="shared" si="19"/>
        <v>12.598214285714286</v>
      </c>
      <c r="N112" s="104">
        <f t="shared" si="20"/>
        <v>62.991071428571431</v>
      </c>
      <c r="O112" s="106">
        <f t="shared" si="24"/>
        <v>6.2991071428571432</v>
      </c>
      <c r="Q112" s="103">
        <f>IFERROR(VLOOKUP(B112,[1]Sheet1!B$4:E$241,4,FALSE),"ER")</f>
        <v>0.95794563279857392</v>
      </c>
      <c r="R112" s="103">
        <f>Wellness!X112</f>
        <v>0.8</v>
      </c>
      <c r="S112" s="103">
        <f t="shared" si="25"/>
        <v>0.87897281639928693</v>
      </c>
      <c r="T112" s="104" t="str" cm="1">
        <f t="array" ref="T112">_xlfn.IFS(S112&gt;=80%,"5",S112&gt;=70%,"4",S112&gt;=60%,"3",S112&gt;=50%,"2",S112&gt;=40%,"1",S112&lt;40%,"0")</f>
        <v>5</v>
      </c>
      <c r="U112" s="105">
        <v>9</v>
      </c>
      <c r="V112" s="105">
        <f t="shared" si="21"/>
        <v>0</v>
      </c>
      <c r="W112" s="104">
        <v>2</v>
      </c>
      <c r="X112" s="104">
        <v>2.1428571428571428</v>
      </c>
      <c r="Y112" s="104">
        <v>2.2000000000000002</v>
      </c>
      <c r="Z112" s="100">
        <f t="shared" si="26"/>
        <v>11.342857142857142</v>
      </c>
      <c r="AA112" s="100">
        <f t="shared" si="27"/>
        <v>45.371428571428567</v>
      </c>
      <c r="AB112" s="106">
        <f t="shared" si="28"/>
        <v>4.5371428571428565</v>
      </c>
      <c r="AD112" s="82">
        <v>0.91688034188034195</v>
      </c>
      <c r="AE112" s="82">
        <f>Wellness!AR112</f>
        <v>0.83333333333333337</v>
      </c>
      <c r="AF112" s="82">
        <f t="shared" si="29"/>
        <v>0.87510683760683761</v>
      </c>
      <c r="AG112" s="104" t="str" cm="1">
        <f t="array" ref="AG112">_xlfn.IFS(AF112&gt;=80%,"5",AF112&gt;=70%,"4",AF112&gt;=60%,"3",AF112&gt;=50%,"2",AF112&gt;=40%,"1",AF112&lt;40%,"0")</f>
        <v>5</v>
      </c>
      <c r="AH112" s="105">
        <v>17</v>
      </c>
      <c r="AI112" s="105">
        <f t="shared" si="22"/>
        <v>2</v>
      </c>
      <c r="AJ112" s="104">
        <v>2.5</v>
      </c>
      <c r="AK112" s="104">
        <v>1.2222222222222223</v>
      </c>
      <c r="AL112" s="104">
        <v>2</v>
      </c>
      <c r="AM112" s="100">
        <f t="shared" si="30"/>
        <v>12.722222222222221</v>
      </c>
      <c r="AN112" s="100">
        <f t="shared" si="31"/>
        <v>50.888888888888886</v>
      </c>
      <c r="AO112" s="106">
        <f t="shared" si="32"/>
        <v>5.0888888888888886</v>
      </c>
      <c r="AQ112" s="82">
        <v>0.96875</v>
      </c>
      <c r="AR112" s="82">
        <f>Wellness!X112</f>
        <v>0.8</v>
      </c>
      <c r="AS112" s="103">
        <f>AVERAGE(Discipline!$D112,Discipline!$E112)</f>
        <v>0.9</v>
      </c>
      <c r="AT112" s="104" t="str" cm="1">
        <f t="array" ref="AT112">_xlfn.IFS(AS112&gt;=80%,"5",AS112&gt;=70%,"4",AS112&gt;=60%,"3",AS112&gt;=50%,"2",AS112&gt;=40%,"1",AS112&lt;40%,"0")</f>
        <v>5</v>
      </c>
      <c r="AU112" s="105">
        <v>19</v>
      </c>
      <c r="AV112" s="105">
        <f t="shared" si="23"/>
        <v>2</v>
      </c>
      <c r="AW112" s="104"/>
      <c r="AX112" s="104">
        <v>3</v>
      </c>
      <c r="AY112" s="104">
        <v>2.6666666666666665</v>
      </c>
      <c r="AZ112" s="100">
        <f t="shared" si="33"/>
        <v>12.666666666666666</v>
      </c>
      <c r="BA112" s="100">
        <f t="shared" si="34"/>
        <v>50.666666666666657</v>
      </c>
      <c r="BB112" s="106">
        <f t="shared" si="35"/>
        <v>5.0666666666666664</v>
      </c>
    </row>
    <row r="113" spans="1:54" s="77" customFormat="1" x14ac:dyDescent="0.3">
      <c r="A113" s="71">
        <v>109</v>
      </c>
      <c r="B113" s="60" t="s">
        <v>244</v>
      </c>
      <c r="C113" s="61" t="s">
        <v>245</v>
      </c>
      <c r="D113" s="82">
        <v>0.85709999999999997</v>
      </c>
      <c r="E113" s="82">
        <f>Wellness!D113</f>
        <v>0.1</v>
      </c>
      <c r="F113" s="82">
        <f>AVERAGE(Discipline!$D113,Discipline!$E113)</f>
        <v>0.47854999999999998</v>
      </c>
      <c r="G113" s="100" t="str" cm="1">
        <f t="array" ref="G113">_xlfn.IFS(F113&gt;=80%,"5",F113&gt;=70%,"4",F113&gt;=60%,"3",F113&gt;=50%,"2",F113&gt;=40%,"1",F113&lt;40%,"0")</f>
        <v>1</v>
      </c>
      <c r="H113" s="101">
        <v>3</v>
      </c>
      <c r="I113" s="101">
        <f t="shared" si="18"/>
        <v>0</v>
      </c>
      <c r="J113" s="100"/>
      <c r="K113" s="100">
        <v>1.75</v>
      </c>
      <c r="L113" s="100">
        <v>2</v>
      </c>
      <c r="M113" s="100">
        <f t="shared" si="19"/>
        <v>4.75</v>
      </c>
      <c r="N113" s="100">
        <f t="shared" si="20"/>
        <v>23.75</v>
      </c>
      <c r="O113" s="99">
        <f t="shared" si="24"/>
        <v>2.375</v>
      </c>
      <c r="Q113" s="82">
        <f>IFERROR(VLOOKUP(B113,[1]Sheet1!B$4:E$241,4,FALSE),"ER")</f>
        <v>0.66815508021390357</v>
      </c>
      <c r="R113" s="82">
        <f>Wellness!X113</f>
        <v>0</v>
      </c>
      <c r="S113" s="82">
        <f t="shared" si="25"/>
        <v>0.33407754010695179</v>
      </c>
      <c r="T113" s="100" t="str" cm="1">
        <f t="array" ref="T113">_xlfn.IFS(S113&gt;=80%,"5",S113&gt;=70%,"4",S113&gt;=60%,"3",S113&gt;=50%,"2",S113&gt;=40%,"1",S113&lt;40%,"0")</f>
        <v>0</v>
      </c>
      <c r="U113" s="101">
        <v>0</v>
      </c>
      <c r="V113" s="101">
        <f t="shared" si="21"/>
        <v>0</v>
      </c>
      <c r="W113" s="100">
        <v>3</v>
      </c>
      <c r="X113" s="100">
        <v>3.1428571428571428</v>
      </c>
      <c r="Y113" s="100">
        <v>3</v>
      </c>
      <c r="Z113" s="100">
        <f t="shared" si="26"/>
        <v>9.1428571428571423</v>
      </c>
      <c r="AA113" s="100">
        <f t="shared" si="27"/>
        <v>36.571428571428569</v>
      </c>
      <c r="AB113" s="99">
        <f t="shared" si="28"/>
        <v>3.657142857142857</v>
      </c>
      <c r="AD113" s="82">
        <v>0.76311254775662274</v>
      </c>
      <c r="AE113" s="82">
        <f>Wellness!AR113</f>
        <v>0</v>
      </c>
      <c r="AF113" s="82">
        <f t="shared" si="29"/>
        <v>0.38155627387831137</v>
      </c>
      <c r="AG113" s="100" t="str" cm="1">
        <f t="array" ref="AG113">_xlfn.IFS(AF113&gt;=80%,"5",AF113&gt;=70%,"4",AF113&gt;=60%,"3",AF113&gt;=50%,"2",AF113&gt;=40%,"1",AF113&lt;40%,"0")</f>
        <v>0</v>
      </c>
      <c r="AH113" s="101">
        <v>0</v>
      </c>
      <c r="AI113" s="101">
        <f t="shared" si="22"/>
        <v>0</v>
      </c>
      <c r="AJ113" s="100">
        <v>2.875</v>
      </c>
      <c r="AK113" s="100">
        <v>1.2222222222222223</v>
      </c>
      <c r="AL113" s="100">
        <v>2.375</v>
      </c>
      <c r="AM113" s="100">
        <f t="shared" si="30"/>
        <v>6.4722222222222223</v>
      </c>
      <c r="AN113" s="100">
        <f t="shared" si="31"/>
        <v>25.888888888888889</v>
      </c>
      <c r="AO113" s="99">
        <f t="shared" si="32"/>
        <v>2.588888888888889</v>
      </c>
      <c r="AQ113" s="82">
        <v>0.79559523809523824</v>
      </c>
      <c r="AR113" s="82">
        <f>Wellness!X113</f>
        <v>0</v>
      </c>
      <c r="AS113" s="82">
        <f>AVERAGE(Discipline!$D113,Discipline!$E113)</f>
        <v>0.47854999999999998</v>
      </c>
      <c r="AT113" s="100" t="str" cm="1">
        <f t="array" ref="AT113">_xlfn.IFS(AS113&gt;=80%,"5",AS113&gt;=70%,"4",AS113&gt;=60%,"3",AS113&gt;=50%,"2",AS113&gt;=40%,"1",AS113&lt;40%,"0")</f>
        <v>1</v>
      </c>
      <c r="AU113" s="101">
        <v>3</v>
      </c>
      <c r="AV113" s="101">
        <f t="shared" si="23"/>
        <v>0</v>
      </c>
      <c r="AW113" s="100"/>
      <c r="AX113" s="100">
        <v>2.75</v>
      </c>
      <c r="AY113" s="100">
        <v>2.3333333333333335</v>
      </c>
      <c r="AZ113" s="100">
        <f t="shared" si="33"/>
        <v>6.0833333333333339</v>
      </c>
      <c r="BA113" s="100">
        <f t="shared" si="34"/>
        <v>24.333333333333336</v>
      </c>
      <c r="BB113" s="99">
        <f t="shared" si="35"/>
        <v>2.4333333333333336</v>
      </c>
    </row>
    <row r="114" spans="1:54" s="77" customFormat="1" x14ac:dyDescent="0.3">
      <c r="A114" s="72">
        <v>110</v>
      </c>
      <c r="B114" s="64" t="s">
        <v>246</v>
      </c>
      <c r="C114" s="65" t="s">
        <v>247</v>
      </c>
      <c r="D114" s="103">
        <v>1</v>
      </c>
      <c r="E114" s="103">
        <f>Wellness!D114</f>
        <v>0.66666666666666663</v>
      </c>
      <c r="F114" s="103">
        <f>AVERAGE(Discipline!$D114,Discipline!$E114)</f>
        <v>0.83333333333333326</v>
      </c>
      <c r="G114" s="104" t="str" cm="1">
        <f t="array" ref="G114">_xlfn.IFS(F114&gt;=80%,"5",F114&gt;=70%,"4",F114&gt;=60%,"3",F114&gt;=50%,"2",F114&gt;=40%,"1",F114&lt;40%,"0")</f>
        <v>5</v>
      </c>
      <c r="H114" s="105">
        <v>21</v>
      </c>
      <c r="I114" s="105">
        <f t="shared" si="18"/>
        <v>3</v>
      </c>
      <c r="J114" s="104"/>
      <c r="K114" s="104">
        <v>3.375</v>
      </c>
      <c r="L114" s="104">
        <v>3.5</v>
      </c>
      <c r="M114" s="104">
        <f t="shared" si="19"/>
        <v>14.875</v>
      </c>
      <c r="N114" s="104">
        <f t="shared" si="20"/>
        <v>74.375</v>
      </c>
      <c r="O114" s="106">
        <f t="shared" si="24"/>
        <v>7.4375</v>
      </c>
      <c r="Q114" s="103">
        <f>IFERROR(VLOOKUP(B114,[1]Sheet1!B$4:E$241,4,FALSE),"ER")</f>
        <v>0.95243872549019615</v>
      </c>
      <c r="R114" s="103">
        <f>Wellness!X114</f>
        <v>0.66666666666666663</v>
      </c>
      <c r="S114" s="103">
        <f t="shared" si="25"/>
        <v>0.80955269607843139</v>
      </c>
      <c r="T114" s="104" t="str" cm="1">
        <f t="array" ref="T114">_xlfn.IFS(S114&gt;=80%,"5",S114&gt;=70%,"4",S114&gt;=60%,"3",S114&gt;=50%,"2",S114&gt;=40%,"1",S114&lt;40%,"0")</f>
        <v>5</v>
      </c>
      <c r="U114" s="105">
        <v>3</v>
      </c>
      <c r="V114" s="105">
        <f t="shared" si="21"/>
        <v>0</v>
      </c>
      <c r="W114" s="104">
        <v>3</v>
      </c>
      <c r="X114" s="104">
        <v>3.3571428571428572</v>
      </c>
      <c r="Y114" s="104">
        <v>4</v>
      </c>
      <c r="Z114" s="100">
        <f t="shared" si="26"/>
        <v>15.357142857142858</v>
      </c>
      <c r="AA114" s="100">
        <f t="shared" si="27"/>
        <v>61.428571428571431</v>
      </c>
      <c r="AB114" s="106">
        <f t="shared" si="28"/>
        <v>6.1428571428571432</v>
      </c>
      <c r="AD114" s="82">
        <v>0.93333333333333346</v>
      </c>
      <c r="AE114" s="82">
        <f>Wellness!AR114</f>
        <v>0.66666666666666663</v>
      </c>
      <c r="AF114" s="82">
        <f t="shared" si="29"/>
        <v>0.8</v>
      </c>
      <c r="AG114" s="104" t="str" cm="1">
        <f t="array" ref="AG114">_xlfn.IFS(AF114&gt;=80%,"5",AF114&gt;=70%,"4",AF114&gt;=60%,"3",AF114&gt;=50%,"2",AF114&gt;=40%,"1",AF114&lt;40%,"0")</f>
        <v>5</v>
      </c>
      <c r="AH114" s="105">
        <v>2</v>
      </c>
      <c r="AI114" s="105">
        <f t="shared" si="22"/>
        <v>0</v>
      </c>
      <c r="AJ114" s="104">
        <v>3.375</v>
      </c>
      <c r="AK114" s="104">
        <v>1.2222222222222223</v>
      </c>
      <c r="AL114" s="104">
        <v>1.375</v>
      </c>
      <c r="AM114" s="100">
        <f t="shared" si="30"/>
        <v>10.972222222222221</v>
      </c>
      <c r="AN114" s="100">
        <f t="shared" si="31"/>
        <v>43.888888888888886</v>
      </c>
      <c r="AO114" s="106">
        <f t="shared" si="32"/>
        <v>4.3888888888888884</v>
      </c>
      <c r="AQ114" s="82">
        <v>0.96079192546583858</v>
      </c>
      <c r="AR114" s="82">
        <f>Wellness!X114</f>
        <v>0.66666666666666663</v>
      </c>
      <c r="AS114" s="103">
        <f>AVERAGE(Discipline!$D114,Discipline!$E114)</f>
        <v>0.83333333333333326</v>
      </c>
      <c r="AT114" s="104" t="str" cm="1">
        <f t="array" ref="AT114">_xlfn.IFS(AS114&gt;=80%,"5",AS114&gt;=70%,"4",AS114&gt;=60%,"3",AS114&gt;=50%,"2",AS114&gt;=40%,"1",AS114&lt;40%,"0")</f>
        <v>5</v>
      </c>
      <c r="AU114" s="105">
        <v>21</v>
      </c>
      <c r="AV114" s="105">
        <f t="shared" si="23"/>
        <v>3</v>
      </c>
      <c r="AW114" s="104"/>
      <c r="AX114" s="104">
        <v>2.3333333333333335</v>
      </c>
      <c r="AY114" s="104">
        <v>2</v>
      </c>
      <c r="AZ114" s="100">
        <f t="shared" si="33"/>
        <v>12.333333333333334</v>
      </c>
      <c r="BA114" s="100">
        <f t="shared" si="34"/>
        <v>49.333333333333336</v>
      </c>
      <c r="BB114" s="106">
        <f t="shared" si="35"/>
        <v>4.9333333333333336</v>
      </c>
    </row>
    <row r="115" spans="1:54" s="77" customFormat="1" x14ac:dyDescent="0.3">
      <c r="A115" s="71">
        <v>111</v>
      </c>
      <c r="B115" s="60" t="s">
        <v>248</v>
      </c>
      <c r="C115" s="61" t="s">
        <v>249</v>
      </c>
      <c r="D115" s="82">
        <v>0.85709999999999997</v>
      </c>
      <c r="E115" s="82">
        <f>Wellness!D115</f>
        <v>0.66666666666666663</v>
      </c>
      <c r="F115" s="82">
        <f>AVERAGE(Discipline!$D115,Discipline!$E115)</f>
        <v>0.76188333333333325</v>
      </c>
      <c r="G115" s="100" t="str" cm="1">
        <f t="array" ref="G115">_xlfn.IFS(F115&gt;=80%,"5",F115&gt;=70%,"4",F115&gt;=60%,"3",F115&gt;=50%,"2",F115&gt;=40%,"1",F115&lt;40%,"0")</f>
        <v>4</v>
      </c>
      <c r="H115" s="101">
        <v>20</v>
      </c>
      <c r="I115" s="101">
        <f t="shared" si="18"/>
        <v>3</v>
      </c>
      <c r="J115" s="100"/>
      <c r="K115" s="100">
        <v>3.5</v>
      </c>
      <c r="L115" s="100">
        <v>3.5</v>
      </c>
      <c r="M115" s="100">
        <f t="shared" si="19"/>
        <v>14</v>
      </c>
      <c r="N115" s="100">
        <f t="shared" si="20"/>
        <v>70</v>
      </c>
      <c r="O115" s="99">
        <f t="shared" si="24"/>
        <v>7</v>
      </c>
      <c r="Q115" s="82">
        <f>IFERROR(VLOOKUP(B115,[1]Sheet1!B$4:E$241,4,FALSE),"ER")</f>
        <v>0.89080993761140825</v>
      </c>
      <c r="R115" s="82">
        <f>Wellness!X115</f>
        <v>0.66666666666666663</v>
      </c>
      <c r="S115" s="82">
        <f t="shared" si="25"/>
        <v>0.7787383021390375</v>
      </c>
      <c r="T115" s="100" t="str" cm="1">
        <f t="array" ref="T115">_xlfn.IFS(S115&gt;=80%,"5",S115&gt;=70%,"4",S115&gt;=60%,"3",S115&gt;=50%,"2",S115&gt;=40%,"1",S115&lt;40%,"0")</f>
        <v>4</v>
      </c>
      <c r="U115" s="101">
        <v>2</v>
      </c>
      <c r="V115" s="101">
        <f t="shared" si="21"/>
        <v>0</v>
      </c>
      <c r="W115" s="100">
        <v>2</v>
      </c>
      <c r="X115" s="100">
        <v>1.7142857142857142</v>
      </c>
      <c r="Y115" s="100">
        <v>1.8</v>
      </c>
      <c r="Z115" s="100">
        <f t="shared" si="26"/>
        <v>9.5142857142857142</v>
      </c>
      <c r="AA115" s="100">
        <f t="shared" si="27"/>
        <v>38.057142857142857</v>
      </c>
      <c r="AB115" s="99">
        <f t="shared" si="28"/>
        <v>3.805714285714286</v>
      </c>
      <c r="AD115" s="82">
        <v>0.82575344952795948</v>
      </c>
      <c r="AE115" s="82">
        <f>Wellness!AR115</f>
        <v>0.66666666666666663</v>
      </c>
      <c r="AF115" s="82">
        <f t="shared" si="29"/>
        <v>0.746210058097313</v>
      </c>
      <c r="AG115" s="100" t="str" cm="1">
        <f t="array" ref="AG115">_xlfn.IFS(AF115&gt;=80%,"5",AF115&gt;=70%,"4",AF115&gt;=60%,"3",AF115&gt;=50%,"2",AF115&gt;=40%,"1",AF115&lt;40%,"0")</f>
        <v>4</v>
      </c>
      <c r="AH115" s="101">
        <v>4</v>
      </c>
      <c r="AI115" s="101">
        <f t="shared" si="22"/>
        <v>0</v>
      </c>
      <c r="AJ115" s="100">
        <v>3.25</v>
      </c>
      <c r="AK115" s="100">
        <v>0.66666666666666663</v>
      </c>
      <c r="AL115" s="100">
        <v>2.125</v>
      </c>
      <c r="AM115" s="100">
        <f t="shared" si="30"/>
        <v>10.041666666666668</v>
      </c>
      <c r="AN115" s="100">
        <f t="shared" si="31"/>
        <v>40.166666666666671</v>
      </c>
      <c r="AO115" s="99">
        <f t="shared" si="32"/>
        <v>4.0166666666666675</v>
      </c>
      <c r="AQ115" s="82">
        <v>0.82284420289855076</v>
      </c>
      <c r="AR115" s="82">
        <f>Wellness!X115</f>
        <v>0.66666666666666663</v>
      </c>
      <c r="AS115" s="82">
        <f>AVERAGE(Discipline!$D115,Discipline!$E115)</f>
        <v>0.76188333333333325</v>
      </c>
      <c r="AT115" s="100" t="str" cm="1">
        <f t="array" ref="AT115">_xlfn.IFS(AS115&gt;=80%,"5",AS115&gt;=70%,"4",AS115&gt;=60%,"3",AS115&gt;=50%,"2",AS115&gt;=40%,"1",AS115&lt;40%,"0")</f>
        <v>4</v>
      </c>
      <c r="AU115" s="101">
        <v>20</v>
      </c>
      <c r="AV115" s="101">
        <f t="shared" si="23"/>
        <v>3</v>
      </c>
      <c r="AW115" s="100"/>
      <c r="AX115" s="100">
        <v>2.25</v>
      </c>
      <c r="AY115" s="100">
        <v>1.3333333333333333</v>
      </c>
      <c r="AZ115" s="100">
        <f t="shared" si="33"/>
        <v>10.583333333333334</v>
      </c>
      <c r="BA115" s="100">
        <f t="shared" si="34"/>
        <v>42.333333333333336</v>
      </c>
      <c r="BB115" s="99">
        <f t="shared" si="35"/>
        <v>4.2333333333333334</v>
      </c>
    </row>
    <row r="116" spans="1:54" s="77" customFormat="1" x14ac:dyDescent="0.3">
      <c r="A116" s="72">
        <v>112</v>
      </c>
      <c r="B116" s="64" t="s">
        <v>250</v>
      </c>
      <c r="C116" s="65" t="s">
        <v>251</v>
      </c>
      <c r="D116" s="103">
        <v>0.95</v>
      </c>
      <c r="E116" s="103">
        <f>Wellness!D116</f>
        <v>1.1333333333333333</v>
      </c>
      <c r="F116" s="103">
        <f>AVERAGE(Discipline!$D116,Discipline!$E116)</f>
        <v>1.0416666666666665</v>
      </c>
      <c r="G116" s="104" t="str" cm="1">
        <f t="array" ref="G116">_xlfn.IFS(F116&gt;=80%,"5",F116&gt;=70%,"4",F116&gt;=60%,"3",F116&gt;=50%,"2",F116&gt;=40%,"1",F116&lt;40%,"0")</f>
        <v>5</v>
      </c>
      <c r="H116" s="105">
        <v>25</v>
      </c>
      <c r="I116" s="105">
        <f t="shared" si="18"/>
        <v>4</v>
      </c>
      <c r="J116" s="104"/>
      <c r="K116" s="104">
        <v>2</v>
      </c>
      <c r="L116" s="104">
        <v>1.5</v>
      </c>
      <c r="M116" s="104">
        <f t="shared" si="19"/>
        <v>12.5</v>
      </c>
      <c r="N116" s="104">
        <f t="shared" si="20"/>
        <v>62.5</v>
      </c>
      <c r="O116" s="106">
        <f t="shared" si="24"/>
        <v>6.25</v>
      </c>
      <c r="Q116" s="103">
        <f>IFERROR(VLOOKUP(B116,[1]Sheet1!B$4:E$241,4,FALSE),"ER")</f>
        <v>0.91762096774193558</v>
      </c>
      <c r="R116" s="103">
        <f>Wellness!X116</f>
        <v>1.0333333333333334</v>
      </c>
      <c r="S116" s="103">
        <f t="shared" si="25"/>
        <v>0.97547715053763451</v>
      </c>
      <c r="T116" s="104" t="str" cm="1">
        <f t="array" ref="T116">_xlfn.IFS(S116&gt;=80%,"5",S116&gt;=70%,"4",S116&gt;=60%,"3",S116&gt;=50%,"2",S116&gt;=40%,"1",S116&lt;40%,"0")</f>
        <v>5</v>
      </c>
      <c r="U116" s="105">
        <v>20</v>
      </c>
      <c r="V116" s="105">
        <f t="shared" si="21"/>
        <v>3</v>
      </c>
      <c r="W116" s="104">
        <v>2</v>
      </c>
      <c r="X116" s="104">
        <v>2.7142857142857144</v>
      </c>
      <c r="Y116" s="104">
        <v>2.4</v>
      </c>
      <c r="Z116" s="100">
        <f t="shared" si="26"/>
        <v>15.114285714285716</v>
      </c>
      <c r="AA116" s="100">
        <f t="shared" si="27"/>
        <v>60.457142857142863</v>
      </c>
      <c r="AB116" s="106">
        <f t="shared" si="28"/>
        <v>6.0457142857142863</v>
      </c>
      <c r="AD116" s="82">
        <v>0.87844551282051286</v>
      </c>
      <c r="AE116" s="82">
        <f>Wellness!AR116</f>
        <v>0.83333333333333337</v>
      </c>
      <c r="AF116" s="82">
        <f t="shared" si="29"/>
        <v>0.85588942307692317</v>
      </c>
      <c r="AG116" s="104" t="str" cm="1">
        <f t="array" ref="AG116">_xlfn.IFS(AF116&gt;=80%,"5",AF116&gt;=70%,"4",AF116&gt;=60%,"3",AF116&gt;=50%,"2",AF116&gt;=40%,"1",AF116&lt;40%,"0")</f>
        <v>5</v>
      </c>
      <c r="AH116" s="105">
        <v>13</v>
      </c>
      <c r="AI116" s="105">
        <f t="shared" si="22"/>
        <v>1</v>
      </c>
      <c r="AJ116" s="104">
        <v>4.125</v>
      </c>
      <c r="AK116" s="104">
        <v>1.2222222222222223</v>
      </c>
      <c r="AL116" s="104">
        <v>2.25</v>
      </c>
      <c r="AM116" s="100">
        <f t="shared" si="30"/>
        <v>13.597222222222221</v>
      </c>
      <c r="AN116" s="100">
        <f t="shared" si="31"/>
        <v>54.388888888888886</v>
      </c>
      <c r="AO116" s="106">
        <f t="shared" si="32"/>
        <v>5.4388888888888891</v>
      </c>
      <c r="AQ116" s="82">
        <v>0.95980392156862748</v>
      </c>
      <c r="AR116" s="82">
        <f>Wellness!X116</f>
        <v>1.0333333333333334</v>
      </c>
      <c r="AS116" s="103">
        <f>AVERAGE(Discipline!$D116,Discipline!$E116)</f>
        <v>1.0416666666666665</v>
      </c>
      <c r="AT116" s="104" t="str" cm="1">
        <f t="array" ref="AT116">_xlfn.IFS(AS116&gt;=80%,"5",AS116&gt;=70%,"4",AS116&gt;=60%,"3",AS116&gt;=50%,"2",AS116&gt;=40%,"1",AS116&lt;40%,"0")</f>
        <v>5</v>
      </c>
      <c r="AU116" s="105">
        <v>25</v>
      </c>
      <c r="AV116" s="105">
        <f t="shared" si="23"/>
        <v>4</v>
      </c>
      <c r="AW116" s="104"/>
      <c r="AX116" s="104">
        <v>3</v>
      </c>
      <c r="AY116" s="104">
        <v>2.6666666666666665</v>
      </c>
      <c r="AZ116" s="100">
        <f t="shared" si="33"/>
        <v>14.666666666666666</v>
      </c>
      <c r="BA116" s="100">
        <f t="shared" si="34"/>
        <v>58.666666666666664</v>
      </c>
      <c r="BB116" s="106">
        <f t="shared" si="35"/>
        <v>5.8666666666666671</v>
      </c>
    </row>
    <row r="117" spans="1:54" s="77" customFormat="1" x14ac:dyDescent="0.3">
      <c r="A117" s="71">
        <v>113</v>
      </c>
      <c r="B117" s="60" t="s">
        <v>252</v>
      </c>
      <c r="C117" s="61" t="s">
        <v>253</v>
      </c>
      <c r="D117" s="82">
        <v>1</v>
      </c>
      <c r="E117" s="82">
        <f>Wellness!D117</f>
        <v>0.83333333333333337</v>
      </c>
      <c r="F117" s="82">
        <f>AVERAGE(Discipline!$D117,Discipline!$E117)</f>
        <v>0.91666666666666674</v>
      </c>
      <c r="G117" s="100" t="str" cm="1">
        <f t="array" ref="G117">_xlfn.IFS(F117&gt;=80%,"5",F117&gt;=70%,"4",F117&gt;=60%,"3",F117&gt;=50%,"2",F117&gt;=40%,"1",F117&lt;40%,"0")</f>
        <v>5</v>
      </c>
      <c r="H117" s="101">
        <v>22</v>
      </c>
      <c r="I117" s="101">
        <f t="shared" si="18"/>
        <v>3</v>
      </c>
      <c r="J117" s="100"/>
      <c r="K117" s="100">
        <v>2</v>
      </c>
      <c r="L117" s="100">
        <v>2.75</v>
      </c>
      <c r="M117" s="100">
        <f t="shared" si="19"/>
        <v>12.75</v>
      </c>
      <c r="N117" s="100">
        <f t="shared" si="20"/>
        <v>63.749999999999993</v>
      </c>
      <c r="O117" s="99">
        <f t="shared" si="24"/>
        <v>6.375</v>
      </c>
      <c r="Q117" s="82">
        <f>IFERROR(VLOOKUP(B117,[1]Sheet1!B$4:E$241,4,FALSE),"ER")</f>
        <v>0.95024175579322645</v>
      </c>
      <c r="R117" s="82">
        <f>Wellness!X117</f>
        <v>0.8</v>
      </c>
      <c r="S117" s="82">
        <f t="shared" si="25"/>
        <v>0.8751208778966133</v>
      </c>
      <c r="T117" s="100" t="str" cm="1">
        <f t="array" ref="T117">_xlfn.IFS(S117&gt;=80%,"5",S117&gt;=70%,"4",S117&gt;=60%,"3",S117&gt;=50%,"2",S117&gt;=40%,"1",S117&lt;40%,"0")</f>
        <v>5</v>
      </c>
      <c r="U117" s="101">
        <v>12</v>
      </c>
      <c r="V117" s="101">
        <f t="shared" si="21"/>
        <v>1</v>
      </c>
      <c r="W117" s="100">
        <v>3</v>
      </c>
      <c r="X117" s="100">
        <v>3.3571428571428572</v>
      </c>
      <c r="Y117" s="100">
        <v>3.6</v>
      </c>
      <c r="Z117" s="100">
        <f t="shared" si="26"/>
        <v>15.957142857142857</v>
      </c>
      <c r="AA117" s="100">
        <f t="shared" si="27"/>
        <v>63.828571428571436</v>
      </c>
      <c r="AB117" s="99">
        <f t="shared" si="28"/>
        <v>6.3828571428571443</v>
      </c>
      <c r="AD117" s="82">
        <v>0.98229166666666667</v>
      </c>
      <c r="AE117" s="82">
        <f>Wellness!AR117</f>
        <v>0.96666666666666667</v>
      </c>
      <c r="AF117" s="82">
        <f t="shared" si="29"/>
        <v>0.97447916666666667</v>
      </c>
      <c r="AG117" s="100" t="str" cm="1">
        <f t="array" ref="AG117">_xlfn.IFS(AF117&gt;=80%,"5",AF117&gt;=70%,"4",AF117&gt;=60%,"3",AF117&gt;=50%,"2",AF117&gt;=40%,"1",AF117&lt;40%,"0")</f>
        <v>5</v>
      </c>
      <c r="AH117" s="101">
        <v>14</v>
      </c>
      <c r="AI117" s="101">
        <f t="shared" si="22"/>
        <v>1</v>
      </c>
      <c r="AJ117" s="100">
        <v>1.875</v>
      </c>
      <c r="AK117" s="100">
        <v>1</v>
      </c>
      <c r="AL117" s="100">
        <v>1.25</v>
      </c>
      <c r="AM117" s="100">
        <f t="shared" si="30"/>
        <v>10.125</v>
      </c>
      <c r="AN117" s="100">
        <f t="shared" si="31"/>
        <v>40.5</v>
      </c>
      <c r="AO117" s="99">
        <f t="shared" si="32"/>
        <v>4.05</v>
      </c>
      <c r="AQ117" s="82">
        <v>0.9764705882352942</v>
      </c>
      <c r="AR117" s="82">
        <f>Wellness!X117</f>
        <v>0.8</v>
      </c>
      <c r="AS117" s="82">
        <f>AVERAGE(Discipline!$D117,Discipline!$E117)</f>
        <v>0.91666666666666674</v>
      </c>
      <c r="AT117" s="100" t="str" cm="1">
        <f t="array" ref="AT117">_xlfn.IFS(AS117&gt;=80%,"5",AS117&gt;=70%,"4",AS117&gt;=60%,"3",AS117&gt;=50%,"2",AS117&gt;=40%,"1",AS117&lt;40%,"0")</f>
        <v>5</v>
      </c>
      <c r="AU117" s="101">
        <v>22</v>
      </c>
      <c r="AV117" s="101">
        <f t="shared" si="23"/>
        <v>3</v>
      </c>
      <c r="AW117" s="100"/>
      <c r="AX117" s="100">
        <v>3.5</v>
      </c>
      <c r="AY117" s="100">
        <v>3.3333333333333335</v>
      </c>
      <c r="AZ117" s="100">
        <f t="shared" si="33"/>
        <v>14.833333333333334</v>
      </c>
      <c r="BA117" s="100">
        <f t="shared" si="34"/>
        <v>59.333333333333336</v>
      </c>
      <c r="BB117" s="99">
        <f t="shared" si="35"/>
        <v>5.9333333333333336</v>
      </c>
    </row>
    <row r="118" spans="1:54" s="77" customFormat="1" x14ac:dyDescent="0.3">
      <c r="A118" s="72">
        <v>114</v>
      </c>
      <c r="B118" s="64" t="s">
        <v>254</v>
      </c>
      <c r="C118" s="65" t="s">
        <v>255</v>
      </c>
      <c r="D118" s="103">
        <v>1</v>
      </c>
      <c r="E118" s="103">
        <f>Wellness!D118</f>
        <v>0.66666666666666663</v>
      </c>
      <c r="F118" s="103">
        <f>AVERAGE(Discipline!$D118,Discipline!$E118)</f>
        <v>0.83333333333333326</v>
      </c>
      <c r="G118" s="104" t="str" cm="1">
        <f t="array" ref="G118">_xlfn.IFS(F118&gt;=80%,"5",F118&gt;=70%,"4",F118&gt;=60%,"3",F118&gt;=50%,"2",F118&gt;=40%,"1",F118&lt;40%,"0")</f>
        <v>5</v>
      </c>
      <c r="H118" s="105">
        <v>21</v>
      </c>
      <c r="I118" s="105">
        <f t="shared" si="18"/>
        <v>3</v>
      </c>
      <c r="J118" s="104"/>
      <c r="K118" s="104">
        <v>2.125</v>
      </c>
      <c r="L118" s="104">
        <v>1.5</v>
      </c>
      <c r="M118" s="104">
        <f t="shared" si="19"/>
        <v>11.625</v>
      </c>
      <c r="N118" s="104">
        <f t="shared" si="20"/>
        <v>58.125000000000007</v>
      </c>
      <c r="O118" s="106">
        <f t="shared" si="24"/>
        <v>5.8125000000000009</v>
      </c>
      <c r="Q118" s="103">
        <f>IFERROR(VLOOKUP(B118,[1]Sheet1!B$4:E$241,4,FALSE),"ER")</f>
        <v>0.92321524064171123</v>
      </c>
      <c r="R118" s="103">
        <f>Wellness!X118</f>
        <v>0.66666666666666663</v>
      </c>
      <c r="S118" s="103">
        <f t="shared" si="25"/>
        <v>0.79494095365418893</v>
      </c>
      <c r="T118" s="104" t="str" cm="1">
        <f t="array" ref="T118">_xlfn.IFS(S118&gt;=80%,"5",S118&gt;=70%,"4",S118&gt;=60%,"3",S118&gt;=50%,"2",S118&gt;=40%,"1",S118&lt;40%,"0")</f>
        <v>4</v>
      </c>
      <c r="U118" s="105">
        <v>1</v>
      </c>
      <c r="V118" s="105">
        <f t="shared" si="21"/>
        <v>0</v>
      </c>
      <c r="W118" s="104">
        <v>1</v>
      </c>
      <c r="X118" s="104">
        <v>1.7857142857142858</v>
      </c>
      <c r="Y118" s="104">
        <v>2</v>
      </c>
      <c r="Z118" s="100">
        <f t="shared" si="26"/>
        <v>8.7857142857142847</v>
      </c>
      <c r="AA118" s="100">
        <f t="shared" si="27"/>
        <v>35.142857142857139</v>
      </c>
      <c r="AB118" s="106">
        <f t="shared" si="28"/>
        <v>3.5142857142857142</v>
      </c>
      <c r="AD118" s="82">
        <v>0.7312456866804693</v>
      </c>
      <c r="AE118" s="82">
        <f>Wellness!AR118</f>
        <v>0.66666666666666663</v>
      </c>
      <c r="AF118" s="82">
        <f t="shared" si="29"/>
        <v>0.69895617667356791</v>
      </c>
      <c r="AG118" s="104" t="str" cm="1">
        <f t="array" ref="AG118">_xlfn.IFS(AF118&gt;=80%,"5",AF118&gt;=70%,"4",AF118&gt;=60%,"3",AF118&gt;=50%,"2",AF118&gt;=40%,"1",AF118&lt;40%,"0")</f>
        <v>3</v>
      </c>
      <c r="AH118" s="105">
        <v>4</v>
      </c>
      <c r="AI118" s="105">
        <f t="shared" si="22"/>
        <v>0</v>
      </c>
      <c r="AJ118" s="104">
        <v>2.625</v>
      </c>
      <c r="AK118" s="104">
        <v>1.2222222222222223</v>
      </c>
      <c r="AL118" s="104">
        <v>2</v>
      </c>
      <c r="AM118" s="100">
        <f t="shared" si="30"/>
        <v>8.8472222222222214</v>
      </c>
      <c r="AN118" s="100">
        <f t="shared" si="31"/>
        <v>35.388888888888886</v>
      </c>
      <c r="AO118" s="106">
        <f t="shared" si="32"/>
        <v>3.5388888888888888</v>
      </c>
      <c r="AQ118" s="82">
        <v>0.80299171842650108</v>
      </c>
      <c r="AR118" s="82">
        <f>Wellness!X118</f>
        <v>0.66666666666666663</v>
      </c>
      <c r="AS118" s="103">
        <f>AVERAGE(Discipline!$D118,Discipline!$E118)</f>
        <v>0.83333333333333326</v>
      </c>
      <c r="AT118" s="104" t="str" cm="1">
        <f t="array" ref="AT118">_xlfn.IFS(AS118&gt;=80%,"5",AS118&gt;=70%,"4",AS118&gt;=60%,"3",AS118&gt;=50%,"2",AS118&gt;=40%,"1",AS118&lt;40%,"0")</f>
        <v>5</v>
      </c>
      <c r="AU118" s="105">
        <v>21</v>
      </c>
      <c r="AV118" s="105">
        <f t="shared" si="23"/>
        <v>3</v>
      </c>
      <c r="AW118" s="104"/>
      <c r="AX118" s="104">
        <v>2.5</v>
      </c>
      <c r="AY118" s="104">
        <v>2</v>
      </c>
      <c r="AZ118" s="100">
        <f t="shared" si="33"/>
        <v>12.5</v>
      </c>
      <c r="BA118" s="100">
        <f t="shared" si="34"/>
        <v>50</v>
      </c>
      <c r="BB118" s="106">
        <f t="shared" si="35"/>
        <v>5</v>
      </c>
    </row>
    <row r="119" spans="1:54" s="77" customFormat="1" x14ac:dyDescent="0.3">
      <c r="A119" s="71">
        <v>115</v>
      </c>
      <c r="B119" s="60" t="s">
        <v>256</v>
      </c>
      <c r="C119" s="61" t="s">
        <v>257</v>
      </c>
      <c r="D119" s="82">
        <v>1</v>
      </c>
      <c r="E119" s="82">
        <f>Wellness!D119</f>
        <v>0.66666666666666663</v>
      </c>
      <c r="F119" s="82">
        <f>AVERAGE(Discipline!$D119,Discipline!$E119)</f>
        <v>0.83333333333333326</v>
      </c>
      <c r="G119" s="100" t="str" cm="1">
        <f t="array" ref="G119">_xlfn.IFS(F119&gt;=80%,"5",F119&gt;=70%,"4",F119&gt;=60%,"3",F119&gt;=50%,"2",F119&gt;=40%,"1",F119&lt;40%,"0")</f>
        <v>5</v>
      </c>
      <c r="H119" s="101">
        <v>15</v>
      </c>
      <c r="I119" s="101">
        <f t="shared" si="18"/>
        <v>2</v>
      </c>
      <c r="J119" s="100"/>
      <c r="K119" s="100">
        <v>1.875</v>
      </c>
      <c r="L119" s="100">
        <v>2</v>
      </c>
      <c r="M119" s="100">
        <f t="shared" si="19"/>
        <v>10.875</v>
      </c>
      <c r="N119" s="100">
        <f t="shared" si="20"/>
        <v>54.374999999999993</v>
      </c>
      <c r="O119" s="99">
        <f t="shared" si="24"/>
        <v>5.4375</v>
      </c>
      <c r="Q119" s="82">
        <f>IFERROR(VLOOKUP(B119,[1]Sheet1!B$4:E$241,4,FALSE),"ER")</f>
        <v>0.83258578431372554</v>
      </c>
      <c r="R119" s="82">
        <f>Wellness!X119</f>
        <v>0.1</v>
      </c>
      <c r="S119" s="82">
        <f t="shared" si="25"/>
        <v>0.46629289215686276</v>
      </c>
      <c r="T119" s="100" t="str" cm="1">
        <f t="array" ref="T119">_xlfn.IFS(S119&gt;=80%,"5",S119&gt;=70%,"4",S119&gt;=60%,"3",S119&gt;=50%,"2",S119&gt;=40%,"1",S119&lt;40%,"0")</f>
        <v>1</v>
      </c>
      <c r="U119" s="101">
        <v>1</v>
      </c>
      <c r="V119" s="101">
        <f t="shared" si="21"/>
        <v>0</v>
      </c>
      <c r="W119" s="100">
        <v>2</v>
      </c>
      <c r="X119" s="100">
        <v>2.5</v>
      </c>
      <c r="Y119" s="100">
        <v>3</v>
      </c>
      <c r="Z119" s="100">
        <f t="shared" si="26"/>
        <v>8.5</v>
      </c>
      <c r="AA119" s="100">
        <f t="shared" si="27"/>
        <v>34</v>
      </c>
      <c r="AB119" s="99">
        <f t="shared" si="28"/>
        <v>3.4000000000000004</v>
      </c>
      <c r="AD119" s="82">
        <v>0.8668592031269311</v>
      </c>
      <c r="AE119" s="82">
        <f>Wellness!AR119</f>
        <v>0.33333333333333331</v>
      </c>
      <c r="AF119" s="82">
        <f t="shared" si="29"/>
        <v>0.60009626823013218</v>
      </c>
      <c r="AG119" s="100" t="str" cm="1">
        <f t="array" ref="AG119">_xlfn.IFS(AF119&gt;=80%,"5",AF119&gt;=70%,"4",AF119&gt;=60%,"3",AF119&gt;=50%,"2",AF119&gt;=40%,"1",AF119&lt;40%,"0")</f>
        <v>3</v>
      </c>
      <c r="AH119" s="101">
        <v>1</v>
      </c>
      <c r="AI119" s="101">
        <f t="shared" si="22"/>
        <v>0</v>
      </c>
      <c r="AJ119" s="100">
        <v>2.375</v>
      </c>
      <c r="AK119" s="100">
        <v>0.77777777777777779</v>
      </c>
      <c r="AL119" s="100">
        <v>1.25</v>
      </c>
      <c r="AM119" s="100">
        <f t="shared" si="30"/>
        <v>7.4027777777777777</v>
      </c>
      <c r="AN119" s="100">
        <f t="shared" si="31"/>
        <v>29.611111111111111</v>
      </c>
      <c r="AO119" s="99">
        <f t="shared" si="32"/>
        <v>2.9611111111111112</v>
      </c>
      <c r="AQ119" s="82">
        <v>0.84375</v>
      </c>
      <c r="AR119" s="82">
        <f>Wellness!X119</f>
        <v>0.1</v>
      </c>
      <c r="AS119" s="82">
        <f>AVERAGE(Discipline!$D119,Discipline!$E119)</f>
        <v>0.83333333333333326</v>
      </c>
      <c r="AT119" s="100" t="str" cm="1">
        <f t="array" ref="AT119">_xlfn.IFS(AS119&gt;=80%,"5",AS119&gt;=70%,"4",AS119&gt;=60%,"3",AS119&gt;=50%,"2",AS119&gt;=40%,"1",AS119&lt;40%,"0")</f>
        <v>5</v>
      </c>
      <c r="AU119" s="101">
        <v>15</v>
      </c>
      <c r="AV119" s="101">
        <f t="shared" si="23"/>
        <v>2</v>
      </c>
      <c r="AW119" s="100"/>
      <c r="AX119" s="100">
        <v>2.5</v>
      </c>
      <c r="AY119" s="100">
        <v>2.5</v>
      </c>
      <c r="AZ119" s="100">
        <f t="shared" si="33"/>
        <v>12</v>
      </c>
      <c r="BA119" s="100">
        <f t="shared" si="34"/>
        <v>48</v>
      </c>
      <c r="BB119" s="99">
        <f t="shared" si="35"/>
        <v>4.8000000000000007</v>
      </c>
    </row>
    <row r="120" spans="1:54" s="77" customFormat="1" x14ac:dyDescent="0.3">
      <c r="A120" s="72">
        <v>116</v>
      </c>
      <c r="B120" s="64" t="s">
        <v>258</v>
      </c>
      <c r="C120" s="65" t="s">
        <v>259</v>
      </c>
      <c r="D120" s="103">
        <v>1</v>
      </c>
      <c r="E120" s="103">
        <f>Wellness!D120</f>
        <v>0.66666666666666663</v>
      </c>
      <c r="F120" s="103">
        <f>AVERAGE(Discipline!$D120,Discipline!$E120)</f>
        <v>0.83333333333333326</v>
      </c>
      <c r="G120" s="104" t="str" cm="1">
        <f t="array" ref="G120">_xlfn.IFS(F120&gt;=80%,"5",F120&gt;=70%,"4",F120&gt;=60%,"3",F120&gt;=50%,"2",F120&gt;=40%,"1",F120&lt;40%,"0")</f>
        <v>5</v>
      </c>
      <c r="H120" s="105">
        <v>14</v>
      </c>
      <c r="I120" s="105">
        <f t="shared" si="18"/>
        <v>1</v>
      </c>
      <c r="J120" s="104"/>
      <c r="K120" s="104">
        <v>2.25</v>
      </c>
      <c r="L120" s="104">
        <v>1.5</v>
      </c>
      <c r="M120" s="104">
        <f t="shared" si="19"/>
        <v>9.75</v>
      </c>
      <c r="N120" s="104">
        <f t="shared" si="20"/>
        <v>48.75</v>
      </c>
      <c r="O120" s="106">
        <f t="shared" si="24"/>
        <v>4.875</v>
      </c>
      <c r="Q120" s="103">
        <f>IFERROR(VLOOKUP(B120,[1]Sheet1!B$4:E$241,4,FALSE),"ER")</f>
        <v>0.91682291666666671</v>
      </c>
      <c r="R120" s="103">
        <f>Wellness!X120</f>
        <v>0.66666666666666663</v>
      </c>
      <c r="S120" s="103">
        <f t="shared" si="25"/>
        <v>0.79174479166666667</v>
      </c>
      <c r="T120" s="104" t="str" cm="1">
        <f t="array" ref="T120">_xlfn.IFS(S120&gt;=80%,"5",S120&gt;=70%,"4",S120&gt;=60%,"3",S120&gt;=50%,"2",S120&gt;=40%,"1",S120&lt;40%,"0")</f>
        <v>4</v>
      </c>
      <c r="U120" s="105">
        <v>7</v>
      </c>
      <c r="V120" s="105">
        <f t="shared" si="21"/>
        <v>0</v>
      </c>
      <c r="W120" s="104">
        <v>2</v>
      </c>
      <c r="X120" s="104">
        <v>3.5714285714285716</v>
      </c>
      <c r="Y120" s="104">
        <v>4</v>
      </c>
      <c r="Z120" s="100">
        <f t="shared" si="26"/>
        <v>13.571428571428571</v>
      </c>
      <c r="AA120" s="100">
        <f t="shared" si="27"/>
        <v>54.285714285714285</v>
      </c>
      <c r="AB120" s="106">
        <f t="shared" si="28"/>
        <v>5.4285714285714288</v>
      </c>
      <c r="AD120" s="82">
        <v>0.91284914250600524</v>
      </c>
      <c r="AE120" s="82">
        <f>Wellness!AR120</f>
        <v>0.8</v>
      </c>
      <c r="AF120" s="82">
        <f t="shared" si="29"/>
        <v>0.85642457125300264</v>
      </c>
      <c r="AG120" s="104" t="str" cm="1">
        <f t="array" ref="AG120">_xlfn.IFS(AF120&gt;=80%,"5",AF120&gt;=70%,"4",AF120&gt;=60%,"3",AF120&gt;=50%,"2",AF120&gt;=40%,"1",AF120&lt;40%,"0")</f>
        <v>5</v>
      </c>
      <c r="AH120" s="105">
        <v>2</v>
      </c>
      <c r="AI120" s="105">
        <f t="shared" si="22"/>
        <v>0</v>
      </c>
      <c r="AJ120" s="104">
        <v>2.875</v>
      </c>
      <c r="AK120" s="104">
        <v>2.1111111111111112</v>
      </c>
      <c r="AL120" s="104">
        <v>2.125</v>
      </c>
      <c r="AM120" s="100">
        <f t="shared" si="30"/>
        <v>12.111111111111111</v>
      </c>
      <c r="AN120" s="100">
        <f t="shared" si="31"/>
        <v>48.444444444444443</v>
      </c>
      <c r="AO120" s="106">
        <f t="shared" si="32"/>
        <v>4.844444444444445</v>
      </c>
      <c r="AQ120" s="82">
        <v>0.9910714285714286</v>
      </c>
      <c r="AR120" s="82">
        <f>Wellness!X120</f>
        <v>0.66666666666666663</v>
      </c>
      <c r="AS120" s="103">
        <f>AVERAGE(Discipline!$D120,Discipline!$E120)</f>
        <v>0.83333333333333326</v>
      </c>
      <c r="AT120" s="104" t="str" cm="1">
        <f t="array" ref="AT120">_xlfn.IFS(AS120&gt;=80%,"5",AS120&gt;=70%,"4",AS120&gt;=60%,"3",AS120&gt;=50%,"2",AS120&gt;=40%,"1",AS120&lt;40%,"0")</f>
        <v>5</v>
      </c>
      <c r="AU120" s="105">
        <v>14</v>
      </c>
      <c r="AV120" s="105">
        <f t="shared" si="23"/>
        <v>1</v>
      </c>
      <c r="AW120" s="104"/>
      <c r="AX120" s="104">
        <v>4</v>
      </c>
      <c r="AY120" s="104">
        <v>4</v>
      </c>
      <c r="AZ120" s="100">
        <f t="shared" si="33"/>
        <v>14</v>
      </c>
      <c r="BA120" s="100">
        <f t="shared" si="34"/>
        <v>56.000000000000007</v>
      </c>
      <c r="BB120" s="106">
        <f t="shared" si="35"/>
        <v>5.6000000000000014</v>
      </c>
    </row>
    <row r="121" spans="1:54" s="77" customFormat="1" x14ac:dyDescent="0.3">
      <c r="A121" s="71">
        <v>117</v>
      </c>
      <c r="B121" s="60" t="s">
        <v>260</v>
      </c>
      <c r="C121" s="61" t="s">
        <v>261</v>
      </c>
      <c r="D121" s="82">
        <v>1</v>
      </c>
      <c r="E121" s="82">
        <f>Wellness!D121</f>
        <v>0.96666666666666667</v>
      </c>
      <c r="F121" s="82">
        <f>AVERAGE(Discipline!$D121,Discipline!$E121)</f>
        <v>0.98333333333333339</v>
      </c>
      <c r="G121" s="100" t="str" cm="1">
        <f t="array" ref="G121">_xlfn.IFS(F121&gt;=80%,"5",F121&gt;=70%,"4",F121&gt;=60%,"3",F121&gt;=50%,"2",F121&gt;=40%,"1",F121&lt;40%,"0")</f>
        <v>5</v>
      </c>
      <c r="H121" s="101">
        <v>22</v>
      </c>
      <c r="I121" s="101">
        <f t="shared" si="18"/>
        <v>3</v>
      </c>
      <c r="J121" s="100"/>
      <c r="K121" s="100">
        <v>2.0714285714285716</v>
      </c>
      <c r="L121" s="100">
        <v>2.2321428571428572</v>
      </c>
      <c r="M121" s="100">
        <f t="shared" si="19"/>
        <v>12.303571428571429</v>
      </c>
      <c r="N121" s="100">
        <f t="shared" si="20"/>
        <v>61.517857142857146</v>
      </c>
      <c r="O121" s="99">
        <f t="shared" si="24"/>
        <v>6.1517857142857153</v>
      </c>
      <c r="Q121" s="82">
        <f>IFERROR(VLOOKUP(B121,[1]Sheet1!B$4:E$241,4,FALSE),"ER")</f>
        <v>0.61874999999999991</v>
      </c>
      <c r="R121" s="82">
        <f>Wellness!X121</f>
        <v>1.1333333333333333</v>
      </c>
      <c r="S121" s="82">
        <f t="shared" si="25"/>
        <v>0.87604166666666661</v>
      </c>
      <c r="T121" s="100" t="str" cm="1">
        <f t="array" ref="T121">_xlfn.IFS(S121&gt;=80%,"5",S121&gt;=70%,"4",S121&gt;=60%,"3",S121&gt;=50%,"2",S121&gt;=40%,"1",S121&lt;40%,"0")</f>
        <v>5</v>
      </c>
      <c r="U121" s="101">
        <v>18</v>
      </c>
      <c r="V121" s="101">
        <f t="shared" si="21"/>
        <v>2</v>
      </c>
      <c r="W121" s="100">
        <v>3</v>
      </c>
      <c r="X121" s="100">
        <v>3.2142857142857144</v>
      </c>
      <c r="Y121" s="100">
        <v>3.6</v>
      </c>
      <c r="Z121" s="100">
        <f t="shared" si="26"/>
        <v>16.814285714285717</v>
      </c>
      <c r="AA121" s="100">
        <f t="shared" si="27"/>
        <v>67.257142857142867</v>
      </c>
      <c r="AB121" s="99">
        <f t="shared" si="28"/>
        <v>6.7257142857142869</v>
      </c>
      <c r="AD121" s="82">
        <v>0.86458333333333326</v>
      </c>
      <c r="AE121" s="82">
        <f>Wellness!AR121</f>
        <v>1.1333333333333333</v>
      </c>
      <c r="AF121" s="82">
        <f t="shared" si="29"/>
        <v>0.99895833333333328</v>
      </c>
      <c r="AG121" s="100" t="str" cm="1">
        <f t="array" ref="AG121">_xlfn.IFS(AF121&gt;=80%,"5",AF121&gt;=70%,"4",AF121&gt;=60%,"3",AF121&gt;=50%,"2",AF121&gt;=40%,"1",AF121&lt;40%,"0")</f>
        <v>5</v>
      </c>
      <c r="AH121" s="101">
        <v>16</v>
      </c>
      <c r="AI121" s="101">
        <f t="shared" si="22"/>
        <v>2</v>
      </c>
      <c r="AJ121" s="100">
        <v>1.5</v>
      </c>
      <c r="AK121" s="100">
        <v>1.3333333333333333</v>
      </c>
      <c r="AL121" s="100">
        <v>1.25</v>
      </c>
      <c r="AM121" s="100">
        <f t="shared" si="30"/>
        <v>11.083333333333334</v>
      </c>
      <c r="AN121" s="100">
        <f t="shared" si="31"/>
        <v>44.333333333333336</v>
      </c>
      <c r="AO121" s="99">
        <f t="shared" si="32"/>
        <v>4.4333333333333336</v>
      </c>
      <c r="AQ121" s="82">
        <v>0.99159663865546221</v>
      </c>
      <c r="AR121" s="82">
        <f>Wellness!X121</f>
        <v>1.1333333333333333</v>
      </c>
      <c r="AS121" s="82">
        <f>AVERAGE(Discipline!$D121,Discipline!$E121)</f>
        <v>0.98333333333333339</v>
      </c>
      <c r="AT121" s="100" t="str" cm="1">
        <f t="array" ref="AT121">_xlfn.IFS(AS121&gt;=80%,"5",AS121&gt;=70%,"4",AS121&gt;=60%,"3",AS121&gt;=50%,"2",AS121&gt;=40%,"1",AS121&lt;40%,"0")</f>
        <v>5</v>
      </c>
      <c r="AU121" s="101">
        <v>22</v>
      </c>
      <c r="AV121" s="101">
        <f t="shared" si="23"/>
        <v>3</v>
      </c>
      <c r="AW121" s="100"/>
      <c r="AX121" s="100">
        <v>4.25</v>
      </c>
      <c r="AY121" s="100">
        <v>4</v>
      </c>
      <c r="AZ121" s="100">
        <f t="shared" si="33"/>
        <v>16.25</v>
      </c>
      <c r="BA121" s="100">
        <f t="shared" si="34"/>
        <v>65</v>
      </c>
      <c r="BB121" s="99">
        <f t="shared" si="35"/>
        <v>6.5</v>
      </c>
    </row>
    <row r="122" spans="1:54" s="77" customFormat="1" x14ac:dyDescent="0.3">
      <c r="A122" s="72">
        <v>118</v>
      </c>
      <c r="B122" s="64" t="s">
        <v>262</v>
      </c>
      <c r="C122" s="65" t="s">
        <v>263</v>
      </c>
      <c r="D122" s="103">
        <v>0.8</v>
      </c>
      <c r="E122" s="103">
        <f>Wellness!D122</f>
        <v>0.8</v>
      </c>
      <c r="F122" s="103">
        <f>AVERAGE(Discipline!$D122,Discipline!$E122)</f>
        <v>0.8</v>
      </c>
      <c r="G122" s="104" t="str" cm="1">
        <f t="array" ref="G122">_xlfn.IFS(F122&gt;=80%,"5",F122&gt;=70%,"4",F122&gt;=60%,"3",F122&gt;=50%,"2",F122&gt;=40%,"1",F122&lt;40%,"0")</f>
        <v>5</v>
      </c>
      <c r="H122" s="105">
        <v>16</v>
      </c>
      <c r="I122" s="105">
        <f t="shared" si="18"/>
        <v>2</v>
      </c>
      <c r="J122" s="104"/>
      <c r="K122" s="104">
        <v>3.5</v>
      </c>
      <c r="L122" s="104">
        <v>3</v>
      </c>
      <c r="M122" s="104">
        <f t="shared" si="19"/>
        <v>13.5</v>
      </c>
      <c r="N122" s="104">
        <f t="shared" si="20"/>
        <v>67.5</v>
      </c>
      <c r="O122" s="106">
        <f t="shared" si="24"/>
        <v>6.75</v>
      </c>
      <c r="Q122" s="103">
        <f>IFERROR(VLOOKUP(B122,[1]Sheet1!B$4:E$241,4,FALSE),"ER")</f>
        <v>0.82000000000000006</v>
      </c>
      <c r="R122" s="103">
        <f>Wellness!X122</f>
        <v>0.1</v>
      </c>
      <c r="S122" s="103">
        <f t="shared" si="25"/>
        <v>0.46</v>
      </c>
      <c r="T122" s="104" t="str" cm="1">
        <f t="array" ref="T122">_xlfn.IFS(S122&gt;=80%,"5",S122&gt;=70%,"4",S122&gt;=60%,"3",S122&gt;=50%,"2",S122&gt;=40%,"1",S122&lt;40%,"0")</f>
        <v>1</v>
      </c>
      <c r="U122" s="105">
        <v>1</v>
      </c>
      <c r="V122" s="105">
        <f t="shared" si="21"/>
        <v>0</v>
      </c>
      <c r="W122" s="104">
        <v>2</v>
      </c>
      <c r="X122" s="104">
        <v>3.7142857142857144</v>
      </c>
      <c r="Y122" s="104">
        <v>4</v>
      </c>
      <c r="Z122" s="100">
        <f t="shared" si="26"/>
        <v>10.714285714285715</v>
      </c>
      <c r="AA122" s="100">
        <f t="shared" si="27"/>
        <v>42.857142857142861</v>
      </c>
      <c r="AB122" s="106">
        <f t="shared" si="28"/>
        <v>4.2857142857142865</v>
      </c>
      <c r="AD122" s="82">
        <v>0.86166666666666669</v>
      </c>
      <c r="AE122" s="82">
        <f>Wellness!AR122</f>
        <v>0.16666666666666666</v>
      </c>
      <c r="AF122" s="82">
        <f t="shared" si="29"/>
        <v>0.51416666666666666</v>
      </c>
      <c r="AG122" s="104" t="str" cm="1">
        <f t="array" ref="AG122">_xlfn.IFS(AF122&gt;=80%,"5",AF122&gt;=70%,"4",AF122&gt;=60%,"3",AF122&gt;=50%,"2",AF122&gt;=40%,"1",AF122&lt;40%,"0")</f>
        <v>2</v>
      </c>
      <c r="AH122" s="105">
        <v>4</v>
      </c>
      <c r="AI122" s="105">
        <f t="shared" si="22"/>
        <v>0</v>
      </c>
      <c r="AJ122" s="104">
        <v>3</v>
      </c>
      <c r="AK122" s="104">
        <v>2.2222222222222223</v>
      </c>
      <c r="AL122" s="104">
        <v>2.625</v>
      </c>
      <c r="AM122" s="100">
        <f t="shared" si="30"/>
        <v>9.8472222222222214</v>
      </c>
      <c r="AN122" s="100">
        <f t="shared" si="31"/>
        <v>39.388888888888886</v>
      </c>
      <c r="AO122" s="106">
        <f t="shared" si="32"/>
        <v>3.9388888888888887</v>
      </c>
      <c r="AQ122" s="82">
        <v>0.83467908902691534</v>
      </c>
      <c r="AR122" s="82">
        <f>Wellness!X122</f>
        <v>0.1</v>
      </c>
      <c r="AS122" s="103">
        <f>AVERAGE(Discipline!$D122,Discipline!$E122)</f>
        <v>0.8</v>
      </c>
      <c r="AT122" s="104" t="str" cm="1">
        <f t="array" ref="AT122">_xlfn.IFS(AS122&gt;=80%,"5",AS122&gt;=70%,"4",AS122&gt;=60%,"3",AS122&gt;=50%,"2",AS122&gt;=40%,"1",AS122&lt;40%,"0")</f>
        <v>5</v>
      </c>
      <c r="AU122" s="105">
        <v>16</v>
      </c>
      <c r="AV122" s="105">
        <f t="shared" si="23"/>
        <v>2</v>
      </c>
      <c r="AW122" s="104"/>
      <c r="AX122" s="104">
        <v>2.5</v>
      </c>
      <c r="AY122" s="104">
        <v>2.3333333333333335</v>
      </c>
      <c r="AZ122" s="100">
        <f t="shared" si="33"/>
        <v>11.833333333333334</v>
      </c>
      <c r="BA122" s="100">
        <f t="shared" si="34"/>
        <v>47.333333333333336</v>
      </c>
      <c r="BB122" s="106">
        <f t="shared" si="35"/>
        <v>4.7333333333333334</v>
      </c>
    </row>
    <row r="123" spans="1:54" s="77" customFormat="1" x14ac:dyDescent="0.3">
      <c r="A123" s="71">
        <v>119</v>
      </c>
      <c r="B123" s="60" t="s">
        <v>264</v>
      </c>
      <c r="C123" s="61" t="s">
        <v>265</v>
      </c>
      <c r="D123" s="82">
        <v>0.8</v>
      </c>
      <c r="E123" s="82">
        <f>Wellness!D123</f>
        <v>0.56666666666666665</v>
      </c>
      <c r="F123" s="82">
        <f>AVERAGE(Discipline!$D123,Discipline!$E123)</f>
        <v>0.68333333333333335</v>
      </c>
      <c r="G123" s="100" t="str" cm="1">
        <f t="array" ref="G123">_xlfn.IFS(F123&gt;=80%,"5",F123&gt;=70%,"4",F123&gt;=60%,"3",F123&gt;=50%,"2",F123&gt;=40%,"1",F123&lt;40%,"0")</f>
        <v>3</v>
      </c>
      <c r="H123" s="101">
        <v>11</v>
      </c>
      <c r="I123" s="101">
        <f t="shared" si="18"/>
        <v>1</v>
      </c>
      <c r="J123" s="100"/>
      <c r="K123" s="100">
        <v>2.8035714285714284</v>
      </c>
      <c r="L123" s="100">
        <v>3.1428571428571428</v>
      </c>
      <c r="M123" s="100">
        <f t="shared" si="19"/>
        <v>9.9464285714285712</v>
      </c>
      <c r="N123" s="100">
        <f t="shared" si="20"/>
        <v>49.732142857142861</v>
      </c>
      <c r="O123" s="99">
        <f t="shared" si="24"/>
        <v>4.9732142857142865</v>
      </c>
      <c r="Q123" s="82">
        <f>IFERROR(VLOOKUP(B123,[1]Sheet1!B$4:E$241,4,FALSE),"ER")</f>
        <v>0.80010416666666673</v>
      </c>
      <c r="R123" s="82">
        <f>Wellness!X123</f>
        <v>0.13333333333333333</v>
      </c>
      <c r="S123" s="82">
        <f t="shared" si="25"/>
        <v>0.46671875000000002</v>
      </c>
      <c r="T123" s="100" t="str" cm="1">
        <f t="array" ref="T123">_xlfn.IFS(S123&gt;=80%,"5",S123&gt;=70%,"4",S123&gt;=60%,"3",S123&gt;=50%,"2",S123&gt;=40%,"1",S123&lt;40%,"0")</f>
        <v>1</v>
      </c>
      <c r="U123" s="101">
        <v>3</v>
      </c>
      <c r="V123" s="101">
        <f t="shared" si="21"/>
        <v>0</v>
      </c>
      <c r="W123" s="100">
        <v>2</v>
      </c>
      <c r="X123" s="100">
        <v>3.1428571428571428</v>
      </c>
      <c r="Y123" s="100">
        <v>3.8</v>
      </c>
      <c r="Z123" s="100">
        <f t="shared" si="26"/>
        <v>9.9428571428571431</v>
      </c>
      <c r="AA123" s="100">
        <f t="shared" si="27"/>
        <v>39.771428571428572</v>
      </c>
      <c r="AB123" s="99">
        <f t="shared" si="28"/>
        <v>3.9771428571428573</v>
      </c>
      <c r="AD123" s="82">
        <v>0.83252801120448183</v>
      </c>
      <c r="AE123" s="82">
        <f>Wellness!AR123</f>
        <v>3.3333333333333333E-2</v>
      </c>
      <c r="AF123" s="82">
        <f t="shared" si="29"/>
        <v>0.43293067226890758</v>
      </c>
      <c r="AG123" s="100" t="str" cm="1">
        <f t="array" ref="AG123">_xlfn.IFS(AF123&gt;=80%,"5",AF123&gt;=70%,"4",AF123&gt;=60%,"3",AF123&gt;=50%,"2",AF123&gt;=40%,"1",AF123&lt;40%,"0")</f>
        <v>1</v>
      </c>
      <c r="AH123" s="101">
        <v>0</v>
      </c>
      <c r="AI123" s="101">
        <f t="shared" si="22"/>
        <v>0</v>
      </c>
      <c r="AJ123" s="100">
        <v>3.625</v>
      </c>
      <c r="AK123" s="100">
        <v>2.1666666666666665</v>
      </c>
      <c r="AL123" s="100">
        <v>1.875</v>
      </c>
      <c r="AM123" s="100">
        <f t="shared" si="30"/>
        <v>8.6666666666666661</v>
      </c>
      <c r="AN123" s="100">
        <f t="shared" si="31"/>
        <v>34.666666666666664</v>
      </c>
      <c r="AO123" s="99">
        <f t="shared" si="32"/>
        <v>3.4666666666666668</v>
      </c>
      <c r="AQ123" s="82">
        <v>0.92962962962962981</v>
      </c>
      <c r="AR123" s="82">
        <f>Wellness!X123</f>
        <v>0.13333333333333333</v>
      </c>
      <c r="AS123" s="82">
        <f>AVERAGE(Discipline!$D123,Discipline!$E123)</f>
        <v>0.68333333333333335</v>
      </c>
      <c r="AT123" s="100" t="str" cm="1">
        <f t="array" ref="AT123">_xlfn.IFS(AS123&gt;=80%,"5",AS123&gt;=70%,"4",AS123&gt;=60%,"3",AS123&gt;=50%,"2",AS123&gt;=40%,"1",AS123&lt;40%,"0")</f>
        <v>3</v>
      </c>
      <c r="AU123" s="101">
        <v>11</v>
      </c>
      <c r="AV123" s="101">
        <f t="shared" si="23"/>
        <v>1</v>
      </c>
      <c r="AW123" s="100"/>
      <c r="AX123" s="100">
        <v>3.75</v>
      </c>
      <c r="AY123" s="100">
        <v>3.6666666666666665</v>
      </c>
      <c r="AZ123" s="100">
        <f t="shared" si="33"/>
        <v>11.416666666666666</v>
      </c>
      <c r="BA123" s="100">
        <f t="shared" si="34"/>
        <v>45.666666666666664</v>
      </c>
      <c r="BB123" s="99">
        <f t="shared" si="35"/>
        <v>4.5666666666666664</v>
      </c>
    </row>
    <row r="124" spans="1:54" s="77" customFormat="1" x14ac:dyDescent="0.3">
      <c r="A124" s="72">
        <v>120</v>
      </c>
      <c r="B124" s="64" t="s">
        <v>266</v>
      </c>
      <c r="C124" s="65" t="s">
        <v>267</v>
      </c>
      <c r="D124" s="103">
        <v>0.95</v>
      </c>
      <c r="E124" s="103">
        <f>Wellness!D124</f>
        <v>0.83333333333333337</v>
      </c>
      <c r="F124" s="103">
        <f>AVERAGE(Discipline!$D124,Discipline!$E124)</f>
        <v>0.89166666666666661</v>
      </c>
      <c r="G124" s="104" t="str" cm="1">
        <f t="array" ref="G124">_xlfn.IFS(F124&gt;=80%,"5",F124&gt;=70%,"4",F124&gt;=60%,"3",F124&gt;=50%,"2",F124&gt;=40%,"1",F124&lt;40%,"0")</f>
        <v>5</v>
      </c>
      <c r="H124" s="105">
        <v>22</v>
      </c>
      <c r="I124" s="105">
        <f t="shared" si="18"/>
        <v>3</v>
      </c>
      <c r="J124" s="104"/>
      <c r="K124" s="104">
        <v>2.7678571428571428</v>
      </c>
      <c r="L124" s="104">
        <v>3.1517857142857144</v>
      </c>
      <c r="M124" s="104">
        <f t="shared" si="19"/>
        <v>13.919642857142858</v>
      </c>
      <c r="N124" s="104">
        <f t="shared" si="20"/>
        <v>69.598214285714292</v>
      </c>
      <c r="O124" s="106">
        <f t="shared" si="24"/>
        <v>6.9598214285714297</v>
      </c>
      <c r="Q124" s="103">
        <f>IFERROR(VLOOKUP(B124,[1]Sheet1!B$4:E$241,4,FALSE),"ER")</f>
        <v>0.88845430107526879</v>
      </c>
      <c r="R124" s="103">
        <f>Wellness!X124</f>
        <v>0.66666666666666663</v>
      </c>
      <c r="S124" s="103">
        <f t="shared" si="25"/>
        <v>0.77756048387096777</v>
      </c>
      <c r="T124" s="104" t="str" cm="1">
        <f t="array" ref="T124">_xlfn.IFS(S124&gt;=80%,"5",S124&gt;=70%,"4",S124&gt;=60%,"3",S124&gt;=50%,"2",S124&gt;=40%,"1",S124&lt;40%,"0")</f>
        <v>4</v>
      </c>
      <c r="U124" s="105">
        <v>10</v>
      </c>
      <c r="V124" s="105">
        <f t="shared" si="21"/>
        <v>1</v>
      </c>
      <c r="W124" s="104">
        <v>2</v>
      </c>
      <c r="X124" s="104">
        <v>2.5714285714285716</v>
      </c>
      <c r="Y124" s="104">
        <v>2.6</v>
      </c>
      <c r="Z124" s="100">
        <f t="shared" si="26"/>
        <v>12.171428571428571</v>
      </c>
      <c r="AA124" s="100">
        <f t="shared" si="27"/>
        <v>48.685714285714283</v>
      </c>
      <c r="AB124" s="106">
        <f t="shared" si="28"/>
        <v>4.8685714285714283</v>
      </c>
      <c r="AD124" s="82">
        <v>0.84783653846153839</v>
      </c>
      <c r="AE124" s="82">
        <f>Wellness!AR124</f>
        <v>0.66666666666666663</v>
      </c>
      <c r="AF124" s="82">
        <f t="shared" si="29"/>
        <v>0.75725160256410251</v>
      </c>
      <c r="AG124" s="104" t="str" cm="1">
        <f t="array" ref="AG124">_xlfn.IFS(AF124&gt;=80%,"5",AF124&gt;=70%,"4",AF124&gt;=60%,"3",AF124&gt;=50%,"2",AF124&gt;=40%,"1",AF124&lt;40%,"0")</f>
        <v>4</v>
      </c>
      <c r="AH124" s="105">
        <v>10</v>
      </c>
      <c r="AI124" s="105">
        <f t="shared" si="22"/>
        <v>1</v>
      </c>
      <c r="AJ124" s="104">
        <v>1</v>
      </c>
      <c r="AK124" s="104">
        <v>0.66666666666666663</v>
      </c>
      <c r="AL124" s="104">
        <v>0.625</v>
      </c>
      <c r="AM124" s="100">
        <f t="shared" si="30"/>
        <v>7.291666666666667</v>
      </c>
      <c r="AN124" s="100">
        <f t="shared" si="31"/>
        <v>29.166666666666668</v>
      </c>
      <c r="AO124" s="106">
        <f t="shared" si="32"/>
        <v>2.916666666666667</v>
      </c>
      <c r="AQ124" s="82">
        <v>0.91033496732026153</v>
      </c>
      <c r="AR124" s="82">
        <f>Wellness!X124</f>
        <v>0.66666666666666663</v>
      </c>
      <c r="AS124" s="103">
        <f>AVERAGE(Discipline!$D124,Discipline!$E124)</f>
        <v>0.89166666666666661</v>
      </c>
      <c r="AT124" s="104" t="str" cm="1">
        <f t="array" ref="AT124">_xlfn.IFS(AS124&gt;=80%,"5",AS124&gt;=70%,"4",AS124&gt;=60%,"3",AS124&gt;=50%,"2",AS124&gt;=40%,"1",AS124&lt;40%,"0")</f>
        <v>5</v>
      </c>
      <c r="AU124" s="105">
        <v>22</v>
      </c>
      <c r="AV124" s="105">
        <f t="shared" si="23"/>
        <v>3</v>
      </c>
      <c r="AW124" s="104"/>
      <c r="AX124" s="104">
        <v>2.25</v>
      </c>
      <c r="AY124" s="104">
        <v>1.6666666666666667</v>
      </c>
      <c r="AZ124" s="100">
        <f t="shared" si="33"/>
        <v>11.916666666666666</v>
      </c>
      <c r="BA124" s="100">
        <f t="shared" si="34"/>
        <v>47.666666666666664</v>
      </c>
      <c r="BB124" s="106">
        <f t="shared" si="35"/>
        <v>4.7666666666666666</v>
      </c>
    </row>
    <row r="125" spans="1:54" s="77" customFormat="1" x14ac:dyDescent="0.3">
      <c r="A125" s="71">
        <v>121</v>
      </c>
      <c r="B125" s="60" t="s">
        <v>268</v>
      </c>
      <c r="C125" s="61" t="s">
        <v>269</v>
      </c>
      <c r="D125" s="82">
        <v>0.93330000000000002</v>
      </c>
      <c r="E125" s="82">
        <f>Wellness!D125</f>
        <v>0.66666666666666663</v>
      </c>
      <c r="F125" s="82">
        <f>AVERAGE(Discipline!$D125,Discipline!$E125)</f>
        <v>0.79998333333333327</v>
      </c>
      <c r="G125" s="100" t="str" cm="1">
        <f t="array" ref="G125">_xlfn.IFS(F125&gt;=80%,"5",F125&gt;=70%,"4",F125&gt;=60%,"3",F125&gt;=50%,"2",F125&gt;=40%,"1",F125&lt;40%,"0")</f>
        <v>4</v>
      </c>
      <c r="H125" s="101">
        <v>21</v>
      </c>
      <c r="I125" s="101">
        <f t="shared" si="18"/>
        <v>3</v>
      </c>
      <c r="J125" s="100"/>
      <c r="K125" s="100">
        <v>3.25</v>
      </c>
      <c r="L125" s="100">
        <v>4</v>
      </c>
      <c r="M125" s="100">
        <f t="shared" si="19"/>
        <v>14.25</v>
      </c>
      <c r="N125" s="100">
        <f t="shared" si="20"/>
        <v>71.25</v>
      </c>
      <c r="O125" s="99">
        <f t="shared" si="24"/>
        <v>7.125</v>
      </c>
      <c r="Q125" s="82">
        <f>IFERROR(VLOOKUP(B125,[1]Sheet1!B$4:E$241,4,FALSE),"ER")</f>
        <v>0.87854166666666667</v>
      </c>
      <c r="R125" s="82">
        <f>Wellness!X125</f>
        <v>0.66666666666666663</v>
      </c>
      <c r="S125" s="82">
        <f t="shared" si="25"/>
        <v>0.77260416666666665</v>
      </c>
      <c r="T125" s="100" t="str" cm="1">
        <f t="array" ref="T125">_xlfn.IFS(S125&gt;=80%,"5",S125&gt;=70%,"4",S125&gt;=60%,"3",S125&gt;=50%,"2",S125&gt;=40%,"1",S125&lt;40%,"0")</f>
        <v>4</v>
      </c>
      <c r="U125" s="101">
        <v>4</v>
      </c>
      <c r="V125" s="101">
        <f t="shared" si="21"/>
        <v>0</v>
      </c>
      <c r="W125" s="100">
        <v>2</v>
      </c>
      <c r="X125" s="100">
        <v>3.2857142857142856</v>
      </c>
      <c r="Y125" s="100">
        <v>3</v>
      </c>
      <c r="Z125" s="100">
        <f t="shared" si="26"/>
        <v>12.285714285714285</v>
      </c>
      <c r="AA125" s="100">
        <f t="shared" si="27"/>
        <v>49.142857142857139</v>
      </c>
      <c r="AB125" s="99">
        <f t="shared" si="28"/>
        <v>4.9142857142857146</v>
      </c>
      <c r="AD125" s="82">
        <v>0.85833333333333328</v>
      </c>
      <c r="AE125" s="82">
        <f>Wellness!AR125</f>
        <v>0.66666666666666663</v>
      </c>
      <c r="AF125" s="82">
        <f t="shared" si="29"/>
        <v>0.76249999999999996</v>
      </c>
      <c r="AG125" s="100" t="str" cm="1">
        <f t="array" ref="AG125">_xlfn.IFS(AF125&gt;=80%,"5",AF125&gt;=70%,"4",AF125&gt;=60%,"3",AF125&gt;=50%,"2",AF125&gt;=40%,"1",AF125&lt;40%,"0")</f>
        <v>4</v>
      </c>
      <c r="AH125" s="101">
        <v>5</v>
      </c>
      <c r="AI125" s="101">
        <f t="shared" si="22"/>
        <v>0</v>
      </c>
      <c r="AJ125" s="100">
        <v>3.875</v>
      </c>
      <c r="AK125" s="100">
        <v>2.5555555555555554</v>
      </c>
      <c r="AL125" s="100">
        <v>2.25</v>
      </c>
      <c r="AM125" s="100">
        <f t="shared" si="30"/>
        <v>12.680555555555555</v>
      </c>
      <c r="AN125" s="100">
        <f t="shared" si="31"/>
        <v>50.722222222222221</v>
      </c>
      <c r="AO125" s="99">
        <f t="shared" si="32"/>
        <v>5.0722222222222229</v>
      </c>
      <c r="AQ125" s="82">
        <v>0.89862836438923399</v>
      </c>
      <c r="AR125" s="82">
        <f>Wellness!X125</f>
        <v>0.66666666666666663</v>
      </c>
      <c r="AS125" s="82">
        <f>AVERAGE(Discipline!$D125,Discipline!$E125)</f>
        <v>0.79998333333333327</v>
      </c>
      <c r="AT125" s="100" t="str" cm="1">
        <f t="array" ref="AT125">_xlfn.IFS(AS125&gt;=80%,"5",AS125&gt;=70%,"4",AS125&gt;=60%,"3",AS125&gt;=50%,"2",AS125&gt;=40%,"1",AS125&lt;40%,"0")</f>
        <v>4</v>
      </c>
      <c r="AU125" s="101">
        <v>21</v>
      </c>
      <c r="AV125" s="101">
        <f t="shared" si="23"/>
        <v>3</v>
      </c>
      <c r="AW125" s="100"/>
      <c r="AX125" s="100">
        <v>2.5</v>
      </c>
      <c r="AY125" s="100">
        <v>2</v>
      </c>
      <c r="AZ125" s="100">
        <f t="shared" si="33"/>
        <v>11.5</v>
      </c>
      <c r="BA125" s="100">
        <f t="shared" si="34"/>
        <v>46</v>
      </c>
      <c r="BB125" s="99">
        <f t="shared" si="35"/>
        <v>4.6000000000000005</v>
      </c>
    </row>
    <row r="126" spans="1:54" s="77" customFormat="1" x14ac:dyDescent="0.3">
      <c r="A126" s="72">
        <v>122</v>
      </c>
      <c r="B126" s="64" t="s">
        <v>270</v>
      </c>
      <c r="C126" s="65" t="s">
        <v>271</v>
      </c>
      <c r="D126" s="103">
        <v>1</v>
      </c>
      <c r="E126" s="103">
        <f>Wellness!D126</f>
        <v>0.8666666666666667</v>
      </c>
      <c r="F126" s="103">
        <f>AVERAGE(Discipline!$D126,Discipline!$E126)</f>
        <v>0.93333333333333335</v>
      </c>
      <c r="G126" s="104" t="str" cm="1">
        <f t="array" ref="G126">_xlfn.IFS(F126&gt;=80%,"5",F126&gt;=70%,"4",F126&gt;=60%,"3",F126&gt;=50%,"2",F126&gt;=40%,"1",F126&lt;40%,"0")</f>
        <v>5</v>
      </c>
      <c r="H126" s="105">
        <v>19</v>
      </c>
      <c r="I126" s="105">
        <f t="shared" si="18"/>
        <v>2</v>
      </c>
      <c r="J126" s="104"/>
      <c r="K126" s="104">
        <v>2.7321428571428572</v>
      </c>
      <c r="L126" s="104">
        <v>3.5357142857142856</v>
      </c>
      <c r="M126" s="104">
        <f t="shared" si="19"/>
        <v>13.267857142857142</v>
      </c>
      <c r="N126" s="104">
        <f t="shared" si="20"/>
        <v>66.339285714285708</v>
      </c>
      <c r="O126" s="106">
        <f t="shared" si="24"/>
        <v>6.6339285714285712</v>
      </c>
      <c r="Q126" s="103">
        <f>IFERROR(VLOOKUP(B126,[1]Sheet1!B$4:E$241,4,FALSE),"ER")</f>
        <v>0.93770833333333337</v>
      </c>
      <c r="R126" s="103">
        <f>Wellness!X126</f>
        <v>0.53333333333333333</v>
      </c>
      <c r="S126" s="103">
        <f t="shared" si="25"/>
        <v>0.7355208333333334</v>
      </c>
      <c r="T126" s="104" t="str" cm="1">
        <f t="array" ref="T126">_xlfn.IFS(S126&gt;=80%,"5",S126&gt;=70%,"4",S126&gt;=60%,"3",S126&gt;=50%,"2",S126&gt;=40%,"1",S126&lt;40%,"0")</f>
        <v>4</v>
      </c>
      <c r="U126" s="105">
        <v>7</v>
      </c>
      <c r="V126" s="105">
        <f t="shared" si="21"/>
        <v>0</v>
      </c>
      <c r="W126" s="104">
        <v>2</v>
      </c>
      <c r="X126" s="104">
        <v>2.8571428571428572</v>
      </c>
      <c r="Y126" s="104">
        <v>3.2</v>
      </c>
      <c r="Z126" s="100">
        <f t="shared" si="26"/>
        <v>12.057142857142857</v>
      </c>
      <c r="AA126" s="100">
        <f t="shared" si="27"/>
        <v>48.228571428571428</v>
      </c>
      <c r="AB126" s="106">
        <f t="shared" si="28"/>
        <v>4.822857142857143</v>
      </c>
      <c r="AD126" s="82">
        <v>0.9155344202898551</v>
      </c>
      <c r="AE126" s="82">
        <f>Wellness!AR126</f>
        <v>0.4</v>
      </c>
      <c r="AF126" s="82">
        <f t="shared" si="29"/>
        <v>0.65776721014492756</v>
      </c>
      <c r="AG126" s="104" t="str" cm="1">
        <f t="array" ref="AG126">_xlfn.IFS(AF126&gt;=80%,"5",AF126&gt;=70%,"4",AF126&gt;=60%,"3",AF126&gt;=50%,"2",AF126&gt;=40%,"1",AF126&lt;40%,"0")</f>
        <v>3</v>
      </c>
      <c r="AH126" s="105">
        <v>5</v>
      </c>
      <c r="AI126" s="105">
        <f t="shared" si="22"/>
        <v>0</v>
      </c>
      <c r="AJ126" s="104">
        <v>2.625</v>
      </c>
      <c r="AK126" s="104">
        <v>2.1666666666666665</v>
      </c>
      <c r="AL126" s="104">
        <v>2.25</v>
      </c>
      <c r="AM126" s="100">
        <f t="shared" si="30"/>
        <v>10.041666666666666</v>
      </c>
      <c r="AN126" s="100">
        <f t="shared" si="31"/>
        <v>40.166666666666664</v>
      </c>
      <c r="AO126" s="106">
        <f t="shared" si="32"/>
        <v>4.0166666666666666</v>
      </c>
      <c r="AQ126" s="82">
        <v>0.97562499999999996</v>
      </c>
      <c r="AR126" s="82">
        <f>Wellness!X126</f>
        <v>0.53333333333333333</v>
      </c>
      <c r="AS126" s="103">
        <f>AVERAGE(Discipline!$D126,Discipline!$E126)</f>
        <v>0.93333333333333335</v>
      </c>
      <c r="AT126" s="104" t="str" cm="1">
        <f t="array" ref="AT126">_xlfn.IFS(AS126&gt;=80%,"5",AS126&gt;=70%,"4",AS126&gt;=60%,"3",AS126&gt;=50%,"2",AS126&gt;=40%,"1",AS126&lt;40%,"0")</f>
        <v>5</v>
      </c>
      <c r="AU126" s="105">
        <v>19</v>
      </c>
      <c r="AV126" s="105">
        <f t="shared" si="23"/>
        <v>2</v>
      </c>
      <c r="AW126" s="104"/>
      <c r="AX126" s="104">
        <v>3.625</v>
      </c>
      <c r="AY126" s="104">
        <v>4.333333333333333</v>
      </c>
      <c r="AZ126" s="100">
        <f t="shared" si="33"/>
        <v>14.958333333333332</v>
      </c>
      <c r="BA126" s="100">
        <f t="shared" si="34"/>
        <v>59.833333333333329</v>
      </c>
      <c r="BB126" s="106">
        <f t="shared" si="35"/>
        <v>5.9833333333333334</v>
      </c>
    </row>
    <row r="127" spans="1:54" s="77" customFormat="1" x14ac:dyDescent="0.3">
      <c r="A127" s="71">
        <v>123</v>
      </c>
      <c r="B127" s="60" t="s">
        <v>272</v>
      </c>
      <c r="C127" s="61" t="s">
        <v>273</v>
      </c>
      <c r="D127" s="82">
        <v>1</v>
      </c>
      <c r="E127" s="82">
        <f>Wellness!D127</f>
        <v>1</v>
      </c>
      <c r="F127" s="82">
        <f>AVERAGE(Discipline!$D127,Discipline!$E127)</f>
        <v>1</v>
      </c>
      <c r="G127" s="100" t="str" cm="1">
        <f t="array" ref="G127">_xlfn.IFS(F127&gt;=80%,"5",F127&gt;=70%,"4",F127&gt;=60%,"3",F127&gt;=50%,"2",F127&gt;=40%,"1",F127&lt;40%,"0")</f>
        <v>5</v>
      </c>
      <c r="H127" s="101">
        <v>16</v>
      </c>
      <c r="I127" s="101">
        <f t="shared" si="18"/>
        <v>2</v>
      </c>
      <c r="J127" s="100"/>
      <c r="K127" s="100">
        <v>2.4642857142857144</v>
      </c>
      <c r="L127" s="100">
        <v>2.7589285714285712</v>
      </c>
      <c r="M127" s="100">
        <f t="shared" si="19"/>
        <v>12.223214285714286</v>
      </c>
      <c r="N127" s="100">
        <f t="shared" si="20"/>
        <v>61.116071428571431</v>
      </c>
      <c r="O127" s="99">
        <f t="shared" si="24"/>
        <v>6.1116071428571432</v>
      </c>
      <c r="Q127" s="82">
        <f>IFERROR(VLOOKUP(B127,[1]Sheet1!B$4:E$241,4,FALSE),"ER")</f>
        <v>0.96968750000000004</v>
      </c>
      <c r="R127" s="82">
        <f>Wellness!X127</f>
        <v>1.1333333333333333</v>
      </c>
      <c r="S127" s="82">
        <f t="shared" si="25"/>
        <v>1.0515104166666667</v>
      </c>
      <c r="T127" s="100" t="str" cm="1">
        <f t="array" ref="T127">_xlfn.IFS(S127&gt;=80%,"5",S127&gt;=70%,"4",S127&gt;=60%,"3",S127&gt;=50%,"2",S127&gt;=40%,"1",S127&lt;40%,"0")</f>
        <v>5</v>
      </c>
      <c r="U127" s="101">
        <v>18</v>
      </c>
      <c r="V127" s="101">
        <f t="shared" si="21"/>
        <v>2</v>
      </c>
      <c r="W127" s="100">
        <v>2</v>
      </c>
      <c r="X127" s="100">
        <v>3.5714285714285716</v>
      </c>
      <c r="Y127" s="100">
        <v>4.4000000000000004</v>
      </c>
      <c r="Z127" s="100">
        <f t="shared" si="26"/>
        <v>16.971428571428572</v>
      </c>
      <c r="AA127" s="100">
        <f t="shared" si="27"/>
        <v>67.885714285714286</v>
      </c>
      <c r="AB127" s="99">
        <f t="shared" si="28"/>
        <v>6.7885714285714291</v>
      </c>
      <c r="AD127" s="82">
        <v>0.95357142857142863</v>
      </c>
      <c r="AE127" s="82">
        <f>Wellness!AR127</f>
        <v>0.8</v>
      </c>
      <c r="AF127" s="82">
        <f t="shared" si="29"/>
        <v>0.87678571428571428</v>
      </c>
      <c r="AG127" s="100" t="str" cm="1">
        <f t="array" ref="AG127">_xlfn.IFS(AF127&gt;=80%,"5",AF127&gt;=70%,"4",AF127&gt;=60%,"3",AF127&gt;=50%,"2",AF127&gt;=40%,"1",AF127&lt;40%,"0")</f>
        <v>5</v>
      </c>
      <c r="AH127" s="101">
        <v>16</v>
      </c>
      <c r="AI127" s="101">
        <f t="shared" si="22"/>
        <v>2</v>
      </c>
      <c r="AJ127" s="100">
        <v>3</v>
      </c>
      <c r="AK127" s="100">
        <v>2.2222222222222223</v>
      </c>
      <c r="AL127" s="100">
        <v>2.5</v>
      </c>
      <c r="AM127" s="100">
        <f t="shared" si="30"/>
        <v>14.722222222222221</v>
      </c>
      <c r="AN127" s="100">
        <f t="shared" si="31"/>
        <v>58.888888888888893</v>
      </c>
      <c r="AO127" s="99">
        <f t="shared" si="32"/>
        <v>5.8888888888888893</v>
      </c>
      <c r="AQ127" s="82">
        <v>0.91356209150326795</v>
      </c>
      <c r="AR127" s="82">
        <f>Wellness!X127</f>
        <v>1.1333333333333333</v>
      </c>
      <c r="AS127" s="82">
        <f>AVERAGE(Discipline!$D127,Discipline!$E127)</f>
        <v>1</v>
      </c>
      <c r="AT127" s="100" t="str" cm="1">
        <f t="array" ref="AT127">_xlfn.IFS(AS127&gt;=80%,"5",AS127&gt;=70%,"4",AS127&gt;=60%,"3",AS127&gt;=50%,"2",AS127&gt;=40%,"1",AS127&lt;40%,"0")</f>
        <v>5</v>
      </c>
      <c r="AU127" s="101">
        <v>16</v>
      </c>
      <c r="AV127" s="101">
        <f t="shared" si="23"/>
        <v>2</v>
      </c>
      <c r="AW127" s="100"/>
      <c r="AX127" s="100">
        <v>3.5</v>
      </c>
      <c r="AY127" s="100">
        <v>4</v>
      </c>
      <c r="AZ127" s="100">
        <f t="shared" si="33"/>
        <v>14.5</v>
      </c>
      <c r="BA127" s="100">
        <f t="shared" si="34"/>
        <v>57.999999999999993</v>
      </c>
      <c r="BB127" s="99">
        <f t="shared" si="35"/>
        <v>5.8</v>
      </c>
    </row>
    <row r="128" spans="1:54" s="77" customFormat="1" x14ac:dyDescent="0.3">
      <c r="A128" s="72">
        <v>124</v>
      </c>
      <c r="B128" s="64" t="s">
        <v>274</v>
      </c>
      <c r="C128" s="65" t="s">
        <v>275</v>
      </c>
      <c r="D128" s="103">
        <v>0.95</v>
      </c>
      <c r="E128" s="103">
        <f>Wellness!D128</f>
        <v>0.66666666666666663</v>
      </c>
      <c r="F128" s="103">
        <f>AVERAGE(Discipline!$D128,Discipline!$E128)</f>
        <v>0.80833333333333335</v>
      </c>
      <c r="G128" s="104" t="str" cm="1">
        <f t="array" ref="G128">_xlfn.IFS(F128&gt;=80%,"5",F128&gt;=70%,"4",F128&gt;=60%,"3",F128&gt;=50%,"2",F128&gt;=40%,"1",F128&lt;40%,"0")</f>
        <v>5</v>
      </c>
      <c r="H128" s="105">
        <v>12</v>
      </c>
      <c r="I128" s="105">
        <f t="shared" si="18"/>
        <v>1</v>
      </c>
      <c r="J128" s="104"/>
      <c r="K128" s="104">
        <v>3.0357142857142856</v>
      </c>
      <c r="L128" s="104">
        <v>2.6160714285714284</v>
      </c>
      <c r="M128" s="104">
        <f t="shared" si="19"/>
        <v>11.651785714285714</v>
      </c>
      <c r="N128" s="104">
        <f t="shared" si="20"/>
        <v>58.258928571428569</v>
      </c>
      <c r="O128" s="106">
        <f t="shared" si="24"/>
        <v>5.8258928571428577</v>
      </c>
      <c r="Q128" s="103">
        <f>IFERROR(VLOOKUP(B128,[1]Sheet1!B$4:E$241,4,FALSE),"ER")</f>
        <v>0.84733870967741942</v>
      </c>
      <c r="R128" s="103">
        <f>Wellness!X128</f>
        <v>0</v>
      </c>
      <c r="S128" s="103">
        <f t="shared" si="25"/>
        <v>0.42366935483870971</v>
      </c>
      <c r="T128" s="104" t="str" cm="1">
        <f t="array" ref="T128">_xlfn.IFS(S128&gt;=80%,"5",S128&gt;=70%,"4",S128&gt;=60%,"3",S128&gt;=50%,"2",S128&gt;=40%,"1",S128&lt;40%,"0")</f>
        <v>1</v>
      </c>
      <c r="U128" s="105">
        <v>0</v>
      </c>
      <c r="V128" s="105">
        <f t="shared" si="21"/>
        <v>0</v>
      </c>
      <c r="W128" s="104">
        <v>1</v>
      </c>
      <c r="X128" s="104">
        <v>3.1428571428571428</v>
      </c>
      <c r="Y128" s="104">
        <v>3.2</v>
      </c>
      <c r="Z128" s="100">
        <f t="shared" si="26"/>
        <v>8.3428571428571416</v>
      </c>
      <c r="AA128" s="100">
        <f t="shared" si="27"/>
        <v>33.371428571428567</v>
      </c>
      <c r="AB128" s="106">
        <f t="shared" si="28"/>
        <v>3.3371428571428567</v>
      </c>
      <c r="AD128" s="82">
        <v>0.7385907180818192</v>
      </c>
      <c r="AE128" s="82">
        <f>Wellness!AR128</f>
        <v>0.66666666666666663</v>
      </c>
      <c r="AF128" s="82">
        <f t="shared" si="29"/>
        <v>0.70262869237424286</v>
      </c>
      <c r="AG128" s="104" t="str" cm="1">
        <f t="array" ref="AG128">_xlfn.IFS(AF128&gt;=80%,"5",AF128&gt;=70%,"4",AF128&gt;=60%,"3",AF128&gt;=50%,"2",AF128&gt;=40%,"1",AF128&lt;40%,"0")</f>
        <v>4</v>
      </c>
      <c r="AH128" s="105">
        <v>0</v>
      </c>
      <c r="AI128" s="105">
        <f t="shared" si="22"/>
        <v>0</v>
      </c>
      <c r="AJ128" s="104">
        <v>2.75</v>
      </c>
      <c r="AK128" s="104">
        <v>1.3333333333333333</v>
      </c>
      <c r="AL128" s="104">
        <v>2</v>
      </c>
      <c r="AM128" s="100">
        <f t="shared" si="30"/>
        <v>10.083333333333332</v>
      </c>
      <c r="AN128" s="100">
        <f t="shared" si="31"/>
        <v>40.333333333333329</v>
      </c>
      <c r="AO128" s="106">
        <f t="shared" si="32"/>
        <v>4.0333333333333332</v>
      </c>
      <c r="AQ128" s="82">
        <v>0.84375</v>
      </c>
      <c r="AR128" s="82">
        <f>Wellness!X128</f>
        <v>0</v>
      </c>
      <c r="AS128" s="103">
        <f>AVERAGE(Discipline!$D128,Discipline!$E128)</f>
        <v>0.80833333333333335</v>
      </c>
      <c r="AT128" s="104" t="str" cm="1">
        <f t="array" ref="AT128">_xlfn.IFS(AS128&gt;=80%,"5",AS128&gt;=70%,"4",AS128&gt;=60%,"3",AS128&gt;=50%,"2",AS128&gt;=40%,"1",AS128&lt;40%,"0")</f>
        <v>5</v>
      </c>
      <c r="AU128" s="105">
        <v>12</v>
      </c>
      <c r="AV128" s="105">
        <f t="shared" si="23"/>
        <v>1</v>
      </c>
      <c r="AW128" s="104"/>
      <c r="AX128" s="104">
        <v>3.125</v>
      </c>
      <c r="AY128" s="104">
        <v>3.3333333333333335</v>
      </c>
      <c r="AZ128" s="100">
        <f t="shared" si="33"/>
        <v>12.458333333333334</v>
      </c>
      <c r="BA128" s="100">
        <f t="shared" si="34"/>
        <v>49.833333333333336</v>
      </c>
      <c r="BB128" s="106">
        <f t="shared" si="35"/>
        <v>4.9833333333333343</v>
      </c>
    </row>
    <row r="129" spans="1:54" s="77" customFormat="1" x14ac:dyDescent="0.3">
      <c r="A129" s="71">
        <v>125</v>
      </c>
      <c r="B129" s="60" t="s">
        <v>276</v>
      </c>
      <c r="C129" s="61" t="s">
        <v>277</v>
      </c>
      <c r="D129" s="82">
        <v>1</v>
      </c>
      <c r="E129" s="82">
        <f>Wellness!D129</f>
        <v>0.96666666666666667</v>
      </c>
      <c r="F129" s="82">
        <f>AVERAGE(Discipline!$D129,Discipline!$E129)</f>
        <v>0.98333333333333339</v>
      </c>
      <c r="G129" s="100" t="str" cm="1">
        <f t="array" ref="G129">_xlfn.IFS(F129&gt;=80%,"5",F129&gt;=70%,"4",F129&gt;=60%,"3",F129&gt;=50%,"2",F129&gt;=40%,"1",F129&lt;40%,"0")</f>
        <v>5</v>
      </c>
      <c r="H129" s="101">
        <v>23</v>
      </c>
      <c r="I129" s="101">
        <f t="shared" si="18"/>
        <v>3</v>
      </c>
      <c r="J129" s="100"/>
      <c r="K129" s="100">
        <v>1.5</v>
      </c>
      <c r="L129" s="100">
        <v>2</v>
      </c>
      <c r="M129" s="100">
        <f t="shared" si="19"/>
        <v>11.5</v>
      </c>
      <c r="N129" s="100">
        <f t="shared" si="20"/>
        <v>57.499999999999993</v>
      </c>
      <c r="O129" s="99">
        <f t="shared" si="24"/>
        <v>5.75</v>
      </c>
      <c r="Q129" s="82">
        <f>IFERROR(VLOOKUP(B129,[1]Sheet1!B$4:E$241,4,FALSE),"ER")</f>
        <v>0.98333333333333339</v>
      </c>
      <c r="R129" s="82">
        <f>Wellness!X129</f>
        <v>0.96666666666666667</v>
      </c>
      <c r="S129" s="82">
        <f t="shared" si="25"/>
        <v>0.97500000000000009</v>
      </c>
      <c r="T129" s="100" t="str" cm="1">
        <f t="array" ref="T129">_xlfn.IFS(S129&gt;=80%,"5",S129&gt;=70%,"4",S129&gt;=60%,"3",S129&gt;=50%,"2",S129&gt;=40%,"1",S129&lt;40%,"0")</f>
        <v>5</v>
      </c>
      <c r="U129" s="101">
        <v>16</v>
      </c>
      <c r="V129" s="101">
        <f t="shared" si="21"/>
        <v>2</v>
      </c>
      <c r="W129" s="100">
        <v>3</v>
      </c>
      <c r="X129" s="100">
        <v>3.5</v>
      </c>
      <c r="Y129" s="100">
        <v>4</v>
      </c>
      <c r="Z129" s="100">
        <f t="shared" si="26"/>
        <v>17.5</v>
      </c>
      <c r="AA129" s="100">
        <f t="shared" si="27"/>
        <v>70</v>
      </c>
      <c r="AB129" s="99">
        <f t="shared" si="28"/>
        <v>7</v>
      </c>
      <c r="AD129" s="82">
        <v>0.94861111111111129</v>
      </c>
      <c r="AE129" s="82">
        <f>Wellness!AR129</f>
        <v>0.8666666666666667</v>
      </c>
      <c r="AF129" s="82">
        <f t="shared" si="29"/>
        <v>0.90763888888888899</v>
      </c>
      <c r="AG129" s="100" t="str" cm="1">
        <f t="array" ref="AG129">_xlfn.IFS(AF129&gt;=80%,"5",AF129&gt;=70%,"4",AF129&gt;=60%,"3",AF129&gt;=50%,"2",AF129&gt;=40%,"1",AF129&lt;40%,"0")</f>
        <v>5</v>
      </c>
      <c r="AH129" s="101">
        <v>14</v>
      </c>
      <c r="AI129" s="101">
        <f t="shared" si="22"/>
        <v>1</v>
      </c>
      <c r="AJ129" s="100">
        <v>3.25</v>
      </c>
      <c r="AK129" s="100">
        <v>1.4444444444444444</v>
      </c>
      <c r="AL129" s="100">
        <v>1.875</v>
      </c>
      <c r="AM129" s="100">
        <f t="shared" si="30"/>
        <v>12.569444444444445</v>
      </c>
      <c r="AN129" s="100">
        <f t="shared" si="31"/>
        <v>50.277777777777779</v>
      </c>
      <c r="AO129" s="99">
        <f t="shared" si="32"/>
        <v>5.0277777777777786</v>
      </c>
      <c r="AQ129" s="82">
        <v>0.99305555555555558</v>
      </c>
      <c r="AR129" s="82">
        <f>Wellness!X129</f>
        <v>0.96666666666666667</v>
      </c>
      <c r="AS129" s="82">
        <f>AVERAGE(Discipline!$D129,Discipline!$E129)</f>
        <v>0.98333333333333339</v>
      </c>
      <c r="AT129" s="100" t="str" cm="1">
        <f t="array" ref="AT129">_xlfn.IFS(AS129&gt;=80%,"5",AS129&gt;=70%,"4",AS129&gt;=60%,"3",AS129&gt;=50%,"2",AS129&gt;=40%,"1",AS129&lt;40%,"0")</f>
        <v>5</v>
      </c>
      <c r="AU129" s="101">
        <v>23</v>
      </c>
      <c r="AV129" s="101">
        <f t="shared" si="23"/>
        <v>3</v>
      </c>
      <c r="AW129" s="100"/>
      <c r="AX129" s="100">
        <v>3.25</v>
      </c>
      <c r="AY129" s="100">
        <v>3.3333333333333335</v>
      </c>
      <c r="AZ129" s="100">
        <f t="shared" si="33"/>
        <v>14.583333333333334</v>
      </c>
      <c r="BA129" s="100">
        <f t="shared" si="34"/>
        <v>58.333333333333336</v>
      </c>
      <c r="BB129" s="99">
        <f t="shared" si="35"/>
        <v>5.8333333333333339</v>
      </c>
    </row>
    <row r="130" spans="1:54" s="77" customFormat="1" x14ac:dyDescent="0.3">
      <c r="A130" s="72">
        <v>126</v>
      </c>
      <c r="B130" s="64" t="s">
        <v>278</v>
      </c>
      <c r="C130" s="65" t="s">
        <v>279</v>
      </c>
      <c r="D130" s="103">
        <v>0.92859999999999998</v>
      </c>
      <c r="E130" s="103">
        <f>Wellness!D130</f>
        <v>0.66666666666666663</v>
      </c>
      <c r="F130" s="103">
        <f>AVERAGE(Discipline!$D130,Discipline!$E130)</f>
        <v>0.79763333333333331</v>
      </c>
      <c r="G130" s="104" t="str" cm="1">
        <f t="array" ref="G130">_xlfn.IFS(F130&gt;=80%,"5",F130&gt;=70%,"4",F130&gt;=60%,"3",F130&gt;=50%,"2",F130&gt;=40%,"1",F130&lt;40%,"0")</f>
        <v>4</v>
      </c>
      <c r="H130" s="105">
        <v>6</v>
      </c>
      <c r="I130" s="105">
        <f t="shared" si="18"/>
        <v>0</v>
      </c>
      <c r="J130" s="104"/>
      <c r="K130" s="104">
        <v>3</v>
      </c>
      <c r="L130" s="104">
        <v>3</v>
      </c>
      <c r="M130" s="104">
        <f t="shared" si="19"/>
        <v>10</v>
      </c>
      <c r="N130" s="104">
        <f t="shared" si="20"/>
        <v>50</v>
      </c>
      <c r="O130" s="106">
        <f t="shared" si="24"/>
        <v>5</v>
      </c>
      <c r="Q130" s="103">
        <f>IFERROR(VLOOKUP(B130,[1]Sheet1!B$4:E$241,4,FALSE),"ER")</f>
        <v>0.80404968805704091</v>
      </c>
      <c r="R130" s="103">
        <f>Wellness!X130</f>
        <v>3.3333333333333333E-2</v>
      </c>
      <c r="S130" s="103">
        <f t="shared" si="25"/>
        <v>0.41869151069518712</v>
      </c>
      <c r="T130" s="104" t="str" cm="1">
        <f t="array" ref="T130">_xlfn.IFS(S130&gt;=80%,"5",S130&gt;=70%,"4",S130&gt;=60%,"3",S130&gt;=50%,"2",S130&gt;=40%,"1",S130&lt;40%,"0")</f>
        <v>1</v>
      </c>
      <c r="U130" s="105">
        <v>1</v>
      </c>
      <c r="V130" s="105">
        <f t="shared" si="21"/>
        <v>0</v>
      </c>
      <c r="W130" s="104">
        <v>2</v>
      </c>
      <c r="X130" s="104">
        <v>2.3571428571428572</v>
      </c>
      <c r="Y130" s="104">
        <v>2.8</v>
      </c>
      <c r="Z130" s="100">
        <f t="shared" si="26"/>
        <v>8.1571428571428584</v>
      </c>
      <c r="AA130" s="100">
        <f t="shared" si="27"/>
        <v>32.628571428571433</v>
      </c>
      <c r="AB130" s="106">
        <f t="shared" si="28"/>
        <v>3.2628571428571433</v>
      </c>
      <c r="AD130" s="82">
        <v>0.72981366459627339</v>
      </c>
      <c r="AE130" s="82">
        <f>Wellness!AR130</f>
        <v>0.13333333333333333</v>
      </c>
      <c r="AF130" s="82">
        <f t="shared" si="29"/>
        <v>0.43157349896480335</v>
      </c>
      <c r="AG130" s="104" t="str" cm="1">
        <f t="array" ref="AG130">_xlfn.IFS(AF130&gt;=80%,"5",AF130&gt;=70%,"4",AF130&gt;=60%,"3",AF130&gt;=50%,"2",AF130&gt;=40%,"1",AF130&lt;40%,"0")</f>
        <v>1</v>
      </c>
      <c r="AH130" s="105">
        <v>1</v>
      </c>
      <c r="AI130" s="105">
        <f t="shared" si="22"/>
        <v>0</v>
      </c>
      <c r="AJ130" s="104">
        <v>2.875</v>
      </c>
      <c r="AK130" s="104">
        <v>1.3333333333333333</v>
      </c>
      <c r="AL130" s="104">
        <v>1.875</v>
      </c>
      <c r="AM130" s="100">
        <f t="shared" si="30"/>
        <v>7.083333333333333</v>
      </c>
      <c r="AN130" s="100">
        <f t="shared" si="31"/>
        <v>28.333333333333332</v>
      </c>
      <c r="AO130" s="106">
        <f t="shared" si="32"/>
        <v>2.8333333333333335</v>
      </c>
      <c r="AQ130" s="82">
        <v>0.83322981366459647</v>
      </c>
      <c r="AR130" s="82">
        <f>Wellness!X130</f>
        <v>3.3333333333333333E-2</v>
      </c>
      <c r="AS130" s="103">
        <f>AVERAGE(Discipline!$D130,Discipline!$E130)</f>
        <v>0.79763333333333331</v>
      </c>
      <c r="AT130" s="104" t="str" cm="1">
        <f t="array" ref="AT130">_xlfn.IFS(AS130&gt;=80%,"5",AS130&gt;=70%,"4",AS130&gt;=60%,"3",AS130&gt;=50%,"2",AS130&gt;=40%,"1",AS130&lt;40%,"0")</f>
        <v>4</v>
      </c>
      <c r="AU130" s="105">
        <v>6</v>
      </c>
      <c r="AV130" s="105">
        <f t="shared" si="23"/>
        <v>0</v>
      </c>
      <c r="AW130" s="104"/>
      <c r="AX130" s="104">
        <v>2.6666666666666665</v>
      </c>
      <c r="AY130" s="104">
        <v>2.6666666666666665</v>
      </c>
      <c r="AZ130" s="100">
        <f t="shared" si="33"/>
        <v>9.3333333333333321</v>
      </c>
      <c r="BA130" s="100">
        <f t="shared" si="34"/>
        <v>37.333333333333329</v>
      </c>
      <c r="BB130" s="106">
        <f t="shared" si="35"/>
        <v>3.7333333333333329</v>
      </c>
    </row>
    <row r="131" spans="1:54" s="77" customFormat="1" x14ac:dyDescent="0.3">
      <c r="A131" s="71">
        <v>127</v>
      </c>
      <c r="B131" s="60" t="s">
        <v>280</v>
      </c>
      <c r="C131" s="61" t="s">
        <v>281</v>
      </c>
      <c r="D131" s="82">
        <v>1</v>
      </c>
      <c r="E131" s="82">
        <f>Wellness!D131</f>
        <v>0.8</v>
      </c>
      <c r="F131" s="82">
        <f>AVERAGE(Discipline!$D131,Discipline!$E131)</f>
        <v>0.9</v>
      </c>
      <c r="G131" s="100" t="str" cm="1">
        <f t="array" ref="G131">_xlfn.IFS(F131&gt;=80%,"5",F131&gt;=70%,"4",F131&gt;=60%,"3",F131&gt;=50%,"2",F131&gt;=40%,"1",F131&lt;40%,"0")</f>
        <v>5</v>
      </c>
      <c r="H131" s="101">
        <v>18</v>
      </c>
      <c r="I131" s="101">
        <f t="shared" si="18"/>
        <v>2</v>
      </c>
      <c r="J131" s="100"/>
      <c r="K131" s="100">
        <v>2.25</v>
      </c>
      <c r="L131" s="100">
        <v>2.25</v>
      </c>
      <c r="M131" s="100">
        <f t="shared" si="19"/>
        <v>11.5</v>
      </c>
      <c r="N131" s="100">
        <f t="shared" si="20"/>
        <v>57.499999999999993</v>
      </c>
      <c r="O131" s="99">
        <f t="shared" si="24"/>
        <v>5.75</v>
      </c>
      <c r="Q131" s="82">
        <f>IFERROR(VLOOKUP(B131,[1]Sheet1!B$4:E$241,4,FALSE),"ER")</f>
        <v>0.89828125000000003</v>
      </c>
      <c r="R131" s="82">
        <f>Wellness!X131</f>
        <v>0.66666666666666663</v>
      </c>
      <c r="S131" s="82">
        <f t="shared" si="25"/>
        <v>0.78247395833333333</v>
      </c>
      <c r="T131" s="100" t="str" cm="1">
        <f t="array" ref="T131">_xlfn.IFS(S131&gt;=80%,"5",S131&gt;=70%,"4",S131&gt;=60%,"3",S131&gt;=50%,"2",S131&gt;=40%,"1",S131&lt;40%,"0")</f>
        <v>4</v>
      </c>
      <c r="U131" s="101">
        <v>4</v>
      </c>
      <c r="V131" s="101">
        <f t="shared" si="21"/>
        <v>0</v>
      </c>
      <c r="W131" s="100">
        <v>2</v>
      </c>
      <c r="X131" s="100">
        <v>3.1428571428571428</v>
      </c>
      <c r="Y131" s="100">
        <v>3.6</v>
      </c>
      <c r="Z131" s="100">
        <f t="shared" si="26"/>
        <v>12.742857142857142</v>
      </c>
      <c r="AA131" s="100">
        <f t="shared" si="27"/>
        <v>50.971428571428568</v>
      </c>
      <c r="AB131" s="99">
        <f t="shared" si="28"/>
        <v>5.097142857142857</v>
      </c>
      <c r="AD131" s="82">
        <v>0.8833943806480693</v>
      </c>
      <c r="AE131" s="82">
        <f>Wellness!AR131</f>
        <v>0.66666666666666663</v>
      </c>
      <c r="AF131" s="82">
        <f t="shared" si="29"/>
        <v>0.77503052365736802</v>
      </c>
      <c r="AG131" s="100" t="str" cm="1">
        <f t="array" ref="AG131">_xlfn.IFS(AF131&gt;=80%,"5",AF131&gt;=70%,"4",AF131&gt;=60%,"3",AF131&gt;=50%,"2",AF131&gt;=40%,"1",AF131&lt;40%,"0")</f>
        <v>4</v>
      </c>
      <c r="AH131" s="101">
        <v>10</v>
      </c>
      <c r="AI131" s="101">
        <f t="shared" si="22"/>
        <v>1</v>
      </c>
      <c r="AJ131" s="100">
        <v>3.125</v>
      </c>
      <c r="AK131" s="100">
        <v>2.6666666666666665</v>
      </c>
      <c r="AL131" s="100">
        <v>2.375</v>
      </c>
      <c r="AM131" s="100">
        <f t="shared" si="30"/>
        <v>13.166666666666666</v>
      </c>
      <c r="AN131" s="100">
        <f t="shared" si="31"/>
        <v>52.666666666666664</v>
      </c>
      <c r="AO131" s="99">
        <f t="shared" si="32"/>
        <v>5.2666666666666666</v>
      </c>
      <c r="AQ131" s="82">
        <v>0.92166666666666675</v>
      </c>
      <c r="AR131" s="82">
        <f>Wellness!X131</f>
        <v>0.66666666666666663</v>
      </c>
      <c r="AS131" s="82">
        <f>AVERAGE(Discipline!$D131,Discipline!$E131)</f>
        <v>0.9</v>
      </c>
      <c r="AT131" s="100" t="str" cm="1">
        <f t="array" ref="AT131">_xlfn.IFS(AS131&gt;=80%,"5",AS131&gt;=70%,"4",AS131&gt;=60%,"3",AS131&gt;=50%,"2",AS131&gt;=40%,"1",AS131&lt;40%,"0")</f>
        <v>5</v>
      </c>
      <c r="AU131" s="101">
        <v>18</v>
      </c>
      <c r="AV131" s="101">
        <f t="shared" si="23"/>
        <v>2</v>
      </c>
      <c r="AW131" s="100"/>
      <c r="AX131" s="100">
        <v>2.375</v>
      </c>
      <c r="AY131" s="100">
        <v>2.1666666666666665</v>
      </c>
      <c r="AZ131" s="100">
        <f t="shared" si="33"/>
        <v>11.541666666666666</v>
      </c>
      <c r="BA131" s="100">
        <f t="shared" si="34"/>
        <v>46.166666666666664</v>
      </c>
      <c r="BB131" s="99">
        <f t="shared" si="35"/>
        <v>4.6166666666666663</v>
      </c>
    </row>
    <row r="132" spans="1:54" s="77" customFormat="1" x14ac:dyDescent="0.3">
      <c r="A132" s="72">
        <v>128</v>
      </c>
      <c r="B132" s="64" t="s">
        <v>282</v>
      </c>
      <c r="C132" s="65" t="s">
        <v>283</v>
      </c>
      <c r="D132" s="103">
        <v>0.93330000000000002</v>
      </c>
      <c r="E132" s="103">
        <f>Wellness!D132</f>
        <v>0.8</v>
      </c>
      <c r="F132" s="103">
        <f>AVERAGE(Discipline!$D132,Discipline!$E132)</f>
        <v>0.86665000000000003</v>
      </c>
      <c r="G132" s="104" t="str" cm="1">
        <f t="array" ref="G132">_xlfn.IFS(F132&gt;=80%,"5",F132&gt;=70%,"4",F132&gt;=60%,"3",F132&gt;=50%,"2",F132&gt;=40%,"1",F132&lt;40%,"0")</f>
        <v>5</v>
      </c>
      <c r="H132" s="105">
        <v>20</v>
      </c>
      <c r="I132" s="105">
        <f t="shared" si="18"/>
        <v>3</v>
      </c>
      <c r="J132" s="104"/>
      <c r="K132" s="104">
        <v>1.6785714285714286</v>
      </c>
      <c r="L132" s="104">
        <v>2.3928571428571428</v>
      </c>
      <c r="M132" s="104">
        <f t="shared" si="19"/>
        <v>12.071428571428571</v>
      </c>
      <c r="N132" s="104">
        <f t="shared" si="20"/>
        <v>60.357142857142854</v>
      </c>
      <c r="O132" s="106">
        <f t="shared" si="24"/>
        <v>6.0357142857142856</v>
      </c>
      <c r="Q132" s="103">
        <f>IFERROR(VLOOKUP(B132,[1]Sheet1!B$4:E$241,4,FALSE),"ER")</f>
        <v>0.70973958333333331</v>
      </c>
      <c r="R132" s="103">
        <f>Wellness!X132</f>
        <v>0.66666666666666663</v>
      </c>
      <c r="S132" s="103">
        <f t="shared" si="25"/>
        <v>0.68820312500000003</v>
      </c>
      <c r="T132" s="104" t="str" cm="1">
        <f t="array" ref="T132">_xlfn.IFS(S132&gt;=80%,"5",S132&gt;=70%,"4",S132&gt;=60%,"3",S132&gt;=50%,"2",S132&gt;=40%,"1",S132&lt;40%,"0")</f>
        <v>3</v>
      </c>
      <c r="U132" s="105">
        <v>3</v>
      </c>
      <c r="V132" s="105">
        <f t="shared" si="21"/>
        <v>0</v>
      </c>
      <c r="W132" s="104">
        <v>2</v>
      </c>
      <c r="X132" s="104">
        <v>3.2857142857142856</v>
      </c>
      <c r="Y132" s="104">
        <v>3.2</v>
      </c>
      <c r="Z132" s="100">
        <f t="shared" si="26"/>
        <v>11.485714285714284</v>
      </c>
      <c r="AA132" s="100">
        <f t="shared" si="27"/>
        <v>45.942857142857136</v>
      </c>
      <c r="AB132" s="106">
        <f t="shared" si="28"/>
        <v>4.5942857142857134</v>
      </c>
      <c r="AD132" s="82">
        <v>0.88403540903540911</v>
      </c>
      <c r="AE132" s="82">
        <f>Wellness!AR132</f>
        <v>0.13333333333333333</v>
      </c>
      <c r="AF132" s="82">
        <f t="shared" si="29"/>
        <v>0.50868437118437126</v>
      </c>
      <c r="AG132" s="104" t="str" cm="1">
        <f t="array" ref="AG132">_xlfn.IFS(AF132&gt;=80%,"5",AF132&gt;=70%,"4",AF132&gt;=60%,"3",AF132&gt;=50%,"2",AF132&gt;=40%,"1",AF132&lt;40%,"0")</f>
        <v>2</v>
      </c>
      <c r="AH132" s="105">
        <v>4</v>
      </c>
      <c r="AI132" s="105">
        <f t="shared" si="22"/>
        <v>0</v>
      </c>
      <c r="AJ132" s="104">
        <v>2.125</v>
      </c>
      <c r="AK132" s="104">
        <v>2.4444444444444446</v>
      </c>
      <c r="AL132" s="104">
        <v>2.375</v>
      </c>
      <c r="AM132" s="100">
        <f t="shared" si="30"/>
        <v>8.9444444444444446</v>
      </c>
      <c r="AN132" s="100">
        <f t="shared" si="31"/>
        <v>35.777777777777779</v>
      </c>
      <c r="AO132" s="106">
        <f t="shared" si="32"/>
        <v>3.5777777777777779</v>
      </c>
      <c r="AQ132" s="82">
        <v>0.93035714285714288</v>
      </c>
      <c r="AR132" s="82">
        <f>Wellness!X132</f>
        <v>0.66666666666666663</v>
      </c>
      <c r="AS132" s="103">
        <f>AVERAGE(Discipline!$D132,Discipline!$E132)</f>
        <v>0.86665000000000003</v>
      </c>
      <c r="AT132" s="104" t="str" cm="1">
        <f t="array" ref="AT132">_xlfn.IFS(AS132&gt;=80%,"5",AS132&gt;=70%,"4",AS132&gt;=60%,"3",AS132&gt;=50%,"2",AS132&gt;=40%,"1",AS132&lt;40%,"0")</f>
        <v>5</v>
      </c>
      <c r="AU132" s="105">
        <v>20</v>
      </c>
      <c r="AV132" s="105">
        <f t="shared" si="23"/>
        <v>3</v>
      </c>
      <c r="AW132" s="104"/>
      <c r="AX132" s="104">
        <v>2.75</v>
      </c>
      <c r="AY132" s="104">
        <v>3</v>
      </c>
      <c r="AZ132" s="100">
        <f t="shared" si="33"/>
        <v>13.75</v>
      </c>
      <c r="BA132" s="100">
        <f t="shared" si="34"/>
        <v>55.000000000000007</v>
      </c>
      <c r="BB132" s="106">
        <f t="shared" si="35"/>
        <v>5.5000000000000009</v>
      </c>
    </row>
    <row r="133" spans="1:54" s="77" customFormat="1" x14ac:dyDescent="0.3">
      <c r="A133" s="71">
        <v>129</v>
      </c>
      <c r="B133" s="60" t="s">
        <v>284</v>
      </c>
      <c r="C133" s="61" t="s">
        <v>285</v>
      </c>
      <c r="D133" s="82">
        <v>1</v>
      </c>
      <c r="E133" s="82">
        <f>Wellness!D133</f>
        <v>0.8666666666666667</v>
      </c>
      <c r="F133" s="82">
        <f>AVERAGE(Discipline!$D133,Discipline!$E133)</f>
        <v>0.93333333333333335</v>
      </c>
      <c r="G133" s="100" t="str" cm="1">
        <f t="array" ref="G133">_xlfn.IFS(F133&gt;=80%,"5",F133&gt;=70%,"4",F133&gt;=60%,"3",F133&gt;=50%,"2",F133&gt;=40%,"1",F133&lt;40%,"0")</f>
        <v>5</v>
      </c>
      <c r="H133" s="101">
        <v>20</v>
      </c>
      <c r="I133" s="101">
        <f t="shared" ref="I133:I196" si="36">IF(H133&gt;=27,5,IF(H133&gt;=24,4,IF(H133&gt;=20,3,IF(H133&gt;=15,2,IF(H133&gt;=10,1,0)))))</f>
        <v>3</v>
      </c>
      <c r="J133" s="100"/>
      <c r="K133" s="100">
        <v>2.5446428571428572</v>
      </c>
      <c r="L133" s="100">
        <v>2.4107142857142856</v>
      </c>
      <c r="M133" s="100">
        <f t="shared" ref="M133:M196" si="37">(G133+I133+K133+L133)</f>
        <v>12.955357142857142</v>
      </c>
      <c r="N133" s="100">
        <f t="shared" ref="N133:N196" si="38">M133/20*100</f>
        <v>64.776785714285708</v>
      </c>
      <c r="O133" s="99">
        <f t="shared" si="24"/>
        <v>6.4776785714285712</v>
      </c>
      <c r="Q133" s="82">
        <f>IFERROR(VLOOKUP(B133,[1]Sheet1!B$4:E$241,4,FALSE),"ER")</f>
        <v>0.9235706327985741</v>
      </c>
      <c r="R133" s="82">
        <f>Wellness!X133</f>
        <v>0.8</v>
      </c>
      <c r="S133" s="82">
        <f t="shared" si="25"/>
        <v>0.86178531639928702</v>
      </c>
      <c r="T133" s="100" t="str" cm="1">
        <f t="array" ref="T133">_xlfn.IFS(S133&gt;=80%,"5",S133&gt;=70%,"4",S133&gt;=60%,"3",S133&gt;=50%,"2",S133&gt;=40%,"1",S133&lt;40%,"0")</f>
        <v>5</v>
      </c>
      <c r="U133" s="101">
        <v>8</v>
      </c>
      <c r="V133" s="101">
        <f t="shared" ref="V133:V196" si="39">IF(U133&gt;=27,5,IF(U133&gt;=24,4,IF(U133&gt;=20,3,IF(U133&gt;=15,2,IF(U133&gt;=10,1,0)))))</f>
        <v>0</v>
      </c>
      <c r="W133" s="100">
        <v>2</v>
      </c>
      <c r="X133" s="100">
        <v>2.4285714285714284</v>
      </c>
      <c r="Y133" s="100">
        <v>2.6</v>
      </c>
      <c r="Z133" s="100">
        <f t="shared" si="26"/>
        <v>12.028571428571428</v>
      </c>
      <c r="AA133" s="100">
        <f t="shared" si="27"/>
        <v>48.114285714285714</v>
      </c>
      <c r="AB133" s="99">
        <f t="shared" si="28"/>
        <v>4.8114285714285714</v>
      </c>
      <c r="AD133" s="82">
        <v>0.8898504273504273</v>
      </c>
      <c r="AE133" s="82">
        <f>Wellness!AR133</f>
        <v>0.8</v>
      </c>
      <c r="AF133" s="82">
        <f t="shared" si="29"/>
        <v>0.84492521367521367</v>
      </c>
      <c r="AG133" s="100" t="str" cm="1">
        <f t="array" ref="AG133">_xlfn.IFS(AF133&gt;=80%,"5",AF133&gt;=70%,"4",AF133&gt;=60%,"3",AF133&gt;=50%,"2",AF133&gt;=40%,"1",AF133&lt;40%,"0")</f>
        <v>5</v>
      </c>
      <c r="AH133" s="101">
        <v>12</v>
      </c>
      <c r="AI133" s="101">
        <f t="shared" ref="AI133:AI196" si="40">IF(AH133&gt;=27,5,IF(AH133&gt;=24,4,IF(AH133&gt;=20,3,IF(AH133&gt;=15,2,IF(AH133&gt;=10,1,0)))))</f>
        <v>1</v>
      </c>
      <c r="AJ133" s="100">
        <v>1.25</v>
      </c>
      <c r="AK133" s="100">
        <v>0.88888888888888884</v>
      </c>
      <c r="AL133" s="100">
        <v>0.875</v>
      </c>
      <c r="AM133" s="100">
        <f t="shared" si="30"/>
        <v>9.0138888888888893</v>
      </c>
      <c r="AN133" s="100">
        <f t="shared" si="31"/>
        <v>36.055555555555557</v>
      </c>
      <c r="AO133" s="99">
        <f t="shared" si="32"/>
        <v>3.6055555555555561</v>
      </c>
      <c r="AQ133" s="82">
        <v>0.96180555555555558</v>
      </c>
      <c r="AR133" s="82">
        <f>Wellness!X133</f>
        <v>0.8</v>
      </c>
      <c r="AS133" s="82">
        <f>AVERAGE(Discipline!$D133,Discipline!$E133)</f>
        <v>0.93333333333333335</v>
      </c>
      <c r="AT133" s="100" t="str" cm="1">
        <f t="array" ref="AT133">_xlfn.IFS(AS133&gt;=80%,"5",AS133&gt;=70%,"4",AS133&gt;=60%,"3",AS133&gt;=50%,"2",AS133&gt;=40%,"1",AS133&lt;40%,"0")</f>
        <v>5</v>
      </c>
      <c r="AU133" s="101">
        <v>20</v>
      </c>
      <c r="AV133" s="101">
        <f t="shared" ref="AV133:AV196" si="41">IF(AU133&gt;=27,5,IF(AU133&gt;=24,4,IF(AU133&gt;=20,3,IF(AU133&gt;=15,2,IF(AU133&gt;=10,1,0)))))</f>
        <v>3</v>
      </c>
      <c r="AW133" s="100"/>
      <c r="AX133" s="100">
        <v>3.75</v>
      </c>
      <c r="AY133" s="100">
        <v>3.6666666666666665</v>
      </c>
      <c r="AZ133" s="100">
        <f t="shared" si="33"/>
        <v>15.416666666666666</v>
      </c>
      <c r="BA133" s="100">
        <f t="shared" si="34"/>
        <v>61.666666666666671</v>
      </c>
      <c r="BB133" s="99">
        <f t="shared" si="35"/>
        <v>6.1666666666666679</v>
      </c>
    </row>
    <row r="134" spans="1:54" s="77" customFormat="1" x14ac:dyDescent="0.3">
      <c r="A134" s="72">
        <v>130</v>
      </c>
      <c r="B134" s="64" t="s">
        <v>286</v>
      </c>
      <c r="C134" s="65" t="s">
        <v>287</v>
      </c>
      <c r="D134" s="103">
        <v>1</v>
      </c>
      <c r="E134" s="103">
        <f>Wellness!D134</f>
        <v>0.8</v>
      </c>
      <c r="F134" s="103">
        <f>AVERAGE(Discipline!$D134,Discipline!$E134)</f>
        <v>0.9</v>
      </c>
      <c r="G134" s="104" t="str" cm="1">
        <f t="array" ref="G134">_xlfn.IFS(F134&gt;=80%,"5",F134&gt;=70%,"4",F134&gt;=60%,"3",F134&gt;=50%,"2",F134&gt;=40%,"1",F134&lt;40%,"0")</f>
        <v>5</v>
      </c>
      <c r="H134" s="105">
        <v>14</v>
      </c>
      <c r="I134" s="105">
        <f t="shared" si="36"/>
        <v>1</v>
      </c>
      <c r="J134" s="104"/>
      <c r="K134" s="104">
        <v>2.75</v>
      </c>
      <c r="L134" s="104">
        <v>3</v>
      </c>
      <c r="M134" s="104">
        <f t="shared" si="37"/>
        <v>11.75</v>
      </c>
      <c r="N134" s="104">
        <f t="shared" si="38"/>
        <v>58.75</v>
      </c>
      <c r="O134" s="106">
        <f t="shared" ref="O134:O197" si="42">N134*0.1</f>
        <v>5.875</v>
      </c>
      <c r="Q134" s="103">
        <f>IFERROR(VLOOKUP(B134,[1]Sheet1!B$4:E$241,4,FALSE),"ER")</f>
        <v>0.82803763440860212</v>
      </c>
      <c r="R134" s="103">
        <f>Wellness!X134</f>
        <v>0.8</v>
      </c>
      <c r="S134" s="103">
        <f t="shared" ref="S134:S197" si="43">AVERAGE(Q134,R134)</f>
        <v>0.81401881720430103</v>
      </c>
      <c r="T134" s="104" t="str" cm="1">
        <f t="array" ref="T134">_xlfn.IFS(S134&gt;=80%,"5",S134&gt;=70%,"4",S134&gt;=60%,"3",S134&gt;=50%,"2",S134&gt;=40%,"1",S134&lt;40%,"0")</f>
        <v>5</v>
      </c>
      <c r="U134" s="105">
        <v>12</v>
      </c>
      <c r="V134" s="105">
        <f t="shared" si="39"/>
        <v>1</v>
      </c>
      <c r="W134" s="104">
        <v>0</v>
      </c>
      <c r="X134" s="104">
        <v>3.3333333333333335</v>
      </c>
      <c r="Y134" s="104">
        <v>4.2</v>
      </c>
      <c r="Z134" s="100">
        <f t="shared" ref="Z134:Z197" si="44">(T134+V134+W134+X134+Y134)</f>
        <v>13.533333333333335</v>
      </c>
      <c r="AA134" s="100">
        <f t="shared" ref="AA134:AA197" si="45">Z134/25*100</f>
        <v>54.133333333333347</v>
      </c>
      <c r="AB134" s="106">
        <f t="shared" ref="AB134:AB197" si="46">AA134*0.1</f>
        <v>5.4133333333333349</v>
      </c>
      <c r="AD134" s="82">
        <v>0.8278110795259479</v>
      </c>
      <c r="AE134" s="82">
        <f>Wellness!AR134</f>
        <v>0.83333333333333337</v>
      </c>
      <c r="AF134" s="82">
        <f t="shared" ref="AF134:AF197" si="47">AVERAGE(AD134,AE134)</f>
        <v>0.83057220642964058</v>
      </c>
      <c r="AG134" s="104" t="str" cm="1">
        <f t="array" ref="AG134">_xlfn.IFS(AF134&gt;=80%,"5",AF134&gt;=70%,"4",AF134&gt;=60%,"3",AF134&gt;=50%,"2",AF134&gt;=40%,"1",AF134&lt;40%,"0")</f>
        <v>5</v>
      </c>
      <c r="AH134" s="105">
        <v>10</v>
      </c>
      <c r="AI134" s="105">
        <f t="shared" si="40"/>
        <v>1</v>
      </c>
      <c r="AJ134" s="104">
        <v>0.875</v>
      </c>
      <c r="AK134" s="104">
        <v>0.55555555555555558</v>
      </c>
      <c r="AL134" s="104">
        <v>0.5</v>
      </c>
      <c r="AM134" s="100">
        <f t="shared" ref="AM134:AM197" si="48">(AG134+AI134+AK134+AL134+AJ134)</f>
        <v>7.9305555555555554</v>
      </c>
      <c r="AN134" s="100">
        <f t="shared" ref="AN134:AN197" si="49">AM134/25*100</f>
        <v>31.722222222222225</v>
      </c>
      <c r="AO134" s="106">
        <f t="shared" ref="AO134:AO197" si="50">AN134*0.1</f>
        <v>3.1722222222222225</v>
      </c>
      <c r="AQ134" s="82">
        <v>0.92013888888888895</v>
      </c>
      <c r="AR134" s="82">
        <f>Wellness!X134</f>
        <v>0.8</v>
      </c>
      <c r="AS134" s="103">
        <f>AVERAGE(Discipline!$D134,Discipline!$E134)</f>
        <v>0.9</v>
      </c>
      <c r="AT134" s="104" t="str" cm="1">
        <f t="array" ref="AT134">_xlfn.IFS(AS134&gt;=80%,"5",AS134&gt;=70%,"4",AS134&gt;=60%,"3",AS134&gt;=50%,"2",AS134&gt;=40%,"1",AS134&lt;40%,"0")</f>
        <v>5</v>
      </c>
      <c r="AU134" s="105">
        <v>14</v>
      </c>
      <c r="AV134" s="105">
        <f t="shared" si="41"/>
        <v>1</v>
      </c>
      <c r="AW134" s="104"/>
      <c r="AX134" s="104">
        <v>3.5</v>
      </c>
      <c r="AY134" s="104">
        <v>3.5</v>
      </c>
      <c r="AZ134" s="100">
        <f t="shared" ref="AZ134:AZ197" si="51">(AT134+AV134+AX134+AY134+AW134)</f>
        <v>13</v>
      </c>
      <c r="BA134" s="100">
        <f t="shared" ref="BA134:BA197" si="52">AZ134/25*100</f>
        <v>52</v>
      </c>
      <c r="BB134" s="106">
        <f t="shared" ref="BB134:BB197" si="53">BA134*0.1</f>
        <v>5.2</v>
      </c>
    </row>
    <row r="135" spans="1:54" s="77" customFormat="1" x14ac:dyDescent="0.3">
      <c r="A135" s="71">
        <v>131</v>
      </c>
      <c r="B135" s="60" t="s">
        <v>288</v>
      </c>
      <c r="C135" s="61" t="s">
        <v>289</v>
      </c>
      <c r="D135" s="82">
        <v>0.92859999999999998</v>
      </c>
      <c r="E135" s="82">
        <f>Wellness!D135</f>
        <v>0.66666666666666663</v>
      </c>
      <c r="F135" s="82">
        <f>AVERAGE(Discipline!$D135,Discipline!$E135)</f>
        <v>0.79763333333333331</v>
      </c>
      <c r="G135" s="100" t="str" cm="1">
        <f t="array" ref="G135">_xlfn.IFS(F135&gt;=80%,"5",F135&gt;=70%,"4",F135&gt;=60%,"3",F135&gt;=50%,"2",F135&gt;=40%,"1",F135&lt;40%,"0")</f>
        <v>4</v>
      </c>
      <c r="H135" s="101">
        <v>10</v>
      </c>
      <c r="I135" s="101">
        <f t="shared" si="36"/>
        <v>1</v>
      </c>
      <c r="J135" s="100"/>
      <c r="K135" s="100">
        <v>2.5</v>
      </c>
      <c r="L135" s="100">
        <v>2.75</v>
      </c>
      <c r="M135" s="100">
        <f t="shared" si="37"/>
        <v>10.25</v>
      </c>
      <c r="N135" s="100">
        <f t="shared" si="38"/>
        <v>51.249999999999993</v>
      </c>
      <c r="O135" s="99">
        <f t="shared" si="42"/>
        <v>5.125</v>
      </c>
      <c r="Q135" s="82">
        <f>IFERROR(VLOOKUP(B135,[1]Sheet1!B$4:E$241,4,FALSE),"ER")</f>
        <v>0.82226381461675579</v>
      </c>
      <c r="R135" s="82">
        <f>Wellness!X135</f>
        <v>0.66666666666666663</v>
      </c>
      <c r="S135" s="82">
        <f t="shared" si="43"/>
        <v>0.74446524064171116</v>
      </c>
      <c r="T135" s="100" t="str" cm="1">
        <f t="array" ref="T135">_xlfn.IFS(S135&gt;=80%,"5",S135&gt;=70%,"4",S135&gt;=60%,"3",S135&gt;=50%,"2",S135&gt;=40%,"1",S135&lt;40%,"0")</f>
        <v>4</v>
      </c>
      <c r="U135" s="101">
        <v>0</v>
      </c>
      <c r="V135" s="101">
        <f t="shared" si="39"/>
        <v>0</v>
      </c>
      <c r="W135" s="100">
        <v>4</v>
      </c>
      <c r="X135" s="100">
        <v>4</v>
      </c>
      <c r="Y135" s="100">
        <v>4</v>
      </c>
      <c r="Z135" s="100">
        <f t="shared" si="44"/>
        <v>16</v>
      </c>
      <c r="AA135" s="100">
        <f t="shared" si="45"/>
        <v>64</v>
      </c>
      <c r="AB135" s="99">
        <f t="shared" si="46"/>
        <v>6.4</v>
      </c>
      <c r="AD135" s="82">
        <v>0.84246031746031735</v>
      </c>
      <c r="AE135" s="82">
        <f>Wellness!AR135</f>
        <v>0</v>
      </c>
      <c r="AF135" s="82">
        <f t="shared" si="47"/>
        <v>0.42123015873015868</v>
      </c>
      <c r="AG135" s="100" t="str" cm="1">
        <f t="array" ref="AG135">_xlfn.IFS(AF135&gt;=80%,"5",AF135&gt;=70%,"4",AF135&gt;=60%,"3",AF135&gt;=50%,"2",AF135&gt;=40%,"1",AF135&lt;40%,"0")</f>
        <v>1</v>
      </c>
      <c r="AH135" s="101">
        <v>2</v>
      </c>
      <c r="AI135" s="101">
        <f t="shared" si="40"/>
        <v>0</v>
      </c>
      <c r="AJ135" s="100">
        <v>2.625</v>
      </c>
      <c r="AK135" s="100">
        <v>1.8888888888888888</v>
      </c>
      <c r="AL135" s="100">
        <v>1.375</v>
      </c>
      <c r="AM135" s="100">
        <f t="shared" si="48"/>
        <v>6.8888888888888893</v>
      </c>
      <c r="AN135" s="100">
        <f t="shared" si="49"/>
        <v>27.555555555555557</v>
      </c>
      <c r="AO135" s="99">
        <f t="shared" si="50"/>
        <v>2.755555555555556</v>
      </c>
      <c r="AQ135" s="82">
        <v>0.80057367149758463</v>
      </c>
      <c r="AR135" s="82">
        <f>Wellness!X135</f>
        <v>0.66666666666666663</v>
      </c>
      <c r="AS135" s="82">
        <f>AVERAGE(Discipline!$D135,Discipline!$E135)</f>
        <v>0.79763333333333331</v>
      </c>
      <c r="AT135" s="100" t="str" cm="1">
        <f t="array" ref="AT135">_xlfn.IFS(AS135&gt;=80%,"5",AS135&gt;=70%,"4",AS135&gt;=60%,"3",AS135&gt;=50%,"2",AS135&gt;=40%,"1",AS135&lt;40%,"0")</f>
        <v>4</v>
      </c>
      <c r="AU135" s="101">
        <v>10</v>
      </c>
      <c r="AV135" s="101">
        <f t="shared" si="41"/>
        <v>1</v>
      </c>
      <c r="AW135" s="100"/>
      <c r="AX135" s="100">
        <v>3.25</v>
      </c>
      <c r="AY135" s="100">
        <v>2.3333333333333335</v>
      </c>
      <c r="AZ135" s="100">
        <f t="shared" si="51"/>
        <v>10.583333333333334</v>
      </c>
      <c r="BA135" s="100">
        <f t="shared" si="52"/>
        <v>42.333333333333336</v>
      </c>
      <c r="BB135" s="99">
        <f t="shared" si="53"/>
        <v>4.2333333333333334</v>
      </c>
    </row>
    <row r="136" spans="1:54" s="77" customFormat="1" x14ac:dyDescent="0.3">
      <c r="A136" s="72">
        <v>132</v>
      </c>
      <c r="B136" s="64" t="s">
        <v>290</v>
      </c>
      <c r="C136" s="65" t="s">
        <v>291</v>
      </c>
      <c r="D136" s="103">
        <v>0.85</v>
      </c>
      <c r="E136" s="103">
        <f>Wellness!D136</f>
        <v>0.66666666666666663</v>
      </c>
      <c r="F136" s="103">
        <f>AVERAGE(Discipline!$D136,Discipline!$E136)</f>
        <v>0.7583333333333333</v>
      </c>
      <c r="G136" s="104" t="str" cm="1">
        <f t="array" ref="G136">_xlfn.IFS(F136&gt;=80%,"5",F136&gt;=70%,"4",F136&gt;=60%,"3",F136&gt;=50%,"2",F136&gt;=40%,"1",F136&lt;40%,"0")</f>
        <v>4</v>
      </c>
      <c r="H136" s="105">
        <v>12</v>
      </c>
      <c r="I136" s="105">
        <f t="shared" si="36"/>
        <v>1</v>
      </c>
      <c r="J136" s="104"/>
      <c r="K136" s="104">
        <v>3.75</v>
      </c>
      <c r="L136" s="104">
        <v>3.75</v>
      </c>
      <c r="M136" s="104">
        <f t="shared" si="37"/>
        <v>12.5</v>
      </c>
      <c r="N136" s="104">
        <f t="shared" si="38"/>
        <v>62.5</v>
      </c>
      <c r="O136" s="106">
        <f t="shared" si="42"/>
        <v>6.25</v>
      </c>
      <c r="Q136" s="103">
        <f>IFERROR(VLOOKUP(B136,[1]Sheet1!B$4:E$241,4,FALSE),"ER")</f>
        <v>0.81901881720430114</v>
      </c>
      <c r="R136" s="103">
        <f>Wellness!X136</f>
        <v>0.1</v>
      </c>
      <c r="S136" s="103">
        <f t="shared" si="43"/>
        <v>0.45950940860215056</v>
      </c>
      <c r="T136" s="104" t="str" cm="1">
        <f t="array" ref="T136">_xlfn.IFS(S136&gt;=80%,"5",S136&gt;=70%,"4",S136&gt;=60%,"3",S136&gt;=50%,"2",S136&gt;=40%,"1",S136&lt;40%,"0")</f>
        <v>1</v>
      </c>
      <c r="U136" s="105">
        <v>3</v>
      </c>
      <c r="V136" s="105">
        <f t="shared" si="39"/>
        <v>0</v>
      </c>
      <c r="W136" s="104">
        <v>2</v>
      </c>
      <c r="X136" s="104">
        <v>3.1428571428571428</v>
      </c>
      <c r="Y136" s="104">
        <v>3.4</v>
      </c>
      <c r="Z136" s="100">
        <f t="shared" si="44"/>
        <v>9.5428571428571427</v>
      </c>
      <c r="AA136" s="100">
        <f t="shared" si="45"/>
        <v>38.171428571428571</v>
      </c>
      <c r="AB136" s="106">
        <f t="shared" si="46"/>
        <v>3.8171428571428572</v>
      </c>
      <c r="AD136" s="82">
        <v>0.8657852564102565</v>
      </c>
      <c r="AE136" s="82">
        <f>Wellness!AR136</f>
        <v>0.33333333333333331</v>
      </c>
      <c r="AF136" s="82">
        <f t="shared" si="47"/>
        <v>0.59955929487179493</v>
      </c>
      <c r="AG136" s="104" t="str" cm="1">
        <f t="array" ref="AG136">_xlfn.IFS(AF136&gt;=80%,"5",AF136&gt;=70%,"4",AF136&gt;=60%,"3",AF136&gt;=50%,"2",AF136&gt;=40%,"1",AF136&lt;40%,"0")</f>
        <v>2</v>
      </c>
      <c r="AH136" s="105">
        <v>4</v>
      </c>
      <c r="AI136" s="105">
        <f t="shared" si="40"/>
        <v>0</v>
      </c>
      <c r="AJ136" s="104">
        <v>3</v>
      </c>
      <c r="AK136" s="104">
        <v>0.66666666666666663</v>
      </c>
      <c r="AL136" s="104">
        <v>1.75</v>
      </c>
      <c r="AM136" s="100">
        <f t="shared" si="48"/>
        <v>7.4166666666666661</v>
      </c>
      <c r="AN136" s="100">
        <f t="shared" si="49"/>
        <v>29.666666666666664</v>
      </c>
      <c r="AO136" s="106">
        <f t="shared" si="50"/>
        <v>2.9666666666666668</v>
      </c>
      <c r="AQ136" s="82">
        <v>0.94444444444444453</v>
      </c>
      <c r="AR136" s="82">
        <f>Wellness!X136</f>
        <v>0.1</v>
      </c>
      <c r="AS136" s="103">
        <f>AVERAGE(Discipline!$D136,Discipline!$E136)</f>
        <v>0.7583333333333333</v>
      </c>
      <c r="AT136" s="104" t="str" cm="1">
        <f t="array" ref="AT136">_xlfn.IFS(AS136&gt;=80%,"5",AS136&gt;=70%,"4",AS136&gt;=60%,"3",AS136&gt;=50%,"2",AS136&gt;=40%,"1",AS136&lt;40%,"0")</f>
        <v>4</v>
      </c>
      <c r="AU136" s="105">
        <v>12</v>
      </c>
      <c r="AV136" s="105">
        <f t="shared" si="41"/>
        <v>1</v>
      </c>
      <c r="AW136" s="104"/>
      <c r="AX136" s="104">
        <v>2.25</v>
      </c>
      <c r="AY136" s="104">
        <v>2</v>
      </c>
      <c r="AZ136" s="100">
        <f t="shared" si="51"/>
        <v>9.25</v>
      </c>
      <c r="BA136" s="100">
        <f t="shared" si="52"/>
        <v>37</v>
      </c>
      <c r="BB136" s="106">
        <f t="shared" si="53"/>
        <v>3.7</v>
      </c>
    </row>
    <row r="137" spans="1:54" s="77" customFormat="1" x14ac:dyDescent="0.3">
      <c r="A137" s="71">
        <v>133</v>
      </c>
      <c r="B137" s="60" t="s">
        <v>292</v>
      </c>
      <c r="C137" s="61" t="s">
        <v>293</v>
      </c>
      <c r="D137" s="82">
        <v>0.95</v>
      </c>
      <c r="E137" s="82">
        <f>Wellness!D137</f>
        <v>0.66666666666666663</v>
      </c>
      <c r="F137" s="82">
        <f>AVERAGE(Discipline!$D137,Discipline!$E137)</f>
        <v>0.80833333333333335</v>
      </c>
      <c r="G137" s="100" t="str" cm="1">
        <f t="array" ref="G137">_xlfn.IFS(F137&gt;=80%,"5",F137&gt;=70%,"4",F137&gt;=60%,"3",F137&gt;=50%,"2",F137&gt;=40%,"1",F137&lt;40%,"0")</f>
        <v>5</v>
      </c>
      <c r="H137" s="101">
        <v>21</v>
      </c>
      <c r="I137" s="101">
        <f t="shared" si="36"/>
        <v>3</v>
      </c>
      <c r="J137" s="100"/>
      <c r="K137" s="100">
        <v>2.75</v>
      </c>
      <c r="L137" s="100">
        <v>3.25</v>
      </c>
      <c r="M137" s="100">
        <f t="shared" si="37"/>
        <v>14</v>
      </c>
      <c r="N137" s="100">
        <f t="shared" si="38"/>
        <v>70</v>
      </c>
      <c r="O137" s="99">
        <f t="shared" si="42"/>
        <v>7</v>
      </c>
      <c r="Q137" s="82">
        <f>IFERROR(VLOOKUP(B137,[1]Sheet1!B$4:E$241,4,FALSE),"ER")</f>
        <v>0.89705645161290326</v>
      </c>
      <c r="R137" s="82">
        <f>Wellness!X137</f>
        <v>0.66666666666666663</v>
      </c>
      <c r="S137" s="82">
        <f t="shared" si="43"/>
        <v>0.78186155913978495</v>
      </c>
      <c r="T137" s="100" t="str" cm="1">
        <f t="array" ref="T137">_xlfn.IFS(S137&gt;=80%,"5",S137&gt;=70%,"4",S137&gt;=60%,"3",S137&gt;=50%,"2",S137&gt;=40%,"1",S137&lt;40%,"0")</f>
        <v>4</v>
      </c>
      <c r="U137" s="101">
        <v>7</v>
      </c>
      <c r="V137" s="101">
        <f t="shared" si="39"/>
        <v>0</v>
      </c>
      <c r="W137" s="100">
        <v>3</v>
      </c>
      <c r="X137" s="100">
        <v>2.8571428571428572</v>
      </c>
      <c r="Y137" s="100">
        <v>2.8</v>
      </c>
      <c r="Z137" s="100">
        <f t="shared" si="44"/>
        <v>12.657142857142858</v>
      </c>
      <c r="AA137" s="100">
        <f t="shared" si="45"/>
        <v>50.628571428571433</v>
      </c>
      <c r="AB137" s="99">
        <f t="shared" si="46"/>
        <v>5.0628571428571441</v>
      </c>
      <c r="AD137" s="82">
        <v>0.8949600954582797</v>
      </c>
      <c r="AE137" s="82">
        <f>Wellness!AR137</f>
        <v>0.66666666666666663</v>
      </c>
      <c r="AF137" s="82">
        <f t="shared" si="47"/>
        <v>0.78081338106247311</v>
      </c>
      <c r="AG137" s="100" t="str" cm="1">
        <f t="array" ref="AG137">_xlfn.IFS(AF137&gt;=80%,"5",AF137&gt;=70%,"4",AF137&gt;=60%,"3",AF137&gt;=50%,"2",AF137&gt;=40%,"1",AF137&lt;40%,"0")</f>
        <v>4</v>
      </c>
      <c r="AH137" s="101">
        <v>7</v>
      </c>
      <c r="AI137" s="101">
        <f t="shared" si="40"/>
        <v>0</v>
      </c>
      <c r="AJ137" s="100">
        <v>2.875</v>
      </c>
      <c r="AK137" s="100">
        <v>0.66666666666666663</v>
      </c>
      <c r="AL137" s="100">
        <v>2.25</v>
      </c>
      <c r="AM137" s="100">
        <f t="shared" si="48"/>
        <v>9.7916666666666679</v>
      </c>
      <c r="AN137" s="100">
        <f t="shared" si="49"/>
        <v>39.166666666666671</v>
      </c>
      <c r="AO137" s="99">
        <f t="shared" si="50"/>
        <v>3.9166666666666674</v>
      </c>
      <c r="AQ137" s="82">
        <v>0.75347222222222232</v>
      </c>
      <c r="AR137" s="82">
        <f>Wellness!X137</f>
        <v>0.66666666666666663</v>
      </c>
      <c r="AS137" s="82">
        <f>AVERAGE(Discipline!$D137,Discipline!$E137)</f>
        <v>0.80833333333333335</v>
      </c>
      <c r="AT137" s="100" t="str" cm="1">
        <f t="array" ref="AT137">_xlfn.IFS(AS137&gt;=80%,"5",AS137&gt;=70%,"4",AS137&gt;=60%,"3",AS137&gt;=50%,"2",AS137&gt;=40%,"1",AS137&lt;40%,"0")</f>
        <v>5</v>
      </c>
      <c r="AU137" s="101">
        <v>21</v>
      </c>
      <c r="AV137" s="101">
        <f t="shared" si="41"/>
        <v>3</v>
      </c>
      <c r="AW137" s="100"/>
      <c r="AX137" s="100">
        <v>1.75</v>
      </c>
      <c r="AY137" s="100">
        <v>1.5</v>
      </c>
      <c r="AZ137" s="100">
        <f t="shared" si="51"/>
        <v>11.25</v>
      </c>
      <c r="BA137" s="100">
        <f t="shared" si="52"/>
        <v>45</v>
      </c>
      <c r="BB137" s="99">
        <f t="shared" si="53"/>
        <v>4.5</v>
      </c>
    </row>
    <row r="138" spans="1:54" s="77" customFormat="1" x14ac:dyDescent="0.3">
      <c r="A138" s="72">
        <v>134</v>
      </c>
      <c r="B138" s="64" t="s">
        <v>294</v>
      </c>
      <c r="C138" s="65" t="s">
        <v>295</v>
      </c>
      <c r="D138" s="103">
        <v>0.71430000000000005</v>
      </c>
      <c r="E138" s="103">
        <f>Wellness!D138</f>
        <v>0.3</v>
      </c>
      <c r="F138" s="103">
        <f>AVERAGE(Discipline!$D138,Discipline!$E138)</f>
        <v>0.50714999999999999</v>
      </c>
      <c r="G138" s="104" t="str" cm="1">
        <f t="array" ref="G138">_xlfn.IFS(F138&gt;=80%,"5",F138&gt;=70%,"4",F138&gt;=60%,"3",F138&gt;=50%,"2",F138&gt;=40%,"1",F138&lt;40%,"0")</f>
        <v>2</v>
      </c>
      <c r="H138" s="105">
        <v>6</v>
      </c>
      <c r="I138" s="105">
        <f t="shared" si="36"/>
        <v>0</v>
      </c>
      <c r="J138" s="104"/>
      <c r="K138" s="104">
        <v>2.75</v>
      </c>
      <c r="L138" s="104">
        <v>3</v>
      </c>
      <c r="M138" s="104">
        <f t="shared" si="37"/>
        <v>7.75</v>
      </c>
      <c r="N138" s="104">
        <f t="shared" si="38"/>
        <v>38.75</v>
      </c>
      <c r="O138" s="106">
        <f t="shared" si="42"/>
        <v>3.875</v>
      </c>
      <c r="Q138" s="103">
        <f>IFERROR(VLOOKUP(B138,[1]Sheet1!B$4:E$241,4,FALSE),"ER")</f>
        <v>0.67488747771836</v>
      </c>
      <c r="R138" s="103">
        <f>Wellness!X138</f>
        <v>0.13333333333333333</v>
      </c>
      <c r="S138" s="103">
        <f t="shared" si="43"/>
        <v>0.40411040552584665</v>
      </c>
      <c r="T138" s="104" t="str" cm="1">
        <f t="array" ref="T138">_xlfn.IFS(S138&gt;=80%,"5",S138&gt;=70%,"4",S138&gt;=60%,"3",S138&gt;=50%,"2",S138&gt;=40%,"1",S138&lt;40%,"0")</f>
        <v>1</v>
      </c>
      <c r="U138" s="105">
        <v>3</v>
      </c>
      <c r="V138" s="105">
        <f t="shared" si="39"/>
        <v>0</v>
      </c>
      <c r="W138" s="104">
        <v>1</v>
      </c>
      <c r="X138" s="104">
        <v>1.1428571428571428</v>
      </c>
      <c r="Y138" s="104">
        <v>1</v>
      </c>
      <c r="Z138" s="100">
        <f t="shared" si="44"/>
        <v>4.1428571428571423</v>
      </c>
      <c r="AA138" s="100">
        <f t="shared" si="45"/>
        <v>16.571428571428569</v>
      </c>
      <c r="AB138" s="106">
        <f t="shared" si="46"/>
        <v>1.657142857142857</v>
      </c>
      <c r="AD138" s="82">
        <v>0.72190292381042598</v>
      </c>
      <c r="AE138" s="82">
        <f>Wellness!AR138</f>
        <v>0.26666666666666666</v>
      </c>
      <c r="AF138" s="82">
        <f t="shared" si="47"/>
        <v>0.49428479523854629</v>
      </c>
      <c r="AG138" s="104" t="str" cm="1">
        <f t="array" ref="AG138">_xlfn.IFS(AF138&gt;=80%,"5",AF138&gt;=70%,"4",AF138&gt;=60%,"3",AF138&gt;=50%,"2",AF138&gt;=40%,"1",AF138&lt;40%,"0")</f>
        <v>1</v>
      </c>
      <c r="AH138" s="105">
        <v>5</v>
      </c>
      <c r="AI138" s="105">
        <f t="shared" si="40"/>
        <v>0</v>
      </c>
      <c r="AJ138" s="104">
        <v>2.25</v>
      </c>
      <c r="AK138" s="104">
        <v>0.88888888888888884</v>
      </c>
      <c r="AL138" s="104">
        <v>0.75</v>
      </c>
      <c r="AM138" s="100">
        <f t="shared" si="48"/>
        <v>4.8888888888888893</v>
      </c>
      <c r="AN138" s="100">
        <f t="shared" si="49"/>
        <v>19.555555555555557</v>
      </c>
      <c r="AO138" s="106">
        <f t="shared" si="50"/>
        <v>1.9555555555555557</v>
      </c>
      <c r="AQ138" s="82">
        <v>0.7623792270531401</v>
      </c>
      <c r="AR138" s="82">
        <f>Wellness!X138</f>
        <v>0.13333333333333333</v>
      </c>
      <c r="AS138" s="103">
        <f>AVERAGE(Discipline!$D138,Discipline!$E138)</f>
        <v>0.50714999999999999</v>
      </c>
      <c r="AT138" s="104" t="str" cm="1">
        <f t="array" ref="AT138">_xlfn.IFS(AS138&gt;=80%,"5",AS138&gt;=70%,"4",AS138&gt;=60%,"3",AS138&gt;=50%,"2",AS138&gt;=40%,"1",AS138&lt;40%,"0")</f>
        <v>2</v>
      </c>
      <c r="AU138" s="105">
        <v>6</v>
      </c>
      <c r="AV138" s="105">
        <f t="shared" si="41"/>
        <v>0</v>
      </c>
      <c r="AW138" s="104"/>
      <c r="AX138" s="104">
        <v>2.5</v>
      </c>
      <c r="AY138" s="104">
        <v>1.6666666666666667</v>
      </c>
      <c r="AZ138" s="100">
        <f t="shared" si="51"/>
        <v>6.166666666666667</v>
      </c>
      <c r="BA138" s="100">
        <f t="shared" si="52"/>
        <v>24.666666666666668</v>
      </c>
      <c r="BB138" s="106">
        <f t="shared" si="53"/>
        <v>2.4666666666666668</v>
      </c>
    </row>
    <row r="139" spans="1:54" s="77" customFormat="1" x14ac:dyDescent="0.3">
      <c r="A139" s="71">
        <v>135</v>
      </c>
      <c r="B139" s="60" t="s">
        <v>296</v>
      </c>
      <c r="C139" s="61" t="s">
        <v>297</v>
      </c>
      <c r="D139" s="82">
        <v>0.86670000000000003</v>
      </c>
      <c r="E139" s="82">
        <f>Wellness!D139</f>
        <v>0.66666666666666663</v>
      </c>
      <c r="F139" s="82">
        <f>AVERAGE(Discipline!$D139,Discipline!$E139)</f>
        <v>0.76668333333333338</v>
      </c>
      <c r="G139" s="100" t="str" cm="1">
        <f t="array" ref="G139">_xlfn.IFS(F139&gt;=80%,"5",F139&gt;=70%,"4",F139&gt;=60%,"3",F139&gt;=50%,"2",F139&gt;=40%,"1",F139&lt;40%,"0")</f>
        <v>4</v>
      </c>
      <c r="H139" s="101">
        <v>14</v>
      </c>
      <c r="I139" s="101">
        <f t="shared" si="36"/>
        <v>1</v>
      </c>
      <c r="J139" s="100"/>
      <c r="K139" s="100">
        <v>1.5</v>
      </c>
      <c r="L139" s="100">
        <v>0.875</v>
      </c>
      <c r="M139" s="100">
        <f t="shared" si="37"/>
        <v>7.375</v>
      </c>
      <c r="N139" s="100">
        <f t="shared" si="38"/>
        <v>36.875</v>
      </c>
      <c r="O139" s="99">
        <f t="shared" si="42"/>
        <v>3.6875</v>
      </c>
      <c r="Q139" s="82">
        <f>IFERROR(VLOOKUP(B139,[1]Sheet1!B$4:E$241,4,FALSE),"ER")</f>
        <v>0.82989583333333328</v>
      </c>
      <c r="R139" s="82">
        <f>Wellness!X139</f>
        <v>0.66666666666666663</v>
      </c>
      <c r="S139" s="82">
        <f t="shared" si="43"/>
        <v>0.74828125000000001</v>
      </c>
      <c r="T139" s="100" t="str" cm="1">
        <f t="array" ref="T139">_xlfn.IFS(S139&gt;=80%,"5",S139&gt;=70%,"4",S139&gt;=60%,"3",S139&gt;=50%,"2",S139&gt;=40%,"1",S139&lt;40%,"0")</f>
        <v>4</v>
      </c>
      <c r="U139" s="101">
        <v>11</v>
      </c>
      <c r="V139" s="101">
        <f t="shared" si="39"/>
        <v>1</v>
      </c>
      <c r="W139" s="100">
        <v>2</v>
      </c>
      <c r="X139" s="100">
        <v>2.7142857142857144</v>
      </c>
      <c r="Y139" s="100">
        <v>2.8</v>
      </c>
      <c r="Z139" s="100">
        <f t="shared" si="44"/>
        <v>12.514285714285716</v>
      </c>
      <c r="AA139" s="100">
        <f t="shared" si="45"/>
        <v>50.057142857142864</v>
      </c>
      <c r="AB139" s="99">
        <f t="shared" si="46"/>
        <v>5.0057142857142871</v>
      </c>
      <c r="AD139" s="82">
        <v>0.89692028985507255</v>
      </c>
      <c r="AE139" s="82">
        <f>Wellness!AR139</f>
        <v>0.33333333333333331</v>
      </c>
      <c r="AF139" s="82">
        <f t="shared" si="47"/>
        <v>0.6151268115942029</v>
      </c>
      <c r="AG139" s="100" t="str" cm="1">
        <f t="array" ref="AG139">_xlfn.IFS(AF139&gt;=80%,"5",AF139&gt;=70%,"4",AF139&gt;=60%,"3",AF139&gt;=50%,"2",AF139&gt;=40%,"1",AF139&lt;40%,"0")</f>
        <v>3</v>
      </c>
      <c r="AH139" s="101">
        <v>6</v>
      </c>
      <c r="AI139" s="101">
        <f t="shared" si="40"/>
        <v>0</v>
      </c>
      <c r="AJ139" s="100">
        <v>3.25</v>
      </c>
      <c r="AK139" s="100">
        <v>2.3333333333333335</v>
      </c>
      <c r="AL139" s="100">
        <v>2.875</v>
      </c>
      <c r="AM139" s="100">
        <f t="shared" si="48"/>
        <v>11.458333333333334</v>
      </c>
      <c r="AN139" s="100">
        <f t="shared" si="49"/>
        <v>45.833333333333336</v>
      </c>
      <c r="AO139" s="99">
        <f t="shared" si="50"/>
        <v>4.5833333333333339</v>
      </c>
      <c r="AQ139" s="82">
        <v>0.85884575569358179</v>
      </c>
      <c r="AR139" s="82">
        <f>Wellness!X139</f>
        <v>0.66666666666666663</v>
      </c>
      <c r="AS139" s="82">
        <f>AVERAGE(Discipline!$D139,Discipline!$E139)</f>
        <v>0.76668333333333338</v>
      </c>
      <c r="AT139" s="100" t="str" cm="1">
        <f t="array" ref="AT139">_xlfn.IFS(AS139&gt;=80%,"5",AS139&gt;=70%,"4",AS139&gt;=60%,"3",AS139&gt;=50%,"2",AS139&gt;=40%,"1",AS139&lt;40%,"0")</f>
        <v>4</v>
      </c>
      <c r="AU139" s="101">
        <v>14</v>
      </c>
      <c r="AV139" s="101">
        <f t="shared" si="41"/>
        <v>1</v>
      </c>
      <c r="AW139" s="100"/>
      <c r="AX139" s="100">
        <v>2.5</v>
      </c>
      <c r="AY139" s="100">
        <v>2</v>
      </c>
      <c r="AZ139" s="100">
        <f t="shared" si="51"/>
        <v>9.5</v>
      </c>
      <c r="BA139" s="100">
        <f t="shared" si="52"/>
        <v>38</v>
      </c>
      <c r="BB139" s="99">
        <f t="shared" si="53"/>
        <v>3.8000000000000003</v>
      </c>
    </row>
    <row r="140" spans="1:54" s="77" customFormat="1" x14ac:dyDescent="0.3">
      <c r="A140" s="72">
        <v>136</v>
      </c>
      <c r="B140" s="64" t="s">
        <v>298</v>
      </c>
      <c r="C140" s="65" t="s">
        <v>299</v>
      </c>
      <c r="D140" s="103">
        <v>1</v>
      </c>
      <c r="E140" s="103">
        <f>Wellness!D140</f>
        <v>0.66666666666666663</v>
      </c>
      <c r="F140" s="103">
        <f>AVERAGE(Discipline!$D140,Discipline!$E140)</f>
        <v>0.83333333333333326</v>
      </c>
      <c r="G140" s="104" t="str" cm="1">
        <f t="array" ref="G140">_xlfn.IFS(F140&gt;=80%,"5",F140&gt;=70%,"4",F140&gt;=60%,"3",F140&gt;=50%,"2",F140&gt;=40%,"1",F140&lt;40%,"0")</f>
        <v>5</v>
      </c>
      <c r="H140" s="105">
        <v>11</v>
      </c>
      <c r="I140" s="105">
        <f t="shared" si="36"/>
        <v>1</v>
      </c>
      <c r="J140" s="104"/>
      <c r="K140" s="104">
        <v>3.0714285714285716</v>
      </c>
      <c r="L140" s="104">
        <v>2.7946428571428572</v>
      </c>
      <c r="M140" s="104">
        <f t="shared" si="37"/>
        <v>11.866071428571429</v>
      </c>
      <c r="N140" s="104">
        <f t="shared" si="38"/>
        <v>59.330357142857146</v>
      </c>
      <c r="O140" s="106">
        <f t="shared" si="42"/>
        <v>5.9330357142857153</v>
      </c>
      <c r="Q140" s="103">
        <f>IFERROR(VLOOKUP(B140,[1]Sheet1!B$4:E$241,4,FALSE),"ER")</f>
        <v>0.91817708333333337</v>
      </c>
      <c r="R140" s="103">
        <f>Wellness!X140</f>
        <v>0.66666666666666663</v>
      </c>
      <c r="S140" s="103">
        <f t="shared" si="43"/>
        <v>0.79242187500000005</v>
      </c>
      <c r="T140" s="104" t="str" cm="1">
        <f t="array" ref="T140">_xlfn.IFS(S140&gt;=80%,"5",S140&gt;=70%,"4",S140&gt;=60%,"3",S140&gt;=50%,"2",S140&gt;=40%,"1",S140&lt;40%,"0")</f>
        <v>4</v>
      </c>
      <c r="U140" s="105">
        <v>1</v>
      </c>
      <c r="V140" s="105">
        <f t="shared" si="39"/>
        <v>0</v>
      </c>
      <c r="W140" s="104">
        <v>3</v>
      </c>
      <c r="X140" s="104">
        <v>4</v>
      </c>
      <c r="Y140" s="104">
        <v>4.8</v>
      </c>
      <c r="Z140" s="100">
        <f t="shared" si="44"/>
        <v>15.8</v>
      </c>
      <c r="AA140" s="100">
        <f t="shared" si="45"/>
        <v>63.2</v>
      </c>
      <c r="AB140" s="106">
        <f t="shared" si="46"/>
        <v>6.32</v>
      </c>
      <c r="AD140" s="82">
        <v>0.99305555555555558</v>
      </c>
      <c r="AE140" s="82">
        <f>Wellness!AR140</f>
        <v>0.66666666666666663</v>
      </c>
      <c r="AF140" s="82">
        <f t="shared" si="47"/>
        <v>0.82986111111111116</v>
      </c>
      <c r="AG140" s="104" t="str" cm="1">
        <f t="array" ref="AG140">_xlfn.IFS(AF140&gt;=80%,"5",AF140&gt;=70%,"4",AF140&gt;=60%,"3",AF140&gt;=50%,"2",AF140&gt;=40%,"1",AF140&lt;40%,"0")</f>
        <v>5</v>
      </c>
      <c r="AH140" s="105">
        <v>4</v>
      </c>
      <c r="AI140" s="105">
        <f t="shared" si="40"/>
        <v>0</v>
      </c>
      <c r="AJ140" s="104">
        <v>3.25</v>
      </c>
      <c r="AK140" s="104">
        <v>2.1111111111111112</v>
      </c>
      <c r="AL140" s="104">
        <v>2.125</v>
      </c>
      <c r="AM140" s="100">
        <f t="shared" si="48"/>
        <v>12.486111111111111</v>
      </c>
      <c r="AN140" s="100">
        <f t="shared" si="49"/>
        <v>49.944444444444443</v>
      </c>
      <c r="AO140" s="106">
        <f t="shared" si="50"/>
        <v>4.9944444444444445</v>
      </c>
      <c r="AQ140" s="82">
        <v>1</v>
      </c>
      <c r="AR140" s="82">
        <f>Wellness!X140</f>
        <v>0.66666666666666663</v>
      </c>
      <c r="AS140" s="103">
        <f>AVERAGE(Discipline!$D140,Discipline!$E140)</f>
        <v>0.83333333333333326</v>
      </c>
      <c r="AT140" s="104" t="str" cm="1">
        <f t="array" ref="AT140">_xlfn.IFS(AS140&gt;=80%,"5",AS140&gt;=70%,"4",AS140&gt;=60%,"3",AS140&gt;=50%,"2",AS140&gt;=40%,"1",AS140&lt;40%,"0")</f>
        <v>5</v>
      </c>
      <c r="AU140" s="105">
        <v>11</v>
      </c>
      <c r="AV140" s="105">
        <f t="shared" si="41"/>
        <v>1</v>
      </c>
      <c r="AW140" s="104"/>
      <c r="AX140" s="104">
        <v>3</v>
      </c>
      <c r="AY140" s="104">
        <v>3</v>
      </c>
      <c r="AZ140" s="100">
        <f t="shared" si="51"/>
        <v>12</v>
      </c>
      <c r="BA140" s="100">
        <f t="shared" si="52"/>
        <v>48</v>
      </c>
      <c r="BB140" s="106">
        <f t="shared" si="53"/>
        <v>4.8000000000000007</v>
      </c>
    </row>
    <row r="141" spans="1:54" s="77" customFormat="1" x14ac:dyDescent="0.3">
      <c r="A141" s="71">
        <v>137</v>
      </c>
      <c r="B141" s="60" t="s">
        <v>300</v>
      </c>
      <c r="C141" s="61" t="s">
        <v>301</v>
      </c>
      <c r="D141" s="82">
        <v>0.85709999999999997</v>
      </c>
      <c r="E141" s="82">
        <f>Wellness!D141</f>
        <v>0.4</v>
      </c>
      <c r="F141" s="82">
        <f>AVERAGE(Discipline!$D141,Discipline!$E141)</f>
        <v>0.62854999999999994</v>
      </c>
      <c r="G141" s="100" t="str" cm="1">
        <f t="array" ref="G141">_xlfn.IFS(F141&gt;=80%,"5",F141&gt;=70%,"4",F141&gt;=60%,"3",F141&gt;=50%,"2",F141&gt;=40%,"1",F141&lt;40%,"0")</f>
        <v>3</v>
      </c>
      <c r="H141" s="101">
        <v>10</v>
      </c>
      <c r="I141" s="101">
        <f t="shared" si="36"/>
        <v>1</v>
      </c>
      <c r="J141" s="100"/>
      <c r="K141" s="100">
        <v>2.3571428571428572</v>
      </c>
      <c r="L141" s="100">
        <v>2.2232142857142856</v>
      </c>
      <c r="M141" s="100">
        <f t="shared" si="37"/>
        <v>8.5803571428571423</v>
      </c>
      <c r="N141" s="100">
        <f t="shared" si="38"/>
        <v>42.901785714285708</v>
      </c>
      <c r="O141" s="99">
        <f t="shared" si="42"/>
        <v>4.2901785714285712</v>
      </c>
      <c r="Q141" s="82">
        <f>IFERROR(VLOOKUP(B141,[1]Sheet1!B$4:E$241,4,FALSE),"ER")</f>
        <v>0.87648729946524073</v>
      </c>
      <c r="R141" s="82">
        <f>Wellness!X141</f>
        <v>0</v>
      </c>
      <c r="S141" s="82">
        <f t="shared" si="43"/>
        <v>0.43824364973262037</v>
      </c>
      <c r="T141" s="100" t="str" cm="1">
        <f t="array" ref="T141">_xlfn.IFS(S141&gt;=80%,"5",S141&gt;=70%,"4",S141&gt;=60%,"3",S141&gt;=50%,"2",S141&gt;=40%,"1",S141&lt;40%,"0")</f>
        <v>1</v>
      </c>
      <c r="U141" s="101">
        <v>0</v>
      </c>
      <c r="V141" s="101">
        <f t="shared" si="39"/>
        <v>0</v>
      </c>
      <c r="W141" s="100">
        <v>2</v>
      </c>
      <c r="X141" s="100">
        <v>2.3571428571428572</v>
      </c>
      <c r="Y141" s="100">
        <v>2.8</v>
      </c>
      <c r="Z141" s="100">
        <f t="shared" si="44"/>
        <v>8.1571428571428584</v>
      </c>
      <c r="AA141" s="100">
        <f t="shared" si="45"/>
        <v>32.628571428571433</v>
      </c>
      <c r="AB141" s="99">
        <f t="shared" si="46"/>
        <v>3.2628571428571433</v>
      </c>
      <c r="AD141" s="82">
        <v>0.88250534188034191</v>
      </c>
      <c r="AE141" s="82">
        <f>Wellness!AR141</f>
        <v>0</v>
      </c>
      <c r="AF141" s="82">
        <f t="shared" si="47"/>
        <v>0.44125267094017095</v>
      </c>
      <c r="AG141" s="100" t="str" cm="1">
        <f t="array" ref="AG141">_xlfn.IFS(AF141&gt;=80%,"5",AF141&gt;=70%,"4",AF141&gt;=60%,"3",AF141&gt;=50%,"2",AF141&gt;=40%,"1",AF141&lt;40%,"0")</f>
        <v>1</v>
      </c>
      <c r="AH141" s="101">
        <v>0</v>
      </c>
      <c r="AI141" s="101">
        <f t="shared" si="40"/>
        <v>0</v>
      </c>
      <c r="AJ141" s="100">
        <v>4.25</v>
      </c>
      <c r="AK141" s="100">
        <v>1.4444444444444444</v>
      </c>
      <c r="AL141" s="100">
        <v>2.375</v>
      </c>
      <c r="AM141" s="100">
        <f t="shared" si="48"/>
        <v>9.0694444444444446</v>
      </c>
      <c r="AN141" s="100">
        <f t="shared" si="49"/>
        <v>36.277777777777779</v>
      </c>
      <c r="AO141" s="99">
        <f t="shared" si="50"/>
        <v>3.6277777777777782</v>
      </c>
      <c r="AQ141" s="82">
        <v>0.92075163398692828</v>
      </c>
      <c r="AR141" s="82">
        <f>Wellness!X141</f>
        <v>0</v>
      </c>
      <c r="AS141" s="82">
        <f>AVERAGE(Discipline!$D141,Discipline!$E141)</f>
        <v>0.62854999999999994</v>
      </c>
      <c r="AT141" s="100" t="str" cm="1">
        <f t="array" ref="AT141">_xlfn.IFS(AS141&gt;=80%,"5",AS141&gt;=70%,"4",AS141&gt;=60%,"3",AS141&gt;=50%,"2",AS141&gt;=40%,"1",AS141&lt;40%,"0")</f>
        <v>3</v>
      </c>
      <c r="AU141" s="101">
        <v>10</v>
      </c>
      <c r="AV141" s="101">
        <f t="shared" si="41"/>
        <v>1</v>
      </c>
      <c r="AW141" s="100"/>
      <c r="AX141" s="100">
        <v>2.25</v>
      </c>
      <c r="AY141" s="100">
        <v>1.6666666666666667</v>
      </c>
      <c r="AZ141" s="100">
        <f t="shared" si="51"/>
        <v>7.916666666666667</v>
      </c>
      <c r="BA141" s="100">
        <f t="shared" si="52"/>
        <v>31.666666666666664</v>
      </c>
      <c r="BB141" s="99">
        <f t="shared" si="53"/>
        <v>3.1666666666666665</v>
      </c>
    </row>
    <row r="142" spans="1:54" s="77" customFormat="1" x14ac:dyDescent="0.3">
      <c r="A142" s="72">
        <v>138</v>
      </c>
      <c r="B142" s="64" t="s">
        <v>302</v>
      </c>
      <c r="C142" s="65" t="s">
        <v>303</v>
      </c>
      <c r="D142" s="103">
        <v>0.85709999999999997</v>
      </c>
      <c r="E142" s="103">
        <f>Wellness!D142</f>
        <v>0.83333333333333337</v>
      </c>
      <c r="F142" s="103">
        <f>AVERAGE(Discipline!$D142,Discipline!$E142)</f>
        <v>0.84521666666666673</v>
      </c>
      <c r="G142" s="104" t="str" cm="1">
        <f t="array" ref="G142">_xlfn.IFS(F142&gt;=80%,"5",F142&gt;=70%,"4",F142&gt;=60%,"3",F142&gt;=50%,"2",F142&gt;=40%,"1",F142&lt;40%,"0")</f>
        <v>5</v>
      </c>
      <c r="H142" s="105">
        <v>15</v>
      </c>
      <c r="I142" s="105">
        <f t="shared" si="36"/>
        <v>2</v>
      </c>
      <c r="J142" s="104"/>
      <c r="K142" s="104">
        <v>2.5</v>
      </c>
      <c r="L142" s="104">
        <v>3</v>
      </c>
      <c r="M142" s="104">
        <f t="shared" si="37"/>
        <v>12.5</v>
      </c>
      <c r="N142" s="104">
        <f t="shared" si="38"/>
        <v>62.5</v>
      </c>
      <c r="O142" s="106">
        <f t="shared" si="42"/>
        <v>6.25</v>
      </c>
      <c r="Q142" s="103">
        <f>IFERROR(VLOOKUP(B142,[1]Sheet1!B$4:E$241,4,FALSE),"ER")</f>
        <v>0.91940842245989307</v>
      </c>
      <c r="R142" s="103">
        <f>Wellness!X142</f>
        <v>0.8666666666666667</v>
      </c>
      <c r="S142" s="103">
        <f t="shared" si="43"/>
        <v>0.89303754456327988</v>
      </c>
      <c r="T142" s="104" t="str" cm="1">
        <f t="array" ref="T142">_xlfn.IFS(S142&gt;=80%,"5",S142&gt;=70%,"4",S142&gt;=60%,"3",S142&gt;=50%,"2",S142&gt;=40%,"1",S142&lt;40%,"0")</f>
        <v>5</v>
      </c>
      <c r="U142" s="105">
        <v>17</v>
      </c>
      <c r="V142" s="105">
        <f t="shared" si="39"/>
        <v>2</v>
      </c>
      <c r="W142" s="104">
        <v>3</v>
      </c>
      <c r="X142" s="104">
        <v>3</v>
      </c>
      <c r="Y142" s="104">
        <v>2.8</v>
      </c>
      <c r="Z142" s="100">
        <f t="shared" si="44"/>
        <v>15.8</v>
      </c>
      <c r="AA142" s="100">
        <f t="shared" si="45"/>
        <v>63.2</v>
      </c>
      <c r="AB142" s="106">
        <f t="shared" si="46"/>
        <v>6.32</v>
      </c>
      <c r="AD142" s="82">
        <v>0.86103098290598279</v>
      </c>
      <c r="AE142" s="82">
        <f>Wellness!AR142</f>
        <v>1</v>
      </c>
      <c r="AF142" s="82">
        <f t="shared" si="47"/>
        <v>0.93051549145299139</v>
      </c>
      <c r="AG142" s="104" t="str" cm="1">
        <f t="array" ref="AG142">_xlfn.IFS(AF142&gt;=80%,"5",AF142&gt;=70%,"4",AF142&gt;=60%,"3",AF142&gt;=50%,"2",AF142&gt;=40%,"1",AF142&lt;40%,"0")</f>
        <v>5</v>
      </c>
      <c r="AH142" s="105">
        <v>13</v>
      </c>
      <c r="AI142" s="105">
        <f t="shared" si="40"/>
        <v>1</v>
      </c>
      <c r="AJ142" s="104">
        <v>3.75</v>
      </c>
      <c r="AK142" s="104">
        <v>1.1111111111111112</v>
      </c>
      <c r="AL142" s="104">
        <v>1.25</v>
      </c>
      <c r="AM142" s="100">
        <f t="shared" si="48"/>
        <v>12.111111111111111</v>
      </c>
      <c r="AN142" s="100">
        <f t="shared" si="49"/>
        <v>48.444444444444443</v>
      </c>
      <c r="AO142" s="106">
        <f t="shared" si="50"/>
        <v>4.844444444444445</v>
      </c>
      <c r="AQ142" s="82">
        <v>0.9340277777777779</v>
      </c>
      <c r="AR142" s="82">
        <f>Wellness!X142</f>
        <v>0.8666666666666667</v>
      </c>
      <c r="AS142" s="103">
        <f>AVERAGE(Discipline!$D142,Discipline!$E142)</f>
        <v>0.84521666666666673</v>
      </c>
      <c r="AT142" s="104" t="str" cm="1">
        <f t="array" ref="AT142">_xlfn.IFS(AS142&gt;=80%,"5",AS142&gt;=70%,"4",AS142&gt;=60%,"3",AS142&gt;=50%,"2",AS142&gt;=40%,"1",AS142&lt;40%,"0")</f>
        <v>5</v>
      </c>
      <c r="AU142" s="105">
        <v>15</v>
      </c>
      <c r="AV142" s="105">
        <f t="shared" si="41"/>
        <v>2</v>
      </c>
      <c r="AW142" s="104"/>
      <c r="AX142" s="104">
        <v>3.25</v>
      </c>
      <c r="AY142" s="104">
        <v>3.3333333333333335</v>
      </c>
      <c r="AZ142" s="100">
        <f t="shared" si="51"/>
        <v>13.583333333333334</v>
      </c>
      <c r="BA142" s="100">
        <f t="shared" si="52"/>
        <v>54.333333333333336</v>
      </c>
      <c r="BB142" s="106">
        <f t="shared" si="53"/>
        <v>5.4333333333333336</v>
      </c>
    </row>
    <row r="143" spans="1:54" s="77" customFormat="1" x14ac:dyDescent="0.3">
      <c r="A143" s="71">
        <v>139</v>
      </c>
      <c r="B143" s="60" t="s">
        <v>304</v>
      </c>
      <c r="C143" s="61" t="s">
        <v>305</v>
      </c>
      <c r="D143" s="82">
        <v>0.95</v>
      </c>
      <c r="E143" s="82">
        <f>Wellness!D143</f>
        <v>0.66666666666666663</v>
      </c>
      <c r="F143" s="82">
        <f>AVERAGE(Discipline!$D143,Discipline!$E143)</f>
        <v>0.80833333333333335</v>
      </c>
      <c r="G143" s="100" t="str" cm="1">
        <f t="array" ref="G143">_xlfn.IFS(F143&gt;=80%,"5",F143&gt;=70%,"4",F143&gt;=60%,"3",F143&gt;=50%,"2",F143&gt;=40%,"1",F143&lt;40%,"0")</f>
        <v>5</v>
      </c>
      <c r="H143" s="101">
        <v>19</v>
      </c>
      <c r="I143" s="101">
        <f t="shared" si="36"/>
        <v>2</v>
      </c>
      <c r="J143" s="100"/>
      <c r="K143" s="100">
        <v>2.25</v>
      </c>
      <c r="L143" s="100">
        <v>2.25</v>
      </c>
      <c r="M143" s="100">
        <f t="shared" si="37"/>
        <v>11.5</v>
      </c>
      <c r="N143" s="100">
        <f t="shared" si="38"/>
        <v>57.499999999999993</v>
      </c>
      <c r="O143" s="99">
        <f t="shared" si="42"/>
        <v>5.75</v>
      </c>
      <c r="Q143" s="82">
        <f>IFERROR(VLOOKUP(B143,[1]Sheet1!B$4:E$241,4,FALSE),"ER")</f>
        <v>0.90915322580645153</v>
      </c>
      <c r="R143" s="82">
        <f>Wellness!X143</f>
        <v>0.1</v>
      </c>
      <c r="S143" s="82">
        <f t="shared" si="43"/>
        <v>0.50457661290322575</v>
      </c>
      <c r="T143" s="100" t="str" cm="1">
        <f t="array" ref="T143">_xlfn.IFS(S143&gt;=80%,"5",S143&gt;=70%,"4",S143&gt;=60%,"3",S143&gt;=50%,"2",S143&gt;=40%,"1",S143&lt;40%,"0")</f>
        <v>2</v>
      </c>
      <c r="U143" s="101">
        <v>1</v>
      </c>
      <c r="V143" s="101">
        <f t="shared" si="39"/>
        <v>0</v>
      </c>
      <c r="W143" s="100">
        <v>1</v>
      </c>
      <c r="X143" s="100">
        <v>2.5714285714285716</v>
      </c>
      <c r="Y143" s="100">
        <v>2.2000000000000002</v>
      </c>
      <c r="Z143" s="100">
        <f t="shared" si="44"/>
        <v>7.7714285714285714</v>
      </c>
      <c r="AA143" s="100">
        <f t="shared" si="45"/>
        <v>31.085714285714282</v>
      </c>
      <c r="AB143" s="99">
        <f t="shared" si="46"/>
        <v>3.1085714285714285</v>
      </c>
      <c r="AD143" s="82">
        <v>0.87383578431372555</v>
      </c>
      <c r="AE143" s="82">
        <f>Wellness!AR143</f>
        <v>0.66666666666666663</v>
      </c>
      <c r="AF143" s="82">
        <f t="shared" si="47"/>
        <v>0.77025122549019609</v>
      </c>
      <c r="AG143" s="100" t="str" cm="1">
        <f t="array" ref="AG143">_xlfn.IFS(AF143&gt;=80%,"5",AF143&gt;=70%,"4",AF143&gt;=60%,"3",AF143&gt;=50%,"2",AF143&gt;=40%,"1",AF143&lt;40%,"0")</f>
        <v>4</v>
      </c>
      <c r="AH143" s="101">
        <v>1</v>
      </c>
      <c r="AI143" s="101">
        <f t="shared" si="40"/>
        <v>0</v>
      </c>
      <c r="AJ143" s="100">
        <v>1.5</v>
      </c>
      <c r="AK143" s="100">
        <v>0.77777777777777779</v>
      </c>
      <c r="AL143" s="100">
        <v>1.5</v>
      </c>
      <c r="AM143" s="100">
        <f t="shared" si="48"/>
        <v>7.7777777777777777</v>
      </c>
      <c r="AN143" s="100">
        <f t="shared" si="49"/>
        <v>31.111111111111111</v>
      </c>
      <c r="AO143" s="99">
        <f t="shared" si="50"/>
        <v>3.1111111111111112</v>
      </c>
      <c r="AQ143" s="82">
        <v>0.9140625</v>
      </c>
      <c r="AR143" s="82">
        <f>Wellness!X143</f>
        <v>0.1</v>
      </c>
      <c r="AS143" s="82">
        <f>AVERAGE(Discipline!$D143,Discipline!$E143)</f>
        <v>0.80833333333333335</v>
      </c>
      <c r="AT143" s="100" t="str" cm="1">
        <f t="array" ref="AT143">_xlfn.IFS(AS143&gt;=80%,"5",AS143&gt;=70%,"4",AS143&gt;=60%,"3",AS143&gt;=50%,"2",AS143&gt;=40%,"1",AS143&lt;40%,"0")</f>
        <v>5</v>
      </c>
      <c r="AU143" s="101">
        <v>19</v>
      </c>
      <c r="AV143" s="101">
        <f t="shared" si="41"/>
        <v>2</v>
      </c>
      <c r="AW143" s="100"/>
      <c r="AX143" s="100">
        <v>3.375</v>
      </c>
      <c r="AY143" s="100">
        <v>3.6666666666666665</v>
      </c>
      <c r="AZ143" s="100">
        <f t="shared" si="51"/>
        <v>14.041666666666666</v>
      </c>
      <c r="BA143" s="100">
        <f t="shared" si="52"/>
        <v>56.166666666666664</v>
      </c>
      <c r="BB143" s="99">
        <f t="shared" si="53"/>
        <v>5.6166666666666671</v>
      </c>
    </row>
    <row r="144" spans="1:54" s="77" customFormat="1" x14ac:dyDescent="0.3">
      <c r="A144" s="72">
        <v>140</v>
      </c>
      <c r="B144" s="64" t="s">
        <v>306</v>
      </c>
      <c r="C144" s="65" t="s">
        <v>307</v>
      </c>
      <c r="D144" s="103">
        <v>0.93330000000000002</v>
      </c>
      <c r="E144" s="103">
        <f>Wellness!D144</f>
        <v>0.8</v>
      </c>
      <c r="F144" s="103">
        <f>AVERAGE(Discipline!$D144,Discipline!$E144)</f>
        <v>0.86665000000000003</v>
      </c>
      <c r="G144" s="104" t="str" cm="1">
        <f t="array" ref="G144">_xlfn.IFS(F144&gt;=80%,"5",F144&gt;=70%,"4",F144&gt;=60%,"3",F144&gt;=50%,"2",F144&gt;=40%,"1",F144&lt;40%,"0")</f>
        <v>5</v>
      </c>
      <c r="H144" s="105">
        <v>18</v>
      </c>
      <c r="I144" s="105">
        <f t="shared" si="36"/>
        <v>2</v>
      </c>
      <c r="J144" s="104"/>
      <c r="K144" s="104">
        <v>2.5</v>
      </c>
      <c r="L144" s="104">
        <v>3.25</v>
      </c>
      <c r="M144" s="104">
        <f t="shared" si="37"/>
        <v>12.75</v>
      </c>
      <c r="N144" s="104">
        <f t="shared" si="38"/>
        <v>63.749999999999993</v>
      </c>
      <c r="O144" s="106">
        <f t="shared" si="42"/>
        <v>6.375</v>
      </c>
      <c r="Q144" s="103">
        <f>IFERROR(VLOOKUP(B144,[1]Sheet1!B$4:E$241,4,FALSE),"ER")</f>
        <v>0.79369791666666667</v>
      </c>
      <c r="R144" s="103">
        <f>Wellness!X144</f>
        <v>0.66666666666666663</v>
      </c>
      <c r="S144" s="103">
        <f t="shared" si="43"/>
        <v>0.73018229166666671</v>
      </c>
      <c r="T144" s="104" t="str" cm="1">
        <f t="array" ref="T144">_xlfn.IFS(S144&gt;=80%,"5",S144&gt;=70%,"4",S144&gt;=60%,"3",S144&gt;=50%,"2",S144&gt;=40%,"1",S144&lt;40%,"0")</f>
        <v>4</v>
      </c>
      <c r="U144" s="105">
        <v>4</v>
      </c>
      <c r="V144" s="105">
        <f t="shared" si="39"/>
        <v>0</v>
      </c>
      <c r="W144" s="104">
        <v>2</v>
      </c>
      <c r="X144" s="104">
        <v>3.2857142857142856</v>
      </c>
      <c r="Y144" s="104">
        <v>3.6</v>
      </c>
      <c r="Z144" s="100">
        <f t="shared" si="44"/>
        <v>12.885714285714284</v>
      </c>
      <c r="AA144" s="100">
        <f t="shared" si="45"/>
        <v>51.542857142857137</v>
      </c>
      <c r="AB144" s="106">
        <f t="shared" si="46"/>
        <v>5.1542857142857139</v>
      </c>
      <c r="AD144" s="82">
        <v>0.84157509157509158</v>
      </c>
      <c r="AE144" s="82">
        <f>Wellness!AR144</f>
        <v>6.6666666666666666E-2</v>
      </c>
      <c r="AF144" s="82">
        <f t="shared" si="47"/>
        <v>0.45412087912087912</v>
      </c>
      <c r="AG144" s="104" t="str" cm="1">
        <f t="array" ref="AG144">_xlfn.IFS(AF144&gt;=80%,"5",AF144&gt;=70%,"4",AF144&gt;=60%,"3",AF144&gt;=50%,"2",AF144&gt;=40%,"1",AF144&lt;40%,"0")</f>
        <v>1</v>
      </c>
      <c r="AH144" s="105">
        <v>0</v>
      </c>
      <c r="AI144" s="105">
        <f t="shared" si="40"/>
        <v>0</v>
      </c>
      <c r="AJ144" s="104">
        <v>2.25</v>
      </c>
      <c r="AK144" s="104">
        <v>2.1111111111111112</v>
      </c>
      <c r="AL144" s="104">
        <v>2.25</v>
      </c>
      <c r="AM144" s="100">
        <f t="shared" si="48"/>
        <v>7.6111111111111107</v>
      </c>
      <c r="AN144" s="100">
        <f t="shared" si="49"/>
        <v>30.444444444444439</v>
      </c>
      <c r="AO144" s="106">
        <f t="shared" si="50"/>
        <v>3.0444444444444443</v>
      </c>
      <c r="AQ144" s="82">
        <v>0.94226190476190486</v>
      </c>
      <c r="AR144" s="82">
        <f>Wellness!X144</f>
        <v>0.66666666666666663</v>
      </c>
      <c r="AS144" s="103">
        <f>AVERAGE(Discipline!$D144,Discipline!$E144)</f>
        <v>0.86665000000000003</v>
      </c>
      <c r="AT144" s="104" t="str" cm="1">
        <f t="array" ref="AT144">_xlfn.IFS(AS144&gt;=80%,"5",AS144&gt;=70%,"4",AS144&gt;=60%,"3",AS144&gt;=50%,"2",AS144&gt;=40%,"1",AS144&lt;40%,"0")</f>
        <v>5</v>
      </c>
      <c r="AU144" s="105">
        <v>18</v>
      </c>
      <c r="AV144" s="105">
        <f t="shared" si="41"/>
        <v>2</v>
      </c>
      <c r="AW144" s="104"/>
      <c r="AX144" s="104">
        <v>2.25</v>
      </c>
      <c r="AY144" s="104">
        <v>2.3333333333333335</v>
      </c>
      <c r="AZ144" s="100">
        <f t="shared" si="51"/>
        <v>11.583333333333334</v>
      </c>
      <c r="BA144" s="100">
        <f t="shared" si="52"/>
        <v>46.333333333333336</v>
      </c>
      <c r="BB144" s="106">
        <f t="shared" si="53"/>
        <v>4.6333333333333337</v>
      </c>
    </row>
    <row r="145" spans="1:54" s="77" customFormat="1" x14ac:dyDescent="0.3">
      <c r="A145" s="71">
        <v>141</v>
      </c>
      <c r="B145" s="60" t="s">
        <v>308</v>
      </c>
      <c r="C145" s="61" t="s">
        <v>309</v>
      </c>
      <c r="D145" s="82">
        <v>1</v>
      </c>
      <c r="E145" s="82">
        <f>Wellness!D145</f>
        <v>0.8</v>
      </c>
      <c r="F145" s="82">
        <f>AVERAGE(Discipline!$D145,Discipline!$E145)</f>
        <v>0.9</v>
      </c>
      <c r="G145" s="100" t="str" cm="1">
        <f t="array" ref="G145">_xlfn.IFS(F145&gt;=80%,"5",F145&gt;=70%,"4",F145&gt;=60%,"3",F145&gt;=50%,"2",F145&gt;=40%,"1",F145&lt;40%,"0")</f>
        <v>5</v>
      </c>
      <c r="H145" s="101">
        <v>20</v>
      </c>
      <c r="I145" s="101">
        <f t="shared" si="36"/>
        <v>3</v>
      </c>
      <c r="J145" s="100"/>
      <c r="K145" s="100">
        <v>1.8660714285714286</v>
      </c>
      <c r="L145" s="100">
        <v>2.0178571428571428</v>
      </c>
      <c r="M145" s="100">
        <f t="shared" si="37"/>
        <v>11.883928571428571</v>
      </c>
      <c r="N145" s="100">
        <f t="shared" si="38"/>
        <v>59.419642857142854</v>
      </c>
      <c r="O145" s="99">
        <f t="shared" si="42"/>
        <v>5.9419642857142856</v>
      </c>
      <c r="Q145" s="82">
        <f>IFERROR(VLOOKUP(B145,[1]Sheet1!B$4:E$241,4,FALSE),"ER")</f>
        <v>0.92170008912655976</v>
      </c>
      <c r="R145" s="82">
        <f>Wellness!X145</f>
        <v>0.8</v>
      </c>
      <c r="S145" s="82">
        <f t="shared" si="43"/>
        <v>0.86085004456327985</v>
      </c>
      <c r="T145" s="100" t="str" cm="1">
        <f t="array" ref="T145">_xlfn.IFS(S145&gt;=80%,"5",S145&gt;=70%,"4",S145&gt;=60%,"3",S145&gt;=50%,"2",S145&gt;=40%,"1",S145&lt;40%,"0")</f>
        <v>5</v>
      </c>
      <c r="U145" s="101">
        <v>12</v>
      </c>
      <c r="V145" s="101">
        <f t="shared" si="39"/>
        <v>1</v>
      </c>
      <c r="W145" s="100">
        <v>3</v>
      </c>
      <c r="X145" s="100">
        <v>3.1428571428571428</v>
      </c>
      <c r="Y145" s="100">
        <v>3.4</v>
      </c>
      <c r="Z145" s="100">
        <f t="shared" si="44"/>
        <v>15.542857142857143</v>
      </c>
      <c r="AA145" s="100">
        <f t="shared" si="45"/>
        <v>62.171428571428564</v>
      </c>
      <c r="AB145" s="99">
        <f t="shared" si="46"/>
        <v>6.2171428571428571</v>
      </c>
      <c r="AD145" s="82">
        <v>0.91689814814814818</v>
      </c>
      <c r="AE145" s="82">
        <f>Wellness!AR145</f>
        <v>0.8</v>
      </c>
      <c r="AF145" s="82">
        <f t="shared" si="47"/>
        <v>0.85844907407407411</v>
      </c>
      <c r="AG145" s="100" t="str" cm="1">
        <f t="array" ref="AG145">_xlfn.IFS(AF145&gt;=80%,"5",AF145&gt;=70%,"4",AF145&gt;=60%,"3",AF145&gt;=50%,"2",AF145&gt;=40%,"1",AF145&lt;40%,"0")</f>
        <v>5</v>
      </c>
      <c r="AH145" s="101">
        <v>14</v>
      </c>
      <c r="AI145" s="101">
        <f t="shared" si="40"/>
        <v>1</v>
      </c>
      <c r="AJ145" s="100">
        <v>3</v>
      </c>
      <c r="AK145" s="100">
        <v>1.1111111111111112</v>
      </c>
      <c r="AL145" s="100">
        <v>1.75</v>
      </c>
      <c r="AM145" s="100">
        <f t="shared" si="48"/>
        <v>11.861111111111111</v>
      </c>
      <c r="AN145" s="100">
        <f t="shared" si="49"/>
        <v>47.444444444444443</v>
      </c>
      <c r="AO145" s="99">
        <f t="shared" si="50"/>
        <v>4.7444444444444445</v>
      </c>
      <c r="AQ145" s="82">
        <v>0.92013888888888895</v>
      </c>
      <c r="AR145" s="82">
        <f>Wellness!X145</f>
        <v>0.8</v>
      </c>
      <c r="AS145" s="82">
        <f>AVERAGE(Discipline!$D145,Discipline!$E145)</f>
        <v>0.9</v>
      </c>
      <c r="AT145" s="100" t="str" cm="1">
        <f t="array" ref="AT145">_xlfn.IFS(AS145&gt;=80%,"5",AS145&gt;=70%,"4",AS145&gt;=60%,"3",AS145&gt;=50%,"2",AS145&gt;=40%,"1",AS145&lt;40%,"0")</f>
        <v>5</v>
      </c>
      <c r="AU145" s="101">
        <v>20</v>
      </c>
      <c r="AV145" s="101">
        <f t="shared" si="41"/>
        <v>3</v>
      </c>
      <c r="AW145" s="100"/>
      <c r="AX145" s="100">
        <v>3</v>
      </c>
      <c r="AY145" s="100">
        <v>2.8333333333333335</v>
      </c>
      <c r="AZ145" s="100">
        <f t="shared" si="51"/>
        <v>13.833333333333334</v>
      </c>
      <c r="BA145" s="100">
        <f t="shared" si="52"/>
        <v>55.333333333333336</v>
      </c>
      <c r="BB145" s="99">
        <f t="shared" si="53"/>
        <v>5.5333333333333341</v>
      </c>
    </row>
    <row r="146" spans="1:54" s="77" customFormat="1" x14ac:dyDescent="0.3">
      <c r="A146" s="72">
        <v>142</v>
      </c>
      <c r="B146" s="64" t="s">
        <v>310</v>
      </c>
      <c r="C146" s="65" t="s">
        <v>311</v>
      </c>
      <c r="D146" s="103">
        <v>0.92859999999999998</v>
      </c>
      <c r="E146" s="103">
        <f>Wellness!D146</f>
        <v>0.66666666666666663</v>
      </c>
      <c r="F146" s="103">
        <f>AVERAGE(Discipline!$D146,Discipline!$E146)</f>
        <v>0.79763333333333331</v>
      </c>
      <c r="G146" s="104" t="str" cm="1">
        <f t="array" ref="G146">_xlfn.IFS(F146&gt;=80%,"5",F146&gt;=70%,"4",F146&gt;=60%,"3",F146&gt;=50%,"2",F146&gt;=40%,"1",F146&lt;40%,"0")</f>
        <v>4</v>
      </c>
      <c r="H146" s="105">
        <v>23</v>
      </c>
      <c r="I146" s="105">
        <f t="shared" si="36"/>
        <v>3</v>
      </c>
      <c r="J146" s="104"/>
      <c r="K146" s="104">
        <v>3.625</v>
      </c>
      <c r="L146" s="104">
        <v>3.75</v>
      </c>
      <c r="M146" s="104">
        <f t="shared" si="37"/>
        <v>14.375</v>
      </c>
      <c r="N146" s="104">
        <f t="shared" si="38"/>
        <v>71.875</v>
      </c>
      <c r="O146" s="106">
        <f t="shared" si="42"/>
        <v>7.1875</v>
      </c>
      <c r="Q146" s="103">
        <f>IFERROR(VLOOKUP(B146,[1]Sheet1!B$4:E$241,4,FALSE),"ER")</f>
        <v>0.93758578431372552</v>
      </c>
      <c r="R146" s="103">
        <f>Wellness!X146</f>
        <v>0.8</v>
      </c>
      <c r="S146" s="103">
        <f t="shared" si="43"/>
        <v>0.86879289215686284</v>
      </c>
      <c r="T146" s="104" t="str" cm="1">
        <f t="array" ref="T146">_xlfn.IFS(S146&gt;=80%,"5",S146&gt;=70%,"4",S146&gt;=60%,"3",S146&gt;=50%,"2",S146&gt;=40%,"1",S146&lt;40%,"0")</f>
        <v>5</v>
      </c>
      <c r="U146" s="105">
        <v>13</v>
      </c>
      <c r="V146" s="105">
        <f t="shared" si="39"/>
        <v>1</v>
      </c>
      <c r="W146" s="104">
        <v>2</v>
      </c>
      <c r="X146" s="104">
        <v>2.3571428571428572</v>
      </c>
      <c r="Y146" s="104">
        <v>3</v>
      </c>
      <c r="Z146" s="100">
        <f t="shared" si="44"/>
        <v>13.357142857142858</v>
      </c>
      <c r="AA146" s="100">
        <f t="shared" si="45"/>
        <v>53.428571428571423</v>
      </c>
      <c r="AB146" s="106">
        <f t="shared" si="46"/>
        <v>5.3428571428571425</v>
      </c>
      <c r="AD146" s="82">
        <v>0.8949652777777779</v>
      </c>
      <c r="AE146" s="82">
        <f>Wellness!AR146</f>
        <v>0.66666666666666663</v>
      </c>
      <c r="AF146" s="82">
        <f t="shared" si="47"/>
        <v>0.78081597222222232</v>
      </c>
      <c r="AG146" s="104" t="str" cm="1">
        <f t="array" ref="AG146">_xlfn.IFS(AF146&gt;=80%,"5",AF146&gt;=70%,"4",AF146&gt;=60%,"3",AF146&gt;=50%,"2",AF146&gt;=40%,"1",AF146&lt;40%,"0")</f>
        <v>4</v>
      </c>
      <c r="AH146" s="105">
        <v>3</v>
      </c>
      <c r="AI146" s="105">
        <f t="shared" si="40"/>
        <v>0</v>
      </c>
      <c r="AJ146" s="104">
        <v>3</v>
      </c>
      <c r="AK146" s="104">
        <v>1.5555555555555556</v>
      </c>
      <c r="AL146" s="104">
        <v>1.5</v>
      </c>
      <c r="AM146" s="100">
        <f t="shared" si="48"/>
        <v>10.055555555555555</v>
      </c>
      <c r="AN146" s="100">
        <f t="shared" si="49"/>
        <v>40.222222222222221</v>
      </c>
      <c r="AO146" s="106">
        <f t="shared" si="50"/>
        <v>4.0222222222222221</v>
      </c>
      <c r="AQ146" s="82">
        <v>0.9287681159420289</v>
      </c>
      <c r="AR146" s="82">
        <f>Wellness!X146</f>
        <v>0.8</v>
      </c>
      <c r="AS146" s="103">
        <f>AVERAGE(Discipline!$D146,Discipline!$E146)</f>
        <v>0.79763333333333331</v>
      </c>
      <c r="AT146" s="104" t="str" cm="1">
        <f t="array" ref="AT146">_xlfn.IFS(AS146&gt;=80%,"5",AS146&gt;=70%,"4",AS146&gt;=60%,"3",AS146&gt;=50%,"2",AS146&gt;=40%,"1",AS146&lt;40%,"0")</f>
        <v>4</v>
      </c>
      <c r="AU146" s="105">
        <v>23</v>
      </c>
      <c r="AV146" s="105">
        <f t="shared" si="41"/>
        <v>3</v>
      </c>
      <c r="AW146" s="104"/>
      <c r="AX146" s="104">
        <v>3.75</v>
      </c>
      <c r="AY146" s="104">
        <v>3.3333333333333335</v>
      </c>
      <c r="AZ146" s="100">
        <f t="shared" si="51"/>
        <v>14.083333333333334</v>
      </c>
      <c r="BA146" s="100">
        <f t="shared" si="52"/>
        <v>56.333333333333336</v>
      </c>
      <c r="BB146" s="106">
        <f t="shared" si="53"/>
        <v>5.6333333333333337</v>
      </c>
    </row>
    <row r="147" spans="1:54" s="77" customFormat="1" x14ac:dyDescent="0.3">
      <c r="A147" s="71">
        <v>143</v>
      </c>
      <c r="B147" s="60" t="s">
        <v>312</v>
      </c>
      <c r="C147" s="61" t="s">
        <v>313</v>
      </c>
      <c r="D147" s="82">
        <v>0.92859999999999998</v>
      </c>
      <c r="E147" s="82">
        <f>Wellness!D147</f>
        <v>0.33333333333333331</v>
      </c>
      <c r="F147" s="82">
        <f>AVERAGE(Discipline!$D147,Discipline!$E147)</f>
        <v>0.63096666666666668</v>
      </c>
      <c r="G147" s="100" t="str" cm="1">
        <f t="array" ref="G147">_xlfn.IFS(F147&gt;=80%,"5",F147&gt;=70%,"4",F147&gt;=60%,"3",F147&gt;=50%,"2",F147&gt;=40%,"1",F147&lt;40%,"0")</f>
        <v>3</v>
      </c>
      <c r="H147" s="101">
        <v>8</v>
      </c>
      <c r="I147" s="101">
        <f t="shared" si="36"/>
        <v>0</v>
      </c>
      <c r="J147" s="100"/>
      <c r="K147" s="100">
        <v>2.375</v>
      </c>
      <c r="L147" s="100">
        <v>2.75</v>
      </c>
      <c r="M147" s="100">
        <f t="shared" si="37"/>
        <v>8.125</v>
      </c>
      <c r="N147" s="100">
        <f t="shared" si="38"/>
        <v>40.625</v>
      </c>
      <c r="O147" s="99">
        <f t="shared" si="42"/>
        <v>4.0625</v>
      </c>
      <c r="Q147" s="82">
        <f>IFERROR(VLOOKUP(B147,[1]Sheet1!B$4:E$241,4,FALSE),"ER")</f>
        <v>0.86226381461675583</v>
      </c>
      <c r="R147" s="82">
        <f>Wellness!X147</f>
        <v>0.1</v>
      </c>
      <c r="S147" s="82">
        <f t="shared" si="43"/>
        <v>0.4811319073083779</v>
      </c>
      <c r="T147" s="100" t="str" cm="1">
        <f t="array" ref="T147">_xlfn.IFS(S147&gt;=80%,"5",S147&gt;=70%,"4",S147&gt;=60%,"3",S147&gt;=50%,"2",S147&gt;=40%,"1",S147&lt;40%,"0")</f>
        <v>1</v>
      </c>
      <c r="U147" s="101">
        <v>2</v>
      </c>
      <c r="V147" s="101">
        <f t="shared" si="39"/>
        <v>0</v>
      </c>
      <c r="W147" s="100">
        <v>2</v>
      </c>
      <c r="X147" s="100">
        <v>2.3571428571428572</v>
      </c>
      <c r="Y147" s="100">
        <v>2.8</v>
      </c>
      <c r="Z147" s="100">
        <f t="shared" si="44"/>
        <v>8.1571428571428584</v>
      </c>
      <c r="AA147" s="100">
        <f t="shared" si="45"/>
        <v>32.628571428571433</v>
      </c>
      <c r="AB147" s="99">
        <f t="shared" si="46"/>
        <v>3.2628571428571433</v>
      </c>
      <c r="AD147" s="82">
        <v>0.85108695652173916</v>
      </c>
      <c r="AE147" s="82">
        <f>Wellness!AR147</f>
        <v>3.3333333333333333E-2</v>
      </c>
      <c r="AF147" s="82">
        <f t="shared" si="47"/>
        <v>0.44221014492753624</v>
      </c>
      <c r="AG147" s="100" t="str" cm="1">
        <f t="array" ref="AG147">_xlfn.IFS(AF147&gt;=80%,"5",AF147&gt;=70%,"4",AF147&gt;=60%,"3",AF147&gt;=50%,"2",AF147&gt;=40%,"1",AF147&lt;40%,"0")</f>
        <v>1</v>
      </c>
      <c r="AH147" s="101">
        <v>0</v>
      </c>
      <c r="AI147" s="101">
        <f t="shared" si="40"/>
        <v>0</v>
      </c>
      <c r="AJ147" s="100">
        <v>3.25</v>
      </c>
      <c r="AK147" s="100">
        <v>1.4444444444444444</v>
      </c>
      <c r="AL147" s="100">
        <v>1.625</v>
      </c>
      <c r="AM147" s="100">
        <f t="shared" si="48"/>
        <v>7.3194444444444446</v>
      </c>
      <c r="AN147" s="100">
        <f t="shared" si="49"/>
        <v>29.277777777777779</v>
      </c>
      <c r="AO147" s="99">
        <f t="shared" si="50"/>
        <v>2.927777777777778</v>
      </c>
      <c r="AQ147" s="82">
        <v>0.8364648033126294</v>
      </c>
      <c r="AR147" s="82">
        <f>Wellness!X147</f>
        <v>0.1</v>
      </c>
      <c r="AS147" s="82">
        <f>AVERAGE(Discipline!$D147,Discipline!$E147)</f>
        <v>0.63096666666666668</v>
      </c>
      <c r="AT147" s="100" t="str" cm="1">
        <f t="array" ref="AT147">_xlfn.IFS(AS147&gt;=80%,"5",AS147&gt;=70%,"4",AS147&gt;=60%,"3",AS147&gt;=50%,"2",AS147&gt;=40%,"1",AS147&lt;40%,"0")</f>
        <v>3</v>
      </c>
      <c r="AU147" s="101">
        <v>8</v>
      </c>
      <c r="AV147" s="101">
        <f t="shared" si="41"/>
        <v>0</v>
      </c>
      <c r="AW147" s="100"/>
      <c r="AX147" s="100">
        <v>2.875</v>
      </c>
      <c r="AY147" s="100">
        <v>3</v>
      </c>
      <c r="AZ147" s="100">
        <f t="shared" si="51"/>
        <v>8.875</v>
      </c>
      <c r="BA147" s="100">
        <f t="shared" si="52"/>
        <v>35.5</v>
      </c>
      <c r="BB147" s="99">
        <f t="shared" si="53"/>
        <v>3.5500000000000003</v>
      </c>
    </row>
    <row r="148" spans="1:54" s="77" customFormat="1" x14ac:dyDescent="0.3">
      <c r="A148" s="72">
        <v>144</v>
      </c>
      <c r="B148" s="64" t="s">
        <v>314</v>
      </c>
      <c r="C148" s="65" t="s">
        <v>315</v>
      </c>
      <c r="D148" s="103">
        <v>0.92859999999999998</v>
      </c>
      <c r="E148" s="103">
        <f>Wellness!D148</f>
        <v>0.8</v>
      </c>
      <c r="F148" s="103">
        <f>AVERAGE(Discipline!$D148,Discipline!$E148)</f>
        <v>0.86430000000000007</v>
      </c>
      <c r="G148" s="104" t="str" cm="1">
        <f t="array" ref="G148">_xlfn.IFS(F148&gt;=80%,"5",F148&gt;=70%,"4",F148&gt;=60%,"3",F148&gt;=50%,"2",F148&gt;=40%,"1",F148&lt;40%,"0")</f>
        <v>5</v>
      </c>
      <c r="H148" s="105">
        <v>16</v>
      </c>
      <c r="I148" s="105">
        <f t="shared" si="36"/>
        <v>2</v>
      </c>
      <c r="J148" s="104"/>
      <c r="K148" s="104">
        <v>3.25</v>
      </c>
      <c r="L148" s="104">
        <v>4</v>
      </c>
      <c r="M148" s="104">
        <f t="shared" si="37"/>
        <v>14.25</v>
      </c>
      <c r="N148" s="104">
        <f t="shared" si="38"/>
        <v>71.25</v>
      </c>
      <c r="O148" s="106">
        <f t="shared" si="42"/>
        <v>7.125</v>
      </c>
      <c r="Q148" s="103">
        <f>IFERROR(VLOOKUP(B148,[1]Sheet1!B$4:E$241,4,FALSE),"ER")</f>
        <v>0.82386920677361841</v>
      </c>
      <c r="R148" s="103">
        <f>Wellness!X148</f>
        <v>0.1</v>
      </c>
      <c r="S148" s="103">
        <f t="shared" si="43"/>
        <v>0.46193460338680919</v>
      </c>
      <c r="T148" s="104" t="str" cm="1">
        <f t="array" ref="T148">_xlfn.IFS(S148&gt;=80%,"5",S148&gt;=70%,"4",S148&gt;=60%,"3",S148&gt;=50%,"2",S148&gt;=40%,"1",S148&lt;40%,"0")</f>
        <v>1</v>
      </c>
      <c r="U148" s="105">
        <v>3</v>
      </c>
      <c r="V148" s="105">
        <f t="shared" si="39"/>
        <v>0</v>
      </c>
      <c r="W148" s="104">
        <v>3</v>
      </c>
      <c r="X148" s="104">
        <v>3.1428571428571428</v>
      </c>
      <c r="Y148" s="104">
        <v>2.8</v>
      </c>
      <c r="Z148" s="100">
        <f t="shared" si="44"/>
        <v>9.9428571428571431</v>
      </c>
      <c r="AA148" s="100">
        <f t="shared" si="45"/>
        <v>39.771428571428572</v>
      </c>
      <c r="AB148" s="106">
        <f t="shared" si="46"/>
        <v>3.9771428571428573</v>
      </c>
      <c r="AD148" s="82">
        <v>0.82751897860593515</v>
      </c>
      <c r="AE148" s="82">
        <f>Wellness!AR148</f>
        <v>0.2</v>
      </c>
      <c r="AF148" s="82">
        <f t="shared" si="47"/>
        <v>0.51375948930296755</v>
      </c>
      <c r="AG148" s="104" t="str" cm="1">
        <f t="array" ref="AG148">_xlfn.IFS(AF148&gt;=80%,"5",AF148&gt;=70%,"4",AF148&gt;=60%,"3",AF148&gt;=50%,"2",AF148&gt;=40%,"1",AF148&lt;40%,"0")</f>
        <v>2</v>
      </c>
      <c r="AH148" s="105">
        <v>2</v>
      </c>
      <c r="AI148" s="105">
        <f t="shared" si="40"/>
        <v>0</v>
      </c>
      <c r="AJ148" s="104">
        <v>4.25</v>
      </c>
      <c r="AK148" s="104">
        <v>1.6111111111111112</v>
      </c>
      <c r="AL148" s="104">
        <v>3.125</v>
      </c>
      <c r="AM148" s="100">
        <f t="shared" si="48"/>
        <v>10.986111111111111</v>
      </c>
      <c r="AN148" s="100">
        <f t="shared" si="49"/>
        <v>43.944444444444443</v>
      </c>
      <c r="AO148" s="106">
        <f t="shared" si="50"/>
        <v>4.3944444444444448</v>
      </c>
      <c r="AQ148" s="82">
        <v>0.73750000000000004</v>
      </c>
      <c r="AR148" s="82">
        <f>Wellness!X148</f>
        <v>0.1</v>
      </c>
      <c r="AS148" s="103">
        <f>AVERAGE(Discipline!$D148,Discipline!$E148)</f>
        <v>0.86430000000000007</v>
      </c>
      <c r="AT148" s="104" t="str" cm="1">
        <f t="array" ref="AT148">_xlfn.IFS(AS148&gt;=80%,"5",AS148&gt;=70%,"4",AS148&gt;=60%,"3",AS148&gt;=50%,"2",AS148&gt;=40%,"1",AS148&lt;40%,"0")</f>
        <v>5</v>
      </c>
      <c r="AU148" s="105">
        <v>16</v>
      </c>
      <c r="AV148" s="105">
        <f t="shared" si="41"/>
        <v>2</v>
      </c>
      <c r="AW148" s="104"/>
      <c r="AX148" s="104">
        <v>3.25</v>
      </c>
      <c r="AY148" s="104">
        <v>3.6666666666666665</v>
      </c>
      <c r="AZ148" s="100">
        <f t="shared" si="51"/>
        <v>13.916666666666666</v>
      </c>
      <c r="BA148" s="100">
        <f t="shared" si="52"/>
        <v>55.666666666666664</v>
      </c>
      <c r="BB148" s="106">
        <f t="shared" si="53"/>
        <v>5.5666666666666664</v>
      </c>
    </row>
    <row r="149" spans="1:54" s="77" customFormat="1" x14ac:dyDescent="0.3">
      <c r="A149" s="71">
        <v>145</v>
      </c>
      <c r="B149" s="60" t="s">
        <v>316</v>
      </c>
      <c r="C149" s="61" t="s">
        <v>317</v>
      </c>
      <c r="D149" s="82">
        <v>0.86670000000000003</v>
      </c>
      <c r="E149" s="82">
        <f>Wellness!D149</f>
        <v>0.66666666666666663</v>
      </c>
      <c r="F149" s="82">
        <f>AVERAGE(Discipline!$D149,Discipline!$E149)</f>
        <v>0.76668333333333338</v>
      </c>
      <c r="G149" s="100" t="str" cm="1">
        <f t="array" ref="G149">_xlfn.IFS(F149&gt;=80%,"5",F149&gt;=70%,"4",F149&gt;=60%,"3",F149&gt;=50%,"2",F149&gt;=40%,"1",F149&lt;40%,"0")</f>
        <v>4</v>
      </c>
      <c r="H149" s="101">
        <v>19</v>
      </c>
      <c r="I149" s="101">
        <f t="shared" si="36"/>
        <v>2</v>
      </c>
      <c r="J149" s="100"/>
      <c r="K149" s="100">
        <v>3.5</v>
      </c>
      <c r="L149" s="100">
        <v>3.5</v>
      </c>
      <c r="M149" s="100">
        <f t="shared" si="37"/>
        <v>13</v>
      </c>
      <c r="N149" s="100">
        <f t="shared" si="38"/>
        <v>65</v>
      </c>
      <c r="O149" s="99">
        <f t="shared" si="42"/>
        <v>6.5</v>
      </c>
      <c r="Q149" s="82">
        <f>IFERROR(VLOOKUP(B149,[1]Sheet1!B$4:E$241,4,FALSE),"ER")</f>
        <v>0.88989583333333333</v>
      </c>
      <c r="R149" s="82">
        <f>Wellness!X149</f>
        <v>0.16666666666666666</v>
      </c>
      <c r="S149" s="82">
        <f t="shared" si="43"/>
        <v>0.52828125000000004</v>
      </c>
      <c r="T149" s="100" t="str" cm="1">
        <f t="array" ref="T149">_xlfn.IFS(S149&gt;=80%,"5",S149&gt;=70%,"4",S149&gt;=60%,"3",S149&gt;=50%,"2",S149&gt;=40%,"1",S149&lt;40%,"0")</f>
        <v>2</v>
      </c>
      <c r="U149" s="101">
        <v>2</v>
      </c>
      <c r="V149" s="101">
        <f t="shared" si="39"/>
        <v>0</v>
      </c>
      <c r="W149" s="100">
        <v>2</v>
      </c>
      <c r="X149" s="100">
        <v>3.7142857142857144</v>
      </c>
      <c r="Y149" s="100">
        <v>4</v>
      </c>
      <c r="Z149" s="100">
        <f t="shared" si="44"/>
        <v>11.714285714285715</v>
      </c>
      <c r="AA149" s="100">
        <f t="shared" si="45"/>
        <v>46.857142857142861</v>
      </c>
      <c r="AB149" s="99">
        <f t="shared" si="46"/>
        <v>4.6857142857142859</v>
      </c>
      <c r="AD149" s="82">
        <v>0.87161881808711639</v>
      </c>
      <c r="AE149" s="82">
        <f>Wellness!AR149</f>
        <v>0.66666666666666663</v>
      </c>
      <c r="AF149" s="82">
        <f t="shared" si="47"/>
        <v>0.76914274237689151</v>
      </c>
      <c r="AG149" s="100" t="str" cm="1">
        <f t="array" ref="AG149">_xlfn.IFS(AF149&gt;=80%,"5",AF149&gt;=70%,"4",AF149&gt;=60%,"3",AF149&gt;=50%,"2",AF149&gt;=40%,"1",AF149&lt;40%,"0")</f>
        <v>4</v>
      </c>
      <c r="AH149" s="101">
        <v>3</v>
      </c>
      <c r="AI149" s="101">
        <f t="shared" si="40"/>
        <v>0</v>
      </c>
      <c r="AJ149" s="100">
        <v>2.875</v>
      </c>
      <c r="AK149" s="100">
        <v>2.6666666666666665</v>
      </c>
      <c r="AL149" s="100">
        <v>2.5</v>
      </c>
      <c r="AM149" s="100">
        <f t="shared" si="48"/>
        <v>12.041666666666666</v>
      </c>
      <c r="AN149" s="100">
        <f t="shared" si="49"/>
        <v>48.166666666666664</v>
      </c>
      <c r="AO149" s="99">
        <f t="shared" si="50"/>
        <v>4.8166666666666664</v>
      </c>
      <c r="AQ149" s="82">
        <v>0.88666666666666671</v>
      </c>
      <c r="AR149" s="82">
        <f>Wellness!X149</f>
        <v>0.16666666666666666</v>
      </c>
      <c r="AS149" s="82">
        <f>AVERAGE(Discipline!$D149,Discipline!$E149)</f>
        <v>0.76668333333333338</v>
      </c>
      <c r="AT149" s="100" t="str" cm="1">
        <f t="array" ref="AT149">_xlfn.IFS(AS149&gt;=80%,"5",AS149&gt;=70%,"4",AS149&gt;=60%,"3",AS149&gt;=50%,"2",AS149&gt;=40%,"1",AS149&lt;40%,"0")</f>
        <v>4</v>
      </c>
      <c r="AU149" s="101">
        <v>19</v>
      </c>
      <c r="AV149" s="101">
        <f t="shared" si="41"/>
        <v>2</v>
      </c>
      <c r="AW149" s="100"/>
      <c r="AX149" s="100">
        <v>3</v>
      </c>
      <c r="AY149" s="100">
        <v>3</v>
      </c>
      <c r="AZ149" s="100">
        <f t="shared" si="51"/>
        <v>12</v>
      </c>
      <c r="BA149" s="100">
        <f t="shared" si="52"/>
        <v>48</v>
      </c>
      <c r="BB149" s="99">
        <f t="shared" si="53"/>
        <v>4.8000000000000007</v>
      </c>
    </row>
    <row r="150" spans="1:54" s="77" customFormat="1" x14ac:dyDescent="0.3">
      <c r="A150" s="72">
        <v>146</v>
      </c>
      <c r="B150" s="64" t="s">
        <v>318</v>
      </c>
      <c r="C150" s="65" t="s">
        <v>319</v>
      </c>
      <c r="D150" s="103">
        <v>1</v>
      </c>
      <c r="E150" s="103">
        <f>Wellness!D150</f>
        <v>1</v>
      </c>
      <c r="F150" s="103">
        <f>AVERAGE(Discipline!$D150,Discipline!$E150)</f>
        <v>1</v>
      </c>
      <c r="G150" s="104" t="str" cm="1">
        <f t="array" ref="G150">_xlfn.IFS(F150&gt;=80%,"5",F150&gt;=70%,"4",F150&gt;=60%,"3",F150&gt;=50%,"2",F150&gt;=40%,"1",F150&lt;40%,"0")</f>
        <v>5</v>
      </c>
      <c r="H150" s="105">
        <v>16</v>
      </c>
      <c r="I150" s="105">
        <f t="shared" si="36"/>
        <v>2</v>
      </c>
      <c r="J150" s="104"/>
      <c r="K150" s="104">
        <v>1.9107142857142858</v>
      </c>
      <c r="L150" s="104">
        <v>2.0535714285714284</v>
      </c>
      <c r="M150" s="104">
        <f t="shared" si="37"/>
        <v>10.964285714285715</v>
      </c>
      <c r="N150" s="104">
        <f t="shared" si="38"/>
        <v>54.821428571428577</v>
      </c>
      <c r="O150" s="106">
        <f t="shared" si="42"/>
        <v>5.4821428571428577</v>
      </c>
      <c r="Q150" s="103">
        <f>IFERROR(VLOOKUP(B150,[1]Sheet1!B$4:E$241,4,FALSE),"ER")</f>
        <v>0.96968750000000004</v>
      </c>
      <c r="R150" s="103">
        <f>Wellness!X150</f>
        <v>1.2</v>
      </c>
      <c r="S150" s="103">
        <f t="shared" si="43"/>
        <v>1.0848437500000001</v>
      </c>
      <c r="T150" s="104" t="str" cm="1">
        <f t="array" ref="T150">_xlfn.IFS(S150&gt;=80%,"5",S150&gt;=70%,"4",S150&gt;=60%,"3",S150&gt;=50%,"2",S150&gt;=40%,"1",S150&lt;40%,"0")</f>
        <v>5</v>
      </c>
      <c r="U150" s="105">
        <v>19</v>
      </c>
      <c r="V150" s="105">
        <f t="shared" si="39"/>
        <v>2</v>
      </c>
      <c r="W150" s="104">
        <v>2</v>
      </c>
      <c r="X150" s="104">
        <v>4.1428571428571432</v>
      </c>
      <c r="Y150" s="104">
        <v>4.8</v>
      </c>
      <c r="Z150" s="100">
        <f t="shared" si="44"/>
        <v>17.942857142857143</v>
      </c>
      <c r="AA150" s="100">
        <f t="shared" si="45"/>
        <v>71.771428571428572</v>
      </c>
      <c r="AB150" s="106">
        <f t="shared" si="46"/>
        <v>7.1771428571428579</v>
      </c>
      <c r="AD150" s="82">
        <v>0.95357142857142863</v>
      </c>
      <c r="AE150" s="82">
        <f>Wellness!AR150</f>
        <v>0.96666666666666667</v>
      </c>
      <c r="AF150" s="82">
        <f t="shared" si="47"/>
        <v>0.96011904761904765</v>
      </c>
      <c r="AG150" s="104" t="str" cm="1">
        <f t="array" ref="AG150">_xlfn.IFS(AF150&gt;=80%,"5",AF150&gt;=70%,"4",AF150&gt;=60%,"3",AF150&gt;=50%,"2",AF150&gt;=40%,"1",AF150&lt;40%,"0")</f>
        <v>5</v>
      </c>
      <c r="AH150" s="105">
        <v>20</v>
      </c>
      <c r="AI150" s="105">
        <f t="shared" si="40"/>
        <v>3</v>
      </c>
      <c r="AJ150" s="104">
        <v>2.75</v>
      </c>
      <c r="AK150" s="104">
        <v>2.2222222222222223</v>
      </c>
      <c r="AL150" s="104">
        <v>2.125</v>
      </c>
      <c r="AM150" s="100">
        <f t="shared" si="48"/>
        <v>15.097222222222221</v>
      </c>
      <c r="AN150" s="100">
        <f t="shared" si="49"/>
        <v>60.388888888888879</v>
      </c>
      <c r="AO150" s="106">
        <f t="shared" si="50"/>
        <v>6.0388888888888879</v>
      </c>
      <c r="AQ150" s="82">
        <v>0.95408496732026149</v>
      </c>
      <c r="AR150" s="82">
        <f>Wellness!X150</f>
        <v>1.2</v>
      </c>
      <c r="AS150" s="103">
        <f>AVERAGE(Discipline!$D150,Discipline!$E150)</f>
        <v>1</v>
      </c>
      <c r="AT150" s="104" t="str" cm="1">
        <f t="array" ref="AT150">_xlfn.IFS(AS150&gt;=80%,"5",AS150&gt;=70%,"4",AS150&gt;=60%,"3",AS150&gt;=50%,"2",AS150&gt;=40%,"1",AS150&lt;40%,"0")</f>
        <v>5</v>
      </c>
      <c r="AU150" s="105">
        <v>16</v>
      </c>
      <c r="AV150" s="105">
        <f t="shared" si="41"/>
        <v>2</v>
      </c>
      <c r="AW150" s="104"/>
      <c r="AX150" s="104">
        <v>4.75</v>
      </c>
      <c r="AY150" s="104">
        <v>4.666666666666667</v>
      </c>
      <c r="AZ150" s="100">
        <f t="shared" si="51"/>
        <v>16.416666666666668</v>
      </c>
      <c r="BA150" s="100">
        <f t="shared" si="52"/>
        <v>65.666666666666671</v>
      </c>
      <c r="BB150" s="106">
        <f t="shared" si="53"/>
        <v>6.5666666666666673</v>
      </c>
    </row>
    <row r="151" spans="1:54" s="77" customFormat="1" x14ac:dyDescent="0.3">
      <c r="A151" s="71">
        <v>147</v>
      </c>
      <c r="B151" s="60" t="s">
        <v>320</v>
      </c>
      <c r="C151" s="61" t="s">
        <v>321</v>
      </c>
      <c r="D151" s="82">
        <v>0.95</v>
      </c>
      <c r="E151" s="82">
        <f>Wellness!D151</f>
        <v>0.8</v>
      </c>
      <c r="F151" s="82">
        <f>AVERAGE(Discipline!$D151,Discipline!$E151)</f>
        <v>0.875</v>
      </c>
      <c r="G151" s="100" t="str" cm="1">
        <f t="array" ref="G151">_xlfn.IFS(F151&gt;=80%,"5",F151&gt;=70%,"4",F151&gt;=60%,"3",F151&gt;=50%,"2",F151&gt;=40%,"1",F151&lt;40%,"0")</f>
        <v>5</v>
      </c>
      <c r="H151" s="101">
        <v>20</v>
      </c>
      <c r="I151" s="101">
        <f t="shared" si="36"/>
        <v>3</v>
      </c>
      <c r="J151" s="100"/>
      <c r="K151" s="100">
        <v>3.1071428571428572</v>
      </c>
      <c r="L151" s="100">
        <v>2.9732142857142856</v>
      </c>
      <c r="M151" s="100">
        <f t="shared" si="37"/>
        <v>14.080357142857142</v>
      </c>
      <c r="N151" s="100">
        <f t="shared" si="38"/>
        <v>70.401785714285708</v>
      </c>
      <c r="O151" s="99">
        <f t="shared" si="42"/>
        <v>7.0401785714285712</v>
      </c>
      <c r="Q151" s="82">
        <f>IFERROR(VLOOKUP(B151,[1]Sheet1!B$4:E$241,4,FALSE),"ER")</f>
        <v>0.9319354838709677</v>
      </c>
      <c r="R151" s="82">
        <f>Wellness!X151</f>
        <v>0.36666666666666664</v>
      </c>
      <c r="S151" s="82">
        <f t="shared" si="43"/>
        <v>0.6493010752688172</v>
      </c>
      <c r="T151" s="100" t="str" cm="1">
        <f t="array" ref="T151">_xlfn.IFS(S151&gt;=80%,"5",S151&gt;=70%,"4",S151&gt;=60%,"3",S151&gt;=50%,"2",S151&gt;=40%,"1",S151&lt;40%,"0")</f>
        <v>3</v>
      </c>
      <c r="U151" s="101">
        <v>6</v>
      </c>
      <c r="V151" s="101">
        <f t="shared" si="39"/>
        <v>0</v>
      </c>
      <c r="W151" s="100">
        <v>2</v>
      </c>
      <c r="X151" s="100">
        <v>2.8571428571428572</v>
      </c>
      <c r="Y151" s="100">
        <v>3.2</v>
      </c>
      <c r="Z151" s="100">
        <f t="shared" si="44"/>
        <v>11.057142857142857</v>
      </c>
      <c r="AA151" s="100">
        <f t="shared" si="45"/>
        <v>44.228571428571428</v>
      </c>
      <c r="AB151" s="99">
        <f t="shared" si="46"/>
        <v>4.4228571428571426</v>
      </c>
      <c r="AD151" s="82">
        <v>0.89262820512820507</v>
      </c>
      <c r="AE151" s="82">
        <f>Wellness!AR151</f>
        <v>0.23333333333333334</v>
      </c>
      <c r="AF151" s="82">
        <f t="shared" si="47"/>
        <v>0.56298076923076923</v>
      </c>
      <c r="AG151" s="100" t="str" cm="1">
        <f t="array" ref="AG151">_xlfn.IFS(AF151&gt;=80%,"5",AF151&gt;=70%,"4",AF151&gt;=60%,"3",AF151&gt;=50%,"2",AF151&gt;=40%,"1",AF151&lt;40%,"0")</f>
        <v>2</v>
      </c>
      <c r="AH151" s="101">
        <v>4</v>
      </c>
      <c r="AI151" s="101">
        <f t="shared" si="40"/>
        <v>0</v>
      </c>
      <c r="AJ151" s="100">
        <v>3.75</v>
      </c>
      <c r="AK151" s="100">
        <v>0.66666666666666663</v>
      </c>
      <c r="AL151" s="100">
        <v>2.125</v>
      </c>
      <c r="AM151" s="100">
        <f t="shared" si="48"/>
        <v>8.5416666666666661</v>
      </c>
      <c r="AN151" s="100">
        <f t="shared" si="49"/>
        <v>34.166666666666664</v>
      </c>
      <c r="AO151" s="99">
        <f t="shared" si="50"/>
        <v>3.4166666666666665</v>
      </c>
      <c r="AQ151" s="82">
        <v>0.94566993464052307</v>
      </c>
      <c r="AR151" s="82">
        <f>Wellness!X151</f>
        <v>0.36666666666666664</v>
      </c>
      <c r="AS151" s="82">
        <f>AVERAGE(Discipline!$D151,Discipline!$E151)</f>
        <v>0.875</v>
      </c>
      <c r="AT151" s="100" t="str" cm="1">
        <f t="array" ref="AT151">_xlfn.IFS(AS151&gt;=80%,"5",AS151&gt;=70%,"4",AS151&gt;=60%,"3",AS151&gt;=50%,"2",AS151&gt;=40%,"1",AS151&lt;40%,"0")</f>
        <v>5</v>
      </c>
      <c r="AU151" s="101">
        <v>20</v>
      </c>
      <c r="AV151" s="101">
        <f t="shared" si="41"/>
        <v>3</v>
      </c>
      <c r="AW151" s="100"/>
      <c r="AX151" s="100">
        <v>3.25</v>
      </c>
      <c r="AY151" s="100">
        <v>2</v>
      </c>
      <c r="AZ151" s="100">
        <f t="shared" si="51"/>
        <v>13.25</v>
      </c>
      <c r="BA151" s="100">
        <f t="shared" si="52"/>
        <v>53</v>
      </c>
      <c r="BB151" s="99">
        <f t="shared" si="53"/>
        <v>5.3000000000000007</v>
      </c>
    </row>
    <row r="152" spans="1:54" s="77" customFormat="1" x14ac:dyDescent="0.3">
      <c r="A152" s="72">
        <v>148</v>
      </c>
      <c r="B152" s="64" t="s">
        <v>322</v>
      </c>
      <c r="C152" s="65" t="s">
        <v>323</v>
      </c>
      <c r="D152" s="103">
        <v>0.8</v>
      </c>
      <c r="E152" s="103">
        <f>Wellness!D152</f>
        <v>0.66666666666666663</v>
      </c>
      <c r="F152" s="103">
        <f>AVERAGE(Discipline!$D152,Discipline!$E152)</f>
        <v>0.73333333333333339</v>
      </c>
      <c r="G152" s="104" t="str" cm="1">
        <f t="array" ref="G152">_xlfn.IFS(F152&gt;=80%,"5",F152&gt;=70%,"4",F152&gt;=60%,"3",F152&gt;=50%,"2",F152&gt;=40%,"1",F152&lt;40%,"0")</f>
        <v>4</v>
      </c>
      <c r="H152" s="105">
        <v>14</v>
      </c>
      <c r="I152" s="105">
        <f t="shared" si="36"/>
        <v>1</v>
      </c>
      <c r="J152" s="104"/>
      <c r="K152" s="104">
        <v>2.75</v>
      </c>
      <c r="L152" s="104">
        <v>3.25</v>
      </c>
      <c r="M152" s="104">
        <f t="shared" si="37"/>
        <v>11</v>
      </c>
      <c r="N152" s="104">
        <f t="shared" si="38"/>
        <v>55.000000000000007</v>
      </c>
      <c r="O152" s="106">
        <f t="shared" si="42"/>
        <v>5.5000000000000009</v>
      </c>
      <c r="Q152" s="103">
        <f>IFERROR(VLOOKUP(B152,[1]Sheet1!B$4:E$241,4,FALSE),"ER")</f>
        <v>0.8169270833333333</v>
      </c>
      <c r="R152" s="103">
        <f>Wellness!X152</f>
        <v>0.26666666666666666</v>
      </c>
      <c r="S152" s="103">
        <f t="shared" si="43"/>
        <v>0.54179687499999996</v>
      </c>
      <c r="T152" s="104" t="str" cm="1">
        <f t="array" ref="T152">_xlfn.IFS(S152&gt;=80%,"5",S152&gt;=70%,"4",S152&gt;=60%,"3",S152&gt;=50%,"2",S152&gt;=40%,"1",S152&lt;40%,"0")</f>
        <v>2</v>
      </c>
      <c r="U152" s="105">
        <v>4</v>
      </c>
      <c r="V152" s="105">
        <f t="shared" si="39"/>
        <v>0</v>
      </c>
      <c r="W152" s="104">
        <v>2</v>
      </c>
      <c r="X152" s="104">
        <v>3.7142857142857144</v>
      </c>
      <c r="Y152" s="104">
        <v>3.8</v>
      </c>
      <c r="Z152" s="100">
        <f t="shared" si="44"/>
        <v>11.514285714285714</v>
      </c>
      <c r="AA152" s="100">
        <f t="shared" si="45"/>
        <v>46.057142857142857</v>
      </c>
      <c r="AB152" s="106">
        <f t="shared" si="46"/>
        <v>4.6057142857142859</v>
      </c>
      <c r="AD152" s="82">
        <v>0.88009259259259254</v>
      </c>
      <c r="AE152" s="82">
        <f>Wellness!AR152</f>
        <v>0.13333333333333333</v>
      </c>
      <c r="AF152" s="82">
        <f t="shared" si="47"/>
        <v>0.50671296296296298</v>
      </c>
      <c r="AG152" s="104" t="str" cm="1">
        <f t="array" ref="AG152">_xlfn.IFS(AF152&gt;=80%,"5",AF152&gt;=70%,"4",AF152&gt;=60%,"3",AF152&gt;=50%,"2",AF152&gt;=40%,"1",AF152&lt;40%,"0")</f>
        <v>2</v>
      </c>
      <c r="AH152" s="105">
        <v>1</v>
      </c>
      <c r="AI152" s="105">
        <f t="shared" si="40"/>
        <v>0</v>
      </c>
      <c r="AJ152" s="104">
        <v>3.75</v>
      </c>
      <c r="AK152" s="104">
        <v>2.3333333333333335</v>
      </c>
      <c r="AL152" s="104">
        <v>3</v>
      </c>
      <c r="AM152" s="100">
        <f t="shared" si="48"/>
        <v>11.083333333333334</v>
      </c>
      <c r="AN152" s="100">
        <f t="shared" si="49"/>
        <v>44.333333333333336</v>
      </c>
      <c r="AO152" s="106">
        <f t="shared" si="50"/>
        <v>4.4333333333333336</v>
      </c>
      <c r="AQ152" s="82">
        <v>0.88633578431372551</v>
      </c>
      <c r="AR152" s="82">
        <f>Wellness!X152</f>
        <v>0.26666666666666666</v>
      </c>
      <c r="AS152" s="103">
        <f>AVERAGE(Discipline!$D152,Discipline!$E152)</f>
        <v>0.73333333333333339</v>
      </c>
      <c r="AT152" s="104" t="str" cm="1">
        <f t="array" ref="AT152">_xlfn.IFS(AS152&gt;=80%,"5",AS152&gt;=70%,"4",AS152&gt;=60%,"3",AS152&gt;=50%,"2",AS152&gt;=40%,"1",AS152&lt;40%,"0")</f>
        <v>4</v>
      </c>
      <c r="AU152" s="105">
        <v>14</v>
      </c>
      <c r="AV152" s="105">
        <f t="shared" si="41"/>
        <v>1</v>
      </c>
      <c r="AW152" s="104"/>
      <c r="AX152" s="104">
        <v>2.5</v>
      </c>
      <c r="AY152" s="104">
        <v>2.3333333333333335</v>
      </c>
      <c r="AZ152" s="100">
        <f t="shared" si="51"/>
        <v>9.8333333333333339</v>
      </c>
      <c r="BA152" s="100">
        <f t="shared" si="52"/>
        <v>39.333333333333336</v>
      </c>
      <c r="BB152" s="106">
        <f t="shared" si="53"/>
        <v>3.9333333333333336</v>
      </c>
    </row>
    <row r="153" spans="1:54" s="77" customFormat="1" x14ac:dyDescent="0.3">
      <c r="A153" s="71">
        <v>149</v>
      </c>
      <c r="B153" s="60" t="s">
        <v>324</v>
      </c>
      <c r="C153" s="61" t="s">
        <v>325</v>
      </c>
      <c r="D153" s="82">
        <v>0.95</v>
      </c>
      <c r="E153" s="82">
        <f>Wellness!D153</f>
        <v>0.83333333333333337</v>
      </c>
      <c r="F153" s="82">
        <f>AVERAGE(Discipline!$D153,Discipline!$E153)</f>
        <v>0.89166666666666661</v>
      </c>
      <c r="G153" s="100" t="str" cm="1">
        <f t="array" ref="G153">_xlfn.IFS(F153&gt;=80%,"5",F153&gt;=70%,"4",F153&gt;=60%,"3",F153&gt;=50%,"2",F153&gt;=40%,"1",F153&lt;40%,"0")</f>
        <v>5</v>
      </c>
      <c r="H153" s="101">
        <v>21</v>
      </c>
      <c r="I153" s="101">
        <f t="shared" si="36"/>
        <v>3</v>
      </c>
      <c r="J153" s="100"/>
      <c r="K153" s="100">
        <v>2.6517857142857144</v>
      </c>
      <c r="L153" s="100">
        <v>3.5089285714285712</v>
      </c>
      <c r="M153" s="100">
        <f t="shared" si="37"/>
        <v>14.160714285714286</v>
      </c>
      <c r="N153" s="100">
        <f t="shared" si="38"/>
        <v>70.803571428571431</v>
      </c>
      <c r="O153" s="99">
        <f t="shared" si="42"/>
        <v>7.0803571428571432</v>
      </c>
      <c r="Q153" s="82">
        <f>IFERROR(VLOOKUP(B153,[1]Sheet1!B$4:E$241,4,FALSE),"ER")</f>
        <v>0.86110215053763439</v>
      </c>
      <c r="R153" s="82">
        <f>Wellness!X153</f>
        <v>0.66666666666666663</v>
      </c>
      <c r="S153" s="82">
        <f t="shared" si="43"/>
        <v>0.76388440860215057</v>
      </c>
      <c r="T153" s="100" t="str" cm="1">
        <f t="array" ref="T153">_xlfn.IFS(S153&gt;=80%,"5",S153&gt;=70%,"4",S153&gt;=60%,"3",S153&gt;=50%,"2",S153&gt;=40%,"1",S153&lt;40%,"0")</f>
        <v>4</v>
      </c>
      <c r="U153" s="101">
        <v>5</v>
      </c>
      <c r="V153" s="101">
        <f t="shared" si="39"/>
        <v>0</v>
      </c>
      <c r="W153" s="100">
        <v>0</v>
      </c>
      <c r="X153" s="100">
        <v>2.2857142857142856</v>
      </c>
      <c r="Y153" s="100">
        <v>2.8</v>
      </c>
      <c r="Z153" s="100">
        <f t="shared" si="44"/>
        <v>9.0857142857142854</v>
      </c>
      <c r="AA153" s="100">
        <f t="shared" si="45"/>
        <v>36.342857142857142</v>
      </c>
      <c r="AB153" s="99">
        <f t="shared" si="46"/>
        <v>3.6342857142857143</v>
      </c>
      <c r="AD153" s="82">
        <v>0.75416666666666676</v>
      </c>
      <c r="AE153" s="82">
        <f>Wellness!AR153</f>
        <v>0.13333333333333333</v>
      </c>
      <c r="AF153" s="82">
        <f t="shared" si="47"/>
        <v>0.44375000000000003</v>
      </c>
      <c r="AG153" s="100" t="str" cm="1">
        <f t="array" ref="AG153">_xlfn.IFS(AF153&gt;=80%,"5",AF153&gt;=70%,"4",AF153&gt;=60%,"3",AF153&gt;=50%,"2",AF153&gt;=40%,"1",AF153&lt;40%,"0")</f>
        <v>1</v>
      </c>
      <c r="AH153" s="101">
        <v>3</v>
      </c>
      <c r="AI153" s="101">
        <f t="shared" si="40"/>
        <v>0</v>
      </c>
      <c r="AJ153" s="100">
        <v>0.875</v>
      </c>
      <c r="AK153" s="100">
        <v>0.55555555555555558</v>
      </c>
      <c r="AL153" s="100">
        <v>0.375</v>
      </c>
      <c r="AM153" s="100">
        <f t="shared" si="48"/>
        <v>2.8055555555555554</v>
      </c>
      <c r="AN153" s="100">
        <f t="shared" si="49"/>
        <v>11.222222222222221</v>
      </c>
      <c r="AO153" s="99">
        <f t="shared" si="50"/>
        <v>1.1222222222222222</v>
      </c>
      <c r="AQ153" s="82">
        <v>0.81944444444444442</v>
      </c>
      <c r="AR153" s="82">
        <f>Wellness!X153</f>
        <v>0.66666666666666663</v>
      </c>
      <c r="AS153" s="82">
        <f>AVERAGE(Discipline!$D153,Discipline!$E153)</f>
        <v>0.89166666666666661</v>
      </c>
      <c r="AT153" s="100" t="str" cm="1">
        <f t="array" ref="AT153">_xlfn.IFS(AS153&gt;=80%,"5",AS153&gt;=70%,"4",AS153&gt;=60%,"3",AS153&gt;=50%,"2",AS153&gt;=40%,"1",AS153&lt;40%,"0")</f>
        <v>5</v>
      </c>
      <c r="AU153" s="101">
        <v>21</v>
      </c>
      <c r="AV153" s="101">
        <f t="shared" si="41"/>
        <v>3</v>
      </c>
      <c r="AW153" s="100"/>
      <c r="AX153" s="100">
        <v>2.875</v>
      </c>
      <c r="AY153" s="100">
        <v>2.3333333333333335</v>
      </c>
      <c r="AZ153" s="100">
        <f t="shared" si="51"/>
        <v>13.208333333333334</v>
      </c>
      <c r="BA153" s="100">
        <f t="shared" si="52"/>
        <v>52.833333333333329</v>
      </c>
      <c r="BB153" s="99">
        <f t="shared" si="53"/>
        <v>5.2833333333333332</v>
      </c>
    </row>
    <row r="154" spans="1:54" s="77" customFormat="1" x14ac:dyDescent="0.3">
      <c r="A154" s="72">
        <v>150</v>
      </c>
      <c r="B154" s="64" t="s">
        <v>326</v>
      </c>
      <c r="C154" s="65" t="s">
        <v>327</v>
      </c>
      <c r="D154" s="103">
        <v>1</v>
      </c>
      <c r="E154" s="103">
        <f>Wellness!D154</f>
        <v>0.66666666666666663</v>
      </c>
      <c r="F154" s="103">
        <f>AVERAGE(Discipline!$D154,Discipline!$E154)</f>
        <v>0.83333333333333326</v>
      </c>
      <c r="G154" s="104" t="str" cm="1">
        <f t="array" ref="G154">_xlfn.IFS(F154&gt;=80%,"5",F154&gt;=70%,"4",F154&gt;=60%,"3",F154&gt;=50%,"2",F154&gt;=40%,"1",F154&lt;40%,"0")</f>
        <v>5</v>
      </c>
      <c r="H154" s="105">
        <v>10</v>
      </c>
      <c r="I154" s="105">
        <f t="shared" si="36"/>
        <v>1</v>
      </c>
      <c r="J154" s="104"/>
      <c r="K154" s="104">
        <v>2</v>
      </c>
      <c r="L154" s="104">
        <v>1.75</v>
      </c>
      <c r="M154" s="104">
        <f t="shared" si="37"/>
        <v>9.75</v>
      </c>
      <c r="N154" s="104">
        <f t="shared" si="38"/>
        <v>48.75</v>
      </c>
      <c r="O154" s="106">
        <f t="shared" si="42"/>
        <v>4.875</v>
      </c>
      <c r="Q154" s="103">
        <f>IFERROR(VLOOKUP(B154,[1]Sheet1!B$4:E$241,4,FALSE),"ER")</f>
        <v>0.90109375000000003</v>
      </c>
      <c r="R154" s="103">
        <f>Wellness!X154</f>
        <v>0.26666666666666666</v>
      </c>
      <c r="S154" s="103">
        <f t="shared" si="43"/>
        <v>0.58388020833333332</v>
      </c>
      <c r="T154" s="104" t="str" cm="1">
        <f t="array" ref="T154">_xlfn.IFS(S154&gt;=80%,"5",S154&gt;=70%,"4",S154&gt;=60%,"3",S154&gt;=50%,"2",S154&gt;=40%,"1",S154&lt;40%,"0")</f>
        <v>2</v>
      </c>
      <c r="U154" s="105">
        <v>5</v>
      </c>
      <c r="V154" s="105">
        <f t="shared" si="39"/>
        <v>0</v>
      </c>
      <c r="W154" s="104">
        <v>2</v>
      </c>
      <c r="X154" s="104">
        <v>3.8571428571428572</v>
      </c>
      <c r="Y154" s="104">
        <v>4.2</v>
      </c>
      <c r="Z154" s="100">
        <f t="shared" si="44"/>
        <v>12.057142857142857</v>
      </c>
      <c r="AA154" s="100">
        <f t="shared" si="45"/>
        <v>48.228571428571428</v>
      </c>
      <c r="AB154" s="106">
        <f t="shared" si="46"/>
        <v>4.822857142857143</v>
      </c>
      <c r="AD154" s="82">
        <v>0.91288156288156286</v>
      </c>
      <c r="AE154" s="82">
        <f>Wellness!AR154</f>
        <v>0.46666666666666667</v>
      </c>
      <c r="AF154" s="82">
        <f t="shared" si="47"/>
        <v>0.68977411477411477</v>
      </c>
      <c r="AG154" s="104" t="str" cm="1">
        <f t="array" ref="AG154">_xlfn.IFS(AF154&gt;=80%,"5",AF154&gt;=70%,"4",AF154&gt;=60%,"3",AF154&gt;=50%,"2",AF154&gt;=40%,"1",AF154&lt;40%,"0")</f>
        <v>3</v>
      </c>
      <c r="AH154" s="105">
        <v>8</v>
      </c>
      <c r="AI154" s="105">
        <f t="shared" si="40"/>
        <v>0</v>
      </c>
      <c r="AJ154" s="104">
        <v>3.625</v>
      </c>
      <c r="AK154" s="104">
        <v>2.4444444444444446</v>
      </c>
      <c r="AL154" s="104">
        <v>2</v>
      </c>
      <c r="AM154" s="100">
        <f t="shared" si="48"/>
        <v>11.069444444444445</v>
      </c>
      <c r="AN154" s="100">
        <f t="shared" si="49"/>
        <v>44.277777777777779</v>
      </c>
      <c r="AO154" s="106">
        <f t="shared" si="50"/>
        <v>4.427777777777778</v>
      </c>
      <c r="AQ154" s="82">
        <v>0.95892857142857135</v>
      </c>
      <c r="AR154" s="82">
        <f>Wellness!X154</f>
        <v>0.26666666666666666</v>
      </c>
      <c r="AS154" s="103">
        <f>AVERAGE(Discipline!$D154,Discipline!$E154)</f>
        <v>0.83333333333333326</v>
      </c>
      <c r="AT154" s="104" t="str" cm="1">
        <f t="array" ref="AT154">_xlfn.IFS(AS154&gt;=80%,"5",AS154&gt;=70%,"4",AS154&gt;=60%,"3",AS154&gt;=50%,"2",AS154&gt;=40%,"1",AS154&lt;40%,"0")</f>
        <v>5</v>
      </c>
      <c r="AU154" s="105">
        <v>10</v>
      </c>
      <c r="AV154" s="105">
        <f t="shared" si="41"/>
        <v>1</v>
      </c>
      <c r="AW154" s="104"/>
      <c r="AX154" s="104">
        <v>4.25</v>
      </c>
      <c r="AY154" s="104">
        <v>3.6666666666666665</v>
      </c>
      <c r="AZ154" s="100">
        <f t="shared" si="51"/>
        <v>13.916666666666666</v>
      </c>
      <c r="BA154" s="100">
        <f t="shared" si="52"/>
        <v>55.666666666666664</v>
      </c>
      <c r="BB154" s="106">
        <f t="shared" si="53"/>
        <v>5.5666666666666664</v>
      </c>
    </row>
    <row r="155" spans="1:54" s="77" customFormat="1" x14ac:dyDescent="0.3">
      <c r="A155" s="71">
        <v>151</v>
      </c>
      <c r="B155" s="60" t="s">
        <v>328</v>
      </c>
      <c r="C155" s="61" t="s">
        <v>329</v>
      </c>
      <c r="D155" s="82">
        <v>0.95</v>
      </c>
      <c r="E155" s="82">
        <f>Wellness!D155</f>
        <v>0.8</v>
      </c>
      <c r="F155" s="82">
        <f>AVERAGE(Discipline!$D155,Discipline!$E155)</f>
        <v>0.875</v>
      </c>
      <c r="G155" s="100" t="str" cm="1">
        <f t="array" ref="G155">_xlfn.IFS(F155&gt;=80%,"5",F155&gt;=70%,"4",F155&gt;=60%,"3",F155&gt;=50%,"2",F155&gt;=40%,"1",F155&lt;40%,"0")</f>
        <v>5</v>
      </c>
      <c r="H155" s="101">
        <v>17</v>
      </c>
      <c r="I155" s="101">
        <f t="shared" si="36"/>
        <v>2</v>
      </c>
      <c r="J155" s="100"/>
      <c r="K155" s="100">
        <v>2.4285714285714284</v>
      </c>
      <c r="L155" s="100">
        <v>3.1428571428571428</v>
      </c>
      <c r="M155" s="100">
        <f t="shared" si="37"/>
        <v>12.571428571428571</v>
      </c>
      <c r="N155" s="100">
        <f t="shared" si="38"/>
        <v>62.857142857142854</v>
      </c>
      <c r="O155" s="99">
        <f t="shared" si="42"/>
        <v>6.2857142857142856</v>
      </c>
      <c r="Q155" s="82">
        <f>IFERROR(VLOOKUP(B155,[1]Sheet1!B$4:E$241,4,FALSE),"ER")</f>
        <v>0.81928763440860208</v>
      </c>
      <c r="R155" s="82">
        <f>Wellness!X155</f>
        <v>0.66666666666666663</v>
      </c>
      <c r="S155" s="82">
        <f t="shared" si="43"/>
        <v>0.74297715053763436</v>
      </c>
      <c r="T155" s="100" t="str" cm="1">
        <f t="array" ref="T155">_xlfn.IFS(S155&gt;=80%,"5",S155&gt;=70%,"4",S155&gt;=60%,"3",S155&gt;=50%,"2",S155&gt;=40%,"1",S155&lt;40%,"0")</f>
        <v>4</v>
      </c>
      <c r="U155" s="101">
        <v>6</v>
      </c>
      <c r="V155" s="101">
        <f t="shared" si="39"/>
        <v>0</v>
      </c>
      <c r="W155" s="100">
        <v>2</v>
      </c>
      <c r="X155" s="100">
        <v>3.5714285714285716</v>
      </c>
      <c r="Y155" s="100">
        <v>4</v>
      </c>
      <c r="Z155" s="100">
        <f t="shared" si="44"/>
        <v>13.571428571428571</v>
      </c>
      <c r="AA155" s="100">
        <f t="shared" si="45"/>
        <v>54.285714285714285</v>
      </c>
      <c r="AB155" s="99">
        <f t="shared" si="46"/>
        <v>5.4285714285714288</v>
      </c>
      <c r="AD155" s="82">
        <v>0.80694444444444446</v>
      </c>
      <c r="AE155" s="82">
        <f>Wellness!AR155</f>
        <v>0.66666666666666663</v>
      </c>
      <c r="AF155" s="82">
        <f t="shared" si="47"/>
        <v>0.73680555555555549</v>
      </c>
      <c r="AG155" s="100" t="str" cm="1">
        <f t="array" ref="AG155">_xlfn.IFS(AF155&gt;=80%,"5",AF155&gt;=70%,"4",AF155&gt;=60%,"3",AF155&gt;=50%,"2",AF155&gt;=40%,"1",AF155&lt;40%,"0")</f>
        <v>4</v>
      </c>
      <c r="AH155" s="101">
        <v>7</v>
      </c>
      <c r="AI155" s="101">
        <f t="shared" si="40"/>
        <v>0</v>
      </c>
      <c r="AJ155" s="100">
        <v>1.5</v>
      </c>
      <c r="AK155" s="100">
        <v>0.55555555555555558</v>
      </c>
      <c r="AL155" s="100">
        <v>0.75</v>
      </c>
      <c r="AM155" s="100">
        <f t="shared" si="48"/>
        <v>6.8055555555555554</v>
      </c>
      <c r="AN155" s="100">
        <f t="shared" si="49"/>
        <v>27.222222222222221</v>
      </c>
      <c r="AO155" s="99">
        <f t="shared" si="50"/>
        <v>2.7222222222222223</v>
      </c>
      <c r="AQ155" s="82">
        <v>0.87150621118012428</v>
      </c>
      <c r="AR155" s="82">
        <f>Wellness!X155</f>
        <v>0.66666666666666663</v>
      </c>
      <c r="AS155" s="82">
        <f>AVERAGE(Discipline!$D155,Discipline!$E155)</f>
        <v>0.875</v>
      </c>
      <c r="AT155" s="100" t="str" cm="1">
        <f t="array" ref="AT155">_xlfn.IFS(AS155&gt;=80%,"5",AS155&gt;=70%,"4",AS155&gt;=60%,"3",AS155&gt;=50%,"2",AS155&gt;=40%,"1",AS155&lt;40%,"0")</f>
        <v>5</v>
      </c>
      <c r="AU155" s="101">
        <v>17</v>
      </c>
      <c r="AV155" s="101">
        <f t="shared" si="41"/>
        <v>2</v>
      </c>
      <c r="AW155" s="100"/>
      <c r="AX155" s="100">
        <v>2.25</v>
      </c>
      <c r="AY155" s="100">
        <v>2.3333333333333335</v>
      </c>
      <c r="AZ155" s="100">
        <f t="shared" si="51"/>
        <v>11.583333333333334</v>
      </c>
      <c r="BA155" s="100">
        <f t="shared" si="52"/>
        <v>46.333333333333336</v>
      </c>
      <c r="BB155" s="99">
        <f t="shared" si="53"/>
        <v>4.6333333333333337</v>
      </c>
    </row>
    <row r="156" spans="1:54" s="77" customFormat="1" x14ac:dyDescent="0.3">
      <c r="A156" s="72">
        <v>152</v>
      </c>
      <c r="B156" s="64" t="s">
        <v>330</v>
      </c>
      <c r="C156" s="65" t="s">
        <v>331</v>
      </c>
      <c r="D156" s="103">
        <v>0.75</v>
      </c>
      <c r="E156" s="103">
        <f>Wellness!D156</f>
        <v>0.66666666666666663</v>
      </c>
      <c r="F156" s="103">
        <f>AVERAGE(Discipline!$D156,Discipline!$E156)</f>
        <v>0.70833333333333326</v>
      </c>
      <c r="G156" s="104" t="str" cm="1">
        <f t="array" ref="G156">_xlfn.IFS(F156&gt;=80%,"5",F156&gt;=70%,"4",F156&gt;=60%,"3",F156&gt;=50%,"2",F156&gt;=40%,"1",F156&lt;40%,"0")</f>
        <v>4</v>
      </c>
      <c r="H156" s="105">
        <v>9</v>
      </c>
      <c r="I156" s="105">
        <f t="shared" si="36"/>
        <v>0</v>
      </c>
      <c r="J156" s="104"/>
      <c r="K156" s="104">
        <v>2.25</v>
      </c>
      <c r="L156" s="104">
        <v>3</v>
      </c>
      <c r="M156" s="104">
        <f t="shared" si="37"/>
        <v>9.25</v>
      </c>
      <c r="N156" s="104">
        <f t="shared" si="38"/>
        <v>46.25</v>
      </c>
      <c r="O156" s="106">
        <f t="shared" si="42"/>
        <v>4.625</v>
      </c>
      <c r="Q156" s="103">
        <f>IFERROR(VLOOKUP(B156,[1]Sheet1!B$4:E$241,4,FALSE),"ER")</f>
        <v>0.73010752688172043</v>
      </c>
      <c r="R156" s="103">
        <f>Wellness!X156</f>
        <v>3.3333333333333333E-2</v>
      </c>
      <c r="S156" s="103">
        <f t="shared" si="43"/>
        <v>0.38172043010752688</v>
      </c>
      <c r="T156" s="104" t="str" cm="1">
        <f t="array" ref="T156">_xlfn.IFS(S156&gt;=80%,"5",S156&gt;=70%,"4",S156&gt;=60%,"3",S156&gt;=50%,"2",S156&gt;=40%,"1",S156&lt;40%,"0")</f>
        <v>0</v>
      </c>
      <c r="U156" s="105">
        <v>1</v>
      </c>
      <c r="V156" s="105">
        <f t="shared" si="39"/>
        <v>0</v>
      </c>
      <c r="W156" s="104">
        <v>0</v>
      </c>
      <c r="X156" s="104">
        <v>1.5714285714285714</v>
      </c>
      <c r="Y156" s="104">
        <v>2.8</v>
      </c>
      <c r="Z156" s="100">
        <f t="shared" si="44"/>
        <v>4.371428571428571</v>
      </c>
      <c r="AA156" s="100">
        <f t="shared" si="45"/>
        <v>17.485714285714284</v>
      </c>
      <c r="AB156" s="106">
        <f t="shared" si="46"/>
        <v>1.7485714285714284</v>
      </c>
      <c r="AD156" s="82">
        <v>0.80972222222222223</v>
      </c>
      <c r="AE156" s="82">
        <f>Wellness!AR156</f>
        <v>0.3</v>
      </c>
      <c r="AF156" s="82">
        <f t="shared" si="47"/>
        <v>0.55486111111111114</v>
      </c>
      <c r="AG156" s="104" t="str" cm="1">
        <f t="array" ref="AG156">_xlfn.IFS(AF156&gt;=80%,"5",AF156&gt;=70%,"4",AF156&gt;=60%,"3",AF156&gt;=50%,"2",AF156&gt;=40%,"1",AF156&lt;40%,"0")</f>
        <v>2</v>
      </c>
      <c r="AH156" s="105">
        <v>5</v>
      </c>
      <c r="AI156" s="105">
        <f t="shared" si="40"/>
        <v>0</v>
      </c>
      <c r="AJ156" s="104">
        <v>2.75</v>
      </c>
      <c r="AK156" s="104">
        <v>0.66666666666666663</v>
      </c>
      <c r="AL156" s="104">
        <v>1.375</v>
      </c>
      <c r="AM156" s="100">
        <f t="shared" si="48"/>
        <v>6.7916666666666661</v>
      </c>
      <c r="AN156" s="100">
        <f t="shared" si="49"/>
        <v>27.166666666666668</v>
      </c>
      <c r="AO156" s="106">
        <f t="shared" si="50"/>
        <v>2.7166666666666668</v>
      </c>
      <c r="AQ156" s="82">
        <v>0.82039337474120089</v>
      </c>
      <c r="AR156" s="82">
        <f>Wellness!X156</f>
        <v>3.3333333333333333E-2</v>
      </c>
      <c r="AS156" s="103">
        <f>AVERAGE(Discipline!$D156,Discipline!$E156)</f>
        <v>0.70833333333333326</v>
      </c>
      <c r="AT156" s="104" t="str" cm="1">
        <f t="array" ref="AT156">_xlfn.IFS(AS156&gt;=80%,"5",AS156&gt;=70%,"4",AS156&gt;=60%,"3",AS156&gt;=50%,"2",AS156&gt;=40%,"1",AS156&lt;40%,"0")</f>
        <v>4</v>
      </c>
      <c r="AU156" s="105">
        <v>9</v>
      </c>
      <c r="AV156" s="105">
        <f t="shared" si="41"/>
        <v>0</v>
      </c>
      <c r="AW156" s="104"/>
      <c r="AX156" s="104">
        <v>2.75</v>
      </c>
      <c r="AY156" s="104">
        <v>3</v>
      </c>
      <c r="AZ156" s="100">
        <f t="shared" si="51"/>
        <v>9.75</v>
      </c>
      <c r="BA156" s="100">
        <f t="shared" si="52"/>
        <v>39</v>
      </c>
      <c r="BB156" s="106">
        <f t="shared" si="53"/>
        <v>3.9000000000000004</v>
      </c>
    </row>
    <row r="157" spans="1:54" s="77" customFormat="1" x14ac:dyDescent="0.3">
      <c r="A157" s="71">
        <v>153</v>
      </c>
      <c r="B157" s="60" t="s">
        <v>332</v>
      </c>
      <c r="C157" s="61" t="s">
        <v>333</v>
      </c>
      <c r="D157" s="82">
        <v>0.93330000000000002</v>
      </c>
      <c r="E157" s="82">
        <f>Wellness!D157</f>
        <v>0.93333333333333335</v>
      </c>
      <c r="F157" s="82">
        <f>AVERAGE(Discipline!$D157,Discipline!$E157)</f>
        <v>0.93331666666666668</v>
      </c>
      <c r="G157" s="100" t="str" cm="1">
        <f t="array" ref="G157">_xlfn.IFS(F157&gt;=80%,"5",F157&gt;=70%,"4",F157&gt;=60%,"3",F157&gt;=50%,"2",F157&gt;=40%,"1",F157&lt;40%,"0")</f>
        <v>5</v>
      </c>
      <c r="H157" s="101">
        <v>19</v>
      </c>
      <c r="I157" s="101">
        <f t="shared" si="36"/>
        <v>2</v>
      </c>
      <c r="J157" s="100"/>
      <c r="K157" s="100">
        <v>1.5</v>
      </c>
      <c r="L157" s="100">
        <v>2</v>
      </c>
      <c r="M157" s="100">
        <f t="shared" si="37"/>
        <v>10.5</v>
      </c>
      <c r="N157" s="100">
        <f t="shared" si="38"/>
        <v>52.5</v>
      </c>
      <c r="O157" s="99">
        <f t="shared" si="42"/>
        <v>5.25</v>
      </c>
      <c r="Q157" s="82">
        <f>IFERROR(VLOOKUP(B157,[1]Sheet1!B$4:E$241,4,FALSE),"ER")</f>
        <v>0.87958333333333338</v>
      </c>
      <c r="R157" s="82">
        <f>Wellness!X157</f>
        <v>0.93333333333333335</v>
      </c>
      <c r="S157" s="82">
        <f t="shared" si="43"/>
        <v>0.90645833333333337</v>
      </c>
      <c r="T157" s="100" t="str" cm="1">
        <f t="array" ref="T157">_xlfn.IFS(S157&gt;=80%,"5",S157&gt;=70%,"4",S157&gt;=60%,"3",S157&gt;=50%,"2",S157&gt;=40%,"1",S157&lt;40%,"0")</f>
        <v>5</v>
      </c>
      <c r="U157" s="101">
        <v>11</v>
      </c>
      <c r="V157" s="101">
        <f t="shared" si="39"/>
        <v>1</v>
      </c>
      <c r="W157" s="100">
        <v>2</v>
      </c>
      <c r="X157" s="100">
        <v>3.7142857142857144</v>
      </c>
      <c r="Y157" s="100">
        <v>3.6</v>
      </c>
      <c r="Z157" s="100">
        <f t="shared" si="44"/>
        <v>15.314285714285715</v>
      </c>
      <c r="AA157" s="100">
        <f t="shared" si="45"/>
        <v>61.257142857142853</v>
      </c>
      <c r="AB157" s="99">
        <f t="shared" si="46"/>
        <v>6.1257142857142854</v>
      </c>
      <c r="AD157" s="82">
        <v>0.88381642512077296</v>
      </c>
      <c r="AE157" s="82">
        <f>Wellness!AR157</f>
        <v>0.8666666666666667</v>
      </c>
      <c r="AF157" s="82">
        <f t="shared" si="47"/>
        <v>0.87524154589371983</v>
      </c>
      <c r="AG157" s="100" t="str" cm="1">
        <f t="array" ref="AG157">_xlfn.IFS(AF157&gt;=80%,"5",AF157&gt;=70%,"4",AF157&gt;=60%,"3",AF157&gt;=50%,"2",AF157&gt;=40%,"1",AF157&lt;40%,"0")</f>
        <v>5</v>
      </c>
      <c r="AH157" s="101">
        <v>12</v>
      </c>
      <c r="AI157" s="101">
        <f t="shared" si="40"/>
        <v>1</v>
      </c>
      <c r="AJ157" s="100">
        <v>3.25</v>
      </c>
      <c r="AK157" s="100">
        <v>2.4444444444444446</v>
      </c>
      <c r="AL157" s="100">
        <v>2.75</v>
      </c>
      <c r="AM157" s="100">
        <f t="shared" si="48"/>
        <v>14.444444444444445</v>
      </c>
      <c r="AN157" s="100">
        <f t="shared" si="49"/>
        <v>57.777777777777786</v>
      </c>
      <c r="AO157" s="99">
        <f t="shared" si="50"/>
        <v>5.7777777777777786</v>
      </c>
      <c r="AQ157" s="82">
        <v>0.85444099378881988</v>
      </c>
      <c r="AR157" s="82">
        <f>Wellness!X157</f>
        <v>0.93333333333333335</v>
      </c>
      <c r="AS157" s="82">
        <f>AVERAGE(Discipline!$D157,Discipline!$E157)</f>
        <v>0.93331666666666668</v>
      </c>
      <c r="AT157" s="100" t="str" cm="1">
        <f t="array" ref="AT157">_xlfn.IFS(AS157&gt;=80%,"5",AS157&gt;=70%,"4",AS157&gt;=60%,"3",AS157&gt;=50%,"2",AS157&gt;=40%,"1",AS157&lt;40%,"0")</f>
        <v>5</v>
      </c>
      <c r="AU157" s="101">
        <v>19</v>
      </c>
      <c r="AV157" s="101">
        <f t="shared" si="41"/>
        <v>2</v>
      </c>
      <c r="AW157" s="100"/>
      <c r="AX157" s="100">
        <v>2.625</v>
      </c>
      <c r="AY157" s="100">
        <v>2.3333333333333335</v>
      </c>
      <c r="AZ157" s="100">
        <f t="shared" si="51"/>
        <v>11.958333333333334</v>
      </c>
      <c r="BA157" s="100">
        <f t="shared" si="52"/>
        <v>47.833333333333336</v>
      </c>
      <c r="BB157" s="99">
        <f t="shared" si="53"/>
        <v>4.7833333333333341</v>
      </c>
    </row>
    <row r="158" spans="1:54" s="77" customFormat="1" x14ac:dyDescent="0.3">
      <c r="A158" s="72">
        <v>154</v>
      </c>
      <c r="B158" s="64" t="s">
        <v>334</v>
      </c>
      <c r="C158" s="65" t="s">
        <v>335</v>
      </c>
      <c r="D158" s="103">
        <v>0.95</v>
      </c>
      <c r="E158" s="103">
        <f>Wellness!D158</f>
        <v>0.36666666666666664</v>
      </c>
      <c r="F158" s="103">
        <f>AVERAGE(Discipline!$D158,Discipline!$E158)</f>
        <v>0.65833333333333333</v>
      </c>
      <c r="G158" s="104" t="str" cm="1">
        <f t="array" ref="G158">_xlfn.IFS(F158&gt;=80%,"5",F158&gt;=70%,"4",F158&gt;=60%,"3",F158&gt;=50%,"2",F158&gt;=40%,"1",F158&lt;40%,"0")</f>
        <v>3</v>
      </c>
      <c r="H158" s="105">
        <v>9</v>
      </c>
      <c r="I158" s="105">
        <f t="shared" si="36"/>
        <v>0</v>
      </c>
      <c r="J158" s="104"/>
      <c r="K158" s="104">
        <v>1.4910714285714286</v>
      </c>
      <c r="L158" s="104">
        <v>1.8303571428571428</v>
      </c>
      <c r="M158" s="104">
        <f t="shared" si="37"/>
        <v>6.3214285714285712</v>
      </c>
      <c r="N158" s="104">
        <f t="shared" si="38"/>
        <v>31.607142857142854</v>
      </c>
      <c r="O158" s="106">
        <f t="shared" si="42"/>
        <v>3.1607142857142856</v>
      </c>
      <c r="Q158" s="103">
        <f>IFERROR(VLOOKUP(B158,[1]Sheet1!B$4:E$241,4,FALSE),"ER")</f>
        <v>0.82442204301075273</v>
      </c>
      <c r="R158" s="103">
        <f>Wellness!X158</f>
        <v>6.6666666666666666E-2</v>
      </c>
      <c r="S158" s="103">
        <f t="shared" si="43"/>
        <v>0.44554435483870969</v>
      </c>
      <c r="T158" s="104" t="str" cm="1">
        <f t="array" ref="T158">_xlfn.IFS(S158&gt;=80%,"5",S158&gt;=70%,"4",S158&gt;=60%,"3",S158&gt;=50%,"2",S158&gt;=40%,"1",S158&lt;40%,"0")</f>
        <v>1</v>
      </c>
      <c r="U158" s="105">
        <v>0</v>
      </c>
      <c r="V158" s="105">
        <f t="shared" si="39"/>
        <v>0</v>
      </c>
      <c r="W158" s="104">
        <v>2</v>
      </c>
      <c r="X158" s="104">
        <v>2.4285714285714284</v>
      </c>
      <c r="Y158" s="104">
        <v>1.8</v>
      </c>
      <c r="Z158" s="100">
        <f t="shared" si="44"/>
        <v>7.2285714285714286</v>
      </c>
      <c r="AA158" s="100">
        <f t="shared" si="45"/>
        <v>28.914285714285715</v>
      </c>
      <c r="AB158" s="106">
        <f t="shared" si="46"/>
        <v>2.8914285714285715</v>
      </c>
      <c r="AD158" s="82">
        <v>0.80277777777777781</v>
      </c>
      <c r="AE158" s="82">
        <f>Wellness!AR158</f>
        <v>6.6666666666666666E-2</v>
      </c>
      <c r="AF158" s="82">
        <f t="shared" si="47"/>
        <v>0.43472222222222223</v>
      </c>
      <c r="AG158" s="104" t="str" cm="1">
        <f t="array" ref="AG158">_xlfn.IFS(AF158&gt;=80%,"5",AF158&gt;=70%,"4",AF158&gt;=60%,"3",AF158&gt;=50%,"2",AF158&gt;=40%,"1",AF158&lt;40%,"0")</f>
        <v>1</v>
      </c>
      <c r="AH158" s="105">
        <v>1</v>
      </c>
      <c r="AI158" s="105">
        <f t="shared" si="40"/>
        <v>0</v>
      </c>
      <c r="AJ158" s="104">
        <v>2.875</v>
      </c>
      <c r="AK158" s="104">
        <v>1.3333333333333333</v>
      </c>
      <c r="AL158" s="104">
        <v>2</v>
      </c>
      <c r="AM158" s="100">
        <f t="shared" si="48"/>
        <v>7.208333333333333</v>
      </c>
      <c r="AN158" s="100">
        <f t="shared" si="49"/>
        <v>28.833333333333332</v>
      </c>
      <c r="AO158" s="106">
        <f t="shared" si="50"/>
        <v>2.8833333333333333</v>
      </c>
      <c r="AQ158" s="82">
        <v>0.86020531400966194</v>
      </c>
      <c r="AR158" s="82">
        <f>Wellness!X158</f>
        <v>6.6666666666666666E-2</v>
      </c>
      <c r="AS158" s="103">
        <f>AVERAGE(Discipline!$D158,Discipline!$E158)</f>
        <v>0.65833333333333333</v>
      </c>
      <c r="AT158" s="104" t="str" cm="1">
        <f t="array" ref="AT158">_xlfn.IFS(AS158&gt;=80%,"5",AS158&gt;=70%,"4",AS158&gt;=60%,"3",AS158&gt;=50%,"2",AS158&gt;=40%,"1",AS158&lt;40%,"0")</f>
        <v>3</v>
      </c>
      <c r="AU158" s="105">
        <v>9</v>
      </c>
      <c r="AV158" s="105">
        <f t="shared" si="41"/>
        <v>0</v>
      </c>
      <c r="AW158" s="104"/>
      <c r="AX158" s="104">
        <v>3.5</v>
      </c>
      <c r="AY158" s="104">
        <v>3</v>
      </c>
      <c r="AZ158" s="100">
        <f t="shared" si="51"/>
        <v>9.5</v>
      </c>
      <c r="BA158" s="100">
        <f t="shared" si="52"/>
        <v>38</v>
      </c>
      <c r="BB158" s="106">
        <f t="shared" si="53"/>
        <v>3.8000000000000003</v>
      </c>
    </row>
    <row r="159" spans="1:54" s="77" customFormat="1" x14ac:dyDescent="0.3">
      <c r="A159" s="71">
        <v>155</v>
      </c>
      <c r="B159" s="60" t="s">
        <v>336</v>
      </c>
      <c r="C159" s="61" t="s">
        <v>337</v>
      </c>
      <c r="D159" s="82">
        <v>0.85709999999999997</v>
      </c>
      <c r="E159" s="82">
        <f>Wellness!D159</f>
        <v>0.66666666666666663</v>
      </c>
      <c r="F159" s="82">
        <f>AVERAGE(Discipline!$D159,Discipline!$E159)</f>
        <v>0.76188333333333325</v>
      </c>
      <c r="G159" s="100" t="str" cm="1">
        <f t="array" ref="G159">_xlfn.IFS(F159&gt;=80%,"5",F159&gt;=70%,"4",F159&gt;=60%,"3",F159&gt;=50%,"2",F159&gt;=40%,"1",F159&lt;40%,"0")</f>
        <v>4</v>
      </c>
      <c r="H159" s="101">
        <v>6</v>
      </c>
      <c r="I159" s="101">
        <f t="shared" si="36"/>
        <v>0</v>
      </c>
      <c r="J159" s="100"/>
      <c r="K159" s="100">
        <v>2.75</v>
      </c>
      <c r="L159" s="100">
        <v>2.75</v>
      </c>
      <c r="M159" s="100">
        <f t="shared" si="37"/>
        <v>9.5</v>
      </c>
      <c r="N159" s="100">
        <f t="shared" si="38"/>
        <v>47.5</v>
      </c>
      <c r="O159" s="99">
        <f t="shared" si="42"/>
        <v>4.75</v>
      </c>
      <c r="Q159" s="82">
        <f>IFERROR(VLOOKUP(B159,[1]Sheet1!B$4:E$241,4,FALSE),"ER")</f>
        <v>0.82948975044563278</v>
      </c>
      <c r="R159" s="82">
        <f>Wellness!X159</f>
        <v>0.16666666666666666</v>
      </c>
      <c r="S159" s="82">
        <f t="shared" si="43"/>
        <v>0.4980782085561497</v>
      </c>
      <c r="T159" s="100" t="str" cm="1">
        <f t="array" ref="T159">_xlfn.IFS(S159&gt;=80%,"5",S159&gt;=70%,"4",S159&gt;=60%,"3",S159&gt;=50%,"2",S159&gt;=40%,"1",S159&lt;40%,"0")</f>
        <v>1</v>
      </c>
      <c r="U159" s="101">
        <v>3</v>
      </c>
      <c r="V159" s="101">
        <f t="shared" si="39"/>
        <v>0</v>
      </c>
      <c r="W159" s="100">
        <v>2</v>
      </c>
      <c r="X159" s="100">
        <v>2.1428571428571428</v>
      </c>
      <c r="Y159" s="100">
        <v>2.6</v>
      </c>
      <c r="Z159" s="100">
        <f t="shared" si="44"/>
        <v>7.742857142857142</v>
      </c>
      <c r="AA159" s="100">
        <f t="shared" si="45"/>
        <v>30.971428571428568</v>
      </c>
      <c r="AB159" s="99">
        <f t="shared" si="46"/>
        <v>3.097142857142857</v>
      </c>
      <c r="AD159" s="82">
        <v>0.88426501035196681</v>
      </c>
      <c r="AE159" s="82">
        <f>Wellness!AR159</f>
        <v>0.26666666666666666</v>
      </c>
      <c r="AF159" s="82">
        <f t="shared" si="47"/>
        <v>0.57546583850931676</v>
      </c>
      <c r="AG159" s="100" t="str" cm="1">
        <f t="array" ref="AG159">_xlfn.IFS(AF159&gt;=80%,"5",AF159&gt;=70%,"4",AF159&gt;=60%,"3",AF159&gt;=50%,"2",AF159&gt;=40%,"1",AF159&lt;40%,"0")</f>
        <v>2</v>
      </c>
      <c r="AH159" s="101">
        <v>5</v>
      </c>
      <c r="AI159" s="101">
        <f t="shared" si="40"/>
        <v>0</v>
      </c>
      <c r="AJ159" s="100">
        <v>3.375</v>
      </c>
      <c r="AK159" s="100">
        <v>1.3333333333333333</v>
      </c>
      <c r="AL159" s="100">
        <v>1.75</v>
      </c>
      <c r="AM159" s="100">
        <f t="shared" si="48"/>
        <v>8.4583333333333321</v>
      </c>
      <c r="AN159" s="100">
        <f t="shared" si="49"/>
        <v>33.833333333333329</v>
      </c>
      <c r="AO159" s="99">
        <f t="shared" si="50"/>
        <v>3.3833333333333329</v>
      </c>
      <c r="AQ159" s="82">
        <v>0.81964285714285712</v>
      </c>
      <c r="AR159" s="82">
        <f>Wellness!X159</f>
        <v>0.16666666666666666</v>
      </c>
      <c r="AS159" s="82">
        <f>AVERAGE(Discipline!$D159,Discipline!$E159)</f>
        <v>0.76188333333333325</v>
      </c>
      <c r="AT159" s="100" t="str" cm="1">
        <f t="array" ref="AT159">_xlfn.IFS(AS159&gt;=80%,"5",AS159&gt;=70%,"4",AS159&gt;=60%,"3",AS159&gt;=50%,"2",AS159&gt;=40%,"1",AS159&lt;40%,"0")</f>
        <v>4</v>
      </c>
      <c r="AU159" s="101">
        <v>6</v>
      </c>
      <c r="AV159" s="101">
        <f t="shared" si="41"/>
        <v>0</v>
      </c>
      <c r="AW159" s="100"/>
      <c r="AX159" s="100">
        <v>2.5</v>
      </c>
      <c r="AY159" s="100">
        <v>1.6666666666666667</v>
      </c>
      <c r="AZ159" s="100">
        <f t="shared" si="51"/>
        <v>8.1666666666666661</v>
      </c>
      <c r="BA159" s="100">
        <f t="shared" si="52"/>
        <v>32.666666666666664</v>
      </c>
      <c r="BB159" s="99">
        <f t="shared" si="53"/>
        <v>3.2666666666666666</v>
      </c>
    </row>
    <row r="160" spans="1:54" s="77" customFormat="1" x14ac:dyDescent="0.3">
      <c r="A160" s="72">
        <v>156</v>
      </c>
      <c r="B160" s="64" t="s">
        <v>338</v>
      </c>
      <c r="C160" s="65" t="s">
        <v>339</v>
      </c>
      <c r="D160" s="103">
        <v>0.92859999999999998</v>
      </c>
      <c r="E160" s="103">
        <f>Wellness!D160</f>
        <v>1</v>
      </c>
      <c r="F160" s="103">
        <f>AVERAGE(Discipline!$D160,Discipline!$E160)</f>
        <v>0.96429999999999993</v>
      </c>
      <c r="G160" s="104" t="str" cm="1">
        <f t="array" ref="G160">_xlfn.IFS(F160&gt;=80%,"5",F160&gt;=70%,"4",F160&gt;=60%,"3",F160&gt;=50%,"2",F160&gt;=40%,"1",F160&lt;40%,"0")</f>
        <v>5</v>
      </c>
      <c r="H160" s="105">
        <v>26</v>
      </c>
      <c r="I160" s="105">
        <f t="shared" si="36"/>
        <v>4</v>
      </c>
      <c r="J160" s="104"/>
      <c r="K160" s="104">
        <v>2.125</v>
      </c>
      <c r="L160" s="104">
        <v>2.25</v>
      </c>
      <c r="M160" s="104">
        <f t="shared" si="37"/>
        <v>13.375</v>
      </c>
      <c r="N160" s="104">
        <f t="shared" si="38"/>
        <v>66.875</v>
      </c>
      <c r="O160" s="106">
        <f t="shared" si="42"/>
        <v>6.6875</v>
      </c>
      <c r="Q160" s="103">
        <f>IFERROR(VLOOKUP(B160,[1]Sheet1!B$4:E$241,4,FALSE),"ER")</f>
        <v>0.8938402406417113</v>
      </c>
      <c r="R160" s="103">
        <f>Wellness!X160</f>
        <v>0.36666666666666664</v>
      </c>
      <c r="S160" s="103">
        <f t="shared" si="43"/>
        <v>0.63025345365418894</v>
      </c>
      <c r="T160" s="104" t="str" cm="1">
        <f t="array" ref="T160">_xlfn.IFS(S160&gt;=80%,"5",S160&gt;=70%,"4",S160&gt;=60%,"3",S160&gt;=50%,"2",S160&gt;=40%,"1",S160&lt;40%,"0")</f>
        <v>3</v>
      </c>
      <c r="U160" s="105">
        <v>5</v>
      </c>
      <c r="V160" s="105">
        <f t="shared" si="39"/>
        <v>0</v>
      </c>
      <c r="W160" s="104">
        <v>1</v>
      </c>
      <c r="X160" s="104">
        <v>1.2857142857142858</v>
      </c>
      <c r="Y160" s="104">
        <v>1.4</v>
      </c>
      <c r="Z160" s="100">
        <f t="shared" si="44"/>
        <v>6.6857142857142851</v>
      </c>
      <c r="AA160" s="100">
        <f t="shared" si="45"/>
        <v>26.74285714285714</v>
      </c>
      <c r="AB160" s="106">
        <f t="shared" si="46"/>
        <v>2.6742857142857144</v>
      </c>
      <c r="AD160" s="82">
        <v>0.8858523119392685</v>
      </c>
      <c r="AE160" s="82">
        <f>Wellness!AR160</f>
        <v>0.33333333333333331</v>
      </c>
      <c r="AF160" s="82">
        <f t="shared" si="47"/>
        <v>0.60959282263630088</v>
      </c>
      <c r="AG160" s="104" t="str" cm="1">
        <f t="array" ref="AG160">_xlfn.IFS(AF160&gt;=80%,"5",AF160&gt;=70%,"4",AF160&gt;=60%,"3",AF160&gt;=50%,"2",AF160&gt;=40%,"1",AF160&lt;40%,"0")</f>
        <v>3</v>
      </c>
      <c r="AH160" s="105">
        <v>5</v>
      </c>
      <c r="AI160" s="105">
        <f t="shared" si="40"/>
        <v>0</v>
      </c>
      <c r="AJ160" s="104">
        <v>3.125</v>
      </c>
      <c r="AK160" s="104">
        <v>0.66666666666666663</v>
      </c>
      <c r="AL160" s="104">
        <v>1.625</v>
      </c>
      <c r="AM160" s="100">
        <f t="shared" si="48"/>
        <v>8.4166666666666661</v>
      </c>
      <c r="AN160" s="100">
        <f t="shared" si="49"/>
        <v>33.666666666666664</v>
      </c>
      <c r="AO160" s="106">
        <f t="shared" si="50"/>
        <v>3.3666666666666667</v>
      </c>
      <c r="AQ160" s="82">
        <v>0.89145531400966194</v>
      </c>
      <c r="AR160" s="82">
        <f>Wellness!X160</f>
        <v>0.36666666666666664</v>
      </c>
      <c r="AS160" s="103">
        <f>AVERAGE(Discipline!$D160,Discipline!$E160)</f>
        <v>0.96429999999999993</v>
      </c>
      <c r="AT160" s="104" t="str" cm="1">
        <f t="array" ref="AT160">_xlfn.IFS(AS160&gt;=80%,"5",AS160&gt;=70%,"4",AS160&gt;=60%,"3",AS160&gt;=50%,"2",AS160&gt;=40%,"1",AS160&lt;40%,"0")</f>
        <v>5</v>
      </c>
      <c r="AU160" s="105">
        <v>26</v>
      </c>
      <c r="AV160" s="105">
        <f t="shared" si="41"/>
        <v>4</v>
      </c>
      <c r="AW160" s="104"/>
      <c r="AX160" s="104">
        <v>3.5</v>
      </c>
      <c r="AY160" s="104">
        <v>4</v>
      </c>
      <c r="AZ160" s="100">
        <f t="shared" si="51"/>
        <v>16.5</v>
      </c>
      <c r="BA160" s="100">
        <f t="shared" si="52"/>
        <v>66</v>
      </c>
      <c r="BB160" s="106">
        <f t="shared" si="53"/>
        <v>6.6000000000000005</v>
      </c>
    </row>
    <row r="161" spans="1:54" s="77" customFormat="1" x14ac:dyDescent="0.3">
      <c r="A161" s="71">
        <v>157</v>
      </c>
      <c r="B161" s="60" t="s">
        <v>340</v>
      </c>
      <c r="C161" s="61" t="s">
        <v>341</v>
      </c>
      <c r="D161" s="82">
        <v>1</v>
      </c>
      <c r="E161" s="82">
        <f>Wellness!D161</f>
        <v>0.96666666666666667</v>
      </c>
      <c r="F161" s="82">
        <f>AVERAGE(Discipline!$D161,Discipline!$E161)</f>
        <v>0.98333333333333339</v>
      </c>
      <c r="G161" s="100" t="str" cm="1">
        <f t="array" ref="G161">_xlfn.IFS(F161&gt;=80%,"5",F161&gt;=70%,"4",F161&gt;=60%,"3",F161&gt;=50%,"2",F161&gt;=40%,"1",F161&lt;40%,"0")</f>
        <v>5</v>
      </c>
      <c r="H161" s="101">
        <v>23</v>
      </c>
      <c r="I161" s="101">
        <f t="shared" si="36"/>
        <v>3</v>
      </c>
      <c r="J161" s="100"/>
      <c r="K161" s="100">
        <v>1.375</v>
      </c>
      <c r="L161" s="100">
        <v>1.5</v>
      </c>
      <c r="M161" s="100">
        <f t="shared" si="37"/>
        <v>10.875</v>
      </c>
      <c r="N161" s="100">
        <f t="shared" si="38"/>
        <v>54.374999999999993</v>
      </c>
      <c r="O161" s="99">
        <f t="shared" si="42"/>
        <v>5.4375</v>
      </c>
      <c r="Q161" s="82">
        <f>IFERROR(VLOOKUP(B161,[1]Sheet1!B$4:E$241,4,FALSE),"ER")</f>
        <v>0.88381684491978607</v>
      </c>
      <c r="R161" s="82">
        <f>Wellness!X161</f>
        <v>0.33333333333333331</v>
      </c>
      <c r="S161" s="82">
        <f t="shared" si="43"/>
        <v>0.60857508912655967</v>
      </c>
      <c r="T161" s="100" t="str" cm="1">
        <f t="array" ref="T161">_xlfn.IFS(S161&gt;=80%,"5",S161&gt;=70%,"4",S161&gt;=60%,"3",S161&gt;=50%,"2",S161&gt;=40%,"1",S161&lt;40%,"0")</f>
        <v>3</v>
      </c>
      <c r="U161" s="101">
        <v>4</v>
      </c>
      <c r="V161" s="101">
        <f t="shared" si="39"/>
        <v>0</v>
      </c>
      <c r="W161" s="100">
        <v>2</v>
      </c>
      <c r="X161" s="100">
        <v>2.5714285714285716</v>
      </c>
      <c r="Y161" s="100">
        <v>3.2</v>
      </c>
      <c r="Z161" s="100">
        <f t="shared" si="44"/>
        <v>10.771428571428572</v>
      </c>
      <c r="AA161" s="100">
        <f t="shared" si="45"/>
        <v>43.085714285714289</v>
      </c>
      <c r="AB161" s="99">
        <f t="shared" si="46"/>
        <v>4.3085714285714287</v>
      </c>
      <c r="AD161" s="82">
        <v>0.82427884615384617</v>
      </c>
      <c r="AE161" s="82">
        <f>Wellness!AR161</f>
        <v>0.2</v>
      </c>
      <c r="AF161" s="82">
        <f t="shared" si="47"/>
        <v>0.51213942307692306</v>
      </c>
      <c r="AG161" s="100" t="str" cm="1">
        <f t="array" ref="AG161">_xlfn.IFS(AF161&gt;=80%,"5",AF161&gt;=70%,"4",AF161&gt;=60%,"3",AF161&gt;=50%,"2",AF161&gt;=40%,"1",AF161&lt;40%,"0")</f>
        <v>2</v>
      </c>
      <c r="AH161" s="101">
        <v>3</v>
      </c>
      <c r="AI161" s="101">
        <f t="shared" si="40"/>
        <v>0</v>
      </c>
      <c r="AJ161" s="100">
        <v>1.25</v>
      </c>
      <c r="AK161" s="100">
        <v>1</v>
      </c>
      <c r="AL161" s="100">
        <v>0.625</v>
      </c>
      <c r="AM161" s="100">
        <f t="shared" si="48"/>
        <v>4.875</v>
      </c>
      <c r="AN161" s="100">
        <f t="shared" si="49"/>
        <v>19.5</v>
      </c>
      <c r="AO161" s="99">
        <f t="shared" si="50"/>
        <v>1.9500000000000002</v>
      </c>
      <c r="AQ161" s="82">
        <v>0.85886437908496749</v>
      </c>
      <c r="AR161" s="82">
        <f>Wellness!X161</f>
        <v>0.33333333333333331</v>
      </c>
      <c r="AS161" s="82">
        <f>AVERAGE(Discipline!$D161,Discipline!$E161)</f>
        <v>0.98333333333333339</v>
      </c>
      <c r="AT161" s="100" t="str" cm="1">
        <f t="array" ref="AT161">_xlfn.IFS(AS161&gt;=80%,"5",AS161&gt;=70%,"4",AS161&gt;=60%,"3",AS161&gt;=50%,"2",AS161&gt;=40%,"1",AS161&lt;40%,"0")</f>
        <v>5</v>
      </c>
      <c r="AU161" s="101">
        <v>23</v>
      </c>
      <c r="AV161" s="101">
        <f t="shared" si="41"/>
        <v>3</v>
      </c>
      <c r="AW161" s="100"/>
      <c r="AX161" s="100">
        <v>2.75</v>
      </c>
      <c r="AY161" s="100">
        <v>2</v>
      </c>
      <c r="AZ161" s="100">
        <f t="shared" si="51"/>
        <v>12.75</v>
      </c>
      <c r="BA161" s="100">
        <f t="shared" si="52"/>
        <v>51</v>
      </c>
      <c r="BB161" s="99">
        <f t="shared" si="53"/>
        <v>5.1000000000000005</v>
      </c>
    </row>
    <row r="162" spans="1:54" s="77" customFormat="1" x14ac:dyDescent="0.3">
      <c r="A162" s="72">
        <v>158</v>
      </c>
      <c r="B162" s="64" t="s">
        <v>342</v>
      </c>
      <c r="C162" s="65" t="s">
        <v>343</v>
      </c>
      <c r="D162" s="103">
        <v>0.8</v>
      </c>
      <c r="E162" s="103">
        <f>Wellness!D162</f>
        <v>0.8</v>
      </c>
      <c r="F162" s="103">
        <f>AVERAGE(Discipline!$D162,Discipline!$E162)</f>
        <v>0.8</v>
      </c>
      <c r="G162" s="104" t="str" cm="1">
        <f t="array" ref="G162">_xlfn.IFS(F162&gt;=80%,"5",F162&gt;=70%,"4",F162&gt;=60%,"3",F162&gt;=50%,"2",F162&gt;=40%,"1",F162&lt;40%,"0")</f>
        <v>5</v>
      </c>
      <c r="H162" s="105">
        <v>18</v>
      </c>
      <c r="I162" s="105">
        <f t="shared" si="36"/>
        <v>2</v>
      </c>
      <c r="J162" s="104"/>
      <c r="K162" s="104">
        <v>2.375</v>
      </c>
      <c r="L162" s="104">
        <v>2.25</v>
      </c>
      <c r="M162" s="104">
        <f t="shared" si="37"/>
        <v>11.625</v>
      </c>
      <c r="N162" s="104">
        <f t="shared" si="38"/>
        <v>58.125000000000007</v>
      </c>
      <c r="O162" s="106">
        <f t="shared" si="42"/>
        <v>5.8125000000000009</v>
      </c>
      <c r="Q162" s="103">
        <f>IFERROR(VLOOKUP(B162,[1]Sheet1!B$4:E$241,4,FALSE),"ER")</f>
        <v>0.66218749999999993</v>
      </c>
      <c r="R162" s="103">
        <f>Wellness!X162</f>
        <v>0.16666666666666666</v>
      </c>
      <c r="S162" s="103">
        <f t="shared" si="43"/>
        <v>0.41442708333333328</v>
      </c>
      <c r="T162" s="104" t="str" cm="1">
        <f t="array" ref="T162">_xlfn.IFS(S162&gt;=80%,"5",S162&gt;=70%,"4",S162&gt;=60%,"3",S162&gt;=50%,"2",S162&gt;=40%,"1",S162&lt;40%,"0")</f>
        <v>1</v>
      </c>
      <c r="U162" s="105">
        <v>2</v>
      </c>
      <c r="V162" s="105">
        <f t="shared" si="39"/>
        <v>0</v>
      </c>
      <c r="W162" s="104">
        <v>2</v>
      </c>
      <c r="X162" s="104">
        <v>3.7142857142857144</v>
      </c>
      <c r="Y162" s="104">
        <v>4.2</v>
      </c>
      <c r="Z162" s="100">
        <f t="shared" si="44"/>
        <v>10.914285714285715</v>
      </c>
      <c r="AA162" s="100">
        <f t="shared" si="45"/>
        <v>43.657142857142858</v>
      </c>
      <c r="AB162" s="106">
        <f t="shared" si="46"/>
        <v>4.3657142857142857</v>
      </c>
      <c r="AD162" s="82">
        <v>0.8442002442002442</v>
      </c>
      <c r="AE162" s="82">
        <f>Wellness!AR162</f>
        <v>0.33333333333333331</v>
      </c>
      <c r="AF162" s="82">
        <f t="shared" si="47"/>
        <v>0.58876678876678878</v>
      </c>
      <c r="AG162" s="104" t="str" cm="1">
        <f t="array" ref="AG162">_xlfn.IFS(AF162&gt;=80%,"5",AF162&gt;=70%,"4",AF162&gt;=60%,"3",AF162&gt;=50%,"2",AF162&gt;=40%,"1",AF162&lt;40%,"0")</f>
        <v>2</v>
      </c>
      <c r="AH162" s="105">
        <v>6</v>
      </c>
      <c r="AI162" s="105">
        <f t="shared" si="40"/>
        <v>0</v>
      </c>
      <c r="AJ162" s="104">
        <v>3.5</v>
      </c>
      <c r="AK162" s="104">
        <v>2.4444444444444446</v>
      </c>
      <c r="AL162" s="104">
        <v>2.5</v>
      </c>
      <c r="AM162" s="100">
        <f t="shared" si="48"/>
        <v>10.444444444444445</v>
      </c>
      <c r="AN162" s="100">
        <f t="shared" si="49"/>
        <v>41.777777777777779</v>
      </c>
      <c r="AO162" s="106">
        <f t="shared" si="50"/>
        <v>4.177777777777778</v>
      </c>
      <c r="AQ162" s="82">
        <v>0.83639705882352944</v>
      </c>
      <c r="AR162" s="82">
        <f>Wellness!X162</f>
        <v>0.16666666666666666</v>
      </c>
      <c r="AS162" s="103">
        <f>AVERAGE(Discipline!$D162,Discipline!$E162)</f>
        <v>0.8</v>
      </c>
      <c r="AT162" s="104" t="str" cm="1">
        <f t="array" ref="AT162">_xlfn.IFS(AS162&gt;=80%,"5",AS162&gt;=70%,"4",AS162&gt;=60%,"3",AS162&gt;=50%,"2",AS162&gt;=40%,"1",AS162&lt;40%,"0")</f>
        <v>5</v>
      </c>
      <c r="AU162" s="105">
        <v>18</v>
      </c>
      <c r="AV162" s="105">
        <f t="shared" si="41"/>
        <v>2</v>
      </c>
      <c r="AW162" s="104"/>
      <c r="AX162" s="104">
        <v>1.5</v>
      </c>
      <c r="AY162" s="104">
        <v>0.66666666666666663</v>
      </c>
      <c r="AZ162" s="100">
        <f t="shared" si="51"/>
        <v>9.1666666666666661</v>
      </c>
      <c r="BA162" s="100">
        <f t="shared" si="52"/>
        <v>36.666666666666664</v>
      </c>
      <c r="BB162" s="106">
        <f t="shared" si="53"/>
        <v>3.6666666666666665</v>
      </c>
    </row>
    <row r="163" spans="1:54" s="77" customFormat="1" x14ac:dyDescent="0.3">
      <c r="A163" s="71">
        <v>159</v>
      </c>
      <c r="B163" s="60" t="s">
        <v>344</v>
      </c>
      <c r="C163" s="61" t="s">
        <v>345</v>
      </c>
      <c r="D163" s="82">
        <v>0.78569999999999995</v>
      </c>
      <c r="E163" s="82">
        <f>Wellness!D163</f>
        <v>0.66666666666666663</v>
      </c>
      <c r="F163" s="82">
        <f>AVERAGE(Discipline!$D163,Discipline!$E163)</f>
        <v>0.72618333333333329</v>
      </c>
      <c r="G163" s="100" t="str" cm="1">
        <f t="array" ref="G163">_xlfn.IFS(F163&gt;=80%,"5",F163&gt;=70%,"4",F163&gt;=60%,"3",F163&gt;=50%,"2",F163&gt;=40%,"1",F163&lt;40%,"0")</f>
        <v>4</v>
      </c>
      <c r="H163" s="101">
        <v>15</v>
      </c>
      <c r="I163" s="101">
        <f t="shared" si="36"/>
        <v>2</v>
      </c>
      <c r="J163" s="100"/>
      <c r="K163" s="100">
        <v>1.6785714285714286</v>
      </c>
      <c r="L163" s="100">
        <v>2.3928571428571428</v>
      </c>
      <c r="M163" s="100">
        <f t="shared" si="37"/>
        <v>10.071428571428571</v>
      </c>
      <c r="N163" s="100">
        <f t="shared" si="38"/>
        <v>50.357142857142854</v>
      </c>
      <c r="O163" s="99">
        <f t="shared" si="42"/>
        <v>5.0357142857142856</v>
      </c>
      <c r="Q163" s="82">
        <f>IFERROR(VLOOKUP(B163,[1]Sheet1!B$4:E$241,4,FALSE),"ER")</f>
        <v>0.8606584224598931</v>
      </c>
      <c r="R163" s="82">
        <f>Wellness!X163</f>
        <v>0.66666666666666663</v>
      </c>
      <c r="S163" s="82">
        <f t="shared" si="43"/>
        <v>0.76366254456327987</v>
      </c>
      <c r="T163" s="100" t="str" cm="1">
        <f t="array" ref="T163">_xlfn.IFS(S163&gt;=80%,"5",S163&gt;=70%,"4",S163&gt;=60%,"3",S163&gt;=50%,"2",S163&gt;=40%,"1",S163&lt;40%,"0")</f>
        <v>4</v>
      </c>
      <c r="U163" s="101">
        <v>12</v>
      </c>
      <c r="V163" s="101">
        <f t="shared" si="39"/>
        <v>1</v>
      </c>
      <c r="W163" s="100">
        <v>2</v>
      </c>
      <c r="X163" s="100">
        <v>2</v>
      </c>
      <c r="Y163" s="100">
        <v>1.8</v>
      </c>
      <c r="Z163" s="100">
        <f t="shared" si="44"/>
        <v>10.8</v>
      </c>
      <c r="AA163" s="100">
        <f t="shared" si="45"/>
        <v>43.2</v>
      </c>
      <c r="AB163" s="99">
        <f t="shared" si="46"/>
        <v>4.32</v>
      </c>
      <c r="AD163" s="82">
        <v>0.81073153899240868</v>
      </c>
      <c r="AE163" s="82">
        <f>Wellness!AR163</f>
        <v>0.66666666666666663</v>
      </c>
      <c r="AF163" s="82">
        <f t="shared" si="47"/>
        <v>0.73869910282953766</v>
      </c>
      <c r="AG163" s="100" t="str" cm="1">
        <f t="array" ref="AG163">_xlfn.IFS(AF163&gt;=80%,"5",AF163&gt;=70%,"4",AF163&gt;=60%,"3",AF163&gt;=50%,"2",AF163&gt;=40%,"1",AF163&lt;40%,"0")</f>
        <v>4</v>
      </c>
      <c r="AH163" s="101">
        <v>6</v>
      </c>
      <c r="AI163" s="101">
        <f t="shared" si="40"/>
        <v>0</v>
      </c>
      <c r="AJ163" s="100">
        <v>3</v>
      </c>
      <c r="AK163" s="100">
        <v>1.4444444444444444</v>
      </c>
      <c r="AL163" s="100">
        <v>1.875</v>
      </c>
      <c r="AM163" s="100">
        <f t="shared" si="48"/>
        <v>10.319444444444445</v>
      </c>
      <c r="AN163" s="100">
        <f t="shared" si="49"/>
        <v>41.277777777777779</v>
      </c>
      <c r="AO163" s="99">
        <f t="shared" si="50"/>
        <v>4.1277777777777782</v>
      </c>
      <c r="AQ163" s="82">
        <v>0.84217908902691507</v>
      </c>
      <c r="AR163" s="82">
        <f>Wellness!X163</f>
        <v>0.66666666666666663</v>
      </c>
      <c r="AS163" s="82">
        <f>AVERAGE(Discipline!$D163,Discipline!$E163)</f>
        <v>0.72618333333333329</v>
      </c>
      <c r="AT163" s="100" t="str" cm="1">
        <f t="array" ref="AT163">_xlfn.IFS(AS163&gt;=80%,"5",AS163&gt;=70%,"4",AS163&gt;=60%,"3",AS163&gt;=50%,"2",AS163&gt;=40%,"1",AS163&lt;40%,"0")</f>
        <v>4</v>
      </c>
      <c r="AU163" s="101">
        <v>15</v>
      </c>
      <c r="AV163" s="101">
        <f t="shared" si="41"/>
        <v>2</v>
      </c>
      <c r="AW163" s="100"/>
      <c r="AX163" s="100">
        <v>2.5</v>
      </c>
      <c r="AY163" s="100">
        <v>1.6666666666666667</v>
      </c>
      <c r="AZ163" s="100">
        <f t="shared" si="51"/>
        <v>10.166666666666666</v>
      </c>
      <c r="BA163" s="100">
        <f t="shared" si="52"/>
        <v>40.666666666666664</v>
      </c>
      <c r="BB163" s="99">
        <f t="shared" si="53"/>
        <v>4.0666666666666664</v>
      </c>
    </row>
    <row r="164" spans="1:54" s="77" customFormat="1" x14ac:dyDescent="0.3">
      <c r="A164" s="72">
        <v>160</v>
      </c>
      <c r="B164" s="64" t="s">
        <v>346</v>
      </c>
      <c r="C164" s="65" t="s">
        <v>347</v>
      </c>
      <c r="D164" s="103">
        <v>0.9</v>
      </c>
      <c r="E164" s="103">
        <f>Wellness!D164</f>
        <v>0.23333333333333334</v>
      </c>
      <c r="F164" s="103">
        <f>AVERAGE(Discipline!$D164,Discipline!$E164)</f>
        <v>0.56666666666666665</v>
      </c>
      <c r="G164" s="104" t="str" cm="1">
        <f t="array" ref="G164">_xlfn.IFS(F164&gt;=80%,"5",F164&gt;=70%,"4",F164&gt;=60%,"3",F164&gt;=50%,"2",F164&gt;=40%,"1",F164&lt;40%,"0")</f>
        <v>2</v>
      </c>
      <c r="H164" s="105">
        <v>5</v>
      </c>
      <c r="I164" s="105">
        <f t="shared" si="36"/>
        <v>0</v>
      </c>
      <c r="J164" s="104"/>
      <c r="K164" s="104">
        <v>2.375</v>
      </c>
      <c r="L164" s="104">
        <v>2</v>
      </c>
      <c r="M164" s="104">
        <f t="shared" si="37"/>
        <v>6.375</v>
      </c>
      <c r="N164" s="104">
        <f t="shared" si="38"/>
        <v>31.874999999999996</v>
      </c>
      <c r="O164" s="106">
        <f t="shared" si="42"/>
        <v>3.1875</v>
      </c>
      <c r="Q164" s="103">
        <f>IFERROR(VLOOKUP(B164,[1]Sheet1!B$4:E$241,4,FALSE),"ER")</f>
        <v>0.82608870967741932</v>
      </c>
      <c r="R164" s="103">
        <f>Wellness!X164</f>
        <v>0.13333333333333333</v>
      </c>
      <c r="S164" s="103">
        <f t="shared" si="43"/>
        <v>0.47971102150537631</v>
      </c>
      <c r="T164" s="104" t="str" cm="1">
        <f t="array" ref="T164">_xlfn.IFS(S164&gt;=80%,"5",S164&gt;=70%,"4",S164&gt;=60%,"3",S164&gt;=50%,"2",S164&gt;=40%,"1",S164&lt;40%,"0")</f>
        <v>1</v>
      </c>
      <c r="U164" s="105">
        <v>3</v>
      </c>
      <c r="V164" s="105">
        <f t="shared" si="39"/>
        <v>0</v>
      </c>
      <c r="W164" s="104">
        <v>1</v>
      </c>
      <c r="X164" s="104">
        <v>3</v>
      </c>
      <c r="Y164" s="104">
        <v>2.6</v>
      </c>
      <c r="Z164" s="100">
        <f t="shared" si="44"/>
        <v>7.6</v>
      </c>
      <c r="AA164" s="100">
        <f t="shared" si="45"/>
        <v>30.4</v>
      </c>
      <c r="AB164" s="106">
        <f t="shared" si="46"/>
        <v>3.04</v>
      </c>
      <c r="AD164" s="82">
        <v>0.82023809523809532</v>
      </c>
      <c r="AE164" s="82">
        <f>Wellness!AR164</f>
        <v>0</v>
      </c>
      <c r="AF164" s="82">
        <f t="shared" si="47"/>
        <v>0.41011904761904766</v>
      </c>
      <c r="AG164" s="104" t="str" cm="1">
        <f t="array" ref="AG164">_xlfn.IFS(AF164&gt;=80%,"5",AF164&gt;=70%,"4",AF164&gt;=60%,"3",AF164&gt;=50%,"2",AF164&gt;=40%,"1",AF164&lt;40%,"0")</f>
        <v>1</v>
      </c>
      <c r="AH164" s="105">
        <v>0</v>
      </c>
      <c r="AI164" s="105">
        <f t="shared" si="40"/>
        <v>0</v>
      </c>
      <c r="AJ164" s="104">
        <v>1</v>
      </c>
      <c r="AK164" s="104">
        <v>0.77777777777777779</v>
      </c>
      <c r="AL164" s="104">
        <v>0.875</v>
      </c>
      <c r="AM164" s="100">
        <f t="shared" si="48"/>
        <v>3.6527777777777777</v>
      </c>
      <c r="AN164" s="100">
        <f t="shared" si="49"/>
        <v>14.611111111111111</v>
      </c>
      <c r="AO164" s="106">
        <f t="shared" si="50"/>
        <v>1.4611111111111112</v>
      </c>
      <c r="AQ164" s="82">
        <v>0.78125</v>
      </c>
      <c r="AR164" s="82">
        <f>Wellness!X164</f>
        <v>0.13333333333333333</v>
      </c>
      <c r="AS164" s="103">
        <f>AVERAGE(Discipline!$D164,Discipline!$E164)</f>
        <v>0.56666666666666665</v>
      </c>
      <c r="AT164" s="104" t="str" cm="1">
        <f t="array" ref="AT164">_xlfn.IFS(AS164&gt;=80%,"5",AS164&gt;=70%,"4",AS164&gt;=60%,"3",AS164&gt;=50%,"2",AS164&gt;=40%,"1",AS164&lt;40%,"0")</f>
        <v>2</v>
      </c>
      <c r="AU164" s="105">
        <v>5</v>
      </c>
      <c r="AV164" s="105">
        <f t="shared" si="41"/>
        <v>0</v>
      </c>
      <c r="AW164" s="104"/>
      <c r="AX164" s="104">
        <v>2.5</v>
      </c>
      <c r="AY164" s="104">
        <v>2.6666666666666665</v>
      </c>
      <c r="AZ164" s="100">
        <f t="shared" si="51"/>
        <v>7.1666666666666661</v>
      </c>
      <c r="BA164" s="100">
        <f t="shared" si="52"/>
        <v>28.666666666666664</v>
      </c>
      <c r="BB164" s="106">
        <f t="shared" si="53"/>
        <v>2.8666666666666667</v>
      </c>
    </row>
    <row r="165" spans="1:54" s="77" customFormat="1" x14ac:dyDescent="0.3">
      <c r="A165" s="71">
        <v>161</v>
      </c>
      <c r="B165" s="60" t="s">
        <v>348</v>
      </c>
      <c r="C165" s="61" t="s">
        <v>349</v>
      </c>
      <c r="D165" s="82">
        <v>1</v>
      </c>
      <c r="E165" s="82">
        <f>Wellness!D165</f>
        <v>0.96666666666666667</v>
      </c>
      <c r="F165" s="82">
        <f>AVERAGE(Discipline!$D165,Discipline!$E165)</f>
        <v>0.98333333333333339</v>
      </c>
      <c r="G165" s="100" t="str" cm="1">
        <f t="array" ref="G165">_xlfn.IFS(F165&gt;=80%,"5",F165&gt;=70%,"4",F165&gt;=60%,"3",F165&gt;=50%,"2",F165&gt;=40%,"1",F165&lt;40%,"0")</f>
        <v>5</v>
      </c>
      <c r="H165" s="101">
        <v>26</v>
      </c>
      <c r="I165" s="101">
        <f t="shared" si="36"/>
        <v>4</v>
      </c>
      <c r="J165" s="100"/>
      <c r="K165" s="100">
        <v>2</v>
      </c>
      <c r="L165" s="100">
        <v>2.25</v>
      </c>
      <c r="M165" s="100">
        <f t="shared" si="37"/>
        <v>13.25</v>
      </c>
      <c r="N165" s="100">
        <f t="shared" si="38"/>
        <v>66.25</v>
      </c>
      <c r="O165" s="99">
        <f t="shared" si="42"/>
        <v>6.625</v>
      </c>
      <c r="Q165" s="82">
        <f>IFERROR(VLOOKUP(B165,[1]Sheet1!B$4:E$241,4,FALSE),"ER")</f>
        <v>0.93656250000000008</v>
      </c>
      <c r="R165" s="82">
        <f>Wellness!X165</f>
        <v>0.96666666666666667</v>
      </c>
      <c r="S165" s="82">
        <f t="shared" si="43"/>
        <v>0.95161458333333337</v>
      </c>
      <c r="T165" s="100" t="str" cm="1">
        <f t="array" ref="T165">_xlfn.IFS(S165&gt;=80%,"5",S165&gt;=70%,"4",S165&gt;=60%,"3",S165&gt;=50%,"2",S165&gt;=40%,"1",S165&lt;40%,"0")</f>
        <v>5</v>
      </c>
      <c r="U165" s="101">
        <v>16</v>
      </c>
      <c r="V165" s="101">
        <f t="shared" si="39"/>
        <v>2</v>
      </c>
      <c r="W165" s="100">
        <v>2</v>
      </c>
      <c r="X165" s="100">
        <v>3.2857142857142856</v>
      </c>
      <c r="Y165" s="100">
        <v>4.4000000000000004</v>
      </c>
      <c r="Z165" s="100">
        <f t="shared" si="44"/>
        <v>16.685714285714283</v>
      </c>
      <c r="AA165" s="100">
        <f t="shared" si="45"/>
        <v>66.742857142857133</v>
      </c>
      <c r="AB165" s="99">
        <f t="shared" si="46"/>
        <v>6.6742857142857135</v>
      </c>
      <c r="AD165" s="82">
        <v>0.96805555555555556</v>
      </c>
      <c r="AE165" s="82">
        <f>Wellness!AR165</f>
        <v>0.93333333333333335</v>
      </c>
      <c r="AF165" s="82">
        <f t="shared" si="47"/>
        <v>0.95069444444444451</v>
      </c>
      <c r="AG165" s="100" t="str" cm="1">
        <f t="array" ref="AG165">_xlfn.IFS(AF165&gt;=80%,"5",AF165&gt;=70%,"4",AF165&gt;=60%,"3",AF165&gt;=50%,"2",AF165&gt;=40%,"1",AF165&lt;40%,"0")</f>
        <v>5</v>
      </c>
      <c r="AH165" s="101">
        <v>14</v>
      </c>
      <c r="AI165" s="101">
        <f t="shared" si="40"/>
        <v>1</v>
      </c>
      <c r="AJ165" s="100">
        <v>3.5</v>
      </c>
      <c r="AK165" s="100">
        <v>2.1666666666666665</v>
      </c>
      <c r="AL165" s="100">
        <v>2.25</v>
      </c>
      <c r="AM165" s="100">
        <f t="shared" si="48"/>
        <v>13.916666666666666</v>
      </c>
      <c r="AN165" s="100">
        <f t="shared" si="49"/>
        <v>55.666666666666664</v>
      </c>
      <c r="AO165" s="99">
        <f t="shared" si="50"/>
        <v>5.5666666666666664</v>
      </c>
      <c r="AQ165" s="82">
        <v>0.94285714285714295</v>
      </c>
      <c r="AR165" s="82">
        <f>Wellness!X165</f>
        <v>0.96666666666666667</v>
      </c>
      <c r="AS165" s="82">
        <f>AVERAGE(Discipline!$D165,Discipline!$E165)</f>
        <v>0.98333333333333339</v>
      </c>
      <c r="AT165" s="100" t="str" cm="1">
        <f t="array" ref="AT165">_xlfn.IFS(AS165&gt;=80%,"5",AS165&gt;=70%,"4",AS165&gt;=60%,"3",AS165&gt;=50%,"2",AS165&gt;=40%,"1",AS165&lt;40%,"0")</f>
        <v>5</v>
      </c>
      <c r="AU165" s="101">
        <v>26</v>
      </c>
      <c r="AV165" s="101">
        <f t="shared" si="41"/>
        <v>4</v>
      </c>
      <c r="AW165" s="100"/>
      <c r="AX165" s="100">
        <v>3.6666666666666665</v>
      </c>
      <c r="AY165" s="100">
        <v>3.3333333333333335</v>
      </c>
      <c r="AZ165" s="100">
        <f t="shared" si="51"/>
        <v>16</v>
      </c>
      <c r="BA165" s="100">
        <f t="shared" si="52"/>
        <v>64</v>
      </c>
      <c r="BB165" s="99">
        <f t="shared" si="53"/>
        <v>6.4</v>
      </c>
    </row>
    <row r="166" spans="1:54" s="77" customFormat="1" x14ac:dyDescent="0.3">
      <c r="A166" s="72">
        <v>162</v>
      </c>
      <c r="B166" s="64" t="s">
        <v>350</v>
      </c>
      <c r="C166" s="65" t="s">
        <v>351</v>
      </c>
      <c r="D166" s="103">
        <v>1</v>
      </c>
      <c r="E166" s="103">
        <f>Wellness!D166</f>
        <v>0.93333333333333335</v>
      </c>
      <c r="F166" s="103">
        <f>AVERAGE(Discipline!$D166,Discipline!$E166)</f>
        <v>0.96666666666666667</v>
      </c>
      <c r="G166" s="104" t="str" cm="1">
        <f t="array" ref="G166">_xlfn.IFS(F166&gt;=80%,"5",F166&gt;=70%,"4",F166&gt;=60%,"3",F166&gt;=50%,"2",F166&gt;=40%,"1",F166&lt;40%,"0")</f>
        <v>5</v>
      </c>
      <c r="H166" s="105">
        <v>22</v>
      </c>
      <c r="I166" s="105">
        <f t="shared" si="36"/>
        <v>3</v>
      </c>
      <c r="J166" s="104"/>
      <c r="K166" s="104">
        <v>2.4642857142857144</v>
      </c>
      <c r="L166" s="104">
        <v>2.7589285714285712</v>
      </c>
      <c r="M166" s="104">
        <f t="shared" si="37"/>
        <v>13.223214285714286</v>
      </c>
      <c r="N166" s="104">
        <f t="shared" si="38"/>
        <v>66.116071428571431</v>
      </c>
      <c r="O166" s="106">
        <f t="shared" si="42"/>
        <v>6.6116071428571432</v>
      </c>
      <c r="Q166" s="103">
        <f>IFERROR(VLOOKUP(B166,[1]Sheet1!B$4:E$241,4,FALSE),"ER")</f>
        <v>0.97442708333333328</v>
      </c>
      <c r="R166" s="103">
        <f>Wellness!X166</f>
        <v>0.8666666666666667</v>
      </c>
      <c r="S166" s="103">
        <f t="shared" si="43"/>
        <v>0.92054687499999999</v>
      </c>
      <c r="T166" s="104" t="str" cm="1">
        <f t="array" ref="T166">_xlfn.IFS(S166&gt;=80%,"5",S166&gt;=70%,"4",S166&gt;=60%,"3",S166&gt;=50%,"2",S166&gt;=40%,"1",S166&lt;40%,"0")</f>
        <v>5</v>
      </c>
      <c r="U166" s="105">
        <v>11</v>
      </c>
      <c r="V166" s="105">
        <f t="shared" si="39"/>
        <v>1</v>
      </c>
      <c r="W166" s="104">
        <v>2</v>
      </c>
      <c r="X166" s="104">
        <v>3.4285714285714284</v>
      </c>
      <c r="Y166" s="104">
        <v>3.8</v>
      </c>
      <c r="Z166" s="100">
        <f t="shared" si="44"/>
        <v>15.228571428571428</v>
      </c>
      <c r="AA166" s="100">
        <f t="shared" si="45"/>
        <v>60.914285714285711</v>
      </c>
      <c r="AB166" s="106">
        <f t="shared" si="46"/>
        <v>6.0914285714285716</v>
      </c>
      <c r="AD166" s="82">
        <v>0.99047619047619051</v>
      </c>
      <c r="AE166" s="82">
        <f>Wellness!AR166</f>
        <v>0.83333333333333337</v>
      </c>
      <c r="AF166" s="82">
        <f t="shared" si="47"/>
        <v>0.911904761904762</v>
      </c>
      <c r="AG166" s="104" t="str" cm="1">
        <f t="array" ref="AG166">_xlfn.IFS(AF166&gt;=80%,"5",AF166&gt;=70%,"4",AF166&gt;=60%,"3",AF166&gt;=50%,"2",AF166&gt;=40%,"1",AF166&lt;40%,"0")</f>
        <v>5</v>
      </c>
      <c r="AH166" s="105">
        <v>11</v>
      </c>
      <c r="AI166" s="105">
        <f t="shared" si="40"/>
        <v>1</v>
      </c>
      <c r="AJ166" s="104">
        <v>4</v>
      </c>
      <c r="AK166" s="104">
        <v>2.6666666666666665</v>
      </c>
      <c r="AL166" s="104">
        <v>3.625</v>
      </c>
      <c r="AM166" s="100">
        <f t="shared" si="48"/>
        <v>16.291666666666664</v>
      </c>
      <c r="AN166" s="100">
        <f t="shared" si="49"/>
        <v>65.166666666666657</v>
      </c>
      <c r="AO166" s="106">
        <f t="shared" si="50"/>
        <v>6.5166666666666657</v>
      </c>
      <c r="AQ166" s="82">
        <v>0.9821428571428571</v>
      </c>
      <c r="AR166" s="82">
        <f>Wellness!X166</f>
        <v>0.8666666666666667</v>
      </c>
      <c r="AS166" s="103">
        <f>AVERAGE(Discipline!$D166,Discipline!$E166)</f>
        <v>0.96666666666666667</v>
      </c>
      <c r="AT166" s="104" t="str" cm="1">
        <f t="array" ref="AT166">_xlfn.IFS(AS166&gt;=80%,"5",AS166&gt;=70%,"4",AS166&gt;=60%,"3",AS166&gt;=50%,"2",AS166&gt;=40%,"1",AS166&lt;40%,"0")</f>
        <v>5</v>
      </c>
      <c r="AU166" s="105">
        <v>22</v>
      </c>
      <c r="AV166" s="105">
        <f t="shared" si="41"/>
        <v>3</v>
      </c>
      <c r="AW166" s="104"/>
      <c r="AX166" s="104">
        <v>2.25</v>
      </c>
      <c r="AY166" s="104">
        <v>2</v>
      </c>
      <c r="AZ166" s="100">
        <f t="shared" si="51"/>
        <v>12.25</v>
      </c>
      <c r="BA166" s="100">
        <f t="shared" si="52"/>
        <v>49</v>
      </c>
      <c r="BB166" s="106">
        <f t="shared" si="53"/>
        <v>4.9000000000000004</v>
      </c>
    </row>
    <row r="167" spans="1:54" s="77" customFormat="1" x14ac:dyDescent="0.3">
      <c r="A167" s="71">
        <v>163</v>
      </c>
      <c r="B167" s="60" t="s">
        <v>352</v>
      </c>
      <c r="C167" s="61" t="s">
        <v>353</v>
      </c>
      <c r="D167" s="82">
        <v>1</v>
      </c>
      <c r="E167" s="82">
        <f>Wellness!D167</f>
        <v>0.8</v>
      </c>
      <c r="F167" s="82">
        <f>AVERAGE(Discipline!$D167,Discipline!$E167)</f>
        <v>0.9</v>
      </c>
      <c r="G167" s="100" t="str" cm="1">
        <f t="array" ref="G167">_xlfn.IFS(F167&gt;=80%,"5",F167&gt;=70%,"4",F167&gt;=60%,"3",F167&gt;=50%,"2",F167&gt;=40%,"1",F167&lt;40%,"0")</f>
        <v>5</v>
      </c>
      <c r="H167" s="101">
        <v>17</v>
      </c>
      <c r="I167" s="101">
        <f t="shared" si="36"/>
        <v>2</v>
      </c>
      <c r="J167" s="100"/>
      <c r="K167" s="100">
        <v>2.3928571428571428</v>
      </c>
      <c r="L167" s="100">
        <v>2.9642857142857144</v>
      </c>
      <c r="M167" s="100">
        <f t="shared" si="37"/>
        <v>12.357142857142858</v>
      </c>
      <c r="N167" s="100">
        <f t="shared" si="38"/>
        <v>61.785714285714292</v>
      </c>
      <c r="O167" s="99">
        <f t="shared" si="42"/>
        <v>6.1785714285714297</v>
      </c>
      <c r="Q167" s="82">
        <f>IFERROR(VLOOKUP(B167,[1]Sheet1!B$4:E$241,4,FALSE),"ER")</f>
        <v>0.91300690730837797</v>
      </c>
      <c r="R167" s="82">
        <f>Wellness!X167</f>
        <v>0.66666666666666663</v>
      </c>
      <c r="S167" s="82">
        <f t="shared" si="43"/>
        <v>0.78983678698752224</v>
      </c>
      <c r="T167" s="100" t="str" cm="1">
        <f t="array" ref="T167">_xlfn.IFS(S167&gt;=80%,"5",S167&gt;=70%,"4",S167&gt;=60%,"3",S167&gt;=50%,"2",S167&gt;=40%,"1",S167&lt;40%,"0")</f>
        <v>4</v>
      </c>
      <c r="U167" s="101">
        <v>2</v>
      </c>
      <c r="V167" s="101">
        <f t="shared" si="39"/>
        <v>0</v>
      </c>
      <c r="W167" s="100">
        <v>2</v>
      </c>
      <c r="X167" s="100">
        <v>2.3571428571428572</v>
      </c>
      <c r="Y167" s="100">
        <v>3</v>
      </c>
      <c r="Z167" s="100">
        <f t="shared" si="44"/>
        <v>11.357142857142858</v>
      </c>
      <c r="AA167" s="100">
        <f t="shared" si="45"/>
        <v>45.428571428571431</v>
      </c>
      <c r="AB167" s="99">
        <f t="shared" si="46"/>
        <v>4.5428571428571436</v>
      </c>
      <c r="AD167" s="82">
        <v>0.85928226363008975</v>
      </c>
      <c r="AE167" s="82">
        <f>Wellness!AR167</f>
        <v>0.1</v>
      </c>
      <c r="AF167" s="82">
        <f t="shared" si="47"/>
        <v>0.47964113181504486</v>
      </c>
      <c r="AG167" s="100" t="str" cm="1">
        <f t="array" ref="AG167">_xlfn.IFS(AF167&gt;=80%,"5",AF167&gt;=70%,"4",AF167&gt;=60%,"3",AF167&gt;=50%,"2",AF167&gt;=40%,"1",AF167&lt;40%,"0")</f>
        <v>1</v>
      </c>
      <c r="AH167" s="101">
        <v>1</v>
      </c>
      <c r="AI167" s="101">
        <f t="shared" si="40"/>
        <v>0</v>
      </c>
      <c r="AJ167" s="100">
        <v>3.125</v>
      </c>
      <c r="AK167" s="100">
        <v>1.1111111111111112</v>
      </c>
      <c r="AL167" s="100">
        <v>1.5</v>
      </c>
      <c r="AM167" s="100">
        <f t="shared" si="48"/>
        <v>6.7361111111111107</v>
      </c>
      <c r="AN167" s="100">
        <f t="shared" si="49"/>
        <v>26.944444444444443</v>
      </c>
      <c r="AO167" s="99">
        <f t="shared" si="50"/>
        <v>2.6944444444444446</v>
      </c>
      <c r="AQ167" s="82">
        <v>0.89900362318840576</v>
      </c>
      <c r="AR167" s="82">
        <f>Wellness!X167</f>
        <v>0.66666666666666663</v>
      </c>
      <c r="AS167" s="82">
        <f>AVERAGE(Discipline!$D167,Discipline!$E167)</f>
        <v>0.9</v>
      </c>
      <c r="AT167" s="100" t="str" cm="1">
        <f t="array" ref="AT167">_xlfn.IFS(AS167&gt;=80%,"5",AS167&gt;=70%,"4",AS167&gt;=60%,"3",AS167&gt;=50%,"2",AS167&gt;=40%,"1",AS167&lt;40%,"0")</f>
        <v>5</v>
      </c>
      <c r="AU167" s="101">
        <v>17</v>
      </c>
      <c r="AV167" s="101">
        <f t="shared" si="41"/>
        <v>2</v>
      </c>
      <c r="AW167" s="100"/>
      <c r="AX167" s="100">
        <v>3</v>
      </c>
      <c r="AY167" s="100">
        <v>2.3333333333333335</v>
      </c>
      <c r="AZ167" s="100">
        <f t="shared" si="51"/>
        <v>12.333333333333334</v>
      </c>
      <c r="BA167" s="100">
        <f t="shared" si="52"/>
        <v>49.333333333333336</v>
      </c>
      <c r="BB167" s="99">
        <f t="shared" si="53"/>
        <v>4.9333333333333336</v>
      </c>
    </row>
    <row r="168" spans="1:54" s="77" customFormat="1" x14ac:dyDescent="0.3">
      <c r="A168" s="72">
        <v>164</v>
      </c>
      <c r="B168" s="64" t="s">
        <v>354</v>
      </c>
      <c r="C168" s="65" t="s">
        <v>355</v>
      </c>
      <c r="D168" s="103">
        <v>1</v>
      </c>
      <c r="E168" s="103">
        <f>Wellness!D168</f>
        <v>0.66666666666666663</v>
      </c>
      <c r="F168" s="103">
        <f>AVERAGE(Discipline!$D168,Discipline!$E168)</f>
        <v>0.83333333333333326</v>
      </c>
      <c r="G168" s="104" t="str" cm="1">
        <f t="array" ref="G168">_xlfn.IFS(F168&gt;=80%,"5",F168&gt;=70%,"4",F168&gt;=60%,"3",F168&gt;=50%,"2",F168&gt;=40%,"1",F168&lt;40%,"0")</f>
        <v>5</v>
      </c>
      <c r="H168" s="105">
        <v>15</v>
      </c>
      <c r="I168" s="105">
        <f t="shared" si="36"/>
        <v>2</v>
      </c>
      <c r="J168" s="104"/>
      <c r="K168" s="104">
        <v>2.875</v>
      </c>
      <c r="L168" s="104">
        <v>3</v>
      </c>
      <c r="M168" s="104">
        <f t="shared" si="37"/>
        <v>12.875</v>
      </c>
      <c r="N168" s="104">
        <f t="shared" si="38"/>
        <v>64.375</v>
      </c>
      <c r="O168" s="106">
        <f t="shared" si="42"/>
        <v>6.4375</v>
      </c>
      <c r="Q168" s="103">
        <f>IFERROR(VLOOKUP(B168,[1]Sheet1!B$4:E$241,4,FALSE),"ER")</f>
        <v>0.85502896613190738</v>
      </c>
      <c r="R168" s="103">
        <f>Wellness!X168</f>
        <v>0.66666666666666663</v>
      </c>
      <c r="S168" s="103">
        <f t="shared" si="43"/>
        <v>0.760847816399287</v>
      </c>
      <c r="T168" s="104" t="str" cm="1">
        <f t="array" ref="T168">_xlfn.IFS(S168&gt;=80%,"5",S168&gt;=70%,"4",S168&gt;=60%,"3",S168&gt;=50%,"2",S168&gt;=40%,"1",S168&lt;40%,"0")</f>
        <v>4</v>
      </c>
      <c r="U168" s="105">
        <v>4</v>
      </c>
      <c r="V168" s="105">
        <f t="shared" si="39"/>
        <v>0</v>
      </c>
      <c r="W168" s="104">
        <v>3</v>
      </c>
      <c r="X168" s="104">
        <v>3.3571428571428572</v>
      </c>
      <c r="Y168" s="104">
        <v>3.6</v>
      </c>
      <c r="Z168" s="100">
        <f t="shared" si="44"/>
        <v>13.957142857142857</v>
      </c>
      <c r="AA168" s="100">
        <f t="shared" si="45"/>
        <v>55.828571428571429</v>
      </c>
      <c r="AB168" s="106">
        <f t="shared" si="46"/>
        <v>5.5828571428571436</v>
      </c>
      <c r="AD168" s="82">
        <v>0.73838854382332642</v>
      </c>
      <c r="AE168" s="82">
        <f>Wellness!AR168</f>
        <v>0.66666666666666663</v>
      </c>
      <c r="AF168" s="82">
        <f t="shared" si="47"/>
        <v>0.70252760524499647</v>
      </c>
      <c r="AG168" s="104" t="str" cm="1">
        <f t="array" ref="AG168">_xlfn.IFS(AF168&gt;=80%,"5",AF168&gt;=70%,"4",AF168&gt;=60%,"3",AF168&gt;=50%,"2",AF168&gt;=40%,"1",AF168&lt;40%,"0")</f>
        <v>4</v>
      </c>
      <c r="AH168" s="105">
        <v>6</v>
      </c>
      <c r="AI168" s="105">
        <f t="shared" si="40"/>
        <v>0</v>
      </c>
      <c r="AJ168" s="104">
        <v>2</v>
      </c>
      <c r="AK168" s="104">
        <v>1.3333333333333333</v>
      </c>
      <c r="AL168" s="104">
        <v>0.875</v>
      </c>
      <c r="AM168" s="100">
        <f t="shared" si="48"/>
        <v>8.2083333333333321</v>
      </c>
      <c r="AN168" s="100">
        <f t="shared" si="49"/>
        <v>32.833333333333329</v>
      </c>
      <c r="AO168" s="106">
        <f t="shared" si="50"/>
        <v>3.2833333333333332</v>
      </c>
      <c r="AQ168" s="82">
        <v>0.75830314009661837</v>
      </c>
      <c r="AR168" s="82">
        <f>Wellness!X168</f>
        <v>0.66666666666666663</v>
      </c>
      <c r="AS168" s="103">
        <f>AVERAGE(Discipline!$D168,Discipline!$E168)</f>
        <v>0.83333333333333326</v>
      </c>
      <c r="AT168" s="104" t="str" cm="1">
        <f t="array" ref="AT168">_xlfn.IFS(AS168&gt;=80%,"5",AS168&gt;=70%,"4",AS168&gt;=60%,"3",AS168&gt;=50%,"2",AS168&gt;=40%,"1",AS168&lt;40%,"0")</f>
        <v>5</v>
      </c>
      <c r="AU168" s="105">
        <v>15</v>
      </c>
      <c r="AV168" s="105">
        <f t="shared" si="41"/>
        <v>2</v>
      </c>
      <c r="AW168" s="104"/>
      <c r="AX168" s="104">
        <v>2.625</v>
      </c>
      <c r="AY168" s="104">
        <v>2.3333333333333335</v>
      </c>
      <c r="AZ168" s="100">
        <f t="shared" si="51"/>
        <v>11.958333333333334</v>
      </c>
      <c r="BA168" s="100">
        <f t="shared" si="52"/>
        <v>47.833333333333336</v>
      </c>
      <c r="BB168" s="106">
        <f t="shared" si="53"/>
        <v>4.7833333333333341</v>
      </c>
    </row>
    <row r="169" spans="1:54" s="77" customFormat="1" x14ac:dyDescent="0.3">
      <c r="A169" s="71">
        <v>165</v>
      </c>
      <c r="B169" s="60" t="s">
        <v>356</v>
      </c>
      <c r="C169" s="61" t="s">
        <v>357</v>
      </c>
      <c r="D169" s="82">
        <v>0.9</v>
      </c>
      <c r="E169" s="82">
        <f>Wellness!D169</f>
        <v>0.3</v>
      </c>
      <c r="F169" s="82">
        <f>AVERAGE(Discipline!$D169,Discipline!$E169)</f>
        <v>0.6</v>
      </c>
      <c r="G169" s="100" t="str" cm="1">
        <f t="array" ref="G169">_xlfn.IFS(F169&gt;=80%,"5",F169&gt;=70%,"4",F169&gt;=60%,"3",F169&gt;=50%,"2",F169&gt;=40%,"1",F169&lt;40%,"0")</f>
        <v>3</v>
      </c>
      <c r="H169" s="101">
        <v>7</v>
      </c>
      <c r="I169" s="101">
        <f t="shared" si="36"/>
        <v>0</v>
      </c>
      <c r="J169" s="100"/>
      <c r="K169" s="100">
        <v>2.625</v>
      </c>
      <c r="L169" s="100">
        <v>2.25</v>
      </c>
      <c r="M169" s="100">
        <f t="shared" si="37"/>
        <v>7.875</v>
      </c>
      <c r="N169" s="100">
        <f t="shared" si="38"/>
        <v>39.375</v>
      </c>
      <c r="O169" s="99">
        <f t="shared" si="42"/>
        <v>3.9375</v>
      </c>
      <c r="Q169" s="82">
        <f>IFERROR(VLOOKUP(B169,[1]Sheet1!B$4:E$241,4,FALSE),"ER")</f>
        <v>0.77205645161290315</v>
      </c>
      <c r="R169" s="82">
        <f>Wellness!X169</f>
        <v>6.6666666666666666E-2</v>
      </c>
      <c r="S169" s="82">
        <f t="shared" si="43"/>
        <v>0.4193615591397849</v>
      </c>
      <c r="T169" s="100" t="str" cm="1">
        <f t="array" ref="T169">_xlfn.IFS(S169&gt;=80%,"5",S169&gt;=70%,"4",S169&gt;=60%,"3",S169&gt;=50%,"2",S169&gt;=40%,"1",S169&lt;40%,"0")</f>
        <v>1</v>
      </c>
      <c r="U169" s="101">
        <v>0</v>
      </c>
      <c r="V169" s="101">
        <f t="shared" si="39"/>
        <v>0</v>
      </c>
      <c r="W169" s="100">
        <v>0</v>
      </c>
      <c r="X169" s="100">
        <v>1.6666666666666667</v>
      </c>
      <c r="Y169" s="100">
        <v>1.8</v>
      </c>
      <c r="Z169" s="100">
        <f t="shared" si="44"/>
        <v>4.4666666666666668</v>
      </c>
      <c r="AA169" s="100">
        <f t="shared" si="45"/>
        <v>17.866666666666667</v>
      </c>
      <c r="AB169" s="99">
        <f t="shared" si="46"/>
        <v>1.7866666666666668</v>
      </c>
      <c r="AD169" s="82">
        <v>0.73631239295866646</v>
      </c>
      <c r="AE169" s="82">
        <f>Wellness!AR169</f>
        <v>0.2</v>
      </c>
      <c r="AF169" s="82">
        <f t="shared" si="47"/>
        <v>0.46815619647933326</v>
      </c>
      <c r="AG169" s="100" t="str" cm="1">
        <f t="array" ref="AG169">_xlfn.IFS(AF169&gt;=80%,"5",AF169&gt;=70%,"4",AF169&gt;=60%,"3",AF169&gt;=50%,"2",AF169&gt;=40%,"1",AF169&lt;40%,"0")</f>
        <v>1</v>
      </c>
      <c r="AH169" s="101">
        <v>1</v>
      </c>
      <c r="AI169" s="101">
        <f t="shared" si="40"/>
        <v>0</v>
      </c>
      <c r="AJ169" s="100">
        <v>1</v>
      </c>
      <c r="AK169" s="100">
        <v>0.77777777777777779</v>
      </c>
      <c r="AL169" s="100">
        <v>0.625</v>
      </c>
      <c r="AM169" s="100">
        <f t="shared" si="48"/>
        <v>3.4027777777777777</v>
      </c>
      <c r="AN169" s="100">
        <f t="shared" si="49"/>
        <v>13.611111111111111</v>
      </c>
      <c r="AO169" s="99">
        <f t="shared" si="50"/>
        <v>1.3611111111111112</v>
      </c>
      <c r="AQ169" s="82">
        <v>0.84375</v>
      </c>
      <c r="AR169" s="82">
        <f>Wellness!X169</f>
        <v>6.6666666666666666E-2</v>
      </c>
      <c r="AS169" s="82">
        <f>AVERAGE(Discipline!$D169,Discipline!$E169)</f>
        <v>0.6</v>
      </c>
      <c r="AT169" s="100" t="str" cm="1">
        <f t="array" ref="AT169">_xlfn.IFS(AS169&gt;=80%,"5",AS169&gt;=70%,"4",AS169&gt;=60%,"3",AS169&gt;=50%,"2",AS169&gt;=40%,"1",AS169&lt;40%,"0")</f>
        <v>3</v>
      </c>
      <c r="AU169" s="101">
        <v>7</v>
      </c>
      <c r="AV169" s="101">
        <f t="shared" si="41"/>
        <v>0</v>
      </c>
      <c r="AW169" s="100"/>
      <c r="AX169" s="100">
        <v>2.875</v>
      </c>
      <c r="AY169" s="100">
        <v>2.6666666666666665</v>
      </c>
      <c r="AZ169" s="100">
        <f t="shared" si="51"/>
        <v>8.5416666666666661</v>
      </c>
      <c r="BA169" s="100">
        <f t="shared" si="52"/>
        <v>34.166666666666664</v>
      </c>
      <c r="BB169" s="99">
        <f t="shared" si="53"/>
        <v>3.4166666666666665</v>
      </c>
    </row>
    <row r="170" spans="1:54" s="77" customFormat="1" x14ac:dyDescent="0.3">
      <c r="A170" s="72">
        <v>166</v>
      </c>
      <c r="B170" s="64" t="s">
        <v>358</v>
      </c>
      <c r="C170" s="65" t="s">
        <v>359</v>
      </c>
      <c r="D170" s="103">
        <v>0.8</v>
      </c>
      <c r="E170" s="103">
        <f>Wellness!D170</f>
        <v>0.8</v>
      </c>
      <c r="F170" s="103">
        <f>AVERAGE(Discipline!$D170,Discipline!$E170)</f>
        <v>0.8</v>
      </c>
      <c r="G170" s="104" t="str" cm="1">
        <f t="array" ref="G170">_xlfn.IFS(F170&gt;=80%,"5",F170&gt;=70%,"4",F170&gt;=60%,"3",F170&gt;=50%,"2",F170&gt;=40%,"1",F170&lt;40%,"0")</f>
        <v>5</v>
      </c>
      <c r="H170" s="105">
        <v>17</v>
      </c>
      <c r="I170" s="105">
        <f t="shared" si="36"/>
        <v>2</v>
      </c>
      <c r="J170" s="104"/>
      <c r="K170" s="104">
        <v>2.25</v>
      </c>
      <c r="L170" s="104">
        <v>2.5</v>
      </c>
      <c r="M170" s="104">
        <f t="shared" si="37"/>
        <v>11.75</v>
      </c>
      <c r="N170" s="104">
        <f t="shared" si="38"/>
        <v>58.75</v>
      </c>
      <c r="O170" s="106">
        <f t="shared" si="42"/>
        <v>5.875</v>
      </c>
      <c r="Q170" s="103">
        <f>IFERROR(VLOOKUP(B170,[1]Sheet1!B$4:E$241,4,FALSE),"ER")</f>
        <v>0.74122311827956988</v>
      </c>
      <c r="R170" s="103">
        <f>Wellness!X170</f>
        <v>0.66666666666666663</v>
      </c>
      <c r="S170" s="103">
        <f t="shared" si="43"/>
        <v>0.7039448924731182</v>
      </c>
      <c r="T170" s="104" t="str" cm="1">
        <f t="array" ref="T170">_xlfn.IFS(S170&gt;=80%,"5",S170&gt;=70%,"4",S170&gt;=60%,"3",S170&gt;=50%,"2",S170&gt;=40%,"1",S170&lt;40%,"0")</f>
        <v>4</v>
      </c>
      <c r="U170" s="105">
        <v>3</v>
      </c>
      <c r="V170" s="105">
        <f t="shared" si="39"/>
        <v>0</v>
      </c>
      <c r="W170" s="104">
        <v>3</v>
      </c>
      <c r="X170" s="104">
        <v>2.5714285714285716</v>
      </c>
      <c r="Y170" s="104">
        <v>2.4</v>
      </c>
      <c r="Z170" s="100">
        <f t="shared" si="44"/>
        <v>11.971428571428572</v>
      </c>
      <c r="AA170" s="100">
        <f t="shared" si="45"/>
        <v>47.885714285714286</v>
      </c>
      <c r="AB170" s="106">
        <f t="shared" si="46"/>
        <v>4.7885714285714291</v>
      </c>
      <c r="AD170" s="82">
        <v>0.62080269607843142</v>
      </c>
      <c r="AE170" s="82">
        <f>Wellness!AR170</f>
        <v>0.66666666666666663</v>
      </c>
      <c r="AF170" s="82">
        <f t="shared" si="47"/>
        <v>0.64373468137254908</v>
      </c>
      <c r="AG170" s="104" t="str" cm="1">
        <f t="array" ref="AG170">_xlfn.IFS(AF170&gt;=80%,"5",AF170&gt;=70%,"4",AF170&gt;=60%,"3",AF170&gt;=50%,"2",AF170&gt;=40%,"1",AF170&lt;40%,"0")</f>
        <v>3</v>
      </c>
      <c r="AH170" s="105">
        <v>2</v>
      </c>
      <c r="AI170" s="105">
        <f t="shared" si="40"/>
        <v>0</v>
      </c>
      <c r="AJ170" s="104">
        <v>2.125</v>
      </c>
      <c r="AK170" s="104">
        <v>0.22222222222222221</v>
      </c>
      <c r="AL170" s="104">
        <v>0.75</v>
      </c>
      <c r="AM170" s="100">
        <f t="shared" si="48"/>
        <v>6.0972222222222223</v>
      </c>
      <c r="AN170" s="100">
        <f t="shared" si="49"/>
        <v>24.388888888888889</v>
      </c>
      <c r="AO170" s="106">
        <f t="shared" si="50"/>
        <v>2.4388888888888891</v>
      </c>
      <c r="AQ170" s="82">
        <v>0.83255693581780532</v>
      </c>
      <c r="AR170" s="82">
        <f>Wellness!X170</f>
        <v>0.66666666666666663</v>
      </c>
      <c r="AS170" s="103">
        <f>AVERAGE(Discipline!$D170,Discipline!$E170)</f>
        <v>0.8</v>
      </c>
      <c r="AT170" s="104" t="str" cm="1">
        <f t="array" ref="AT170">_xlfn.IFS(AS170&gt;=80%,"5",AS170&gt;=70%,"4",AS170&gt;=60%,"3",AS170&gt;=50%,"2",AS170&gt;=40%,"1",AS170&lt;40%,"0")</f>
        <v>5</v>
      </c>
      <c r="AU170" s="105">
        <v>17</v>
      </c>
      <c r="AV170" s="105">
        <f t="shared" si="41"/>
        <v>2</v>
      </c>
      <c r="AW170" s="104"/>
      <c r="AX170" s="104">
        <v>3.25</v>
      </c>
      <c r="AY170" s="104">
        <v>4</v>
      </c>
      <c r="AZ170" s="100">
        <f t="shared" si="51"/>
        <v>14.25</v>
      </c>
      <c r="BA170" s="100">
        <f t="shared" si="52"/>
        <v>56.999999999999993</v>
      </c>
      <c r="BB170" s="106">
        <f t="shared" si="53"/>
        <v>5.6999999999999993</v>
      </c>
    </row>
    <row r="171" spans="1:54" s="77" customFormat="1" x14ac:dyDescent="0.3">
      <c r="A171" s="71">
        <v>167</v>
      </c>
      <c r="B171" s="60" t="s">
        <v>360</v>
      </c>
      <c r="C171" s="61" t="s">
        <v>361</v>
      </c>
      <c r="D171" s="82">
        <v>1</v>
      </c>
      <c r="E171" s="82">
        <f>Wellness!D171</f>
        <v>0.66666666666666663</v>
      </c>
      <c r="F171" s="82">
        <f>AVERAGE(Discipline!$D171,Discipline!$E171)</f>
        <v>0.83333333333333326</v>
      </c>
      <c r="G171" s="100" t="str" cm="1">
        <f t="array" ref="G171">_xlfn.IFS(F171&gt;=80%,"5",F171&gt;=70%,"4",F171&gt;=60%,"3",F171&gt;=50%,"2",F171&gt;=40%,"1",F171&lt;40%,"0")</f>
        <v>5</v>
      </c>
      <c r="H171" s="101">
        <v>17</v>
      </c>
      <c r="I171" s="101">
        <f t="shared" si="36"/>
        <v>2</v>
      </c>
      <c r="J171" s="100"/>
      <c r="K171" s="100">
        <v>1.5</v>
      </c>
      <c r="L171" s="100">
        <v>1.75</v>
      </c>
      <c r="M171" s="100">
        <f t="shared" si="37"/>
        <v>10.25</v>
      </c>
      <c r="N171" s="100">
        <f t="shared" si="38"/>
        <v>51.249999999999993</v>
      </c>
      <c r="O171" s="99">
        <f t="shared" si="42"/>
        <v>5.125</v>
      </c>
      <c r="Q171" s="82">
        <f>IFERROR(VLOOKUP(B171,[1]Sheet1!B$4:E$241,4,FALSE),"ER")</f>
        <v>0.89794563279857409</v>
      </c>
      <c r="R171" s="82">
        <f>Wellness!X171</f>
        <v>0.66666666666666663</v>
      </c>
      <c r="S171" s="82">
        <f t="shared" si="43"/>
        <v>0.78230614973262036</v>
      </c>
      <c r="T171" s="100" t="str" cm="1">
        <f t="array" ref="T171">_xlfn.IFS(S171&gt;=80%,"5",S171&gt;=70%,"4",S171&gt;=60%,"3",S171&gt;=50%,"2",S171&gt;=40%,"1",S171&lt;40%,"0")</f>
        <v>4</v>
      </c>
      <c r="U171" s="101">
        <v>3</v>
      </c>
      <c r="V171" s="101">
        <f t="shared" si="39"/>
        <v>0</v>
      </c>
      <c r="W171" s="100">
        <v>3</v>
      </c>
      <c r="X171" s="100">
        <v>3.2857142857142856</v>
      </c>
      <c r="Y171" s="100">
        <v>3.4</v>
      </c>
      <c r="Z171" s="100">
        <f t="shared" si="44"/>
        <v>13.685714285714285</v>
      </c>
      <c r="AA171" s="100">
        <f t="shared" si="45"/>
        <v>54.74285714285714</v>
      </c>
      <c r="AB171" s="99">
        <f t="shared" si="46"/>
        <v>5.4742857142857142</v>
      </c>
      <c r="AD171" s="82">
        <v>0.88458867521367535</v>
      </c>
      <c r="AE171" s="82">
        <f>Wellness!AR171</f>
        <v>0.66666666666666663</v>
      </c>
      <c r="AF171" s="82">
        <f t="shared" si="47"/>
        <v>0.77562767094017104</v>
      </c>
      <c r="AG171" s="100" t="str" cm="1">
        <f t="array" ref="AG171">_xlfn.IFS(AF171&gt;=80%,"5",AF171&gt;=70%,"4",AF171&gt;=60%,"3",AF171&gt;=50%,"2",AF171&gt;=40%,"1",AF171&lt;40%,"0")</f>
        <v>4</v>
      </c>
      <c r="AH171" s="101">
        <v>5</v>
      </c>
      <c r="AI171" s="101">
        <f t="shared" si="40"/>
        <v>0</v>
      </c>
      <c r="AJ171" s="100">
        <v>3.5</v>
      </c>
      <c r="AK171" s="100">
        <v>1</v>
      </c>
      <c r="AL171" s="100">
        <v>1.75</v>
      </c>
      <c r="AM171" s="100">
        <f t="shared" si="48"/>
        <v>10.25</v>
      </c>
      <c r="AN171" s="100">
        <f t="shared" si="49"/>
        <v>41</v>
      </c>
      <c r="AO171" s="99">
        <f t="shared" si="50"/>
        <v>4.1000000000000005</v>
      </c>
      <c r="AQ171" s="82">
        <v>0.90906862745098038</v>
      </c>
      <c r="AR171" s="82">
        <f>Wellness!X171</f>
        <v>0.66666666666666663</v>
      </c>
      <c r="AS171" s="82">
        <f>AVERAGE(Discipline!$D171,Discipline!$E171)</f>
        <v>0.83333333333333326</v>
      </c>
      <c r="AT171" s="100" t="str" cm="1">
        <f t="array" ref="AT171">_xlfn.IFS(AS171&gt;=80%,"5",AS171&gt;=70%,"4",AS171&gt;=60%,"3",AS171&gt;=50%,"2",AS171&gt;=40%,"1",AS171&lt;40%,"0")</f>
        <v>5</v>
      </c>
      <c r="AU171" s="101">
        <v>17</v>
      </c>
      <c r="AV171" s="101">
        <f t="shared" si="41"/>
        <v>2</v>
      </c>
      <c r="AW171" s="100"/>
      <c r="AX171" s="100">
        <v>3</v>
      </c>
      <c r="AY171" s="100">
        <v>3.3333333333333335</v>
      </c>
      <c r="AZ171" s="100">
        <f t="shared" si="51"/>
        <v>13.333333333333334</v>
      </c>
      <c r="BA171" s="100">
        <f t="shared" si="52"/>
        <v>53.333333333333336</v>
      </c>
      <c r="BB171" s="99">
        <f t="shared" si="53"/>
        <v>5.3333333333333339</v>
      </c>
    </row>
    <row r="172" spans="1:54" s="77" customFormat="1" x14ac:dyDescent="0.3">
      <c r="A172" s="72">
        <v>168</v>
      </c>
      <c r="B172" s="64" t="s">
        <v>362</v>
      </c>
      <c r="C172" s="65" t="s">
        <v>363</v>
      </c>
      <c r="D172" s="103">
        <v>1</v>
      </c>
      <c r="E172" s="103">
        <f>Wellness!D172</f>
        <v>0.8666666666666667</v>
      </c>
      <c r="F172" s="103">
        <f>AVERAGE(Discipline!$D172,Discipline!$E172)</f>
        <v>0.93333333333333335</v>
      </c>
      <c r="G172" s="104" t="str" cm="1">
        <f t="array" ref="G172">_xlfn.IFS(F172&gt;=80%,"5",F172&gt;=70%,"4",F172&gt;=60%,"3",F172&gt;=50%,"2",F172&gt;=40%,"1",F172&lt;40%,"0")</f>
        <v>5</v>
      </c>
      <c r="H172" s="105">
        <v>15</v>
      </c>
      <c r="I172" s="105">
        <f t="shared" si="36"/>
        <v>2</v>
      </c>
      <c r="J172" s="104"/>
      <c r="K172" s="104">
        <v>3.75</v>
      </c>
      <c r="L172" s="104">
        <v>4</v>
      </c>
      <c r="M172" s="104">
        <f t="shared" si="37"/>
        <v>14.75</v>
      </c>
      <c r="N172" s="104">
        <f t="shared" si="38"/>
        <v>73.75</v>
      </c>
      <c r="O172" s="106">
        <f t="shared" si="42"/>
        <v>7.375</v>
      </c>
      <c r="Q172" s="103">
        <f>IFERROR(VLOOKUP(B172,[1]Sheet1!B$4:E$241,4,FALSE),"ER")</f>
        <v>0.9025857843137256</v>
      </c>
      <c r="R172" s="103">
        <f>Wellness!X172</f>
        <v>0.9</v>
      </c>
      <c r="S172" s="103">
        <f t="shared" si="43"/>
        <v>0.90129289215686281</v>
      </c>
      <c r="T172" s="104" t="str" cm="1">
        <f t="array" ref="T172">_xlfn.IFS(S172&gt;=80%,"5",S172&gt;=70%,"4",S172&gt;=60%,"3",S172&gt;=50%,"2",S172&gt;=40%,"1",S172&lt;40%,"0")</f>
        <v>5</v>
      </c>
      <c r="U172" s="105">
        <v>5</v>
      </c>
      <c r="V172" s="105">
        <f t="shared" si="39"/>
        <v>0</v>
      </c>
      <c r="W172" s="104">
        <v>3</v>
      </c>
      <c r="X172" s="104">
        <v>3.2857142857142856</v>
      </c>
      <c r="Y172" s="104">
        <v>3.2</v>
      </c>
      <c r="Z172" s="100">
        <f t="shared" si="44"/>
        <v>14.485714285714284</v>
      </c>
      <c r="AA172" s="100">
        <f t="shared" si="45"/>
        <v>57.942857142857143</v>
      </c>
      <c r="AB172" s="106">
        <f t="shared" si="46"/>
        <v>5.7942857142857145</v>
      </c>
      <c r="AD172" s="82">
        <v>0.71865079365079376</v>
      </c>
      <c r="AE172" s="82">
        <f>Wellness!AR172</f>
        <v>0.8666666666666667</v>
      </c>
      <c r="AF172" s="82">
        <f t="shared" si="47"/>
        <v>0.79265873015873023</v>
      </c>
      <c r="AG172" s="104" t="str" cm="1">
        <f t="array" ref="AG172">_xlfn.IFS(AF172&gt;=80%,"5",AF172&gt;=70%,"4",AF172&gt;=60%,"3",AF172&gt;=50%,"2",AF172&gt;=40%,"1",AF172&lt;40%,"0")</f>
        <v>4</v>
      </c>
      <c r="AH172" s="105">
        <v>14</v>
      </c>
      <c r="AI172" s="105">
        <f t="shared" si="40"/>
        <v>1</v>
      </c>
      <c r="AJ172" s="104">
        <v>3.625</v>
      </c>
      <c r="AK172" s="104">
        <v>1.1111111111111112</v>
      </c>
      <c r="AL172" s="104">
        <v>2.375</v>
      </c>
      <c r="AM172" s="100">
        <f t="shared" si="48"/>
        <v>12.111111111111111</v>
      </c>
      <c r="AN172" s="100">
        <f t="shared" si="49"/>
        <v>48.444444444444443</v>
      </c>
      <c r="AO172" s="106">
        <f t="shared" si="50"/>
        <v>4.844444444444445</v>
      </c>
      <c r="AQ172" s="82">
        <v>0.87991718426501042</v>
      </c>
      <c r="AR172" s="82">
        <f>Wellness!X172</f>
        <v>0.9</v>
      </c>
      <c r="AS172" s="103">
        <f>AVERAGE(Discipline!$D172,Discipline!$E172)</f>
        <v>0.93333333333333335</v>
      </c>
      <c r="AT172" s="104" t="str" cm="1">
        <f t="array" ref="AT172">_xlfn.IFS(AS172&gt;=80%,"5",AS172&gt;=70%,"4",AS172&gt;=60%,"3",AS172&gt;=50%,"2",AS172&gt;=40%,"1",AS172&lt;40%,"0")</f>
        <v>5</v>
      </c>
      <c r="AU172" s="105">
        <v>15</v>
      </c>
      <c r="AV172" s="105">
        <f t="shared" si="41"/>
        <v>2</v>
      </c>
      <c r="AW172" s="104"/>
      <c r="AX172" s="104">
        <v>3.5</v>
      </c>
      <c r="AY172" s="104">
        <v>3</v>
      </c>
      <c r="AZ172" s="100">
        <f t="shared" si="51"/>
        <v>13.5</v>
      </c>
      <c r="BA172" s="100">
        <f t="shared" si="52"/>
        <v>54</v>
      </c>
      <c r="BB172" s="106">
        <f t="shared" si="53"/>
        <v>5.4</v>
      </c>
    </row>
    <row r="173" spans="1:54" s="77" customFormat="1" x14ac:dyDescent="0.3">
      <c r="A173" s="71">
        <v>169</v>
      </c>
      <c r="B173" s="60" t="s">
        <v>364</v>
      </c>
      <c r="C173" s="61" t="s">
        <v>365</v>
      </c>
      <c r="D173" s="82">
        <v>1</v>
      </c>
      <c r="E173" s="82">
        <f>Wellness!D173</f>
        <v>0.66666666666666663</v>
      </c>
      <c r="F173" s="82">
        <f>AVERAGE(Discipline!$D173,Discipline!$E173)</f>
        <v>0.83333333333333326</v>
      </c>
      <c r="G173" s="100" t="str" cm="1">
        <f t="array" ref="G173">_xlfn.IFS(F173&gt;=80%,"5",F173&gt;=70%,"4",F173&gt;=60%,"3",F173&gt;=50%,"2",F173&gt;=40%,"1",F173&lt;40%,"0")</f>
        <v>5</v>
      </c>
      <c r="H173" s="101">
        <v>15</v>
      </c>
      <c r="I173" s="101">
        <f t="shared" si="36"/>
        <v>2</v>
      </c>
      <c r="J173" s="100"/>
      <c r="K173" s="100">
        <v>2.75</v>
      </c>
      <c r="L173" s="100">
        <v>3</v>
      </c>
      <c r="M173" s="100">
        <f t="shared" si="37"/>
        <v>12.75</v>
      </c>
      <c r="N173" s="100">
        <f t="shared" si="38"/>
        <v>63.749999999999993</v>
      </c>
      <c r="O173" s="99">
        <f t="shared" si="42"/>
        <v>6.375</v>
      </c>
      <c r="Q173" s="82">
        <f>IFERROR(VLOOKUP(B173,[1]Sheet1!B$4:E$241,4,FALSE),"ER")</f>
        <v>0.96994791666666669</v>
      </c>
      <c r="R173" s="82">
        <f>Wellness!X173</f>
        <v>0.66666666666666663</v>
      </c>
      <c r="S173" s="82">
        <f t="shared" si="43"/>
        <v>0.81830729166666671</v>
      </c>
      <c r="T173" s="100" t="str" cm="1">
        <f t="array" ref="T173">_xlfn.IFS(S173&gt;=80%,"5",S173&gt;=70%,"4",S173&gt;=60%,"3",S173&gt;=50%,"2",S173&gt;=40%,"1",S173&lt;40%,"0")</f>
        <v>5</v>
      </c>
      <c r="U173" s="101">
        <v>7</v>
      </c>
      <c r="V173" s="101">
        <f t="shared" si="39"/>
        <v>0</v>
      </c>
      <c r="W173" s="100">
        <v>2</v>
      </c>
      <c r="X173" s="100">
        <v>3.8571428571428572</v>
      </c>
      <c r="Y173" s="100">
        <v>3.8</v>
      </c>
      <c r="Z173" s="100">
        <f t="shared" si="44"/>
        <v>14.657142857142858</v>
      </c>
      <c r="AA173" s="100">
        <f t="shared" si="45"/>
        <v>58.628571428571433</v>
      </c>
      <c r="AB173" s="99">
        <f t="shared" si="46"/>
        <v>5.8628571428571439</v>
      </c>
      <c r="AD173" s="82">
        <v>0.92432844932844926</v>
      </c>
      <c r="AE173" s="82">
        <f>Wellness!AR173</f>
        <v>0.7</v>
      </c>
      <c r="AF173" s="82">
        <f t="shared" si="47"/>
        <v>0.81216422466422467</v>
      </c>
      <c r="AG173" s="100" t="str" cm="1">
        <f t="array" ref="AG173">_xlfn.IFS(AF173&gt;=80%,"5",AF173&gt;=70%,"4",AF173&gt;=60%,"3",AF173&gt;=50%,"2",AF173&gt;=40%,"1",AF173&lt;40%,"0")</f>
        <v>5</v>
      </c>
      <c r="AH173" s="101">
        <v>14</v>
      </c>
      <c r="AI173" s="101">
        <f t="shared" si="40"/>
        <v>1</v>
      </c>
      <c r="AJ173" s="100">
        <v>3.625</v>
      </c>
      <c r="AK173" s="100">
        <v>1.8888888888888888</v>
      </c>
      <c r="AL173" s="100">
        <v>2</v>
      </c>
      <c r="AM173" s="100">
        <f t="shared" si="48"/>
        <v>13.513888888888889</v>
      </c>
      <c r="AN173" s="100">
        <f t="shared" si="49"/>
        <v>54.055555555555557</v>
      </c>
      <c r="AO173" s="99">
        <f t="shared" si="50"/>
        <v>5.4055555555555559</v>
      </c>
      <c r="AQ173" s="82">
        <v>0.92552521008403377</v>
      </c>
      <c r="AR173" s="82">
        <f>Wellness!X173</f>
        <v>0.66666666666666663</v>
      </c>
      <c r="AS173" s="82">
        <f>AVERAGE(Discipline!$D173,Discipline!$E173)</f>
        <v>0.83333333333333326</v>
      </c>
      <c r="AT173" s="100" t="str" cm="1">
        <f t="array" ref="AT173">_xlfn.IFS(AS173&gt;=80%,"5",AS173&gt;=70%,"4",AS173&gt;=60%,"3",AS173&gt;=50%,"2",AS173&gt;=40%,"1",AS173&lt;40%,"0")</f>
        <v>5</v>
      </c>
      <c r="AU173" s="101">
        <v>15</v>
      </c>
      <c r="AV173" s="101">
        <f t="shared" si="41"/>
        <v>2</v>
      </c>
      <c r="AW173" s="100"/>
      <c r="AX173" s="100">
        <v>3</v>
      </c>
      <c r="AY173" s="100">
        <v>2.3333333333333335</v>
      </c>
      <c r="AZ173" s="100">
        <f t="shared" si="51"/>
        <v>12.333333333333334</v>
      </c>
      <c r="BA173" s="100">
        <f t="shared" si="52"/>
        <v>49.333333333333336</v>
      </c>
      <c r="BB173" s="99">
        <f t="shared" si="53"/>
        <v>4.9333333333333336</v>
      </c>
    </row>
    <row r="174" spans="1:54" s="77" customFormat="1" x14ac:dyDescent="0.3">
      <c r="A174" s="72">
        <v>170</v>
      </c>
      <c r="B174" s="64" t="s">
        <v>366</v>
      </c>
      <c r="C174" s="65" t="s">
        <v>367</v>
      </c>
      <c r="D174" s="103">
        <v>0.93330000000000002</v>
      </c>
      <c r="E174" s="103">
        <f>Wellness!D174</f>
        <v>0.8</v>
      </c>
      <c r="F174" s="103">
        <f>AVERAGE(Discipline!$D174,Discipline!$E174)</f>
        <v>0.86665000000000003</v>
      </c>
      <c r="G174" s="104" t="str" cm="1">
        <f t="array" ref="G174">_xlfn.IFS(F174&gt;=80%,"5",F174&gt;=70%,"4",F174&gt;=60%,"3",F174&gt;=50%,"2",F174&gt;=40%,"1",F174&lt;40%,"0")</f>
        <v>5</v>
      </c>
      <c r="H174" s="105">
        <v>19</v>
      </c>
      <c r="I174" s="105">
        <f t="shared" si="36"/>
        <v>2</v>
      </c>
      <c r="J174" s="104"/>
      <c r="K174" s="104">
        <v>3</v>
      </c>
      <c r="L174" s="104">
        <v>3.875</v>
      </c>
      <c r="M174" s="104">
        <f t="shared" si="37"/>
        <v>13.875</v>
      </c>
      <c r="N174" s="104">
        <f t="shared" si="38"/>
        <v>69.375</v>
      </c>
      <c r="O174" s="106">
        <f t="shared" si="42"/>
        <v>6.9375</v>
      </c>
      <c r="Q174" s="103">
        <f>IFERROR(VLOOKUP(B174,[1]Sheet1!B$4:E$241,4,FALSE),"ER")</f>
        <v>0.9118750000000001</v>
      </c>
      <c r="R174" s="103">
        <f>Wellness!X174</f>
        <v>0.66666666666666663</v>
      </c>
      <c r="S174" s="103">
        <f t="shared" si="43"/>
        <v>0.78927083333333337</v>
      </c>
      <c r="T174" s="104" t="str" cm="1">
        <f t="array" ref="T174">_xlfn.IFS(S174&gt;=80%,"5",S174&gt;=70%,"4",S174&gt;=60%,"3",S174&gt;=50%,"2",S174&gt;=40%,"1",S174&lt;40%,"0")</f>
        <v>4</v>
      </c>
      <c r="U174" s="105">
        <v>8</v>
      </c>
      <c r="V174" s="105">
        <f t="shared" si="39"/>
        <v>0</v>
      </c>
      <c r="W174" s="104">
        <v>2</v>
      </c>
      <c r="X174" s="104">
        <v>3.1428571428571428</v>
      </c>
      <c r="Y174" s="104">
        <v>3.8</v>
      </c>
      <c r="Z174" s="100">
        <f t="shared" si="44"/>
        <v>12.942857142857143</v>
      </c>
      <c r="AA174" s="100">
        <f t="shared" si="45"/>
        <v>51.771428571428565</v>
      </c>
      <c r="AB174" s="106">
        <f t="shared" si="46"/>
        <v>5.177142857142857</v>
      </c>
      <c r="AD174" s="82">
        <v>0.98888888888888904</v>
      </c>
      <c r="AE174" s="82">
        <f>Wellness!AR174</f>
        <v>0.66666666666666663</v>
      </c>
      <c r="AF174" s="82">
        <f t="shared" si="47"/>
        <v>0.82777777777777783</v>
      </c>
      <c r="AG174" s="104" t="str" cm="1">
        <f t="array" ref="AG174">_xlfn.IFS(AF174&gt;=80%,"5",AF174&gt;=70%,"4",AF174&gt;=60%,"3",AF174&gt;=50%,"2",AF174&gt;=40%,"1",AF174&lt;40%,"0")</f>
        <v>5</v>
      </c>
      <c r="AH174" s="105">
        <v>9</v>
      </c>
      <c r="AI174" s="105">
        <f t="shared" si="40"/>
        <v>0</v>
      </c>
      <c r="AJ174" s="104">
        <v>3.25</v>
      </c>
      <c r="AK174" s="104">
        <v>2</v>
      </c>
      <c r="AL174" s="104">
        <v>2.125</v>
      </c>
      <c r="AM174" s="100">
        <f t="shared" si="48"/>
        <v>12.375</v>
      </c>
      <c r="AN174" s="100">
        <f t="shared" si="49"/>
        <v>49.5</v>
      </c>
      <c r="AO174" s="106">
        <f t="shared" si="50"/>
        <v>4.95</v>
      </c>
      <c r="AQ174" s="82">
        <v>0.9562318840579711</v>
      </c>
      <c r="AR174" s="82">
        <f>Wellness!X174</f>
        <v>0.66666666666666663</v>
      </c>
      <c r="AS174" s="103">
        <f>AVERAGE(Discipline!$D174,Discipline!$E174)</f>
        <v>0.86665000000000003</v>
      </c>
      <c r="AT174" s="104" t="str" cm="1">
        <f t="array" ref="AT174">_xlfn.IFS(AS174&gt;=80%,"5",AS174&gt;=70%,"4",AS174&gt;=60%,"3",AS174&gt;=50%,"2",AS174&gt;=40%,"1",AS174&lt;40%,"0")</f>
        <v>5</v>
      </c>
      <c r="AU174" s="105">
        <v>19</v>
      </c>
      <c r="AV174" s="105">
        <f t="shared" si="41"/>
        <v>2</v>
      </c>
      <c r="AW174" s="104"/>
      <c r="AX174" s="104">
        <v>2.75</v>
      </c>
      <c r="AY174" s="104">
        <v>2.3333333333333335</v>
      </c>
      <c r="AZ174" s="100">
        <f t="shared" si="51"/>
        <v>12.083333333333334</v>
      </c>
      <c r="BA174" s="100">
        <f t="shared" si="52"/>
        <v>48.333333333333336</v>
      </c>
      <c r="BB174" s="106">
        <f t="shared" si="53"/>
        <v>4.8333333333333339</v>
      </c>
    </row>
    <row r="175" spans="1:54" s="77" customFormat="1" x14ac:dyDescent="0.3">
      <c r="A175" s="71">
        <v>171</v>
      </c>
      <c r="B175" s="60" t="s">
        <v>368</v>
      </c>
      <c r="C175" s="61" t="s">
        <v>369</v>
      </c>
      <c r="D175" s="82">
        <v>0.85709999999999997</v>
      </c>
      <c r="E175" s="82">
        <f>Wellness!D175</f>
        <v>0.33333333333333331</v>
      </c>
      <c r="F175" s="82">
        <f>AVERAGE(Discipline!$D175,Discipline!$E175)</f>
        <v>0.59521666666666662</v>
      </c>
      <c r="G175" s="100" t="str" cm="1">
        <f t="array" ref="G175">_xlfn.IFS(F175&gt;=80%,"5",F175&gt;=70%,"4",F175&gt;=60%,"3",F175&gt;=50%,"2",F175&gt;=40%,"1",F175&lt;40%,"0")</f>
        <v>2</v>
      </c>
      <c r="H175" s="101">
        <v>8</v>
      </c>
      <c r="I175" s="101">
        <f t="shared" si="36"/>
        <v>0</v>
      </c>
      <c r="J175" s="100"/>
      <c r="K175" s="100">
        <v>2.4285714285714284</v>
      </c>
      <c r="L175" s="100">
        <v>3.3303571428571428</v>
      </c>
      <c r="M175" s="100">
        <f t="shared" si="37"/>
        <v>7.7589285714285712</v>
      </c>
      <c r="N175" s="100">
        <f t="shared" si="38"/>
        <v>38.794642857142861</v>
      </c>
      <c r="O175" s="99">
        <f t="shared" si="42"/>
        <v>3.8794642857142865</v>
      </c>
      <c r="Q175" s="82">
        <f>IFERROR(VLOOKUP(B175,[1]Sheet1!B$4:E$241,4,FALSE),"ER")</f>
        <v>0.85747214795008908</v>
      </c>
      <c r="R175" s="82">
        <f>Wellness!X175</f>
        <v>0.13333333333333333</v>
      </c>
      <c r="S175" s="82">
        <f t="shared" si="43"/>
        <v>0.49540274064171119</v>
      </c>
      <c r="T175" s="100" t="str" cm="1">
        <f t="array" ref="T175">_xlfn.IFS(S175&gt;=80%,"5",S175&gt;=70%,"4",S175&gt;=60%,"3",S175&gt;=50%,"2",S175&gt;=40%,"1",S175&lt;40%,"0")</f>
        <v>1</v>
      </c>
      <c r="U175" s="101">
        <v>2</v>
      </c>
      <c r="V175" s="101">
        <f t="shared" si="39"/>
        <v>0</v>
      </c>
      <c r="W175" s="100">
        <v>3</v>
      </c>
      <c r="X175" s="100">
        <v>3</v>
      </c>
      <c r="Y175" s="100">
        <v>3</v>
      </c>
      <c r="Z175" s="100">
        <f t="shared" si="44"/>
        <v>10</v>
      </c>
      <c r="AA175" s="100">
        <f t="shared" si="45"/>
        <v>40</v>
      </c>
      <c r="AB175" s="99">
        <f t="shared" si="46"/>
        <v>4</v>
      </c>
      <c r="AD175" s="82">
        <v>0.75780124015418138</v>
      </c>
      <c r="AE175" s="82">
        <f>Wellness!AR175</f>
        <v>3.3333333333333333E-2</v>
      </c>
      <c r="AF175" s="82">
        <f t="shared" si="47"/>
        <v>0.39556728674375735</v>
      </c>
      <c r="AG175" s="100" t="str" cm="1">
        <f t="array" ref="AG175">_xlfn.IFS(AF175&gt;=80%,"5",AF175&gt;=70%,"4",AF175&gt;=60%,"3",AF175&gt;=50%,"2",AF175&gt;=40%,"1",AF175&lt;40%,"0")</f>
        <v>0</v>
      </c>
      <c r="AH175" s="101">
        <v>0</v>
      </c>
      <c r="AI175" s="101">
        <f t="shared" si="40"/>
        <v>0</v>
      </c>
      <c r="AJ175" s="100">
        <v>2.125</v>
      </c>
      <c r="AK175" s="100">
        <v>0.88888888888888884</v>
      </c>
      <c r="AL175" s="100">
        <v>1.5</v>
      </c>
      <c r="AM175" s="100">
        <f t="shared" si="48"/>
        <v>4.5138888888888893</v>
      </c>
      <c r="AN175" s="100">
        <f t="shared" si="49"/>
        <v>18.055555555555557</v>
      </c>
      <c r="AO175" s="99">
        <f t="shared" si="50"/>
        <v>1.8055555555555558</v>
      </c>
      <c r="AQ175" s="82">
        <v>0.70853758169934633</v>
      </c>
      <c r="AR175" s="82">
        <f>Wellness!X175</f>
        <v>0.13333333333333333</v>
      </c>
      <c r="AS175" s="82">
        <f>AVERAGE(Discipline!$D175,Discipline!$E175)</f>
        <v>0.59521666666666662</v>
      </c>
      <c r="AT175" s="100" t="str" cm="1">
        <f t="array" ref="AT175">_xlfn.IFS(AS175&gt;=80%,"5",AS175&gt;=70%,"4",AS175&gt;=60%,"3",AS175&gt;=50%,"2",AS175&gt;=40%,"1",AS175&lt;40%,"0")</f>
        <v>2</v>
      </c>
      <c r="AU175" s="101">
        <v>8</v>
      </c>
      <c r="AV175" s="101">
        <f t="shared" si="41"/>
        <v>0</v>
      </c>
      <c r="AW175" s="100"/>
      <c r="AX175" s="100">
        <v>3.25</v>
      </c>
      <c r="AY175" s="100">
        <v>1.6666666666666667</v>
      </c>
      <c r="AZ175" s="100">
        <f t="shared" si="51"/>
        <v>6.916666666666667</v>
      </c>
      <c r="BA175" s="100">
        <f t="shared" si="52"/>
        <v>27.666666666666668</v>
      </c>
      <c r="BB175" s="99">
        <f t="shared" si="53"/>
        <v>2.7666666666666671</v>
      </c>
    </row>
    <row r="176" spans="1:54" s="77" customFormat="1" x14ac:dyDescent="0.3">
      <c r="A176" s="72">
        <v>172</v>
      </c>
      <c r="B176" s="64" t="s">
        <v>370</v>
      </c>
      <c r="C176" s="65" t="s">
        <v>371</v>
      </c>
      <c r="D176" s="103">
        <v>1</v>
      </c>
      <c r="E176" s="103">
        <f>Wellness!D176</f>
        <v>0.66666666666666663</v>
      </c>
      <c r="F176" s="103">
        <f>AVERAGE(Discipline!$D176,Discipline!$E176)</f>
        <v>0.83333333333333326</v>
      </c>
      <c r="G176" s="104" t="str" cm="1">
        <f t="array" ref="G176">_xlfn.IFS(F176&gt;=80%,"5",F176&gt;=70%,"4",F176&gt;=60%,"3",F176&gt;=50%,"2",F176&gt;=40%,"1",F176&lt;40%,"0")</f>
        <v>5</v>
      </c>
      <c r="H176" s="105">
        <v>11</v>
      </c>
      <c r="I176" s="105">
        <f t="shared" si="36"/>
        <v>1</v>
      </c>
      <c r="J176" s="104"/>
      <c r="K176" s="104">
        <v>2.25</v>
      </c>
      <c r="L176" s="104">
        <v>1.5</v>
      </c>
      <c r="M176" s="104">
        <f t="shared" si="37"/>
        <v>9.75</v>
      </c>
      <c r="N176" s="104">
        <f t="shared" si="38"/>
        <v>48.75</v>
      </c>
      <c r="O176" s="106">
        <f t="shared" si="42"/>
        <v>4.875</v>
      </c>
      <c r="Q176" s="103">
        <f>IFERROR(VLOOKUP(B176,[1]Sheet1!B$4:E$241,4,FALSE),"ER")</f>
        <v>0.82619791666666664</v>
      </c>
      <c r="R176" s="103">
        <f>Wellness!X176</f>
        <v>0.66666666666666663</v>
      </c>
      <c r="S176" s="103">
        <f t="shared" si="43"/>
        <v>0.74643229166666658</v>
      </c>
      <c r="T176" s="104" t="str" cm="1">
        <f t="array" ref="T176">_xlfn.IFS(S176&gt;=80%,"5",S176&gt;=70%,"4",S176&gt;=60%,"3",S176&gt;=50%,"2",S176&gt;=40%,"1",S176&lt;40%,"0")</f>
        <v>4</v>
      </c>
      <c r="U176" s="105">
        <v>7</v>
      </c>
      <c r="V176" s="105">
        <f t="shared" si="39"/>
        <v>0</v>
      </c>
      <c r="W176" s="104">
        <v>2</v>
      </c>
      <c r="X176" s="104">
        <v>2.7142857142857144</v>
      </c>
      <c r="Y176" s="104">
        <v>3</v>
      </c>
      <c r="Z176" s="100">
        <f t="shared" si="44"/>
        <v>11.714285714285715</v>
      </c>
      <c r="AA176" s="100">
        <f t="shared" si="45"/>
        <v>46.857142857142861</v>
      </c>
      <c r="AB176" s="106">
        <f t="shared" si="46"/>
        <v>4.6857142857142859</v>
      </c>
      <c r="AD176" s="82">
        <v>0.91833972719522594</v>
      </c>
      <c r="AE176" s="82">
        <f>Wellness!AR176</f>
        <v>0.66666666666666663</v>
      </c>
      <c r="AF176" s="82">
        <f t="shared" si="47"/>
        <v>0.79250319693094629</v>
      </c>
      <c r="AG176" s="104" t="str" cm="1">
        <f t="array" ref="AG176">_xlfn.IFS(AF176&gt;=80%,"5",AF176&gt;=70%,"4",AF176&gt;=60%,"3",AF176&gt;=50%,"2",AF176&gt;=40%,"1",AF176&lt;40%,"0")</f>
        <v>4</v>
      </c>
      <c r="AH176" s="105">
        <v>6</v>
      </c>
      <c r="AI176" s="105">
        <f t="shared" si="40"/>
        <v>0</v>
      </c>
      <c r="AJ176" s="104">
        <v>2.125</v>
      </c>
      <c r="AK176" s="104">
        <v>1.7777777777777777</v>
      </c>
      <c r="AL176" s="104">
        <v>1.875</v>
      </c>
      <c r="AM176" s="100">
        <f t="shared" si="48"/>
        <v>9.7777777777777786</v>
      </c>
      <c r="AN176" s="100">
        <f t="shared" si="49"/>
        <v>39.111111111111114</v>
      </c>
      <c r="AO176" s="106">
        <f t="shared" si="50"/>
        <v>3.9111111111111114</v>
      </c>
      <c r="AQ176" s="82">
        <v>0.83372670807453431</v>
      </c>
      <c r="AR176" s="82">
        <f>Wellness!X176</f>
        <v>0.66666666666666663</v>
      </c>
      <c r="AS176" s="103">
        <f>AVERAGE(Discipline!$D176,Discipline!$E176)</f>
        <v>0.83333333333333326</v>
      </c>
      <c r="AT176" s="104" t="str" cm="1">
        <f t="array" ref="AT176">_xlfn.IFS(AS176&gt;=80%,"5",AS176&gt;=70%,"4",AS176&gt;=60%,"3",AS176&gt;=50%,"2",AS176&gt;=40%,"1",AS176&lt;40%,"0")</f>
        <v>5</v>
      </c>
      <c r="AU176" s="105">
        <v>11</v>
      </c>
      <c r="AV176" s="105">
        <f t="shared" si="41"/>
        <v>1</v>
      </c>
      <c r="AW176" s="104"/>
      <c r="AX176" s="104">
        <v>2.75</v>
      </c>
      <c r="AY176" s="104">
        <v>2.6666666666666665</v>
      </c>
      <c r="AZ176" s="100">
        <f t="shared" si="51"/>
        <v>11.416666666666666</v>
      </c>
      <c r="BA176" s="100">
        <f t="shared" si="52"/>
        <v>45.666666666666664</v>
      </c>
      <c r="BB176" s="106">
        <f t="shared" si="53"/>
        <v>4.5666666666666664</v>
      </c>
    </row>
    <row r="177" spans="1:54" s="77" customFormat="1" x14ac:dyDescent="0.3">
      <c r="A177" s="71">
        <v>173</v>
      </c>
      <c r="B177" s="60" t="s">
        <v>372</v>
      </c>
      <c r="C177" s="61" t="s">
        <v>373</v>
      </c>
      <c r="D177" s="82">
        <v>0.93330000000000002</v>
      </c>
      <c r="E177" s="82">
        <f>Wellness!D177</f>
        <v>0.8</v>
      </c>
      <c r="F177" s="82">
        <f>AVERAGE(Discipline!$D177,Discipline!$E177)</f>
        <v>0.86665000000000003</v>
      </c>
      <c r="G177" s="100" t="str" cm="1">
        <f t="array" ref="G177">_xlfn.IFS(F177&gt;=80%,"5",F177&gt;=70%,"4",F177&gt;=60%,"3",F177&gt;=50%,"2",F177&gt;=40%,"1",F177&lt;40%,"0")</f>
        <v>5</v>
      </c>
      <c r="H177" s="101">
        <v>16</v>
      </c>
      <c r="I177" s="101">
        <f t="shared" si="36"/>
        <v>2</v>
      </c>
      <c r="J177" s="100"/>
      <c r="K177" s="100">
        <v>2.3928571428571428</v>
      </c>
      <c r="L177" s="100">
        <v>2.2142857142857144</v>
      </c>
      <c r="M177" s="100">
        <f t="shared" si="37"/>
        <v>11.607142857142858</v>
      </c>
      <c r="N177" s="100">
        <f t="shared" si="38"/>
        <v>58.035714285714292</v>
      </c>
      <c r="O177" s="99">
        <f t="shared" si="42"/>
        <v>5.8035714285714297</v>
      </c>
      <c r="Q177" s="82">
        <f>IFERROR(VLOOKUP(B177,[1]Sheet1!B$4:E$241,4,FALSE),"ER")</f>
        <v>0.8482291666666667</v>
      </c>
      <c r="R177" s="82">
        <f>Wellness!X177</f>
        <v>0.66666666666666663</v>
      </c>
      <c r="S177" s="82">
        <f t="shared" si="43"/>
        <v>0.75744791666666667</v>
      </c>
      <c r="T177" s="100" t="str" cm="1">
        <f t="array" ref="T177">_xlfn.IFS(S177&gt;=80%,"5",S177&gt;=70%,"4",S177&gt;=60%,"3",S177&gt;=50%,"2",S177&gt;=40%,"1",S177&lt;40%,"0")</f>
        <v>4</v>
      </c>
      <c r="U177" s="101">
        <v>6</v>
      </c>
      <c r="V177" s="101">
        <f t="shared" si="39"/>
        <v>0</v>
      </c>
      <c r="W177" s="100">
        <v>2</v>
      </c>
      <c r="X177" s="100">
        <v>2.7142857142857144</v>
      </c>
      <c r="Y177" s="100">
        <v>2.8</v>
      </c>
      <c r="Z177" s="100">
        <f t="shared" si="44"/>
        <v>11.514285714285716</v>
      </c>
      <c r="AA177" s="100">
        <f t="shared" si="45"/>
        <v>46.057142857142864</v>
      </c>
      <c r="AB177" s="99">
        <f t="shared" si="46"/>
        <v>4.6057142857142868</v>
      </c>
      <c r="AD177" s="82">
        <v>0.863064713064713</v>
      </c>
      <c r="AE177" s="82">
        <f>Wellness!AR177</f>
        <v>0</v>
      </c>
      <c r="AF177" s="82">
        <f t="shared" si="47"/>
        <v>0.4315323565323565</v>
      </c>
      <c r="AG177" s="100" t="str" cm="1">
        <f t="array" ref="AG177">_xlfn.IFS(AF177&gt;=80%,"5",AF177&gt;=70%,"4",AF177&gt;=60%,"3",AF177&gt;=50%,"2",AF177&gt;=40%,"1",AF177&lt;40%,"0")</f>
        <v>1</v>
      </c>
      <c r="AH177" s="101">
        <v>3</v>
      </c>
      <c r="AI177" s="101">
        <f t="shared" si="40"/>
        <v>0</v>
      </c>
      <c r="AJ177" s="100">
        <v>3.375</v>
      </c>
      <c r="AK177" s="100">
        <v>2.4444444444444446</v>
      </c>
      <c r="AL177" s="100">
        <v>2.5</v>
      </c>
      <c r="AM177" s="100">
        <f t="shared" si="48"/>
        <v>9.3194444444444446</v>
      </c>
      <c r="AN177" s="100">
        <f t="shared" si="49"/>
        <v>37.277777777777779</v>
      </c>
      <c r="AO177" s="99">
        <f t="shared" si="50"/>
        <v>3.7277777777777779</v>
      </c>
      <c r="AQ177" s="82">
        <v>0.65843837535014005</v>
      </c>
      <c r="AR177" s="82">
        <f>Wellness!X177</f>
        <v>0.66666666666666663</v>
      </c>
      <c r="AS177" s="82">
        <f>AVERAGE(Discipline!$D177,Discipline!$E177)</f>
        <v>0.86665000000000003</v>
      </c>
      <c r="AT177" s="100" t="str" cm="1">
        <f t="array" ref="AT177">_xlfn.IFS(AS177&gt;=80%,"5",AS177&gt;=70%,"4",AS177&gt;=60%,"3",AS177&gt;=50%,"2",AS177&gt;=40%,"1",AS177&lt;40%,"0")</f>
        <v>5</v>
      </c>
      <c r="AU177" s="101">
        <v>16</v>
      </c>
      <c r="AV177" s="101">
        <f t="shared" si="41"/>
        <v>2</v>
      </c>
      <c r="AW177" s="100"/>
      <c r="AX177" s="100">
        <v>2.75</v>
      </c>
      <c r="AY177" s="100">
        <v>2.3333333333333335</v>
      </c>
      <c r="AZ177" s="100">
        <f t="shared" si="51"/>
        <v>12.083333333333334</v>
      </c>
      <c r="BA177" s="100">
        <f t="shared" si="52"/>
        <v>48.333333333333336</v>
      </c>
      <c r="BB177" s="99">
        <f t="shared" si="53"/>
        <v>4.8333333333333339</v>
      </c>
    </row>
    <row r="178" spans="1:54" s="77" customFormat="1" x14ac:dyDescent="0.3">
      <c r="A178" s="72">
        <v>174</v>
      </c>
      <c r="B178" s="64" t="s">
        <v>374</v>
      </c>
      <c r="C178" s="65" t="s">
        <v>375</v>
      </c>
      <c r="D178" s="103">
        <v>1</v>
      </c>
      <c r="E178" s="103">
        <f>Wellness!D178</f>
        <v>0.8</v>
      </c>
      <c r="F178" s="103">
        <f>AVERAGE(Discipline!$D178,Discipline!$E178)</f>
        <v>0.9</v>
      </c>
      <c r="G178" s="104" t="str" cm="1">
        <f t="array" ref="G178">_xlfn.IFS(F178&gt;=80%,"5",F178&gt;=70%,"4",F178&gt;=60%,"3",F178&gt;=50%,"2",F178&gt;=40%,"1",F178&lt;40%,"0")</f>
        <v>5</v>
      </c>
      <c r="H178" s="105">
        <v>20</v>
      </c>
      <c r="I178" s="105">
        <f t="shared" si="36"/>
        <v>3</v>
      </c>
      <c r="J178" s="104"/>
      <c r="K178" s="104">
        <v>2.6607142857142856</v>
      </c>
      <c r="L178" s="104">
        <v>2.8035714285714284</v>
      </c>
      <c r="M178" s="104">
        <f t="shared" si="37"/>
        <v>13.464285714285714</v>
      </c>
      <c r="N178" s="104">
        <f t="shared" si="38"/>
        <v>67.321428571428569</v>
      </c>
      <c r="O178" s="106">
        <f t="shared" si="42"/>
        <v>6.7321428571428577</v>
      </c>
      <c r="Q178" s="103">
        <f>IFERROR(VLOOKUP(B178,[1]Sheet1!B$4:E$241,4,FALSE),"ER")</f>
        <v>0.91270833333333334</v>
      </c>
      <c r="R178" s="103">
        <f>Wellness!X178</f>
        <v>0.66666666666666663</v>
      </c>
      <c r="S178" s="103">
        <f t="shared" si="43"/>
        <v>0.78968749999999999</v>
      </c>
      <c r="T178" s="104" t="str" cm="1">
        <f t="array" ref="T178">_xlfn.IFS(S178&gt;=80%,"5",S178&gt;=70%,"4",S178&gt;=60%,"3",S178&gt;=50%,"2",S178&gt;=40%,"1",S178&lt;40%,"0")</f>
        <v>4</v>
      </c>
      <c r="U178" s="105">
        <v>4</v>
      </c>
      <c r="V178" s="105">
        <f t="shared" si="39"/>
        <v>0</v>
      </c>
      <c r="W178" s="104">
        <v>2</v>
      </c>
      <c r="X178" s="104">
        <v>3.1428571428571428</v>
      </c>
      <c r="Y178" s="104">
        <v>3.2</v>
      </c>
      <c r="Z178" s="100">
        <f t="shared" si="44"/>
        <v>12.342857142857142</v>
      </c>
      <c r="AA178" s="100">
        <f t="shared" si="45"/>
        <v>49.371428571428567</v>
      </c>
      <c r="AB178" s="106">
        <f t="shared" si="46"/>
        <v>4.9371428571428568</v>
      </c>
      <c r="AD178" s="82">
        <v>0.89879227053140098</v>
      </c>
      <c r="AE178" s="82">
        <f>Wellness!AR178</f>
        <v>0.13333333333333333</v>
      </c>
      <c r="AF178" s="82">
        <f t="shared" si="47"/>
        <v>0.5160628019323672</v>
      </c>
      <c r="AG178" s="104" t="str" cm="1">
        <f t="array" ref="AG178">_xlfn.IFS(AF178&gt;=80%,"5",AF178&gt;=70%,"4",AF178&gt;=60%,"3",AF178&gt;=50%,"2",AF178&gt;=40%,"1",AF178&lt;40%,"0")</f>
        <v>2</v>
      </c>
      <c r="AH178" s="105">
        <v>2</v>
      </c>
      <c r="AI178" s="105">
        <f t="shared" si="40"/>
        <v>0</v>
      </c>
      <c r="AJ178" s="104">
        <v>3.375</v>
      </c>
      <c r="AK178" s="104">
        <v>1.9444444444444444</v>
      </c>
      <c r="AL178" s="104">
        <v>2</v>
      </c>
      <c r="AM178" s="100">
        <f t="shared" si="48"/>
        <v>9.3194444444444446</v>
      </c>
      <c r="AN178" s="100">
        <f t="shared" si="49"/>
        <v>37.277777777777779</v>
      </c>
      <c r="AO178" s="106">
        <f t="shared" si="50"/>
        <v>3.7277777777777779</v>
      </c>
      <c r="AQ178" s="82">
        <v>0.82686335403726718</v>
      </c>
      <c r="AR178" s="82">
        <f>Wellness!X178</f>
        <v>0.66666666666666663</v>
      </c>
      <c r="AS178" s="103">
        <f>AVERAGE(Discipline!$D178,Discipline!$E178)</f>
        <v>0.9</v>
      </c>
      <c r="AT178" s="104" t="str" cm="1">
        <f t="array" ref="AT178">_xlfn.IFS(AS178&gt;=80%,"5",AS178&gt;=70%,"4",AS178&gt;=60%,"3",AS178&gt;=50%,"2",AS178&gt;=40%,"1",AS178&lt;40%,"0")</f>
        <v>5</v>
      </c>
      <c r="AU178" s="105">
        <v>20</v>
      </c>
      <c r="AV178" s="105">
        <f t="shared" si="41"/>
        <v>3</v>
      </c>
      <c r="AW178" s="104"/>
      <c r="AX178" s="104">
        <v>3</v>
      </c>
      <c r="AY178" s="104">
        <v>3</v>
      </c>
      <c r="AZ178" s="100">
        <f t="shared" si="51"/>
        <v>14</v>
      </c>
      <c r="BA178" s="100">
        <f t="shared" si="52"/>
        <v>56.000000000000007</v>
      </c>
      <c r="BB178" s="106">
        <f t="shared" si="53"/>
        <v>5.6000000000000014</v>
      </c>
    </row>
    <row r="179" spans="1:54" s="77" customFormat="1" x14ac:dyDescent="0.3">
      <c r="A179" s="71">
        <v>175</v>
      </c>
      <c r="B179" s="60" t="s">
        <v>376</v>
      </c>
      <c r="C179" s="61" t="s">
        <v>377</v>
      </c>
      <c r="D179" s="82">
        <v>0.95</v>
      </c>
      <c r="E179" s="82">
        <f>Wellness!D179</f>
        <v>0.66666666666666663</v>
      </c>
      <c r="F179" s="82">
        <f>AVERAGE(Discipline!$D179,Discipline!$E179)</f>
        <v>0.80833333333333335</v>
      </c>
      <c r="G179" s="100" t="str" cm="1">
        <f t="array" ref="G179">_xlfn.IFS(F179&gt;=80%,"5",F179&gt;=70%,"4",F179&gt;=60%,"3",F179&gt;=50%,"2",F179&gt;=40%,"1",F179&lt;40%,"0")</f>
        <v>5</v>
      </c>
      <c r="H179" s="101">
        <v>13</v>
      </c>
      <c r="I179" s="101">
        <f t="shared" si="36"/>
        <v>1</v>
      </c>
      <c r="J179" s="100"/>
      <c r="K179" s="100">
        <v>2.2053571428571428</v>
      </c>
      <c r="L179" s="100">
        <v>2.2142857142857144</v>
      </c>
      <c r="M179" s="100">
        <f t="shared" si="37"/>
        <v>10.419642857142858</v>
      </c>
      <c r="N179" s="100">
        <f t="shared" si="38"/>
        <v>52.098214285714285</v>
      </c>
      <c r="O179" s="99">
        <f t="shared" si="42"/>
        <v>5.2098214285714288</v>
      </c>
      <c r="Q179" s="82">
        <f>IFERROR(VLOOKUP(B179,[1]Sheet1!B$4:E$241,4,FALSE),"ER")</f>
        <v>0.89595430107526886</v>
      </c>
      <c r="R179" s="82">
        <f>Wellness!X179</f>
        <v>0.66666666666666663</v>
      </c>
      <c r="S179" s="82">
        <f t="shared" si="43"/>
        <v>0.78131048387096769</v>
      </c>
      <c r="T179" s="100" t="str" cm="1">
        <f t="array" ref="T179">_xlfn.IFS(S179&gt;=80%,"5",S179&gt;=70%,"4",S179&gt;=60%,"3",S179&gt;=50%,"2",S179&gt;=40%,"1",S179&lt;40%,"0")</f>
        <v>4</v>
      </c>
      <c r="U179" s="101">
        <v>1</v>
      </c>
      <c r="V179" s="101">
        <f t="shared" si="39"/>
        <v>0</v>
      </c>
      <c r="W179" s="100">
        <v>1</v>
      </c>
      <c r="X179" s="100">
        <v>2.2857142857142856</v>
      </c>
      <c r="Y179" s="100">
        <v>2.4</v>
      </c>
      <c r="Z179" s="100">
        <f t="shared" si="44"/>
        <v>9.6857142857142851</v>
      </c>
      <c r="AA179" s="100">
        <f t="shared" si="45"/>
        <v>38.74285714285714</v>
      </c>
      <c r="AB179" s="99">
        <f t="shared" si="46"/>
        <v>3.8742857142857141</v>
      </c>
      <c r="AD179" s="82">
        <v>0.90825320512820507</v>
      </c>
      <c r="AE179" s="82">
        <f>Wellness!AR179</f>
        <v>0.66666666666666663</v>
      </c>
      <c r="AF179" s="82">
        <f t="shared" si="47"/>
        <v>0.7874599358974359</v>
      </c>
      <c r="AG179" s="100" t="str" cm="1">
        <f t="array" ref="AG179">_xlfn.IFS(AF179&gt;=80%,"5",AF179&gt;=70%,"4",AF179&gt;=60%,"3",AF179&gt;=50%,"2",AF179&gt;=40%,"1",AF179&lt;40%,"0")</f>
        <v>4</v>
      </c>
      <c r="AH179" s="101">
        <v>5</v>
      </c>
      <c r="AI179" s="101">
        <f t="shared" si="40"/>
        <v>0</v>
      </c>
      <c r="AJ179" s="100">
        <v>3</v>
      </c>
      <c r="AK179" s="100">
        <v>0.77777777777777779</v>
      </c>
      <c r="AL179" s="100">
        <v>1.125</v>
      </c>
      <c r="AM179" s="100">
        <f t="shared" si="48"/>
        <v>8.9027777777777786</v>
      </c>
      <c r="AN179" s="100">
        <f t="shared" si="49"/>
        <v>35.611111111111114</v>
      </c>
      <c r="AO179" s="99">
        <f t="shared" si="50"/>
        <v>3.5611111111111118</v>
      </c>
      <c r="AQ179" s="82">
        <v>0.97916666666666674</v>
      </c>
      <c r="AR179" s="82">
        <f>Wellness!X179</f>
        <v>0.66666666666666663</v>
      </c>
      <c r="AS179" s="82">
        <f>AVERAGE(Discipline!$D179,Discipline!$E179)</f>
        <v>0.80833333333333335</v>
      </c>
      <c r="AT179" s="100" t="str" cm="1">
        <f t="array" ref="AT179">_xlfn.IFS(AS179&gt;=80%,"5",AS179&gt;=70%,"4",AS179&gt;=60%,"3",AS179&gt;=50%,"2",AS179&gt;=40%,"1",AS179&lt;40%,"0")</f>
        <v>5</v>
      </c>
      <c r="AU179" s="101">
        <v>13</v>
      </c>
      <c r="AV179" s="101">
        <f t="shared" si="41"/>
        <v>1</v>
      </c>
      <c r="AW179" s="100"/>
      <c r="AX179" s="100">
        <v>2.75</v>
      </c>
      <c r="AY179" s="100">
        <v>2.6666666666666665</v>
      </c>
      <c r="AZ179" s="100">
        <f t="shared" si="51"/>
        <v>11.416666666666666</v>
      </c>
      <c r="BA179" s="100">
        <f t="shared" si="52"/>
        <v>45.666666666666664</v>
      </c>
      <c r="BB179" s="99">
        <f t="shared" si="53"/>
        <v>4.5666666666666664</v>
      </c>
    </row>
    <row r="180" spans="1:54" s="77" customFormat="1" x14ac:dyDescent="0.3">
      <c r="A180" s="72">
        <v>176</v>
      </c>
      <c r="B180" s="64" t="s">
        <v>378</v>
      </c>
      <c r="C180" s="65" t="s">
        <v>379</v>
      </c>
      <c r="D180" s="103">
        <v>0.93330000000000002</v>
      </c>
      <c r="E180" s="103">
        <f>Wellness!D180</f>
        <v>0.16666666666666666</v>
      </c>
      <c r="F180" s="103">
        <f>AVERAGE(Discipline!$D180,Discipline!$E180)</f>
        <v>0.54998333333333338</v>
      </c>
      <c r="G180" s="104" t="str" cm="1">
        <f t="array" ref="G180">_xlfn.IFS(F180&gt;=80%,"5",F180&gt;=70%,"4",F180&gt;=60%,"3",F180&gt;=50%,"2",F180&gt;=40%,"1",F180&lt;40%,"0")</f>
        <v>2</v>
      </c>
      <c r="H180" s="105">
        <v>5</v>
      </c>
      <c r="I180" s="105">
        <f t="shared" si="36"/>
        <v>0</v>
      </c>
      <c r="J180" s="104"/>
      <c r="K180" s="104">
        <v>2.5</v>
      </c>
      <c r="L180" s="104">
        <v>2.75</v>
      </c>
      <c r="M180" s="104">
        <f t="shared" si="37"/>
        <v>7.25</v>
      </c>
      <c r="N180" s="104">
        <f t="shared" si="38"/>
        <v>36.25</v>
      </c>
      <c r="O180" s="106">
        <f t="shared" si="42"/>
        <v>3.625</v>
      </c>
      <c r="Q180" s="103">
        <f>IFERROR(VLOOKUP(B180,[1]Sheet1!B$4:E$241,4,FALSE),"ER")</f>
        <v>0.41651041666666666</v>
      </c>
      <c r="R180" s="103">
        <f>Wellness!X180</f>
        <v>3.3333333333333333E-2</v>
      </c>
      <c r="S180" s="103">
        <f t="shared" si="43"/>
        <v>0.22492187499999999</v>
      </c>
      <c r="T180" s="104" t="str" cm="1">
        <f t="array" ref="T180">_xlfn.IFS(S180&gt;=80%,"5",S180&gt;=70%,"4",S180&gt;=60%,"3",S180&gt;=50%,"2",S180&gt;=40%,"1",S180&lt;40%,"0")</f>
        <v>0</v>
      </c>
      <c r="U180" s="105">
        <v>1</v>
      </c>
      <c r="V180" s="105">
        <f t="shared" si="39"/>
        <v>0</v>
      </c>
      <c r="W180" s="104">
        <v>2</v>
      </c>
      <c r="X180" s="104">
        <v>3.5714285714285716</v>
      </c>
      <c r="Y180" s="104">
        <v>3.6</v>
      </c>
      <c r="Z180" s="100">
        <f t="shared" si="44"/>
        <v>9.1714285714285708</v>
      </c>
      <c r="AA180" s="100">
        <f t="shared" si="45"/>
        <v>36.685714285714283</v>
      </c>
      <c r="AB180" s="106">
        <f t="shared" si="46"/>
        <v>3.6685714285714286</v>
      </c>
      <c r="AD180" s="82">
        <v>0</v>
      </c>
      <c r="AE180" s="82">
        <f>Wellness!AR180</f>
        <v>3.3333333333333333E-2</v>
      </c>
      <c r="AF180" s="82">
        <f t="shared" si="47"/>
        <v>1.6666666666666666E-2</v>
      </c>
      <c r="AG180" s="104" t="str" cm="1">
        <f t="array" ref="AG180">_xlfn.IFS(AF180&gt;=80%,"5",AF180&gt;=70%,"4",AF180&gt;=60%,"3",AF180&gt;=50%,"2",AF180&gt;=40%,"1",AF180&lt;40%,"0")</f>
        <v>0</v>
      </c>
      <c r="AH180" s="105">
        <v>0</v>
      </c>
      <c r="AI180" s="105">
        <f t="shared" si="40"/>
        <v>0</v>
      </c>
      <c r="AJ180" s="104">
        <v>1.125</v>
      </c>
      <c r="AK180" s="104">
        <v>1</v>
      </c>
      <c r="AL180" s="104">
        <v>0.875</v>
      </c>
      <c r="AM180" s="100">
        <f t="shared" si="48"/>
        <v>3</v>
      </c>
      <c r="AN180" s="100">
        <f t="shared" si="49"/>
        <v>12</v>
      </c>
      <c r="AO180" s="106">
        <f t="shared" si="50"/>
        <v>1.2000000000000002</v>
      </c>
      <c r="AQ180" s="82">
        <v>0.80333333333333345</v>
      </c>
      <c r="AR180" s="82">
        <f>Wellness!X180</f>
        <v>3.3333333333333333E-2</v>
      </c>
      <c r="AS180" s="103">
        <f>AVERAGE(Discipline!$D180,Discipline!$E180)</f>
        <v>0.54998333333333338</v>
      </c>
      <c r="AT180" s="104" t="str" cm="1">
        <f t="array" ref="AT180">_xlfn.IFS(AS180&gt;=80%,"5",AS180&gt;=70%,"4",AS180&gt;=60%,"3",AS180&gt;=50%,"2",AS180&gt;=40%,"1",AS180&lt;40%,"0")</f>
        <v>2</v>
      </c>
      <c r="AU180" s="105">
        <v>5</v>
      </c>
      <c r="AV180" s="105">
        <f t="shared" si="41"/>
        <v>0</v>
      </c>
      <c r="AW180" s="104"/>
      <c r="AX180" s="104">
        <v>2</v>
      </c>
      <c r="AY180" s="104">
        <v>2</v>
      </c>
      <c r="AZ180" s="100">
        <f t="shared" si="51"/>
        <v>6</v>
      </c>
      <c r="BA180" s="100">
        <f t="shared" si="52"/>
        <v>24</v>
      </c>
      <c r="BB180" s="106">
        <f t="shared" si="53"/>
        <v>2.4000000000000004</v>
      </c>
    </row>
    <row r="181" spans="1:54" s="77" customFormat="1" x14ac:dyDescent="0.3">
      <c r="A181" s="71">
        <v>177</v>
      </c>
      <c r="B181" s="60" t="s">
        <v>380</v>
      </c>
      <c r="C181" s="61" t="s">
        <v>381</v>
      </c>
      <c r="D181" s="82">
        <v>1</v>
      </c>
      <c r="E181" s="82">
        <f>Wellness!D181</f>
        <v>0.8</v>
      </c>
      <c r="F181" s="82">
        <f>AVERAGE(Discipline!$D181,Discipline!$E181)</f>
        <v>0.9</v>
      </c>
      <c r="G181" s="100" t="str" cm="1">
        <f t="array" ref="G181">_xlfn.IFS(F181&gt;=80%,"5",F181&gt;=70%,"4",F181&gt;=60%,"3",F181&gt;=50%,"2",F181&gt;=40%,"1",F181&lt;40%,"0")</f>
        <v>5</v>
      </c>
      <c r="H181" s="101">
        <v>20</v>
      </c>
      <c r="I181" s="101">
        <f t="shared" si="36"/>
        <v>3</v>
      </c>
      <c r="J181" s="100"/>
      <c r="K181" s="100">
        <v>1.8660714285714286</v>
      </c>
      <c r="L181" s="100">
        <v>3.1428571428571428</v>
      </c>
      <c r="M181" s="100">
        <f t="shared" si="37"/>
        <v>13.008928571428571</v>
      </c>
      <c r="N181" s="100">
        <f t="shared" si="38"/>
        <v>65.044642857142847</v>
      </c>
      <c r="O181" s="99">
        <f t="shared" si="42"/>
        <v>6.5044642857142847</v>
      </c>
      <c r="Q181" s="82">
        <f>IFERROR(VLOOKUP(B181,[1]Sheet1!B$4:E$241,4,FALSE),"ER")</f>
        <v>0.95273729946524066</v>
      </c>
      <c r="R181" s="82">
        <f>Wellness!X181</f>
        <v>0.66666666666666663</v>
      </c>
      <c r="S181" s="82">
        <f t="shared" si="43"/>
        <v>0.80970198306595365</v>
      </c>
      <c r="T181" s="100" t="str" cm="1">
        <f t="array" ref="T181">_xlfn.IFS(S181&gt;=80%,"5",S181&gt;=70%,"4",S181&gt;=60%,"3",S181&gt;=50%,"2",S181&gt;=40%,"1",S181&lt;40%,"0")</f>
        <v>5</v>
      </c>
      <c r="U181" s="101">
        <v>6</v>
      </c>
      <c r="V181" s="101">
        <f t="shared" si="39"/>
        <v>0</v>
      </c>
      <c r="W181" s="100">
        <v>2</v>
      </c>
      <c r="X181" s="100">
        <v>2.3571428571428572</v>
      </c>
      <c r="Y181" s="100">
        <v>2.8</v>
      </c>
      <c r="Z181" s="100">
        <f t="shared" si="44"/>
        <v>12.157142857142858</v>
      </c>
      <c r="AA181" s="100">
        <f t="shared" si="45"/>
        <v>48.628571428571433</v>
      </c>
      <c r="AB181" s="99">
        <f t="shared" si="46"/>
        <v>4.8628571428571439</v>
      </c>
      <c r="AD181" s="82">
        <v>0.91428571428571448</v>
      </c>
      <c r="AE181" s="82">
        <f>Wellness!AR181</f>
        <v>0.8</v>
      </c>
      <c r="AF181" s="82">
        <f t="shared" si="47"/>
        <v>0.85714285714285721</v>
      </c>
      <c r="AG181" s="100" t="str" cm="1">
        <f t="array" ref="AG181">_xlfn.IFS(AF181&gt;=80%,"5",AF181&gt;=70%,"4",AF181&gt;=60%,"3",AF181&gt;=50%,"2",AF181&gt;=40%,"1",AF181&lt;40%,"0")</f>
        <v>5</v>
      </c>
      <c r="AH181" s="101">
        <v>8</v>
      </c>
      <c r="AI181" s="101">
        <f t="shared" si="40"/>
        <v>0</v>
      </c>
      <c r="AJ181" s="100">
        <v>2.625</v>
      </c>
      <c r="AK181" s="100">
        <v>1.1111111111111112</v>
      </c>
      <c r="AL181" s="100">
        <v>1.25</v>
      </c>
      <c r="AM181" s="100">
        <f t="shared" si="48"/>
        <v>9.9861111111111107</v>
      </c>
      <c r="AN181" s="100">
        <f t="shared" si="49"/>
        <v>39.944444444444443</v>
      </c>
      <c r="AO181" s="99">
        <f t="shared" si="50"/>
        <v>3.9944444444444445</v>
      </c>
      <c r="AQ181" s="82">
        <v>0.95583333333333342</v>
      </c>
      <c r="AR181" s="82">
        <f>Wellness!X181</f>
        <v>0.66666666666666663</v>
      </c>
      <c r="AS181" s="82">
        <f>AVERAGE(Discipline!$D181,Discipline!$E181)</f>
        <v>0.9</v>
      </c>
      <c r="AT181" s="100" t="str" cm="1">
        <f t="array" ref="AT181">_xlfn.IFS(AS181&gt;=80%,"5",AS181&gt;=70%,"4",AS181&gt;=60%,"3",AS181&gt;=50%,"2",AS181&gt;=40%,"1",AS181&lt;40%,"0")</f>
        <v>5</v>
      </c>
      <c r="AU181" s="101">
        <v>20</v>
      </c>
      <c r="AV181" s="101">
        <f t="shared" si="41"/>
        <v>3</v>
      </c>
      <c r="AW181" s="100"/>
      <c r="AX181" s="100">
        <v>2.75</v>
      </c>
      <c r="AY181" s="100">
        <v>2.6666666666666665</v>
      </c>
      <c r="AZ181" s="100">
        <f t="shared" si="51"/>
        <v>13.416666666666666</v>
      </c>
      <c r="BA181" s="100">
        <f t="shared" si="52"/>
        <v>53.666666666666664</v>
      </c>
      <c r="BB181" s="99">
        <f t="shared" si="53"/>
        <v>5.3666666666666671</v>
      </c>
    </row>
    <row r="182" spans="1:54" s="77" customFormat="1" x14ac:dyDescent="0.3">
      <c r="A182" s="72">
        <v>178</v>
      </c>
      <c r="B182" s="64" t="s">
        <v>382</v>
      </c>
      <c r="C182" s="65" t="s">
        <v>383</v>
      </c>
      <c r="D182" s="103">
        <v>1</v>
      </c>
      <c r="E182" s="103">
        <f>Wellness!D182</f>
        <v>0.66666666666666663</v>
      </c>
      <c r="F182" s="103">
        <f>AVERAGE(Discipline!$D182,Discipline!$E182)</f>
        <v>0.83333333333333326</v>
      </c>
      <c r="G182" s="104" t="str" cm="1">
        <f t="array" ref="G182">_xlfn.IFS(F182&gt;=80%,"5",F182&gt;=70%,"4",F182&gt;=60%,"3",F182&gt;=50%,"2",F182&gt;=40%,"1",F182&lt;40%,"0")</f>
        <v>5</v>
      </c>
      <c r="H182" s="105">
        <v>13</v>
      </c>
      <c r="I182" s="105">
        <f t="shared" si="36"/>
        <v>1</v>
      </c>
      <c r="J182" s="104"/>
      <c r="K182" s="104">
        <v>1.5</v>
      </c>
      <c r="L182" s="104">
        <v>1.5</v>
      </c>
      <c r="M182" s="104">
        <f t="shared" si="37"/>
        <v>9</v>
      </c>
      <c r="N182" s="104">
        <f t="shared" si="38"/>
        <v>45</v>
      </c>
      <c r="O182" s="106">
        <f t="shared" si="42"/>
        <v>4.5</v>
      </c>
      <c r="Q182" s="103">
        <f>IFERROR(VLOOKUP(B182,[1]Sheet1!B$4:E$241,4,FALSE),"ER")</f>
        <v>0.92248655913978495</v>
      </c>
      <c r="R182" s="103">
        <f>Wellness!X182</f>
        <v>0.66666666666666663</v>
      </c>
      <c r="S182" s="103">
        <f t="shared" si="43"/>
        <v>0.79457661290322579</v>
      </c>
      <c r="T182" s="104" t="str" cm="1">
        <f t="array" ref="T182">_xlfn.IFS(S182&gt;=80%,"5",S182&gt;=70%,"4",S182&gt;=60%,"3",S182&gt;=50%,"2",S182&gt;=40%,"1",S182&lt;40%,"0")</f>
        <v>4</v>
      </c>
      <c r="U182" s="105">
        <v>6</v>
      </c>
      <c r="V182" s="105">
        <f t="shared" si="39"/>
        <v>0</v>
      </c>
      <c r="W182" s="104">
        <v>0</v>
      </c>
      <c r="X182" s="104">
        <v>4.166666666666667</v>
      </c>
      <c r="Y182" s="104">
        <v>4.5999999999999996</v>
      </c>
      <c r="Z182" s="100">
        <f t="shared" si="44"/>
        <v>12.766666666666667</v>
      </c>
      <c r="AA182" s="100">
        <f t="shared" si="45"/>
        <v>51.06666666666667</v>
      </c>
      <c r="AB182" s="106">
        <f t="shared" si="46"/>
        <v>5.1066666666666674</v>
      </c>
      <c r="AD182" s="82">
        <v>0.9555555555555556</v>
      </c>
      <c r="AE182" s="82">
        <f>Wellness!AR182</f>
        <v>0.66666666666666663</v>
      </c>
      <c r="AF182" s="82">
        <f t="shared" si="47"/>
        <v>0.81111111111111112</v>
      </c>
      <c r="AG182" s="104" t="str" cm="1">
        <f t="array" ref="AG182">_xlfn.IFS(AF182&gt;=80%,"5",AF182&gt;=70%,"4",AF182&gt;=60%,"3",AF182&gt;=50%,"2",AF182&gt;=40%,"1",AF182&lt;40%,"0")</f>
        <v>5</v>
      </c>
      <c r="AH182" s="105">
        <v>12</v>
      </c>
      <c r="AI182" s="105">
        <f t="shared" si="40"/>
        <v>1</v>
      </c>
      <c r="AJ182" s="104">
        <v>2.375</v>
      </c>
      <c r="AK182" s="104">
        <v>0.88888888888888884</v>
      </c>
      <c r="AL182" s="104">
        <v>2</v>
      </c>
      <c r="AM182" s="100">
        <f t="shared" si="48"/>
        <v>11.263888888888889</v>
      </c>
      <c r="AN182" s="100">
        <f t="shared" si="49"/>
        <v>45.055555555555557</v>
      </c>
      <c r="AO182" s="106">
        <f t="shared" si="50"/>
        <v>4.5055555555555555</v>
      </c>
      <c r="AQ182" s="82">
        <v>0.97250000000000003</v>
      </c>
      <c r="AR182" s="82">
        <f>Wellness!X182</f>
        <v>0.66666666666666663</v>
      </c>
      <c r="AS182" s="103">
        <f>AVERAGE(Discipline!$D182,Discipline!$E182)</f>
        <v>0.83333333333333326</v>
      </c>
      <c r="AT182" s="104" t="str" cm="1">
        <f t="array" ref="AT182">_xlfn.IFS(AS182&gt;=80%,"5",AS182&gt;=70%,"4",AS182&gt;=60%,"3",AS182&gt;=50%,"2",AS182&gt;=40%,"1",AS182&lt;40%,"0")</f>
        <v>5</v>
      </c>
      <c r="AU182" s="105">
        <v>13</v>
      </c>
      <c r="AV182" s="105">
        <f t="shared" si="41"/>
        <v>1</v>
      </c>
      <c r="AW182" s="104"/>
      <c r="AX182" s="104">
        <v>2.75</v>
      </c>
      <c r="AY182" s="104">
        <v>2.6666666666666665</v>
      </c>
      <c r="AZ182" s="100">
        <f t="shared" si="51"/>
        <v>11.416666666666666</v>
      </c>
      <c r="BA182" s="100">
        <f t="shared" si="52"/>
        <v>45.666666666666664</v>
      </c>
      <c r="BB182" s="106">
        <f t="shared" si="53"/>
        <v>4.5666666666666664</v>
      </c>
    </row>
    <row r="183" spans="1:54" s="77" customFormat="1" x14ac:dyDescent="0.3">
      <c r="A183" s="71">
        <v>179</v>
      </c>
      <c r="B183" s="60" t="s">
        <v>384</v>
      </c>
      <c r="C183" s="61" t="s">
        <v>385</v>
      </c>
      <c r="D183" s="82">
        <v>0.92859999999999998</v>
      </c>
      <c r="E183" s="82">
        <f>Wellness!D183</f>
        <v>0.66666666666666663</v>
      </c>
      <c r="F183" s="82">
        <f>AVERAGE(Discipline!$D183,Discipline!$E183)</f>
        <v>0.79763333333333331</v>
      </c>
      <c r="G183" s="100" t="str" cm="1">
        <f t="array" ref="G183">_xlfn.IFS(F183&gt;=80%,"5",F183&gt;=70%,"4",F183&gt;=60%,"3",F183&gt;=50%,"2",F183&gt;=40%,"1",F183&lt;40%,"0")</f>
        <v>4</v>
      </c>
      <c r="H183" s="101">
        <v>13</v>
      </c>
      <c r="I183" s="101">
        <f t="shared" si="36"/>
        <v>1</v>
      </c>
      <c r="J183" s="100"/>
      <c r="K183" s="100">
        <v>3.25</v>
      </c>
      <c r="L183" s="100">
        <v>3.25</v>
      </c>
      <c r="M183" s="100">
        <f t="shared" si="37"/>
        <v>11.5</v>
      </c>
      <c r="N183" s="100">
        <f t="shared" si="38"/>
        <v>57.499999999999993</v>
      </c>
      <c r="O183" s="99">
        <f t="shared" si="42"/>
        <v>5.75</v>
      </c>
      <c r="Q183" s="82">
        <f>IFERROR(VLOOKUP(B183,[1]Sheet1!B$4:E$241,4,FALSE),"ER")</f>
        <v>0.82062165775401075</v>
      </c>
      <c r="R183" s="82">
        <f>Wellness!X183</f>
        <v>0.1</v>
      </c>
      <c r="S183" s="82">
        <f t="shared" si="43"/>
        <v>0.46031082887700536</v>
      </c>
      <c r="T183" s="100" t="str" cm="1">
        <f t="array" ref="T183">_xlfn.IFS(S183&gt;=80%,"5",S183&gt;=70%,"4",S183&gt;=60%,"3",S183&gt;=50%,"2",S183&gt;=40%,"1",S183&lt;40%,"0")</f>
        <v>1</v>
      </c>
      <c r="U183" s="101">
        <v>3</v>
      </c>
      <c r="V183" s="101">
        <f t="shared" si="39"/>
        <v>0</v>
      </c>
      <c r="W183" s="100">
        <v>3</v>
      </c>
      <c r="X183" s="100">
        <v>3.2857142857142856</v>
      </c>
      <c r="Y183" s="100">
        <v>3</v>
      </c>
      <c r="Z183" s="100">
        <f t="shared" si="44"/>
        <v>10.285714285714285</v>
      </c>
      <c r="AA183" s="100">
        <f t="shared" si="45"/>
        <v>41.142857142857139</v>
      </c>
      <c r="AB183" s="99">
        <f t="shared" si="46"/>
        <v>4.1142857142857139</v>
      </c>
      <c r="AD183" s="82">
        <v>0.78642167011732222</v>
      </c>
      <c r="AE183" s="82">
        <f>Wellness!AR183</f>
        <v>3.3333333333333333E-2</v>
      </c>
      <c r="AF183" s="82">
        <f t="shared" si="47"/>
        <v>0.40987750172532778</v>
      </c>
      <c r="AG183" s="100" t="str" cm="1">
        <f t="array" ref="AG183">_xlfn.IFS(AF183&gt;=80%,"5",AF183&gt;=70%,"4",AF183&gt;=60%,"3",AF183&gt;=50%,"2",AF183&gt;=40%,"1",AF183&lt;40%,"0")</f>
        <v>1</v>
      </c>
      <c r="AH183" s="101">
        <v>1</v>
      </c>
      <c r="AI183" s="101">
        <f t="shared" si="40"/>
        <v>0</v>
      </c>
      <c r="AJ183" s="100">
        <v>1.875</v>
      </c>
      <c r="AK183" s="100">
        <v>1.2222222222222223</v>
      </c>
      <c r="AL183" s="100">
        <v>0.75</v>
      </c>
      <c r="AM183" s="100">
        <f t="shared" si="48"/>
        <v>4.8472222222222223</v>
      </c>
      <c r="AN183" s="100">
        <f t="shared" si="49"/>
        <v>19.388888888888889</v>
      </c>
      <c r="AO183" s="99">
        <f t="shared" si="50"/>
        <v>1.9388888888888891</v>
      </c>
      <c r="AQ183" s="82">
        <v>0.82777777777777783</v>
      </c>
      <c r="AR183" s="82">
        <f>Wellness!X183</f>
        <v>0.1</v>
      </c>
      <c r="AS183" s="82">
        <f>AVERAGE(Discipline!$D183,Discipline!$E183)</f>
        <v>0.79763333333333331</v>
      </c>
      <c r="AT183" s="100" t="str" cm="1">
        <f t="array" ref="AT183">_xlfn.IFS(AS183&gt;=80%,"5",AS183&gt;=70%,"4",AS183&gt;=60%,"3",AS183&gt;=50%,"2",AS183&gt;=40%,"1",AS183&lt;40%,"0")</f>
        <v>4</v>
      </c>
      <c r="AU183" s="101">
        <v>13</v>
      </c>
      <c r="AV183" s="101">
        <f t="shared" si="41"/>
        <v>1</v>
      </c>
      <c r="AW183" s="100"/>
      <c r="AX183" s="100">
        <v>3</v>
      </c>
      <c r="AY183" s="100">
        <v>2.6666666666666665</v>
      </c>
      <c r="AZ183" s="100">
        <f t="shared" si="51"/>
        <v>10.666666666666666</v>
      </c>
      <c r="BA183" s="100">
        <f t="shared" si="52"/>
        <v>42.666666666666664</v>
      </c>
      <c r="BB183" s="99">
        <f t="shared" si="53"/>
        <v>4.2666666666666666</v>
      </c>
    </row>
    <row r="184" spans="1:54" s="77" customFormat="1" x14ac:dyDescent="0.3">
      <c r="A184" s="72">
        <v>180</v>
      </c>
      <c r="B184" s="64" t="s">
        <v>386</v>
      </c>
      <c r="C184" s="65" t="s">
        <v>387</v>
      </c>
      <c r="D184" s="103">
        <v>1</v>
      </c>
      <c r="E184" s="103">
        <f>Wellness!D184</f>
        <v>0.66666666666666663</v>
      </c>
      <c r="F184" s="103">
        <f>AVERAGE(Discipline!$D184,Discipline!$E184)</f>
        <v>0.83333333333333326</v>
      </c>
      <c r="G184" s="104" t="str" cm="1">
        <f t="array" ref="G184">_xlfn.IFS(F184&gt;=80%,"5",F184&gt;=70%,"4",F184&gt;=60%,"3",F184&gt;=50%,"2",F184&gt;=40%,"1",F184&lt;40%,"0")</f>
        <v>5</v>
      </c>
      <c r="H184" s="105">
        <v>17</v>
      </c>
      <c r="I184" s="105">
        <f t="shared" si="36"/>
        <v>2</v>
      </c>
      <c r="J184" s="104"/>
      <c r="K184" s="104">
        <v>3.625</v>
      </c>
      <c r="L184" s="104">
        <v>3.125</v>
      </c>
      <c r="M184" s="104">
        <f t="shared" si="37"/>
        <v>13.75</v>
      </c>
      <c r="N184" s="104">
        <f t="shared" si="38"/>
        <v>68.75</v>
      </c>
      <c r="O184" s="106">
        <f t="shared" si="42"/>
        <v>6.875</v>
      </c>
      <c r="Q184" s="103">
        <f>IFERROR(VLOOKUP(B184,[1]Sheet1!B$4:E$241,4,FALSE),"ER")</f>
        <v>0.85565396613190747</v>
      </c>
      <c r="R184" s="103">
        <f>Wellness!X184</f>
        <v>0.66666666666666663</v>
      </c>
      <c r="S184" s="103">
        <f t="shared" si="43"/>
        <v>0.76116031639928705</v>
      </c>
      <c r="T184" s="104" t="str" cm="1">
        <f t="array" ref="T184">_xlfn.IFS(S184&gt;=80%,"5",S184&gt;=70%,"4",S184&gt;=60%,"3",S184&gt;=50%,"2",S184&gt;=40%,"1",S184&lt;40%,"0")</f>
        <v>4</v>
      </c>
      <c r="U184" s="105">
        <v>2</v>
      </c>
      <c r="V184" s="105">
        <f t="shared" si="39"/>
        <v>0</v>
      </c>
      <c r="W184" s="104">
        <v>3</v>
      </c>
      <c r="X184" s="104">
        <v>3.2857142857142856</v>
      </c>
      <c r="Y184" s="104">
        <v>3.2</v>
      </c>
      <c r="Z184" s="100">
        <f t="shared" si="44"/>
        <v>13.485714285714284</v>
      </c>
      <c r="AA184" s="100">
        <f t="shared" si="45"/>
        <v>53.942857142857136</v>
      </c>
      <c r="AB184" s="106">
        <f t="shared" si="46"/>
        <v>5.3942857142857141</v>
      </c>
      <c r="AD184" s="82">
        <v>0.87155448717948714</v>
      </c>
      <c r="AE184" s="82">
        <f>Wellness!AR184</f>
        <v>0.66666666666666663</v>
      </c>
      <c r="AF184" s="82">
        <f t="shared" si="47"/>
        <v>0.76911057692307683</v>
      </c>
      <c r="AG184" s="104" t="str" cm="1">
        <f t="array" ref="AG184">_xlfn.IFS(AF184&gt;=80%,"5",AF184&gt;=70%,"4",AF184&gt;=60%,"3",AF184&gt;=50%,"2",AF184&gt;=40%,"1",AF184&lt;40%,"0")</f>
        <v>4</v>
      </c>
      <c r="AH184" s="105">
        <v>3</v>
      </c>
      <c r="AI184" s="105">
        <f t="shared" si="40"/>
        <v>0</v>
      </c>
      <c r="AJ184" s="104">
        <v>3.25</v>
      </c>
      <c r="AK184" s="104">
        <v>1.1111111111111112</v>
      </c>
      <c r="AL184" s="104">
        <v>2.25</v>
      </c>
      <c r="AM184" s="100">
        <f t="shared" si="48"/>
        <v>10.611111111111111</v>
      </c>
      <c r="AN184" s="100">
        <f t="shared" si="49"/>
        <v>42.444444444444443</v>
      </c>
      <c r="AO184" s="106">
        <f t="shared" si="50"/>
        <v>4.2444444444444445</v>
      </c>
      <c r="AQ184" s="82">
        <v>0.90686274509803932</v>
      </c>
      <c r="AR184" s="82">
        <f>Wellness!X184</f>
        <v>0.66666666666666663</v>
      </c>
      <c r="AS184" s="103">
        <f>AVERAGE(Discipline!$D184,Discipline!$E184)</f>
        <v>0.83333333333333326</v>
      </c>
      <c r="AT184" s="104" t="str" cm="1">
        <f t="array" ref="AT184">_xlfn.IFS(AS184&gt;=80%,"5",AS184&gt;=70%,"4",AS184&gt;=60%,"3",AS184&gt;=50%,"2",AS184&gt;=40%,"1",AS184&lt;40%,"0")</f>
        <v>5</v>
      </c>
      <c r="AU184" s="105">
        <v>17</v>
      </c>
      <c r="AV184" s="105">
        <f t="shared" si="41"/>
        <v>2</v>
      </c>
      <c r="AW184" s="104"/>
      <c r="AX184" s="104">
        <v>2.25</v>
      </c>
      <c r="AY184" s="104">
        <v>2</v>
      </c>
      <c r="AZ184" s="100">
        <f t="shared" si="51"/>
        <v>11.25</v>
      </c>
      <c r="BA184" s="100">
        <f t="shared" si="52"/>
        <v>45</v>
      </c>
      <c r="BB184" s="106">
        <f t="shared" si="53"/>
        <v>4.5</v>
      </c>
    </row>
    <row r="185" spans="1:54" s="77" customFormat="1" x14ac:dyDescent="0.3">
      <c r="A185" s="71">
        <v>181</v>
      </c>
      <c r="B185" s="60" t="s">
        <v>388</v>
      </c>
      <c r="C185" s="61" t="s">
        <v>389</v>
      </c>
      <c r="D185" s="82">
        <v>1</v>
      </c>
      <c r="E185" s="82">
        <f>Wellness!D185</f>
        <v>0.8</v>
      </c>
      <c r="F185" s="82">
        <f>AVERAGE(Discipline!$D185,Discipline!$E185)</f>
        <v>0.9</v>
      </c>
      <c r="G185" s="100" t="str" cm="1">
        <f t="array" ref="G185">_xlfn.IFS(F185&gt;=80%,"5",F185&gt;=70%,"4",F185&gt;=60%,"3",F185&gt;=50%,"2",F185&gt;=40%,"1",F185&lt;40%,"0")</f>
        <v>5</v>
      </c>
      <c r="H185" s="101">
        <v>18</v>
      </c>
      <c r="I185" s="101">
        <f t="shared" si="36"/>
        <v>2</v>
      </c>
      <c r="J185" s="100"/>
      <c r="K185" s="100">
        <v>3.625</v>
      </c>
      <c r="L185" s="100">
        <v>3.875</v>
      </c>
      <c r="M185" s="100">
        <f t="shared" si="37"/>
        <v>14.5</v>
      </c>
      <c r="N185" s="100">
        <f t="shared" si="38"/>
        <v>72.5</v>
      </c>
      <c r="O185" s="99">
        <f t="shared" si="42"/>
        <v>7.25</v>
      </c>
      <c r="Q185" s="82">
        <f>IFERROR(VLOOKUP(B185,[1]Sheet1!B$4:E$241,4,FALSE),"ER")</f>
        <v>0.92963541666666671</v>
      </c>
      <c r="R185" s="82">
        <f>Wellness!X185</f>
        <v>0.66666666666666663</v>
      </c>
      <c r="S185" s="82">
        <f t="shared" si="43"/>
        <v>0.79815104166666662</v>
      </c>
      <c r="T185" s="100" t="str" cm="1">
        <f t="array" ref="T185">_xlfn.IFS(S185&gt;=80%,"5",S185&gt;=70%,"4",S185&gt;=60%,"3",S185&gt;=50%,"2",S185&gt;=40%,"1",S185&lt;40%,"0")</f>
        <v>4</v>
      </c>
      <c r="U185" s="101">
        <v>3</v>
      </c>
      <c r="V185" s="101">
        <f t="shared" si="39"/>
        <v>0</v>
      </c>
      <c r="W185" s="100">
        <v>2</v>
      </c>
      <c r="X185" s="100">
        <v>3.5714285714285716</v>
      </c>
      <c r="Y185" s="100">
        <v>3.6</v>
      </c>
      <c r="Z185" s="100">
        <f t="shared" si="44"/>
        <v>13.171428571428571</v>
      </c>
      <c r="AA185" s="100">
        <f t="shared" si="45"/>
        <v>52.685714285714283</v>
      </c>
      <c r="AB185" s="99">
        <f t="shared" si="46"/>
        <v>5.2685714285714287</v>
      </c>
      <c r="AD185" s="82">
        <v>1</v>
      </c>
      <c r="AE185" s="82">
        <f>Wellness!AR185</f>
        <v>0.2</v>
      </c>
      <c r="AF185" s="82">
        <f t="shared" si="47"/>
        <v>0.6</v>
      </c>
      <c r="AG185" s="100" t="str" cm="1">
        <f t="array" ref="AG185">_xlfn.IFS(AF185&gt;=80%,"5",AF185&gt;=70%,"4",AF185&gt;=60%,"3",AF185&gt;=50%,"2",AF185&gt;=40%,"1",AF185&lt;40%,"0")</f>
        <v>3</v>
      </c>
      <c r="AH185" s="101">
        <v>4</v>
      </c>
      <c r="AI185" s="101">
        <f t="shared" si="40"/>
        <v>0</v>
      </c>
      <c r="AJ185" s="100">
        <v>3.25</v>
      </c>
      <c r="AK185" s="100">
        <v>2</v>
      </c>
      <c r="AL185" s="100">
        <v>2.125</v>
      </c>
      <c r="AM185" s="100">
        <f t="shared" si="48"/>
        <v>10.375</v>
      </c>
      <c r="AN185" s="100">
        <f t="shared" si="49"/>
        <v>41.5</v>
      </c>
      <c r="AO185" s="99">
        <f t="shared" si="50"/>
        <v>4.1500000000000004</v>
      </c>
      <c r="AQ185" s="82">
        <v>0.95047619047619047</v>
      </c>
      <c r="AR185" s="82">
        <f>Wellness!X185</f>
        <v>0.66666666666666663</v>
      </c>
      <c r="AS185" s="82">
        <f>AVERAGE(Discipline!$D185,Discipline!$E185)</f>
        <v>0.9</v>
      </c>
      <c r="AT185" s="100" t="str" cm="1">
        <f t="array" ref="AT185">_xlfn.IFS(AS185&gt;=80%,"5",AS185&gt;=70%,"4",AS185&gt;=60%,"3",AS185&gt;=50%,"2",AS185&gt;=40%,"1",AS185&lt;40%,"0")</f>
        <v>5</v>
      </c>
      <c r="AU185" s="101">
        <v>18</v>
      </c>
      <c r="AV185" s="101">
        <f t="shared" si="41"/>
        <v>2</v>
      </c>
      <c r="AW185" s="100"/>
      <c r="AX185" s="100">
        <v>3.375</v>
      </c>
      <c r="AY185" s="100">
        <v>3.6666666666666665</v>
      </c>
      <c r="AZ185" s="100">
        <f t="shared" si="51"/>
        <v>14.041666666666666</v>
      </c>
      <c r="BA185" s="100">
        <f t="shared" si="52"/>
        <v>56.166666666666664</v>
      </c>
      <c r="BB185" s="99">
        <f t="shared" si="53"/>
        <v>5.6166666666666671</v>
      </c>
    </row>
    <row r="186" spans="1:54" s="77" customFormat="1" x14ac:dyDescent="0.3">
      <c r="A186" s="72">
        <v>182</v>
      </c>
      <c r="B186" s="64" t="s">
        <v>390</v>
      </c>
      <c r="C186" s="65" t="s">
        <v>391</v>
      </c>
      <c r="D186" s="103">
        <v>0.95</v>
      </c>
      <c r="E186" s="103">
        <f>Wellness!D186</f>
        <v>0.66666666666666663</v>
      </c>
      <c r="F186" s="103">
        <f>AVERAGE(Discipline!$D186,Discipline!$E186)</f>
        <v>0.80833333333333335</v>
      </c>
      <c r="G186" s="104" t="str" cm="1">
        <f t="array" ref="G186">_xlfn.IFS(F186&gt;=80%,"5",F186&gt;=70%,"4",F186&gt;=60%,"3",F186&gt;=50%,"2",F186&gt;=40%,"1",F186&lt;40%,"0")</f>
        <v>5</v>
      </c>
      <c r="H186" s="105">
        <v>14</v>
      </c>
      <c r="I186" s="105">
        <f t="shared" si="36"/>
        <v>1</v>
      </c>
      <c r="J186" s="104"/>
      <c r="K186" s="104">
        <v>1.6428571428571428</v>
      </c>
      <c r="L186" s="104">
        <v>2.4017857142857144</v>
      </c>
      <c r="M186" s="104">
        <f t="shared" si="37"/>
        <v>10.044642857142858</v>
      </c>
      <c r="N186" s="104">
        <f t="shared" si="38"/>
        <v>50.223214285714292</v>
      </c>
      <c r="O186" s="106">
        <f t="shared" si="42"/>
        <v>5.0223214285714297</v>
      </c>
      <c r="Q186" s="103">
        <f>IFERROR(VLOOKUP(B186,[1]Sheet1!B$4:E$241,4,FALSE),"ER")</f>
        <v>0.85762096774193552</v>
      </c>
      <c r="R186" s="103">
        <f>Wellness!X186</f>
        <v>0.66666666666666663</v>
      </c>
      <c r="S186" s="103">
        <f t="shared" si="43"/>
        <v>0.76214381720430113</v>
      </c>
      <c r="T186" s="104" t="str" cm="1">
        <f t="array" ref="T186">_xlfn.IFS(S186&gt;=80%,"5",S186&gt;=70%,"4",S186&gt;=60%,"3",S186&gt;=50%,"2",S186&gt;=40%,"1",S186&lt;40%,"0")</f>
        <v>4</v>
      </c>
      <c r="U186" s="105">
        <v>6</v>
      </c>
      <c r="V186" s="105">
        <f t="shared" si="39"/>
        <v>0</v>
      </c>
      <c r="W186" s="104">
        <v>0</v>
      </c>
      <c r="X186" s="104">
        <v>2.2857142857142856</v>
      </c>
      <c r="Y186" s="104">
        <v>4</v>
      </c>
      <c r="Z186" s="100">
        <f t="shared" si="44"/>
        <v>10.285714285714285</v>
      </c>
      <c r="AA186" s="100">
        <f t="shared" si="45"/>
        <v>41.142857142857139</v>
      </c>
      <c r="AB186" s="106">
        <f t="shared" si="46"/>
        <v>4.1142857142857139</v>
      </c>
      <c r="AD186" s="82">
        <v>0.82717086834733888</v>
      </c>
      <c r="AE186" s="82">
        <f>Wellness!AR186</f>
        <v>0.66666666666666663</v>
      </c>
      <c r="AF186" s="82">
        <f t="shared" si="47"/>
        <v>0.74691876750700281</v>
      </c>
      <c r="AG186" s="104" t="str" cm="1">
        <f t="array" ref="AG186">_xlfn.IFS(AF186&gt;=80%,"5",AF186&gt;=70%,"4",AF186&gt;=60%,"3",AF186&gt;=50%,"2",AF186&gt;=40%,"1",AF186&lt;40%,"0")</f>
        <v>4</v>
      </c>
      <c r="AH186" s="105">
        <v>8</v>
      </c>
      <c r="AI186" s="105">
        <f t="shared" si="40"/>
        <v>0</v>
      </c>
      <c r="AJ186" s="104">
        <v>3.25</v>
      </c>
      <c r="AK186" s="104">
        <v>0.77777777777777779</v>
      </c>
      <c r="AL186" s="104">
        <v>3.25</v>
      </c>
      <c r="AM186" s="100">
        <f t="shared" si="48"/>
        <v>11.277777777777779</v>
      </c>
      <c r="AN186" s="100">
        <f t="shared" si="49"/>
        <v>45.111111111111114</v>
      </c>
      <c r="AO186" s="106">
        <f t="shared" si="50"/>
        <v>4.511111111111112</v>
      </c>
      <c r="AQ186" s="82">
        <v>0.94345238095238104</v>
      </c>
      <c r="AR186" s="82">
        <f>Wellness!X186</f>
        <v>0.66666666666666663</v>
      </c>
      <c r="AS186" s="103">
        <f>AVERAGE(Discipline!$D186,Discipline!$E186)</f>
        <v>0.80833333333333335</v>
      </c>
      <c r="AT186" s="104" t="str" cm="1">
        <f t="array" ref="AT186">_xlfn.IFS(AS186&gt;=80%,"5",AS186&gt;=70%,"4",AS186&gt;=60%,"3",AS186&gt;=50%,"2",AS186&gt;=40%,"1",AS186&lt;40%,"0")</f>
        <v>5</v>
      </c>
      <c r="AU186" s="105">
        <v>14</v>
      </c>
      <c r="AV186" s="105">
        <f t="shared" si="41"/>
        <v>1</v>
      </c>
      <c r="AW186" s="104"/>
      <c r="AX186" s="104">
        <v>3.75</v>
      </c>
      <c r="AY186" s="104">
        <v>3.3333333333333335</v>
      </c>
      <c r="AZ186" s="100">
        <f t="shared" si="51"/>
        <v>13.083333333333334</v>
      </c>
      <c r="BA186" s="100">
        <f t="shared" si="52"/>
        <v>52.333333333333329</v>
      </c>
      <c r="BB186" s="106">
        <f t="shared" si="53"/>
        <v>5.2333333333333334</v>
      </c>
    </row>
    <row r="187" spans="1:54" s="77" customFormat="1" x14ac:dyDescent="0.3">
      <c r="A187" s="71">
        <v>183</v>
      </c>
      <c r="B187" s="60" t="s">
        <v>392</v>
      </c>
      <c r="C187" s="61" t="s">
        <v>393</v>
      </c>
      <c r="D187" s="82">
        <v>0.93330000000000002</v>
      </c>
      <c r="E187" s="82">
        <f>Wellness!D187</f>
        <v>0.8</v>
      </c>
      <c r="F187" s="82">
        <f>AVERAGE(Discipline!$D187,Discipline!$E187)</f>
        <v>0.86665000000000003</v>
      </c>
      <c r="G187" s="100" t="str" cm="1">
        <f t="array" ref="G187">_xlfn.IFS(F187&gt;=80%,"5",F187&gt;=70%,"4",F187&gt;=60%,"3",F187&gt;=50%,"2",F187&gt;=40%,"1",F187&lt;40%,"0")</f>
        <v>5</v>
      </c>
      <c r="H187" s="101">
        <v>16</v>
      </c>
      <c r="I187" s="101">
        <f t="shared" si="36"/>
        <v>2</v>
      </c>
      <c r="J187" s="100"/>
      <c r="K187" s="100">
        <v>2.25</v>
      </c>
      <c r="L187" s="100">
        <v>2.75</v>
      </c>
      <c r="M187" s="100">
        <f t="shared" si="37"/>
        <v>12</v>
      </c>
      <c r="N187" s="100">
        <f t="shared" si="38"/>
        <v>60</v>
      </c>
      <c r="O187" s="99">
        <f t="shared" si="42"/>
        <v>6</v>
      </c>
      <c r="Q187" s="82">
        <f>IFERROR(VLOOKUP(B187,[1]Sheet1!B$4:E$241,4,FALSE),"ER")</f>
        <v>0.96192708333333332</v>
      </c>
      <c r="R187" s="82">
        <f>Wellness!X187</f>
        <v>0.8</v>
      </c>
      <c r="S187" s="82">
        <f t="shared" si="43"/>
        <v>0.88096354166666668</v>
      </c>
      <c r="T187" s="100" t="str" cm="1">
        <f t="array" ref="T187">_xlfn.IFS(S187&gt;=80%,"5",S187&gt;=70%,"4",S187&gt;=60%,"3",S187&gt;=50%,"2",S187&gt;=40%,"1",S187&lt;40%,"0")</f>
        <v>5</v>
      </c>
      <c r="U187" s="101">
        <v>14</v>
      </c>
      <c r="V187" s="101">
        <f t="shared" si="39"/>
        <v>1</v>
      </c>
      <c r="W187" s="100">
        <v>2</v>
      </c>
      <c r="X187" s="100">
        <v>3.4285714285714284</v>
      </c>
      <c r="Y187" s="100">
        <v>3.8</v>
      </c>
      <c r="Z187" s="100">
        <f t="shared" si="44"/>
        <v>15.228571428571428</v>
      </c>
      <c r="AA187" s="100">
        <f t="shared" si="45"/>
        <v>60.914285714285711</v>
      </c>
      <c r="AB187" s="99">
        <f t="shared" si="46"/>
        <v>6.0914285714285716</v>
      </c>
      <c r="AD187" s="82">
        <v>0.91394993894993914</v>
      </c>
      <c r="AE187" s="82">
        <f>Wellness!AR187</f>
        <v>0.8</v>
      </c>
      <c r="AF187" s="82">
        <f t="shared" si="47"/>
        <v>0.85697496947496954</v>
      </c>
      <c r="AG187" s="100" t="str" cm="1">
        <f t="array" ref="AG187">_xlfn.IFS(AF187&gt;=80%,"5",AF187&gt;=70%,"4",AF187&gt;=60%,"3",AF187&gt;=50%,"2",AF187&gt;=40%,"1",AF187&lt;40%,"0")</f>
        <v>5</v>
      </c>
      <c r="AH187" s="101">
        <v>4</v>
      </c>
      <c r="AI187" s="101">
        <f t="shared" si="40"/>
        <v>0</v>
      </c>
      <c r="AJ187" s="100">
        <v>3.75</v>
      </c>
      <c r="AK187" s="100">
        <v>2.2222222222222223</v>
      </c>
      <c r="AL187" s="100">
        <v>2.625</v>
      </c>
      <c r="AM187" s="100">
        <f t="shared" si="48"/>
        <v>13.597222222222221</v>
      </c>
      <c r="AN187" s="100">
        <f t="shared" si="49"/>
        <v>54.388888888888886</v>
      </c>
      <c r="AO187" s="99">
        <f t="shared" si="50"/>
        <v>5.4388888888888891</v>
      </c>
      <c r="AQ187" s="82">
        <v>0.90514705882352953</v>
      </c>
      <c r="AR187" s="82">
        <f>Wellness!X187</f>
        <v>0.8</v>
      </c>
      <c r="AS187" s="82">
        <f>AVERAGE(Discipline!$D187,Discipline!$E187)</f>
        <v>0.86665000000000003</v>
      </c>
      <c r="AT187" s="100" t="str" cm="1">
        <f t="array" ref="AT187">_xlfn.IFS(AS187&gt;=80%,"5",AS187&gt;=70%,"4",AS187&gt;=60%,"3",AS187&gt;=50%,"2",AS187&gt;=40%,"1",AS187&lt;40%,"0")</f>
        <v>5</v>
      </c>
      <c r="AU187" s="101">
        <v>16</v>
      </c>
      <c r="AV187" s="101">
        <f t="shared" si="41"/>
        <v>2</v>
      </c>
      <c r="AW187" s="100"/>
      <c r="AX187" s="100">
        <v>2.5</v>
      </c>
      <c r="AY187" s="100">
        <v>2.6666666666666665</v>
      </c>
      <c r="AZ187" s="100">
        <f t="shared" si="51"/>
        <v>12.166666666666666</v>
      </c>
      <c r="BA187" s="100">
        <f t="shared" si="52"/>
        <v>48.666666666666664</v>
      </c>
      <c r="BB187" s="99">
        <f t="shared" si="53"/>
        <v>4.8666666666666671</v>
      </c>
    </row>
    <row r="188" spans="1:54" s="77" customFormat="1" x14ac:dyDescent="0.3">
      <c r="A188" s="72">
        <v>184</v>
      </c>
      <c r="B188" s="64" t="s">
        <v>394</v>
      </c>
      <c r="C188" s="65" t="s">
        <v>395</v>
      </c>
      <c r="D188" s="103">
        <v>1</v>
      </c>
      <c r="E188" s="103">
        <f>Wellness!D188</f>
        <v>0.8</v>
      </c>
      <c r="F188" s="103">
        <f>AVERAGE(Discipline!$D188,Discipline!$E188)</f>
        <v>0.9</v>
      </c>
      <c r="G188" s="104" t="str" cm="1">
        <f t="array" ref="G188">_xlfn.IFS(F188&gt;=80%,"5",F188&gt;=70%,"4",F188&gt;=60%,"3",F188&gt;=50%,"2",F188&gt;=40%,"1",F188&lt;40%,"0")</f>
        <v>5</v>
      </c>
      <c r="H188" s="105">
        <v>17</v>
      </c>
      <c r="I188" s="105">
        <f t="shared" si="36"/>
        <v>2</v>
      </c>
      <c r="J188" s="104"/>
      <c r="K188" s="104">
        <v>2.5803571428571428</v>
      </c>
      <c r="L188" s="104">
        <v>2.5892857142857144</v>
      </c>
      <c r="M188" s="104">
        <f t="shared" si="37"/>
        <v>12.169642857142858</v>
      </c>
      <c r="N188" s="104">
        <f t="shared" si="38"/>
        <v>60.848214285714285</v>
      </c>
      <c r="O188" s="106">
        <f t="shared" si="42"/>
        <v>6.0848214285714288</v>
      </c>
      <c r="Q188" s="103">
        <f>IFERROR(VLOOKUP(B188,[1]Sheet1!B$4:E$241,4,FALSE),"ER")</f>
        <v>0.89788881461675574</v>
      </c>
      <c r="R188" s="103">
        <f>Wellness!X188</f>
        <v>0</v>
      </c>
      <c r="S188" s="103">
        <f t="shared" si="43"/>
        <v>0.44894440730837787</v>
      </c>
      <c r="T188" s="104" t="str" cm="1">
        <f t="array" ref="T188">_xlfn.IFS(S188&gt;=80%,"5",S188&gt;=70%,"4",S188&gt;=60%,"3",S188&gt;=50%,"2",S188&gt;=40%,"1",S188&lt;40%,"0")</f>
        <v>1</v>
      </c>
      <c r="U188" s="105">
        <v>0</v>
      </c>
      <c r="V188" s="105">
        <f t="shared" si="39"/>
        <v>0</v>
      </c>
      <c r="W188" s="104">
        <v>2</v>
      </c>
      <c r="X188" s="104">
        <v>2.3571428571428572</v>
      </c>
      <c r="Y188" s="104">
        <v>3.2</v>
      </c>
      <c r="Z188" s="100">
        <f t="shared" si="44"/>
        <v>8.5571428571428569</v>
      </c>
      <c r="AA188" s="100">
        <f t="shared" si="45"/>
        <v>34.228571428571428</v>
      </c>
      <c r="AB188" s="106">
        <f t="shared" si="46"/>
        <v>3.422857142857143</v>
      </c>
      <c r="AD188" s="82">
        <v>0.86759834368530031</v>
      </c>
      <c r="AE188" s="82">
        <f>Wellness!AR188</f>
        <v>0.23333333333333334</v>
      </c>
      <c r="AF188" s="82">
        <f t="shared" si="47"/>
        <v>0.55046583850931685</v>
      </c>
      <c r="AG188" s="104" t="str" cm="1">
        <f t="array" ref="AG188">_xlfn.IFS(AF188&gt;=80%,"5",AF188&gt;=70%,"4",AF188&gt;=60%,"3",AF188&gt;=50%,"2",AF188&gt;=40%,"1",AF188&lt;40%,"0")</f>
        <v>2</v>
      </c>
      <c r="AH188" s="105">
        <v>5</v>
      </c>
      <c r="AI188" s="105">
        <f t="shared" si="40"/>
        <v>0</v>
      </c>
      <c r="AJ188" s="104">
        <v>1.875</v>
      </c>
      <c r="AK188" s="104">
        <v>1.2222222222222223</v>
      </c>
      <c r="AL188" s="104">
        <v>0.625</v>
      </c>
      <c r="AM188" s="100">
        <f t="shared" si="48"/>
        <v>5.7222222222222223</v>
      </c>
      <c r="AN188" s="100">
        <f t="shared" si="49"/>
        <v>22.888888888888889</v>
      </c>
      <c r="AO188" s="106">
        <f t="shared" si="50"/>
        <v>2.2888888888888892</v>
      </c>
      <c r="AQ188" s="82">
        <v>0.88084886128364392</v>
      </c>
      <c r="AR188" s="82">
        <f>Wellness!X188</f>
        <v>0</v>
      </c>
      <c r="AS188" s="103">
        <f>AVERAGE(Discipline!$D188,Discipline!$E188)</f>
        <v>0.9</v>
      </c>
      <c r="AT188" s="104" t="str" cm="1">
        <f t="array" ref="AT188">_xlfn.IFS(AS188&gt;=80%,"5",AS188&gt;=70%,"4",AS188&gt;=60%,"3",AS188&gt;=50%,"2",AS188&gt;=40%,"1",AS188&lt;40%,"0")</f>
        <v>5</v>
      </c>
      <c r="AU188" s="105">
        <v>17</v>
      </c>
      <c r="AV188" s="105">
        <f t="shared" si="41"/>
        <v>2</v>
      </c>
      <c r="AW188" s="104"/>
      <c r="AX188" s="104">
        <v>3</v>
      </c>
      <c r="AY188" s="104">
        <v>3</v>
      </c>
      <c r="AZ188" s="100">
        <f t="shared" si="51"/>
        <v>13</v>
      </c>
      <c r="BA188" s="100">
        <f t="shared" si="52"/>
        <v>52</v>
      </c>
      <c r="BB188" s="106">
        <f t="shared" si="53"/>
        <v>5.2</v>
      </c>
    </row>
    <row r="189" spans="1:54" s="77" customFormat="1" x14ac:dyDescent="0.3">
      <c r="A189" s="71">
        <v>185</v>
      </c>
      <c r="B189" s="60" t="s">
        <v>396</v>
      </c>
      <c r="C189" s="61" t="s">
        <v>397</v>
      </c>
      <c r="D189" s="82">
        <v>0.86670000000000003</v>
      </c>
      <c r="E189" s="82">
        <f>Wellness!D189</f>
        <v>0.8</v>
      </c>
      <c r="F189" s="82">
        <f>AVERAGE(Discipline!$D189,Discipline!$E189)</f>
        <v>0.83335000000000004</v>
      </c>
      <c r="G189" s="100" t="str" cm="1">
        <f t="array" ref="G189">_xlfn.IFS(F189&gt;=80%,"5",F189&gt;=70%,"4",F189&gt;=60%,"3",F189&gt;=50%,"2",F189&gt;=40%,"1",F189&lt;40%,"0")</f>
        <v>5</v>
      </c>
      <c r="H189" s="101">
        <v>11</v>
      </c>
      <c r="I189" s="101">
        <f t="shared" si="36"/>
        <v>1</v>
      </c>
      <c r="J189" s="100"/>
      <c r="K189" s="100">
        <v>3</v>
      </c>
      <c r="L189" s="100">
        <v>3</v>
      </c>
      <c r="M189" s="100">
        <f t="shared" si="37"/>
        <v>12</v>
      </c>
      <c r="N189" s="100">
        <f t="shared" si="38"/>
        <v>60</v>
      </c>
      <c r="O189" s="99">
        <f t="shared" si="42"/>
        <v>6</v>
      </c>
      <c r="Q189" s="82">
        <f>IFERROR(VLOOKUP(B189,[1]Sheet1!B$4:E$241,4,FALSE),"ER")</f>
        <v>0.87937499999999991</v>
      </c>
      <c r="R189" s="82">
        <f>Wellness!X189</f>
        <v>0.16666666666666666</v>
      </c>
      <c r="S189" s="82">
        <f t="shared" si="43"/>
        <v>0.52302083333333327</v>
      </c>
      <c r="T189" s="100" t="str" cm="1">
        <f t="array" ref="T189">_xlfn.IFS(S189&gt;=80%,"5",S189&gt;=70%,"4",S189&gt;=60%,"3",S189&gt;=50%,"2",S189&gt;=40%,"1",S189&lt;40%,"0")</f>
        <v>2</v>
      </c>
      <c r="U189" s="101">
        <v>4</v>
      </c>
      <c r="V189" s="101">
        <f t="shared" si="39"/>
        <v>0</v>
      </c>
      <c r="W189" s="100">
        <v>1</v>
      </c>
      <c r="X189" s="100">
        <v>3.4285714285714284</v>
      </c>
      <c r="Y189" s="100">
        <v>3.6</v>
      </c>
      <c r="Z189" s="100">
        <f t="shared" si="44"/>
        <v>10.028571428571428</v>
      </c>
      <c r="AA189" s="100">
        <f t="shared" si="45"/>
        <v>40.114285714285714</v>
      </c>
      <c r="AB189" s="99">
        <f t="shared" si="46"/>
        <v>4.0114285714285716</v>
      </c>
      <c r="AD189" s="82">
        <v>0.68303140096618353</v>
      </c>
      <c r="AE189" s="82">
        <f>Wellness!AR189</f>
        <v>0.16666666666666666</v>
      </c>
      <c r="AF189" s="82">
        <f t="shared" si="47"/>
        <v>0.42484903381642508</v>
      </c>
      <c r="AG189" s="100" t="str" cm="1">
        <f t="array" ref="AG189">_xlfn.IFS(AF189&gt;=80%,"5",AF189&gt;=70%,"4",AF189&gt;=60%,"3",AF189&gt;=50%,"2",AF189&gt;=40%,"1",AF189&lt;40%,"0")</f>
        <v>1</v>
      </c>
      <c r="AH189" s="101">
        <v>3</v>
      </c>
      <c r="AI189" s="101">
        <f t="shared" si="40"/>
        <v>0</v>
      </c>
      <c r="AJ189" s="100">
        <v>2.875</v>
      </c>
      <c r="AK189" s="100">
        <v>2.4444444444444446</v>
      </c>
      <c r="AL189" s="100">
        <v>2.875</v>
      </c>
      <c r="AM189" s="100">
        <f t="shared" si="48"/>
        <v>9.1944444444444446</v>
      </c>
      <c r="AN189" s="100">
        <f t="shared" si="49"/>
        <v>36.777777777777779</v>
      </c>
      <c r="AO189" s="99">
        <f t="shared" si="50"/>
        <v>3.677777777777778</v>
      </c>
      <c r="AQ189" s="82">
        <v>0.82132505175983439</v>
      </c>
      <c r="AR189" s="82">
        <f>Wellness!X189</f>
        <v>0.16666666666666666</v>
      </c>
      <c r="AS189" s="82">
        <f>AVERAGE(Discipline!$D189,Discipline!$E189)</f>
        <v>0.83335000000000004</v>
      </c>
      <c r="AT189" s="100" t="str" cm="1">
        <f t="array" ref="AT189">_xlfn.IFS(AS189&gt;=80%,"5",AS189&gt;=70%,"4",AS189&gt;=60%,"3",AS189&gt;=50%,"2",AS189&gt;=40%,"1",AS189&lt;40%,"0")</f>
        <v>5</v>
      </c>
      <c r="AU189" s="101">
        <v>11</v>
      </c>
      <c r="AV189" s="101">
        <f t="shared" si="41"/>
        <v>1</v>
      </c>
      <c r="AW189" s="100"/>
      <c r="AX189" s="100">
        <v>2.75</v>
      </c>
      <c r="AY189" s="100">
        <v>2.6666666666666665</v>
      </c>
      <c r="AZ189" s="100">
        <f t="shared" si="51"/>
        <v>11.416666666666666</v>
      </c>
      <c r="BA189" s="100">
        <f t="shared" si="52"/>
        <v>45.666666666666664</v>
      </c>
      <c r="BB189" s="99">
        <f t="shared" si="53"/>
        <v>4.5666666666666664</v>
      </c>
    </row>
    <row r="190" spans="1:54" s="77" customFormat="1" x14ac:dyDescent="0.3">
      <c r="A190" s="72">
        <v>186</v>
      </c>
      <c r="B190" s="64" t="s">
        <v>398</v>
      </c>
      <c r="C190" s="65" t="s">
        <v>399</v>
      </c>
      <c r="D190" s="103">
        <v>0.8</v>
      </c>
      <c r="E190" s="103">
        <f>Wellness!D190</f>
        <v>0.36666666666666664</v>
      </c>
      <c r="F190" s="103">
        <f>AVERAGE(Discipline!$D190,Discipline!$E190)</f>
        <v>0.58333333333333337</v>
      </c>
      <c r="G190" s="104" t="str" cm="1">
        <f t="array" ref="G190">_xlfn.IFS(F190&gt;=80%,"5",F190&gt;=70%,"4",F190&gt;=60%,"3",F190&gt;=50%,"2",F190&gt;=40%,"1",F190&lt;40%,"0")</f>
        <v>2</v>
      </c>
      <c r="H190" s="105">
        <v>9</v>
      </c>
      <c r="I190" s="105">
        <f t="shared" si="36"/>
        <v>0</v>
      </c>
      <c r="J190" s="104"/>
      <c r="K190" s="104">
        <v>1.9464285714285714</v>
      </c>
      <c r="L190" s="104">
        <v>2.0446428571428572</v>
      </c>
      <c r="M190" s="104">
        <f t="shared" si="37"/>
        <v>5.9910714285714288</v>
      </c>
      <c r="N190" s="104">
        <f t="shared" si="38"/>
        <v>29.955357142857142</v>
      </c>
      <c r="O190" s="106">
        <f t="shared" si="42"/>
        <v>2.9955357142857144</v>
      </c>
      <c r="Q190" s="103">
        <f>IFERROR(VLOOKUP(B190,[1]Sheet1!B$4:E$241,4,FALSE),"ER")</f>
        <v>0.58177083333333335</v>
      </c>
      <c r="R190" s="103">
        <f>Wellness!X190</f>
        <v>0.1</v>
      </c>
      <c r="S190" s="103">
        <f t="shared" si="43"/>
        <v>0.34088541666666666</v>
      </c>
      <c r="T190" s="104" t="str" cm="1">
        <f t="array" ref="T190">_xlfn.IFS(S190&gt;=80%,"5",S190&gt;=70%,"4",S190&gt;=60%,"3",S190&gt;=50%,"2",S190&gt;=40%,"1",S190&lt;40%,"0")</f>
        <v>0</v>
      </c>
      <c r="U190" s="105">
        <v>1</v>
      </c>
      <c r="V190" s="105">
        <f t="shared" si="39"/>
        <v>0</v>
      </c>
      <c r="W190" s="104">
        <v>1</v>
      </c>
      <c r="X190" s="104">
        <v>3.5714285714285716</v>
      </c>
      <c r="Y190" s="104">
        <v>4</v>
      </c>
      <c r="Z190" s="100">
        <f t="shared" si="44"/>
        <v>8.5714285714285712</v>
      </c>
      <c r="AA190" s="100">
        <f t="shared" si="45"/>
        <v>34.285714285714285</v>
      </c>
      <c r="AB190" s="106">
        <f t="shared" si="46"/>
        <v>3.4285714285714288</v>
      </c>
      <c r="AD190" s="82">
        <v>0.60634920634920642</v>
      </c>
      <c r="AE190" s="82">
        <f>Wellness!AR190</f>
        <v>0.1</v>
      </c>
      <c r="AF190" s="82">
        <f t="shared" si="47"/>
        <v>0.3531746031746032</v>
      </c>
      <c r="AG190" s="104" t="str" cm="1">
        <f t="array" ref="AG190">_xlfn.IFS(AF190&gt;=80%,"5",AF190&gt;=70%,"4",AF190&gt;=60%,"3",AF190&gt;=50%,"2",AF190&gt;=40%,"1",AF190&lt;40%,"0")</f>
        <v>0</v>
      </c>
      <c r="AH190" s="105">
        <v>1</v>
      </c>
      <c r="AI190" s="105">
        <f t="shared" si="40"/>
        <v>0</v>
      </c>
      <c r="AJ190" s="104">
        <v>2.875</v>
      </c>
      <c r="AK190" s="104">
        <v>2.5555555555555554</v>
      </c>
      <c r="AL190" s="104">
        <v>2.125</v>
      </c>
      <c r="AM190" s="100">
        <f t="shared" si="48"/>
        <v>7.5555555555555554</v>
      </c>
      <c r="AN190" s="100">
        <f t="shared" si="49"/>
        <v>30.222222222222221</v>
      </c>
      <c r="AO190" s="106">
        <f t="shared" si="50"/>
        <v>3.0222222222222221</v>
      </c>
      <c r="AQ190" s="82">
        <v>0.85574229691876758</v>
      </c>
      <c r="AR190" s="82">
        <f>Wellness!X190</f>
        <v>0.1</v>
      </c>
      <c r="AS190" s="103">
        <f>AVERAGE(Discipline!$D190,Discipline!$E190)</f>
        <v>0.58333333333333337</v>
      </c>
      <c r="AT190" s="104" t="str" cm="1">
        <f t="array" ref="AT190">_xlfn.IFS(AS190&gt;=80%,"5",AS190&gt;=70%,"4",AS190&gt;=60%,"3",AS190&gt;=50%,"2",AS190&gt;=40%,"1",AS190&lt;40%,"0")</f>
        <v>2</v>
      </c>
      <c r="AU190" s="105">
        <v>9</v>
      </c>
      <c r="AV190" s="105">
        <f t="shared" si="41"/>
        <v>0</v>
      </c>
      <c r="AW190" s="104"/>
      <c r="AX190" s="104">
        <v>2.25</v>
      </c>
      <c r="AY190" s="104">
        <v>2.6666666666666665</v>
      </c>
      <c r="AZ190" s="100">
        <f t="shared" si="51"/>
        <v>6.9166666666666661</v>
      </c>
      <c r="BA190" s="100">
        <f t="shared" si="52"/>
        <v>27.666666666666661</v>
      </c>
      <c r="BB190" s="106">
        <f t="shared" si="53"/>
        <v>2.7666666666666662</v>
      </c>
    </row>
    <row r="191" spans="1:54" s="77" customFormat="1" x14ac:dyDescent="0.3">
      <c r="A191" s="71">
        <v>187</v>
      </c>
      <c r="B191" s="60" t="s">
        <v>400</v>
      </c>
      <c r="C191" s="61" t="s">
        <v>401</v>
      </c>
      <c r="D191" s="82">
        <v>0.93330000000000002</v>
      </c>
      <c r="E191" s="82">
        <f>Wellness!D191</f>
        <v>0.8</v>
      </c>
      <c r="F191" s="82">
        <f>AVERAGE(Discipline!$D191,Discipline!$E191)</f>
        <v>0.86665000000000003</v>
      </c>
      <c r="G191" s="100" t="str" cm="1">
        <f t="array" ref="G191">_xlfn.IFS(F191&gt;=80%,"5",F191&gt;=70%,"4",F191&gt;=60%,"3",F191&gt;=50%,"2",F191&gt;=40%,"1",F191&lt;40%,"0")</f>
        <v>5</v>
      </c>
      <c r="H191" s="101">
        <v>19</v>
      </c>
      <c r="I191" s="101">
        <f t="shared" si="36"/>
        <v>2</v>
      </c>
      <c r="J191" s="100"/>
      <c r="K191" s="100">
        <v>2.8035714285714284</v>
      </c>
      <c r="L191" s="100">
        <v>3.1428571428571428</v>
      </c>
      <c r="M191" s="100">
        <f t="shared" si="37"/>
        <v>12.946428571428571</v>
      </c>
      <c r="N191" s="100">
        <f t="shared" si="38"/>
        <v>64.732142857142861</v>
      </c>
      <c r="O191" s="99">
        <f t="shared" si="42"/>
        <v>6.4732142857142865</v>
      </c>
      <c r="Q191" s="82">
        <f>IFERROR(VLOOKUP(B191,[1]Sheet1!B$4:E$241,4,FALSE),"ER")</f>
        <v>0.89682291666666658</v>
      </c>
      <c r="R191" s="82">
        <f>Wellness!X191</f>
        <v>0.9</v>
      </c>
      <c r="S191" s="82">
        <f t="shared" si="43"/>
        <v>0.89841145833333336</v>
      </c>
      <c r="T191" s="100" t="str" cm="1">
        <f t="array" ref="T191">_xlfn.IFS(S191&gt;=80%,"5",S191&gt;=70%,"4",S191&gt;=60%,"3",S191&gt;=50%,"2",S191&gt;=40%,"1",S191&lt;40%,"0")</f>
        <v>5</v>
      </c>
      <c r="U191" s="101">
        <v>10</v>
      </c>
      <c r="V191" s="101">
        <f t="shared" si="39"/>
        <v>1</v>
      </c>
      <c r="W191" s="100">
        <v>2</v>
      </c>
      <c r="X191" s="100">
        <v>3.2857142857142856</v>
      </c>
      <c r="Y191" s="100">
        <v>3.4</v>
      </c>
      <c r="Z191" s="100">
        <f t="shared" si="44"/>
        <v>14.685714285714285</v>
      </c>
      <c r="AA191" s="100">
        <f t="shared" si="45"/>
        <v>58.74285714285714</v>
      </c>
      <c r="AB191" s="99">
        <f t="shared" si="46"/>
        <v>5.8742857142857146</v>
      </c>
      <c r="AD191" s="82">
        <v>0.83893995098039231</v>
      </c>
      <c r="AE191" s="82">
        <f>Wellness!AR191</f>
        <v>1</v>
      </c>
      <c r="AF191" s="82">
        <f t="shared" si="47"/>
        <v>0.91946997549019616</v>
      </c>
      <c r="AG191" s="100" t="str" cm="1">
        <f t="array" ref="AG191">_xlfn.IFS(AF191&gt;=80%,"5",AF191&gt;=70%,"4",AF191&gt;=60%,"3",AF191&gt;=50%,"2",AF191&gt;=40%,"1",AF191&lt;40%,"0")</f>
        <v>5</v>
      </c>
      <c r="AH191" s="101">
        <v>11</v>
      </c>
      <c r="AI191" s="101">
        <f t="shared" si="40"/>
        <v>1</v>
      </c>
      <c r="AJ191" s="100">
        <v>2.5</v>
      </c>
      <c r="AK191" s="100">
        <v>2.3333333333333335</v>
      </c>
      <c r="AL191" s="100">
        <v>2</v>
      </c>
      <c r="AM191" s="100">
        <f t="shared" si="48"/>
        <v>12.833333333333334</v>
      </c>
      <c r="AN191" s="100">
        <f t="shared" si="49"/>
        <v>51.333333333333329</v>
      </c>
      <c r="AO191" s="99">
        <f t="shared" si="50"/>
        <v>5.1333333333333329</v>
      </c>
      <c r="AQ191" s="82">
        <v>0.92579192546583855</v>
      </c>
      <c r="AR191" s="82">
        <f>Wellness!X191</f>
        <v>0.9</v>
      </c>
      <c r="AS191" s="82">
        <f>AVERAGE(Discipline!$D191,Discipline!$E191)</f>
        <v>0.86665000000000003</v>
      </c>
      <c r="AT191" s="100" t="str" cm="1">
        <f t="array" ref="AT191">_xlfn.IFS(AS191&gt;=80%,"5",AS191&gt;=70%,"4",AS191&gt;=60%,"3",AS191&gt;=50%,"2",AS191&gt;=40%,"1",AS191&lt;40%,"0")</f>
        <v>5</v>
      </c>
      <c r="AU191" s="101">
        <v>19</v>
      </c>
      <c r="AV191" s="101">
        <f t="shared" si="41"/>
        <v>2</v>
      </c>
      <c r="AW191" s="100"/>
      <c r="AX191" s="100">
        <v>2.5</v>
      </c>
      <c r="AY191" s="100">
        <v>2</v>
      </c>
      <c r="AZ191" s="100">
        <f t="shared" si="51"/>
        <v>11.5</v>
      </c>
      <c r="BA191" s="100">
        <f t="shared" si="52"/>
        <v>46</v>
      </c>
      <c r="BB191" s="99">
        <f t="shared" si="53"/>
        <v>4.6000000000000005</v>
      </c>
    </row>
    <row r="192" spans="1:54" s="77" customFormat="1" x14ac:dyDescent="0.3">
      <c r="A192" s="72">
        <v>188</v>
      </c>
      <c r="B192" s="64" t="s">
        <v>402</v>
      </c>
      <c r="C192" s="65" t="s">
        <v>403</v>
      </c>
      <c r="D192" s="103">
        <v>1</v>
      </c>
      <c r="E192" s="103">
        <f>Wellness!D192</f>
        <v>0.66666666666666663</v>
      </c>
      <c r="F192" s="103">
        <f>AVERAGE(Discipline!$D192,Discipline!$E192)</f>
        <v>0.83333333333333326</v>
      </c>
      <c r="G192" s="104" t="str" cm="1">
        <f t="array" ref="G192">_xlfn.IFS(F192&gt;=80%,"5",F192&gt;=70%,"4",F192&gt;=60%,"3",F192&gt;=50%,"2",F192&gt;=40%,"1",F192&lt;40%,"0")</f>
        <v>5</v>
      </c>
      <c r="H192" s="105">
        <v>11</v>
      </c>
      <c r="I192" s="105">
        <f t="shared" si="36"/>
        <v>1</v>
      </c>
      <c r="J192" s="104"/>
      <c r="K192" s="104">
        <v>2.7678571428571428</v>
      </c>
      <c r="L192" s="104">
        <v>3.1517857142857144</v>
      </c>
      <c r="M192" s="104">
        <f t="shared" si="37"/>
        <v>11.919642857142858</v>
      </c>
      <c r="N192" s="104">
        <f t="shared" si="38"/>
        <v>59.598214285714292</v>
      </c>
      <c r="O192" s="106">
        <f t="shared" si="42"/>
        <v>5.9598214285714297</v>
      </c>
      <c r="Q192" s="103">
        <f>IFERROR(VLOOKUP(B192,[1]Sheet1!B$4:E$241,4,FALSE),"ER")</f>
        <v>0.89331989247311827</v>
      </c>
      <c r="R192" s="103">
        <f>Wellness!X192</f>
        <v>0.2</v>
      </c>
      <c r="S192" s="103">
        <f t="shared" si="43"/>
        <v>0.54665994623655911</v>
      </c>
      <c r="T192" s="104" t="str" cm="1">
        <f t="array" ref="T192">_xlfn.IFS(S192&gt;=80%,"5",S192&gt;=70%,"4",S192&gt;=60%,"3",S192&gt;=50%,"2",S192&gt;=40%,"1",S192&lt;40%,"0")</f>
        <v>2</v>
      </c>
      <c r="U192" s="105">
        <v>2</v>
      </c>
      <c r="V192" s="105">
        <f t="shared" si="39"/>
        <v>0</v>
      </c>
      <c r="W192" s="104">
        <v>1</v>
      </c>
      <c r="X192" s="104">
        <v>2.8571428571428572</v>
      </c>
      <c r="Y192" s="104">
        <v>2.4</v>
      </c>
      <c r="Z192" s="100">
        <f t="shared" si="44"/>
        <v>8.257142857142858</v>
      </c>
      <c r="AA192" s="100">
        <f t="shared" si="45"/>
        <v>33.028571428571432</v>
      </c>
      <c r="AB192" s="106">
        <f t="shared" si="46"/>
        <v>3.3028571428571434</v>
      </c>
      <c r="AD192" s="82">
        <v>0.80408653846153844</v>
      </c>
      <c r="AE192" s="82">
        <f>Wellness!AR192</f>
        <v>0.23333333333333334</v>
      </c>
      <c r="AF192" s="82">
        <f t="shared" si="47"/>
        <v>0.51870993589743586</v>
      </c>
      <c r="AG192" s="104" t="str" cm="1">
        <f t="array" ref="AG192">_xlfn.IFS(AF192&gt;=80%,"5",AF192&gt;=70%,"4",AF192&gt;=60%,"3",AF192&gt;=50%,"2",AF192&gt;=40%,"1",AF192&lt;40%,"0")</f>
        <v>2</v>
      </c>
      <c r="AH192" s="105">
        <v>5</v>
      </c>
      <c r="AI192" s="105">
        <f t="shared" si="40"/>
        <v>0</v>
      </c>
      <c r="AJ192" s="104">
        <v>3.5</v>
      </c>
      <c r="AK192" s="104">
        <v>1.4444444444444444</v>
      </c>
      <c r="AL192" s="104">
        <v>2</v>
      </c>
      <c r="AM192" s="100">
        <f t="shared" si="48"/>
        <v>8.9444444444444446</v>
      </c>
      <c r="AN192" s="100">
        <f t="shared" si="49"/>
        <v>35.777777777777779</v>
      </c>
      <c r="AO192" s="106">
        <f t="shared" si="50"/>
        <v>3.5777777777777779</v>
      </c>
      <c r="AQ192" s="82">
        <v>0.88316993464052285</v>
      </c>
      <c r="AR192" s="82">
        <f>Wellness!X192</f>
        <v>0.2</v>
      </c>
      <c r="AS192" s="103">
        <f>AVERAGE(Discipline!$D192,Discipline!$E192)</f>
        <v>0.83333333333333326</v>
      </c>
      <c r="AT192" s="104" t="str" cm="1">
        <f t="array" ref="AT192">_xlfn.IFS(AS192&gt;=80%,"5",AS192&gt;=70%,"4",AS192&gt;=60%,"3",AS192&gt;=50%,"2",AS192&gt;=40%,"1",AS192&lt;40%,"0")</f>
        <v>5</v>
      </c>
      <c r="AU192" s="105">
        <v>11</v>
      </c>
      <c r="AV192" s="105">
        <f t="shared" si="41"/>
        <v>1</v>
      </c>
      <c r="AW192" s="104"/>
      <c r="AX192" s="104">
        <v>3</v>
      </c>
      <c r="AY192" s="104">
        <v>2</v>
      </c>
      <c r="AZ192" s="100">
        <f t="shared" si="51"/>
        <v>11</v>
      </c>
      <c r="BA192" s="100">
        <f t="shared" si="52"/>
        <v>44</v>
      </c>
      <c r="BB192" s="106">
        <f t="shared" si="53"/>
        <v>4.4000000000000004</v>
      </c>
    </row>
    <row r="193" spans="1:54" s="77" customFormat="1" x14ac:dyDescent="0.3">
      <c r="A193" s="71">
        <v>189</v>
      </c>
      <c r="B193" s="60" t="s">
        <v>404</v>
      </c>
      <c r="C193" s="61" t="s">
        <v>405</v>
      </c>
      <c r="D193" s="82">
        <v>1</v>
      </c>
      <c r="E193" s="82">
        <f>Wellness!D193</f>
        <v>0.66666666666666663</v>
      </c>
      <c r="F193" s="82">
        <f>AVERAGE(Discipline!$D193,Discipline!$E193)</f>
        <v>0.83333333333333326</v>
      </c>
      <c r="G193" s="100" t="str" cm="1">
        <f t="array" ref="G193">_xlfn.IFS(F193&gt;=80%,"5",F193&gt;=70%,"4",F193&gt;=60%,"3",F193&gt;=50%,"2",F193&gt;=40%,"1",F193&lt;40%,"0")</f>
        <v>5</v>
      </c>
      <c r="H193" s="101">
        <v>17</v>
      </c>
      <c r="I193" s="101">
        <f t="shared" si="36"/>
        <v>2</v>
      </c>
      <c r="J193" s="100"/>
      <c r="K193" s="100">
        <v>2.5</v>
      </c>
      <c r="L193" s="100">
        <v>2.5</v>
      </c>
      <c r="M193" s="100">
        <f t="shared" si="37"/>
        <v>12</v>
      </c>
      <c r="N193" s="100">
        <f t="shared" si="38"/>
        <v>60</v>
      </c>
      <c r="O193" s="99">
        <f t="shared" si="42"/>
        <v>6</v>
      </c>
      <c r="Q193" s="82">
        <f>IFERROR(VLOOKUP(B193,[1]Sheet1!B$4:E$241,4,FALSE),"ER")</f>
        <v>0.93828125000000007</v>
      </c>
      <c r="R193" s="82">
        <f>Wellness!X193</f>
        <v>0.66666666666666663</v>
      </c>
      <c r="S193" s="82">
        <f t="shared" si="43"/>
        <v>0.80247395833333335</v>
      </c>
      <c r="T193" s="100" t="str" cm="1">
        <f t="array" ref="T193">_xlfn.IFS(S193&gt;=80%,"5",S193&gt;=70%,"4",S193&gt;=60%,"3",S193&gt;=50%,"2",S193&gt;=40%,"1",S193&lt;40%,"0")</f>
        <v>5</v>
      </c>
      <c r="U193" s="101">
        <v>7</v>
      </c>
      <c r="V193" s="101">
        <f t="shared" si="39"/>
        <v>0</v>
      </c>
      <c r="W193" s="100">
        <v>2</v>
      </c>
      <c r="X193" s="100">
        <v>2.8571428571428572</v>
      </c>
      <c r="Y193" s="100">
        <v>3.2</v>
      </c>
      <c r="Z193" s="100">
        <f t="shared" si="44"/>
        <v>13.057142857142857</v>
      </c>
      <c r="AA193" s="100">
        <f t="shared" si="45"/>
        <v>52.228571428571428</v>
      </c>
      <c r="AB193" s="99">
        <f t="shared" si="46"/>
        <v>5.2228571428571433</v>
      </c>
      <c r="AD193" s="82">
        <v>0.89349816849816865</v>
      </c>
      <c r="AE193" s="82">
        <f>Wellness!AR193</f>
        <v>0.66666666666666663</v>
      </c>
      <c r="AF193" s="82">
        <f t="shared" si="47"/>
        <v>0.7800824175824177</v>
      </c>
      <c r="AG193" s="100" t="str" cm="1">
        <f t="array" ref="AG193">_xlfn.IFS(AF193&gt;=80%,"5",AF193&gt;=70%,"4",AF193&gt;=60%,"3",AF193&gt;=50%,"2",AF193&gt;=40%,"1",AF193&lt;40%,"0")</f>
        <v>4</v>
      </c>
      <c r="AH193" s="101">
        <v>3</v>
      </c>
      <c r="AI193" s="101">
        <f t="shared" si="40"/>
        <v>0</v>
      </c>
      <c r="AJ193" s="100">
        <v>3.625</v>
      </c>
      <c r="AK193" s="100">
        <v>2.2222222222222223</v>
      </c>
      <c r="AL193" s="100">
        <v>2.875</v>
      </c>
      <c r="AM193" s="100">
        <f t="shared" si="48"/>
        <v>12.722222222222221</v>
      </c>
      <c r="AN193" s="100">
        <f t="shared" si="49"/>
        <v>50.888888888888886</v>
      </c>
      <c r="AO193" s="99">
        <f t="shared" si="50"/>
        <v>5.0888888888888886</v>
      </c>
      <c r="AQ193" s="82">
        <v>0.92320261437908513</v>
      </c>
      <c r="AR193" s="82">
        <f>Wellness!X193</f>
        <v>0.66666666666666663</v>
      </c>
      <c r="AS193" s="82">
        <f>AVERAGE(Discipline!$D193,Discipline!$E193)</f>
        <v>0.83333333333333326</v>
      </c>
      <c r="AT193" s="100" t="str" cm="1">
        <f t="array" ref="AT193">_xlfn.IFS(AS193&gt;=80%,"5",AS193&gt;=70%,"4",AS193&gt;=60%,"3",AS193&gt;=50%,"2",AS193&gt;=40%,"1",AS193&lt;40%,"0")</f>
        <v>5</v>
      </c>
      <c r="AU193" s="101">
        <v>17</v>
      </c>
      <c r="AV193" s="101">
        <f t="shared" si="41"/>
        <v>2</v>
      </c>
      <c r="AW193" s="100"/>
      <c r="AX193" s="100">
        <v>3.25</v>
      </c>
      <c r="AY193" s="100">
        <v>3</v>
      </c>
      <c r="AZ193" s="100">
        <f t="shared" si="51"/>
        <v>13.25</v>
      </c>
      <c r="BA193" s="100">
        <f t="shared" si="52"/>
        <v>53</v>
      </c>
      <c r="BB193" s="99">
        <f t="shared" si="53"/>
        <v>5.3000000000000007</v>
      </c>
    </row>
    <row r="194" spans="1:54" s="77" customFormat="1" x14ac:dyDescent="0.3">
      <c r="A194" s="72">
        <v>190</v>
      </c>
      <c r="B194" s="64" t="s">
        <v>406</v>
      </c>
      <c r="C194" s="65" t="s">
        <v>407</v>
      </c>
      <c r="D194" s="103">
        <v>1</v>
      </c>
      <c r="E194" s="103">
        <f>Wellness!D194</f>
        <v>0.7</v>
      </c>
      <c r="F194" s="103">
        <f>AVERAGE(Discipline!$D194,Discipline!$E194)</f>
        <v>0.85</v>
      </c>
      <c r="G194" s="104" t="str" cm="1">
        <f t="array" ref="G194">_xlfn.IFS(F194&gt;=80%,"5",F194&gt;=70%,"4",F194&gt;=60%,"3",F194&gt;=50%,"2",F194&gt;=40%,"1",F194&lt;40%,"0")</f>
        <v>5</v>
      </c>
      <c r="H194" s="105">
        <v>7</v>
      </c>
      <c r="I194" s="105">
        <f t="shared" si="36"/>
        <v>0</v>
      </c>
      <c r="J194" s="104"/>
      <c r="K194" s="104">
        <v>2.6964285714285716</v>
      </c>
      <c r="L194" s="104">
        <v>3.3571428571428572</v>
      </c>
      <c r="M194" s="104">
        <f t="shared" si="37"/>
        <v>11.053571428571429</v>
      </c>
      <c r="N194" s="104">
        <f t="shared" si="38"/>
        <v>55.267857142857146</v>
      </c>
      <c r="O194" s="106">
        <f t="shared" si="42"/>
        <v>5.5267857142857153</v>
      </c>
      <c r="Q194" s="103">
        <f>IFERROR(VLOOKUP(B194,[1]Sheet1!B$4:E$241,4,FALSE),"ER")</f>
        <v>0.96696969696969692</v>
      </c>
      <c r="R194" s="103">
        <f>Wellness!X194</f>
        <v>0.8</v>
      </c>
      <c r="S194" s="103">
        <f t="shared" si="43"/>
        <v>0.88348484848484854</v>
      </c>
      <c r="T194" s="104" t="str" cm="1">
        <f t="array" ref="T194">_xlfn.IFS(S194&gt;=80%,"5",S194&gt;=70%,"4",S194&gt;=60%,"3",S194&gt;=50%,"2",S194&gt;=40%,"1",S194&lt;40%,"0")</f>
        <v>5</v>
      </c>
      <c r="U194" s="105">
        <v>15</v>
      </c>
      <c r="V194" s="105">
        <f t="shared" si="39"/>
        <v>2</v>
      </c>
      <c r="W194" s="104">
        <v>1</v>
      </c>
      <c r="X194" s="104">
        <v>3.4285714285714284</v>
      </c>
      <c r="Y194" s="104">
        <v>4</v>
      </c>
      <c r="Z194" s="100">
        <f t="shared" si="44"/>
        <v>15.428571428571429</v>
      </c>
      <c r="AA194" s="100">
        <f t="shared" si="45"/>
        <v>61.714285714285708</v>
      </c>
      <c r="AB194" s="106">
        <f t="shared" si="46"/>
        <v>6.1714285714285708</v>
      </c>
      <c r="AD194" s="82">
        <v>0.93733778272154245</v>
      </c>
      <c r="AE194" s="82">
        <f>Wellness!AR194</f>
        <v>0.8</v>
      </c>
      <c r="AF194" s="82">
        <f t="shared" si="47"/>
        <v>0.86866889136077119</v>
      </c>
      <c r="AG194" s="104" t="str" cm="1">
        <f t="array" ref="AG194">_xlfn.IFS(AF194&gt;=80%,"5",AF194&gt;=70%,"4",AF194&gt;=60%,"3",AF194&gt;=50%,"2",AF194&gt;=40%,"1",AF194&lt;40%,"0")</f>
        <v>5</v>
      </c>
      <c r="AH194" s="105">
        <v>19</v>
      </c>
      <c r="AI194" s="105">
        <f t="shared" si="40"/>
        <v>2</v>
      </c>
      <c r="AJ194" s="104">
        <v>2.75</v>
      </c>
      <c r="AK194" s="104">
        <v>2.4444444444444446</v>
      </c>
      <c r="AL194" s="104">
        <v>3.125</v>
      </c>
      <c r="AM194" s="100">
        <f t="shared" si="48"/>
        <v>15.319444444444445</v>
      </c>
      <c r="AN194" s="100">
        <f t="shared" si="49"/>
        <v>61.277777777777779</v>
      </c>
      <c r="AO194" s="106">
        <f t="shared" si="50"/>
        <v>6.1277777777777782</v>
      </c>
      <c r="AQ194" s="82">
        <v>0.94</v>
      </c>
      <c r="AR194" s="82">
        <f>Wellness!X194</f>
        <v>0.8</v>
      </c>
      <c r="AS194" s="103">
        <f>AVERAGE(Discipline!$D194,Discipline!$E194)</f>
        <v>0.85</v>
      </c>
      <c r="AT194" s="104" t="str" cm="1">
        <f t="array" ref="AT194">_xlfn.IFS(AS194&gt;=80%,"5",AS194&gt;=70%,"4",AS194&gt;=60%,"3",AS194&gt;=50%,"2",AS194&gt;=40%,"1",AS194&lt;40%,"0")</f>
        <v>5</v>
      </c>
      <c r="AU194" s="105">
        <v>7</v>
      </c>
      <c r="AV194" s="105">
        <f t="shared" si="41"/>
        <v>0</v>
      </c>
      <c r="AW194" s="104"/>
      <c r="AX194" s="104">
        <v>2.125</v>
      </c>
      <c r="AY194" s="104">
        <v>2.3333333333333335</v>
      </c>
      <c r="AZ194" s="100">
        <f t="shared" si="51"/>
        <v>9.4583333333333339</v>
      </c>
      <c r="BA194" s="100">
        <f t="shared" si="52"/>
        <v>37.833333333333336</v>
      </c>
      <c r="BB194" s="106">
        <f t="shared" si="53"/>
        <v>3.7833333333333337</v>
      </c>
    </row>
    <row r="195" spans="1:54" s="77" customFormat="1" x14ac:dyDescent="0.3">
      <c r="A195" s="71">
        <v>191</v>
      </c>
      <c r="B195" s="60" t="s">
        <v>408</v>
      </c>
      <c r="C195" s="61" t="s">
        <v>409</v>
      </c>
      <c r="D195" s="82">
        <v>1</v>
      </c>
      <c r="E195" s="82">
        <f>Wellness!D195</f>
        <v>0.66666666666666663</v>
      </c>
      <c r="F195" s="82">
        <f>AVERAGE(Discipline!$D195,Discipline!$E195)</f>
        <v>0.83333333333333326</v>
      </c>
      <c r="G195" s="100" t="str" cm="1">
        <f t="array" ref="G195">_xlfn.IFS(F195&gt;=80%,"5",F195&gt;=70%,"4",F195&gt;=60%,"3",F195&gt;=50%,"2",F195&gt;=40%,"1",F195&lt;40%,"0")</f>
        <v>5</v>
      </c>
      <c r="H195" s="101">
        <v>13</v>
      </c>
      <c r="I195" s="101">
        <f t="shared" si="36"/>
        <v>1</v>
      </c>
      <c r="J195" s="100"/>
      <c r="K195" s="100">
        <v>2.5625</v>
      </c>
      <c r="L195" s="100">
        <v>2</v>
      </c>
      <c r="M195" s="100">
        <f t="shared" si="37"/>
        <v>10.5625</v>
      </c>
      <c r="N195" s="100">
        <f t="shared" si="38"/>
        <v>52.812499999999993</v>
      </c>
      <c r="O195" s="99">
        <f t="shared" si="42"/>
        <v>5.28125</v>
      </c>
      <c r="Q195" s="82">
        <f>IFERROR(VLOOKUP(B195,[1]Sheet1!B$4:E$241,4,FALSE),"ER")</f>
        <v>0.98692708333333334</v>
      </c>
      <c r="R195" s="82">
        <f>Wellness!X195</f>
        <v>0.66666666666666663</v>
      </c>
      <c r="S195" s="82">
        <f t="shared" si="43"/>
        <v>0.82679687499999999</v>
      </c>
      <c r="T195" s="100" t="str" cm="1">
        <f t="array" ref="T195">_xlfn.IFS(S195&gt;=80%,"5",S195&gt;=70%,"4",S195&gt;=60%,"3",S195&gt;=50%,"2",S195&gt;=40%,"1",S195&lt;40%,"0")</f>
        <v>5</v>
      </c>
      <c r="U195" s="101">
        <v>10</v>
      </c>
      <c r="V195" s="101">
        <f t="shared" si="39"/>
        <v>1</v>
      </c>
      <c r="W195" s="100">
        <v>2</v>
      </c>
      <c r="X195" s="100">
        <v>3.2857142857142856</v>
      </c>
      <c r="Y195" s="100">
        <v>3.2</v>
      </c>
      <c r="Z195" s="100">
        <f t="shared" si="44"/>
        <v>14.485714285714284</v>
      </c>
      <c r="AA195" s="100">
        <f t="shared" si="45"/>
        <v>57.942857142857143</v>
      </c>
      <c r="AB195" s="99">
        <f t="shared" si="46"/>
        <v>5.7942857142857145</v>
      </c>
      <c r="AD195" s="82">
        <v>0.96877289377289377</v>
      </c>
      <c r="AE195" s="82">
        <f>Wellness!AR195</f>
        <v>0.8</v>
      </c>
      <c r="AF195" s="82">
        <f t="shared" si="47"/>
        <v>0.88438644688644685</v>
      </c>
      <c r="AG195" s="100" t="str" cm="1">
        <f t="array" ref="AG195">_xlfn.IFS(AF195&gt;=80%,"5",AF195&gt;=70%,"4",AF195&gt;=60%,"3",AF195&gt;=50%,"2",AF195&gt;=40%,"1",AF195&lt;40%,"0")</f>
        <v>5</v>
      </c>
      <c r="AH195" s="101">
        <v>18</v>
      </c>
      <c r="AI195" s="101">
        <f t="shared" si="40"/>
        <v>2</v>
      </c>
      <c r="AJ195" s="100">
        <v>2.75</v>
      </c>
      <c r="AK195" s="100">
        <v>2.3333333333333335</v>
      </c>
      <c r="AL195" s="100">
        <v>1.875</v>
      </c>
      <c r="AM195" s="100">
        <f t="shared" si="48"/>
        <v>13.958333333333334</v>
      </c>
      <c r="AN195" s="100">
        <f t="shared" si="49"/>
        <v>55.833333333333336</v>
      </c>
      <c r="AO195" s="99">
        <f t="shared" si="50"/>
        <v>5.5833333333333339</v>
      </c>
      <c r="AQ195" s="82">
        <v>0.96778711484593838</v>
      </c>
      <c r="AR195" s="82">
        <f>Wellness!X195</f>
        <v>0.66666666666666663</v>
      </c>
      <c r="AS195" s="82">
        <f>AVERAGE(Discipline!$D195,Discipline!$E195)</f>
        <v>0.83333333333333326</v>
      </c>
      <c r="AT195" s="100" t="str" cm="1">
        <f t="array" ref="AT195">_xlfn.IFS(AS195&gt;=80%,"5",AS195&gt;=70%,"4",AS195&gt;=60%,"3",AS195&gt;=50%,"2",AS195&gt;=40%,"1",AS195&lt;40%,"0")</f>
        <v>5</v>
      </c>
      <c r="AU195" s="101">
        <v>13</v>
      </c>
      <c r="AV195" s="101">
        <f t="shared" si="41"/>
        <v>1</v>
      </c>
      <c r="AW195" s="100"/>
      <c r="AX195" s="100">
        <v>3.25</v>
      </c>
      <c r="AY195" s="100">
        <v>3</v>
      </c>
      <c r="AZ195" s="100">
        <f t="shared" si="51"/>
        <v>12.25</v>
      </c>
      <c r="BA195" s="100">
        <f t="shared" si="52"/>
        <v>49</v>
      </c>
      <c r="BB195" s="99">
        <f t="shared" si="53"/>
        <v>4.9000000000000004</v>
      </c>
    </row>
    <row r="196" spans="1:54" s="77" customFormat="1" x14ac:dyDescent="0.3">
      <c r="A196" s="72">
        <v>192</v>
      </c>
      <c r="B196" s="64" t="s">
        <v>410</v>
      </c>
      <c r="C196" s="65" t="s">
        <v>411</v>
      </c>
      <c r="D196" s="103">
        <v>0.93330000000000002</v>
      </c>
      <c r="E196" s="103">
        <f>Wellness!D196</f>
        <v>0.66666666666666663</v>
      </c>
      <c r="F196" s="103">
        <f>AVERAGE(Discipline!$D196,Discipline!$E196)</f>
        <v>0.79998333333333327</v>
      </c>
      <c r="G196" s="104" t="str" cm="1">
        <f t="array" ref="G196">_xlfn.IFS(F196&gt;=80%,"5",F196&gt;=70%,"4",F196&gt;=60%,"3",F196&gt;=50%,"2",F196&gt;=40%,"1",F196&lt;40%,"0")</f>
        <v>4</v>
      </c>
      <c r="H196" s="105">
        <v>6</v>
      </c>
      <c r="I196" s="105">
        <f t="shared" si="36"/>
        <v>0</v>
      </c>
      <c r="J196" s="104"/>
      <c r="K196" s="104">
        <v>2.3928571428571428</v>
      </c>
      <c r="L196" s="104">
        <v>2.4017857142857144</v>
      </c>
      <c r="M196" s="104">
        <f t="shared" si="37"/>
        <v>8.7946428571428577</v>
      </c>
      <c r="N196" s="104">
        <f t="shared" si="38"/>
        <v>43.973214285714292</v>
      </c>
      <c r="O196" s="106">
        <f t="shared" si="42"/>
        <v>4.3973214285714297</v>
      </c>
      <c r="Q196" s="103">
        <f>IFERROR(VLOOKUP(B196,[1]Sheet1!B$4:E$241,4,FALSE),"ER")</f>
        <v>0.82484374999999999</v>
      </c>
      <c r="R196" s="103">
        <f>Wellness!X196</f>
        <v>0.66666666666666663</v>
      </c>
      <c r="S196" s="103">
        <f t="shared" si="43"/>
        <v>0.74575520833333331</v>
      </c>
      <c r="T196" s="104" t="str" cm="1">
        <f t="array" ref="T196">_xlfn.IFS(S196&gt;=80%,"5",S196&gt;=70%,"4",S196&gt;=60%,"3",S196&gt;=50%,"2",S196&gt;=40%,"1",S196&lt;40%,"0")</f>
        <v>4</v>
      </c>
      <c r="U196" s="105">
        <v>3</v>
      </c>
      <c r="V196" s="105">
        <f t="shared" si="39"/>
        <v>0</v>
      </c>
      <c r="W196" s="104">
        <v>2</v>
      </c>
      <c r="X196" s="104">
        <v>3.4285714285714284</v>
      </c>
      <c r="Y196" s="104">
        <v>4</v>
      </c>
      <c r="Z196" s="100">
        <f t="shared" si="44"/>
        <v>13.428571428571429</v>
      </c>
      <c r="AA196" s="100">
        <f t="shared" si="45"/>
        <v>53.714285714285715</v>
      </c>
      <c r="AB196" s="106">
        <f t="shared" si="46"/>
        <v>5.3714285714285719</v>
      </c>
      <c r="AD196" s="82">
        <v>0.80400032958431167</v>
      </c>
      <c r="AE196" s="82">
        <f>Wellness!AR196</f>
        <v>0.66666666666666663</v>
      </c>
      <c r="AF196" s="82">
        <f t="shared" si="47"/>
        <v>0.73533349812548909</v>
      </c>
      <c r="AG196" s="104" t="str" cm="1">
        <f t="array" ref="AG196">_xlfn.IFS(AF196&gt;=80%,"5",AF196&gt;=70%,"4",AF196&gt;=60%,"3",AF196&gt;=50%,"2",AF196&gt;=40%,"1",AF196&lt;40%,"0")</f>
        <v>4</v>
      </c>
      <c r="AH196" s="105">
        <v>5</v>
      </c>
      <c r="AI196" s="105">
        <f t="shared" si="40"/>
        <v>0</v>
      </c>
      <c r="AJ196" s="104">
        <v>2.875</v>
      </c>
      <c r="AK196" s="104">
        <v>1.7777777777777777</v>
      </c>
      <c r="AL196" s="104">
        <v>1.625</v>
      </c>
      <c r="AM196" s="100">
        <f t="shared" si="48"/>
        <v>10.277777777777779</v>
      </c>
      <c r="AN196" s="100">
        <f t="shared" si="49"/>
        <v>41.111111111111114</v>
      </c>
      <c r="AO196" s="106">
        <f t="shared" si="50"/>
        <v>4.1111111111111116</v>
      </c>
      <c r="AQ196" s="82">
        <v>0.88500000000000001</v>
      </c>
      <c r="AR196" s="82">
        <f>Wellness!X196</f>
        <v>0.66666666666666663</v>
      </c>
      <c r="AS196" s="103">
        <f>AVERAGE(Discipline!$D196,Discipline!$E196)</f>
        <v>0.79998333333333327</v>
      </c>
      <c r="AT196" s="104" t="str" cm="1">
        <f t="array" ref="AT196">_xlfn.IFS(AS196&gt;=80%,"5",AS196&gt;=70%,"4",AS196&gt;=60%,"3",AS196&gt;=50%,"2",AS196&gt;=40%,"1",AS196&lt;40%,"0")</f>
        <v>4</v>
      </c>
      <c r="AU196" s="105">
        <v>6</v>
      </c>
      <c r="AV196" s="105">
        <f t="shared" si="41"/>
        <v>0</v>
      </c>
      <c r="AW196" s="104"/>
      <c r="AX196" s="104">
        <v>2.125</v>
      </c>
      <c r="AY196" s="104">
        <v>2.3333333333333335</v>
      </c>
      <c r="AZ196" s="100">
        <f t="shared" si="51"/>
        <v>8.4583333333333339</v>
      </c>
      <c r="BA196" s="100">
        <f t="shared" si="52"/>
        <v>33.833333333333336</v>
      </c>
      <c r="BB196" s="106">
        <f t="shared" si="53"/>
        <v>3.3833333333333337</v>
      </c>
    </row>
    <row r="197" spans="1:54" s="77" customFormat="1" x14ac:dyDescent="0.3">
      <c r="A197" s="71">
        <v>193</v>
      </c>
      <c r="B197" s="60" t="s">
        <v>412</v>
      </c>
      <c r="C197" s="61" t="s">
        <v>413</v>
      </c>
      <c r="D197" s="82">
        <v>1</v>
      </c>
      <c r="E197" s="82">
        <f>Wellness!D197</f>
        <v>0.83333333333333337</v>
      </c>
      <c r="F197" s="82">
        <f>AVERAGE(Discipline!$D197,Discipline!$E197)</f>
        <v>0.91666666666666674</v>
      </c>
      <c r="G197" s="100" t="str" cm="1">
        <f t="array" ref="G197">_xlfn.IFS(F197&gt;=80%,"5",F197&gt;=70%,"4",F197&gt;=60%,"3",F197&gt;=50%,"2",F197&gt;=40%,"1",F197&lt;40%,"0")</f>
        <v>5</v>
      </c>
      <c r="H197" s="101">
        <v>17</v>
      </c>
      <c r="I197" s="101">
        <f t="shared" ref="I197:I232" si="54">IF(H197&gt;=27,5,IF(H197&gt;=24,4,IF(H197&gt;=20,3,IF(H197&gt;=15,2,IF(H197&gt;=10,1,0)))))</f>
        <v>2</v>
      </c>
      <c r="J197" s="100"/>
      <c r="K197" s="100">
        <v>3.5</v>
      </c>
      <c r="L197" s="100">
        <v>3.1517857142857144</v>
      </c>
      <c r="M197" s="100">
        <f t="shared" ref="M197:M232" si="55">(G197+I197+K197+L197)</f>
        <v>13.651785714285715</v>
      </c>
      <c r="N197" s="100">
        <f t="shared" ref="N197:N232" si="56">M197/20*100</f>
        <v>68.258928571428584</v>
      </c>
      <c r="O197" s="99">
        <f t="shared" si="42"/>
        <v>6.8258928571428585</v>
      </c>
      <c r="Q197" s="82">
        <f>IFERROR(VLOOKUP(B197,[1]Sheet1!B$4:E$241,4,FALSE),"ER")</f>
        <v>0.87026041666666676</v>
      </c>
      <c r="R197" s="82">
        <f>Wellness!X197</f>
        <v>0.66666666666666663</v>
      </c>
      <c r="S197" s="82">
        <f t="shared" si="43"/>
        <v>0.76846354166666675</v>
      </c>
      <c r="T197" s="100" t="str" cm="1">
        <f t="array" ref="T197">_xlfn.IFS(S197&gt;=80%,"5",S197&gt;=70%,"4",S197&gt;=60%,"3",S197&gt;=50%,"2",S197&gt;=40%,"1",S197&lt;40%,"0")</f>
        <v>4</v>
      </c>
      <c r="U197" s="101">
        <v>6</v>
      </c>
      <c r="V197" s="101">
        <f t="shared" ref="V197:V232" si="57">IF(U197&gt;=27,5,IF(U197&gt;=24,4,IF(U197&gt;=20,3,IF(U197&gt;=15,2,IF(U197&gt;=10,1,0)))))</f>
        <v>0</v>
      </c>
      <c r="W197" s="100">
        <v>2</v>
      </c>
      <c r="X197" s="100">
        <v>3</v>
      </c>
      <c r="Y197" s="100">
        <v>3</v>
      </c>
      <c r="Z197" s="100">
        <f t="shared" si="44"/>
        <v>12</v>
      </c>
      <c r="AA197" s="100">
        <f t="shared" si="45"/>
        <v>48</v>
      </c>
      <c r="AB197" s="99">
        <f t="shared" si="46"/>
        <v>4.8000000000000007</v>
      </c>
      <c r="AD197" s="82">
        <v>0.85942028985507246</v>
      </c>
      <c r="AE197" s="82">
        <f>Wellness!AR197</f>
        <v>0.93333333333333335</v>
      </c>
      <c r="AF197" s="82">
        <f t="shared" si="47"/>
        <v>0.8963768115942029</v>
      </c>
      <c r="AG197" s="100" t="str" cm="1">
        <f t="array" ref="AG197">_xlfn.IFS(AF197&gt;=80%,"5",AF197&gt;=70%,"4",AF197&gt;=60%,"3",AF197&gt;=50%,"2",AF197&gt;=40%,"1",AF197&lt;40%,"0")</f>
        <v>5</v>
      </c>
      <c r="AH197" s="101">
        <v>18</v>
      </c>
      <c r="AI197" s="101">
        <f t="shared" ref="AI197:AI232" si="58">IF(AH197&gt;=27,5,IF(AH197&gt;=24,4,IF(AH197&gt;=20,3,IF(AH197&gt;=15,2,IF(AH197&gt;=10,1,0)))))</f>
        <v>2</v>
      </c>
      <c r="AJ197" s="100">
        <v>3.125</v>
      </c>
      <c r="AK197" s="100">
        <v>2.4444444444444446</v>
      </c>
      <c r="AL197" s="100">
        <v>2.625</v>
      </c>
      <c r="AM197" s="100">
        <f t="shared" si="48"/>
        <v>15.194444444444445</v>
      </c>
      <c r="AN197" s="100">
        <f t="shared" si="49"/>
        <v>60.777777777777771</v>
      </c>
      <c r="AO197" s="99">
        <f t="shared" si="50"/>
        <v>6.0777777777777775</v>
      </c>
      <c r="AQ197" s="82">
        <v>0.86682194616977215</v>
      </c>
      <c r="AR197" s="82">
        <f>Wellness!X197</f>
        <v>0.66666666666666663</v>
      </c>
      <c r="AS197" s="82">
        <f>AVERAGE(Discipline!$D197,Discipline!$E197)</f>
        <v>0.91666666666666674</v>
      </c>
      <c r="AT197" s="100" t="str" cm="1">
        <f t="array" ref="AT197">_xlfn.IFS(AS197&gt;=80%,"5",AS197&gt;=70%,"4",AS197&gt;=60%,"3",AS197&gt;=50%,"2",AS197&gt;=40%,"1",AS197&lt;40%,"0")</f>
        <v>5</v>
      </c>
      <c r="AU197" s="101">
        <v>17</v>
      </c>
      <c r="AV197" s="101">
        <f t="shared" ref="AV197:AV232" si="59">IF(AU197&gt;=27,5,IF(AU197&gt;=24,4,IF(AU197&gt;=20,3,IF(AU197&gt;=15,2,IF(AU197&gt;=10,1,0)))))</f>
        <v>2</v>
      </c>
      <c r="AW197" s="100"/>
      <c r="AX197" s="100">
        <v>3.25</v>
      </c>
      <c r="AY197" s="100">
        <v>2.6666666666666665</v>
      </c>
      <c r="AZ197" s="100">
        <f t="shared" si="51"/>
        <v>12.916666666666666</v>
      </c>
      <c r="BA197" s="100">
        <f t="shared" si="52"/>
        <v>51.666666666666657</v>
      </c>
      <c r="BB197" s="99">
        <f t="shared" si="53"/>
        <v>5.1666666666666661</v>
      </c>
    </row>
    <row r="198" spans="1:54" s="77" customFormat="1" x14ac:dyDescent="0.3">
      <c r="A198" s="72">
        <v>194</v>
      </c>
      <c r="B198" s="64" t="s">
        <v>414</v>
      </c>
      <c r="C198" s="65" t="s">
        <v>415</v>
      </c>
      <c r="D198" s="103">
        <v>1</v>
      </c>
      <c r="E198" s="103">
        <f>Wellness!D198</f>
        <v>0.66666666666666663</v>
      </c>
      <c r="F198" s="103">
        <f>AVERAGE(Discipline!$D198,Discipline!$E198)</f>
        <v>0.83333333333333326</v>
      </c>
      <c r="G198" s="104" t="str" cm="1">
        <f t="array" ref="G198">_xlfn.IFS(F198&gt;=80%,"5",F198&gt;=70%,"4",F198&gt;=60%,"3",F198&gt;=50%,"2",F198&gt;=40%,"1",F198&lt;40%,"0")</f>
        <v>5</v>
      </c>
      <c r="H198" s="105">
        <v>18</v>
      </c>
      <c r="I198" s="105">
        <f t="shared" si="54"/>
        <v>2</v>
      </c>
      <c r="J198" s="104"/>
      <c r="K198" s="104">
        <v>1.9642857142857144</v>
      </c>
      <c r="L198" s="104">
        <v>2.3928571428571428</v>
      </c>
      <c r="M198" s="104">
        <f t="shared" si="55"/>
        <v>11.357142857142858</v>
      </c>
      <c r="N198" s="104">
        <f t="shared" si="56"/>
        <v>56.785714285714285</v>
      </c>
      <c r="O198" s="106">
        <f t="shared" ref="O198:O224" si="60">N198*0.1</f>
        <v>5.6785714285714288</v>
      </c>
      <c r="Q198" s="103">
        <f>IFERROR(VLOOKUP(B198,[1]Sheet1!B$4:E$241,4,FALSE),"ER")</f>
        <v>0.97526041666666674</v>
      </c>
      <c r="R198" s="103">
        <f>Wellness!X198</f>
        <v>0.66666666666666663</v>
      </c>
      <c r="S198" s="103">
        <f t="shared" ref="S198:S232" si="61">AVERAGE(Q198,R198)</f>
        <v>0.82096354166666674</v>
      </c>
      <c r="T198" s="104" t="str" cm="1">
        <f t="array" ref="T198">_xlfn.IFS(S198&gt;=80%,"5",S198&gt;=70%,"4",S198&gt;=60%,"3",S198&gt;=50%,"2",S198&gt;=40%,"1",S198&lt;40%,"0")</f>
        <v>5</v>
      </c>
      <c r="U198" s="105">
        <v>10</v>
      </c>
      <c r="V198" s="105">
        <f t="shared" si="57"/>
        <v>1</v>
      </c>
      <c r="W198" s="104">
        <v>2</v>
      </c>
      <c r="X198" s="104">
        <v>3.1428571428571428</v>
      </c>
      <c r="Y198" s="104">
        <v>3</v>
      </c>
      <c r="Z198" s="100">
        <f t="shared" ref="Z198:Z232" si="62">(T198+V198+W198+X198+Y198)</f>
        <v>14.142857142857142</v>
      </c>
      <c r="AA198" s="100">
        <f t="shared" ref="AA198:AA232" si="63">Z198/25*100</f>
        <v>56.571428571428569</v>
      </c>
      <c r="AB198" s="106">
        <f t="shared" ref="AB198:AB224" si="64">AA198*0.1</f>
        <v>5.6571428571428575</v>
      </c>
      <c r="AD198" s="82">
        <v>0.90605517848164907</v>
      </c>
      <c r="AE198" s="82">
        <f>Wellness!AR198</f>
        <v>0.66666666666666663</v>
      </c>
      <c r="AF198" s="82">
        <f t="shared" ref="AF198:AF232" si="65">AVERAGE(AD198,AE198)</f>
        <v>0.78636092257415791</v>
      </c>
      <c r="AG198" s="104" t="str" cm="1">
        <f t="array" ref="AG198">_xlfn.IFS(AF198&gt;=80%,"5",AF198&gt;=70%,"4",AF198&gt;=60%,"3",AF198&gt;=50%,"2",AF198&gt;=40%,"1",AF198&lt;40%,"0")</f>
        <v>4</v>
      </c>
      <c r="AH198" s="105">
        <v>8</v>
      </c>
      <c r="AI198" s="105">
        <f t="shared" si="58"/>
        <v>0</v>
      </c>
      <c r="AJ198" s="104">
        <v>3.625</v>
      </c>
      <c r="AK198" s="104">
        <v>2.3888888888888888</v>
      </c>
      <c r="AL198" s="104">
        <v>3</v>
      </c>
      <c r="AM198" s="100">
        <f t="shared" ref="AM198:AM232" si="66">(AG198+AI198+AK198+AL198+AJ198)</f>
        <v>13.013888888888889</v>
      </c>
      <c r="AN198" s="100">
        <f t="shared" ref="AN198:AN232" si="67">AM198/25*100</f>
        <v>52.055555555555557</v>
      </c>
      <c r="AO198" s="106">
        <f t="shared" ref="AO198:AO224" si="68">AN198*0.1</f>
        <v>5.2055555555555557</v>
      </c>
      <c r="AQ198" s="82">
        <v>0.94889705882352937</v>
      </c>
      <c r="AR198" s="82">
        <f>Wellness!X198</f>
        <v>0.66666666666666663</v>
      </c>
      <c r="AS198" s="103">
        <f>AVERAGE(Discipline!$D198,Discipline!$E198)</f>
        <v>0.83333333333333326</v>
      </c>
      <c r="AT198" s="104" t="str" cm="1">
        <f t="array" ref="AT198">_xlfn.IFS(AS198&gt;=80%,"5",AS198&gt;=70%,"4",AS198&gt;=60%,"3",AS198&gt;=50%,"2",AS198&gt;=40%,"1",AS198&lt;40%,"0")</f>
        <v>5</v>
      </c>
      <c r="AU198" s="105">
        <v>18</v>
      </c>
      <c r="AV198" s="105">
        <f t="shared" si="59"/>
        <v>2</v>
      </c>
      <c r="AW198" s="104"/>
      <c r="AX198" s="104">
        <v>3.5</v>
      </c>
      <c r="AY198" s="104">
        <v>2.6666666666666665</v>
      </c>
      <c r="AZ198" s="100">
        <f t="shared" ref="AZ198:AZ232" si="69">(AT198+AV198+AX198+AY198+AW198)</f>
        <v>13.166666666666666</v>
      </c>
      <c r="BA198" s="100">
        <f t="shared" ref="BA198:BA232" si="70">AZ198/25*100</f>
        <v>52.666666666666664</v>
      </c>
      <c r="BB198" s="106">
        <f t="shared" ref="BB198:BB224" si="71">BA198*0.1</f>
        <v>5.2666666666666666</v>
      </c>
    </row>
    <row r="199" spans="1:54" s="77" customFormat="1" x14ac:dyDescent="0.3">
      <c r="A199" s="71">
        <v>195</v>
      </c>
      <c r="B199" s="60" t="s">
        <v>416</v>
      </c>
      <c r="C199" s="61" t="s">
        <v>417</v>
      </c>
      <c r="D199" s="82">
        <v>0.46149999999999997</v>
      </c>
      <c r="E199" s="82">
        <f>Wellness!D199</f>
        <v>0.8</v>
      </c>
      <c r="F199" s="82">
        <f>AVERAGE(Discipline!$D199,Discipline!$E199)</f>
        <v>0.63075000000000003</v>
      </c>
      <c r="G199" s="100" t="str" cm="1">
        <f t="array" ref="G199">_xlfn.IFS(F199&gt;=80%,"5",F199&gt;=70%,"4",F199&gt;=60%,"3",F199&gt;=50%,"2",F199&gt;=40%,"1",F199&lt;40%,"0")</f>
        <v>3</v>
      </c>
      <c r="H199" s="101">
        <v>3</v>
      </c>
      <c r="I199" s="101">
        <f t="shared" si="54"/>
        <v>0</v>
      </c>
      <c r="J199" s="100"/>
      <c r="K199" s="100">
        <v>2.8303571428571428</v>
      </c>
      <c r="L199" s="100">
        <v>2.5892857142857144</v>
      </c>
      <c r="M199" s="100">
        <f t="shared" si="55"/>
        <v>8.4196428571428577</v>
      </c>
      <c r="N199" s="100">
        <f t="shared" si="56"/>
        <v>42.098214285714285</v>
      </c>
      <c r="O199" s="99">
        <f t="shared" si="60"/>
        <v>4.2098214285714288</v>
      </c>
      <c r="Q199" s="82">
        <f>IFERROR(VLOOKUP(B199,[1]Sheet1!B$4:E$241,4,FALSE),"ER")</f>
        <v>0.88574420677361854</v>
      </c>
      <c r="R199" s="82">
        <f>Wellness!X199</f>
        <v>1</v>
      </c>
      <c r="S199" s="82">
        <f t="shared" si="61"/>
        <v>0.94287210338680927</v>
      </c>
      <c r="T199" s="100" t="str" cm="1">
        <f t="array" ref="T199">_xlfn.IFS(S199&gt;=80%,"5",S199&gt;=70%,"4",S199&gt;=60%,"3",S199&gt;=50%,"2",S199&gt;=40%,"1",S199&lt;40%,"0")</f>
        <v>5</v>
      </c>
      <c r="U199" s="101">
        <v>9</v>
      </c>
      <c r="V199" s="101">
        <f t="shared" si="57"/>
        <v>0</v>
      </c>
      <c r="W199" s="100">
        <v>0</v>
      </c>
      <c r="X199" s="100">
        <v>2.6666666666666665</v>
      </c>
      <c r="Y199" s="100">
        <v>3</v>
      </c>
      <c r="Z199" s="100">
        <f t="shared" si="62"/>
        <v>10.666666666666666</v>
      </c>
      <c r="AA199" s="100">
        <f t="shared" si="63"/>
        <v>42.666666666666664</v>
      </c>
      <c r="AB199" s="99">
        <f t="shared" si="64"/>
        <v>4.2666666666666666</v>
      </c>
      <c r="AD199" s="82">
        <v>0.8750830959164293</v>
      </c>
      <c r="AE199" s="82">
        <f>Wellness!AR199</f>
        <v>1</v>
      </c>
      <c r="AF199" s="82">
        <f t="shared" si="65"/>
        <v>0.93754154795821465</v>
      </c>
      <c r="AG199" s="100" t="str" cm="1">
        <f t="array" ref="AG199">_xlfn.IFS(AF199&gt;=80%,"5",AF199&gt;=70%,"4",AF199&gt;=60%,"3",AF199&gt;=50%,"2",AF199&gt;=40%,"1",AF199&lt;40%,"0")</f>
        <v>5</v>
      </c>
      <c r="AH199" s="101">
        <v>18</v>
      </c>
      <c r="AI199" s="101">
        <f t="shared" si="58"/>
        <v>2</v>
      </c>
      <c r="AJ199" s="100">
        <v>3</v>
      </c>
      <c r="AK199" s="100">
        <v>2.4444444444444446</v>
      </c>
      <c r="AL199" s="100">
        <v>2.125</v>
      </c>
      <c r="AM199" s="100">
        <f t="shared" si="66"/>
        <v>14.569444444444445</v>
      </c>
      <c r="AN199" s="100">
        <f t="shared" si="67"/>
        <v>58.277777777777786</v>
      </c>
      <c r="AO199" s="99">
        <f t="shared" si="68"/>
        <v>5.8277777777777793</v>
      </c>
      <c r="AQ199" s="82">
        <v>0.87769607843137265</v>
      </c>
      <c r="AR199" s="82">
        <f>Wellness!X199</f>
        <v>1</v>
      </c>
      <c r="AS199" s="82">
        <f>AVERAGE(Discipline!$D199,Discipline!$E199)</f>
        <v>0.63075000000000003</v>
      </c>
      <c r="AT199" s="100" t="str" cm="1">
        <f t="array" ref="AT199">_xlfn.IFS(AS199&gt;=80%,"5",AS199&gt;=70%,"4",AS199&gt;=60%,"3",AS199&gt;=50%,"2",AS199&gt;=40%,"1",AS199&lt;40%,"0")</f>
        <v>3</v>
      </c>
      <c r="AU199" s="101">
        <v>3</v>
      </c>
      <c r="AV199" s="101">
        <f t="shared" si="59"/>
        <v>0</v>
      </c>
      <c r="AW199" s="100"/>
      <c r="AX199" s="100">
        <v>2.5</v>
      </c>
      <c r="AY199" s="100">
        <v>2.3333333333333335</v>
      </c>
      <c r="AZ199" s="100">
        <f t="shared" si="69"/>
        <v>7.8333333333333339</v>
      </c>
      <c r="BA199" s="100">
        <f t="shared" si="70"/>
        <v>31.333333333333336</v>
      </c>
      <c r="BB199" s="99">
        <f t="shared" si="71"/>
        <v>3.1333333333333337</v>
      </c>
    </row>
    <row r="200" spans="1:54" s="77" customFormat="1" x14ac:dyDescent="0.3">
      <c r="A200" s="72">
        <v>196</v>
      </c>
      <c r="B200" s="64" t="s">
        <v>418</v>
      </c>
      <c r="C200" s="65" t="s">
        <v>419</v>
      </c>
      <c r="D200" s="103">
        <v>0.93330000000000002</v>
      </c>
      <c r="E200" s="103">
        <f>Wellness!D200</f>
        <v>0.3</v>
      </c>
      <c r="F200" s="103">
        <f>AVERAGE(Discipline!$D200,Discipline!$E200)</f>
        <v>0.61665000000000003</v>
      </c>
      <c r="G200" s="104" t="str" cm="1">
        <f t="array" ref="G200">_xlfn.IFS(F200&gt;=80%,"5",F200&gt;=70%,"4",F200&gt;=60%,"3",F200&gt;=50%,"2",F200&gt;=40%,"1",F200&lt;40%,"0")</f>
        <v>3</v>
      </c>
      <c r="H200" s="105">
        <v>7</v>
      </c>
      <c r="I200" s="105">
        <f t="shared" si="54"/>
        <v>0</v>
      </c>
      <c r="J200" s="104"/>
      <c r="K200" s="104">
        <v>3</v>
      </c>
      <c r="L200" s="104">
        <v>2.4375</v>
      </c>
      <c r="M200" s="104">
        <f t="shared" si="55"/>
        <v>8.4375</v>
      </c>
      <c r="N200" s="104">
        <f t="shared" si="56"/>
        <v>42.1875</v>
      </c>
      <c r="O200" s="106">
        <f t="shared" si="60"/>
        <v>4.21875</v>
      </c>
      <c r="Q200" s="103">
        <f>IFERROR(VLOOKUP(B200,[1]Sheet1!B$4:E$241,4,FALSE),"ER")</f>
        <v>0.75416666666666665</v>
      </c>
      <c r="R200" s="103">
        <f>Wellness!X200</f>
        <v>0.2</v>
      </c>
      <c r="S200" s="103">
        <f t="shared" si="61"/>
        <v>0.4770833333333333</v>
      </c>
      <c r="T200" s="104" t="str" cm="1">
        <f t="array" ref="T200">_xlfn.IFS(S200&gt;=80%,"5",S200&gt;=70%,"4",S200&gt;=60%,"3",S200&gt;=50%,"2",S200&gt;=40%,"1",S200&lt;40%,"0")</f>
        <v>1</v>
      </c>
      <c r="U200" s="105">
        <v>0</v>
      </c>
      <c r="V200" s="105">
        <f t="shared" si="57"/>
        <v>0</v>
      </c>
      <c r="W200" s="104">
        <v>2</v>
      </c>
      <c r="X200" s="104">
        <v>3.5714285714285716</v>
      </c>
      <c r="Y200" s="104">
        <v>3.6</v>
      </c>
      <c r="Z200" s="100">
        <f t="shared" si="62"/>
        <v>10.171428571428571</v>
      </c>
      <c r="AA200" s="100">
        <f t="shared" si="63"/>
        <v>40.685714285714283</v>
      </c>
      <c r="AB200" s="106">
        <f t="shared" si="64"/>
        <v>4.0685714285714285</v>
      </c>
      <c r="AD200" s="82">
        <v>0.84621489621489632</v>
      </c>
      <c r="AE200" s="82">
        <f>Wellness!AR200</f>
        <v>0.1</v>
      </c>
      <c r="AF200" s="82">
        <f t="shared" si="65"/>
        <v>0.47310744810744815</v>
      </c>
      <c r="AG200" s="104" t="str" cm="1">
        <f t="array" ref="AG200">_xlfn.IFS(AF200&gt;=80%,"5",AF200&gt;=70%,"4",AF200&gt;=60%,"3",AF200&gt;=50%,"2",AF200&gt;=40%,"1",AF200&lt;40%,"0")</f>
        <v>1</v>
      </c>
      <c r="AH200" s="105">
        <v>0</v>
      </c>
      <c r="AI200" s="105">
        <f t="shared" si="58"/>
        <v>0</v>
      </c>
      <c r="AJ200" s="104">
        <v>3.5</v>
      </c>
      <c r="AK200" s="104">
        <v>2.5555555555555554</v>
      </c>
      <c r="AL200" s="104">
        <v>2.5</v>
      </c>
      <c r="AM200" s="100">
        <f t="shared" si="66"/>
        <v>9.5555555555555554</v>
      </c>
      <c r="AN200" s="100">
        <f t="shared" si="67"/>
        <v>38.222222222222221</v>
      </c>
      <c r="AO200" s="106">
        <f t="shared" si="68"/>
        <v>3.8222222222222224</v>
      </c>
      <c r="AQ200" s="82">
        <v>0.94285714285714295</v>
      </c>
      <c r="AR200" s="82">
        <f>Wellness!X200</f>
        <v>0.2</v>
      </c>
      <c r="AS200" s="103">
        <f>AVERAGE(Discipline!$D200,Discipline!$E200)</f>
        <v>0.61665000000000003</v>
      </c>
      <c r="AT200" s="104" t="str" cm="1">
        <f t="array" ref="AT200">_xlfn.IFS(AS200&gt;=80%,"5",AS200&gt;=70%,"4",AS200&gt;=60%,"3",AS200&gt;=50%,"2",AS200&gt;=40%,"1",AS200&lt;40%,"0")</f>
        <v>3</v>
      </c>
      <c r="AU200" s="105">
        <v>7</v>
      </c>
      <c r="AV200" s="105">
        <f t="shared" si="59"/>
        <v>0</v>
      </c>
      <c r="AW200" s="104"/>
      <c r="AX200" s="104">
        <v>3</v>
      </c>
      <c r="AY200" s="104">
        <v>3</v>
      </c>
      <c r="AZ200" s="100">
        <f t="shared" si="69"/>
        <v>9</v>
      </c>
      <c r="BA200" s="100">
        <f t="shared" si="70"/>
        <v>36</v>
      </c>
      <c r="BB200" s="106">
        <f t="shared" si="71"/>
        <v>3.6</v>
      </c>
    </row>
    <row r="201" spans="1:54" s="77" customFormat="1" x14ac:dyDescent="0.3">
      <c r="A201" s="71">
        <v>197</v>
      </c>
      <c r="B201" s="60" t="s">
        <v>420</v>
      </c>
      <c r="C201" s="61" t="s">
        <v>421</v>
      </c>
      <c r="D201" s="82">
        <v>0.86670000000000003</v>
      </c>
      <c r="E201" s="82">
        <f>Wellness!D201</f>
        <v>0.66666666666666663</v>
      </c>
      <c r="F201" s="82">
        <f>AVERAGE(Discipline!$D201,Discipline!$E201)</f>
        <v>0.76668333333333338</v>
      </c>
      <c r="G201" s="100" t="str" cm="1">
        <f t="array" ref="G201">_xlfn.IFS(F201&gt;=80%,"5",F201&gt;=70%,"4",F201&gt;=60%,"3",F201&gt;=50%,"2",F201&gt;=40%,"1",F201&lt;40%,"0")</f>
        <v>4</v>
      </c>
      <c r="H201" s="101">
        <v>11</v>
      </c>
      <c r="I201" s="101">
        <f t="shared" si="54"/>
        <v>1</v>
      </c>
      <c r="J201" s="100"/>
      <c r="K201" s="100">
        <v>3.3392857142857144</v>
      </c>
      <c r="L201" s="100">
        <v>3.1517857142857144</v>
      </c>
      <c r="M201" s="100">
        <f t="shared" si="55"/>
        <v>11.491071428571431</v>
      </c>
      <c r="N201" s="100">
        <f t="shared" si="56"/>
        <v>57.455357142857153</v>
      </c>
      <c r="O201" s="99">
        <f t="shared" si="60"/>
        <v>5.7455357142857153</v>
      </c>
      <c r="Q201" s="82">
        <f>IFERROR(VLOOKUP(B201,[1]Sheet1!B$4:E$241,4,FALSE),"ER")</f>
        <v>0.9146354166666667</v>
      </c>
      <c r="R201" s="82">
        <f>Wellness!X201</f>
        <v>0.7</v>
      </c>
      <c r="S201" s="82">
        <f t="shared" si="61"/>
        <v>0.80731770833333338</v>
      </c>
      <c r="T201" s="100" t="str" cm="1">
        <f t="array" ref="T201">_xlfn.IFS(S201&gt;=80%,"5",S201&gt;=70%,"4",S201&gt;=60%,"3",S201&gt;=50%,"2",S201&gt;=40%,"1",S201&lt;40%,"0")</f>
        <v>5</v>
      </c>
      <c r="U201" s="101">
        <v>4</v>
      </c>
      <c r="V201" s="101">
        <f t="shared" si="57"/>
        <v>0</v>
      </c>
      <c r="W201" s="100">
        <v>2</v>
      </c>
      <c r="X201" s="100">
        <v>3.2857142857142856</v>
      </c>
      <c r="Y201" s="100">
        <v>3.4</v>
      </c>
      <c r="Z201" s="100">
        <f t="shared" si="62"/>
        <v>13.685714285714285</v>
      </c>
      <c r="AA201" s="100">
        <f t="shared" si="63"/>
        <v>54.74285714285714</v>
      </c>
      <c r="AB201" s="99">
        <f t="shared" si="64"/>
        <v>5.4742857142857142</v>
      </c>
      <c r="AD201" s="82">
        <v>0.86645299145299148</v>
      </c>
      <c r="AE201" s="82">
        <f>Wellness!AR201</f>
        <v>0.33333333333333331</v>
      </c>
      <c r="AF201" s="82">
        <f t="shared" si="65"/>
        <v>0.59989316239316237</v>
      </c>
      <c r="AG201" s="100" t="str" cm="1">
        <f t="array" ref="AG201">_xlfn.IFS(AF201&gt;=80%,"5",AF201&gt;=70%,"4",AF201&gt;=60%,"3",AF201&gt;=50%,"2",AF201&gt;=40%,"1",AF201&lt;40%,"0")</f>
        <v>2</v>
      </c>
      <c r="AH201" s="101">
        <v>6</v>
      </c>
      <c r="AI201" s="101">
        <f t="shared" si="58"/>
        <v>0</v>
      </c>
      <c r="AJ201" s="100">
        <v>3.375</v>
      </c>
      <c r="AK201" s="100">
        <v>2.5555555555555554</v>
      </c>
      <c r="AL201" s="100">
        <v>2.75</v>
      </c>
      <c r="AM201" s="100">
        <f t="shared" si="66"/>
        <v>10.680555555555555</v>
      </c>
      <c r="AN201" s="100">
        <f t="shared" si="67"/>
        <v>42.722222222222221</v>
      </c>
      <c r="AO201" s="99">
        <f t="shared" si="68"/>
        <v>4.2722222222222221</v>
      </c>
      <c r="AQ201" s="82">
        <v>0.85171568627450978</v>
      </c>
      <c r="AR201" s="82">
        <f>Wellness!X201</f>
        <v>0.7</v>
      </c>
      <c r="AS201" s="82">
        <f>AVERAGE(Discipline!$D201,Discipline!$E201)</f>
        <v>0.76668333333333338</v>
      </c>
      <c r="AT201" s="100" t="str" cm="1">
        <f t="array" ref="AT201">_xlfn.IFS(AS201&gt;=80%,"5",AS201&gt;=70%,"4",AS201&gt;=60%,"3",AS201&gt;=50%,"2",AS201&gt;=40%,"1",AS201&lt;40%,"0")</f>
        <v>4</v>
      </c>
      <c r="AU201" s="101">
        <v>11</v>
      </c>
      <c r="AV201" s="101">
        <f t="shared" si="59"/>
        <v>1</v>
      </c>
      <c r="AW201" s="100"/>
      <c r="AX201" s="100">
        <v>3.25</v>
      </c>
      <c r="AY201" s="100">
        <v>3.3333333333333335</v>
      </c>
      <c r="AZ201" s="100">
        <f t="shared" si="69"/>
        <v>11.583333333333334</v>
      </c>
      <c r="BA201" s="100">
        <f t="shared" si="70"/>
        <v>46.333333333333336</v>
      </c>
      <c r="BB201" s="99">
        <f t="shared" si="71"/>
        <v>4.6333333333333337</v>
      </c>
    </row>
    <row r="202" spans="1:54" s="77" customFormat="1" x14ac:dyDescent="0.3">
      <c r="A202" s="72">
        <v>198</v>
      </c>
      <c r="B202" s="64" t="s">
        <v>422</v>
      </c>
      <c r="C202" s="65" t="s">
        <v>423</v>
      </c>
      <c r="D202" s="103">
        <v>0.92859999999999998</v>
      </c>
      <c r="E202" s="103">
        <f>Wellness!D202</f>
        <v>0.66666666666666663</v>
      </c>
      <c r="F202" s="103">
        <f>AVERAGE(Discipline!$D202,Discipline!$E202)</f>
        <v>0.79763333333333331</v>
      </c>
      <c r="G202" s="104" t="str" cm="1">
        <f t="array" ref="G202">_xlfn.IFS(F202&gt;=80%,"5",F202&gt;=70%,"4",F202&gt;=60%,"3",F202&gt;=50%,"2",F202&gt;=40%,"1",F202&lt;40%,"0")</f>
        <v>4</v>
      </c>
      <c r="H202" s="105">
        <v>11</v>
      </c>
      <c r="I202" s="105">
        <f t="shared" si="54"/>
        <v>1</v>
      </c>
      <c r="J202" s="104"/>
      <c r="K202" s="104">
        <v>2.4464285714285716</v>
      </c>
      <c r="L202" s="104">
        <v>2.0446428571428572</v>
      </c>
      <c r="M202" s="104">
        <f t="shared" si="55"/>
        <v>9.4910714285714288</v>
      </c>
      <c r="N202" s="104">
        <f t="shared" si="56"/>
        <v>47.455357142857146</v>
      </c>
      <c r="O202" s="106">
        <f t="shared" si="60"/>
        <v>4.7455357142857144</v>
      </c>
      <c r="Q202" s="103">
        <f>IFERROR(VLOOKUP(B202,[1]Sheet1!B$4:E$241,4,FALSE),"ER")</f>
        <v>0.70044117647058823</v>
      </c>
      <c r="R202" s="103">
        <f>Wellness!X202</f>
        <v>0.66666666666666663</v>
      </c>
      <c r="S202" s="103">
        <f t="shared" si="61"/>
        <v>0.68355392156862749</v>
      </c>
      <c r="T202" s="104" t="str" cm="1">
        <f t="array" ref="T202">_xlfn.IFS(S202&gt;=80%,"5",S202&gt;=70%,"4",S202&gt;=60%,"3",S202&gt;=50%,"2",S202&gt;=40%,"1",S202&lt;40%,"0")</f>
        <v>3</v>
      </c>
      <c r="U202" s="105">
        <v>5</v>
      </c>
      <c r="V202" s="105">
        <f t="shared" si="57"/>
        <v>0</v>
      </c>
      <c r="W202" s="104">
        <v>3</v>
      </c>
      <c r="X202" s="104">
        <v>2.5714285714285716</v>
      </c>
      <c r="Y202" s="104">
        <v>2.4</v>
      </c>
      <c r="Z202" s="100">
        <f t="shared" si="62"/>
        <v>10.971428571428572</v>
      </c>
      <c r="AA202" s="100">
        <f t="shared" si="63"/>
        <v>43.885714285714286</v>
      </c>
      <c r="AB202" s="106">
        <f t="shared" si="64"/>
        <v>4.3885714285714288</v>
      </c>
      <c r="AD202" s="82">
        <v>0.83935688405797093</v>
      </c>
      <c r="AE202" s="82">
        <f>Wellness!AR202</f>
        <v>0.33333333333333331</v>
      </c>
      <c r="AF202" s="82">
        <f t="shared" si="65"/>
        <v>0.58634510869565215</v>
      </c>
      <c r="AG202" s="104" t="str" cm="1">
        <f t="array" ref="AG202">_xlfn.IFS(AF202&gt;=80%,"5",AF202&gt;=70%,"4",AF202&gt;=60%,"3",AF202&gt;=50%,"2",AF202&gt;=40%,"1",AF202&lt;40%,"0")</f>
        <v>2</v>
      </c>
      <c r="AH202" s="105">
        <v>6</v>
      </c>
      <c r="AI202" s="105">
        <f t="shared" si="58"/>
        <v>0</v>
      </c>
      <c r="AJ202" s="104">
        <v>2</v>
      </c>
      <c r="AK202" s="104">
        <v>0.77777777777777779</v>
      </c>
      <c r="AL202" s="104">
        <v>0.375</v>
      </c>
      <c r="AM202" s="100">
        <f t="shared" si="66"/>
        <v>5.1527777777777777</v>
      </c>
      <c r="AN202" s="100">
        <f t="shared" si="67"/>
        <v>20.611111111111111</v>
      </c>
      <c r="AO202" s="106">
        <f t="shared" si="68"/>
        <v>2.0611111111111113</v>
      </c>
      <c r="AQ202" s="82">
        <v>0.84048309178743963</v>
      </c>
      <c r="AR202" s="82">
        <f>Wellness!X202</f>
        <v>0.66666666666666663</v>
      </c>
      <c r="AS202" s="103">
        <f>AVERAGE(Discipline!$D202,Discipline!$E202)</f>
        <v>0.79763333333333331</v>
      </c>
      <c r="AT202" s="104" t="str" cm="1">
        <f t="array" ref="AT202">_xlfn.IFS(AS202&gt;=80%,"5",AS202&gt;=70%,"4",AS202&gt;=60%,"3",AS202&gt;=50%,"2",AS202&gt;=40%,"1",AS202&lt;40%,"0")</f>
        <v>4</v>
      </c>
      <c r="AU202" s="105">
        <v>11</v>
      </c>
      <c r="AV202" s="105">
        <f t="shared" si="59"/>
        <v>1</v>
      </c>
      <c r="AW202" s="104"/>
      <c r="AX202" s="104">
        <v>2.75</v>
      </c>
      <c r="AY202" s="104">
        <v>2.3333333333333335</v>
      </c>
      <c r="AZ202" s="100">
        <f t="shared" si="69"/>
        <v>10.083333333333334</v>
      </c>
      <c r="BA202" s="100">
        <f t="shared" si="70"/>
        <v>40.333333333333336</v>
      </c>
      <c r="BB202" s="106">
        <f t="shared" si="71"/>
        <v>4.0333333333333341</v>
      </c>
    </row>
    <row r="203" spans="1:54" s="77" customFormat="1" x14ac:dyDescent="0.3">
      <c r="A203" s="71">
        <v>199</v>
      </c>
      <c r="B203" s="60" t="s">
        <v>424</v>
      </c>
      <c r="C203" s="61" t="s">
        <v>425</v>
      </c>
      <c r="D203" s="82">
        <v>1</v>
      </c>
      <c r="E203" s="82">
        <f>Wellness!D203</f>
        <v>0.33333333333333331</v>
      </c>
      <c r="F203" s="82">
        <f>AVERAGE(Discipline!$D203,Discipline!$E203)</f>
        <v>0.66666666666666663</v>
      </c>
      <c r="G203" s="100" t="str" cm="1">
        <f t="array" ref="G203">_xlfn.IFS(F203&gt;=80%,"5",F203&gt;=70%,"4",F203&gt;=60%,"3",F203&gt;=50%,"2",F203&gt;=40%,"1",F203&lt;40%,"0")</f>
        <v>3</v>
      </c>
      <c r="H203" s="101">
        <v>6</v>
      </c>
      <c r="I203" s="101">
        <f t="shared" si="54"/>
        <v>0</v>
      </c>
      <c r="J203" s="100"/>
      <c r="K203" s="100">
        <v>2.25</v>
      </c>
      <c r="L203" s="100">
        <v>2.25</v>
      </c>
      <c r="M203" s="100">
        <f t="shared" si="55"/>
        <v>7.5</v>
      </c>
      <c r="N203" s="100">
        <f t="shared" si="56"/>
        <v>37.5</v>
      </c>
      <c r="O203" s="99">
        <f t="shared" si="60"/>
        <v>3.75</v>
      </c>
      <c r="Q203" s="82">
        <f>IFERROR(VLOOKUP(B203,[1]Sheet1!B$4:E$241,4,FALSE),"ER")</f>
        <v>0.85536096256684491</v>
      </c>
      <c r="R203" s="82">
        <f>Wellness!X203</f>
        <v>0.56666666666666665</v>
      </c>
      <c r="S203" s="82">
        <f t="shared" si="61"/>
        <v>0.71101381461675572</v>
      </c>
      <c r="T203" s="100" t="str" cm="1">
        <f t="array" ref="T203">_xlfn.IFS(S203&gt;=80%,"5",S203&gt;=70%,"4",S203&gt;=60%,"3",S203&gt;=50%,"2",S203&gt;=40%,"1",S203&lt;40%,"0")</f>
        <v>4</v>
      </c>
      <c r="U203" s="101">
        <v>12</v>
      </c>
      <c r="V203" s="101">
        <f t="shared" si="57"/>
        <v>1</v>
      </c>
      <c r="W203" s="100">
        <v>1</v>
      </c>
      <c r="X203" s="100">
        <v>2.1428571428571428</v>
      </c>
      <c r="Y203" s="100">
        <v>2</v>
      </c>
      <c r="Z203" s="100">
        <f t="shared" si="62"/>
        <v>10.142857142857142</v>
      </c>
      <c r="AA203" s="100">
        <f t="shared" si="63"/>
        <v>40.571428571428569</v>
      </c>
      <c r="AB203" s="99">
        <f t="shared" si="64"/>
        <v>4.0571428571428569</v>
      </c>
      <c r="AD203" s="82">
        <v>0.88597756410256423</v>
      </c>
      <c r="AE203" s="82">
        <f>Wellness!AR203</f>
        <v>0.26666666666666666</v>
      </c>
      <c r="AF203" s="82">
        <f t="shared" si="65"/>
        <v>0.57632211538461542</v>
      </c>
      <c r="AG203" s="100" t="str" cm="1">
        <f t="array" ref="AG203">_xlfn.IFS(AF203&gt;=80%,"5",AF203&gt;=70%,"4",AF203&gt;=60%,"3",AF203&gt;=50%,"2",AF203&gt;=40%,"1",AF203&lt;40%,"0")</f>
        <v>2</v>
      </c>
      <c r="AH203" s="101">
        <v>5</v>
      </c>
      <c r="AI203" s="101">
        <f t="shared" si="58"/>
        <v>0</v>
      </c>
      <c r="AJ203" s="100">
        <v>2.875</v>
      </c>
      <c r="AK203" s="100">
        <v>2.5555555555555554</v>
      </c>
      <c r="AL203" s="100">
        <v>3</v>
      </c>
      <c r="AM203" s="100">
        <f t="shared" si="66"/>
        <v>10.430555555555555</v>
      </c>
      <c r="AN203" s="100">
        <f t="shared" si="67"/>
        <v>41.722222222222221</v>
      </c>
      <c r="AO203" s="99">
        <f t="shared" si="68"/>
        <v>4.1722222222222225</v>
      </c>
      <c r="AQ203" s="82">
        <v>0.8945728291316527</v>
      </c>
      <c r="AR203" s="82">
        <f>Wellness!X203</f>
        <v>0.56666666666666665</v>
      </c>
      <c r="AS203" s="82">
        <f>AVERAGE(Discipline!$D203,Discipline!$E203)</f>
        <v>0.66666666666666663</v>
      </c>
      <c r="AT203" s="100" t="str" cm="1">
        <f t="array" ref="AT203">_xlfn.IFS(AS203&gt;=80%,"5",AS203&gt;=70%,"4",AS203&gt;=60%,"3",AS203&gt;=50%,"2",AS203&gt;=40%,"1",AS203&lt;40%,"0")</f>
        <v>3</v>
      </c>
      <c r="AU203" s="101">
        <v>6</v>
      </c>
      <c r="AV203" s="101">
        <f t="shared" si="59"/>
        <v>0</v>
      </c>
      <c r="AW203" s="100"/>
      <c r="AX203" s="100">
        <v>1.75</v>
      </c>
      <c r="AY203" s="100">
        <v>1.3333333333333333</v>
      </c>
      <c r="AZ203" s="100">
        <f t="shared" si="69"/>
        <v>6.083333333333333</v>
      </c>
      <c r="BA203" s="100">
        <f t="shared" si="70"/>
        <v>24.333333333333332</v>
      </c>
      <c r="BB203" s="99">
        <f t="shared" si="71"/>
        <v>2.4333333333333336</v>
      </c>
    </row>
    <row r="204" spans="1:54" s="77" customFormat="1" x14ac:dyDescent="0.3">
      <c r="A204" s="72">
        <v>200</v>
      </c>
      <c r="B204" s="64" t="s">
        <v>426</v>
      </c>
      <c r="C204" s="65" t="s">
        <v>427</v>
      </c>
      <c r="D204" s="103">
        <v>0.66670000000000007</v>
      </c>
      <c r="E204" s="103">
        <f>Wellness!D204</f>
        <v>0.83333333333333337</v>
      </c>
      <c r="F204" s="103">
        <f>AVERAGE(Discipline!$D204,Discipline!$E204)</f>
        <v>0.75001666666666678</v>
      </c>
      <c r="G204" s="104" t="str" cm="1">
        <f t="array" ref="G204">_xlfn.IFS(F204&gt;=80%,"5",F204&gt;=70%,"4",F204&gt;=60%,"3",F204&gt;=50%,"2",F204&gt;=40%,"1",F204&lt;40%,"0")</f>
        <v>4</v>
      </c>
      <c r="H204" s="105">
        <v>20</v>
      </c>
      <c r="I204" s="105">
        <f t="shared" si="54"/>
        <v>3</v>
      </c>
      <c r="J204" s="104"/>
      <c r="K204" s="104">
        <v>3.5</v>
      </c>
      <c r="L204" s="104">
        <v>3.0625</v>
      </c>
      <c r="M204" s="104">
        <f t="shared" si="55"/>
        <v>13.5625</v>
      </c>
      <c r="N204" s="104">
        <f t="shared" si="56"/>
        <v>67.8125</v>
      </c>
      <c r="O204" s="106">
        <f t="shared" si="60"/>
        <v>6.78125</v>
      </c>
      <c r="Q204" s="103">
        <f>IFERROR(VLOOKUP(B204,[1]Sheet1!B$4:E$241,4,FALSE),"ER")</f>
        <v>0.93718750000000006</v>
      </c>
      <c r="R204" s="103">
        <f>Wellness!X204</f>
        <v>0.36666666666666664</v>
      </c>
      <c r="S204" s="103">
        <f t="shared" si="61"/>
        <v>0.65192708333333338</v>
      </c>
      <c r="T204" s="104" t="str" cm="1">
        <f t="array" ref="T204">_xlfn.IFS(S204&gt;=80%,"5",S204&gt;=70%,"4",S204&gt;=60%,"3",S204&gt;=50%,"2",S204&gt;=40%,"1",S204&lt;40%,"0")</f>
        <v>3</v>
      </c>
      <c r="U204" s="105">
        <v>7</v>
      </c>
      <c r="V204" s="105">
        <f t="shared" si="57"/>
        <v>0</v>
      </c>
      <c r="W204" s="104">
        <v>2</v>
      </c>
      <c r="X204" s="104">
        <v>3</v>
      </c>
      <c r="Y204" s="104">
        <v>3.6</v>
      </c>
      <c r="Z204" s="100">
        <f t="shared" si="62"/>
        <v>11.6</v>
      </c>
      <c r="AA204" s="100">
        <f t="shared" si="63"/>
        <v>46.4</v>
      </c>
      <c r="AB204" s="106">
        <f t="shared" si="64"/>
        <v>4.6399999999999997</v>
      </c>
      <c r="AD204" s="82">
        <v>0.88522184514831581</v>
      </c>
      <c r="AE204" s="82">
        <f>Wellness!AR204</f>
        <v>0.66666666666666663</v>
      </c>
      <c r="AF204" s="82">
        <f t="shared" si="65"/>
        <v>0.77594425590749116</v>
      </c>
      <c r="AG204" s="104" t="str" cm="1">
        <f t="array" ref="AG204">_xlfn.IFS(AF204&gt;=80%,"5",AF204&gt;=70%,"4",AF204&gt;=60%,"3",AF204&gt;=50%,"2",AF204&gt;=40%,"1",AF204&lt;40%,"0")</f>
        <v>4</v>
      </c>
      <c r="AH204" s="105">
        <v>7</v>
      </c>
      <c r="AI204" s="105">
        <f t="shared" si="58"/>
        <v>0</v>
      </c>
      <c r="AJ204" s="104">
        <v>3.25</v>
      </c>
      <c r="AK204" s="104">
        <v>2.3333333333333335</v>
      </c>
      <c r="AL204" s="104">
        <v>2.625</v>
      </c>
      <c r="AM204" s="100">
        <f t="shared" si="66"/>
        <v>12.208333333333334</v>
      </c>
      <c r="AN204" s="100">
        <f t="shared" si="67"/>
        <v>48.833333333333336</v>
      </c>
      <c r="AO204" s="106">
        <f t="shared" si="68"/>
        <v>4.8833333333333337</v>
      </c>
      <c r="AQ204" s="82">
        <v>0.97638888888888897</v>
      </c>
      <c r="AR204" s="82">
        <f>Wellness!X204</f>
        <v>0.36666666666666664</v>
      </c>
      <c r="AS204" s="103">
        <f>AVERAGE(Discipline!$D204,Discipline!$E204)</f>
        <v>0.75001666666666678</v>
      </c>
      <c r="AT204" s="104" t="str" cm="1">
        <f t="array" ref="AT204">_xlfn.IFS(AS204&gt;=80%,"5",AS204&gt;=70%,"4",AS204&gt;=60%,"3",AS204&gt;=50%,"2",AS204&gt;=40%,"1",AS204&lt;40%,"0")</f>
        <v>4</v>
      </c>
      <c r="AU204" s="105">
        <v>20</v>
      </c>
      <c r="AV204" s="105">
        <f t="shared" si="59"/>
        <v>3</v>
      </c>
      <c r="AW204" s="104"/>
      <c r="AX204" s="104">
        <v>3.25</v>
      </c>
      <c r="AY204" s="104">
        <v>3</v>
      </c>
      <c r="AZ204" s="100">
        <f t="shared" si="69"/>
        <v>13.25</v>
      </c>
      <c r="BA204" s="100">
        <f t="shared" si="70"/>
        <v>53</v>
      </c>
      <c r="BB204" s="106">
        <f t="shared" si="71"/>
        <v>5.3000000000000007</v>
      </c>
    </row>
    <row r="205" spans="1:54" s="77" customFormat="1" x14ac:dyDescent="0.3">
      <c r="A205" s="71">
        <v>201</v>
      </c>
      <c r="B205" s="60" t="s">
        <v>428</v>
      </c>
      <c r="C205" s="61" t="s">
        <v>429</v>
      </c>
      <c r="D205" s="82">
        <v>0.8</v>
      </c>
      <c r="E205" s="82">
        <f>Wellness!D205</f>
        <v>0.36666666666666664</v>
      </c>
      <c r="F205" s="82">
        <f>AVERAGE(Discipline!$D205,Discipline!$E205)</f>
        <v>0.58333333333333337</v>
      </c>
      <c r="G205" s="100" t="str" cm="1">
        <f t="array" ref="G205">_xlfn.IFS(F205&gt;=80%,"5",F205&gt;=70%,"4",F205&gt;=60%,"3",F205&gt;=50%,"2",F205&gt;=40%,"1",F205&lt;40%,"0")</f>
        <v>2</v>
      </c>
      <c r="H205" s="101">
        <v>9</v>
      </c>
      <c r="I205" s="101">
        <f t="shared" si="54"/>
        <v>0</v>
      </c>
      <c r="J205" s="100"/>
      <c r="K205" s="100">
        <v>3.5357142857142856</v>
      </c>
      <c r="L205" s="100">
        <v>3.1428571428571428</v>
      </c>
      <c r="M205" s="100">
        <f t="shared" si="55"/>
        <v>8.6785714285714288</v>
      </c>
      <c r="N205" s="100">
        <f t="shared" si="56"/>
        <v>43.392857142857146</v>
      </c>
      <c r="O205" s="99">
        <f t="shared" si="60"/>
        <v>4.3392857142857144</v>
      </c>
      <c r="Q205" s="82">
        <f>IFERROR(VLOOKUP(B205,[1]Sheet1!B$4:E$241,4,FALSE),"ER")</f>
        <v>0.83343749999999994</v>
      </c>
      <c r="R205" s="82">
        <f>Wellness!X205</f>
        <v>0.2</v>
      </c>
      <c r="S205" s="82">
        <f t="shared" si="61"/>
        <v>0.51671875</v>
      </c>
      <c r="T205" s="100" t="str" cm="1">
        <f t="array" ref="T205">_xlfn.IFS(S205&gt;=80%,"5",S205&gt;=70%,"4",S205&gt;=60%,"3",S205&gt;=50%,"2",S205&gt;=40%,"1",S205&lt;40%,"0")</f>
        <v>2</v>
      </c>
      <c r="U205" s="101">
        <v>2</v>
      </c>
      <c r="V205" s="101">
        <f t="shared" si="57"/>
        <v>0</v>
      </c>
      <c r="W205" s="100">
        <v>2</v>
      </c>
      <c r="X205" s="100">
        <v>3.4285714285714284</v>
      </c>
      <c r="Y205" s="100">
        <v>3.4</v>
      </c>
      <c r="Z205" s="100">
        <f t="shared" si="62"/>
        <v>10.828571428571429</v>
      </c>
      <c r="AA205" s="100">
        <f t="shared" si="63"/>
        <v>43.314285714285717</v>
      </c>
      <c r="AB205" s="99">
        <f t="shared" si="64"/>
        <v>4.3314285714285718</v>
      </c>
      <c r="AD205" s="82">
        <v>0.82250000000000012</v>
      </c>
      <c r="AE205" s="82">
        <f>Wellness!AR205</f>
        <v>0.1</v>
      </c>
      <c r="AF205" s="82">
        <f t="shared" si="65"/>
        <v>0.46125000000000005</v>
      </c>
      <c r="AG205" s="100" t="str" cm="1">
        <f t="array" ref="AG205">_xlfn.IFS(AF205&gt;=80%,"5",AF205&gt;=70%,"4",AF205&gt;=60%,"3",AF205&gt;=50%,"2",AF205&gt;=40%,"1",AF205&lt;40%,"0")</f>
        <v>1</v>
      </c>
      <c r="AH205" s="101">
        <v>3</v>
      </c>
      <c r="AI205" s="101">
        <f t="shared" si="58"/>
        <v>0</v>
      </c>
      <c r="AJ205" s="100">
        <v>2.375</v>
      </c>
      <c r="AK205" s="100">
        <v>2.2222222222222223</v>
      </c>
      <c r="AL205" s="100">
        <v>1.75</v>
      </c>
      <c r="AM205" s="100">
        <f t="shared" si="66"/>
        <v>7.3472222222222223</v>
      </c>
      <c r="AN205" s="100">
        <f t="shared" si="67"/>
        <v>29.388888888888886</v>
      </c>
      <c r="AO205" s="99">
        <f t="shared" si="68"/>
        <v>2.9388888888888887</v>
      </c>
      <c r="AQ205" s="82">
        <v>0.78690476190476188</v>
      </c>
      <c r="AR205" s="82">
        <f>Wellness!X205</f>
        <v>0.2</v>
      </c>
      <c r="AS205" s="82">
        <f>AVERAGE(Discipline!$D205,Discipline!$E205)</f>
        <v>0.58333333333333337</v>
      </c>
      <c r="AT205" s="100" t="str" cm="1">
        <f t="array" ref="AT205">_xlfn.IFS(AS205&gt;=80%,"5",AS205&gt;=70%,"4",AS205&gt;=60%,"3",AS205&gt;=50%,"2",AS205&gt;=40%,"1",AS205&lt;40%,"0")</f>
        <v>2</v>
      </c>
      <c r="AU205" s="101">
        <v>9</v>
      </c>
      <c r="AV205" s="101">
        <f t="shared" si="59"/>
        <v>0</v>
      </c>
      <c r="AW205" s="100"/>
      <c r="AX205" s="100">
        <v>2</v>
      </c>
      <c r="AY205" s="100">
        <v>2</v>
      </c>
      <c r="AZ205" s="100">
        <f t="shared" si="69"/>
        <v>6</v>
      </c>
      <c r="BA205" s="100">
        <f t="shared" si="70"/>
        <v>24</v>
      </c>
      <c r="BB205" s="99">
        <f t="shared" si="71"/>
        <v>2.4000000000000004</v>
      </c>
    </row>
    <row r="206" spans="1:54" s="77" customFormat="1" x14ac:dyDescent="0.3">
      <c r="A206" s="72">
        <v>202</v>
      </c>
      <c r="B206" s="64" t="s">
        <v>430</v>
      </c>
      <c r="C206" s="65" t="s">
        <v>431</v>
      </c>
      <c r="D206" s="103">
        <v>0.92310000000000003</v>
      </c>
      <c r="E206" s="103">
        <f>Wellness!D206</f>
        <v>0.66666666666666663</v>
      </c>
      <c r="F206" s="103">
        <f>AVERAGE(Discipline!$D206,Discipline!$E206)</f>
        <v>0.79488333333333339</v>
      </c>
      <c r="G206" s="104" t="str" cm="1">
        <f t="array" ref="G206">_xlfn.IFS(F206&gt;=80%,"5",F206&gt;=70%,"4",F206&gt;=60%,"3",F206&gt;=50%,"2",F206&gt;=40%,"1",F206&lt;40%,"0")</f>
        <v>4</v>
      </c>
      <c r="H206" s="105">
        <v>8</v>
      </c>
      <c r="I206" s="105">
        <f t="shared" si="54"/>
        <v>0</v>
      </c>
      <c r="J206" s="104"/>
      <c r="K206" s="104">
        <v>2.2589285714285712</v>
      </c>
      <c r="L206" s="104">
        <v>1.8392857142857144</v>
      </c>
      <c r="M206" s="104">
        <f t="shared" si="55"/>
        <v>8.0982142857142847</v>
      </c>
      <c r="N206" s="104">
        <f t="shared" si="56"/>
        <v>40.491071428571423</v>
      </c>
      <c r="O206" s="106">
        <f t="shared" si="60"/>
        <v>4.0491071428571423</v>
      </c>
      <c r="Q206" s="103">
        <f>IFERROR(VLOOKUP(B206,[1]Sheet1!B$4:E$241,4,FALSE),"ER")</f>
        <v>0.7985516934046345</v>
      </c>
      <c r="R206" s="103">
        <f>Wellness!X206</f>
        <v>0.66666666666666663</v>
      </c>
      <c r="S206" s="103">
        <f t="shared" si="61"/>
        <v>0.73260918003565056</v>
      </c>
      <c r="T206" s="104" t="str" cm="1">
        <f t="array" ref="T206">_xlfn.IFS(S206&gt;=80%,"5",S206&gt;=70%,"4",S206&gt;=60%,"3",S206&gt;=50%,"2",S206&gt;=40%,"1",S206&lt;40%,"0")</f>
        <v>4</v>
      </c>
      <c r="U206" s="105">
        <v>5</v>
      </c>
      <c r="V206" s="105">
        <f t="shared" si="57"/>
        <v>0</v>
      </c>
      <c r="W206" s="104">
        <v>1</v>
      </c>
      <c r="X206" s="104">
        <v>1.7142857142857142</v>
      </c>
      <c r="Y206" s="104">
        <v>1.6</v>
      </c>
      <c r="Z206" s="100">
        <f t="shared" si="62"/>
        <v>8.3142857142857149</v>
      </c>
      <c r="AA206" s="100">
        <f t="shared" si="63"/>
        <v>33.25714285714286</v>
      </c>
      <c r="AB206" s="106">
        <f t="shared" si="64"/>
        <v>3.3257142857142861</v>
      </c>
      <c r="AD206" s="82">
        <v>0.69984681372549029</v>
      </c>
      <c r="AE206" s="82">
        <f>Wellness!AR206</f>
        <v>0.23333333333333334</v>
      </c>
      <c r="AF206" s="82">
        <f t="shared" si="65"/>
        <v>0.46659007352941184</v>
      </c>
      <c r="AG206" s="104" t="str" cm="1">
        <f t="array" ref="AG206">_xlfn.IFS(AF206&gt;=80%,"5",AF206&gt;=70%,"4",AF206&gt;=60%,"3",AF206&gt;=50%,"2",AF206&gt;=40%,"1",AF206&lt;40%,"0")</f>
        <v>1</v>
      </c>
      <c r="AH206" s="105">
        <v>8</v>
      </c>
      <c r="AI206" s="105">
        <f t="shared" si="58"/>
        <v>0</v>
      </c>
      <c r="AJ206" s="104">
        <v>3</v>
      </c>
      <c r="AK206" s="104">
        <v>2.3333333333333335</v>
      </c>
      <c r="AL206" s="104">
        <v>2.25</v>
      </c>
      <c r="AM206" s="100">
        <f t="shared" si="66"/>
        <v>8.5833333333333339</v>
      </c>
      <c r="AN206" s="100">
        <f t="shared" si="67"/>
        <v>34.333333333333336</v>
      </c>
      <c r="AO206" s="106">
        <f t="shared" si="68"/>
        <v>3.4333333333333336</v>
      </c>
      <c r="AQ206" s="82">
        <v>0.74212962962962981</v>
      </c>
      <c r="AR206" s="82">
        <f>Wellness!X206</f>
        <v>0.66666666666666663</v>
      </c>
      <c r="AS206" s="103">
        <f>AVERAGE(Discipline!$D206,Discipline!$E206)</f>
        <v>0.79488333333333339</v>
      </c>
      <c r="AT206" s="104" t="str" cm="1">
        <f t="array" ref="AT206">_xlfn.IFS(AS206&gt;=80%,"5",AS206&gt;=70%,"4",AS206&gt;=60%,"3",AS206&gt;=50%,"2",AS206&gt;=40%,"1",AS206&lt;40%,"0")</f>
        <v>4</v>
      </c>
      <c r="AU206" s="105">
        <v>8</v>
      </c>
      <c r="AV206" s="105">
        <f t="shared" si="59"/>
        <v>0</v>
      </c>
      <c r="AW206" s="104"/>
      <c r="AX206" s="104">
        <v>2.625</v>
      </c>
      <c r="AY206" s="104">
        <v>2.3333333333333335</v>
      </c>
      <c r="AZ206" s="100">
        <f t="shared" si="69"/>
        <v>8.9583333333333339</v>
      </c>
      <c r="BA206" s="100">
        <f t="shared" si="70"/>
        <v>35.833333333333336</v>
      </c>
      <c r="BB206" s="106">
        <f t="shared" si="71"/>
        <v>3.5833333333333339</v>
      </c>
    </row>
    <row r="207" spans="1:54" s="77" customFormat="1" x14ac:dyDescent="0.3">
      <c r="A207" s="71">
        <v>203</v>
      </c>
      <c r="B207" s="60" t="s">
        <v>432</v>
      </c>
      <c r="C207" s="61" t="s">
        <v>433</v>
      </c>
      <c r="D207" s="82">
        <v>1</v>
      </c>
      <c r="E207" s="82">
        <f>Wellness!D207</f>
        <v>0.66666666666666663</v>
      </c>
      <c r="F207" s="82">
        <f>AVERAGE(Discipline!$D207,Discipline!$E207)</f>
        <v>0.83333333333333326</v>
      </c>
      <c r="G207" s="100" t="str" cm="1">
        <f t="array" ref="G207">_xlfn.IFS(F207&gt;=80%,"5",F207&gt;=70%,"4",F207&gt;=60%,"3",F207&gt;=50%,"2",F207&gt;=40%,"1",F207&lt;40%,"0")</f>
        <v>5</v>
      </c>
      <c r="H207" s="101">
        <v>8</v>
      </c>
      <c r="I207" s="101">
        <f t="shared" si="54"/>
        <v>0</v>
      </c>
      <c r="J207" s="100"/>
      <c r="K207" s="100">
        <v>2.4375</v>
      </c>
      <c r="L207" s="100">
        <v>3</v>
      </c>
      <c r="M207" s="100">
        <f t="shared" si="55"/>
        <v>10.4375</v>
      </c>
      <c r="N207" s="100">
        <f t="shared" si="56"/>
        <v>52.1875</v>
      </c>
      <c r="O207" s="99">
        <f t="shared" si="60"/>
        <v>5.21875</v>
      </c>
      <c r="Q207" s="82">
        <f>IFERROR(VLOOKUP(B207,[1]Sheet1!B$4:E$241,4,FALSE),"ER")</f>
        <v>0.91309714795008923</v>
      </c>
      <c r="R207" s="82">
        <f>Wellness!X207</f>
        <v>0.8</v>
      </c>
      <c r="S207" s="82">
        <f t="shared" si="61"/>
        <v>0.85654857397504469</v>
      </c>
      <c r="T207" s="100" t="str" cm="1">
        <f t="array" ref="T207">_xlfn.IFS(S207&gt;=80%,"5",S207&gt;=70%,"4",S207&gt;=60%,"3",S207&gt;=50%,"2",S207&gt;=40%,"1",S207&lt;40%,"0")</f>
        <v>5</v>
      </c>
      <c r="U207" s="101">
        <v>13</v>
      </c>
      <c r="V207" s="101">
        <f t="shared" si="57"/>
        <v>1</v>
      </c>
      <c r="W207" s="100">
        <v>1</v>
      </c>
      <c r="X207" s="100">
        <v>3.1428571428571428</v>
      </c>
      <c r="Y207" s="100">
        <v>3.6</v>
      </c>
      <c r="Z207" s="100">
        <f t="shared" si="62"/>
        <v>13.742857142857142</v>
      </c>
      <c r="AA207" s="100">
        <f t="shared" si="63"/>
        <v>54.971428571428568</v>
      </c>
      <c r="AB207" s="99">
        <f t="shared" si="64"/>
        <v>5.4971428571428573</v>
      </c>
      <c r="AD207" s="82">
        <v>0.99259259259259269</v>
      </c>
      <c r="AE207" s="82">
        <f>Wellness!AR207</f>
        <v>0.93333333333333335</v>
      </c>
      <c r="AF207" s="82">
        <f t="shared" si="65"/>
        <v>0.96296296296296302</v>
      </c>
      <c r="AG207" s="100" t="str" cm="1">
        <f t="array" ref="AG207">_xlfn.IFS(AF207&gt;=80%,"5",AF207&gt;=70%,"4",AF207&gt;=60%,"3",AF207&gt;=50%,"2",AF207&gt;=40%,"1",AF207&lt;40%,"0")</f>
        <v>5</v>
      </c>
      <c r="AH207" s="101">
        <v>20</v>
      </c>
      <c r="AI207" s="101">
        <f t="shared" si="58"/>
        <v>3</v>
      </c>
      <c r="AJ207" s="100">
        <v>2.5</v>
      </c>
      <c r="AK207" s="100">
        <v>2.6666666666666665</v>
      </c>
      <c r="AL207" s="100">
        <v>2.625</v>
      </c>
      <c r="AM207" s="100">
        <f t="shared" si="66"/>
        <v>15.791666666666666</v>
      </c>
      <c r="AN207" s="100">
        <f t="shared" si="67"/>
        <v>63.166666666666657</v>
      </c>
      <c r="AO207" s="99">
        <f t="shared" si="68"/>
        <v>6.3166666666666664</v>
      </c>
      <c r="AQ207" s="82">
        <v>0.94814425770308131</v>
      </c>
      <c r="AR207" s="82">
        <f>Wellness!X207</f>
        <v>0.8</v>
      </c>
      <c r="AS207" s="82">
        <f>AVERAGE(Discipline!$D207,Discipline!$E207)</f>
        <v>0.83333333333333326</v>
      </c>
      <c r="AT207" s="100" t="str" cm="1">
        <f t="array" ref="AT207">_xlfn.IFS(AS207&gt;=80%,"5",AS207&gt;=70%,"4",AS207&gt;=60%,"3",AS207&gt;=50%,"2",AS207&gt;=40%,"1",AS207&lt;40%,"0")</f>
        <v>5</v>
      </c>
      <c r="AU207" s="101">
        <v>8</v>
      </c>
      <c r="AV207" s="101">
        <f t="shared" si="59"/>
        <v>0</v>
      </c>
      <c r="AW207" s="100"/>
      <c r="AX207" s="100">
        <v>3.25</v>
      </c>
      <c r="AY207" s="100">
        <v>3.3333333333333335</v>
      </c>
      <c r="AZ207" s="100">
        <f t="shared" si="69"/>
        <v>11.583333333333334</v>
      </c>
      <c r="BA207" s="100">
        <f t="shared" si="70"/>
        <v>46.333333333333336</v>
      </c>
      <c r="BB207" s="99">
        <f t="shared" si="71"/>
        <v>4.6333333333333337</v>
      </c>
    </row>
    <row r="208" spans="1:54" s="77" customFormat="1" x14ac:dyDescent="0.3">
      <c r="A208" s="72">
        <v>204</v>
      </c>
      <c r="B208" s="64" t="s">
        <v>434</v>
      </c>
      <c r="C208" s="65" t="s">
        <v>435</v>
      </c>
      <c r="D208" s="103">
        <v>0.92310000000000003</v>
      </c>
      <c r="E208" s="103">
        <f>Wellness!D208</f>
        <v>0.66666666666666663</v>
      </c>
      <c r="F208" s="103">
        <f>AVERAGE(Discipline!$D208,Discipline!$E208)</f>
        <v>0.79488333333333339</v>
      </c>
      <c r="G208" s="104" t="str" cm="1">
        <f t="array" ref="G208">_xlfn.IFS(F208&gt;=80%,"5",F208&gt;=70%,"4",F208&gt;=60%,"3",F208&gt;=50%,"2",F208&gt;=40%,"1",F208&lt;40%,"0")</f>
        <v>4</v>
      </c>
      <c r="H208" s="105">
        <v>4</v>
      </c>
      <c r="I208" s="105">
        <f t="shared" si="54"/>
        <v>0</v>
      </c>
      <c r="J208" s="104"/>
      <c r="K208" s="104">
        <v>3.5</v>
      </c>
      <c r="L208" s="104">
        <v>4</v>
      </c>
      <c r="M208" s="104">
        <f t="shared" si="55"/>
        <v>11.5</v>
      </c>
      <c r="N208" s="104">
        <f t="shared" si="56"/>
        <v>57.499999999999993</v>
      </c>
      <c r="O208" s="106">
        <f t="shared" si="60"/>
        <v>5.75</v>
      </c>
      <c r="Q208" s="103">
        <f>IFERROR(VLOOKUP(B208,[1]Sheet1!B$4:E$241,4,FALSE),"ER")</f>
        <v>0.71013368983957226</v>
      </c>
      <c r="R208" s="103">
        <f>Wellness!X208</f>
        <v>0.8</v>
      </c>
      <c r="S208" s="103">
        <f t="shared" si="61"/>
        <v>0.75506684491978615</v>
      </c>
      <c r="T208" s="104" t="str" cm="1">
        <f t="array" ref="T208">_xlfn.IFS(S208&gt;=80%,"5",S208&gt;=70%,"4",S208&gt;=60%,"3",S208&gt;=50%,"2",S208&gt;=40%,"1",S208&lt;40%,"0")</f>
        <v>4</v>
      </c>
      <c r="U208" s="105">
        <v>7</v>
      </c>
      <c r="V208" s="105">
        <f t="shared" si="57"/>
        <v>0</v>
      </c>
      <c r="W208" s="104">
        <v>0</v>
      </c>
      <c r="X208" s="104">
        <v>1.2857142857142858</v>
      </c>
      <c r="Y208" s="104">
        <v>2.6</v>
      </c>
      <c r="Z208" s="100">
        <f t="shared" si="62"/>
        <v>7.8857142857142861</v>
      </c>
      <c r="AA208" s="100">
        <f t="shared" si="63"/>
        <v>31.542857142857144</v>
      </c>
      <c r="AB208" s="106">
        <f t="shared" si="64"/>
        <v>3.1542857142857148</v>
      </c>
      <c r="AD208" s="82">
        <v>0.85980531813865158</v>
      </c>
      <c r="AE208" s="82">
        <f>Wellness!AR208</f>
        <v>0.8</v>
      </c>
      <c r="AF208" s="82">
        <f t="shared" si="65"/>
        <v>0.82990265906932581</v>
      </c>
      <c r="AG208" s="104" t="str" cm="1">
        <f t="array" ref="AG208">_xlfn.IFS(AF208&gt;=80%,"5",AF208&gt;=70%,"4",AF208&gt;=60%,"3",AF208&gt;=50%,"2",AF208&gt;=40%,"1",AF208&lt;40%,"0")</f>
        <v>5</v>
      </c>
      <c r="AH208" s="105">
        <v>12</v>
      </c>
      <c r="AI208" s="105">
        <f t="shared" si="58"/>
        <v>1</v>
      </c>
      <c r="AJ208" s="104">
        <v>3.5</v>
      </c>
      <c r="AK208" s="104">
        <v>2.7777777777777777</v>
      </c>
      <c r="AL208" s="104">
        <v>3.25</v>
      </c>
      <c r="AM208" s="100">
        <f t="shared" si="66"/>
        <v>15.527777777777779</v>
      </c>
      <c r="AN208" s="100">
        <f t="shared" si="67"/>
        <v>62.111111111111114</v>
      </c>
      <c r="AO208" s="106">
        <f t="shared" si="68"/>
        <v>6.2111111111111121</v>
      </c>
      <c r="AQ208" s="82">
        <v>0.79740896358543423</v>
      </c>
      <c r="AR208" s="82">
        <f>Wellness!X208</f>
        <v>0.8</v>
      </c>
      <c r="AS208" s="103">
        <f>AVERAGE(Discipline!$D208,Discipline!$E208)</f>
        <v>0.79488333333333339</v>
      </c>
      <c r="AT208" s="104" t="str" cm="1">
        <f t="array" ref="AT208">_xlfn.IFS(AS208&gt;=80%,"5",AS208&gt;=70%,"4",AS208&gt;=60%,"3",AS208&gt;=50%,"2",AS208&gt;=40%,"1",AS208&lt;40%,"0")</f>
        <v>4</v>
      </c>
      <c r="AU208" s="105">
        <v>4</v>
      </c>
      <c r="AV208" s="105">
        <f t="shared" si="59"/>
        <v>0</v>
      </c>
      <c r="AW208" s="104"/>
      <c r="AX208" s="104">
        <v>3</v>
      </c>
      <c r="AY208" s="104">
        <v>2.6666666666666665</v>
      </c>
      <c r="AZ208" s="100">
        <f t="shared" si="69"/>
        <v>9.6666666666666661</v>
      </c>
      <c r="BA208" s="100">
        <f t="shared" si="70"/>
        <v>38.666666666666664</v>
      </c>
      <c r="BB208" s="106">
        <f t="shared" si="71"/>
        <v>3.8666666666666667</v>
      </c>
    </row>
    <row r="209" spans="1:54" s="77" customFormat="1" x14ac:dyDescent="0.3">
      <c r="A209" s="71">
        <v>205</v>
      </c>
      <c r="B209" s="60" t="s">
        <v>436</v>
      </c>
      <c r="C209" s="61" t="s">
        <v>437</v>
      </c>
      <c r="D209" s="82">
        <v>0.92310000000000003</v>
      </c>
      <c r="E209" s="82">
        <f>Wellness!D209</f>
        <v>0.8</v>
      </c>
      <c r="F209" s="82">
        <f>AVERAGE(Discipline!$D209,Discipline!$E209)</f>
        <v>0.86155000000000004</v>
      </c>
      <c r="G209" s="100" t="str" cm="1">
        <f t="array" ref="G209">_xlfn.IFS(F209&gt;=80%,"5",F209&gt;=70%,"4",F209&gt;=60%,"3",F209&gt;=50%,"2",F209&gt;=40%,"1",F209&lt;40%,"0")</f>
        <v>5</v>
      </c>
      <c r="H209" s="101">
        <v>10</v>
      </c>
      <c r="I209" s="101">
        <f t="shared" si="54"/>
        <v>1</v>
      </c>
      <c r="J209" s="100"/>
      <c r="K209" s="100">
        <v>3.4375</v>
      </c>
      <c r="L209" s="100">
        <v>2.875</v>
      </c>
      <c r="M209" s="100">
        <f t="shared" si="55"/>
        <v>12.3125</v>
      </c>
      <c r="N209" s="100">
        <f t="shared" si="56"/>
        <v>61.5625</v>
      </c>
      <c r="O209" s="99">
        <f t="shared" si="60"/>
        <v>6.15625</v>
      </c>
      <c r="Q209" s="82">
        <f>IFERROR(VLOOKUP(B209,[1]Sheet1!B$4:E$241,4,FALSE),"ER")</f>
        <v>0.90089126559714805</v>
      </c>
      <c r="R209" s="82">
        <f>Wellness!X209</f>
        <v>0.83333333333333337</v>
      </c>
      <c r="S209" s="82">
        <f t="shared" si="61"/>
        <v>0.86711229946524071</v>
      </c>
      <c r="T209" s="100" t="str" cm="1">
        <f t="array" ref="T209">_xlfn.IFS(S209&gt;=80%,"5",S209&gt;=70%,"4",S209&gt;=60%,"3",S209&gt;=50%,"2",S209&gt;=40%,"1",S209&lt;40%,"0")</f>
        <v>5</v>
      </c>
      <c r="U209" s="101">
        <v>15</v>
      </c>
      <c r="V209" s="101">
        <f t="shared" si="57"/>
        <v>2</v>
      </c>
      <c r="W209" s="100">
        <v>3</v>
      </c>
      <c r="X209" s="100">
        <v>3.3333333333333335</v>
      </c>
      <c r="Y209" s="100">
        <v>3.4</v>
      </c>
      <c r="Z209" s="100">
        <f t="shared" si="62"/>
        <v>16.733333333333334</v>
      </c>
      <c r="AA209" s="100">
        <f t="shared" si="63"/>
        <v>66.933333333333337</v>
      </c>
      <c r="AB209" s="99">
        <f t="shared" si="64"/>
        <v>6.6933333333333342</v>
      </c>
      <c r="AD209" s="82">
        <v>0.9176709401709402</v>
      </c>
      <c r="AE209" s="82">
        <f>Wellness!AR209</f>
        <v>1.0333333333333334</v>
      </c>
      <c r="AF209" s="82">
        <f t="shared" si="65"/>
        <v>0.97550213675213682</v>
      </c>
      <c r="AG209" s="100" t="str" cm="1">
        <f t="array" ref="AG209">_xlfn.IFS(AF209&gt;=80%,"5",AF209&gt;=70%,"4",AF209&gt;=60%,"3",AF209&gt;=50%,"2",AF209&gt;=40%,"1",AF209&lt;40%,"0")</f>
        <v>5</v>
      </c>
      <c r="AH209" s="101">
        <v>19</v>
      </c>
      <c r="AI209" s="101">
        <f t="shared" si="58"/>
        <v>2</v>
      </c>
      <c r="AJ209" s="100">
        <v>2.875</v>
      </c>
      <c r="AK209" s="100">
        <v>2.2222222222222223</v>
      </c>
      <c r="AL209" s="100">
        <v>1.625</v>
      </c>
      <c r="AM209" s="100">
        <f t="shared" si="66"/>
        <v>13.722222222222221</v>
      </c>
      <c r="AN209" s="100">
        <f t="shared" si="67"/>
        <v>54.888888888888886</v>
      </c>
      <c r="AO209" s="99">
        <f t="shared" si="68"/>
        <v>5.4888888888888889</v>
      </c>
      <c r="AQ209" s="82">
        <v>0.95539215686274515</v>
      </c>
      <c r="AR209" s="82">
        <f>Wellness!X209</f>
        <v>0.83333333333333337</v>
      </c>
      <c r="AS209" s="82">
        <f>AVERAGE(Discipline!$D209,Discipline!$E209)</f>
        <v>0.86155000000000004</v>
      </c>
      <c r="AT209" s="100" t="str" cm="1">
        <f t="array" ref="AT209">_xlfn.IFS(AS209&gt;=80%,"5",AS209&gt;=70%,"4",AS209&gt;=60%,"3",AS209&gt;=50%,"2",AS209&gt;=40%,"1",AS209&lt;40%,"0")</f>
        <v>5</v>
      </c>
      <c r="AU209" s="101">
        <v>10</v>
      </c>
      <c r="AV209" s="101">
        <f t="shared" si="59"/>
        <v>1</v>
      </c>
      <c r="AW209" s="100"/>
      <c r="AX209" s="100">
        <v>3.75</v>
      </c>
      <c r="AY209" s="100">
        <v>3.3333333333333335</v>
      </c>
      <c r="AZ209" s="100">
        <f t="shared" si="69"/>
        <v>13.083333333333334</v>
      </c>
      <c r="BA209" s="100">
        <f t="shared" si="70"/>
        <v>52.333333333333329</v>
      </c>
      <c r="BB209" s="99">
        <f t="shared" si="71"/>
        <v>5.2333333333333334</v>
      </c>
    </row>
    <row r="210" spans="1:54" s="77" customFormat="1" x14ac:dyDescent="0.3">
      <c r="A210" s="72">
        <v>206</v>
      </c>
      <c r="B210" s="64" t="s">
        <v>438</v>
      </c>
      <c r="C210" s="65" t="s">
        <v>439</v>
      </c>
      <c r="D210" s="103">
        <v>0.84620000000000006</v>
      </c>
      <c r="E210" s="103">
        <f>Wellness!D210</f>
        <v>0.2</v>
      </c>
      <c r="F210" s="103">
        <f>AVERAGE(Discipline!$D210,Discipline!$E210)</f>
        <v>0.52310000000000001</v>
      </c>
      <c r="G210" s="104" t="str" cm="1">
        <f t="array" ref="G210">_xlfn.IFS(F210&gt;=80%,"5",F210&gt;=70%,"4",F210&gt;=60%,"3",F210&gt;=50%,"2",F210&gt;=40%,"1",F210&lt;40%,"0")</f>
        <v>2</v>
      </c>
      <c r="H210" s="105">
        <v>4</v>
      </c>
      <c r="I210" s="105">
        <f t="shared" si="54"/>
        <v>0</v>
      </c>
      <c r="J210" s="104"/>
      <c r="K210" s="104">
        <v>2.5</v>
      </c>
      <c r="L210" s="104">
        <v>2.875</v>
      </c>
      <c r="M210" s="104">
        <f t="shared" si="55"/>
        <v>7.375</v>
      </c>
      <c r="N210" s="104">
        <f t="shared" si="56"/>
        <v>36.875</v>
      </c>
      <c r="O210" s="106">
        <f t="shared" si="60"/>
        <v>3.6875</v>
      </c>
      <c r="Q210" s="103">
        <f>IFERROR(VLOOKUP(B210,[1]Sheet1!B$4:E$241,4,FALSE),"ER")</f>
        <v>0.55867647058823522</v>
      </c>
      <c r="R210" s="103">
        <f>Wellness!X210</f>
        <v>0.1</v>
      </c>
      <c r="S210" s="103">
        <f t="shared" si="61"/>
        <v>0.3293382352941176</v>
      </c>
      <c r="T210" s="104" t="str" cm="1">
        <f t="array" ref="T210">_xlfn.IFS(S210&gt;=80%,"5",S210&gt;=70%,"4",S210&gt;=60%,"3",S210&gt;=50%,"2",S210&gt;=40%,"1",S210&lt;40%,"0")</f>
        <v>0</v>
      </c>
      <c r="U210" s="105">
        <v>3</v>
      </c>
      <c r="V210" s="105">
        <f t="shared" si="57"/>
        <v>0</v>
      </c>
      <c r="W210" s="104">
        <v>0</v>
      </c>
      <c r="X210" s="104">
        <v>1.4285714285714286</v>
      </c>
      <c r="Y210" s="104">
        <v>2.2000000000000002</v>
      </c>
      <c r="Z210" s="100">
        <f t="shared" si="62"/>
        <v>3.628571428571429</v>
      </c>
      <c r="AA210" s="100">
        <f t="shared" si="63"/>
        <v>14.514285714285716</v>
      </c>
      <c r="AB210" s="106">
        <f t="shared" si="64"/>
        <v>1.4514285714285717</v>
      </c>
      <c r="AD210" s="82">
        <v>0.5176756885090219</v>
      </c>
      <c r="AE210" s="82">
        <f>Wellness!AR210</f>
        <v>0.3</v>
      </c>
      <c r="AF210" s="82">
        <f t="shared" si="65"/>
        <v>0.40883784425451097</v>
      </c>
      <c r="AG210" s="104" t="str" cm="1">
        <f t="array" ref="AG210">_xlfn.IFS(AF210&gt;=80%,"5",AF210&gt;=70%,"4",AF210&gt;=60%,"3",AF210&gt;=50%,"2",AF210&gt;=40%,"1",AF210&lt;40%,"0")</f>
        <v>1</v>
      </c>
      <c r="AH210" s="105">
        <v>5</v>
      </c>
      <c r="AI210" s="105">
        <f t="shared" si="58"/>
        <v>0</v>
      </c>
      <c r="AJ210" s="104">
        <v>3</v>
      </c>
      <c r="AK210" s="104">
        <v>2.6666666666666665</v>
      </c>
      <c r="AL210" s="104">
        <v>2.5</v>
      </c>
      <c r="AM210" s="100">
        <f t="shared" si="66"/>
        <v>9.1666666666666661</v>
      </c>
      <c r="AN210" s="100">
        <f t="shared" si="67"/>
        <v>36.666666666666664</v>
      </c>
      <c r="AO210" s="106">
        <f t="shared" si="68"/>
        <v>3.6666666666666665</v>
      </c>
      <c r="AQ210" s="82">
        <v>0.56498599439775909</v>
      </c>
      <c r="AR210" s="82">
        <f>Wellness!X210</f>
        <v>0.1</v>
      </c>
      <c r="AS210" s="103">
        <f>AVERAGE(Discipline!$D210,Discipline!$E210)</f>
        <v>0.52310000000000001</v>
      </c>
      <c r="AT210" s="104" t="str" cm="1">
        <f t="array" ref="AT210">_xlfn.IFS(AS210&gt;=80%,"5",AS210&gt;=70%,"4",AS210&gt;=60%,"3",AS210&gt;=50%,"2",AS210&gt;=40%,"1",AS210&lt;40%,"0")</f>
        <v>2</v>
      </c>
      <c r="AU210" s="105">
        <v>4</v>
      </c>
      <c r="AV210" s="105">
        <f t="shared" si="59"/>
        <v>0</v>
      </c>
      <c r="AW210" s="104"/>
      <c r="AX210" s="104">
        <v>1.75</v>
      </c>
      <c r="AY210" s="104">
        <v>1.3333333333333333</v>
      </c>
      <c r="AZ210" s="100">
        <f t="shared" si="69"/>
        <v>5.083333333333333</v>
      </c>
      <c r="BA210" s="100">
        <f t="shared" si="70"/>
        <v>20.333333333333332</v>
      </c>
      <c r="BB210" s="106">
        <f t="shared" si="71"/>
        <v>2.0333333333333332</v>
      </c>
    </row>
    <row r="211" spans="1:54" s="77" customFormat="1" x14ac:dyDescent="0.3">
      <c r="A211" s="71">
        <v>207</v>
      </c>
      <c r="B211" s="60" t="s">
        <v>440</v>
      </c>
      <c r="C211" s="61" t="s">
        <v>441</v>
      </c>
      <c r="D211" s="82">
        <v>1</v>
      </c>
      <c r="E211" s="82">
        <f>Wellness!D211</f>
        <v>0.66666666666666663</v>
      </c>
      <c r="F211" s="82">
        <f>AVERAGE(Discipline!$D211,Discipline!$E211)</f>
        <v>0.83333333333333326</v>
      </c>
      <c r="G211" s="100" t="str" cm="1">
        <f t="array" ref="G211">_xlfn.IFS(F211&gt;=80%,"5",F211&gt;=70%,"4",F211&gt;=60%,"3",F211&gt;=50%,"2",F211&gt;=40%,"1",F211&lt;40%,"0")</f>
        <v>5</v>
      </c>
      <c r="H211" s="101">
        <v>8</v>
      </c>
      <c r="I211" s="101">
        <f t="shared" si="54"/>
        <v>0</v>
      </c>
      <c r="J211" s="100"/>
      <c r="K211" s="100">
        <v>3</v>
      </c>
      <c r="L211" s="100">
        <v>3</v>
      </c>
      <c r="M211" s="100">
        <f t="shared" si="55"/>
        <v>11</v>
      </c>
      <c r="N211" s="100">
        <f t="shared" si="56"/>
        <v>55.000000000000007</v>
      </c>
      <c r="O211" s="99">
        <f t="shared" si="60"/>
        <v>5.5000000000000009</v>
      </c>
      <c r="Q211" s="82">
        <f>IFERROR(VLOOKUP(B211,[1]Sheet1!B$4:E$241,4,FALSE),"ER")</f>
        <v>0.83952762923351154</v>
      </c>
      <c r="R211" s="82">
        <f>Wellness!X211</f>
        <v>0.66666666666666663</v>
      </c>
      <c r="S211" s="82">
        <f t="shared" si="61"/>
        <v>0.75309714795008909</v>
      </c>
      <c r="T211" s="100" t="str" cm="1">
        <f t="array" ref="T211">_xlfn.IFS(S211&gt;=80%,"5",S211&gt;=70%,"4",S211&gt;=60%,"3",S211&gt;=50%,"2",S211&gt;=40%,"1",S211&lt;40%,"0")</f>
        <v>4</v>
      </c>
      <c r="U211" s="101">
        <v>12</v>
      </c>
      <c r="V211" s="101">
        <f t="shared" si="57"/>
        <v>1</v>
      </c>
      <c r="W211" s="100">
        <v>0</v>
      </c>
      <c r="X211" s="100">
        <v>2.1666666666666665</v>
      </c>
      <c r="Y211" s="100">
        <v>2.4</v>
      </c>
      <c r="Z211" s="100">
        <f t="shared" si="62"/>
        <v>9.5666666666666664</v>
      </c>
      <c r="AA211" s="100">
        <f t="shared" si="63"/>
        <v>38.266666666666666</v>
      </c>
      <c r="AB211" s="99">
        <f t="shared" si="64"/>
        <v>3.8266666666666667</v>
      </c>
      <c r="AD211" s="82">
        <v>0.80704656862745094</v>
      </c>
      <c r="AE211" s="82">
        <f>Wellness!AR211</f>
        <v>0.66666666666666663</v>
      </c>
      <c r="AF211" s="82">
        <f t="shared" si="65"/>
        <v>0.73685661764705879</v>
      </c>
      <c r="AG211" s="100" t="str" cm="1">
        <f t="array" ref="AG211">_xlfn.IFS(AF211&gt;=80%,"5",AF211&gt;=70%,"4",AF211&gt;=60%,"3",AF211&gt;=50%,"2",AF211&gt;=40%,"1",AF211&lt;40%,"0")</f>
        <v>4</v>
      </c>
      <c r="AH211" s="101">
        <v>13</v>
      </c>
      <c r="AI211" s="101">
        <f t="shared" si="58"/>
        <v>1</v>
      </c>
      <c r="AJ211" s="100">
        <v>3.25</v>
      </c>
      <c r="AK211" s="100">
        <v>2.6666666666666665</v>
      </c>
      <c r="AL211" s="100">
        <v>2.625</v>
      </c>
      <c r="AM211" s="100">
        <f t="shared" si="66"/>
        <v>13.541666666666666</v>
      </c>
      <c r="AN211" s="100">
        <f t="shared" si="67"/>
        <v>54.166666666666664</v>
      </c>
      <c r="AO211" s="99">
        <f t="shared" si="68"/>
        <v>5.416666666666667</v>
      </c>
      <c r="AQ211" s="82">
        <v>0.9202380952380953</v>
      </c>
      <c r="AR211" s="82">
        <f>Wellness!X211</f>
        <v>0.66666666666666663</v>
      </c>
      <c r="AS211" s="82">
        <f>AVERAGE(Discipline!$D211,Discipline!$E211)</f>
        <v>0.83333333333333326</v>
      </c>
      <c r="AT211" s="100" t="str" cm="1">
        <f t="array" ref="AT211">_xlfn.IFS(AS211&gt;=80%,"5",AS211&gt;=70%,"4",AS211&gt;=60%,"3",AS211&gt;=50%,"2",AS211&gt;=40%,"1",AS211&lt;40%,"0")</f>
        <v>5</v>
      </c>
      <c r="AU211" s="101">
        <v>8</v>
      </c>
      <c r="AV211" s="101">
        <f t="shared" si="59"/>
        <v>0</v>
      </c>
      <c r="AW211" s="100"/>
      <c r="AX211" s="100">
        <v>2.75</v>
      </c>
      <c r="AY211" s="100">
        <v>2.3333333333333335</v>
      </c>
      <c r="AZ211" s="100">
        <f t="shared" si="69"/>
        <v>10.083333333333334</v>
      </c>
      <c r="BA211" s="100">
        <f t="shared" si="70"/>
        <v>40.333333333333336</v>
      </c>
      <c r="BB211" s="99">
        <f t="shared" si="71"/>
        <v>4.0333333333333341</v>
      </c>
    </row>
    <row r="212" spans="1:54" s="77" customFormat="1" x14ac:dyDescent="0.3">
      <c r="A212" s="72">
        <v>208</v>
      </c>
      <c r="B212" s="64" t="s">
        <v>442</v>
      </c>
      <c r="C212" s="65" t="s">
        <v>443</v>
      </c>
      <c r="D212" s="103">
        <v>0.95</v>
      </c>
      <c r="E212" s="103">
        <f>Wellness!D212</f>
        <v>0.66666666666666663</v>
      </c>
      <c r="F212" s="103">
        <f>AVERAGE(Discipline!$D212,Discipline!$E212)</f>
        <v>0.80833333333333335</v>
      </c>
      <c r="G212" s="104" t="str" cm="1">
        <f t="array" ref="G212">_xlfn.IFS(F212&gt;=80%,"5",F212&gt;=70%,"4",F212&gt;=60%,"3",F212&gt;=50%,"2",F212&gt;=40%,"1",F212&lt;40%,"0")</f>
        <v>5</v>
      </c>
      <c r="H212" s="105">
        <v>14</v>
      </c>
      <c r="I212" s="105">
        <f t="shared" si="54"/>
        <v>1</v>
      </c>
      <c r="J212" s="104"/>
      <c r="K212" s="104">
        <v>4</v>
      </c>
      <c r="L212" s="104">
        <v>3.4375</v>
      </c>
      <c r="M212" s="104">
        <f t="shared" si="55"/>
        <v>13.4375</v>
      </c>
      <c r="N212" s="104">
        <f t="shared" si="56"/>
        <v>67.1875</v>
      </c>
      <c r="O212" s="106">
        <f t="shared" si="60"/>
        <v>6.71875</v>
      </c>
      <c r="Q212" s="103">
        <f>IFERROR(VLOOKUP(B212,[1]Sheet1!B$4:E$241,4,FALSE),"ER")</f>
        <v>0.8138844086021505</v>
      </c>
      <c r="R212" s="103">
        <f>Wellness!X212</f>
        <v>0.66666666666666663</v>
      </c>
      <c r="S212" s="103">
        <f t="shared" si="61"/>
        <v>0.74027553763440856</v>
      </c>
      <c r="T212" s="104" t="str" cm="1">
        <f t="array" ref="T212">_xlfn.IFS(S212&gt;=80%,"5",S212&gt;=70%,"4",S212&gt;=60%,"3",S212&gt;=50%,"2",S212&gt;=40%,"1",S212&lt;40%,"0")</f>
        <v>4</v>
      </c>
      <c r="U212" s="105">
        <v>2</v>
      </c>
      <c r="V212" s="105">
        <f t="shared" si="57"/>
        <v>0</v>
      </c>
      <c r="W212" s="104">
        <v>0</v>
      </c>
      <c r="X212" s="104">
        <v>3.3333333333333335</v>
      </c>
      <c r="Y212" s="104">
        <v>4.5999999999999996</v>
      </c>
      <c r="Z212" s="100">
        <f t="shared" si="62"/>
        <v>11.933333333333334</v>
      </c>
      <c r="AA212" s="100">
        <f t="shared" si="63"/>
        <v>47.733333333333334</v>
      </c>
      <c r="AB212" s="106">
        <f t="shared" si="64"/>
        <v>4.7733333333333334</v>
      </c>
      <c r="AD212" s="82">
        <v>0.64319852941176481</v>
      </c>
      <c r="AE212" s="82">
        <f>Wellness!AR212</f>
        <v>0.66666666666666663</v>
      </c>
      <c r="AF212" s="82">
        <f t="shared" si="65"/>
        <v>0.65493259803921577</v>
      </c>
      <c r="AG212" s="104" t="str" cm="1">
        <f t="array" ref="AG212">_xlfn.IFS(AF212&gt;=80%,"5",AF212&gt;=70%,"4",AF212&gt;=60%,"3",AF212&gt;=50%,"2",AF212&gt;=40%,"1",AF212&lt;40%,"0")</f>
        <v>3</v>
      </c>
      <c r="AH212" s="105">
        <v>10</v>
      </c>
      <c r="AI212" s="105">
        <f t="shared" si="58"/>
        <v>1</v>
      </c>
      <c r="AJ212" s="104">
        <v>2.125</v>
      </c>
      <c r="AK212" s="104">
        <v>0.77777777777777779</v>
      </c>
      <c r="AL212" s="104">
        <v>1.625</v>
      </c>
      <c r="AM212" s="100">
        <f t="shared" si="66"/>
        <v>8.5277777777777786</v>
      </c>
      <c r="AN212" s="100">
        <f t="shared" si="67"/>
        <v>34.111111111111114</v>
      </c>
      <c r="AO212" s="106">
        <f t="shared" si="68"/>
        <v>3.4111111111111114</v>
      </c>
      <c r="AQ212" s="82">
        <v>0.86197916666666674</v>
      </c>
      <c r="AR212" s="82">
        <f>Wellness!X212</f>
        <v>0.66666666666666663</v>
      </c>
      <c r="AS212" s="103">
        <f>AVERAGE(Discipline!$D212,Discipline!$E212)</f>
        <v>0.80833333333333335</v>
      </c>
      <c r="AT212" s="104" t="str" cm="1">
        <f t="array" ref="AT212">_xlfn.IFS(AS212&gt;=80%,"5",AS212&gt;=70%,"4",AS212&gt;=60%,"3",AS212&gt;=50%,"2",AS212&gt;=40%,"1",AS212&lt;40%,"0")</f>
        <v>5</v>
      </c>
      <c r="AU212" s="105">
        <v>14</v>
      </c>
      <c r="AV212" s="105">
        <f t="shared" si="59"/>
        <v>1</v>
      </c>
      <c r="AW212" s="104"/>
      <c r="AX212" s="104">
        <v>3.125</v>
      </c>
      <c r="AY212" s="104">
        <v>3</v>
      </c>
      <c r="AZ212" s="100">
        <f t="shared" si="69"/>
        <v>12.125</v>
      </c>
      <c r="BA212" s="100">
        <f t="shared" si="70"/>
        <v>48.5</v>
      </c>
      <c r="BB212" s="106">
        <f t="shared" si="71"/>
        <v>4.8500000000000005</v>
      </c>
    </row>
    <row r="213" spans="1:54" s="77" customFormat="1" x14ac:dyDescent="0.3">
      <c r="A213" s="71">
        <v>209</v>
      </c>
      <c r="B213" s="60" t="s">
        <v>444</v>
      </c>
      <c r="C213" s="61" t="s">
        <v>445</v>
      </c>
      <c r="D213" s="82">
        <v>1</v>
      </c>
      <c r="E213" s="82">
        <f>Wellness!D213</f>
        <v>0.66666666666666663</v>
      </c>
      <c r="F213" s="82">
        <f>AVERAGE(Discipline!$D213,Discipline!$E213)</f>
        <v>0.83333333333333326</v>
      </c>
      <c r="G213" s="100" t="str" cm="1">
        <f t="array" ref="G213">_xlfn.IFS(F213&gt;=80%,"5",F213&gt;=70%,"4",F213&gt;=60%,"3",F213&gt;=50%,"2",F213&gt;=40%,"1",F213&lt;40%,"0")</f>
        <v>5</v>
      </c>
      <c r="H213" s="101">
        <v>0</v>
      </c>
      <c r="I213" s="101">
        <f t="shared" si="54"/>
        <v>0</v>
      </c>
      <c r="J213" s="100"/>
      <c r="K213" s="100">
        <v>2.5</v>
      </c>
      <c r="L213" s="100">
        <v>3.75</v>
      </c>
      <c r="M213" s="100">
        <f t="shared" si="55"/>
        <v>11.25</v>
      </c>
      <c r="N213" s="100">
        <f t="shared" si="56"/>
        <v>56.25</v>
      </c>
      <c r="O213" s="99">
        <f t="shared" si="60"/>
        <v>5.625</v>
      </c>
      <c r="Q213" s="82">
        <f>IFERROR(VLOOKUP(B213,[1]Sheet1!B$4:E$241,4,FALSE),"ER")</f>
        <v>0.78479166666666667</v>
      </c>
      <c r="R213" s="82">
        <f>Wellness!X213</f>
        <v>0.66666666666666663</v>
      </c>
      <c r="S213" s="82">
        <f t="shared" si="61"/>
        <v>0.72572916666666665</v>
      </c>
      <c r="T213" s="100" t="str" cm="1">
        <f t="array" ref="T213">_xlfn.IFS(S213&gt;=80%,"5",S213&gt;=70%,"4",S213&gt;=60%,"3",S213&gt;=50%,"2",S213&gt;=40%,"1",S213&lt;40%,"0")</f>
        <v>4</v>
      </c>
      <c r="U213" s="101">
        <v>0</v>
      </c>
      <c r="V213" s="101">
        <f t="shared" si="57"/>
        <v>0</v>
      </c>
      <c r="W213" s="100">
        <v>2</v>
      </c>
      <c r="X213" s="100">
        <v>3.1428571428571428</v>
      </c>
      <c r="Y213" s="100">
        <v>3.2</v>
      </c>
      <c r="Z213" s="100">
        <f t="shared" si="62"/>
        <v>12.342857142857142</v>
      </c>
      <c r="AA213" s="100">
        <f t="shared" si="63"/>
        <v>49.371428571428567</v>
      </c>
      <c r="AB213" s="99">
        <f t="shared" si="64"/>
        <v>4.9371428571428568</v>
      </c>
      <c r="AD213" s="82">
        <v>0.96250000000000002</v>
      </c>
      <c r="AE213" s="82">
        <f>Wellness!AR213</f>
        <v>0.66666666666666663</v>
      </c>
      <c r="AF213" s="82">
        <f t="shared" si="65"/>
        <v>0.81458333333333333</v>
      </c>
      <c r="AG213" s="100" t="str" cm="1">
        <f t="array" ref="AG213">_xlfn.IFS(AF213&gt;=80%,"5",AF213&gt;=70%,"4",AF213&gt;=60%,"3",AF213&gt;=50%,"2",AF213&gt;=40%,"1",AF213&lt;40%,"0")</f>
        <v>5</v>
      </c>
      <c r="AH213" s="101">
        <v>1</v>
      </c>
      <c r="AI213" s="101">
        <f t="shared" si="58"/>
        <v>0</v>
      </c>
      <c r="AJ213" s="100">
        <v>2.875</v>
      </c>
      <c r="AK213" s="100">
        <v>2.3333333333333335</v>
      </c>
      <c r="AL213" s="100">
        <v>2.25</v>
      </c>
      <c r="AM213" s="100">
        <f t="shared" si="66"/>
        <v>12.458333333333334</v>
      </c>
      <c r="AN213" s="100">
        <f t="shared" si="67"/>
        <v>49.833333333333336</v>
      </c>
      <c r="AO213" s="99">
        <f t="shared" si="68"/>
        <v>4.9833333333333343</v>
      </c>
      <c r="AQ213" s="82">
        <v>0.98062499999999997</v>
      </c>
      <c r="AR213" s="82">
        <f>Wellness!X213</f>
        <v>0.66666666666666663</v>
      </c>
      <c r="AS213" s="82">
        <f>AVERAGE(Discipline!$D213,Discipline!$E213)</f>
        <v>0.83333333333333326</v>
      </c>
      <c r="AT213" s="100" t="str" cm="1">
        <f t="array" ref="AT213">_xlfn.IFS(AS213&gt;=80%,"5",AS213&gt;=70%,"4",AS213&gt;=60%,"3",AS213&gt;=50%,"2",AS213&gt;=40%,"1",AS213&lt;40%,"0")</f>
        <v>5</v>
      </c>
      <c r="AU213" s="101">
        <v>0</v>
      </c>
      <c r="AV213" s="101">
        <f t="shared" si="59"/>
        <v>0</v>
      </c>
      <c r="AW213" s="100"/>
      <c r="AX213" s="100">
        <v>2.5</v>
      </c>
      <c r="AY213" s="100">
        <v>2.3333333333333335</v>
      </c>
      <c r="AZ213" s="100">
        <f t="shared" si="69"/>
        <v>9.8333333333333339</v>
      </c>
      <c r="BA213" s="100">
        <f t="shared" si="70"/>
        <v>39.333333333333336</v>
      </c>
      <c r="BB213" s="99">
        <f t="shared" si="71"/>
        <v>3.9333333333333336</v>
      </c>
    </row>
    <row r="214" spans="1:54" s="77" customFormat="1" x14ac:dyDescent="0.3">
      <c r="A214" s="72">
        <v>210</v>
      </c>
      <c r="B214" s="64" t="s">
        <v>446</v>
      </c>
      <c r="C214" s="65" t="s">
        <v>447</v>
      </c>
      <c r="D214" s="103">
        <v>0.76919999999999999</v>
      </c>
      <c r="E214" s="103">
        <f>Wellness!D214</f>
        <v>0.66666666666666663</v>
      </c>
      <c r="F214" s="103">
        <f>AVERAGE(Discipline!$D214,Discipline!$E214)</f>
        <v>0.71793333333333331</v>
      </c>
      <c r="G214" s="104" t="str" cm="1">
        <f t="array" ref="G214">_xlfn.IFS(F214&gt;=80%,"5",F214&gt;=70%,"4",F214&gt;=60%,"3",F214&gt;=50%,"2",F214&gt;=40%,"1",F214&lt;40%,"0")</f>
        <v>4</v>
      </c>
      <c r="H214" s="105">
        <v>10</v>
      </c>
      <c r="I214" s="105">
        <f t="shared" si="54"/>
        <v>1</v>
      </c>
      <c r="J214" s="104"/>
      <c r="K214" s="104">
        <v>2.0535714285714284</v>
      </c>
      <c r="L214" s="104">
        <v>2.2321428571428572</v>
      </c>
      <c r="M214" s="104">
        <f t="shared" si="55"/>
        <v>9.2857142857142865</v>
      </c>
      <c r="N214" s="104">
        <f t="shared" si="56"/>
        <v>46.428571428571431</v>
      </c>
      <c r="O214" s="106">
        <f t="shared" si="60"/>
        <v>4.6428571428571432</v>
      </c>
      <c r="Q214" s="103">
        <f>IFERROR(VLOOKUP(B214,[1]Sheet1!B$4:E$241,4,FALSE),"ER")</f>
        <v>0.83036541889483051</v>
      </c>
      <c r="R214" s="103">
        <f>Wellness!X214</f>
        <v>0.66666666666666663</v>
      </c>
      <c r="S214" s="103">
        <f t="shared" si="61"/>
        <v>0.74851604278074857</v>
      </c>
      <c r="T214" s="104" t="str" cm="1">
        <f t="array" ref="T214">_xlfn.IFS(S214&gt;=80%,"5",S214&gt;=70%,"4",S214&gt;=60%,"3",S214&gt;=50%,"2",S214&gt;=40%,"1",S214&lt;40%,"0")</f>
        <v>4</v>
      </c>
      <c r="U214" s="105">
        <v>5</v>
      </c>
      <c r="V214" s="105">
        <f t="shared" si="57"/>
        <v>0</v>
      </c>
      <c r="W214" s="104">
        <v>1</v>
      </c>
      <c r="X214" s="104">
        <v>2</v>
      </c>
      <c r="Y214" s="104">
        <v>2</v>
      </c>
      <c r="Z214" s="100">
        <f t="shared" si="62"/>
        <v>9</v>
      </c>
      <c r="AA214" s="100">
        <f t="shared" si="63"/>
        <v>36</v>
      </c>
      <c r="AB214" s="106">
        <f t="shared" si="64"/>
        <v>3.6</v>
      </c>
      <c r="AD214" s="82">
        <v>0.8510416666666667</v>
      </c>
      <c r="AE214" s="82">
        <f>Wellness!AR214</f>
        <v>0.66666666666666663</v>
      </c>
      <c r="AF214" s="82">
        <f t="shared" si="65"/>
        <v>0.75885416666666661</v>
      </c>
      <c r="AG214" s="104" t="str" cm="1">
        <f t="array" ref="AG214">_xlfn.IFS(AF214&gt;=80%,"5",AF214&gt;=70%,"4",AF214&gt;=60%,"3",AF214&gt;=50%,"2",AF214&gt;=40%,"1",AF214&lt;40%,"0")</f>
        <v>4</v>
      </c>
      <c r="AH214" s="105">
        <v>12</v>
      </c>
      <c r="AI214" s="105">
        <f t="shared" si="58"/>
        <v>1</v>
      </c>
      <c r="AJ214" s="104">
        <v>2.75</v>
      </c>
      <c r="AK214" s="104">
        <v>1.8888888888888888</v>
      </c>
      <c r="AL214" s="104">
        <v>2</v>
      </c>
      <c r="AM214" s="100">
        <f t="shared" si="66"/>
        <v>11.638888888888889</v>
      </c>
      <c r="AN214" s="100">
        <f t="shared" si="67"/>
        <v>46.555555555555557</v>
      </c>
      <c r="AO214" s="106">
        <f t="shared" si="68"/>
        <v>4.6555555555555559</v>
      </c>
      <c r="AQ214" s="82">
        <v>0.82702445652173906</v>
      </c>
      <c r="AR214" s="82">
        <f>Wellness!X214</f>
        <v>0.66666666666666663</v>
      </c>
      <c r="AS214" s="103">
        <f>AVERAGE(Discipline!$D214,Discipline!$E214)</f>
        <v>0.71793333333333331</v>
      </c>
      <c r="AT214" s="104" t="str" cm="1">
        <f t="array" ref="AT214">_xlfn.IFS(AS214&gt;=80%,"5",AS214&gt;=70%,"4",AS214&gt;=60%,"3",AS214&gt;=50%,"2",AS214&gt;=40%,"1",AS214&lt;40%,"0")</f>
        <v>4</v>
      </c>
      <c r="AU214" s="105">
        <v>10</v>
      </c>
      <c r="AV214" s="105">
        <f t="shared" si="59"/>
        <v>1</v>
      </c>
      <c r="AW214" s="104"/>
      <c r="AX214" s="104">
        <v>3.25</v>
      </c>
      <c r="AY214" s="104">
        <v>3.6666666666666665</v>
      </c>
      <c r="AZ214" s="100">
        <f t="shared" si="69"/>
        <v>11.916666666666666</v>
      </c>
      <c r="BA214" s="100">
        <f t="shared" si="70"/>
        <v>47.666666666666664</v>
      </c>
      <c r="BB214" s="106">
        <f t="shared" si="71"/>
        <v>4.7666666666666666</v>
      </c>
    </row>
    <row r="215" spans="1:54" s="77" customFormat="1" x14ac:dyDescent="0.3">
      <c r="A215" s="71">
        <v>211</v>
      </c>
      <c r="B215" s="60" t="s">
        <v>448</v>
      </c>
      <c r="C215" s="61" t="s">
        <v>449</v>
      </c>
      <c r="D215" s="82">
        <v>1</v>
      </c>
      <c r="E215" s="82">
        <f>Wellness!D215</f>
        <v>0.8</v>
      </c>
      <c r="F215" s="82">
        <f>AVERAGE(Discipline!$D215,Discipline!$E215)</f>
        <v>0.9</v>
      </c>
      <c r="G215" s="100" t="str" cm="1">
        <f t="array" ref="G215">_xlfn.IFS(F215&gt;=80%,"5",F215&gt;=70%,"4",F215&gt;=60%,"3",F215&gt;=50%,"2",F215&gt;=40%,"1",F215&lt;40%,"0")</f>
        <v>5</v>
      </c>
      <c r="H215" s="101">
        <v>7</v>
      </c>
      <c r="I215" s="101">
        <f t="shared" si="54"/>
        <v>0</v>
      </c>
      <c r="J215" s="100"/>
      <c r="K215" s="100">
        <v>2</v>
      </c>
      <c r="L215" s="100">
        <v>2.4375</v>
      </c>
      <c r="M215" s="100">
        <f t="shared" si="55"/>
        <v>9.4375</v>
      </c>
      <c r="N215" s="100">
        <f t="shared" si="56"/>
        <v>47.1875</v>
      </c>
      <c r="O215" s="99">
        <f t="shared" si="60"/>
        <v>4.71875</v>
      </c>
      <c r="Q215" s="82">
        <f>IFERROR(VLOOKUP(B215,[1]Sheet1!B$4:E$241,4,FALSE),"ER")</f>
        <v>0.88505793226381457</v>
      </c>
      <c r="R215" s="82">
        <f>Wellness!X215</f>
        <v>0.8</v>
      </c>
      <c r="S215" s="82">
        <f t="shared" si="61"/>
        <v>0.84252896613190731</v>
      </c>
      <c r="T215" s="100" t="str" cm="1">
        <f t="array" ref="T215">_xlfn.IFS(S215&gt;=80%,"5",S215&gt;=70%,"4",S215&gt;=60%,"3",S215&gt;=50%,"2",S215&gt;=40%,"1",S215&lt;40%,"0")</f>
        <v>5</v>
      </c>
      <c r="U215" s="101">
        <v>13</v>
      </c>
      <c r="V215" s="101">
        <f t="shared" si="57"/>
        <v>1</v>
      </c>
      <c r="W215" s="100">
        <v>3</v>
      </c>
      <c r="X215" s="100">
        <v>3.5</v>
      </c>
      <c r="Y215" s="100">
        <v>3.8</v>
      </c>
      <c r="Z215" s="100">
        <f t="shared" si="62"/>
        <v>16.3</v>
      </c>
      <c r="AA215" s="100">
        <f t="shared" si="63"/>
        <v>65.2</v>
      </c>
      <c r="AB215" s="99">
        <f t="shared" si="64"/>
        <v>6.5200000000000005</v>
      </c>
      <c r="AD215" s="82">
        <v>0.91080246913580254</v>
      </c>
      <c r="AE215" s="82">
        <f>Wellness!AR215</f>
        <v>0.73333333333333328</v>
      </c>
      <c r="AF215" s="82">
        <f t="shared" si="65"/>
        <v>0.82206790123456797</v>
      </c>
      <c r="AG215" s="100" t="str" cm="1">
        <f t="array" ref="AG215">_xlfn.IFS(AF215&gt;=80%,"5",AF215&gt;=70%,"4",AF215&gt;=60%,"3",AF215&gt;=50%,"2",AF215&gt;=40%,"1",AF215&lt;40%,"0")</f>
        <v>5</v>
      </c>
      <c r="AH215" s="101">
        <v>13</v>
      </c>
      <c r="AI215" s="101">
        <f t="shared" si="58"/>
        <v>1</v>
      </c>
      <c r="AJ215" s="100">
        <v>1.2</v>
      </c>
      <c r="AK215" s="100">
        <v>1.6666666666666667</v>
      </c>
      <c r="AL215" s="100">
        <v>1.2</v>
      </c>
      <c r="AM215" s="100">
        <f t="shared" si="66"/>
        <v>10.066666666666666</v>
      </c>
      <c r="AN215" s="100">
        <f t="shared" si="67"/>
        <v>40.266666666666666</v>
      </c>
      <c r="AO215" s="99">
        <f t="shared" si="68"/>
        <v>4.0266666666666664</v>
      </c>
      <c r="AQ215" s="82">
        <v>0.93333333333333346</v>
      </c>
      <c r="AR215" s="82">
        <f>Wellness!X215</f>
        <v>0.8</v>
      </c>
      <c r="AS215" s="82">
        <f>AVERAGE(Discipline!$D215,Discipline!$E215)</f>
        <v>0.9</v>
      </c>
      <c r="AT215" s="100" t="str" cm="1">
        <f t="array" ref="AT215">_xlfn.IFS(AS215&gt;=80%,"5",AS215&gt;=70%,"4",AS215&gt;=60%,"3",AS215&gt;=50%,"2",AS215&gt;=40%,"1",AS215&lt;40%,"0")</f>
        <v>5</v>
      </c>
      <c r="AU215" s="101">
        <v>7</v>
      </c>
      <c r="AV215" s="101">
        <f t="shared" si="59"/>
        <v>0</v>
      </c>
      <c r="AW215" s="100"/>
      <c r="AX215" s="100">
        <v>3.75</v>
      </c>
      <c r="AY215" s="100">
        <v>3.3333333333333335</v>
      </c>
      <c r="AZ215" s="100">
        <f t="shared" si="69"/>
        <v>12.083333333333334</v>
      </c>
      <c r="BA215" s="100">
        <f t="shared" si="70"/>
        <v>48.333333333333336</v>
      </c>
      <c r="BB215" s="99">
        <f t="shared" si="71"/>
        <v>4.8333333333333339</v>
      </c>
    </row>
    <row r="216" spans="1:54" s="77" customFormat="1" x14ac:dyDescent="0.3">
      <c r="A216" s="72">
        <v>212</v>
      </c>
      <c r="B216" s="64" t="s">
        <v>450</v>
      </c>
      <c r="C216" s="65" t="s">
        <v>451</v>
      </c>
      <c r="D216" s="103">
        <v>0.92310000000000003</v>
      </c>
      <c r="E216" s="103">
        <f>Wellness!D216</f>
        <v>0.93333333333333335</v>
      </c>
      <c r="F216" s="103">
        <f>AVERAGE(Discipline!$D216,Discipline!$E216)</f>
        <v>0.92821666666666669</v>
      </c>
      <c r="G216" s="104" t="str" cm="1">
        <f t="array" ref="G216">_xlfn.IFS(F216&gt;=80%,"5",F216&gt;=70%,"4",F216&gt;=60%,"3",F216&gt;=50%,"2",F216&gt;=40%,"1",F216&lt;40%,"0")</f>
        <v>5</v>
      </c>
      <c r="H216" s="105">
        <v>10</v>
      </c>
      <c r="I216" s="105">
        <f t="shared" si="54"/>
        <v>1</v>
      </c>
      <c r="J216" s="104"/>
      <c r="K216" s="104">
        <v>4</v>
      </c>
      <c r="L216" s="104">
        <v>3.4375</v>
      </c>
      <c r="M216" s="104">
        <f t="shared" si="55"/>
        <v>13.4375</v>
      </c>
      <c r="N216" s="104">
        <f t="shared" si="56"/>
        <v>67.1875</v>
      </c>
      <c r="O216" s="106">
        <f t="shared" si="60"/>
        <v>6.71875</v>
      </c>
      <c r="Q216" s="103">
        <f>IFERROR(VLOOKUP(B216,[1]Sheet1!B$4:E$241,4,FALSE),"ER")</f>
        <v>0.94598484848484854</v>
      </c>
      <c r="R216" s="103">
        <f>Wellness!X216</f>
        <v>1</v>
      </c>
      <c r="S216" s="103">
        <f t="shared" si="61"/>
        <v>0.97299242424242427</v>
      </c>
      <c r="T216" s="104" t="str" cm="1">
        <f t="array" ref="T216">_xlfn.IFS(S216&gt;=80%,"5",S216&gt;=70%,"4",S216&gt;=60%,"3",S216&gt;=50%,"2",S216&gt;=40%,"1",S216&lt;40%,"0")</f>
        <v>5</v>
      </c>
      <c r="U216" s="105">
        <v>7</v>
      </c>
      <c r="V216" s="105">
        <f t="shared" si="57"/>
        <v>0</v>
      </c>
      <c r="W216" s="104">
        <v>0</v>
      </c>
      <c r="X216" s="104">
        <v>3.5</v>
      </c>
      <c r="Y216" s="104">
        <v>4.4000000000000004</v>
      </c>
      <c r="Z216" s="100">
        <f t="shared" si="62"/>
        <v>12.9</v>
      </c>
      <c r="AA216" s="100">
        <f t="shared" si="63"/>
        <v>51.6</v>
      </c>
      <c r="AB216" s="106">
        <f t="shared" si="64"/>
        <v>5.16</v>
      </c>
      <c r="AD216" s="82">
        <v>0.89361348528015194</v>
      </c>
      <c r="AE216" s="82">
        <f>Wellness!AR216</f>
        <v>1</v>
      </c>
      <c r="AF216" s="82">
        <f t="shared" si="65"/>
        <v>0.94680674264007592</v>
      </c>
      <c r="AG216" s="104" t="str" cm="1">
        <f t="array" ref="AG216">_xlfn.IFS(AF216&gt;=80%,"5",AF216&gt;=70%,"4",AF216&gt;=60%,"3",AF216&gt;=50%,"2",AF216&gt;=40%,"1",AF216&lt;40%,"0")</f>
        <v>5</v>
      </c>
      <c r="AH216" s="105">
        <v>17</v>
      </c>
      <c r="AI216" s="105">
        <f t="shared" si="58"/>
        <v>2</v>
      </c>
      <c r="AJ216" s="104">
        <v>2.25</v>
      </c>
      <c r="AK216" s="104">
        <v>2.4444444444444446</v>
      </c>
      <c r="AL216" s="104">
        <v>2</v>
      </c>
      <c r="AM216" s="100">
        <f t="shared" si="66"/>
        <v>13.694444444444445</v>
      </c>
      <c r="AN216" s="100">
        <f t="shared" si="67"/>
        <v>54.777777777777779</v>
      </c>
      <c r="AO216" s="106">
        <f t="shared" si="68"/>
        <v>5.4777777777777779</v>
      </c>
      <c r="AQ216" s="82">
        <v>0.95528711484593842</v>
      </c>
      <c r="AR216" s="82">
        <f>Wellness!X216</f>
        <v>1</v>
      </c>
      <c r="AS216" s="103">
        <f>AVERAGE(Discipline!$D216,Discipline!$E216)</f>
        <v>0.92821666666666669</v>
      </c>
      <c r="AT216" s="104" t="str" cm="1">
        <f t="array" ref="AT216">_xlfn.IFS(AS216&gt;=80%,"5",AS216&gt;=70%,"4",AS216&gt;=60%,"3",AS216&gt;=50%,"2",AS216&gt;=40%,"1",AS216&lt;40%,"0")</f>
        <v>5</v>
      </c>
      <c r="AU216" s="105">
        <v>10</v>
      </c>
      <c r="AV216" s="105">
        <f t="shared" si="59"/>
        <v>1</v>
      </c>
      <c r="AW216" s="104"/>
      <c r="AX216" s="104">
        <v>4</v>
      </c>
      <c r="AY216" s="104">
        <v>4</v>
      </c>
      <c r="AZ216" s="100">
        <f t="shared" si="69"/>
        <v>14</v>
      </c>
      <c r="BA216" s="100">
        <f t="shared" si="70"/>
        <v>56.000000000000007</v>
      </c>
      <c r="BB216" s="106">
        <f t="shared" si="71"/>
        <v>5.6000000000000014</v>
      </c>
    </row>
    <row r="217" spans="1:54" s="77" customFormat="1" x14ac:dyDescent="0.3">
      <c r="A217" s="71">
        <v>213</v>
      </c>
      <c r="B217" s="60" t="s">
        <v>452</v>
      </c>
      <c r="C217" s="61" t="s">
        <v>453</v>
      </c>
      <c r="D217" s="82">
        <v>0.84620000000000006</v>
      </c>
      <c r="E217" s="82">
        <f>Wellness!D217</f>
        <v>0.23333333333333334</v>
      </c>
      <c r="F217" s="82">
        <f>AVERAGE(Discipline!$D217,Discipline!$E217)</f>
        <v>0.53976666666666673</v>
      </c>
      <c r="G217" s="100" t="str" cm="1">
        <f t="array" ref="G217">_xlfn.IFS(F217&gt;=80%,"5",F217&gt;=70%,"4",F217&gt;=60%,"3",F217&gt;=50%,"2",F217&gt;=40%,"1",F217&lt;40%,"0")</f>
        <v>2</v>
      </c>
      <c r="H217" s="101">
        <v>5</v>
      </c>
      <c r="I217" s="101">
        <f t="shared" si="54"/>
        <v>0</v>
      </c>
      <c r="J217" s="100"/>
      <c r="K217" s="100">
        <v>4.0625</v>
      </c>
      <c r="L217" s="100">
        <v>4</v>
      </c>
      <c r="M217" s="100">
        <f t="shared" si="55"/>
        <v>10.0625</v>
      </c>
      <c r="N217" s="100">
        <f t="shared" si="56"/>
        <v>50.312500000000007</v>
      </c>
      <c r="O217" s="99">
        <f t="shared" si="60"/>
        <v>5.0312500000000009</v>
      </c>
      <c r="Q217" s="82">
        <f>IFERROR(VLOOKUP(B217,[1]Sheet1!B$4:E$241,4,FALSE),"ER")</f>
        <v>0.84536541889483052</v>
      </c>
      <c r="R217" s="82">
        <f>Wellness!X217</f>
        <v>0.66666666666666663</v>
      </c>
      <c r="S217" s="82">
        <f t="shared" si="61"/>
        <v>0.75601604278074852</v>
      </c>
      <c r="T217" s="100" t="str" cm="1">
        <f t="array" ref="T217">_xlfn.IFS(S217&gt;=80%,"5",S217&gt;=70%,"4",S217&gt;=60%,"3",S217&gt;=50%,"2",S217&gt;=40%,"1",S217&lt;40%,"0")</f>
        <v>4</v>
      </c>
      <c r="U217" s="101">
        <v>8</v>
      </c>
      <c r="V217" s="101">
        <f t="shared" si="57"/>
        <v>0</v>
      </c>
      <c r="W217" s="100">
        <v>1</v>
      </c>
      <c r="X217" s="100">
        <v>2.2857142857142856</v>
      </c>
      <c r="Y217" s="100">
        <v>2.4</v>
      </c>
      <c r="Z217" s="100">
        <f t="shared" si="62"/>
        <v>9.6857142857142851</v>
      </c>
      <c r="AA217" s="100">
        <f t="shared" si="63"/>
        <v>38.74285714285714</v>
      </c>
      <c r="AB217" s="99">
        <f t="shared" si="64"/>
        <v>3.8742857142857141</v>
      </c>
      <c r="AD217" s="82">
        <v>0.79083333333333339</v>
      </c>
      <c r="AE217" s="82">
        <f>Wellness!AR217</f>
        <v>0.66666666666666663</v>
      </c>
      <c r="AF217" s="82">
        <f t="shared" si="65"/>
        <v>0.72875000000000001</v>
      </c>
      <c r="AG217" s="100" t="str" cm="1">
        <f t="array" ref="AG217">_xlfn.IFS(AF217&gt;=80%,"5",AF217&gt;=70%,"4",AF217&gt;=60%,"3",AF217&gt;=50%,"2",AF217&gt;=40%,"1",AF217&lt;40%,"0")</f>
        <v>4</v>
      </c>
      <c r="AH217" s="101">
        <v>7</v>
      </c>
      <c r="AI217" s="101">
        <f t="shared" si="58"/>
        <v>0</v>
      </c>
      <c r="AJ217" s="100">
        <v>2.625</v>
      </c>
      <c r="AK217" s="100">
        <v>2.4444444444444446</v>
      </c>
      <c r="AL217" s="100">
        <v>1.75</v>
      </c>
      <c r="AM217" s="100">
        <f t="shared" si="66"/>
        <v>10.819444444444445</v>
      </c>
      <c r="AN217" s="100">
        <f t="shared" si="67"/>
        <v>43.277777777777779</v>
      </c>
      <c r="AO217" s="99">
        <f t="shared" si="68"/>
        <v>4.3277777777777784</v>
      </c>
      <c r="AQ217" s="82">
        <v>0.80486111111111114</v>
      </c>
      <c r="AR217" s="82">
        <f>Wellness!X217</f>
        <v>0.66666666666666663</v>
      </c>
      <c r="AS217" s="82">
        <f>AVERAGE(Discipline!$D217,Discipline!$E217)</f>
        <v>0.53976666666666673</v>
      </c>
      <c r="AT217" s="100" t="str" cm="1">
        <f t="array" ref="AT217">_xlfn.IFS(AS217&gt;=80%,"5",AS217&gt;=70%,"4",AS217&gt;=60%,"3",AS217&gt;=50%,"2",AS217&gt;=40%,"1",AS217&lt;40%,"0")</f>
        <v>2</v>
      </c>
      <c r="AU217" s="101">
        <v>5</v>
      </c>
      <c r="AV217" s="101">
        <f t="shared" si="59"/>
        <v>0</v>
      </c>
      <c r="AW217" s="100"/>
      <c r="AX217" s="100">
        <v>3.75</v>
      </c>
      <c r="AY217" s="100">
        <v>3.6666666666666665</v>
      </c>
      <c r="AZ217" s="100">
        <f t="shared" si="69"/>
        <v>9.4166666666666661</v>
      </c>
      <c r="BA217" s="100">
        <f t="shared" si="70"/>
        <v>37.666666666666664</v>
      </c>
      <c r="BB217" s="99">
        <f t="shared" si="71"/>
        <v>3.7666666666666666</v>
      </c>
    </row>
    <row r="218" spans="1:54" s="77" customFormat="1" x14ac:dyDescent="0.3">
      <c r="A218" s="72">
        <v>214</v>
      </c>
      <c r="B218" s="64" t="s">
        <v>454</v>
      </c>
      <c r="C218" s="65" t="s">
        <v>455</v>
      </c>
      <c r="D218" s="103">
        <v>0.84620000000000006</v>
      </c>
      <c r="E218" s="103">
        <f>Wellness!D218</f>
        <v>0.8</v>
      </c>
      <c r="F218" s="103">
        <f>AVERAGE(Discipline!$D218,Discipline!$E218)</f>
        <v>0.82310000000000005</v>
      </c>
      <c r="G218" s="104" t="str" cm="1">
        <f t="array" ref="G218">_xlfn.IFS(F218&gt;=80%,"5",F218&gt;=70%,"4",F218&gt;=60%,"3",F218&gt;=50%,"2",F218&gt;=40%,"1",F218&lt;40%,"0")</f>
        <v>5</v>
      </c>
      <c r="H218" s="105">
        <v>7</v>
      </c>
      <c r="I218" s="105">
        <f t="shared" si="54"/>
        <v>0</v>
      </c>
      <c r="J218" s="104"/>
      <c r="K218" s="104">
        <v>3.4375</v>
      </c>
      <c r="L218" s="104">
        <v>2.875</v>
      </c>
      <c r="M218" s="104">
        <f t="shared" si="55"/>
        <v>11.3125</v>
      </c>
      <c r="N218" s="104">
        <f t="shared" si="56"/>
        <v>56.562500000000007</v>
      </c>
      <c r="O218" s="106">
        <f t="shared" si="60"/>
        <v>5.6562500000000009</v>
      </c>
      <c r="Q218" s="103">
        <f>IFERROR(VLOOKUP(B218,[1]Sheet1!B$4:E$241,4,FALSE),"ER")</f>
        <v>0.88476827094474153</v>
      </c>
      <c r="R218" s="103">
        <f>Wellness!X218</f>
        <v>0.8</v>
      </c>
      <c r="S218" s="103">
        <f t="shared" si="61"/>
        <v>0.84238413547237079</v>
      </c>
      <c r="T218" s="104" t="str" cm="1">
        <f t="array" ref="T218">_xlfn.IFS(S218&gt;=80%,"5",S218&gt;=70%,"4",S218&gt;=60%,"3",S218&gt;=50%,"2",S218&gt;=40%,"1",S218&lt;40%,"0")</f>
        <v>5</v>
      </c>
      <c r="U218" s="105">
        <v>11</v>
      </c>
      <c r="V218" s="105">
        <f t="shared" si="57"/>
        <v>1</v>
      </c>
      <c r="W218" s="104">
        <v>1</v>
      </c>
      <c r="X218" s="104">
        <v>2.4285714285714284</v>
      </c>
      <c r="Y218" s="104">
        <v>3</v>
      </c>
      <c r="Z218" s="100">
        <f t="shared" si="62"/>
        <v>12.428571428571429</v>
      </c>
      <c r="AA218" s="100">
        <f t="shared" si="63"/>
        <v>49.714285714285715</v>
      </c>
      <c r="AB218" s="106">
        <f t="shared" si="64"/>
        <v>4.9714285714285715</v>
      </c>
      <c r="AD218" s="82">
        <v>0.85779432565676539</v>
      </c>
      <c r="AE218" s="82">
        <f>Wellness!AR218</f>
        <v>1</v>
      </c>
      <c r="AF218" s="82">
        <f t="shared" si="65"/>
        <v>0.92889716282838264</v>
      </c>
      <c r="AG218" s="104" t="str" cm="1">
        <f t="array" ref="AG218">_xlfn.IFS(AF218&gt;=80%,"5",AF218&gt;=70%,"4",AF218&gt;=60%,"3",AF218&gt;=50%,"2",AF218&gt;=40%,"1",AF218&lt;40%,"0")</f>
        <v>5</v>
      </c>
      <c r="AH218" s="105">
        <v>16</v>
      </c>
      <c r="AI218" s="105">
        <f t="shared" si="58"/>
        <v>2</v>
      </c>
      <c r="AJ218" s="104">
        <v>2.5</v>
      </c>
      <c r="AK218" s="104">
        <v>2.2222222222222223</v>
      </c>
      <c r="AL218" s="104">
        <v>1.75</v>
      </c>
      <c r="AM218" s="100">
        <f t="shared" si="66"/>
        <v>13.472222222222221</v>
      </c>
      <c r="AN218" s="100">
        <f t="shared" si="67"/>
        <v>53.888888888888886</v>
      </c>
      <c r="AO218" s="106">
        <f t="shared" si="68"/>
        <v>5.3888888888888893</v>
      </c>
      <c r="AQ218" s="82">
        <v>0.875</v>
      </c>
      <c r="AR218" s="82">
        <f>Wellness!X218</f>
        <v>0.8</v>
      </c>
      <c r="AS218" s="103">
        <f>AVERAGE(Discipline!$D218,Discipline!$E218)</f>
        <v>0.82310000000000005</v>
      </c>
      <c r="AT218" s="104" t="str" cm="1">
        <f t="array" ref="AT218">_xlfn.IFS(AS218&gt;=80%,"5",AS218&gt;=70%,"4",AS218&gt;=60%,"3",AS218&gt;=50%,"2",AS218&gt;=40%,"1",AS218&lt;40%,"0")</f>
        <v>5</v>
      </c>
      <c r="AU218" s="105">
        <v>7</v>
      </c>
      <c r="AV218" s="105">
        <f t="shared" si="59"/>
        <v>0</v>
      </c>
      <c r="AW218" s="104"/>
      <c r="AX218" s="104">
        <v>2.625</v>
      </c>
      <c r="AY218" s="104">
        <v>2.8333333333333335</v>
      </c>
      <c r="AZ218" s="100">
        <f t="shared" si="69"/>
        <v>10.458333333333334</v>
      </c>
      <c r="BA218" s="100">
        <f t="shared" si="70"/>
        <v>41.833333333333336</v>
      </c>
      <c r="BB218" s="106">
        <f t="shared" si="71"/>
        <v>4.1833333333333336</v>
      </c>
    </row>
    <row r="219" spans="1:54" s="77" customFormat="1" x14ac:dyDescent="0.3">
      <c r="A219" s="71">
        <v>215</v>
      </c>
      <c r="B219" s="60" t="s">
        <v>456</v>
      </c>
      <c r="C219" s="61" t="s">
        <v>457</v>
      </c>
      <c r="D219" s="82">
        <v>1</v>
      </c>
      <c r="E219" s="82">
        <f>Wellness!D219</f>
        <v>1</v>
      </c>
      <c r="F219" s="82">
        <f>AVERAGE(Discipline!$D219,Discipline!$E219)</f>
        <v>1</v>
      </c>
      <c r="G219" s="100" t="str" cm="1">
        <f t="array" ref="G219">_xlfn.IFS(F219&gt;=80%,"5",F219&gt;=70%,"4",F219&gt;=60%,"3",F219&gt;=50%,"2",F219&gt;=40%,"1",F219&lt;40%,"0")</f>
        <v>5</v>
      </c>
      <c r="H219" s="101">
        <v>7</v>
      </c>
      <c r="I219" s="101">
        <f t="shared" si="54"/>
        <v>0</v>
      </c>
      <c r="J219" s="100"/>
      <c r="K219" s="100">
        <v>3</v>
      </c>
      <c r="L219" s="100">
        <v>2.4375</v>
      </c>
      <c r="M219" s="100">
        <f t="shared" si="55"/>
        <v>10.4375</v>
      </c>
      <c r="N219" s="100">
        <f t="shared" si="56"/>
        <v>52.1875</v>
      </c>
      <c r="O219" s="99">
        <f t="shared" si="60"/>
        <v>5.21875</v>
      </c>
      <c r="Q219" s="82">
        <f>IFERROR(VLOOKUP(B219,[1]Sheet1!B$4:E$241,4,FALSE),"ER")</f>
        <v>0.9916666666666667</v>
      </c>
      <c r="R219" s="82">
        <f>Wellness!X219</f>
        <v>0.9</v>
      </c>
      <c r="S219" s="82">
        <f t="shared" si="61"/>
        <v>0.9458333333333333</v>
      </c>
      <c r="T219" s="100" t="str" cm="1">
        <f t="array" ref="T219">_xlfn.IFS(S219&gt;=80%,"5",S219&gt;=70%,"4",S219&gt;=60%,"3",S219&gt;=50%,"2",S219&gt;=40%,"1",S219&lt;40%,"0")</f>
        <v>5</v>
      </c>
      <c r="U219" s="101">
        <v>17</v>
      </c>
      <c r="V219" s="101">
        <f t="shared" si="57"/>
        <v>2</v>
      </c>
      <c r="W219" s="100">
        <v>0</v>
      </c>
      <c r="X219" s="100">
        <v>2.3333333333333335</v>
      </c>
      <c r="Y219" s="100">
        <v>3</v>
      </c>
      <c r="Z219" s="100">
        <f t="shared" si="62"/>
        <v>12.333333333333334</v>
      </c>
      <c r="AA219" s="100">
        <f t="shared" si="63"/>
        <v>49.333333333333336</v>
      </c>
      <c r="AB219" s="99">
        <f t="shared" si="64"/>
        <v>4.9333333333333336</v>
      </c>
      <c r="AD219" s="82">
        <v>0.96333333333333337</v>
      </c>
      <c r="AE219" s="82">
        <f>Wellness!AR219</f>
        <v>1.1666666666666667</v>
      </c>
      <c r="AF219" s="82">
        <f t="shared" si="65"/>
        <v>1.0649999999999999</v>
      </c>
      <c r="AG219" s="100" t="str" cm="1">
        <f t="array" ref="AG219">_xlfn.IFS(AF219&gt;=80%,"5",AF219&gt;=70%,"4",AF219&gt;=60%,"3",AF219&gt;=50%,"2",AF219&gt;=40%,"1",AF219&lt;40%,"0")</f>
        <v>5</v>
      </c>
      <c r="AH219" s="101">
        <v>22</v>
      </c>
      <c r="AI219" s="101">
        <f t="shared" si="58"/>
        <v>3</v>
      </c>
      <c r="AJ219" s="100">
        <v>2.5</v>
      </c>
      <c r="AK219" s="100">
        <v>2.2222222222222223</v>
      </c>
      <c r="AL219" s="100">
        <v>2</v>
      </c>
      <c r="AM219" s="100">
        <f t="shared" si="66"/>
        <v>14.722222222222221</v>
      </c>
      <c r="AN219" s="100">
        <f t="shared" si="67"/>
        <v>58.888888888888893</v>
      </c>
      <c r="AO219" s="99">
        <f t="shared" si="68"/>
        <v>5.8888888888888893</v>
      </c>
      <c r="AQ219" s="82">
        <v>0.9784722222222223</v>
      </c>
      <c r="AR219" s="82">
        <f>Wellness!X219</f>
        <v>0.9</v>
      </c>
      <c r="AS219" s="82">
        <f>AVERAGE(Discipline!$D219,Discipline!$E219)</f>
        <v>1</v>
      </c>
      <c r="AT219" s="100" t="str" cm="1">
        <f t="array" ref="AT219">_xlfn.IFS(AS219&gt;=80%,"5",AS219&gt;=70%,"4",AS219&gt;=60%,"3",AS219&gt;=50%,"2",AS219&gt;=40%,"1",AS219&lt;40%,"0")</f>
        <v>5</v>
      </c>
      <c r="AU219" s="101">
        <v>7</v>
      </c>
      <c r="AV219" s="101">
        <f t="shared" si="59"/>
        <v>0</v>
      </c>
      <c r="AW219" s="100"/>
      <c r="AX219" s="100">
        <v>3.25</v>
      </c>
      <c r="AY219" s="100">
        <v>3.3333333333333335</v>
      </c>
      <c r="AZ219" s="100">
        <f t="shared" si="69"/>
        <v>11.583333333333334</v>
      </c>
      <c r="BA219" s="100">
        <f t="shared" si="70"/>
        <v>46.333333333333336</v>
      </c>
      <c r="BB219" s="99">
        <f t="shared" si="71"/>
        <v>4.6333333333333337</v>
      </c>
    </row>
    <row r="220" spans="1:54" s="77" customFormat="1" x14ac:dyDescent="0.3">
      <c r="A220" s="72">
        <v>216</v>
      </c>
      <c r="B220" s="64" t="s">
        <v>458</v>
      </c>
      <c r="C220" s="65" t="s">
        <v>459</v>
      </c>
      <c r="D220" s="103">
        <v>1</v>
      </c>
      <c r="E220" s="103">
        <f>Wellness!D220</f>
        <v>1.0666666666666667</v>
      </c>
      <c r="F220" s="103">
        <f>AVERAGE(Discipline!$D220,Discipline!$E220)</f>
        <v>1.0333333333333332</v>
      </c>
      <c r="G220" s="104" t="str" cm="1">
        <f t="array" ref="G220">_xlfn.IFS(F220&gt;=80%,"5",F220&gt;=70%,"4",F220&gt;=60%,"3",F220&gt;=50%,"2",F220&gt;=40%,"1",F220&lt;40%,"0")</f>
        <v>5</v>
      </c>
      <c r="H220" s="105">
        <v>5</v>
      </c>
      <c r="I220" s="105">
        <f t="shared" si="54"/>
        <v>0</v>
      </c>
      <c r="J220" s="104"/>
      <c r="K220" s="104">
        <v>3</v>
      </c>
      <c r="L220" s="104">
        <v>2.4375</v>
      </c>
      <c r="M220" s="104">
        <f t="shared" si="55"/>
        <v>10.4375</v>
      </c>
      <c r="N220" s="104">
        <f t="shared" si="56"/>
        <v>52.1875</v>
      </c>
      <c r="O220" s="106">
        <f t="shared" si="60"/>
        <v>5.21875</v>
      </c>
      <c r="Q220" s="103">
        <f>IFERROR(VLOOKUP(B220,[1]Sheet1!B$4:E$241,4,FALSE),"ER")</f>
        <v>0.84454099821746886</v>
      </c>
      <c r="R220" s="103">
        <f>Wellness!X220</f>
        <v>0.9</v>
      </c>
      <c r="S220" s="103">
        <f t="shared" si="61"/>
        <v>0.87227049910873444</v>
      </c>
      <c r="T220" s="104" t="str" cm="1">
        <f t="array" ref="T220">_xlfn.IFS(S220&gt;=80%,"5",S220&gt;=70%,"4",S220&gt;=60%,"3",S220&gt;=50%,"2",S220&gt;=40%,"1",S220&lt;40%,"0")</f>
        <v>5</v>
      </c>
      <c r="U220" s="105">
        <v>18</v>
      </c>
      <c r="V220" s="105">
        <f t="shared" si="57"/>
        <v>2</v>
      </c>
      <c r="W220" s="104">
        <v>3</v>
      </c>
      <c r="X220" s="104">
        <v>3.1666666666666665</v>
      </c>
      <c r="Y220" s="104">
        <v>3.8</v>
      </c>
      <c r="Z220" s="100">
        <f t="shared" si="62"/>
        <v>16.966666666666665</v>
      </c>
      <c r="AA220" s="100">
        <f t="shared" si="63"/>
        <v>67.86666666666666</v>
      </c>
      <c r="AB220" s="106">
        <f t="shared" si="64"/>
        <v>6.7866666666666662</v>
      </c>
      <c r="AD220" s="82">
        <v>0.83316993464052291</v>
      </c>
      <c r="AE220" s="82">
        <f>Wellness!AR220</f>
        <v>1.0333333333333334</v>
      </c>
      <c r="AF220" s="82">
        <f t="shared" si="65"/>
        <v>0.93325163398692812</v>
      </c>
      <c r="AG220" s="104" t="str" cm="1">
        <f t="array" ref="AG220">_xlfn.IFS(AF220&gt;=80%,"5",AF220&gt;=70%,"4",AF220&gt;=60%,"3",AF220&gt;=50%,"2",AF220&gt;=40%,"1",AF220&lt;40%,"0")</f>
        <v>5</v>
      </c>
      <c r="AH220" s="105">
        <v>23</v>
      </c>
      <c r="AI220" s="105">
        <f t="shared" si="58"/>
        <v>3</v>
      </c>
      <c r="AJ220" s="104">
        <v>2.5</v>
      </c>
      <c r="AK220" s="104">
        <v>2.1111111111111112</v>
      </c>
      <c r="AL220" s="104">
        <v>1.875</v>
      </c>
      <c r="AM220" s="100">
        <f t="shared" si="66"/>
        <v>14.486111111111111</v>
      </c>
      <c r="AN220" s="100">
        <f t="shared" si="67"/>
        <v>57.944444444444443</v>
      </c>
      <c r="AO220" s="106">
        <f t="shared" si="68"/>
        <v>5.7944444444444443</v>
      </c>
      <c r="AQ220" s="82">
        <v>0.91696105072463785</v>
      </c>
      <c r="AR220" s="82">
        <f>Wellness!X220</f>
        <v>0.9</v>
      </c>
      <c r="AS220" s="103">
        <f>AVERAGE(Discipline!$D220,Discipline!$E220)</f>
        <v>1.0333333333333332</v>
      </c>
      <c r="AT220" s="104" t="str" cm="1">
        <f t="array" ref="AT220">_xlfn.IFS(AS220&gt;=80%,"5",AS220&gt;=70%,"4",AS220&gt;=60%,"3",AS220&gt;=50%,"2",AS220&gt;=40%,"1",AS220&lt;40%,"0")</f>
        <v>5</v>
      </c>
      <c r="AU220" s="105">
        <v>5</v>
      </c>
      <c r="AV220" s="105">
        <f t="shared" si="59"/>
        <v>0</v>
      </c>
      <c r="AW220" s="104"/>
      <c r="AX220" s="104">
        <v>2.125</v>
      </c>
      <c r="AY220" s="104">
        <v>8.6666666666666661</v>
      </c>
      <c r="AZ220" s="100">
        <f t="shared" si="69"/>
        <v>15.791666666666666</v>
      </c>
      <c r="BA220" s="100">
        <f t="shared" si="70"/>
        <v>63.166666666666657</v>
      </c>
      <c r="BB220" s="106">
        <f t="shared" si="71"/>
        <v>6.3166666666666664</v>
      </c>
    </row>
    <row r="221" spans="1:54" s="77" customFormat="1" x14ac:dyDescent="0.3">
      <c r="A221" s="71">
        <v>217</v>
      </c>
      <c r="B221" s="60" t="s">
        <v>460</v>
      </c>
      <c r="C221" s="61" t="s">
        <v>461</v>
      </c>
      <c r="D221" s="82">
        <v>0.92310000000000003</v>
      </c>
      <c r="E221" s="82">
        <f>Wellness!D221</f>
        <v>0.66666666666666663</v>
      </c>
      <c r="F221" s="82">
        <f>AVERAGE(Discipline!$D221,Discipline!$E221)</f>
        <v>0.79488333333333339</v>
      </c>
      <c r="G221" s="100" t="str" cm="1">
        <f t="array" ref="G221">_xlfn.IFS(F221&gt;=80%,"5",F221&gt;=70%,"4",F221&gt;=60%,"3",F221&gt;=50%,"2",F221&gt;=40%,"1",F221&lt;40%,"0")</f>
        <v>4</v>
      </c>
      <c r="H221" s="101">
        <v>7</v>
      </c>
      <c r="I221" s="101">
        <f t="shared" si="54"/>
        <v>0</v>
      </c>
      <c r="J221" s="100"/>
      <c r="K221" s="100">
        <v>3.0625</v>
      </c>
      <c r="L221" s="100">
        <v>3.0625</v>
      </c>
      <c r="M221" s="100">
        <f t="shared" si="55"/>
        <v>10.125</v>
      </c>
      <c r="N221" s="100">
        <f t="shared" si="56"/>
        <v>50.625</v>
      </c>
      <c r="O221" s="99">
        <f t="shared" si="60"/>
        <v>5.0625</v>
      </c>
      <c r="Q221" s="82">
        <f>IFERROR(VLOOKUP(B221,[1]Sheet1!B$4:E$241,4,FALSE),"ER")</f>
        <v>0.84786096256684507</v>
      </c>
      <c r="R221" s="82">
        <f>Wellness!X221</f>
        <v>0.66666666666666663</v>
      </c>
      <c r="S221" s="82">
        <f t="shared" si="61"/>
        <v>0.75726381461675585</v>
      </c>
      <c r="T221" s="100" t="str" cm="1">
        <f t="array" ref="T221">_xlfn.IFS(S221&gt;=80%,"5",S221&gt;=70%,"4",S221&gt;=60%,"3",S221&gt;=50%,"2",S221&gt;=40%,"1",S221&lt;40%,"0")</f>
        <v>4</v>
      </c>
      <c r="U221" s="101">
        <v>6</v>
      </c>
      <c r="V221" s="101">
        <f t="shared" si="57"/>
        <v>0</v>
      </c>
      <c r="W221" s="100">
        <v>1</v>
      </c>
      <c r="X221" s="100">
        <v>2.5714285714285716</v>
      </c>
      <c r="Y221" s="100">
        <v>3</v>
      </c>
      <c r="Z221" s="100">
        <f t="shared" si="62"/>
        <v>10.571428571428571</v>
      </c>
      <c r="AA221" s="100">
        <f t="shared" si="63"/>
        <v>42.285714285714285</v>
      </c>
      <c r="AB221" s="99">
        <f t="shared" si="64"/>
        <v>4.2285714285714286</v>
      </c>
      <c r="AD221" s="82">
        <v>0.90854952237305187</v>
      </c>
      <c r="AE221" s="82">
        <f>Wellness!AR221</f>
        <v>0.8</v>
      </c>
      <c r="AF221" s="82">
        <f t="shared" si="65"/>
        <v>0.85427476118652601</v>
      </c>
      <c r="AG221" s="100" t="str" cm="1">
        <f t="array" ref="AG221">_xlfn.IFS(AF221&gt;=80%,"5",AF221&gt;=70%,"4",AF221&gt;=60%,"3",AF221&gt;=50%,"2",AF221&gt;=40%,"1",AF221&lt;40%,"0")</f>
        <v>5</v>
      </c>
      <c r="AH221" s="101">
        <v>12</v>
      </c>
      <c r="AI221" s="101">
        <f t="shared" si="58"/>
        <v>1</v>
      </c>
      <c r="AJ221" s="100">
        <v>2.375</v>
      </c>
      <c r="AK221" s="100">
        <v>2.4444444444444446</v>
      </c>
      <c r="AL221" s="100">
        <v>2.125</v>
      </c>
      <c r="AM221" s="100">
        <f t="shared" si="66"/>
        <v>12.944444444444445</v>
      </c>
      <c r="AN221" s="100">
        <f t="shared" si="67"/>
        <v>51.777777777777779</v>
      </c>
      <c r="AO221" s="99">
        <f t="shared" si="68"/>
        <v>5.177777777777778</v>
      </c>
      <c r="AQ221" s="82">
        <v>0.93020833333333341</v>
      </c>
      <c r="AR221" s="82">
        <f>Wellness!X221</f>
        <v>0.66666666666666663</v>
      </c>
      <c r="AS221" s="82">
        <f>AVERAGE(Discipline!$D221,Discipline!$E221)</f>
        <v>0.79488333333333339</v>
      </c>
      <c r="AT221" s="100" t="str" cm="1">
        <f t="array" ref="AT221">_xlfn.IFS(AS221&gt;=80%,"5",AS221&gt;=70%,"4",AS221&gt;=60%,"3",AS221&gt;=50%,"2",AS221&gt;=40%,"1",AS221&lt;40%,"0")</f>
        <v>4</v>
      </c>
      <c r="AU221" s="101">
        <v>7</v>
      </c>
      <c r="AV221" s="101">
        <f t="shared" si="59"/>
        <v>0</v>
      </c>
      <c r="AW221" s="100"/>
      <c r="AX221" s="100">
        <v>4</v>
      </c>
      <c r="AY221" s="100">
        <v>4</v>
      </c>
      <c r="AZ221" s="100">
        <f t="shared" si="69"/>
        <v>12</v>
      </c>
      <c r="BA221" s="100">
        <f t="shared" si="70"/>
        <v>48</v>
      </c>
      <c r="BB221" s="99">
        <f t="shared" si="71"/>
        <v>4.8000000000000007</v>
      </c>
    </row>
    <row r="222" spans="1:54" s="77" customFormat="1" x14ac:dyDescent="0.3">
      <c r="A222" s="72">
        <v>218</v>
      </c>
      <c r="B222" s="64" t="s">
        <v>462</v>
      </c>
      <c r="C222" s="65" t="s">
        <v>463</v>
      </c>
      <c r="D222" s="103">
        <v>0.84620000000000006</v>
      </c>
      <c r="E222" s="103">
        <f>Wellness!D222</f>
        <v>0.8</v>
      </c>
      <c r="F222" s="103">
        <f>AVERAGE(Discipline!$D222,Discipline!$E222)</f>
        <v>0.82310000000000005</v>
      </c>
      <c r="G222" s="104" t="str" cm="1">
        <f t="array" ref="G222">_xlfn.IFS(F222&gt;=80%,"5",F222&gt;=70%,"4",F222&gt;=60%,"3",F222&gt;=50%,"2",F222&gt;=40%,"1",F222&lt;40%,"0")</f>
        <v>5</v>
      </c>
      <c r="H222" s="105">
        <v>10</v>
      </c>
      <c r="I222" s="105">
        <f t="shared" si="54"/>
        <v>1</v>
      </c>
      <c r="J222" s="104"/>
      <c r="K222" s="104">
        <v>4</v>
      </c>
      <c r="L222" s="104">
        <v>3.4375</v>
      </c>
      <c r="M222" s="104">
        <f t="shared" si="55"/>
        <v>13.4375</v>
      </c>
      <c r="N222" s="104">
        <f t="shared" si="56"/>
        <v>67.1875</v>
      </c>
      <c r="O222" s="106">
        <f t="shared" si="60"/>
        <v>6.71875</v>
      </c>
      <c r="Q222" s="103">
        <f>IFERROR(VLOOKUP(B222,[1]Sheet1!B$4:E$241,4,FALSE),"ER")</f>
        <v>0.82429144385026742</v>
      </c>
      <c r="R222" s="103">
        <f>Wellness!X222</f>
        <v>0.8</v>
      </c>
      <c r="S222" s="103">
        <f t="shared" si="61"/>
        <v>0.81214572192513379</v>
      </c>
      <c r="T222" s="104" t="str" cm="1">
        <f t="array" ref="T222">_xlfn.IFS(S222&gt;=80%,"5",S222&gt;=70%,"4",S222&gt;=60%,"3",S222&gt;=50%,"2",S222&gt;=40%,"1",S222&lt;40%,"0")</f>
        <v>5</v>
      </c>
      <c r="U222" s="105">
        <v>10</v>
      </c>
      <c r="V222" s="105">
        <f t="shared" si="57"/>
        <v>1</v>
      </c>
      <c r="W222" s="104">
        <v>0</v>
      </c>
      <c r="X222" s="104">
        <v>1.6666666666666667</v>
      </c>
      <c r="Y222" s="104">
        <v>2</v>
      </c>
      <c r="Z222" s="100">
        <f t="shared" si="62"/>
        <v>9.6666666666666679</v>
      </c>
      <c r="AA222" s="100">
        <f t="shared" si="63"/>
        <v>38.666666666666671</v>
      </c>
      <c r="AB222" s="106">
        <f t="shared" si="64"/>
        <v>3.8666666666666671</v>
      </c>
      <c r="AD222" s="82">
        <v>0.88571428571428579</v>
      </c>
      <c r="AE222" s="82">
        <f>Wellness!AR222</f>
        <v>0.8</v>
      </c>
      <c r="AF222" s="82">
        <f t="shared" si="65"/>
        <v>0.84285714285714297</v>
      </c>
      <c r="AG222" s="104" t="str" cm="1">
        <f t="array" ref="AG222">_xlfn.IFS(AF222&gt;=80%,"5",AF222&gt;=70%,"4",AF222&gt;=60%,"3",AF222&gt;=50%,"2",AF222&gt;=40%,"1",AF222&lt;40%,"0")</f>
        <v>5</v>
      </c>
      <c r="AH222" s="105">
        <v>15</v>
      </c>
      <c r="AI222" s="105">
        <f t="shared" si="58"/>
        <v>2</v>
      </c>
      <c r="AJ222" s="104">
        <v>2.875</v>
      </c>
      <c r="AK222" s="104">
        <v>2.3333333333333335</v>
      </c>
      <c r="AL222" s="104">
        <v>3</v>
      </c>
      <c r="AM222" s="100">
        <f t="shared" si="66"/>
        <v>15.208333333333334</v>
      </c>
      <c r="AN222" s="100">
        <f t="shared" si="67"/>
        <v>60.833333333333343</v>
      </c>
      <c r="AO222" s="106">
        <f t="shared" si="68"/>
        <v>6.0833333333333348</v>
      </c>
      <c r="AQ222" s="82">
        <v>0.87976190476190486</v>
      </c>
      <c r="AR222" s="82">
        <f>Wellness!X222</f>
        <v>0.8</v>
      </c>
      <c r="AS222" s="103">
        <f>AVERAGE(Discipline!$D222,Discipline!$E222)</f>
        <v>0.82310000000000005</v>
      </c>
      <c r="AT222" s="104" t="str" cm="1">
        <f t="array" ref="AT222">_xlfn.IFS(AS222&gt;=80%,"5",AS222&gt;=70%,"4",AS222&gt;=60%,"3",AS222&gt;=50%,"2",AS222&gt;=40%,"1",AS222&lt;40%,"0")</f>
        <v>5</v>
      </c>
      <c r="AU222" s="105">
        <v>10</v>
      </c>
      <c r="AV222" s="105">
        <f t="shared" si="59"/>
        <v>1</v>
      </c>
      <c r="AW222" s="104"/>
      <c r="AX222" s="104">
        <v>3</v>
      </c>
      <c r="AY222" s="104">
        <v>2.3333333333333335</v>
      </c>
      <c r="AZ222" s="100">
        <f t="shared" si="69"/>
        <v>11.333333333333334</v>
      </c>
      <c r="BA222" s="100">
        <f t="shared" si="70"/>
        <v>45.333333333333336</v>
      </c>
      <c r="BB222" s="106">
        <f t="shared" si="71"/>
        <v>4.5333333333333341</v>
      </c>
    </row>
    <row r="223" spans="1:54" s="77" customFormat="1" x14ac:dyDescent="0.3">
      <c r="A223" s="71">
        <v>219</v>
      </c>
      <c r="B223" s="60" t="s">
        <v>464</v>
      </c>
      <c r="C223" s="61" t="s">
        <v>465</v>
      </c>
      <c r="D223" s="82">
        <v>0.875</v>
      </c>
      <c r="E223" s="82">
        <f>Wellness!D223</f>
        <v>0.13333333333333333</v>
      </c>
      <c r="F223" s="82">
        <f>AVERAGE(Discipline!$D223,Discipline!$E223)</f>
        <v>0.50416666666666665</v>
      </c>
      <c r="G223" s="100" t="str" cm="1">
        <f t="array" ref="G223">_xlfn.IFS(F223&gt;=80%,"5",F223&gt;=70%,"4",F223&gt;=60%,"3",F223&gt;=50%,"2",F223&gt;=40%,"1",F223&lt;40%,"0")</f>
        <v>2</v>
      </c>
      <c r="H223" s="101">
        <v>1</v>
      </c>
      <c r="I223" s="101">
        <f t="shared" si="54"/>
        <v>0</v>
      </c>
      <c r="J223" s="100"/>
      <c r="K223" s="100">
        <v>3</v>
      </c>
      <c r="L223" s="100">
        <v>3.0625</v>
      </c>
      <c r="M223" s="100">
        <f t="shared" si="55"/>
        <v>8.0625</v>
      </c>
      <c r="N223" s="100">
        <f t="shared" si="56"/>
        <v>40.3125</v>
      </c>
      <c r="O223" s="99">
        <f t="shared" si="60"/>
        <v>4.03125</v>
      </c>
      <c r="Q223" s="82">
        <f>IFERROR(VLOOKUP(B223,[1]Sheet1!B$4:E$241,4,FALSE),"ER")</f>
        <v>0.8630882352941176</v>
      </c>
      <c r="R223" s="82">
        <f>Wellness!X223</f>
        <v>0.66666666666666663</v>
      </c>
      <c r="S223" s="82">
        <f t="shared" si="61"/>
        <v>0.76487745098039217</v>
      </c>
      <c r="T223" s="100" t="str" cm="1">
        <f t="array" ref="T223">_xlfn.IFS(S223&gt;=80%,"5",S223&gt;=70%,"4",S223&gt;=60%,"3",S223&gt;=50%,"2",S223&gt;=40%,"1",S223&lt;40%,"0")</f>
        <v>4</v>
      </c>
      <c r="U223" s="101">
        <v>9</v>
      </c>
      <c r="V223" s="101">
        <f t="shared" si="57"/>
        <v>0</v>
      </c>
      <c r="W223" s="100">
        <v>0</v>
      </c>
      <c r="X223" s="100">
        <v>2.6666666666666665</v>
      </c>
      <c r="Y223" s="100">
        <v>3</v>
      </c>
      <c r="Z223" s="100">
        <f t="shared" si="62"/>
        <v>9.6666666666666661</v>
      </c>
      <c r="AA223" s="100">
        <f t="shared" si="63"/>
        <v>38.666666666666664</v>
      </c>
      <c r="AB223" s="99">
        <f t="shared" si="64"/>
        <v>3.8666666666666667</v>
      </c>
      <c r="AD223" s="82">
        <v>0.92976190476190501</v>
      </c>
      <c r="AE223" s="82">
        <f>Wellness!AR223</f>
        <v>0.66666666666666663</v>
      </c>
      <c r="AF223" s="82">
        <f t="shared" si="65"/>
        <v>0.79821428571428577</v>
      </c>
      <c r="AG223" s="100" t="str" cm="1">
        <f t="array" ref="AG223">_xlfn.IFS(AF223&gt;=80%,"5",AF223&gt;=70%,"4",AF223&gt;=60%,"3",AF223&gt;=50%,"2",AF223&gt;=40%,"1",AF223&lt;40%,"0")</f>
        <v>4</v>
      </c>
      <c r="AH223" s="101">
        <v>2</v>
      </c>
      <c r="AI223" s="101">
        <f t="shared" si="58"/>
        <v>0</v>
      </c>
      <c r="AJ223" s="100">
        <v>3</v>
      </c>
      <c r="AK223" s="100">
        <v>2</v>
      </c>
      <c r="AL223" s="100">
        <v>1.625</v>
      </c>
      <c r="AM223" s="100">
        <f t="shared" si="66"/>
        <v>10.625</v>
      </c>
      <c r="AN223" s="100">
        <f t="shared" si="67"/>
        <v>42.5</v>
      </c>
      <c r="AO223" s="99">
        <f t="shared" si="68"/>
        <v>4.25</v>
      </c>
      <c r="AQ223" s="82">
        <v>0.88690476190476186</v>
      </c>
      <c r="AR223" s="82">
        <f>Wellness!X223</f>
        <v>0.66666666666666663</v>
      </c>
      <c r="AS223" s="82">
        <f>AVERAGE(Discipline!$D223,Discipline!$E223)</f>
        <v>0.50416666666666665</v>
      </c>
      <c r="AT223" s="100" t="str" cm="1">
        <f t="array" ref="AT223">_xlfn.IFS(AS223&gt;=80%,"5",AS223&gt;=70%,"4",AS223&gt;=60%,"3",AS223&gt;=50%,"2",AS223&gt;=40%,"1",AS223&lt;40%,"0")</f>
        <v>2</v>
      </c>
      <c r="AU223" s="101">
        <v>1</v>
      </c>
      <c r="AV223" s="101">
        <f t="shared" si="59"/>
        <v>0</v>
      </c>
      <c r="AW223" s="100"/>
      <c r="AX223" s="100">
        <v>3</v>
      </c>
      <c r="AY223" s="100">
        <v>2.8333333333333335</v>
      </c>
      <c r="AZ223" s="100">
        <f t="shared" si="69"/>
        <v>7.8333333333333339</v>
      </c>
      <c r="BA223" s="100">
        <f t="shared" si="70"/>
        <v>31.333333333333336</v>
      </c>
      <c r="BB223" s="99">
        <f t="shared" si="71"/>
        <v>3.1333333333333337</v>
      </c>
    </row>
    <row r="224" spans="1:54" s="77" customFormat="1" x14ac:dyDescent="0.3">
      <c r="A224" s="72">
        <v>220</v>
      </c>
      <c r="B224" s="64" t="s">
        <v>466</v>
      </c>
      <c r="C224" s="65" t="s">
        <v>467</v>
      </c>
      <c r="D224" s="103">
        <v>1</v>
      </c>
      <c r="E224" s="103">
        <f>Wellness!D224</f>
        <v>0.26666666666666666</v>
      </c>
      <c r="F224" s="103">
        <f>AVERAGE(Discipline!$D224,Discipline!$E224)</f>
        <v>0.6333333333333333</v>
      </c>
      <c r="G224" s="104" t="str" cm="1">
        <f t="array" ref="G224">_xlfn.IFS(F224&gt;=80%,"5",F224&gt;=70%,"4",F224&gt;=60%,"3",F224&gt;=50%,"2",F224&gt;=40%,"1",F224&lt;40%,"0")</f>
        <v>3</v>
      </c>
      <c r="H224" s="105">
        <v>3</v>
      </c>
      <c r="I224" s="105">
        <f t="shared" si="54"/>
        <v>0</v>
      </c>
      <c r="J224" s="104"/>
      <c r="K224" s="104">
        <v>3.5</v>
      </c>
      <c r="L224" s="104">
        <v>3.125</v>
      </c>
      <c r="M224" s="104">
        <f t="shared" si="55"/>
        <v>9.625</v>
      </c>
      <c r="N224" s="104">
        <f t="shared" si="56"/>
        <v>48.125</v>
      </c>
      <c r="O224" s="106">
        <f t="shared" si="60"/>
        <v>4.8125</v>
      </c>
      <c r="Q224" s="103">
        <f>IFERROR(VLOOKUP(B224,[1]Sheet1!B$4:E$241,4,FALSE),"ER")</f>
        <v>0.881283422459893</v>
      </c>
      <c r="R224" s="103">
        <f>Wellness!X224</f>
        <v>0.1</v>
      </c>
      <c r="S224" s="103">
        <f t="shared" si="61"/>
        <v>0.49064171122994649</v>
      </c>
      <c r="T224" s="104" t="str" cm="1">
        <f t="array" ref="T224">_xlfn.IFS(S224&gt;=80%,"5",S224&gt;=70%,"4",S224&gt;=60%,"3",S224&gt;=50%,"2",S224&gt;=40%,"1",S224&lt;40%,"0")</f>
        <v>1</v>
      </c>
      <c r="U224" s="105">
        <v>2</v>
      </c>
      <c r="V224" s="105">
        <f t="shared" si="57"/>
        <v>0</v>
      </c>
      <c r="W224" s="104">
        <v>0</v>
      </c>
      <c r="X224" s="104">
        <v>1.6666666666666667</v>
      </c>
      <c r="Y224" s="104">
        <v>2</v>
      </c>
      <c r="Z224" s="100">
        <f t="shared" si="62"/>
        <v>4.666666666666667</v>
      </c>
      <c r="AA224" s="100">
        <f t="shared" si="63"/>
        <v>18.666666666666668</v>
      </c>
      <c r="AB224" s="106">
        <f t="shared" si="64"/>
        <v>1.8666666666666669</v>
      </c>
      <c r="AD224" s="82">
        <v>0.86547619047619051</v>
      </c>
      <c r="AE224" s="82">
        <f>Wellness!AR224</f>
        <v>0.66666666666666663</v>
      </c>
      <c r="AF224" s="82">
        <f t="shared" si="65"/>
        <v>0.76607142857142851</v>
      </c>
      <c r="AG224" s="104" t="str" cm="1">
        <f t="array" ref="AG224">_xlfn.IFS(AF224&gt;=80%,"5",AF224&gt;=70%,"4",AF224&gt;=60%,"3",AF224&gt;=50%,"2",AF224&gt;=40%,"1",AF224&lt;40%,"0")</f>
        <v>4</v>
      </c>
      <c r="AH224" s="105">
        <v>9</v>
      </c>
      <c r="AI224" s="105">
        <f t="shared" si="58"/>
        <v>0</v>
      </c>
      <c r="AJ224" s="104">
        <v>1</v>
      </c>
      <c r="AK224" s="104">
        <v>1.5</v>
      </c>
      <c r="AL224" s="104">
        <v>1</v>
      </c>
      <c r="AM224" s="100">
        <f t="shared" si="66"/>
        <v>7.5</v>
      </c>
      <c r="AN224" s="100">
        <f t="shared" si="67"/>
        <v>30</v>
      </c>
      <c r="AO224" s="106">
        <f t="shared" si="68"/>
        <v>3</v>
      </c>
      <c r="AQ224" s="82">
        <v>0.58442028985507255</v>
      </c>
      <c r="AR224" s="82">
        <f>Wellness!X224</f>
        <v>0.1</v>
      </c>
      <c r="AS224" s="103">
        <f>AVERAGE(Discipline!$D224,Discipline!$E224)</f>
        <v>0.6333333333333333</v>
      </c>
      <c r="AT224" s="104" t="str" cm="1">
        <f t="array" ref="AT224">_xlfn.IFS(AS224&gt;=80%,"5",AS224&gt;=70%,"4",AS224&gt;=60%,"3",AS224&gt;=50%,"2",AS224&gt;=40%,"1",AS224&lt;40%,"0")</f>
        <v>3</v>
      </c>
      <c r="AU224" s="105">
        <v>3</v>
      </c>
      <c r="AV224" s="105">
        <f t="shared" si="59"/>
        <v>0</v>
      </c>
      <c r="AW224" s="104"/>
      <c r="AX224" s="104">
        <v>3.25</v>
      </c>
      <c r="AY224" s="104">
        <v>3</v>
      </c>
      <c r="AZ224" s="100">
        <f t="shared" si="69"/>
        <v>9.25</v>
      </c>
      <c r="BA224" s="100">
        <f t="shared" si="70"/>
        <v>37</v>
      </c>
      <c r="BB224" s="106">
        <f t="shared" si="71"/>
        <v>3.7</v>
      </c>
    </row>
    <row r="225" spans="1:54" s="77" customFormat="1" x14ac:dyDescent="0.3">
      <c r="A225" s="71">
        <v>221</v>
      </c>
      <c r="B225" s="60" t="s">
        <v>468</v>
      </c>
      <c r="C225" s="61" t="s">
        <v>469</v>
      </c>
      <c r="D225" s="82">
        <v>0.92310000000000003</v>
      </c>
      <c r="E225" s="82">
        <f>Wellness!D225</f>
        <v>0.66666666666666663</v>
      </c>
      <c r="F225" s="82">
        <f>AVERAGE(Discipline!$D225,Discipline!$E225)</f>
        <v>0.79488333333333339</v>
      </c>
      <c r="G225" s="100" t="str" cm="1">
        <f t="array" ref="G225">_xlfn.IFS(F225&gt;=80%,"5",F225&gt;=70%,"4",F225&gt;=60%,"3",F225&gt;=50%,"2",F225&gt;=40%,"1",F225&lt;40%,"0")</f>
        <v>4</v>
      </c>
      <c r="H225" s="101">
        <v>2</v>
      </c>
      <c r="I225" s="101">
        <f t="shared" si="54"/>
        <v>0</v>
      </c>
      <c r="J225" s="100"/>
      <c r="K225" s="100">
        <v>4</v>
      </c>
      <c r="L225" s="100">
        <v>3</v>
      </c>
      <c r="M225" s="100">
        <f t="shared" si="55"/>
        <v>11</v>
      </c>
      <c r="N225" s="100">
        <f t="shared" si="56"/>
        <v>55.000000000000007</v>
      </c>
      <c r="O225" s="99">
        <f>N225*0.1</f>
        <v>5.5000000000000009</v>
      </c>
      <c r="Q225" s="82">
        <f>IFERROR(VLOOKUP(B225,[1]Sheet1!B$4:E$241,4,FALSE),"ER")</f>
        <v>0.90711675579322648</v>
      </c>
      <c r="R225" s="82">
        <f>Wellness!X225</f>
        <v>0.66666666666666663</v>
      </c>
      <c r="S225" s="82">
        <f t="shared" si="61"/>
        <v>0.7868917112299465</v>
      </c>
      <c r="T225" s="100" t="str" cm="1">
        <f t="array" ref="T225">_xlfn.IFS(S225&gt;=80%,"5",S225&gt;=70%,"4",S225&gt;=60%,"3",S225&gt;=50%,"2",S225&gt;=40%,"1",S225&lt;40%,"0")</f>
        <v>4</v>
      </c>
      <c r="U225" s="101">
        <v>4</v>
      </c>
      <c r="V225" s="101">
        <f t="shared" si="57"/>
        <v>0</v>
      </c>
      <c r="W225" s="100">
        <v>1</v>
      </c>
      <c r="X225" s="100">
        <v>2.8571428571428572</v>
      </c>
      <c r="Y225" s="100">
        <v>2.8</v>
      </c>
      <c r="Z225" s="100">
        <f t="shared" si="62"/>
        <v>10.657142857142858</v>
      </c>
      <c r="AA225" s="100">
        <f t="shared" si="63"/>
        <v>42.628571428571433</v>
      </c>
      <c r="AB225" s="99">
        <f>AA225*0.1</f>
        <v>4.2628571428571433</v>
      </c>
      <c r="AD225" s="82">
        <v>0.76729302832244017</v>
      </c>
      <c r="AE225" s="82">
        <f>Wellness!AR225</f>
        <v>0.66666666666666663</v>
      </c>
      <c r="AF225" s="82">
        <f t="shared" si="65"/>
        <v>0.71697984749455346</v>
      </c>
      <c r="AG225" s="100" t="str" cm="1">
        <f t="array" ref="AG225">_xlfn.IFS(AF225&gt;=80%,"5",AF225&gt;=70%,"4",AF225&gt;=60%,"3",AF225&gt;=50%,"2",AF225&gt;=40%,"1",AF225&lt;40%,"0")</f>
        <v>4</v>
      </c>
      <c r="AH225" s="101">
        <v>11</v>
      </c>
      <c r="AI225" s="101">
        <f t="shared" si="58"/>
        <v>1</v>
      </c>
      <c r="AJ225" s="100">
        <v>3.25</v>
      </c>
      <c r="AK225" s="100">
        <v>2.3333333333333335</v>
      </c>
      <c r="AL225" s="100">
        <v>2.25</v>
      </c>
      <c r="AM225" s="100">
        <f t="shared" si="66"/>
        <v>12.833333333333334</v>
      </c>
      <c r="AN225" s="100">
        <f t="shared" si="67"/>
        <v>51.333333333333329</v>
      </c>
      <c r="AO225" s="99">
        <f>AN225*0.1</f>
        <v>5.1333333333333329</v>
      </c>
      <c r="AQ225" s="82">
        <v>0.89880952380952395</v>
      </c>
      <c r="AR225" s="82">
        <f>Wellness!X225</f>
        <v>0.66666666666666663</v>
      </c>
      <c r="AS225" s="82">
        <f>AVERAGE(Discipline!$D225,Discipline!$E225)</f>
        <v>0.79488333333333339</v>
      </c>
      <c r="AT225" s="100" t="str" cm="1">
        <f t="array" ref="AT225">_xlfn.IFS(AS225&gt;=80%,"5",AS225&gt;=70%,"4",AS225&gt;=60%,"3",AS225&gt;=50%,"2",AS225&gt;=40%,"1",AS225&lt;40%,"0")</f>
        <v>4</v>
      </c>
      <c r="AU225" s="101">
        <v>2</v>
      </c>
      <c r="AV225" s="101">
        <f t="shared" si="59"/>
        <v>0</v>
      </c>
      <c r="AW225" s="100"/>
      <c r="AX225" s="100">
        <v>2.75</v>
      </c>
      <c r="AY225" s="100">
        <v>2</v>
      </c>
      <c r="AZ225" s="100">
        <f t="shared" si="69"/>
        <v>8.75</v>
      </c>
      <c r="BA225" s="100">
        <f t="shared" si="70"/>
        <v>35</v>
      </c>
      <c r="BB225" s="99">
        <f>BA225*0.1</f>
        <v>3.5</v>
      </c>
    </row>
    <row r="226" spans="1:54" s="77" customFormat="1" x14ac:dyDescent="0.3">
      <c r="A226" s="72">
        <v>222</v>
      </c>
      <c r="B226" s="64" t="s">
        <v>470</v>
      </c>
      <c r="C226" s="65" t="s">
        <v>471</v>
      </c>
      <c r="D226" s="103">
        <v>0.92310000000000003</v>
      </c>
      <c r="E226" s="103">
        <f>Wellness!D226</f>
        <v>0.83333333333333337</v>
      </c>
      <c r="F226" s="103">
        <f>AVERAGE(Discipline!$D226,Discipline!$E226)</f>
        <v>0.87821666666666665</v>
      </c>
      <c r="G226" s="104" t="str" cm="1">
        <f t="array" ref="G226">_xlfn.IFS(F226&gt;=80%,"5",F226&gt;=70%,"4",F226&gt;=60%,"3",F226&gt;=50%,"2",F226&gt;=40%,"1",F226&lt;40%,"0")</f>
        <v>5</v>
      </c>
      <c r="H226" s="105">
        <v>11</v>
      </c>
      <c r="I226" s="105">
        <f t="shared" si="54"/>
        <v>1</v>
      </c>
      <c r="J226" s="104"/>
      <c r="K226" s="104">
        <v>3.125</v>
      </c>
      <c r="L226" s="104">
        <v>3</v>
      </c>
      <c r="M226" s="104">
        <f t="shared" si="55"/>
        <v>12.125</v>
      </c>
      <c r="N226" s="104">
        <f t="shared" si="56"/>
        <v>60.624999999999993</v>
      </c>
      <c r="O226" s="106">
        <f>N226*0.1</f>
        <v>6.0625</v>
      </c>
      <c r="Q226" s="103">
        <f>IFERROR(VLOOKUP(B226,[1]Sheet1!B$4:E$241,4,FALSE),"ER")</f>
        <v>0.95250000000000001</v>
      </c>
      <c r="R226" s="103">
        <f>Wellness!X226</f>
        <v>1</v>
      </c>
      <c r="S226" s="103">
        <f t="shared" si="61"/>
        <v>0.97625000000000006</v>
      </c>
      <c r="T226" s="104" t="str" cm="1">
        <f t="array" ref="T226">_xlfn.IFS(S226&gt;=80%,"5",S226&gt;=70%,"4",S226&gt;=60%,"3",S226&gt;=50%,"2",S226&gt;=40%,"1",S226&lt;40%,"0")</f>
        <v>5</v>
      </c>
      <c r="U226" s="105">
        <v>13</v>
      </c>
      <c r="V226" s="105">
        <f t="shared" si="57"/>
        <v>1</v>
      </c>
      <c r="W226" s="104">
        <v>1</v>
      </c>
      <c r="X226" s="104">
        <v>2.7142857142857144</v>
      </c>
      <c r="Y226" s="104">
        <v>2.6</v>
      </c>
      <c r="Z226" s="100">
        <f t="shared" si="62"/>
        <v>12.314285714285715</v>
      </c>
      <c r="AA226" s="100">
        <f t="shared" si="63"/>
        <v>49.25714285714286</v>
      </c>
      <c r="AB226" s="106">
        <f>AA226*0.1</f>
        <v>4.9257142857142862</v>
      </c>
      <c r="AD226" s="82">
        <v>0.90192559074912027</v>
      </c>
      <c r="AE226" s="82">
        <f>Wellness!AR226</f>
        <v>1</v>
      </c>
      <c r="AF226" s="82">
        <f t="shared" si="65"/>
        <v>0.95096279537456008</v>
      </c>
      <c r="AG226" s="104" t="str" cm="1">
        <f t="array" ref="AG226">_xlfn.IFS(AF226&gt;=80%,"5",AF226&gt;=70%,"4",AF226&gt;=60%,"3",AF226&gt;=50%,"2",AF226&gt;=40%,"1",AF226&lt;40%,"0")</f>
        <v>5</v>
      </c>
      <c r="AH226" s="105">
        <v>19</v>
      </c>
      <c r="AI226" s="105">
        <f t="shared" si="58"/>
        <v>2</v>
      </c>
      <c r="AJ226" s="104">
        <v>2.625</v>
      </c>
      <c r="AK226" s="104">
        <v>2.3333333333333335</v>
      </c>
      <c r="AL226" s="104">
        <v>2.75</v>
      </c>
      <c r="AM226" s="100">
        <f t="shared" si="66"/>
        <v>14.708333333333334</v>
      </c>
      <c r="AN226" s="100">
        <f t="shared" si="67"/>
        <v>58.833333333333336</v>
      </c>
      <c r="AO226" s="106">
        <f>AN226*0.1</f>
        <v>5.8833333333333337</v>
      </c>
      <c r="AQ226" s="82">
        <v>0.94761904761904769</v>
      </c>
      <c r="AR226" s="82">
        <f>Wellness!X226</f>
        <v>1</v>
      </c>
      <c r="AS226" s="103">
        <f>AVERAGE(Discipline!$D226,Discipline!$E226)</f>
        <v>0.87821666666666665</v>
      </c>
      <c r="AT226" s="104" t="str" cm="1">
        <f t="array" ref="AT226">_xlfn.IFS(AS226&gt;=80%,"5",AS226&gt;=70%,"4",AS226&gt;=60%,"3",AS226&gt;=50%,"2",AS226&gt;=40%,"1",AS226&lt;40%,"0")</f>
        <v>5</v>
      </c>
      <c r="AU226" s="105">
        <v>11</v>
      </c>
      <c r="AV226" s="105">
        <f t="shared" si="59"/>
        <v>1</v>
      </c>
      <c r="AW226" s="104"/>
      <c r="AX226" s="104">
        <v>3</v>
      </c>
      <c r="AY226" s="104">
        <v>2.6666666666666665</v>
      </c>
      <c r="AZ226" s="100">
        <f t="shared" si="69"/>
        <v>11.666666666666666</v>
      </c>
      <c r="BA226" s="100">
        <f t="shared" si="70"/>
        <v>46.666666666666664</v>
      </c>
      <c r="BB226" s="106">
        <f>BA226*0.1</f>
        <v>4.666666666666667</v>
      </c>
    </row>
    <row r="227" spans="1:54" s="77" customFormat="1" x14ac:dyDescent="0.3">
      <c r="A227" s="71">
        <v>223</v>
      </c>
      <c r="B227" s="60" t="s">
        <v>472</v>
      </c>
      <c r="C227" s="61" t="s">
        <v>473</v>
      </c>
      <c r="D227" s="82">
        <v>0.84620000000000006</v>
      </c>
      <c r="E227" s="82">
        <f>Wellness!D227</f>
        <v>0.66666666666666663</v>
      </c>
      <c r="F227" s="82">
        <f>AVERAGE(Discipline!$D227,Discipline!$E227)</f>
        <v>0.75643333333333329</v>
      </c>
      <c r="G227" s="100" t="str" cm="1">
        <f t="array" ref="G227">_xlfn.IFS(F227&gt;=80%,"5",F227&gt;=70%,"4",F227&gt;=60%,"3",F227&gt;=50%,"2",F227&gt;=40%,"1",F227&lt;40%,"0")</f>
        <v>4</v>
      </c>
      <c r="H227" s="101">
        <v>6</v>
      </c>
      <c r="I227" s="101">
        <f t="shared" si="54"/>
        <v>0</v>
      </c>
      <c r="J227" s="100"/>
      <c r="K227" s="100">
        <v>2</v>
      </c>
      <c r="L227" s="100">
        <v>2</v>
      </c>
      <c r="M227" s="100">
        <f t="shared" si="55"/>
        <v>8</v>
      </c>
      <c r="N227" s="100">
        <f t="shared" si="56"/>
        <v>40</v>
      </c>
      <c r="O227" s="99">
        <f>N227*0.1</f>
        <v>4</v>
      </c>
      <c r="Q227" s="82">
        <f>IFERROR(VLOOKUP(B227,[1]Sheet1!B$4:E$241,4,FALSE),"ER")</f>
        <v>0.83703208556149733</v>
      </c>
      <c r="R227" s="82">
        <f>Wellness!X227</f>
        <v>0.66666666666666663</v>
      </c>
      <c r="S227" s="82">
        <f t="shared" si="61"/>
        <v>0.75184937611408198</v>
      </c>
      <c r="T227" s="100" t="str" cm="1">
        <f t="array" ref="T227">_xlfn.IFS(S227&gt;=80%,"5",S227&gt;=70%,"4",S227&gt;=60%,"3",S227&gt;=50%,"2",S227&gt;=40%,"1",S227&lt;40%,"0")</f>
        <v>4</v>
      </c>
      <c r="U227" s="101">
        <v>11</v>
      </c>
      <c r="V227" s="101">
        <f t="shared" si="57"/>
        <v>1</v>
      </c>
      <c r="W227" s="100">
        <v>0</v>
      </c>
      <c r="X227" s="100">
        <v>2</v>
      </c>
      <c r="Y227" s="100">
        <v>1.8</v>
      </c>
      <c r="Z227" s="100">
        <f t="shared" si="62"/>
        <v>8.8000000000000007</v>
      </c>
      <c r="AA227" s="100">
        <f t="shared" si="63"/>
        <v>35.200000000000003</v>
      </c>
      <c r="AB227" s="99">
        <f>AA227*0.1</f>
        <v>3.5200000000000005</v>
      </c>
      <c r="AD227" s="82">
        <v>0.82492877492877492</v>
      </c>
      <c r="AE227" s="82">
        <f>Wellness!AR227</f>
        <v>0.8</v>
      </c>
      <c r="AF227" s="82">
        <f t="shared" si="65"/>
        <v>0.81246438746438754</v>
      </c>
      <c r="AG227" s="100" t="str" cm="1">
        <f t="array" ref="AG227">_xlfn.IFS(AF227&gt;=80%,"5",AF227&gt;=70%,"4",AF227&gt;=60%,"3",AF227&gt;=50%,"2",AF227&gt;=40%,"1",AF227&lt;40%,"0")</f>
        <v>5</v>
      </c>
      <c r="AH227" s="101">
        <v>17</v>
      </c>
      <c r="AI227" s="101">
        <f t="shared" si="58"/>
        <v>2</v>
      </c>
      <c r="AJ227" s="100">
        <v>3.5</v>
      </c>
      <c r="AK227" s="100">
        <v>2.2222222222222223</v>
      </c>
      <c r="AL227" s="100">
        <v>3.125</v>
      </c>
      <c r="AM227" s="100">
        <f t="shared" si="66"/>
        <v>15.847222222222221</v>
      </c>
      <c r="AN227" s="100">
        <f t="shared" si="67"/>
        <v>63.388888888888886</v>
      </c>
      <c r="AO227" s="99">
        <f>AN227*0.1</f>
        <v>6.3388888888888886</v>
      </c>
      <c r="AQ227" s="82">
        <v>0.89866946778711476</v>
      </c>
      <c r="AR227" s="82">
        <f>Wellness!X227</f>
        <v>0.66666666666666663</v>
      </c>
      <c r="AS227" s="82">
        <f>AVERAGE(Discipline!$D227,Discipline!$E227)</f>
        <v>0.75643333333333329</v>
      </c>
      <c r="AT227" s="100" t="str" cm="1">
        <f t="array" ref="AT227">_xlfn.IFS(AS227&gt;=80%,"5",AS227&gt;=70%,"4",AS227&gt;=60%,"3",AS227&gt;=50%,"2",AS227&gt;=40%,"1",AS227&lt;40%,"0")</f>
        <v>4</v>
      </c>
      <c r="AU227" s="101">
        <v>6</v>
      </c>
      <c r="AV227" s="101">
        <f t="shared" si="59"/>
        <v>0</v>
      </c>
      <c r="AW227" s="100"/>
      <c r="AX227" s="100">
        <v>1.75</v>
      </c>
      <c r="AY227" s="100">
        <v>1</v>
      </c>
      <c r="AZ227" s="100">
        <f t="shared" si="69"/>
        <v>6.75</v>
      </c>
      <c r="BA227" s="100">
        <f t="shared" si="70"/>
        <v>27</v>
      </c>
      <c r="BB227" s="99">
        <f>BA227*0.1</f>
        <v>2.7</v>
      </c>
    </row>
    <row r="228" spans="1:54" s="77" customFormat="1" x14ac:dyDescent="0.3">
      <c r="A228" s="72">
        <v>224</v>
      </c>
      <c r="B228" s="64" t="s">
        <v>474</v>
      </c>
      <c r="C228" s="65" t="s">
        <v>475</v>
      </c>
      <c r="D228" s="103">
        <v>0.92310000000000003</v>
      </c>
      <c r="E228" s="103">
        <f>Wellness!D228</f>
        <v>0.8</v>
      </c>
      <c r="F228" s="103">
        <f>AVERAGE(Discipline!$D228,Discipline!$E228)</f>
        <v>0.86155000000000004</v>
      </c>
      <c r="G228" s="104" t="str" cm="1">
        <f t="array" ref="G228">_xlfn.IFS(F228&gt;=80%,"5",F228&gt;=70%,"4",F228&gt;=60%,"3",F228&gt;=50%,"2",F228&gt;=40%,"1",F228&lt;40%,"0")</f>
        <v>5</v>
      </c>
      <c r="H228" s="105">
        <v>10</v>
      </c>
      <c r="I228" s="105">
        <f t="shared" si="54"/>
        <v>1</v>
      </c>
      <c r="J228" s="104"/>
      <c r="K228" s="104">
        <v>2.0625</v>
      </c>
      <c r="L228" s="104">
        <v>1.875</v>
      </c>
      <c r="M228" s="104">
        <f t="shared" si="55"/>
        <v>9.9375</v>
      </c>
      <c r="N228" s="104">
        <f t="shared" si="56"/>
        <v>49.6875</v>
      </c>
      <c r="O228" s="106">
        <f>N228*0.1</f>
        <v>4.96875</v>
      </c>
      <c r="Q228" s="103">
        <f>IFERROR(VLOOKUP(B228,[1]Sheet1!B$4:E$241,4,FALSE),"ER")</f>
        <v>0.95780303030303027</v>
      </c>
      <c r="R228" s="103">
        <f>Wellness!X228</f>
        <v>1.0666666666666667</v>
      </c>
      <c r="S228" s="103">
        <f t="shared" si="61"/>
        <v>1.0122348484848485</v>
      </c>
      <c r="T228" s="104" t="str" cm="1">
        <f t="array" ref="T228">_xlfn.IFS(S228&gt;=80%,"5",S228&gt;=70%,"4",S228&gt;=60%,"3",S228&gt;=50%,"2",S228&gt;=40%,"1",S228&lt;40%,"0")</f>
        <v>5</v>
      </c>
      <c r="U228" s="105">
        <v>15</v>
      </c>
      <c r="V228" s="105">
        <f t="shared" si="57"/>
        <v>2</v>
      </c>
      <c r="W228" s="104">
        <v>3</v>
      </c>
      <c r="X228" s="104">
        <v>3.6666666666666665</v>
      </c>
      <c r="Y228" s="104">
        <v>4</v>
      </c>
      <c r="Z228" s="100">
        <f t="shared" si="62"/>
        <v>17.666666666666664</v>
      </c>
      <c r="AA228" s="100">
        <f t="shared" si="63"/>
        <v>70.666666666666657</v>
      </c>
      <c r="AB228" s="106">
        <f>AA228*0.1</f>
        <v>7.0666666666666664</v>
      </c>
      <c r="AD228" s="82">
        <v>0.87083333333333346</v>
      </c>
      <c r="AE228" s="82">
        <f>Wellness!AR228</f>
        <v>1.0333333333333334</v>
      </c>
      <c r="AF228" s="82">
        <f t="shared" si="65"/>
        <v>0.95208333333333339</v>
      </c>
      <c r="AG228" s="104" t="str" cm="1">
        <f t="array" ref="AG228">_xlfn.IFS(AF228&gt;=80%,"5",AF228&gt;=70%,"4",AF228&gt;=60%,"3",AF228&gt;=50%,"2",AF228&gt;=40%,"1",AF228&lt;40%,"0")</f>
        <v>5</v>
      </c>
      <c r="AH228" s="105">
        <v>23</v>
      </c>
      <c r="AI228" s="105">
        <f t="shared" si="58"/>
        <v>3</v>
      </c>
      <c r="AJ228" s="104">
        <v>2.875</v>
      </c>
      <c r="AK228" s="104">
        <v>2.3333333333333335</v>
      </c>
      <c r="AL228" s="104">
        <v>2</v>
      </c>
      <c r="AM228" s="100">
        <f t="shared" si="66"/>
        <v>15.208333333333334</v>
      </c>
      <c r="AN228" s="100">
        <f t="shared" si="67"/>
        <v>60.833333333333343</v>
      </c>
      <c r="AO228" s="106">
        <f>AN228*0.1</f>
        <v>6.0833333333333348</v>
      </c>
      <c r="AQ228" s="82">
        <v>0.95952380952380967</v>
      </c>
      <c r="AR228" s="82">
        <f>Wellness!X228</f>
        <v>1.0666666666666667</v>
      </c>
      <c r="AS228" s="103">
        <f>AVERAGE(Discipline!$D228,Discipline!$E228)</f>
        <v>0.86155000000000004</v>
      </c>
      <c r="AT228" s="104" t="str" cm="1">
        <f t="array" ref="AT228">_xlfn.IFS(AS228&gt;=80%,"5",AS228&gt;=70%,"4",AS228&gt;=60%,"3",AS228&gt;=50%,"2",AS228&gt;=40%,"1",AS228&lt;40%,"0")</f>
        <v>5</v>
      </c>
      <c r="AU228" s="105">
        <v>10</v>
      </c>
      <c r="AV228" s="105">
        <f t="shared" si="59"/>
        <v>1</v>
      </c>
      <c r="AW228" s="104"/>
      <c r="AX228" s="104">
        <v>2.5</v>
      </c>
      <c r="AY228" s="104">
        <v>2.3333333333333335</v>
      </c>
      <c r="AZ228" s="100">
        <f t="shared" si="69"/>
        <v>10.833333333333334</v>
      </c>
      <c r="BA228" s="100">
        <f t="shared" si="70"/>
        <v>43.333333333333336</v>
      </c>
      <c r="BB228" s="106">
        <f>BA228*0.1</f>
        <v>4.3333333333333339</v>
      </c>
    </row>
    <row r="229" spans="1:54" s="77" customFormat="1" x14ac:dyDescent="0.3">
      <c r="A229" s="71">
        <v>225</v>
      </c>
      <c r="B229" s="60" t="s">
        <v>476</v>
      </c>
      <c r="C229" s="61" t="s">
        <v>477</v>
      </c>
      <c r="D229" s="82">
        <v>0.92310000000000003</v>
      </c>
      <c r="E229" s="82">
        <f>Wellness!D229</f>
        <v>0.66666666666666663</v>
      </c>
      <c r="F229" s="82">
        <f>AVERAGE(Discipline!$D229,Discipline!$E229)</f>
        <v>0.79488333333333339</v>
      </c>
      <c r="G229" s="100" t="str" cm="1">
        <f t="array" ref="G229">_xlfn.IFS(F229&gt;=80%,"5",F229&gt;=70%,"4",F229&gt;=60%,"3",F229&gt;=50%,"2",F229&gt;=40%,"1",F229&lt;40%,"0")</f>
        <v>4</v>
      </c>
      <c r="H229" s="101">
        <v>4</v>
      </c>
      <c r="I229" s="101">
        <f t="shared" si="54"/>
        <v>0</v>
      </c>
      <c r="J229" s="100"/>
      <c r="K229" s="100">
        <v>3</v>
      </c>
      <c r="L229" s="100">
        <v>3</v>
      </c>
      <c r="M229" s="100">
        <f t="shared" si="55"/>
        <v>10</v>
      </c>
      <c r="N229" s="100">
        <f t="shared" si="56"/>
        <v>50</v>
      </c>
      <c r="O229" s="99">
        <f t="shared" ref="O229:O232" si="72">N229*0.1</f>
        <v>5</v>
      </c>
      <c r="Q229" s="82">
        <f>IFERROR(VLOOKUP(B229,[1]Sheet1!B$4:E$241,4,FALSE),"ER")</f>
        <v>0.81643048128342255</v>
      </c>
      <c r="R229" s="82">
        <f>Wellness!X229</f>
        <v>0.66666666666666663</v>
      </c>
      <c r="S229" s="82">
        <f t="shared" si="61"/>
        <v>0.74154857397504459</v>
      </c>
      <c r="T229" s="100" t="str" cm="1">
        <f t="array" ref="T229">_xlfn.IFS(S229&gt;=80%,"5",S229&gt;=70%,"4",S229&gt;=60%,"3",S229&gt;=50%,"2",S229&gt;=40%,"1",S229&lt;40%,"0")</f>
        <v>4</v>
      </c>
      <c r="U229" s="101">
        <v>5</v>
      </c>
      <c r="V229" s="101">
        <f t="shared" si="57"/>
        <v>0</v>
      </c>
      <c r="W229" s="100">
        <v>1</v>
      </c>
      <c r="X229" s="100">
        <v>2.8571428571428572</v>
      </c>
      <c r="Y229" s="100">
        <v>3.8</v>
      </c>
      <c r="Z229" s="100">
        <f t="shared" si="62"/>
        <v>11.657142857142858</v>
      </c>
      <c r="AA229" s="100">
        <f t="shared" si="63"/>
        <v>46.628571428571433</v>
      </c>
      <c r="AB229" s="99">
        <f t="shared" ref="AB229:AB232" si="73">AA229*0.1</f>
        <v>4.6628571428571437</v>
      </c>
      <c r="AD229" s="82">
        <v>0.64372032288698966</v>
      </c>
      <c r="AE229" s="82">
        <f>Wellness!AR229</f>
        <v>0.66666666666666663</v>
      </c>
      <c r="AF229" s="82">
        <f t="shared" si="65"/>
        <v>0.65519349477682809</v>
      </c>
      <c r="AG229" s="100" t="str" cm="1">
        <f t="array" ref="AG229">_xlfn.IFS(AF229&gt;=80%,"5",AF229&gt;=70%,"4",AF229&gt;=60%,"3",AF229&gt;=50%,"2",AF229&gt;=40%,"1",AF229&lt;40%,"0")</f>
        <v>3</v>
      </c>
      <c r="AH229" s="101">
        <v>10</v>
      </c>
      <c r="AI229" s="101">
        <f t="shared" si="58"/>
        <v>1</v>
      </c>
      <c r="AJ229" s="100">
        <v>2.25</v>
      </c>
      <c r="AK229" s="100">
        <v>2</v>
      </c>
      <c r="AL229" s="100">
        <v>1.75</v>
      </c>
      <c r="AM229" s="100">
        <f t="shared" si="66"/>
        <v>10</v>
      </c>
      <c r="AN229" s="100">
        <f t="shared" si="67"/>
        <v>40</v>
      </c>
      <c r="AO229" s="99">
        <f t="shared" ref="AO229:AO232" si="74">AN229*0.1</f>
        <v>4</v>
      </c>
      <c r="AQ229" s="82">
        <v>0.93802521008403372</v>
      </c>
      <c r="AR229" s="82">
        <f>Wellness!X229</f>
        <v>0.66666666666666663</v>
      </c>
      <c r="AS229" s="82">
        <f>AVERAGE(Discipline!$D229,Discipline!$E229)</f>
        <v>0.79488333333333339</v>
      </c>
      <c r="AT229" s="100" t="str" cm="1">
        <f t="array" ref="AT229">_xlfn.IFS(AS229&gt;=80%,"5",AS229&gt;=70%,"4",AS229&gt;=60%,"3",AS229&gt;=50%,"2",AS229&gt;=40%,"1",AS229&lt;40%,"0")</f>
        <v>4</v>
      </c>
      <c r="AU229" s="101">
        <v>4</v>
      </c>
      <c r="AV229" s="101">
        <f t="shared" si="59"/>
        <v>0</v>
      </c>
      <c r="AW229" s="100"/>
      <c r="AX229" s="100">
        <v>3.5</v>
      </c>
      <c r="AY229" s="100">
        <v>3.3333333333333335</v>
      </c>
      <c r="AZ229" s="100">
        <f t="shared" si="69"/>
        <v>10.833333333333334</v>
      </c>
      <c r="BA229" s="100">
        <f t="shared" si="70"/>
        <v>43.333333333333336</v>
      </c>
      <c r="BB229" s="99">
        <f t="shared" ref="BB229:BB232" si="75">BA229*0.1</f>
        <v>4.3333333333333339</v>
      </c>
    </row>
    <row r="230" spans="1:54" s="77" customFormat="1" x14ac:dyDescent="0.3">
      <c r="A230" s="72">
        <v>226</v>
      </c>
      <c r="B230" s="64" t="s">
        <v>478</v>
      </c>
      <c r="C230" s="65" t="s">
        <v>479</v>
      </c>
      <c r="D230" s="103">
        <v>1</v>
      </c>
      <c r="E230" s="103">
        <f>Wellness!D230</f>
        <v>0.66666666666666663</v>
      </c>
      <c r="F230" s="103">
        <f>AVERAGE(Discipline!$D230,Discipline!$E230)</f>
        <v>0.83333333333333326</v>
      </c>
      <c r="G230" s="104" t="str" cm="1">
        <f t="array" ref="G230">_xlfn.IFS(F230&gt;=80%,"5",F230&gt;=70%,"4",F230&gt;=60%,"3",F230&gt;=50%,"2",F230&gt;=40%,"1",F230&lt;40%,"0")</f>
        <v>5</v>
      </c>
      <c r="H230" s="105">
        <v>0</v>
      </c>
      <c r="I230" s="105">
        <f t="shared" si="54"/>
        <v>0</v>
      </c>
      <c r="J230" s="104"/>
      <c r="K230" s="104">
        <v>2.875</v>
      </c>
      <c r="L230" s="104">
        <v>2.4375</v>
      </c>
      <c r="M230" s="104">
        <f t="shared" si="55"/>
        <v>10.3125</v>
      </c>
      <c r="N230" s="104">
        <f t="shared" si="56"/>
        <v>51.5625</v>
      </c>
      <c r="O230" s="106">
        <f t="shared" si="72"/>
        <v>5.15625</v>
      </c>
      <c r="Q230" s="103">
        <f>IFERROR(VLOOKUP(B230,[1]Sheet1!B$4:E$241,4,FALSE),"ER")</f>
        <v>0.80202762923351156</v>
      </c>
      <c r="R230" s="103">
        <f>Wellness!X230</f>
        <v>0.96666666666666667</v>
      </c>
      <c r="S230" s="103">
        <f t="shared" si="61"/>
        <v>0.88434714795008906</v>
      </c>
      <c r="T230" s="104" t="str" cm="1">
        <f t="array" ref="T230">_xlfn.IFS(S230&gt;=80%,"5",S230&gt;=70%,"4",S230&gt;=60%,"3",S230&gt;=50%,"2",S230&gt;=40%,"1",S230&lt;40%,"0")</f>
        <v>5</v>
      </c>
      <c r="U230" s="105">
        <v>16</v>
      </c>
      <c r="V230" s="105">
        <f t="shared" si="57"/>
        <v>2</v>
      </c>
      <c r="W230" s="104">
        <v>0</v>
      </c>
      <c r="X230" s="104">
        <v>2</v>
      </c>
      <c r="Y230" s="104">
        <v>2</v>
      </c>
      <c r="Z230" s="100">
        <f t="shared" si="62"/>
        <v>11</v>
      </c>
      <c r="AA230" s="100">
        <f t="shared" si="63"/>
        <v>44</v>
      </c>
      <c r="AB230" s="106">
        <f t="shared" si="73"/>
        <v>4.4000000000000004</v>
      </c>
      <c r="AD230" s="82">
        <v>0.92989756158873804</v>
      </c>
      <c r="AE230" s="82">
        <f>Wellness!AR230</f>
        <v>0.93333333333333335</v>
      </c>
      <c r="AF230" s="82">
        <f t="shared" si="65"/>
        <v>0.93161544746103564</v>
      </c>
      <c r="AG230" s="104" t="str" cm="1">
        <f t="array" ref="AG230">_xlfn.IFS(AF230&gt;=80%,"5",AF230&gt;=70%,"4",AF230&gt;=60%,"3",AF230&gt;=50%,"2",AF230&gt;=40%,"1",AF230&lt;40%,"0")</f>
        <v>5</v>
      </c>
      <c r="AH230" s="105">
        <v>19</v>
      </c>
      <c r="AI230" s="105">
        <f t="shared" si="58"/>
        <v>2</v>
      </c>
      <c r="AJ230" s="104">
        <v>2.625</v>
      </c>
      <c r="AK230" s="104">
        <v>2.2222222222222223</v>
      </c>
      <c r="AL230" s="104">
        <v>2.125</v>
      </c>
      <c r="AM230" s="100">
        <f t="shared" si="66"/>
        <v>13.972222222222221</v>
      </c>
      <c r="AN230" s="100">
        <f t="shared" si="67"/>
        <v>55.888888888888886</v>
      </c>
      <c r="AO230" s="106">
        <f t="shared" si="74"/>
        <v>5.5888888888888886</v>
      </c>
      <c r="AQ230" s="82">
        <v>0.95947712418300668</v>
      </c>
      <c r="AR230" s="82">
        <f>Wellness!X230</f>
        <v>0.96666666666666667</v>
      </c>
      <c r="AS230" s="103">
        <f>AVERAGE(Discipline!$D230,Discipline!$E230)</f>
        <v>0.83333333333333326</v>
      </c>
      <c r="AT230" s="104" t="str" cm="1">
        <f t="array" ref="AT230">_xlfn.IFS(AS230&gt;=80%,"5",AS230&gt;=70%,"4",AS230&gt;=60%,"3",AS230&gt;=50%,"2",AS230&gt;=40%,"1",AS230&lt;40%,"0")</f>
        <v>5</v>
      </c>
      <c r="AU230" s="105">
        <v>0</v>
      </c>
      <c r="AV230" s="105">
        <f t="shared" si="59"/>
        <v>0</v>
      </c>
      <c r="AW230" s="104"/>
      <c r="AX230" s="104">
        <v>3</v>
      </c>
      <c r="AY230" s="104">
        <v>2.3333333333333335</v>
      </c>
      <c r="AZ230" s="100">
        <f t="shared" si="69"/>
        <v>10.333333333333334</v>
      </c>
      <c r="BA230" s="100">
        <f t="shared" si="70"/>
        <v>41.333333333333336</v>
      </c>
      <c r="BB230" s="106">
        <f t="shared" si="75"/>
        <v>4.1333333333333337</v>
      </c>
    </row>
    <row r="231" spans="1:54" s="77" customFormat="1" x14ac:dyDescent="0.3">
      <c r="A231" s="71">
        <v>227</v>
      </c>
      <c r="B231" s="60" t="s">
        <v>480</v>
      </c>
      <c r="C231" s="61" t="s">
        <v>481</v>
      </c>
      <c r="D231" s="82">
        <v>0.61539999999999995</v>
      </c>
      <c r="E231" s="82">
        <f>Wellness!D231</f>
        <v>0</v>
      </c>
      <c r="F231" s="82">
        <f>AVERAGE(Discipline!$D231,Discipline!$E231)</f>
        <v>0.30769999999999997</v>
      </c>
      <c r="G231" s="100" t="str" cm="1">
        <f t="array" ref="G231">_xlfn.IFS(F231&gt;=80%,"5",F231&gt;=70%,"4",F231&gt;=60%,"3",F231&gt;=50%,"2",F231&gt;=40%,"1",F231&lt;40%,"0")</f>
        <v>0</v>
      </c>
      <c r="H231" s="101">
        <v>0</v>
      </c>
      <c r="I231" s="101">
        <f t="shared" si="54"/>
        <v>0</v>
      </c>
      <c r="J231" s="100"/>
      <c r="K231" s="100">
        <v>3.3125</v>
      </c>
      <c r="L231" s="100">
        <v>2.75</v>
      </c>
      <c r="M231" s="100">
        <f t="shared" si="55"/>
        <v>6.0625</v>
      </c>
      <c r="N231" s="100">
        <f t="shared" si="56"/>
        <v>30.312499999999996</v>
      </c>
      <c r="O231" s="99">
        <f t="shared" si="72"/>
        <v>3.03125</v>
      </c>
      <c r="Q231" s="82">
        <f>IFERROR(VLOOKUP(B231,[1]Sheet1!B$4:E$241,4,FALSE),"ER")</f>
        <v>0.47183600713012475</v>
      </c>
      <c r="R231" s="82">
        <f>Wellness!X231</f>
        <v>6.6666666666666666E-2</v>
      </c>
      <c r="S231" s="82">
        <f t="shared" si="61"/>
        <v>0.2692513368983957</v>
      </c>
      <c r="T231" s="100" t="str" cm="1">
        <f t="array" ref="T231">_xlfn.IFS(S231&gt;=80%,"5",S231&gt;=70%,"4",S231&gt;=60%,"3",S231&gt;=50%,"2",S231&gt;=40%,"1",S231&lt;40%,"0")</f>
        <v>0</v>
      </c>
      <c r="U231" s="101">
        <v>0</v>
      </c>
      <c r="V231" s="101">
        <f t="shared" si="57"/>
        <v>0</v>
      </c>
      <c r="W231" s="100">
        <v>0</v>
      </c>
      <c r="X231" s="100">
        <v>0</v>
      </c>
      <c r="Y231" s="100">
        <v>0</v>
      </c>
      <c r="Z231" s="100">
        <f t="shared" si="62"/>
        <v>0</v>
      </c>
      <c r="AA231" s="100">
        <f t="shared" si="63"/>
        <v>0</v>
      </c>
      <c r="AB231" s="99">
        <f t="shared" si="73"/>
        <v>0</v>
      </c>
      <c r="AD231" s="82">
        <v>0.87592592592592577</v>
      </c>
      <c r="AE231" s="82">
        <f>Wellness!AR231</f>
        <v>0</v>
      </c>
      <c r="AF231" s="82">
        <f t="shared" si="65"/>
        <v>0.43796296296296289</v>
      </c>
      <c r="AG231" s="100" t="str" cm="1">
        <f t="array" ref="AG231">_xlfn.IFS(AF231&gt;=80%,"5",AF231&gt;=70%,"4",AF231&gt;=60%,"3",AF231&gt;=50%,"2",AF231&gt;=40%,"1",AF231&lt;40%,"0")</f>
        <v>1</v>
      </c>
      <c r="AH231" s="101">
        <v>0</v>
      </c>
      <c r="AI231" s="101">
        <f t="shared" si="58"/>
        <v>0</v>
      </c>
      <c r="AJ231" s="100">
        <v>3.25</v>
      </c>
      <c r="AK231" s="100">
        <v>2.5555555555555554</v>
      </c>
      <c r="AL231" s="100">
        <v>3.25</v>
      </c>
      <c r="AM231" s="100">
        <f t="shared" si="66"/>
        <v>10.055555555555555</v>
      </c>
      <c r="AN231" s="100">
        <f t="shared" si="67"/>
        <v>40.222222222222221</v>
      </c>
      <c r="AO231" s="99">
        <f t="shared" si="74"/>
        <v>4.0222222222222221</v>
      </c>
      <c r="AQ231" s="82">
        <v>0.89793417366946771</v>
      </c>
      <c r="AR231" s="82">
        <f>Wellness!X231</f>
        <v>6.6666666666666666E-2</v>
      </c>
      <c r="AS231" s="82">
        <f>AVERAGE(Discipline!$D231,Discipline!$E231)</f>
        <v>0.30769999999999997</v>
      </c>
      <c r="AT231" s="100" t="str" cm="1">
        <f t="array" ref="AT231">_xlfn.IFS(AS231&gt;=80%,"5",AS231&gt;=70%,"4",AS231&gt;=60%,"3",AS231&gt;=50%,"2",AS231&gt;=40%,"1",AS231&lt;40%,"0")</f>
        <v>0</v>
      </c>
      <c r="AU231" s="101">
        <v>0</v>
      </c>
      <c r="AV231" s="101">
        <f t="shared" si="59"/>
        <v>0</v>
      </c>
      <c r="AW231" s="100"/>
      <c r="AX231" s="100">
        <v>0.75</v>
      </c>
      <c r="AY231" s="100">
        <v>0.33333333333333331</v>
      </c>
      <c r="AZ231" s="100">
        <f t="shared" si="69"/>
        <v>1.0833333333333333</v>
      </c>
      <c r="BA231" s="100">
        <f t="shared" si="70"/>
        <v>4.333333333333333</v>
      </c>
      <c r="BB231" s="99">
        <f t="shared" si="75"/>
        <v>0.43333333333333335</v>
      </c>
    </row>
    <row r="232" spans="1:54" s="77" customFormat="1" x14ac:dyDescent="0.3">
      <c r="A232" s="107">
        <v>228</v>
      </c>
      <c r="B232" s="111" t="s">
        <v>482</v>
      </c>
      <c r="C232" s="108" t="s">
        <v>483</v>
      </c>
      <c r="D232" s="103">
        <v>0.9</v>
      </c>
      <c r="E232" s="103">
        <f>Wellness!D232</f>
        <v>0</v>
      </c>
      <c r="F232" s="103">
        <f>AVERAGE(Discipline!$D232,Discipline!$E232)</f>
        <v>0.45</v>
      </c>
      <c r="G232" s="104" t="str" cm="1">
        <f t="array" ref="G232">_xlfn.IFS(F232&gt;=80%,"5",F232&gt;=70%,"4",F232&gt;=60%,"3",F232&gt;=50%,"2",F232&gt;=40%,"1",F232&lt;40%,"0")</f>
        <v>1</v>
      </c>
      <c r="H232" s="105">
        <v>0</v>
      </c>
      <c r="I232" s="105">
        <f t="shared" si="54"/>
        <v>0</v>
      </c>
      <c r="J232" s="104"/>
      <c r="K232" s="104">
        <v>2</v>
      </c>
      <c r="L232" s="104">
        <v>2</v>
      </c>
      <c r="M232" s="104">
        <f t="shared" si="55"/>
        <v>5</v>
      </c>
      <c r="N232" s="104">
        <f t="shared" si="56"/>
        <v>25</v>
      </c>
      <c r="O232" s="106">
        <f t="shared" si="72"/>
        <v>2.5</v>
      </c>
      <c r="Q232" s="103">
        <v>0.95454545454545459</v>
      </c>
      <c r="R232" s="103">
        <f>Wellness!X232</f>
        <v>0</v>
      </c>
      <c r="S232" s="103">
        <f t="shared" si="61"/>
        <v>0.47727272727272729</v>
      </c>
      <c r="T232" s="104" t="str" cm="1">
        <f t="array" ref="T232">_xlfn.IFS(S232&gt;=80%,"5",S232&gt;=70%,"4",S232&gt;=60%,"3",S232&gt;=50%,"2",S232&gt;=40%,"1",S232&lt;40%,"0")</f>
        <v>1</v>
      </c>
      <c r="U232" s="105">
        <v>0</v>
      </c>
      <c r="V232" s="105">
        <f t="shared" si="57"/>
        <v>0</v>
      </c>
      <c r="W232" s="104">
        <v>0</v>
      </c>
      <c r="X232" s="104">
        <v>0</v>
      </c>
      <c r="Y232" s="104">
        <v>0</v>
      </c>
      <c r="Z232" s="100">
        <f t="shared" si="62"/>
        <v>1</v>
      </c>
      <c r="AA232" s="100">
        <f t="shared" si="63"/>
        <v>4</v>
      </c>
      <c r="AB232" s="106">
        <f t="shared" si="73"/>
        <v>0.4</v>
      </c>
      <c r="AD232" s="82">
        <v>0.53988095238095246</v>
      </c>
      <c r="AE232" s="82">
        <f>Wellness!AR232</f>
        <v>0.66666666666666663</v>
      </c>
      <c r="AF232" s="82">
        <f t="shared" si="65"/>
        <v>0.60327380952380949</v>
      </c>
      <c r="AG232" s="104" t="str" cm="1">
        <f t="array" ref="AG232">_xlfn.IFS(AF232&gt;=80%,"5",AF232&gt;=70%,"4",AF232&gt;=60%,"3",AF232&gt;=50%,"2",AF232&gt;=40%,"1",AF232&lt;40%,"0")</f>
        <v>3</v>
      </c>
      <c r="AH232" s="105">
        <v>0</v>
      </c>
      <c r="AI232" s="105">
        <f t="shared" si="58"/>
        <v>0</v>
      </c>
      <c r="AJ232" s="104">
        <v>2.75</v>
      </c>
      <c r="AK232" s="104">
        <v>2.375</v>
      </c>
      <c r="AL232" s="104">
        <v>2.375</v>
      </c>
      <c r="AM232" s="100">
        <f t="shared" si="66"/>
        <v>10.5</v>
      </c>
      <c r="AN232" s="100">
        <f t="shared" si="67"/>
        <v>42</v>
      </c>
      <c r="AO232" s="106">
        <f t="shared" si="74"/>
        <v>4.2</v>
      </c>
      <c r="AQ232" s="82">
        <v>0.69293478260869568</v>
      </c>
      <c r="AR232" s="82">
        <f>Wellness!X232</f>
        <v>0</v>
      </c>
      <c r="AS232" s="103">
        <f>AVERAGE(Discipline!$D232,Discipline!$E232)</f>
        <v>0.45</v>
      </c>
      <c r="AT232" s="104" t="str" cm="1">
        <f t="array" ref="AT232">_xlfn.IFS(AS232&gt;=80%,"5",AS232&gt;=70%,"4",AS232&gt;=60%,"3",AS232&gt;=50%,"2",AS232&gt;=40%,"1",AS232&lt;40%,"0")</f>
        <v>1</v>
      </c>
      <c r="AU232" s="105">
        <v>0</v>
      </c>
      <c r="AV232" s="105">
        <f t="shared" si="59"/>
        <v>0</v>
      </c>
      <c r="AW232" s="104"/>
      <c r="AX232" s="104">
        <v>2.25</v>
      </c>
      <c r="AY232" s="104">
        <v>2.6666666666666665</v>
      </c>
      <c r="AZ232" s="100">
        <f t="shared" si="69"/>
        <v>5.9166666666666661</v>
      </c>
      <c r="BA232" s="100">
        <f t="shared" si="70"/>
        <v>23.666666666666664</v>
      </c>
      <c r="BB232" s="106">
        <f t="shared" si="75"/>
        <v>2.3666666666666667</v>
      </c>
    </row>
    <row r="233" spans="1:54" s="77" customFormat="1" x14ac:dyDescent="0.3">
      <c r="A233" s="109"/>
      <c r="B233" s="109"/>
      <c r="C233" s="109"/>
      <c r="D233" s="109"/>
      <c r="E233" s="109"/>
      <c r="F233" s="109"/>
      <c r="G233" s="109"/>
      <c r="H233" s="109"/>
      <c r="I233" s="109"/>
      <c r="J233" s="109"/>
      <c r="K233" s="109"/>
      <c r="L233" s="109"/>
      <c r="Q233" s="109"/>
      <c r="R233" s="109"/>
      <c r="S233" s="109"/>
      <c r="T233" s="109"/>
      <c r="U233" s="109"/>
      <c r="V233" s="109"/>
      <c r="W233" s="109"/>
      <c r="X233" s="109"/>
      <c r="Y233" s="109"/>
      <c r="AD233" s="109"/>
      <c r="AE233" s="109"/>
      <c r="AF233" s="109"/>
      <c r="AG233" s="109"/>
      <c r="AH233" s="109"/>
      <c r="AI233" s="109"/>
      <c r="AJ233" s="109"/>
      <c r="AK233" s="109"/>
      <c r="AL233" s="109"/>
      <c r="AQ233" s="109"/>
      <c r="AR233" s="109"/>
      <c r="AS233" s="109"/>
      <c r="AT233" s="109"/>
      <c r="AU233" s="109"/>
      <c r="AV233" s="109"/>
      <c r="AW233" s="109"/>
      <c r="AX233" s="109"/>
      <c r="AY233" s="109"/>
    </row>
    <row r="234" spans="1:54" s="77" customFormat="1" x14ac:dyDescent="0.3">
      <c r="A234" s="109"/>
      <c r="B234" s="109"/>
      <c r="C234" s="109"/>
      <c r="D234" s="109"/>
      <c r="E234" s="109"/>
      <c r="F234" s="109"/>
      <c r="G234" s="109"/>
      <c r="H234" s="109"/>
      <c r="I234" s="109"/>
      <c r="J234" s="109"/>
      <c r="K234" s="109"/>
      <c r="L234" s="109"/>
      <c r="Q234" s="109"/>
      <c r="R234" s="109"/>
      <c r="S234" s="109"/>
      <c r="T234" s="109"/>
      <c r="U234" s="109"/>
      <c r="V234" s="109"/>
      <c r="W234" s="109"/>
      <c r="X234" s="109"/>
      <c r="Y234" s="109"/>
      <c r="AD234" s="109"/>
      <c r="AE234" s="109"/>
      <c r="AF234" s="109"/>
      <c r="AG234" s="109"/>
      <c r="AH234" s="109"/>
      <c r="AI234" s="109"/>
      <c r="AJ234" s="109"/>
      <c r="AK234" s="109"/>
      <c r="AL234" s="109"/>
      <c r="AQ234" s="109"/>
      <c r="AR234" s="109"/>
      <c r="AS234" s="109"/>
      <c r="AT234" s="109"/>
      <c r="AU234" s="109"/>
      <c r="AV234" s="109"/>
      <c r="AW234" s="109"/>
      <c r="AX234" s="109"/>
      <c r="AY234" s="109"/>
    </row>
    <row r="235" spans="1:54" s="77" customFormat="1" x14ac:dyDescent="0.3">
      <c r="A235" s="109"/>
      <c r="B235" s="109"/>
      <c r="C235" s="109"/>
      <c r="D235" s="109"/>
      <c r="E235" s="109"/>
      <c r="F235" s="109"/>
      <c r="G235" s="109"/>
      <c r="H235" s="109"/>
      <c r="I235" s="109"/>
      <c r="J235" s="109"/>
      <c r="K235" s="109"/>
      <c r="L235" s="109"/>
      <c r="Q235" s="109"/>
      <c r="R235" s="109"/>
      <c r="S235" s="109"/>
      <c r="T235" s="109"/>
      <c r="U235" s="109"/>
      <c r="V235" s="109"/>
      <c r="W235" s="109"/>
      <c r="X235" s="109"/>
      <c r="Y235" s="109"/>
      <c r="AD235" s="109"/>
      <c r="AE235" s="109"/>
      <c r="AF235" s="109"/>
      <c r="AG235" s="109"/>
      <c r="AH235" s="109"/>
      <c r="AI235" s="109"/>
      <c r="AJ235" s="109"/>
      <c r="AK235" s="109"/>
      <c r="AL235" s="109"/>
      <c r="AQ235" s="109"/>
      <c r="AR235" s="109"/>
      <c r="AS235" s="109"/>
      <c r="AT235" s="109"/>
      <c r="AU235" s="109"/>
      <c r="AV235" s="109"/>
      <c r="AW235" s="109"/>
      <c r="AX235" s="109"/>
      <c r="AY235" s="109"/>
    </row>
    <row r="236" spans="1:54" s="77" customFormat="1" x14ac:dyDescent="0.3">
      <c r="A236" s="109"/>
      <c r="B236" s="109"/>
      <c r="C236" s="109"/>
      <c r="D236" s="109"/>
      <c r="E236" s="109"/>
      <c r="F236" s="109"/>
      <c r="G236" s="109"/>
      <c r="H236" s="109"/>
      <c r="I236" s="109"/>
      <c r="J236" s="109"/>
      <c r="K236" s="109"/>
      <c r="L236" s="109"/>
      <c r="Q236" s="109"/>
      <c r="R236" s="109"/>
      <c r="S236" s="109"/>
      <c r="T236" s="109"/>
      <c r="U236" s="109"/>
      <c r="V236" s="109"/>
      <c r="W236" s="109"/>
      <c r="X236" s="109"/>
      <c r="Y236" s="109"/>
      <c r="AD236" s="109"/>
      <c r="AE236" s="109"/>
      <c r="AF236" s="109"/>
      <c r="AG236" s="109"/>
      <c r="AH236" s="109"/>
      <c r="AI236" s="109"/>
      <c r="AJ236" s="109"/>
      <c r="AK236" s="109"/>
      <c r="AL236" s="109"/>
      <c r="AQ236" s="109"/>
      <c r="AR236" s="109"/>
      <c r="AS236" s="109"/>
      <c r="AT236" s="109"/>
      <c r="AU236" s="109"/>
      <c r="AV236" s="109"/>
      <c r="AW236" s="109"/>
      <c r="AX236" s="109"/>
      <c r="AY236" s="109"/>
    </row>
  </sheetData>
  <mergeCells count="31">
    <mergeCell ref="A3:A4"/>
    <mergeCell ref="B3:B4"/>
    <mergeCell ref="C3:C4"/>
    <mergeCell ref="O3:O4"/>
    <mergeCell ref="D2:O2"/>
    <mergeCell ref="D3:G3"/>
    <mergeCell ref="H3:I3"/>
    <mergeCell ref="J3:L3"/>
    <mergeCell ref="M3:M4"/>
    <mergeCell ref="N3:N4"/>
    <mergeCell ref="Q2:AB2"/>
    <mergeCell ref="AA3:AA4"/>
    <mergeCell ref="AB3:AB4"/>
    <mergeCell ref="AD2:AO2"/>
    <mergeCell ref="AD3:AG3"/>
    <mergeCell ref="AN3:AN4"/>
    <mergeCell ref="AO3:AO4"/>
    <mergeCell ref="AH3:AI3"/>
    <mergeCell ref="AJ3:AL3"/>
    <mergeCell ref="AM3:AM4"/>
    <mergeCell ref="Q3:T3"/>
    <mergeCell ref="U3:V3"/>
    <mergeCell ref="W3:Y3"/>
    <mergeCell ref="Z3:Z4"/>
    <mergeCell ref="AQ2:BB2"/>
    <mergeCell ref="AQ3:AT3"/>
    <mergeCell ref="AU3:AV3"/>
    <mergeCell ref="AW3:AY3"/>
    <mergeCell ref="BB3:BB4"/>
    <mergeCell ref="AZ3:AZ4"/>
    <mergeCell ref="BA3:BA4"/>
  </mergeCells>
  <conditionalFormatting sqref="A3:C3">
    <cfRule type="duplicateValues" dxfId="9" priority="19"/>
  </conditionalFormatting>
  <conditionalFormatting sqref="B232">
    <cfRule type="duplicateValues" dxfId="8" priority="1"/>
  </conditionalFormatting>
  <conditionalFormatting sqref="C232">
    <cfRule type="duplicateValues" dxfId="7" priority="7"/>
    <cfRule type="duplicateValues" dxfId="6" priority="8"/>
  </conditionalFormatting>
  <pageMargins left="0.7" right="0.7" top="0.75" bottom="0.75" header="0.3" footer="0.3"/>
  <ignoredErrors>
    <ignoredError sqref="O6:O232" calculatedColumn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C47FE-A5EE-4F5B-9D50-7FBA927343F3}">
  <dimension ref="A3:H231"/>
  <sheetViews>
    <sheetView workbookViewId="0">
      <selection activeCell="J12" sqref="J12"/>
    </sheetView>
  </sheetViews>
  <sheetFormatPr defaultRowHeight="14.4" x14ac:dyDescent="0.3"/>
  <cols>
    <col min="2" max="2" width="14.21875" bestFit="1" customWidth="1"/>
    <col min="3" max="3" width="23.77734375" bestFit="1" customWidth="1"/>
    <col min="5" max="5" width="8.88671875" style="17"/>
    <col min="6" max="6" width="8.88671875" style="110"/>
    <col min="7" max="8" width="8.88671875" style="17"/>
  </cols>
  <sheetData>
    <row r="3" spans="1:8" x14ac:dyDescent="0.3">
      <c r="A3" s="112" t="s">
        <v>573</v>
      </c>
      <c r="B3" s="112" t="s">
        <v>574</v>
      </c>
      <c r="C3" s="112" t="s">
        <v>532</v>
      </c>
      <c r="D3" s="112" t="s">
        <v>7</v>
      </c>
      <c r="E3" s="117" t="s">
        <v>575</v>
      </c>
      <c r="F3" s="117" t="s">
        <v>576</v>
      </c>
      <c r="G3" s="117" t="s">
        <v>577</v>
      </c>
      <c r="H3" s="117" t="s">
        <v>578</v>
      </c>
    </row>
    <row r="4" spans="1:8" x14ac:dyDescent="0.3">
      <c r="A4" s="1">
        <v>1</v>
      </c>
      <c r="B4" s="100" t="s">
        <v>21</v>
      </c>
      <c r="C4" s="113" t="s">
        <v>22</v>
      </c>
      <c r="D4" s="100" t="s">
        <v>24</v>
      </c>
      <c r="E4" s="114">
        <v>0.77760752688172041</v>
      </c>
      <c r="F4" s="114">
        <v>0.77760752688172041</v>
      </c>
      <c r="G4" s="114">
        <v>0.74433830512261889</v>
      </c>
      <c r="H4" s="114">
        <v>0.91441993464052307</v>
      </c>
    </row>
    <row r="5" spans="1:8" x14ac:dyDescent="0.3">
      <c r="A5" s="1">
        <v>2</v>
      </c>
      <c r="B5" s="104" t="s">
        <v>25</v>
      </c>
      <c r="C5" s="115" t="s">
        <v>26</v>
      </c>
      <c r="D5" s="104" t="s">
        <v>24</v>
      </c>
      <c r="E5" s="114">
        <v>0.87803763440860216</v>
      </c>
      <c r="F5" s="114">
        <v>0.87803763440860216</v>
      </c>
      <c r="G5" s="114">
        <v>0.84722222222222232</v>
      </c>
      <c r="H5" s="114">
        <v>0.7746997929606626</v>
      </c>
    </row>
    <row r="6" spans="1:8" x14ac:dyDescent="0.3">
      <c r="A6" s="1">
        <v>3</v>
      </c>
      <c r="B6" s="100" t="s">
        <v>28</v>
      </c>
      <c r="C6" s="113" t="s">
        <v>29</v>
      </c>
      <c r="D6" s="100" t="s">
        <v>24</v>
      </c>
      <c r="E6" s="114">
        <v>0.82637096774193541</v>
      </c>
      <c r="F6" s="114">
        <v>0.82637096774193541</v>
      </c>
      <c r="G6" s="114">
        <v>0.63749999999999996</v>
      </c>
      <c r="H6" s="114">
        <v>0.8878571428571429</v>
      </c>
    </row>
    <row r="7" spans="1:8" x14ac:dyDescent="0.3">
      <c r="A7" s="1">
        <v>4</v>
      </c>
      <c r="B7" s="104" t="s">
        <v>30</v>
      </c>
      <c r="C7" s="115" t="s">
        <v>31</v>
      </c>
      <c r="D7" s="104" t="s">
        <v>24</v>
      </c>
      <c r="E7" s="114">
        <v>0.860255376344086</v>
      </c>
      <c r="F7" s="114">
        <v>0.860255376344086</v>
      </c>
      <c r="G7" s="114">
        <v>0.83194444444444438</v>
      </c>
      <c r="H7" s="114">
        <v>0.73339371980676338</v>
      </c>
    </row>
    <row r="8" spans="1:8" x14ac:dyDescent="0.3">
      <c r="A8" s="1">
        <v>5</v>
      </c>
      <c r="B8" s="100" t="s">
        <v>32</v>
      </c>
      <c r="C8" s="113" t="s">
        <v>33</v>
      </c>
      <c r="D8" s="100" t="s">
        <v>34</v>
      </c>
      <c r="E8" s="114">
        <v>0.16743761140819968</v>
      </c>
      <c r="F8" s="114">
        <v>0.16743761140819968</v>
      </c>
      <c r="G8" s="114">
        <v>8.2142857142857129E-2</v>
      </c>
      <c r="H8" s="114">
        <v>0.45157867494824017</v>
      </c>
    </row>
    <row r="9" spans="1:8" x14ac:dyDescent="0.3">
      <c r="A9" s="1">
        <v>6</v>
      </c>
      <c r="B9" s="104" t="s">
        <v>35</v>
      </c>
      <c r="C9" s="115" t="s">
        <v>36</v>
      </c>
      <c r="D9" s="104" t="s">
        <v>24</v>
      </c>
      <c r="E9" s="114">
        <v>0.91415322580645164</v>
      </c>
      <c r="F9" s="114">
        <v>0.91415322580645164</v>
      </c>
      <c r="G9" s="114">
        <v>0.80235042735042728</v>
      </c>
      <c r="H9" s="114">
        <v>0.95138888888888895</v>
      </c>
    </row>
    <row r="10" spans="1:8" x14ac:dyDescent="0.3">
      <c r="A10" s="1">
        <v>7</v>
      </c>
      <c r="B10" s="100" t="s">
        <v>37</v>
      </c>
      <c r="C10" s="113" t="s">
        <v>38</v>
      </c>
      <c r="D10" s="100" t="s">
        <v>24</v>
      </c>
      <c r="E10" s="114">
        <v>0.92443548387096786</v>
      </c>
      <c r="F10" s="114">
        <v>0.92443548387096786</v>
      </c>
      <c r="G10" s="114">
        <v>0.88333333333333353</v>
      </c>
      <c r="H10" s="114">
        <v>0.95052083333333348</v>
      </c>
    </row>
    <row r="11" spans="1:8" x14ac:dyDescent="0.3">
      <c r="A11" s="1">
        <v>8</v>
      </c>
      <c r="B11" s="104" t="s">
        <v>39</v>
      </c>
      <c r="C11" s="115" t="s">
        <v>40</v>
      </c>
      <c r="D11" s="104" t="s">
        <v>15</v>
      </c>
      <c r="E11" s="114">
        <v>0.82828124999999997</v>
      </c>
      <c r="F11" s="114">
        <v>0.82828124999999997</v>
      </c>
      <c r="G11" s="114">
        <v>0.76023284313725481</v>
      </c>
      <c r="H11" s="114">
        <v>0.91916666666666658</v>
      </c>
    </row>
    <row r="12" spans="1:8" x14ac:dyDescent="0.3">
      <c r="A12" s="1">
        <v>9</v>
      </c>
      <c r="B12" s="100" t="s">
        <v>41</v>
      </c>
      <c r="C12" s="113" t="s">
        <v>42</v>
      </c>
      <c r="D12" s="100" t="s">
        <v>24</v>
      </c>
      <c r="E12" s="114">
        <v>0.8748387096774195</v>
      </c>
      <c r="F12" s="114">
        <v>0.8748387096774195</v>
      </c>
      <c r="G12" s="114">
        <v>0.82968662025020934</v>
      </c>
      <c r="H12" s="114">
        <v>0.91319444444444453</v>
      </c>
    </row>
    <row r="13" spans="1:8" x14ac:dyDescent="0.3">
      <c r="A13" s="1">
        <v>10</v>
      </c>
      <c r="B13" s="104" t="s">
        <v>43</v>
      </c>
      <c r="C13" s="115" t="s">
        <v>44</v>
      </c>
      <c r="D13" s="104" t="s">
        <v>24</v>
      </c>
      <c r="E13" s="114">
        <v>0.80538978494623659</v>
      </c>
      <c r="F13" s="114">
        <v>0.80538978494623659</v>
      </c>
      <c r="G13" s="114">
        <v>0.83058907323613207</v>
      </c>
      <c r="H13" s="114">
        <v>0.8431372549019609</v>
      </c>
    </row>
    <row r="14" spans="1:8" x14ac:dyDescent="0.3">
      <c r="A14" s="1">
        <v>11</v>
      </c>
      <c r="B14" s="100" t="s">
        <v>45</v>
      </c>
      <c r="C14" s="113" t="s">
        <v>46</v>
      </c>
      <c r="D14" s="100" t="s">
        <v>47</v>
      </c>
      <c r="E14" s="114">
        <v>0.87419563279857393</v>
      </c>
      <c r="F14" s="114">
        <v>0.87419563279857393</v>
      </c>
      <c r="G14" s="114">
        <v>0.90833333333333333</v>
      </c>
      <c r="H14" s="114">
        <v>0.9375</v>
      </c>
    </row>
    <row r="15" spans="1:8" x14ac:dyDescent="0.3">
      <c r="A15" s="1">
        <v>12</v>
      </c>
      <c r="B15" s="104" t="s">
        <v>48</v>
      </c>
      <c r="C15" s="115" t="s">
        <v>49</v>
      </c>
      <c r="D15" s="104" t="s">
        <v>47</v>
      </c>
      <c r="E15" s="114">
        <v>0.82205548128342232</v>
      </c>
      <c r="F15" s="114">
        <v>0.82205548128342232</v>
      </c>
      <c r="G15" s="114">
        <v>0.79578279216766434</v>
      </c>
      <c r="H15" s="114">
        <v>0.78125</v>
      </c>
    </row>
    <row r="16" spans="1:8" x14ac:dyDescent="0.3">
      <c r="A16" s="1">
        <v>13</v>
      </c>
      <c r="B16" s="100" t="s">
        <v>50</v>
      </c>
      <c r="C16" s="113" t="s">
        <v>51</v>
      </c>
      <c r="D16" s="100" t="s">
        <v>24</v>
      </c>
      <c r="E16" s="114">
        <v>0.88331989247311826</v>
      </c>
      <c r="F16" s="114">
        <v>0.88331989247311826</v>
      </c>
      <c r="G16" s="114">
        <v>0.79285714285714293</v>
      </c>
      <c r="H16" s="114">
        <v>0.97345238095238107</v>
      </c>
    </row>
    <row r="17" spans="1:8" x14ac:dyDescent="0.3">
      <c r="A17" s="1">
        <v>14</v>
      </c>
      <c r="B17" s="104" t="s">
        <v>52</v>
      </c>
      <c r="C17" s="115" t="s">
        <v>53</v>
      </c>
      <c r="D17" s="104" t="s">
        <v>47</v>
      </c>
      <c r="E17" s="114">
        <v>0.84878342245989313</v>
      </c>
      <c r="F17" s="114">
        <v>0.84878342245989313</v>
      </c>
      <c r="G17" s="114">
        <v>0.76932896119144711</v>
      </c>
      <c r="H17" s="114">
        <v>0.80208333333333348</v>
      </c>
    </row>
    <row r="18" spans="1:8" x14ac:dyDescent="0.3">
      <c r="A18" s="1">
        <v>15</v>
      </c>
      <c r="B18" s="100" t="s">
        <v>54</v>
      </c>
      <c r="C18" s="113" t="s">
        <v>55</v>
      </c>
      <c r="D18" s="100" t="s">
        <v>15</v>
      </c>
      <c r="E18" s="114">
        <v>0.69109375000000006</v>
      </c>
      <c r="F18" s="114">
        <v>0.69109375000000006</v>
      </c>
      <c r="G18" s="114">
        <v>0.85416666666666674</v>
      </c>
      <c r="H18" s="114">
        <v>0.84523809523809534</v>
      </c>
    </row>
    <row r="19" spans="1:8" x14ac:dyDescent="0.3">
      <c r="A19" s="1">
        <v>16</v>
      </c>
      <c r="B19" s="104" t="s">
        <v>56</v>
      </c>
      <c r="C19" s="115" t="s">
        <v>57</v>
      </c>
      <c r="D19" s="104" t="s">
        <v>24</v>
      </c>
      <c r="E19" s="114">
        <v>0.93901881720430114</v>
      </c>
      <c r="F19" s="114">
        <v>0.93901881720430114</v>
      </c>
      <c r="G19" s="114">
        <v>0.84863782051282055</v>
      </c>
      <c r="H19" s="114">
        <v>0.77614379084967322</v>
      </c>
    </row>
    <row r="20" spans="1:8" x14ac:dyDescent="0.3">
      <c r="A20" s="1">
        <v>17</v>
      </c>
      <c r="B20" s="100" t="s">
        <v>58</v>
      </c>
      <c r="C20" s="113" t="s">
        <v>59</v>
      </c>
      <c r="D20" s="100" t="s">
        <v>15</v>
      </c>
      <c r="E20" s="114">
        <v>0.95744791666666673</v>
      </c>
      <c r="F20" s="114">
        <v>0.95744791666666673</v>
      </c>
      <c r="G20" s="114">
        <v>0.7152777777777779</v>
      </c>
      <c r="H20" s="114">
        <v>0.73267080745341606</v>
      </c>
    </row>
    <row r="21" spans="1:8" x14ac:dyDescent="0.3">
      <c r="A21" s="1">
        <v>18</v>
      </c>
      <c r="B21" s="104" t="s">
        <v>60</v>
      </c>
      <c r="C21" s="115" t="s">
        <v>61</v>
      </c>
      <c r="D21" s="104" t="s">
        <v>24</v>
      </c>
      <c r="E21" s="114">
        <v>0.84024193548387105</v>
      </c>
      <c r="F21" s="114">
        <v>0.84024193548387105</v>
      </c>
      <c r="G21" s="114">
        <v>0.85300245098039229</v>
      </c>
      <c r="H21" s="114">
        <v>0.92320853462157804</v>
      </c>
    </row>
    <row r="22" spans="1:8" x14ac:dyDescent="0.3">
      <c r="A22" s="1">
        <v>19</v>
      </c>
      <c r="B22" s="100" t="s">
        <v>63</v>
      </c>
      <c r="C22" s="113" t="s">
        <v>64</v>
      </c>
      <c r="D22" s="100" t="s">
        <v>24</v>
      </c>
      <c r="E22" s="114">
        <v>0.90400537634408606</v>
      </c>
      <c r="F22" s="114">
        <v>0.90400537634408606</v>
      </c>
      <c r="G22" s="114">
        <v>0.82777777777777783</v>
      </c>
      <c r="H22" s="114">
        <v>0.93055555555555558</v>
      </c>
    </row>
    <row r="23" spans="1:8" x14ac:dyDescent="0.3">
      <c r="A23" s="1">
        <v>20</v>
      </c>
      <c r="B23" s="104" t="s">
        <v>65</v>
      </c>
      <c r="C23" s="115" t="s">
        <v>66</v>
      </c>
      <c r="D23" s="104" t="s">
        <v>47</v>
      </c>
      <c r="E23" s="114">
        <v>0.87360851158645281</v>
      </c>
      <c r="F23" s="114">
        <v>0.87360851158645281</v>
      </c>
      <c r="G23" s="114">
        <v>0.74087301587301579</v>
      </c>
      <c r="H23" s="114">
        <v>0.75860507246376807</v>
      </c>
    </row>
    <row r="24" spans="1:8" x14ac:dyDescent="0.3">
      <c r="A24" s="1">
        <v>21</v>
      </c>
      <c r="B24" s="100" t="s">
        <v>67</v>
      </c>
      <c r="C24" s="113" t="s">
        <v>68</v>
      </c>
      <c r="D24" s="100" t="s">
        <v>47</v>
      </c>
      <c r="E24" s="114">
        <v>0.90601827094474163</v>
      </c>
      <c r="F24" s="114">
        <v>0.90601827094474163</v>
      </c>
      <c r="G24" s="114">
        <v>0.90158730158730149</v>
      </c>
      <c r="H24" s="114">
        <v>0.86050724637681175</v>
      </c>
    </row>
    <row r="25" spans="1:8" x14ac:dyDescent="0.3">
      <c r="A25" s="1">
        <v>22</v>
      </c>
      <c r="B25" s="104" t="s">
        <v>69</v>
      </c>
      <c r="C25" s="115" t="s">
        <v>70</v>
      </c>
      <c r="D25" s="104" t="s">
        <v>24</v>
      </c>
      <c r="E25" s="114">
        <v>0.81775537634408602</v>
      </c>
      <c r="F25" s="114">
        <v>0.81775537634408602</v>
      </c>
      <c r="G25" s="114">
        <v>0.82018995098039216</v>
      </c>
      <c r="H25" s="114">
        <v>0.89880952380952395</v>
      </c>
    </row>
    <row r="26" spans="1:8" x14ac:dyDescent="0.3">
      <c r="A26" s="1">
        <v>23</v>
      </c>
      <c r="B26" s="100" t="s">
        <v>71</v>
      </c>
      <c r="C26" s="113" t="s">
        <v>72</v>
      </c>
      <c r="D26" s="100" t="s">
        <v>47</v>
      </c>
      <c r="E26" s="114">
        <v>0.96862745098039227</v>
      </c>
      <c r="F26" s="114">
        <v>0.96862745098039227</v>
      </c>
      <c r="G26" s="114">
        <v>0.86349531887282183</v>
      </c>
      <c r="H26" s="114">
        <v>0.90625</v>
      </c>
    </row>
    <row r="27" spans="1:8" x14ac:dyDescent="0.3">
      <c r="A27" s="1">
        <v>24</v>
      </c>
      <c r="B27" s="104" t="s">
        <v>73</v>
      </c>
      <c r="C27" s="115" t="s">
        <v>74</v>
      </c>
      <c r="D27" s="104" t="s">
        <v>24</v>
      </c>
      <c r="E27" s="114">
        <v>0.87634408602150538</v>
      </c>
      <c r="F27" s="114">
        <v>0.87634408602150538</v>
      </c>
      <c r="G27" s="114">
        <v>0.8912927350427351</v>
      </c>
      <c r="H27" s="114">
        <v>0.93525326797385633</v>
      </c>
    </row>
    <row r="28" spans="1:8" x14ac:dyDescent="0.3">
      <c r="A28" s="1">
        <v>25</v>
      </c>
      <c r="B28" s="100" t="s">
        <v>75</v>
      </c>
      <c r="C28" s="113" t="s">
        <v>76</v>
      </c>
      <c r="D28" s="100" t="s">
        <v>47</v>
      </c>
      <c r="E28" s="114">
        <v>0.9161319073083779</v>
      </c>
      <c r="F28" s="114">
        <v>0.9161319073083779</v>
      </c>
      <c r="G28" s="114">
        <v>0.87819185645272613</v>
      </c>
      <c r="H28" s="114">
        <v>0.88159420289855073</v>
      </c>
    </row>
    <row r="29" spans="1:8" x14ac:dyDescent="0.3">
      <c r="A29" s="1">
        <v>26</v>
      </c>
      <c r="B29" s="104" t="s">
        <v>77</v>
      </c>
      <c r="C29" s="115" t="s">
        <v>78</v>
      </c>
      <c r="D29" s="104" t="s">
        <v>15</v>
      </c>
      <c r="E29" s="114">
        <v>0.94687499999999991</v>
      </c>
      <c r="F29" s="114">
        <v>0.94687499999999991</v>
      </c>
      <c r="G29" s="114">
        <v>0.97916666666666674</v>
      </c>
      <c r="H29" s="114">
        <v>0.94065217391304357</v>
      </c>
    </row>
    <row r="30" spans="1:8" x14ac:dyDescent="0.3">
      <c r="A30" s="1">
        <v>27</v>
      </c>
      <c r="B30" s="100" t="s">
        <v>79</v>
      </c>
      <c r="C30" s="113" t="s">
        <v>80</v>
      </c>
      <c r="D30" s="100" t="s">
        <v>47</v>
      </c>
      <c r="E30" s="114">
        <v>0.8888402406417113</v>
      </c>
      <c r="F30" s="114">
        <v>0.8888402406417113</v>
      </c>
      <c r="G30" s="114">
        <v>0.82859021598071936</v>
      </c>
      <c r="H30" s="114">
        <v>0.91666666666666674</v>
      </c>
    </row>
    <row r="31" spans="1:8" x14ac:dyDescent="0.3">
      <c r="A31" s="1">
        <v>28</v>
      </c>
      <c r="B31" s="104" t="s">
        <v>81</v>
      </c>
      <c r="C31" s="115" t="s">
        <v>82</v>
      </c>
      <c r="D31" s="104" t="s">
        <v>24</v>
      </c>
      <c r="E31" s="114">
        <v>0.85137096774193544</v>
      </c>
      <c r="F31" s="114">
        <v>0.85137096774193544</v>
      </c>
      <c r="G31" s="114">
        <v>0.67300857843137252</v>
      </c>
      <c r="H31" s="114">
        <v>0.79153726708074534</v>
      </c>
    </row>
    <row r="32" spans="1:8" x14ac:dyDescent="0.3">
      <c r="A32" s="1">
        <v>29</v>
      </c>
      <c r="B32" s="100" t="s">
        <v>83</v>
      </c>
      <c r="C32" s="113" t="s">
        <v>84</v>
      </c>
      <c r="D32" s="100" t="s">
        <v>15</v>
      </c>
      <c r="E32" s="114">
        <v>0.92463541666666671</v>
      </c>
      <c r="F32" s="114">
        <v>0.92463541666666671</v>
      </c>
      <c r="G32" s="114">
        <v>0.92192028985507246</v>
      </c>
      <c r="H32" s="114">
        <v>0.90138716356107662</v>
      </c>
    </row>
    <row r="33" spans="1:8" x14ac:dyDescent="0.3">
      <c r="A33" s="1">
        <v>1</v>
      </c>
      <c r="B33" s="104" t="s">
        <v>85</v>
      </c>
      <c r="C33" s="115" t="s">
        <v>86</v>
      </c>
      <c r="D33" s="104" t="s">
        <v>24</v>
      </c>
      <c r="E33" s="114">
        <v>0.83401881720430104</v>
      </c>
      <c r="F33" s="114">
        <v>0.83401881720430104</v>
      </c>
      <c r="G33" s="114">
        <v>0.83571428571428574</v>
      </c>
      <c r="H33" s="114">
        <v>0.83863871635610765</v>
      </c>
    </row>
    <row r="34" spans="1:8" x14ac:dyDescent="0.3">
      <c r="A34" s="1">
        <v>2</v>
      </c>
      <c r="B34" s="100" t="s">
        <v>87</v>
      </c>
      <c r="C34" s="113" t="s">
        <v>88</v>
      </c>
      <c r="D34" s="100" t="s">
        <v>24</v>
      </c>
      <c r="E34" s="114">
        <v>0.84012096774193545</v>
      </c>
      <c r="F34" s="114">
        <v>0.84012096774193545</v>
      </c>
      <c r="G34" s="114">
        <v>0.66428571428571426</v>
      </c>
      <c r="H34" s="114">
        <v>0.78200483091787432</v>
      </c>
    </row>
    <row r="35" spans="1:8" x14ac:dyDescent="0.3">
      <c r="A35" s="1">
        <v>3</v>
      </c>
      <c r="B35" s="104" t="s">
        <v>89</v>
      </c>
      <c r="C35" s="115" t="s">
        <v>90</v>
      </c>
      <c r="D35" s="104" t="s">
        <v>47</v>
      </c>
      <c r="E35" s="114">
        <v>0.83955993761140812</v>
      </c>
      <c r="F35" s="114">
        <v>0.83955993761140812</v>
      </c>
      <c r="G35" s="114">
        <v>0.86085231193926848</v>
      </c>
      <c r="H35" s="114">
        <v>0.78610766045548641</v>
      </c>
    </row>
    <row r="36" spans="1:8" x14ac:dyDescent="0.3">
      <c r="A36" s="1">
        <v>4</v>
      </c>
      <c r="B36" s="100" t="s">
        <v>91</v>
      </c>
      <c r="C36" s="113" t="s">
        <v>92</v>
      </c>
      <c r="D36" s="100" t="s">
        <v>47</v>
      </c>
      <c r="E36" s="114">
        <v>0.87675245098039212</v>
      </c>
      <c r="F36" s="114">
        <v>0.87675245098039212</v>
      </c>
      <c r="G36" s="114">
        <v>0.92560676986775436</v>
      </c>
      <c r="H36" s="114">
        <v>0.875</v>
      </c>
    </row>
    <row r="37" spans="1:8" x14ac:dyDescent="0.3">
      <c r="A37" s="1">
        <v>5</v>
      </c>
      <c r="B37" s="104" t="s">
        <v>93</v>
      </c>
      <c r="C37" s="115" t="s">
        <v>94</v>
      </c>
      <c r="D37" s="104" t="s">
        <v>24</v>
      </c>
      <c r="E37" s="114">
        <v>0.96276881720430108</v>
      </c>
      <c r="F37" s="114">
        <v>0.96276881720430108</v>
      </c>
      <c r="G37" s="114">
        <v>0.90972222222222232</v>
      </c>
      <c r="H37" s="114">
        <v>0.88457556935817816</v>
      </c>
    </row>
    <row r="38" spans="1:8" x14ac:dyDescent="0.3">
      <c r="A38" s="1">
        <v>6</v>
      </c>
      <c r="B38" s="100" t="s">
        <v>95</v>
      </c>
      <c r="C38" s="113" t="s">
        <v>96</v>
      </c>
      <c r="D38" s="100" t="s">
        <v>47</v>
      </c>
      <c r="E38" s="114">
        <v>0.86184714795008899</v>
      </c>
      <c r="F38" s="114">
        <v>0.86184714795008899</v>
      </c>
      <c r="G38" s="114">
        <v>0.81565485168426344</v>
      </c>
      <c r="H38" s="114">
        <v>0.85819327731092443</v>
      </c>
    </row>
    <row r="39" spans="1:8" x14ac:dyDescent="0.3">
      <c r="A39" s="1">
        <v>7</v>
      </c>
      <c r="B39" s="104" t="s">
        <v>97</v>
      </c>
      <c r="C39" s="115" t="s">
        <v>98</v>
      </c>
      <c r="D39" s="104" t="s">
        <v>24</v>
      </c>
      <c r="E39" s="114">
        <v>0.84470430107526873</v>
      </c>
      <c r="F39" s="114">
        <v>0.84470430107526873</v>
      </c>
      <c r="G39" s="114">
        <v>0.78661151960784315</v>
      </c>
      <c r="H39" s="114">
        <v>0.86425983436853004</v>
      </c>
    </row>
    <row r="40" spans="1:8" x14ac:dyDescent="0.3">
      <c r="A40" s="1">
        <v>8</v>
      </c>
      <c r="B40" s="100" t="s">
        <v>99</v>
      </c>
      <c r="C40" s="113" t="s">
        <v>100</v>
      </c>
      <c r="D40" s="100" t="s">
        <v>15</v>
      </c>
      <c r="E40" s="114">
        <v>0.97833333333333339</v>
      </c>
      <c r="F40" s="114">
        <v>0.97833333333333339</v>
      </c>
      <c r="G40" s="114">
        <v>0.95714285714285741</v>
      </c>
      <c r="H40" s="114">
        <v>0.95119047619047625</v>
      </c>
    </row>
    <row r="41" spans="1:8" x14ac:dyDescent="0.3">
      <c r="A41" s="1">
        <v>9</v>
      </c>
      <c r="B41" s="104" t="s">
        <v>101</v>
      </c>
      <c r="C41" s="115" t="s">
        <v>102</v>
      </c>
      <c r="D41" s="104" t="s">
        <v>47</v>
      </c>
      <c r="E41" s="114">
        <v>0.69168226381461673</v>
      </c>
      <c r="F41" s="114">
        <v>0.69168226381461673</v>
      </c>
      <c r="G41" s="114">
        <v>0.82662037037037051</v>
      </c>
      <c r="H41" s="114">
        <v>0.85763888888888895</v>
      </c>
    </row>
    <row r="42" spans="1:8" x14ac:dyDescent="0.3">
      <c r="A42" s="1">
        <v>10</v>
      </c>
      <c r="B42" s="100" t="s">
        <v>103</v>
      </c>
      <c r="C42" s="113" t="s">
        <v>104</v>
      </c>
      <c r="D42" s="100" t="s">
        <v>15</v>
      </c>
      <c r="E42" s="114">
        <v>0.93072916666666672</v>
      </c>
      <c r="F42" s="114">
        <v>0.93072916666666672</v>
      </c>
      <c r="G42" s="114">
        <v>0.8600000000000001</v>
      </c>
      <c r="H42" s="114">
        <v>0.92559523809523825</v>
      </c>
    </row>
    <row r="43" spans="1:8" x14ac:dyDescent="0.3">
      <c r="A43" s="1">
        <v>11</v>
      </c>
      <c r="B43" s="104" t="s">
        <v>105</v>
      </c>
      <c r="C43" s="115" t="s">
        <v>106</v>
      </c>
      <c r="D43" s="104" t="s">
        <v>24</v>
      </c>
      <c r="E43" s="114">
        <v>0.86248655913978489</v>
      </c>
      <c r="F43" s="114">
        <v>0.86248655913978489</v>
      </c>
      <c r="G43" s="114">
        <v>0.84785539215686268</v>
      </c>
      <c r="H43" s="114">
        <v>0.84459109730848847</v>
      </c>
    </row>
    <row r="44" spans="1:8" x14ac:dyDescent="0.3">
      <c r="A44" s="1">
        <v>12</v>
      </c>
      <c r="B44" s="100" t="s">
        <v>107</v>
      </c>
      <c r="C44" s="113" t="s">
        <v>108</v>
      </c>
      <c r="D44" s="100" t="s">
        <v>15</v>
      </c>
      <c r="E44" s="114">
        <v>0.9213020833333333</v>
      </c>
      <c r="F44" s="114">
        <v>0.9213020833333333</v>
      </c>
      <c r="G44" s="114">
        <v>0.90166666666666673</v>
      </c>
      <c r="H44" s="114">
        <v>0.89464285714285707</v>
      </c>
    </row>
    <row r="45" spans="1:8" x14ac:dyDescent="0.3">
      <c r="A45" s="1">
        <v>13</v>
      </c>
      <c r="B45" s="104" t="s">
        <v>109</v>
      </c>
      <c r="C45" s="115" t="s">
        <v>110</v>
      </c>
      <c r="D45" s="104" t="s">
        <v>47</v>
      </c>
      <c r="E45" s="114">
        <v>0.95895833333333336</v>
      </c>
      <c r="F45" s="114">
        <v>0.95895833333333336</v>
      </c>
      <c r="G45" s="114">
        <v>0.95625000000000004</v>
      </c>
      <c r="H45" s="114">
        <v>0.9652777777777779</v>
      </c>
    </row>
    <row r="46" spans="1:8" x14ac:dyDescent="0.3">
      <c r="A46" s="1">
        <v>14</v>
      </c>
      <c r="B46" s="100" t="s">
        <v>111</v>
      </c>
      <c r="C46" s="113" t="s">
        <v>112</v>
      </c>
      <c r="D46" s="100" t="s">
        <v>24</v>
      </c>
      <c r="E46" s="114">
        <v>0.95151881720430109</v>
      </c>
      <c r="F46" s="114">
        <v>0.95151881720430109</v>
      </c>
      <c r="G46" s="114">
        <v>0.95277777777777783</v>
      </c>
      <c r="H46" s="114">
        <v>0.94527777777777788</v>
      </c>
    </row>
    <row r="47" spans="1:8" x14ac:dyDescent="0.3">
      <c r="A47" s="1">
        <v>15</v>
      </c>
      <c r="B47" s="104" t="s">
        <v>113</v>
      </c>
      <c r="C47" s="115" t="s">
        <v>114</v>
      </c>
      <c r="D47" s="104" t="s">
        <v>24</v>
      </c>
      <c r="E47" s="114">
        <v>0.8870698924731184</v>
      </c>
      <c r="F47" s="114">
        <v>0.8870698924731184</v>
      </c>
      <c r="G47" s="114">
        <v>0.89861111111111125</v>
      </c>
      <c r="H47" s="114">
        <v>0.94152777777777785</v>
      </c>
    </row>
    <row r="48" spans="1:8" x14ac:dyDescent="0.3">
      <c r="A48" s="1">
        <v>16</v>
      </c>
      <c r="B48" s="100" t="s">
        <v>115</v>
      </c>
      <c r="C48" s="113" t="s">
        <v>116</v>
      </c>
      <c r="D48" s="100" t="s">
        <v>47</v>
      </c>
      <c r="E48" s="114">
        <v>0.81975935828877</v>
      </c>
      <c r="F48" s="114">
        <v>0.81975935828877</v>
      </c>
      <c r="G48" s="114">
        <v>0.77369123931623929</v>
      </c>
      <c r="H48" s="114">
        <v>0.25</v>
      </c>
    </row>
    <row r="49" spans="1:8" x14ac:dyDescent="0.3">
      <c r="A49" s="1">
        <v>17</v>
      </c>
      <c r="B49" s="104" t="s">
        <v>117</v>
      </c>
      <c r="C49" s="115" t="s">
        <v>118</v>
      </c>
      <c r="D49" s="104" t="s">
        <v>15</v>
      </c>
      <c r="E49" s="114">
        <v>0.86630208333333336</v>
      </c>
      <c r="F49" s="114">
        <v>0.86630208333333336</v>
      </c>
      <c r="G49" s="114">
        <v>0.7962454212454213</v>
      </c>
      <c r="H49" s="114">
        <v>0.80938375350140068</v>
      </c>
    </row>
    <row r="50" spans="1:8" x14ac:dyDescent="0.3">
      <c r="A50" s="1">
        <v>18</v>
      </c>
      <c r="B50" s="100" t="s">
        <v>119</v>
      </c>
      <c r="C50" s="113" t="s">
        <v>120</v>
      </c>
      <c r="D50" s="100" t="s">
        <v>24</v>
      </c>
      <c r="E50" s="114">
        <v>0.86803763440860215</v>
      </c>
      <c r="F50" s="114">
        <v>0.86803763440860215</v>
      </c>
      <c r="G50" s="114">
        <v>0.84305555555555556</v>
      </c>
      <c r="H50" s="114">
        <v>0.86714975845410625</v>
      </c>
    </row>
    <row r="51" spans="1:8" x14ac:dyDescent="0.3">
      <c r="A51" s="1">
        <v>19</v>
      </c>
      <c r="B51" s="104" t="s">
        <v>121</v>
      </c>
      <c r="C51" s="115" t="s">
        <v>122</v>
      </c>
      <c r="D51" s="104" t="s">
        <v>47</v>
      </c>
      <c r="E51" s="114">
        <v>0.89690396613190748</v>
      </c>
      <c r="F51" s="114">
        <v>0.89690396613190748</v>
      </c>
      <c r="G51" s="114">
        <v>0.92337962962962972</v>
      </c>
      <c r="H51" s="114">
        <v>0.9027777777777779</v>
      </c>
    </row>
    <row r="52" spans="1:8" x14ac:dyDescent="0.3">
      <c r="A52" s="1">
        <v>20</v>
      </c>
      <c r="B52" s="100" t="s">
        <v>123</v>
      </c>
      <c r="C52" s="113" t="s">
        <v>124</v>
      </c>
      <c r="D52" s="100" t="s">
        <v>15</v>
      </c>
      <c r="E52" s="114">
        <v>0.86098958333333331</v>
      </c>
      <c r="F52" s="114">
        <v>0.86098958333333331</v>
      </c>
      <c r="G52" s="114">
        <v>0.84323671497584551</v>
      </c>
      <c r="H52" s="114">
        <v>0.85326086956521752</v>
      </c>
    </row>
    <row r="53" spans="1:8" x14ac:dyDescent="0.3">
      <c r="A53" s="1">
        <v>21</v>
      </c>
      <c r="B53" s="104" t="s">
        <v>125</v>
      </c>
      <c r="C53" s="115" t="s">
        <v>126</v>
      </c>
      <c r="D53" s="104" t="s">
        <v>24</v>
      </c>
      <c r="E53" s="114">
        <v>0.82637096774193552</v>
      </c>
      <c r="F53" s="114">
        <v>0.82637096774193552</v>
      </c>
      <c r="G53" s="114">
        <v>0.67934874728534356</v>
      </c>
      <c r="H53" s="114">
        <v>0.73958333333333348</v>
      </c>
    </row>
    <row r="54" spans="1:8" x14ac:dyDescent="0.3">
      <c r="A54" s="1">
        <v>22</v>
      </c>
      <c r="B54" s="100" t="s">
        <v>127</v>
      </c>
      <c r="C54" s="113" t="s">
        <v>128</v>
      </c>
      <c r="D54" s="100" t="s">
        <v>47</v>
      </c>
      <c r="E54" s="114">
        <v>0.94077651515151517</v>
      </c>
      <c r="F54" s="114">
        <v>0.94077651515151517</v>
      </c>
      <c r="G54" s="114">
        <v>0.93060897435897449</v>
      </c>
      <c r="H54" s="114">
        <v>0.90339052287581689</v>
      </c>
    </row>
    <row r="55" spans="1:8" x14ac:dyDescent="0.3">
      <c r="A55" s="1">
        <v>23</v>
      </c>
      <c r="B55" s="104" t="s">
        <v>129</v>
      </c>
      <c r="C55" s="115" t="s">
        <v>130</v>
      </c>
      <c r="D55" s="104" t="s">
        <v>47</v>
      </c>
      <c r="E55" s="114">
        <v>0.83568738859180036</v>
      </c>
      <c r="F55" s="114">
        <v>0.83568738859180036</v>
      </c>
      <c r="G55" s="114">
        <v>0.77976190476190477</v>
      </c>
      <c r="H55" s="114">
        <v>0.80751811594202894</v>
      </c>
    </row>
    <row r="56" spans="1:8" x14ac:dyDescent="0.3">
      <c r="A56" s="1">
        <v>24</v>
      </c>
      <c r="B56" s="100" t="s">
        <v>131</v>
      </c>
      <c r="C56" s="113" t="s">
        <v>132</v>
      </c>
      <c r="D56" s="100" t="s">
        <v>47</v>
      </c>
      <c r="E56" s="114">
        <v>0.84455548128342239</v>
      </c>
      <c r="F56" s="114">
        <v>0.84455548128342239</v>
      </c>
      <c r="G56" s="114">
        <v>0.85627670940170941</v>
      </c>
      <c r="H56" s="114">
        <v>0.85539215686274517</v>
      </c>
    </row>
    <row r="57" spans="1:8" x14ac:dyDescent="0.3">
      <c r="A57" s="1">
        <v>25</v>
      </c>
      <c r="B57" s="104" t="s">
        <v>133</v>
      </c>
      <c r="C57" s="115" t="s">
        <v>134</v>
      </c>
      <c r="D57" s="104" t="s">
        <v>15</v>
      </c>
      <c r="E57" s="114">
        <v>0.85145833333333321</v>
      </c>
      <c r="F57" s="114">
        <v>0.85145833333333321</v>
      </c>
      <c r="G57" s="114">
        <v>0.86237922705314007</v>
      </c>
      <c r="H57" s="114">
        <v>0.93883605072463761</v>
      </c>
    </row>
    <row r="58" spans="1:8" x14ac:dyDescent="0.3">
      <c r="A58" s="1">
        <v>26</v>
      </c>
      <c r="B58" s="100" t="s">
        <v>135</v>
      </c>
      <c r="C58" s="113" t="s">
        <v>136</v>
      </c>
      <c r="D58" s="100" t="s">
        <v>47</v>
      </c>
      <c r="E58" s="114">
        <v>0.84685160427807482</v>
      </c>
      <c r="F58" s="114">
        <v>0.84685160427807482</v>
      </c>
      <c r="G58" s="114">
        <v>0.88580089040447096</v>
      </c>
      <c r="H58" s="114">
        <v>0.86995859213250515</v>
      </c>
    </row>
    <row r="59" spans="1:8" x14ac:dyDescent="0.3">
      <c r="A59" s="1">
        <v>27</v>
      </c>
      <c r="B59" s="104" t="s">
        <v>137</v>
      </c>
      <c r="C59" s="115" t="s">
        <v>138</v>
      </c>
      <c r="D59" s="104" t="s">
        <v>24</v>
      </c>
      <c r="E59" s="114">
        <v>0.86483870967741949</v>
      </c>
      <c r="F59" s="114">
        <v>0.86483870967741949</v>
      </c>
      <c r="G59" s="114">
        <v>0.84880952380952379</v>
      </c>
      <c r="H59" s="114">
        <v>0.84472049689440998</v>
      </c>
    </row>
    <row r="60" spans="1:8" x14ac:dyDescent="0.3">
      <c r="A60" s="1">
        <v>28</v>
      </c>
      <c r="B60" s="100" t="s">
        <v>139</v>
      </c>
      <c r="C60" s="113" t="s">
        <v>140</v>
      </c>
      <c r="D60" s="100" t="s">
        <v>15</v>
      </c>
      <c r="E60" s="114">
        <v>0.70484374999999999</v>
      </c>
      <c r="F60" s="114">
        <v>0.70484374999999999</v>
      </c>
      <c r="G60" s="114">
        <v>0.8845238095238096</v>
      </c>
      <c r="H60" s="114">
        <v>0.9553571428571429</v>
      </c>
    </row>
    <row r="61" spans="1:8" x14ac:dyDescent="0.3">
      <c r="A61" s="1">
        <v>29</v>
      </c>
      <c r="B61" s="104" t="s">
        <v>141</v>
      </c>
      <c r="C61" s="115" t="s">
        <v>142</v>
      </c>
      <c r="D61" s="104" t="s">
        <v>15</v>
      </c>
      <c r="E61" s="114">
        <v>0.90854166666666658</v>
      </c>
      <c r="F61" s="114">
        <v>0.90854166666666658</v>
      </c>
      <c r="G61" s="114">
        <v>0.86904761904761907</v>
      </c>
      <c r="H61" s="114">
        <v>0.85091938405797096</v>
      </c>
    </row>
    <row r="62" spans="1:8" x14ac:dyDescent="0.3">
      <c r="A62" s="1">
        <v>30</v>
      </c>
      <c r="B62" s="100" t="s">
        <v>143</v>
      </c>
      <c r="C62" s="113" t="s">
        <v>144</v>
      </c>
      <c r="D62" s="100" t="s">
        <v>24</v>
      </c>
      <c r="E62" s="114">
        <v>0.91318548387096776</v>
      </c>
      <c r="F62" s="114">
        <v>0.91318548387096776</v>
      </c>
      <c r="G62" s="114">
        <v>0.8833333333333333</v>
      </c>
      <c r="H62" s="114">
        <v>0.9285714285714286</v>
      </c>
    </row>
    <row r="63" spans="1:8" x14ac:dyDescent="0.3">
      <c r="A63" s="1">
        <v>31</v>
      </c>
      <c r="B63" s="104" t="s">
        <v>145</v>
      </c>
      <c r="C63" s="115" t="s">
        <v>146</v>
      </c>
      <c r="D63" s="104" t="s">
        <v>24</v>
      </c>
      <c r="E63" s="114">
        <v>0.88623655913978494</v>
      </c>
      <c r="F63" s="114">
        <v>0.88623655913978494</v>
      </c>
      <c r="G63" s="114">
        <v>0.93600875973303677</v>
      </c>
      <c r="H63" s="114">
        <v>0.88541666666666674</v>
      </c>
    </row>
    <row r="64" spans="1:8" x14ac:dyDescent="0.3">
      <c r="A64" s="1">
        <v>32</v>
      </c>
      <c r="B64" s="100" t="s">
        <v>147</v>
      </c>
      <c r="C64" s="113" t="s">
        <v>148</v>
      </c>
      <c r="D64" s="100" t="s">
        <v>24</v>
      </c>
      <c r="E64" s="114">
        <v>0.84150537634408595</v>
      </c>
      <c r="F64" s="114">
        <v>0.84150537634408595</v>
      </c>
      <c r="G64" s="114">
        <v>0.84917200854700847</v>
      </c>
      <c r="H64" s="114">
        <v>0.93452380952380965</v>
      </c>
    </row>
    <row r="65" spans="1:8" x14ac:dyDescent="0.3">
      <c r="A65" s="1">
        <v>33</v>
      </c>
      <c r="B65" s="104" t="s">
        <v>149</v>
      </c>
      <c r="C65" s="115" t="s">
        <v>150</v>
      </c>
      <c r="D65" s="104" t="s">
        <v>47</v>
      </c>
      <c r="E65" s="114">
        <v>0.88929478609625667</v>
      </c>
      <c r="F65" s="114">
        <v>0.88929478609625667</v>
      </c>
      <c r="G65" s="114">
        <v>0.94325396825396834</v>
      </c>
      <c r="H65" s="114">
        <v>0.88662525879917187</v>
      </c>
    </row>
    <row r="66" spans="1:8" x14ac:dyDescent="0.3">
      <c r="A66" s="1">
        <v>34</v>
      </c>
      <c r="B66" s="100" t="s">
        <v>151</v>
      </c>
      <c r="C66" s="113" t="s">
        <v>152</v>
      </c>
      <c r="D66" s="100" t="s">
        <v>24</v>
      </c>
      <c r="E66" s="114">
        <v>0.90595430107526886</v>
      </c>
      <c r="F66" s="114">
        <v>0.90595430107526886</v>
      </c>
      <c r="G66" s="114">
        <v>0.82601495726495733</v>
      </c>
      <c r="H66" s="114">
        <v>0.96323529411764708</v>
      </c>
    </row>
    <row r="67" spans="1:8" x14ac:dyDescent="0.3">
      <c r="A67" s="1">
        <v>35</v>
      </c>
      <c r="B67" s="104" t="s">
        <v>153</v>
      </c>
      <c r="C67" s="115" t="s">
        <v>154</v>
      </c>
      <c r="D67" s="104" t="s">
        <v>15</v>
      </c>
      <c r="E67" s="114">
        <v>0.72921875000000003</v>
      </c>
      <c r="F67" s="114">
        <v>0.72921875000000003</v>
      </c>
      <c r="G67" s="114">
        <v>0.78482905982905971</v>
      </c>
      <c r="H67" s="114">
        <v>0.79350490196078438</v>
      </c>
    </row>
    <row r="68" spans="1:8" x14ac:dyDescent="0.3">
      <c r="A68" s="1">
        <v>36</v>
      </c>
      <c r="B68" s="100" t="s">
        <v>155</v>
      </c>
      <c r="C68" s="113" t="s">
        <v>156</v>
      </c>
      <c r="D68" s="100" t="s">
        <v>24</v>
      </c>
      <c r="E68" s="114">
        <v>0.73065860215053768</v>
      </c>
      <c r="F68" s="114">
        <v>0.73065860215053768</v>
      </c>
      <c r="G68" s="114">
        <v>0.83888888888888902</v>
      </c>
      <c r="H68" s="114">
        <v>0.86083333333333345</v>
      </c>
    </row>
    <row r="69" spans="1:8" x14ac:dyDescent="0.3">
      <c r="A69" s="1">
        <v>37</v>
      </c>
      <c r="B69" s="104" t="s">
        <v>157</v>
      </c>
      <c r="C69" s="115" t="s">
        <v>158</v>
      </c>
      <c r="D69" s="104" t="s">
        <v>47</v>
      </c>
      <c r="E69" s="114">
        <v>0.8798819073083779</v>
      </c>
      <c r="F69" s="114">
        <v>0.8798819073083779</v>
      </c>
      <c r="G69" s="114">
        <v>0.21388888888888891</v>
      </c>
      <c r="H69" s="114" t="e">
        <v>#VALUE!</v>
      </c>
    </row>
    <row r="70" spans="1:8" x14ac:dyDescent="0.3">
      <c r="A70" s="1">
        <v>38</v>
      </c>
      <c r="B70" s="100" t="s">
        <v>159</v>
      </c>
      <c r="C70" s="113" t="s">
        <v>160</v>
      </c>
      <c r="D70" s="100" t="s">
        <v>47</v>
      </c>
      <c r="E70" s="114">
        <v>0.94223484848484851</v>
      </c>
      <c r="F70" s="114">
        <v>0.94223484848484851</v>
      </c>
      <c r="G70" s="114">
        <v>0.9386137645941568</v>
      </c>
      <c r="H70" s="114">
        <v>0.98333333333333328</v>
      </c>
    </row>
    <row r="71" spans="1:8" x14ac:dyDescent="0.3">
      <c r="A71" s="1">
        <v>39</v>
      </c>
      <c r="B71" s="104" t="s">
        <v>161</v>
      </c>
      <c r="C71" s="115" t="s">
        <v>162</v>
      </c>
      <c r="D71" s="104" t="s">
        <v>47</v>
      </c>
      <c r="E71" s="114">
        <v>0.6829322638146168</v>
      </c>
      <c r="F71" s="114">
        <v>0.6829322638146168</v>
      </c>
      <c r="G71" s="114">
        <v>0.85413995726495728</v>
      </c>
      <c r="H71" s="114">
        <v>0.86172385620915048</v>
      </c>
    </row>
    <row r="72" spans="1:8" x14ac:dyDescent="0.3">
      <c r="A72" s="1">
        <v>40</v>
      </c>
      <c r="B72" s="100" t="s">
        <v>163</v>
      </c>
      <c r="C72" s="113" t="s">
        <v>164</v>
      </c>
      <c r="D72" s="100" t="s">
        <v>24</v>
      </c>
      <c r="E72" s="114">
        <v>0.80053763440860215</v>
      </c>
      <c r="F72" s="114">
        <v>0.80053763440860215</v>
      </c>
      <c r="G72" s="114">
        <v>0.71388888888888902</v>
      </c>
      <c r="H72" s="114">
        <v>0.81616977225672893</v>
      </c>
    </row>
    <row r="73" spans="1:8" x14ac:dyDescent="0.3">
      <c r="A73" s="1">
        <v>41</v>
      </c>
      <c r="B73" s="104" t="s">
        <v>165</v>
      </c>
      <c r="C73" s="115" t="s">
        <v>166</v>
      </c>
      <c r="D73" s="104" t="s">
        <v>15</v>
      </c>
      <c r="E73" s="114">
        <v>0.85677083333333348</v>
      </c>
      <c r="F73" s="114">
        <v>0.85677083333333348</v>
      </c>
      <c r="G73" s="114">
        <v>0.95164835164835171</v>
      </c>
      <c r="H73" s="114">
        <v>0.9805555555555554</v>
      </c>
    </row>
    <row r="74" spans="1:8" x14ac:dyDescent="0.3">
      <c r="A74" s="1">
        <v>42</v>
      </c>
      <c r="B74" s="100" t="s">
        <v>167</v>
      </c>
      <c r="C74" s="113" t="s">
        <v>168</v>
      </c>
      <c r="D74" s="100" t="s">
        <v>24</v>
      </c>
      <c r="E74" s="114">
        <v>0.93693548387096792</v>
      </c>
      <c r="F74" s="114">
        <v>0.93693548387096792</v>
      </c>
      <c r="G74" s="114">
        <v>0.8847222222222223</v>
      </c>
      <c r="H74" s="114" t="e">
        <v>#VALUE!</v>
      </c>
    </row>
    <row r="75" spans="1:8" x14ac:dyDescent="0.3">
      <c r="A75" s="1">
        <v>43</v>
      </c>
      <c r="B75" s="104" t="s">
        <v>169</v>
      </c>
      <c r="C75" s="115" t="s">
        <v>170</v>
      </c>
      <c r="D75" s="104" t="s">
        <v>47</v>
      </c>
      <c r="E75" s="114">
        <v>0.97833333333333339</v>
      </c>
      <c r="F75" s="114">
        <v>0.97833333333333339</v>
      </c>
      <c r="G75" s="114">
        <v>0.89719982078853056</v>
      </c>
      <c r="H75" s="114">
        <v>0.89583333333333348</v>
      </c>
    </row>
    <row r="76" spans="1:8" x14ac:dyDescent="0.3">
      <c r="A76" s="1">
        <v>44</v>
      </c>
      <c r="B76" s="100" t="s">
        <v>171</v>
      </c>
      <c r="C76" s="113" t="s">
        <v>172</v>
      </c>
      <c r="D76" s="100" t="s">
        <v>47</v>
      </c>
      <c r="E76" s="114">
        <v>0.86898729946524078</v>
      </c>
      <c r="F76" s="114">
        <v>0.86898729946524078</v>
      </c>
      <c r="G76" s="114">
        <v>0.86206004140786729</v>
      </c>
      <c r="H76" s="114">
        <v>0.84416149068322999</v>
      </c>
    </row>
    <row r="77" spans="1:8" x14ac:dyDescent="0.3">
      <c r="A77" s="1">
        <v>45</v>
      </c>
      <c r="B77" s="104" t="s">
        <v>173</v>
      </c>
      <c r="C77" s="115" t="s">
        <v>174</v>
      </c>
      <c r="D77" s="104" t="s">
        <v>15</v>
      </c>
      <c r="E77" s="114">
        <v>0.96609374999999997</v>
      </c>
      <c r="F77" s="114">
        <v>0.96609374999999997</v>
      </c>
      <c r="G77" s="114">
        <v>0.89609279609279613</v>
      </c>
      <c r="H77" s="114">
        <v>0.98571428571428565</v>
      </c>
    </row>
    <row r="78" spans="1:8" x14ac:dyDescent="0.3">
      <c r="A78" s="1">
        <v>46</v>
      </c>
      <c r="B78" s="100" t="s">
        <v>175</v>
      </c>
      <c r="C78" s="113" t="s">
        <v>176</v>
      </c>
      <c r="D78" s="100" t="s">
        <v>15</v>
      </c>
      <c r="E78" s="114">
        <v>0.77364583333333337</v>
      </c>
      <c r="F78" s="114">
        <v>0.77364583333333337</v>
      </c>
      <c r="G78" s="114">
        <v>0.82076330532212893</v>
      </c>
      <c r="H78" s="114">
        <v>0.8631944444444446</v>
      </c>
    </row>
    <row r="79" spans="1:8" x14ac:dyDescent="0.3">
      <c r="A79" s="1">
        <v>47</v>
      </c>
      <c r="B79" s="104" t="s">
        <v>177</v>
      </c>
      <c r="C79" s="115" t="s">
        <v>178</v>
      </c>
      <c r="D79" s="104" t="s">
        <v>15</v>
      </c>
      <c r="E79" s="114">
        <v>0.9363541666666666</v>
      </c>
      <c r="F79" s="114">
        <v>0.9363541666666666</v>
      </c>
      <c r="G79" s="114">
        <v>0.93214285714285705</v>
      </c>
      <c r="H79" s="114">
        <v>0.95579710144927532</v>
      </c>
    </row>
    <row r="80" spans="1:8" x14ac:dyDescent="0.3">
      <c r="A80" s="1">
        <v>48</v>
      </c>
      <c r="B80" s="100" t="s">
        <v>179</v>
      </c>
      <c r="C80" s="113" t="s">
        <v>180</v>
      </c>
      <c r="D80" s="100" t="s">
        <v>15</v>
      </c>
      <c r="E80" s="114">
        <v>0.95052083333333337</v>
      </c>
      <c r="F80" s="114">
        <v>0.95052083333333337</v>
      </c>
      <c r="G80" s="114">
        <v>0.80386473429951688</v>
      </c>
      <c r="H80" s="114">
        <v>0.85781573498964803</v>
      </c>
    </row>
    <row r="81" spans="1:8" x14ac:dyDescent="0.3">
      <c r="A81" s="1">
        <v>49</v>
      </c>
      <c r="B81" s="104" t="s">
        <v>181</v>
      </c>
      <c r="C81" s="115" t="s">
        <v>182</v>
      </c>
      <c r="D81" s="104" t="s">
        <v>15</v>
      </c>
      <c r="E81" s="114">
        <v>0.84348958333333335</v>
      </c>
      <c r="F81" s="114">
        <v>0.84348958333333335</v>
      </c>
      <c r="G81" s="114">
        <v>0.84301242236024831</v>
      </c>
      <c r="H81" s="114">
        <v>0.91717908902691503</v>
      </c>
    </row>
    <row r="82" spans="1:8" x14ac:dyDescent="0.3">
      <c r="A82" s="1">
        <v>50</v>
      </c>
      <c r="B82" s="100" t="s">
        <v>183</v>
      </c>
      <c r="C82" s="113" t="s">
        <v>184</v>
      </c>
      <c r="D82" s="100" t="s">
        <v>47</v>
      </c>
      <c r="E82" s="114">
        <v>0.86729723707664885</v>
      </c>
      <c r="F82" s="114">
        <v>0.86729723707664885</v>
      </c>
      <c r="G82" s="114">
        <v>0.84527243589743595</v>
      </c>
      <c r="H82" s="114">
        <v>0.89011437908496749</v>
      </c>
    </row>
    <row r="83" spans="1:8" x14ac:dyDescent="0.3">
      <c r="A83" s="1">
        <v>51</v>
      </c>
      <c r="B83" s="104" t="s">
        <v>185</v>
      </c>
      <c r="C83" s="115" t="s">
        <v>186</v>
      </c>
      <c r="D83" s="104" t="s">
        <v>15</v>
      </c>
      <c r="E83" s="114">
        <v>0.96302083333333333</v>
      </c>
      <c r="F83" s="114">
        <v>0.96302083333333333</v>
      </c>
      <c r="G83" s="114">
        <v>0.94780219780219777</v>
      </c>
      <c r="H83" s="114">
        <v>0.98154761904761911</v>
      </c>
    </row>
    <row r="84" spans="1:8" x14ac:dyDescent="0.3">
      <c r="A84" s="1">
        <v>52</v>
      </c>
      <c r="B84" s="100" t="s">
        <v>187</v>
      </c>
      <c r="C84" s="113" t="s">
        <v>188</v>
      </c>
      <c r="D84" s="100" t="s">
        <v>15</v>
      </c>
      <c r="E84" s="114">
        <v>0.75421874999999994</v>
      </c>
      <c r="F84" s="114">
        <v>0.75421874999999994</v>
      </c>
      <c r="G84" s="114">
        <v>0.81793478260869568</v>
      </c>
      <c r="H84" s="114">
        <v>0.75584886128364392</v>
      </c>
    </row>
    <row r="85" spans="1:8" x14ac:dyDescent="0.3">
      <c r="A85" s="1">
        <v>53</v>
      </c>
      <c r="B85" s="104" t="s">
        <v>189</v>
      </c>
      <c r="C85" s="115" t="s">
        <v>190</v>
      </c>
      <c r="D85" s="104" t="s">
        <v>24</v>
      </c>
      <c r="E85" s="114">
        <v>0.88610215053763453</v>
      </c>
      <c r="F85" s="114">
        <v>0.88610215053763453</v>
      </c>
      <c r="G85" s="114">
        <v>0.88273809523809532</v>
      </c>
      <c r="H85" s="114">
        <v>0.91666666666666674</v>
      </c>
    </row>
    <row r="86" spans="1:8" x14ac:dyDescent="0.3">
      <c r="A86" s="1">
        <v>54</v>
      </c>
      <c r="B86" s="100" t="s">
        <v>191</v>
      </c>
      <c r="C86" s="113" t="s">
        <v>192</v>
      </c>
      <c r="D86" s="100" t="s">
        <v>24</v>
      </c>
      <c r="E86" s="114">
        <v>0.81857526881720433</v>
      </c>
      <c r="F86" s="114">
        <v>0.81857526881720433</v>
      </c>
      <c r="G86" s="114">
        <v>0.85833333333333328</v>
      </c>
      <c r="H86" s="114">
        <v>0.86011904761904778</v>
      </c>
    </row>
    <row r="87" spans="1:8" x14ac:dyDescent="0.3">
      <c r="A87" s="1">
        <v>55</v>
      </c>
      <c r="B87" s="104" t="s">
        <v>193</v>
      </c>
      <c r="C87" s="115" t="s">
        <v>194</v>
      </c>
      <c r="D87" s="104" t="s">
        <v>15</v>
      </c>
      <c r="E87" s="114">
        <v>0.90770833333333334</v>
      </c>
      <c r="F87" s="114">
        <v>0.90770833333333334</v>
      </c>
      <c r="G87" s="114">
        <v>0.98611111111111127</v>
      </c>
      <c r="H87" s="114">
        <v>0.9034375</v>
      </c>
    </row>
    <row r="88" spans="1:8" x14ac:dyDescent="0.3">
      <c r="A88" s="1">
        <v>56</v>
      </c>
      <c r="B88" s="100" t="s">
        <v>195</v>
      </c>
      <c r="C88" s="113" t="s">
        <v>196</v>
      </c>
      <c r="D88" s="100" t="s">
        <v>24</v>
      </c>
      <c r="E88" s="114">
        <v>0.85165322580645153</v>
      </c>
      <c r="F88" s="114">
        <v>0.85165322580645153</v>
      </c>
      <c r="G88" s="114">
        <v>0.91805555555555562</v>
      </c>
      <c r="H88" s="114">
        <v>0.88166666666666671</v>
      </c>
    </row>
    <row r="89" spans="1:8" x14ac:dyDescent="0.3">
      <c r="A89" s="1">
        <v>57</v>
      </c>
      <c r="B89" s="104" t="s">
        <v>197</v>
      </c>
      <c r="C89" s="115" t="s">
        <v>198</v>
      </c>
      <c r="D89" s="104" t="s">
        <v>47</v>
      </c>
      <c r="E89" s="114">
        <v>0.98181818181818181</v>
      </c>
      <c r="F89" s="114">
        <v>0.98181818181818181</v>
      </c>
      <c r="G89" s="114">
        <v>0.91642628205128207</v>
      </c>
      <c r="H89" s="114">
        <v>0.97083333333333333</v>
      </c>
    </row>
    <row r="90" spans="1:8" x14ac:dyDescent="0.3">
      <c r="A90" s="1">
        <v>58</v>
      </c>
      <c r="B90" s="100" t="s">
        <v>199</v>
      </c>
      <c r="C90" s="113" t="s">
        <v>200</v>
      </c>
      <c r="D90" s="100" t="s">
        <v>15</v>
      </c>
      <c r="E90" s="114">
        <v>0.93187500000000001</v>
      </c>
      <c r="F90" s="114">
        <v>0.93187500000000001</v>
      </c>
      <c r="G90" s="114">
        <v>0.9380952380952382</v>
      </c>
      <c r="H90" s="114">
        <v>0.88672360248447191</v>
      </c>
    </row>
    <row r="91" spans="1:8" x14ac:dyDescent="0.3">
      <c r="A91" s="1">
        <v>59</v>
      </c>
      <c r="B91" s="104" t="s">
        <v>201</v>
      </c>
      <c r="C91" s="115" t="s">
        <v>202</v>
      </c>
      <c r="D91" s="104" t="s">
        <v>24</v>
      </c>
      <c r="E91" s="114">
        <v>0.83275537634408603</v>
      </c>
      <c r="F91" s="114">
        <v>0.83275537634408603</v>
      </c>
      <c r="G91" s="114">
        <v>0.79861111111111127</v>
      </c>
      <c r="H91" s="114">
        <v>0.86714975845410625</v>
      </c>
    </row>
    <row r="92" spans="1:8" x14ac:dyDescent="0.3">
      <c r="A92" s="1">
        <v>60</v>
      </c>
      <c r="B92" s="100" t="s">
        <v>203</v>
      </c>
      <c r="C92" s="113" t="s">
        <v>204</v>
      </c>
      <c r="D92" s="100" t="s">
        <v>24</v>
      </c>
      <c r="E92" s="114">
        <v>0.74735215053763449</v>
      </c>
      <c r="F92" s="114">
        <v>0.74735215053763449</v>
      </c>
      <c r="G92" s="114">
        <v>0.72857142857142865</v>
      </c>
      <c r="H92" s="114">
        <v>0.91927083333333348</v>
      </c>
    </row>
    <row r="93" spans="1:8" x14ac:dyDescent="0.3">
      <c r="A93" s="1">
        <v>61</v>
      </c>
      <c r="B93" s="104" t="s">
        <v>205</v>
      </c>
      <c r="C93" s="115" t="s">
        <v>206</v>
      </c>
      <c r="D93" s="104" t="s">
        <v>24</v>
      </c>
      <c r="E93" s="114">
        <v>0.90165322580645169</v>
      </c>
      <c r="F93" s="114">
        <v>0.90165322580645169</v>
      </c>
      <c r="G93" s="114">
        <v>0.82561431623931625</v>
      </c>
      <c r="H93" s="114">
        <v>0.8935866013071897</v>
      </c>
    </row>
    <row r="94" spans="1:8" x14ac:dyDescent="0.3">
      <c r="A94" s="1">
        <v>62</v>
      </c>
      <c r="B94" s="100" t="s">
        <v>208</v>
      </c>
      <c r="C94" s="113" t="s">
        <v>209</v>
      </c>
      <c r="D94" s="100" t="s">
        <v>24</v>
      </c>
      <c r="E94" s="114">
        <v>0.6121774193548386</v>
      </c>
      <c r="F94" s="114">
        <v>0.6121774193548386</v>
      </c>
      <c r="G94" s="114">
        <v>0.74660790598290594</v>
      </c>
      <c r="H94" s="114">
        <v>0.77538515406162456</v>
      </c>
    </row>
    <row r="95" spans="1:8" x14ac:dyDescent="0.3">
      <c r="A95" s="1">
        <v>63</v>
      </c>
      <c r="B95" s="104" t="s">
        <v>210</v>
      </c>
      <c r="C95" s="115" t="s">
        <v>211</v>
      </c>
      <c r="D95" s="104" t="s">
        <v>47</v>
      </c>
      <c r="E95" s="114">
        <v>0.53937500000000005</v>
      </c>
      <c r="F95" s="114">
        <v>0.53937500000000005</v>
      </c>
      <c r="G95" s="114">
        <v>0.77256944444444442</v>
      </c>
      <c r="H95" s="114">
        <v>0.93802521008403361</v>
      </c>
    </row>
    <row r="96" spans="1:8" x14ac:dyDescent="0.3">
      <c r="A96" s="1">
        <v>64</v>
      </c>
      <c r="B96" s="100" t="s">
        <v>212</v>
      </c>
      <c r="C96" s="113" t="s">
        <v>213</v>
      </c>
      <c r="D96" s="100" t="s">
        <v>15</v>
      </c>
      <c r="E96" s="114">
        <v>0.74760416666666674</v>
      </c>
      <c r="F96" s="114">
        <v>0.74760416666666674</v>
      </c>
      <c r="G96" s="114">
        <v>0.89553140096618378</v>
      </c>
      <c r="H96" s="114">
        <v>0.79360766045548659</v>
      </c>
    </row>
    <row r="97" spans="1:8" x14ac:dyDescent="0.3">
      <c r="A97" s="1">
        <v>65</v>
      </c>
      <c r="B97" s="104" t="s">
        <v>214</v>
      </c>
      <c r="C97" s="115" t="s">
        <v>215</v>
      </c>
      <c r="D97" s="104" t="s">
        <v>24</v>
      </c>
      <c r="E97" s="114">
        <v>0.86151881720430112</v>
      </c>
      <c r="F97" s="114">
        <v>0.86151881720430112</v>
      </c>
      <c r="G97" s="114">
        <v>0.92083333333333328</v>
      </c>
      <c r="H97" s="114">
        <v>0.9017857142857143</v>
      </c>
    </row>
    <row r="98" spans="1:8" x14ac:dyDescent="0.3">
      <c r="A98" s="1">
        <v>66</v>
      </c>
      <c r="B98" s="100" t="s">
        <v>216</v>
      </c>
      <c r="C98" s="113" t="s">
        <v>217</v>
      </c>
      <c r="D98" s="100" t="s">
        <v>47</v>
      </c>
      <c r="E98" s="114">
        <v>0.96764705882352953</v>
      </c>
      <c r="F98" s="114">
        <v>0.96764705882352953</v>
      </c>
      <c r="G98" s="114">
        <v>0.98928571428571443</v>
      </c>
      <c r="H98" s="114">
        <v>0.99333333333333329</v>
      </c>
    </row>
    <row r="99" spans="1:8" x14ac:dyDescent="0.3">
      <c r="A99" s="1">
        <v>67</v>
      </c>
      <c r="B99" s="104" t="s">
        <v>218</v>
      </c>
      <c r="C99" s="115" t="s">
        <v>219</v>
      </c>
      <c r="D99" s="104" t="s">
        <v>15</v>
      </c>
      <c r="E99" s="114">
        <v>0.91526041666666669</v>
      </c>
      <c r="F99" s="114">
        <v>0.91526041666666669</v>
      </c>
      <c r="G99" s="114">
        <v>0.89740896358543421</v>
      </c>
      <c r="H99" s="114">
        <v>0.95926501035196676</v>
      </c>
    </row>
    <row r="100" spans="1:8" x14ac:dyDescent="0.3">
      <c r="A100" s="1">
        <v>68</v>
      </c>
      <c r="B100" s="100" t="s">
        <v>220</v>
      </c>
      <c r="C100" s="113" t="s">
        <v>221</v>
      </c>
      <c r="D100" s="100" t="s">
        <v>47</v>
      </c>
      <c r="E100" s="114">
        <v>0.96176136363636366</v>
      </c>
      <c r="F100" s="114">
        <v>0.96176136363636366</v>
      </c>
      <c r="G100" s="114">
        <v>0.95059523809523827</v>
      </c>
      <c r="H100" s="114">
        <v>0.9375</v>
      </c>
    </row>
    <row r="101" spans="1:8" x14ac:dyDescent="0.3">
      <c r="A101" s="1">
        <v>69</v>
      </c>
      <c r="B101" s="104" t="s">
        <v>222</v>
      </c>
      <c r="C101" s="115" t="s">
        <v>223</v>
      </c>
      <c r="D101" s="104" t="s">
        <v>15</v>
      </c>
      <c r="E101" s="114">
        <v>0.9185416666666667</v>
      </c>
      <c r="F101" s="114">
        <v>0.9185416666666667</v>
      </c>
      <c r="G101" s="114">
        <v>0.80439560439560442</v>
      </c>
      <c r="H101" s="114">
        <v>0.92769607843137281</v>
      </c>
    </row>
    <row r="102" spans="1:8" x14ac:dyDescent="0.3">
      <c r="A102" s="1">
        <v>70</v>
      </c>
      <c r="B102" s="100" t="s">
        <v>224</v>
      </c>
      <c r="C102" s="113" t="s">
        <v>225</v>
      </c>
      <c r="D102" s="100" t="s">
        <v>47</v>
      </c>
      <c r="E102" s="114">
        <v>0.92196524064171126</v>
      </c>
      <c r="F102" s="114">
        <v>0.92196524064171126</v>
      </c>
      <c r="G102" s="114">
        <v>0.86514423076923075</v>
      </c>
      <c r="H102" s="114">
        <v>0.91727941176470595</v>
      </c>
    </row>
    <row r="103" spans="1:8" x14ac:dyDescent="0.3">
      <c r="A103" s="1">
        <v>71</v>
      </c>
      <c r="B103" s="104" t="s">
        <v>226</v>
      </c>
      <c r="C103" s="115" t="s">
        <v>227</v>
      </c>
      <c r="D103" s="104" t="s">
        <v>24</v>
      </c>
      <c r="E103" s="114">
        <v>0.87317204301075269</v>
      </c>
      <c r="F103" s="114">
        <v>0.87317204301075269</v>
      </c>
      <c r="G103" s="114">
        <v>0.81709213172448458</v>
      </c>
      <c r="H103" s="114">
        <v>0.92493872549019618</v>
      </c>
    </row>
    <row r="104" spans="1:8" x14ac:dyDescent="0.3">
      <c r="A104" s="1">
        <v>1</v>
      </c>
      <c r="B104" s="100" t="s">
        <v>228</v>
      </c>
      <c r="C104" s="113" t="s">
        <v>229</v>
      </c>
      <c r="D104" s="100" t="s">
        <v>15</v>
      </c>
      <c r="E104" s="114">
        <v>0.86682291666666678</v>
      </c>
      <c r="F104" s="114">
        <v>0.86682291666666678</v>
      </c>
      <c r="G104" s="114">
        <v>0.95138888888888895</v>
      </c>
      <c r="H104" s="114">
        <v>0.85960144927536231</v>
      </c>
    </row>
    <row r="105" spans="1:8" x14ac:dyDescent="0.3">
      <c r="A105" s="1">
        <v>2</v>
      </c>
      <c r="B105" s="104" t="s">
        <v>230</v>
      </c>
      <c r="C105" s="115" t="s">
        <v>231</v>
      </c>
      <c r="D105" s="104" t="s">
        <v>15</v>
      </c>
      <c r="E105" s="114">
        <v>0.94135416666666671</v>
      </c>
      <c r="F105" s="114">
        <v>0.94135416666666671</v>
      </c>
      <c r="G105" s="114">
        <v>0.90726495726495726</v>
      </c>
      <c r="H105" s="114">
        <v>0.97731092436974787</v>
      </c>
    </row>
    <row r="106" spans="1:8" x14ac:dyDescent="0.3">
      <c r="A106" s="1">
        <v>3</v>
      </c>
      <c r="B106" s="100" t="s">
        <v>232</v>
      </c>
      <c r="C106" s="113" t="s">
        <v>233</v>
      </c>
      <c r="D106" s="100" t="s">
        <v>24</v>
      </c>
      <c r="E106" s="114">
        <v>0.88831989247311827</v>
      </c>
      <c r="F106" s="114">
        <v>0.88831989247311827</v>
      </c>
      <c r="G106" s="114">
        <v>0.82994505494505499</v>
      </c>
      <c r="H106" s="114">
        <v>0.92612044817927175</v>
      </c>
    </row>
    <row r="107" spans="1:8" x14ac:dyDescent="0.3">
      <c r="A107" s="1">
        <v>4</v>
      </c>
      <c r="B107" s="104" t="s">
        <v>234</v>
      </c>
      <c r="C107" s="115" t="s">
        <v>235</v>
      </c>
      <c r="D107" s="104" t="s">
        <v>24</v>
      </c>
      <c r="E107" s="114">
        <v>0.93985215053763449</v>
      </c>
      <c r="F107" s="114">
        <v>0.93985215053763449</v>
      </c>
      <c r="G107" s="114">
        <v>0.88971306471306477</v>
      </c>
      <c r="H107" s="114">
        <v>0.98958333333333348</v>
      </c>
    </row>
    <row r="108" spans="1:8" x14ac:dyDescent="0.3">
      <c r="A108" s="1">
        <v>5</v>
      </c>
      <c r="B108" s="100" t="s">
        <v>236</v>
      </c>
      <c r="C108" s="113" t="s">
        <v>237</v>
      </c>
      <c r="D108" s="100" t="s">
        <v>24</v>
      </c>
      <c r="E108" s="114">
        <v>0.90400537634408606</v>
      </c>
      <c r="F108" s="114">
        <v>0.90400537634408606</v>
      </c>
      <c r="G108" s="114">
        <v>0.91388888888888897</v>
      </c>
      <c r="H108" s="114">
        <v>0.97222222222222232</v>
      </c>
    </row>
    <row r="109" spans="1:8" x14ac:dyDescent="0.3">
      <c r="A109" s="1">
        <v>6</v>
      </c>
      <c r="B109" s="104" t="s">
        <v>238</v>
      </c>
      <c r="C109" s="115" t="s">
        <v>239</v>
      </c>
      <c r="D109" s="104" t="s">
        <v>15</v>
      </c>
      <c r="E109" s="114">
        <v>0.88208333333333333</v>
      </c>
      <c r="F109" s="114">
        <v>0.88208333333333333</v>
      </c>
      <c r="G109" s="114">
        <v>0.85686274509803939</v>
      </c>
      <c r="H109" s="114">
        <v>0.92562500000000003</v>
      </c>
    </row>
    <row r="110" spans="1:8" x14ac:dyDescent="0.3">
      <c r="A110" s="1">
        <v>7</v>
      </c>
      <c r="B110" s="100" t="s">
        <v>240</v>
      </c>
      <c r="C110" s="113" t="s">
        <v>241</v>
      </c>
      <c r="D110" s="100" t="s">
        <v>15</v>
      </c>
      <c r="E110" s="114">
        <v>0.88015624999999997</v>
      </c>
      <c r="F110" s="114">
        <v>0.88015624999999997</v>
      </c>
      <c r="G110" s="114">
        <v>0.85851648351648346</v>
      </c>
      <c r="H110" s="114">
        <v>0.94940476190476186</v>
      </c>
    </row>
    <row r="111" spans="1:8" x14ac:dyDescent="0.3">
      <c r="A111" s="1">
        <v>8</v>
      </c>
      <c r="B111" s="104" t="s">
        <v>242</v>
      </c>
      <c r="C111" s="115" t="s">
        <v>243</v>
      </c>
      <c r="D111" s="104" t="s">
        <v>47</v>
      </c>
      <c r="E111" s="114">
        <v>0.95794563279857392</v>
      </c>
      <c r="F111" s="114">
        <v>0.95794563279857392</v>
      </c>
      <c r="G111" s="114">
        <v>0.91688034188034195</v>
      </c>
      <c r="H111" s="114">
        <v>0.96875</v>
      </c>
    </row>
    <row r="112" spans="1:8" x14ac:dyDescent="0.3">
      <c r="A112" s="1">
        <v>9</v>
      </c>
      <c r="B112" s="100" t="s">
        <v>244</v>
      </c>
      <c r="C112" s="113" t="s">
        <v>245</v>
      </c>
      <c r="D112" s="100" t="s">
        <v>47</v>
      </c>
      <c r="E112" s="114">
        <v>0.66815508021390357</v>
      </c>
      <c r="F112" s="114">
        <v>0.66815508021390357</v>
      </c>
      <c r="G112" s="114">
        <v>0.76311254775662274</v>
      </c>
      <c r="H112" s="114">
        <v>0.79559523809523824</v>
      </c>
    </row>
    <row r="113" spans="1:8" x14ac:dyDescent="0.3">
      <c r="A113" s="1">
        <v>10</v>
      </c>
      <c r="B113" s="104" t="s">
        <v>246</v>
      </c>
      <c r="C113" s="115" t="s">
        <v>247</v>
      </c>
      <c r="D113" s="104" t="s">
        <v>47</v>
      </c>
      <c r="E113" s="114">
        <v>0.95243872549019615</v>
      </c>
      <c r="F113" s="114">
        <v>0.95243872549019615</v>
      </c>
      <c r="G113" s="114">
        <v>0.93333333333333346</v>
      </c>
      <c r="H113" s="114">
        <v>0.96079192546583858</v>
      </c>
    </row>
    <row r="114" spans="1:8" x14ac:dyDescent="0.3">
      <c r="A114" s="1">
        <v>11</v>
      </c>
      <c r="B114" s="100" t="s">
        <v>248</v>
      </c>
      <c r="C114" s="113" t="s">
        <v>249</v>
      </c>
      <c r="D114" s="100" t="s">
        <v>47</v>
      </c>
      <c r="E114" s="114">
        <v>0.89080993761140825</v>
      </c>
      <c r="F114" s="114">
        <v>0.89080993761140825</v>
      </c>
      <c r="G114" s="114">
        <v>0.82575344952795948</v>
      </c>
      <c r="H114" s="114">
        <v>0.82284420289855076</v>
      </c>
    </row>
    <row r="115" spans="1:8" x14ac:dyDescent="0.3">
      <c r="A115" s="1">
        <v>12</v>
      </c>
      <c r="B115" s="104" t="s">
        <v>250</v>
      </c>
      <c r="C115" s="115" t="s">
        <v>251</v>
      </c>
      <c r="D115" s="104" t="s">
        <v>24</v>
      </c>
      <c r="E115" s="114">
        <v>0.91762096774193558</v>
      </c>
      <c r="F115" s="114">
        <v>0.91762096774193558</v>
      </c>
      <c r="G115" s="114">
        <v>0.87844551282051286</v>
      </c>
      <c r="H115" s="114">
        <v>0.95980392156862748</v>
      </c>
    </row>
    <row r="116" spans="1:8" x14ac:dyDescent="0.3">
      <c r="A116" s="1">
        <v>13</v>
      </c>
      <c r="B116" s="100" t="s">
        <v>252</v>
      </c>
      <c r="C116" s="113" t="s">
        <v>253</v>
      </c>
      <c r="D116" s="100" t="s">
        <v>47</v>
      </c>
      <c r="E116" s="114">
        <v>0.95024175579322645</v>
      </c>
      <c r="F116" s="114">
        <v>0.95024175579322645</v>
      </c>
      <c r="G116" s="114">
        <v>0.98229166666666667</v>
      </c>
      <c r="H116" s="114">
        <v>0.9764705882352942</v>
      </c>
    </row>
    <row r="117" spans="1:8" x14ac:dyDescent="0.3">
      <c r="A117" s="1">
        <v>14</v>
      </c>
      <c r="B117" s="104" t="s">
        <v>254</v>
      </c>
      <c r="C117" s="115" t="s">
        <v>255</v>
      </c>
      <c r="D117" s="104" t="s">
        <v>47</v>
      </c>
      <c r="E117" s="114">
        <v>0.92321524064171123</v>
      </c>
      <c r="F117" s="114">
        <v>0.92321524064171123</v>
      </c>
      <c r="G117" s="114">
        <v>0.7312456866804693</v>
      </c>
      <c r="H117" s="114">
        <v>0.80299171842650108</v>
      </c>
    </row>
    <row r="118" spans="1:8" x14ac:dyDescent="0.3">
      <c r="A118" s="1">
        <v>15</v>
      </c>
      <c r="B118" s="100" t="s">
        <v>256</v>
      </c>
      <c r="C118" s="113" t="s">
        <v>257</v>
      </c>
      <c r="D118" s="100" t="s">
        <v>47</v>
      </c>
      <c r="E118" s="114">
        <v>0.83258578431372554</v>
      </c>
      <c r="F118" s="114">
        <v>0.83258578431372554</v>
      </c>
      <c r="G118" s="114">
        <v>0.8668592031269311</v>
      </c>
      <c r="H118" s="114">
        <v>0.84375</v>
      </c>
    </row>
    <row r="119" spans="1:8" x14ac:dyDescent="0.3">
      <c r="A119" s="1">
        <v>16</v>
      </c>
      <c r="B119" s="104" t="s">
        <v>258</v>
      </c>
      <c r="C119" s="115" t="s">
        <v>259</v>
      </c>
      <c r="D119" s="104" t="s">
        <v>15</v>
      </c>
      <c r="E119" s="114">
        <v>0.91682291666666671</v>
      </c>
      <c r="F119" s="114">
        <v>0.91682291666666671</v>
      </c>
      <c r="G119" s="114">
        <v>0.91284914250600524</v>
      </c>
      <c r="H119" s="114">
        <v>0.9910714285714286</v>
      </c>
    </row>
    <row r="120" spans="1:8" x14ac:dyDescent="0.3">
      <c r="A120" s="1">
        <v>17</v>
      </c>
      <c r="B120" s="100" t="s">
        <v>260</v>
      </c>
      <c r="C120" s="113" t="s">
        <v>261</v>
      </c>
      <c r="D120" s="100" t="s">
        <v>47</v>
      </c>
      <c r="E120" s="114">
        <v>0.61874999999999991</v>
      </c>
      <c r="F120" s="114">
        <v>0.61874999999999991</v>
      </c>
      <c r="G120" s="114">
        <v>0.86458333333333326</v>
      </c>
      <c r="H120" s="114">
        <v>0.99159663865546221</v>
      </c>
    </row>
    <row r="121" spans="1:8" x14ac:dyDescent="0.3">
      <c r="A121" s="1">
        <v>18</v>
      </c>
      <c r="B121" s="104" t="s">
        <v>262</v>
      </c>
      <c r="C121" s="115" t="s">
        <v>263</v>
      </c>
      <c r="D121" s="104" t="s">
        <v>15</v>
      </c>
      <c r="E121" s="114">
        <v>0.82000000000000006</v>
      </c>
      <c r="F121" s="114">
        <v>0.82000000000000006</v>
      </c>
      <c r="G121" s="114">
        <v>0.86166666666666669</v>
      </c>
      <c r="H121" s="114">
        <v>0.83467908902691534</v>
      </c>
    </row>
    <row r="122" spans="1:8" x14ac:dyDescent="0.3">
      <c r="A122" s="1">
        <v>19</v>
      </c>
      <c r="B122" s="100" t="s">
        <v>264</v>
      </c>
      <c r="C122" s="113" t="s">
        <v>265</v>
      </c>
      <c r="D122" s="100" t="s">
        <v>15</v>
      </c>
      <c r="E122" s="114">
        <v>0.80010416666666673</v>
      </c>
      <c r="F122" s="114">
        <v>0.80010416666666673</v>
      </c>
      <c r="G122" s="114">
        <v>0.83252801120448183</v>
      </c>
      <c r="H122" s="114">
        <v>0.92962962962962981</v>
      </c>
    </row>
    <row r="123" spans="1:8" x14ac:dyDescent="0.3">
      <c r="A123" s="1">
        <v>20</v>
      </c>
      <c r="B123" s="104" t="s">
        <v>266</v>
      </c>
      <c r="C123" s="115" t="s">
        <v>267</v>
      </c>
      <c r="D123" s="104" t="s">
        <v>24</v>
      </c>
      <c r="E123" s="114">
        <v>0.88845430107526879</v>
      </c>
      <c r="F123" s="114">
        <v>0.88845430107526879</v>
      </c>
      <c r="G123" s="114">
        <v>0.84783653846153839</v>
      </c>
      <c r="H123" s="114">
        <v>0.91033496732026153</v>
      </c>
    </row>
    <row r="124" spans="1:8" x14ac:dyDescent="0.3">
      <c r="A124" s="1">
        <v>21</v>
      </c>
      <c r="B124" s="100" t="s">
        <v>268</v>
      </c>
      <c r="C124" s="113" t="s">
        <v>269</v>
      </c>
      <c r="D124" s="100" t="s">
        <v>15</v>
      </c>
      <c r="E124" s="114">
        <v>0.87854166666666667</v>
      </c>
      <c r="F124" s="114">
        <v>0.87854166666666667</v>
      </c>
      <c r="G124" s="114">
        <v>0.85833333333333328</v>
      </c>
      <c r="H124" s="114">
        <v>0.89862836438923399</v>
      </c>
    </row>
    <row r="125" spans="1:8" x14ac:dyDescent="0.3">
      <c r="A125" s="1">
        <v>22</v>
      </c>
      <c r="B125" s="104" t="s">
        <v>270</v>
      </c>
      <c r="C125" s="115" t="s">
        <v>271</v>
      </c>
      <c r="D125" s="104" t="s">
        <v>15</v>
      </c>
      <c r="E125" s="114">
        <v>0.93770833333333337</v>
      </c>
      <c r="F125" s="114">
        <v>0.93770833333333337</v>
      </c>
      <c r="G125" s="114">
        <v>0.9155344202898551</v>
      </c>
      <c r="H125" s="114">
        <v>0.97562499999999996</v>
      </c>
    </row>
    <row r="126" spans="1:8" x14ac:dyDescent="0.3">
      <c r="A126" s="1">
        <v>23</v>
      </c>
      <c r="B126" s="100" t="s">
        <v>272</v>
      </c>
      <c r="C126" s="113" t="s">
        <v>273</v>
      </c>
      <c r="D126" s="100" t="s">
        <v>15</v>
      </c>
      <c r="E126" s="114">
        <v>0.96968750000000004</v>
      </c>
      <c r="F126" s="114">
        <v>0.96968750000000004</v>
      </c>
      <c r="G126" s="114">
        <v>0.95357142857142863</v>
      </c>
      <c r="H126" s="114">
        <v>0.91356209150326795</v>
      </c>
    </row>
    <row r="127" spans="1:8" x14ac:dyDescent="0.3">
      <c r="A127" s="1">
        <v>24</v>
      </c>
      <c r="B127" s="104" t="s">
        <v>274</v>
      </c>
      <c r="C127" s="115" t="s">
        <v>275</v>
      </c>
      <c r="D127" s="104" t="s">
        <v>24</v>
      </c>
      <c r="E127" s="114">
        <v>0.84733870967741942</v>
      </c>
      <c r="F127" s="114">
        <v>0.84733870967741942</v>
      </c>
      <c r="G127" s="114">
        <v>0.7385907180818192</v>
      </c>
      <c r="H127" s="114">
        <v>0.84375</v>
      </c>
    </row>
    <row r="128" spans="1:8" x14ac:dyDescent="0.3">
      <c r="A128" s="1">
        <v>25</v>
      </c>
      <c r="B128" s="100" t="s">
        <v>276</v>
      </c>
      <c r="C128" s="113" t="s">
        <v>277</v>
      </c>
      <c r="D128" s="100" t="s">
        <v>47</v>
      </c>
      <c r="E128" s="114">
        <v>0.98333333333333339</v>
      </c>
      <c r="F128" s="114">
        <v>0.98333333333333339</v>
      </c>
      <c r="G128" s="114">
        <v>0.94861111111111129</v>
      </c>
      <c r="H128" s="114">
        <v>0.99305555555555558</v>
      </c>
    </row>
    <row r="129" spans="1:8" x14ac:dyDescent="0.3">
      <c r="A129" s="1">
        <v>26</v>
      </c>
      <c r="B129" s="104" t="s">
        <v>278</v>
      </c>
      <c r="C129" s="115" t="s">
        <v>279</v>
      </c>
      <c r="D129" s="104" t="s">
        <v>47</v>
      </c>
      <c r="E129" s="114">
        <v>0.80404968805704091</v>
      </c>
      <c r="F129" s="114">
        <v>0.80404968805704091</v>
      </c>
      <c r="G129" s="114">
        <v>0.72981366459627339</v>
      </c>
      <c r="H129" s="114">
        <v>0.83322981366459647</v>
      </c>
    </row>
    <row r="130" spans="1:8" x14ac:dyDescent="0.3">
      <c r="A130" s="1">
        <v>27</v>
      </c>
      <c r="B130" s="100" t="s">
        <v>280</v>
      </c>
      <c r="C130" s="113" t="s">
        <v>281</v>
      </c>
      <c r="D130" s="100" t="s">
        <v>15</v>
      </c>
      <c r="E130" s="114">
        <v>0.89828125000000003</v>
      </c>
      <c r="F130" s="114">
        <v>0.89828125000000003</v>
      </c>
      <c r="G130" s="114">
        <v>0.8833943806480693</v>
      </c>
      <c r="H130" s="114">
        <v>0.92166666666666675</v>
      </c>
    </row>
    <row r="131" spans="1:8" x14ac:dyDescent="0.3">
      <c r="A131" s="1">
        <v>28</v>
      </c>
      <c r="B131" s="104" t="s">
        <v>282</v>
      </c>
      <c r="C131" s="115" t="s">
        <v>283</v>
      </c>
      <c r="D131" s="104" t="s">
        <v>15</v>
      </c>
      <c r="E131" s="114">
        <v>0.70973958333333331</v>
      </c>
      <c r="F131" s="114">
        <v>0.70973958333333331</v>
      </c>
      <c r="G131" s="114">
        <v>0.88403540903540911</v>
      </c>
      <c r="H131" s="114">
        <v>0.93035714285714288</v>
      </c>
    </row>
    <row r="132" spans="1:8" x14ac:dyDescent="0.3">
      <c r="A132" s="1">
        <v>29</v>
      </c>
      <c r="B132" s="100" t="s">
        <v>284</v>
      </c>
      <c r="C132" s="113" t="s">
        <v>285</v>
      </c>
      <c r="D132" s="100" t="s">
        <v>47</v>
      </c>
      <c r="E132" s="114">
        <v>0.9235706327985741</v>
      </c>
      <c r="F132" s="114">
        <v>0.9235706327985741</v>
      </c>
      <c r="G132" s="114">
        <v>0.8898504273504273</v>
      </c>
      <c r="H132" s="114">
        <v>0.96180555555555558</v>
      </c>
    </row>
    <row r="133" spans="1:8" x14ac:dyDescent="0.3">
      <c r="A133" s="1">
        <v>30</v>
      </c>
      <c r="B133" s="104" t="s">
        <v>286</v>
      </c>
      <c r="C133" s="115" t="s">
        <v>287</v>
      </c>
      <c r="D133" s="104" t="s">
        <v>24</v>
      </c>
      <c r="E133" s="114">
        <v>0.82803763440860212</v>
      </c>
      <c r="F133" s="114">
        <v>0.82803763440860212</v>
      </c>
      <c r="G133" s="114">
        <v>0.8278110795259479</v>
      </c>
      <c r="H133" s="114">
        <v>0.92013888888888895</v>
      </c>
    </row>
    <row r="134" spans="1:8" x14ac:dyDescent="0.3">
      <c r="A134" s="1">
        <v>31</v>
      </c>
      <c r="B134" s="100" t="s">
        <v>288</v>
      </c>
      <c r="C134" s="113" t="s">
        <v>289</v>
      </c>
      <c r="D134" s="100" t="s">
        <v>47</v>
      </c>
      <c r="E134" s="114">
        <v>0.82226381461675579</v>
      </c>
      <c r="F134" s="114">
        <v>0.82226381461675579</v>
      </c>
      <c r="G134" s="114">
        <v>0.84246031746031735</v>
      </c>
      <c r="H134" s="114">
        <v>0.80057367149758463</v>
      </c>
    </row>
    <row r="135" spans="1:8" x14ac:dyDescent="0.3">
      <c r="A135" s="1">
        <v>32</v>
      </c>
      <c r="B135" s="104" t="s">
        <v>290</v>
      </c>
      <c r="C135" s="115" t="s">
        <v>291</v>
      </c>
      <c r="D135" s="104" t="s">
        <v>24</v>
      </c>
      <c r="E135" s="114">
        <v>0.81901881720430114</v>
      </c>
      <c r="F135" s="114">
        <v>0.81901881720430114</v>
      </c>
      <c r="G135" s="114">
        <v>0.8657852564102565</v>
      </c>
      <c r="H135" s="114">
        <v>0.94444444444444453</v>
      </c>
    </row>
    <row r="136" spans="1:8" x14ac:dyDescent="0.3">
      <c r="A136" s="1">
        <v>33</v>
      </c>
      <c r="B136" s="100" t="s">
        <v>292</v>
      </c>
      <c r="C136" s="113" t="s">
        <v>293</v>
      </c>
      <c r="D136" s="100" t="s">
        <v>24</v>
      </c>
      <c r="E136" s="114">
        <v>0.89705645161290326</v>
      </c>
      <c r="F136" s="114">
        <v>0.89705645161290326</v>
      </c>
      <c r="G136" s="114">
        <v>0.8949600954582797</v>
      </c>
      <c r="H136" s="114">
        <v>0.75347222222222232</v>
      </c>
    </row>
    <row r="137" spans="1:8" x14ac:dyDescent="0.3">
      <c r="A137" s="1">
        <v>34</v>
      </c>
      <c r="B137" s="104" t="s">
        <v>294</v>
      </c>
      <c r="C137" s="115" t="s">
        <v>295</v>
      </c>
      <c r="D137" s="104" t="s">
        <v>47</v>
      </c>
      <c r="E137" s="114">
        <v>0.67488747771836</v>
      </c>
      <c r="F137" s="114">
        <v>0.67488747771836</v>
      </c>
      <c r="G137" s="114">
        <v>0.72190292381042598</v>
      </c>
      <c r="H137" s="114">
        <v>0.7623792270531401</v>
      </c>
    </row>
    <row r="138" spans="1:8" x14ac:dyDescent="0.3">
      <c r="A138" s="1">
        <v>35</v>
      </c>
      <c r="B138" s="100" t="s">
        <v>296</v>
      </c>
      <c r="C138" s="113" t="s">
        <v>297</v>
      </c>
      <c r="D138" s="100" t="s">
        <v>15</v>
      </c>
      <c r="E138" s="114">
        <v>0.82989583333333328</v>
      </c>
      <c r="F138" s="114">
        <v>0.82989583333333328</v>
      </c>
      <c r="G138" s="114">
        <v>0.89692028985507255</v>
      </c>
      <c r="H138" s="114">
        <v>0.85884575569358179</v>
      </c>
    </row>
    <row r="139" spans="1:8" x14ac:dyDescent="0.3">
      <c r="A139" s="1">
        <v>36</v>
      </c>
      <c r="B139" s="104" t="s">
        <v>298</v>
      </c>
      <c r="C139" s="115" t="s">
        <v>299</v>
      </c>
      <c r="D139" s="104" t="s">
        <v>15</v>
      </c>
      <c r="E139" s="114">
        <v>0.91817708333333337</v>
      </c>
      <c r="F139" s="114">
        <v>0.91817708333333337</v>
      </c>
      <c r="G139" s="114">
        <v>0.99305555555555558</v>
      </c>
      <c r="H139" s="114">
        <v>1</v>
      </c>
    </row>
    <row r="140" spans="1:8" x14ac:dyDescent="0.3">
      <c r="A140" s="1">
        <v>37</v>
      </c>
      <c r="B140" s="100" t="s">
        <v>300</v>
      </c>
      <c r="C140" s="113" t="s">
        <v>301</v>
      </c>
      <c r="D140" s="100" t="s">
        <v>47</v>
      </c>
      <c r="E140" s="114">
        <v>0.87648729946524073</v>
      </c>
      <c r="F140" s="114">
        <v>0.87648729946524073</v>
      </c>
      <c r="G140" s="114">
        <v>0.88250534188034191</v>
      </c>
      <c r="H140" s="114">
        <v>0.92075163398692828</v>
      </c>
    </row>
    <row r="141" spans="1:8" x14ac:dyDescent="0.3">
      <c r="A141" s="1">
        <v>38</v>
      </c>
      <c r="B141" s="104" t="s">
        <v>302</v>
      </c>
      <c r="C141" s="115" t="s">
        <v>303</v>
      </c>
      <c r="D141" s="104" t="s">
        <v>47</v>
      </c>
      <c r="E141" s="114">
        <v>0.91940842245989307</v>
      </c>
      <c r="F141" s="114">
        <v>0.91940842245989307</v>
      </c>
      <c r="G141" s="114">
        <v>0.86103098290598279</v>
      </c>
      <c r="H141" s="114">
        <v>0.9340277777777779</v>
      </c>
    </row>
    <row r="142" spans="1:8" x14ac:dyDescent="0.3">
      <c r="A142" s="1">
        <v>39</v>
      </c>
      <c r="B142" s="100" t="s">
        <v>304</v>
      </c>
      <c r="C142" s="113" t="s">
        <v>305</v>
      </c>
      <c r="D142" s="100" t="s">
        <v>24</v>
      </c>
      <c r="E142" s="114">
        <v>0.90915322580645153</v>
      </c>
      <c r="F142" s="114">
        <v>0.90915322580645153</v>
      </c>
      <c r="G142" s="114">
        <v>0.87383578431372555</v>
      </c>
      <c r="H142" s="114">
        <v>0.9140625</v>
      </c>
    </row>
    <row r="143" spans="1:8" x14ac:dyDescent="0.3">
      <c r="A143" s="1">
        <v>40</v>
      </c>
      <c r="B143" s="104" t="s">
        <v>306</v>
      </c>
      <c r="C143" s="115" t="s">
        <v>307</v>
      </c>
      <c r="D143" s="104" t="s">
        <v>15</v>
      </c>
      <c r="E143" s="114">
        <v>0.79369791666666667</v>
      </c>
      <c r="F143" s="114">
        <v>0.79369791666666667</v>
      </c>
      <c r="G143" s="114">
        <v>0.84157509157509158</v>
      </c>
      <c r="H143" s="114">
        <v>0.94226190476190486</v>
      </c>
    </row>
    <row r="144" spans="1:8" x14ac:dyDescent="0.3">
      <c r="A144" s="1">
        <v>41</v>
      </c>
      <c r="B144" s="100" t="s">
        <v>308</v>
      </c>
      <c r="C144" s="113" t="s">
        <v>309</v>
      </c>
      <c r="D144" s="100" t="s">
        <v>47</v>
      </c>
      <c r="E144" s="114">
        <v>0.92170008912655976</v>
      </c>
      <c r="F144" s="114">
        <v>0.92170008912655976</v>
      </c>
      <c r="G144" s="114">
        <v>0.91689814814814818</v>
      </c>
      <c r="H144" s="114">
        <v>0.92013888888888895</v>
      </c>
    </row>
    <row r="145" spans="1:8" x14ac:dyDescent="0.3">
      <c r="A145" s="1">
        <v>42</v>
      </c>
      <c r="B145" s="104" t="s">
        <v>310</v>
      </c>
      <c r="C145" s="115" t="s">
        <v>311</v>
      </c>
      <c r="D145" s="104" t="s">
        <v>47</v>
      </c>
      <c r="E145" s="114">
        <v>0.93758578431372552</v>
      </c>
      <c r="F145" s="114">
        <v>0.93758578431372552</v>
      </c>
      <c r="G145" s="114">
        <v>0.8949652777777779</v>
      </c>
      <c r="H145" s="114">
        <v>0.9287681159420289</v>
      </c>
    </row>
    <row r="146" spans="1:8" x14ac:dyDescent="0.3">
      <c r="A146" s="1">
        <v>43</v>
      </c>
      <c r="B146" s="100" t="s">
        <v>312</v>
      </c>
      <c r="C146" s="113" t="s">
        <v>313</v>
      </c>
      <c r="D146" s="100" t="s">
        <v>47</v>
      </c>
      <c r="E146" s="114">
        <v>0.86226381461675583</v>
      </c>
      <c r="F146" s="114">
        <v>0.86226381461675583</v>
      </c>
      <c r="G146" s="114">
        <v>0.85108695652173916</v>
      </c>
      <c r="H146" s="114">
        <v>0.8364648033126294</v>
      </c>
    </row>
    <row r="147" spans="1:8" x14ac:dyDescent="0.3">
      <c r="A147" s="1">
        <v>44</v>
      </c>
      <c r="B147" s="104" t="s">
        <v>314</v>
      </c>
      <c r="C147" s="115" t="s">
        <v>315</v>
      </c>
      <c r="D147" s="104" t="s">
        <v>47</v>
      </c>
      <c r="E147" s="114">
        <v>0.82386920677361841</v>
      </c>
      <c r="F147" s="114">
        <v>0.82386920677361841</v>
      </c>
      <c r="G147" s="114">
        <v>0.82751897860593515</v>
      </c>
      <c r="H147" s="114">
        <v>0.73750000000000004</v>
      </c>
    </row>
    <row r="148" spans="1:8" x14ac:dyDescent="0.3">
      <c r="A148" s="1">
        <v>45</v>
      </c>
      <c r="B148" s="100" t="s">
        <v>316</v>
      </c>
      <c r="C148" s="113" t="s">
        <v>317</v>
      </c>
      <c r="D148" s="100" t="s">
        <v>15</v>
      </c>
      <c r="E148" s="114">
        <v>0.88989583333333333</v>
      </c>
      <c r="F148" s="114">
        <v>0.88989583333333333</v>
      </c>
      <c r="G148" s="114">
        <v>0.87161881808711639</v>
      </c>
      <c r="H148" s="114">
        <v>0.88666666666666671</v>
      </c>
    </row>
    <row r="149" spans="1:8" x14ac:dyDescent="0.3">
      <c r="A149" s="1">
        <v>46</v>
      </c>
      <c r="B149" s="104" t="s">
        <v>318</v>
      </c>
      <c r="C149" s="115" t="s">
        <v>319</v>
      </c>
      <c r="D149" s="104" t="s">
        <v>15</v>
      </c>
      <c r="E149" s="114">
        <v>0.96968750000000004</v>
      </c>
      <c r="F149" s="114">
        <v>0.96968750000000004</v>
      </c>
      <c r="G149" s="114">
        <v>0.95357142857142863</v>
      </c>
      <c r="H149" s="114">
        <v>0.95408496732026149</v>
      </c>
    </row>
    <row r="150" spans="1:8" x14ac:dyDescent="0.3">
      <c r="A150" s="1">
        <v>47</v>
      </c>
      <c r="B150" s="100" t="s">
        <v>320</v>
      </c>
      <c r="C150" s="113" t="s">
        <v>321</v>
      </c>
      <c r="D150" s="100" t="s">
        <v>24</v>
      </c>
      <c r="E150" s="114">
        <v>0.9319354838709677</v>
      </c>
      <c r="F150" s="114">
        <v>0.9319354838709677</v>
      </c>
      <c r="G150" s="114">
        <v>0.89262820512820507</v>
      </c>
      <c r="H150" s="114">
        <v>0.94566993464052307</v>
      </c>
    </row>
    <row r="151" spans="1:8" x14ac:dyDescent="0.3">
      <c r="A151" s="1">
        <v>48</v>
      </c>
      <c r="B151" s="104" t="s">
        <v>322</v>
      </c>
      <c r="C151" s="115" t="s">
        <v>323</v>
      </c>
      <c r="D151" s="104" t="s">
        <v>15</v>
      </c>
      <c r="E151" s="114">
        <v>0.8169270833333333</v>
      </c>
      <c r="F151" s="114">
        <v>0.8169270833333333</v>
      </c>
      <c r="G151" s="114">
        <v>0.88009259259259254</v>
      </c>
      <c r="H151" s="114">
        <v>0.88633578431372551</v>
      </c>
    </row>
    <row r="152" spans="1:8" x14ac:dyDescent="0.3">
      <c r="A152" s="1">
        <v>49</v>
      </c>
      <c r="B152" s="100" t="s">
        <v>324</v>
      </c>
      <c r="C152" s="113" t="s">
        <v>325</v>
      </c>
      <c r="D152" s="100" t="s">
        <v>24</v>
      </c>
      <c r="E152" s="114">
        <v>0.86110215053763439</v>
      </c>
      <c r="F152" s="114">
        <v>0.86110215053763439</v>
      </c>
      <c r="G152" s="114">
        <v>0.75416666666666676</v>
      </c>
      <c r="H152" s="114">
        <v>0.81944444444444442</v>
      </c>
    </row>
    <row r="153" spans="1:8" x14ac:dyDescent="0.3">
      <c r="A153" s="1">
        <v>50</v>
      </c>
      <c r="B153" s="104" t="s">
        <v>326</v>
      </c>
      <c r="C153" s="115" t="s">
        <v>327</v>
      </c>
      <c r="D153" s="104" t="s">
        <v>15</v>
      </c>
      <c r="E153" s="114">
        <v>0.90109375000000003</v>
      </c>
      <c r="F153" s="114">
        <v>0.90109375000000003</v>
      </c>
      <c r="G153" s="114">
        <v>0.91288156288156286</v>
      </c>
      <c r="H153" s="114">
        <v>0.95892857142857135</v>
      </c>
    </row>
    <row r="154" spans="1:8" x14ac:dyDescent="0.3">
      <c r="A154" s="1">
        <v>51</v>
      </c>
      <c r="B154" s="100" t="s">
        <v>328</v>
      </c>
      <c r="C154" s="113" t="s">
        <v>329</v>
      </c>
      <c r="D154" s="100" t="s">
        <v>24</v>
      </c>
      <c r="E154" s="114">
        <v>0.81928763440860208</v>
      </c>
      <c r="F154" s="114">
        <v>0.81928763440860208</v>
      </c>
      <c r="G154" s="114">
        <v>0.80694444444444446</v>
      </c>
      <c r="H154" s="114">
        <v>0.87150621118012428</v>
      </c>
    </row>
    <row r="155" spans="1:8" x14ac:dyDescent="0.3">
      <c r="A155" s="1">
        <v>52</v>
      </c>
      <c r="B155" s="104" t="s">
        <v>330</v>
      </c>
      <c r="C155" s="115" t="s">
        <v>331</v>
      </c>
      <c r="D155" s="104" t="s">
        <v>24</v>
      </c>
      <c r="E155" s="114">
        <v>0.73010752688172043</v>
      </c>
      <c r="F155" s="114">
        <v>0.73010752688172043</v>
      </c>
      <c r="G155" s="114">
        <v>0.80972222222222223</v>
      </c>
      <c r="H155" s="114">
        <v>0.82039337474120089</v>
      </c>
    </row>
    <row r="156" spans="1:8" x14ac:dyDescent="0.3">
      <c r="A156" s="1">
        <v>53</v>
      </c>
      <c r="B156" s="100" t="s">
        <v>332</v>
      </c>
      <c r="C156" s="113" t="s">
        <v>333</v>
      </c>
      <c r="D156" s="100" t="s">
        <v>15</v>
      </c>
      <c r="E156" s="114">
        <v>0.87958333333333338</v>
      </c>
      <c r="F156" s="114">
        <v>0.87958333333333338</v>
      </c>
      <c r="G156" s="114">
        <v>0.88381642512077296</v>
      </c>
      <c r="H156" s="114">
        <v>0.85444099378881988</v>
      </c>
    </row>
    <row r="157" spans="1:8" x14ac:dyDescent="0.3">
      <c r="A157" s="1">
        <v>54</v>
      </c>
      <c r="B157" s="104" t="s">
        <v>334</v>
      </c>
      <c r="C157" s="115" t="s">
        <v>335</v>
      </c>
      <c r="D157" s="104" t="s">
        <v>24</v>
      </c>
      <c r="E157" s="114">
        <v>0.82442204301075273</v>
      </c>
      <c r="F157" s="114">
        <v>0.82442204301075273</v>
      </c>
      <c r="G157" s="114">
        <v>0.80277777777777781</v>
      </c>
      <c r="H157" s="114">
        <v>0.86020531400966194</v>
      </c>
    </row>
    <row r="158" spans="1:8" x14ac:dyDescent="0.3">
      <c r="A158" s="1">
        <v>55</v>
      </c>
      <c r="B158" s="100" t="s">
        <v>336</v>
      </c>
      <c r="C158" s="113" t="s">
        <v>337</v>
      </c>
      <c r="D158" s="100" t="s">
        <v>47</v>
      </c>
      <c r="E158" s="114">
        <v>0.82948975044563278</v>
      </c>
      <c r="F158" s="114">
        <v>0.82948975044563278</v>
      </c>
      <c r="G158" s="114">
        <v>0.88426501035196681</v>
      </c>
      <c r="H158" s="114">
        <v>0.81964285714285712</v>
      </c>
    </row>
    <row r="159" spans="1:8" x14ac:dyDescent="0.3">
      <c r="A159" s="1">
        <v>56</v>
      </c>
      <c r="B159" s="104" t="s">
        <v>338</v>
      </c>
      <c r="C159" s="115" t="s">
        <v>339</v>
      </c>
      <c r="D159" s="104" t="s">
        <v>47</v>
      </c>
      <c r="E159" s="114">
        <v>0.8938402406417113</v>
      </c>
      <c r="F159" s="114">
        <v>0.8938402406417113</v>
      </c>
      <c r="G159" s="114">
        <v>0.8858523119392685</v>
      </c>
      <c r="H159" s="114">
        <v>0.89145531400966194</v>
      </c>
    </row>
    <row r="160" spans="1:8" x14ac:dyDescent="0.3">
      <c r="A160" s="1">
        <v>57</v>
      </c>
      <c r="B160" s="100" t="s">
        <v>340</v>
      </c>
      <c r="C160" s="113" t="s">
        <v>341</v>
      </c>
      <c r="D160" s="100" t="s">
        <v>47</v>
      </c>
      <c r="E160" s="114">
        <v>0.88381684491978607</v>
      </c>
      <c r="F160" s="114">
        <v>0.88381684491978607</v>
      </c>
      <c r="G160" s="114">
        <v>0.82427884615384617</v>
      </c>
      <c r="H160" s="114">
        <v>0.85886437908496749</v>
      </c>
    </row>
    <row r="161" spans="1:8" x14ac:dyDescent="0.3">
      <c r="A161" s="1">
        <v>58</v>
      </c>
      <c r="B161" s="104" t="s">
        <v>342</v>
      </c>
      <c r="C161" s="115" t="s">
        <v>343</v>
      </c>
      <c r="D161" s="104" t="s">
        <v>15</v>
      </c>
      <c r="E161" s="114">
        <v>0.66218749999999993</v>
      </c>
      <c r="F161" s="114">
        <v>0.66218749999999993</v>
      </c>
      <c r="G161" s="114">
        <v>0.8442002442002442</v>
      </c>
      <c r="H161" s="114">
        <v>0.83639705882352944</v>
      </c>
    </row>
    <row r="162" spans="1:8" x14ac:dyDescent="0.3">
      <c r="A162" s="1">
        <v>59</v>
      </c>
      <c r="B162" s="100" t="s">
        <v>344</v>
      </c>
      <c r="C162" s="113" t="s">
        <v>345</v>
      </c>
      <c r="D162" s="100" t="s">
        <v>47</v>
      </c>
      <c r="E162" s="114">
        <v>0.8606584224598931</v>
      </c>
      <c r="F162" s="114">
        <v>0.8606584224598931</v>
      </c>
      <c r="G162" s="114">
        <v>0.81073153899240868</v>
      </c>
      <c r="H162" s="114">
        <v>0.84217908902691507</v>
      </c>
    </row>
    <row r="163" spans="1:8" x14ac:dyDescent="0.3">
      <c r="A163" s="1">
        <v>60</v>
      </c>
      <c r="B163" s="104" t="s">
        <v>346</v>
      </c>
      <c r="C163" s="115" t="s">
        <v>347</v>
      </c>
      <c r="D163" s="104" t="s">
        <v>24</v>
      </c>
      <c r="E163" s="114">
        <v>0.82608870967741932</v>
      </c>
      <c r="F163" s="114">
        <v>0.82608870967741932</v>
      </c>
      <c r="G163" s="114">
        <v>0.82023809523809532</v>
      </c>
      <c r="H163" s="114">
        <v>0.78125</v>
      </c>
    </row>
    <row r="164" spans="1:8" x14ac:dyDescent="0.3">
      <c r="A164" s="1">
        <v>61</v>
      </c>
      <c r="B164" s="100" t="s">
        <v>348</v>
      </c>
      <c r="C164" s="113" t="s">
        <v>349</v>
      </c>
      <c r="D164" s="100" t="s">
        <v>15</v>
      </c>
      <c r="E164" s="114">
        <v>0.93656250000000008</v>
      </c>
      <c r="F164" s="114">
        <v>0.93656250000000008</v>
      </c>
      <c r="G164" s="114">
        <v>0.96805555555555556</v>
      </c>
      <c r="H164" s="114">
        <v>0.94285714285714295</v>
      </c>
    </row>
    <row r="165" spans="1:8" x14ac:dyDescent="0.3">
      <c r="A165" s="1">
        <v>62</v>
      </c>
      <c r="B165" s="104" t="s">
        <v>350</v>
      </c>
      <c r="C165" s="115" t="s">
        <v>351</v>
      </c>
      <c r="D165" s="104" t="s">
        <v>15</v>
      </c>
      <c r="E165" s="114">
        <v>0.97442708333333328</v>
      </c>
      <c r="F165" s="114">
        <v>0.97442708333333328</v>
      </c>
      <c r="G165" s="114">
        <v>0.99047619047619051</v>
      </c>
      <c r="H165" s="114">
        <v>0.9821428571428571</v>
      </c>
    </row>
    <row r="166" spans="1:8" x14ac:dyDescent="0.3">
      <c r="A166" s="1">
        <v>63</v>
      </c>
      <c r="B166" s="100" t="s">
        <v>352</v>
      </c>
      <c r="C166" s="113" t="s">
        <v>353</v>
      </c>
      <c r="D166" s="100" t="s">
        <v>47</v>
      </c>
      <c r="E166" s="114">
        <v>0.91300690730837797</v>
      </c>
      <c r="F166" s="114">
        <v>0.91300690730837797</v>
      </c>
      <c r="G166" s="114">
        <v>0.85928226363008975</v>
      </c>
      <c r="H166" s="114">
        <v>0.89900362318840576</v>
      </c>
    </row>
    <row r="167" spans="1:8" x14ac:dyDescent="0.3">
      <c r="A167" s="1">
        <v>64</v>
      </c>
      <c r="B167" s="104" t="s">
        <v>354</v>
      </c>
      <c r="C167" s="115" t="s">
        <v>355</v>
      </c>
      <c r="D167" s="104" t="s">
        <v>47</v>
      </c>
      <c r="E167" s="114">
        <v>0.85502896613190738</v>
      </c>
      <c r="F167" s="114">
        <v>0.85502896613190738</v>
      </c>
      <c r="G167" s="114">
        <v>0.73838854382332642</v>
      </c>
      <c r="H167" s="114">
        <v>0.75830314009661837</v>
      </c>
    </row>
    <row r="168" spans="1:8" x14ac:dyDescent="0.3">
      <c r="A168" s="1">
        <v>1</v>
      </c>
      <c r="B168" s="100" t="s">
        <v>356</v>
      </c>
      <c r="C168" s="113" t="s">
        <v>357</v>
      </c>
      <c r="D168" s="100" t="s">
        <v>24</v>
      </c>
      <c r="E168" s="114">
        <v>0.77205645161290315</v>
      </c>
      <c r="F168" s="114">
        <v>0.77205645161290315</v>
      </c>
      <c r="G168" s="114">
        <v>0.73631239295866646</v>
      </c>
      <c r="H168" s="114">
        <v>0.84375</v>
      </c>
    </row>
    <row r="169" spans="1:8" x14ac:dyDescent="0.3">
      <c r="A169" s="1">
        <v>2</v>
      </c>
      <c r="B169" s="104" t="s">
        <v>358</v>
      </c>
      <c r="C169" s="115" t="s">
        <v>359</v>
      </c>
      <c r="D169" s="104" t="s">
        <v>24</v>
      </c>
      <c r="E169" s="114">
        <v>0.74122311827956988</v>
      </c>
      <c r="F169" s="114">
        <v>0.74122311827956988</v>
      </c>
      <c r="G169" s="114">
        <v>0.62080269607843142</v>
      </c>
      <c r="H169" s="114">
        <v>0.83255693581780532</v>
      </c>
    </row>
    <row r="170" spans="1:8" x14ac:dyDescent="0.3">
      <c r="A170" s="1">
        <v>3</v>
      </c>
      <c r="B170" s="100" t="s">
        <v>360</v>
      </c>
      <c r="C170" s="113" t="s">
        <v>361</v>
      </c>
      <c r="D170" s="100" t="s">
        <v>47</v>
      </c>
      <c r="E170" s="114">
        <v>0.89794563279857409</v>
      </c>
      <c r="F170" s="114">
        <v>0.89794563279857409</v>
      </c>
      <c r="G170" s="114">
        <v>0.88458867521367535</v>
      </c>
      <c r="H170" s="114">
        <v>0.90906862745098038</v>
      </c>
    </row>
    <row r="171" spans="1:8" x14ac:dyDescent="0.3">
      <c r="A171" s="1">
        <v>4</v>
      </c>
      <c r="B171" s="104" t="s">
        <v>362</v>
      </c>
      <c r="C171" s="115" t="s">
        <v>363</v>
      </c>
      <c r="D171" s="104" t="s">
        <v>47</v>
      </c>
      <c r="E171" s="114">
        <v>0.9025857843137256</v>
      </c>
      <c r="F171" s="114">
        <v>0.9025857843137256</v>
      </c>
      <c r="G171" s="114">
        <v>0.71865079365079376</v>
      </c>
      <c r="H171" s="114">
        <v>0.87991718426501042</v>
      </c>
    </row>
    <row r="172" spans="1:8" x14ac:dyDescent="0.3">
      <c r="A172" s="1">
        <v>5</v>
      </c>
      <c r="B172" s="100" t="s">
        <v>364</v>
      </c>
      <c r="C172" s="113" t="s">
        <v>365</v>
      </c>
      <c r="D172" s="100" t="s">
        <v>15</v>
      </c>
      <c r="E172" s="114">
        <v>0.96994791666666669</v>
      </c>
      <c r="F172" s="114">
        <v>0.96994791666666669</v>
      </c>
      <c r="G172" s="114">
        <v>0.92432844932844926</v>
      </c>
      <c r="H172" s="114">
        <v>0.92552521008403377</v>
      </c>
    </row>
    <row r="173" spans="1:8" x14ac:dyDescent="0.3">
      <c r="A173" s="1">
        <v>6</v>
      </c>
      <c r="B173" s="104" t="s">
        <v>366</v>
      </c>
      <c r="C173" s="115" t="s">
        <v>367</v>
      </c>
      <c r="D173" s="104" t="s">
        <v>15</v>
      </c>
      <c r="E173" s="114">
        <v>0.9118750000000001</v>
      </c>
      <c r="F173" s="114">
        <v>0.9118750000000001</v>
      </c>
      <c r="G173" s="114">
        <v>0.98888888888888904</v>
      </c>
      <c r="H173" s="114">
        <v>0.9562318840579711</v>
      </c>
    </row>
    <row r="174" spans="1:8" x14ac:dyDescent="0.3">
      <c r="A174" s="1">
        <v>7</v>
      </c>
      <c r="B174" s="100" t="s">
        <v>368</v>
      </c>
      <c r="C174" s="113" t="s">
        <v>369</v>
      </c>
      <c r="D174" s="100" t="s">
        <v>47</v>
      </c>
      <c r="E174" s="114">
        <v>0.85747214795008908</v>
      </c>
      <c r="F174" s="114">
        <v>0.85747214795008908</v>
      </c>
      <c r="G174" s="114">
        <v>0.75780124015418138</v>
      </c>
      <c r="H174" s="114">
        <v>0.70853758169934633</v>
      </c>
    </row>
    <row r="175" spans="1:8" x14ac:dyDescent="0.3">
      <c r="A175" s="1">
        <v>8</v>
      </c>
      <c r="B175" s="104" t="s">
        <v>370</v>
      </c>
      <c r="C175" s="115" t="s">
        <v>371</v>
      </c>
      <c r="D175" s="104" t="s">
        <v>34</v>
      </c>
      <c r="E175" s="114">
        <v>0.82619791666666664</v>
      </c>
      <c r="F175" s="114">
        <v>0.82619791666666664</v>
      </c>
      <c r="G175" s="114">
        <v>0.91833972719522594</v>
      </c>
      <c r="H175" s="114">
        <v>0.83372670807453431</v>
      </c>
    </row>
    <row r="176" spans="1:8" x14ac:dyDescent="0.3">
      <c r="A176" s="1">
        <v>9</v>
      </c>
      <c r="B176" s="100" t="s">
        <v>372</v>
      </c>
      <c r="C176" s="113" t="s">
        <v>373</v>
      </c>
      <c r="D176" s="100" t="s">
        <v>15</v>
      </c>
      <c r="E176" s="114">
        <v>0.8482291666666667</v>
      </c>
      <c r="F176" s="114">
        <v>0.8482291666666667</v>
      </c>
      <c r="G176" s="114">
        <v>0.863064713064713</v>
      </c>
      <c r="H176" s="114">
        <v>0.65843837535014005</v>
      </c>
    </row>
    <row r="177" spans="1:8" x14ac:dyDescent="0.3">
      <c r="A177" s="1">
        <v>10</v>
      </c>
      <c r="B177" s="104" t="s">
        <v>374</v>
      </c>
      <c r="C177" s="115" t="s">
        <v>375</v>
      </c>
      <c r="D177" s="104" t="s">
        <v>15</v>
      </c>
      <c r="E177" s="114">
        <v>0.91270833333333334</v>
      </c>
      <c r="F177" s="114">
        <v>0.91270833333333334</v>
      </c>
      <c r="G177" s="114">
        <v>0.89879227053140098</v>
      </c>
      <c r="H177" s="114">
        <v>0.82686335403726718</v>
      </c>
    </row>
    <row r="178" spans="1:8" x14ac:dyDescent="0.3">
      <c r="A178" s="1">
        <v>11</v>
      </c>
      <c r="B178" s="100" t="s">
        <v>376</v>
      </c>
      <c r="C178" s="113" t="s">
        <v>377</v>
      </c>
      <c r="D178" s="100" t="s">
        <v>24</v>
      </c>
      <c r="E178" s="114">
        <v>0.89595430107526886</v>
      </c>
      <c r="F178" s="114">
        <v>0.89595430107526886</v>
      </c>
      <c r="G178" s="114">
        <v>0.90825320512820507</v>
      </c>
      <c r="H178" s="114">
        <v>0.97916666666666674</v>
      </c>
    </row>
    <row r="179" spans="1:8" x14ac:dyDescent="0.3">
      <c r="A179" s="1">
        <v>12</v>
      </c>
      <c r="B179" s="104" t="s">
        <v>378</v>
      </c>
      <c r="C179" s="115" t="s">
        <v>379</v>
      </c>
      <c r="D179" s="104" t="s">
        <v>15</v>
      </c>
      <c r="E179" s="114">
        <v>0.41651041666666666</v>
      </c>
      <c r="F179" s="114">
        <v>0.41651041666666666</v>
      </c>
      <c r="G179" s="114">
        <v>0</v>
      </c>
      <c r="H179" s="114">
        <v>0.80333333333333345</v>
      </c>
    </row>
    <row r="180" spans="1:8" x14ac:dyDescent="0.3">
      <c r="A180" s="1">
        <v>13</v>
      </c>
      <c r="B180" s="100" t="s">
        <v>380</v>
      </c>
      <c r="C180" s="113" t="s">
        <v>381</v>
      </c>
      <c r="D180" s="100" t="s">
        <v>47</v>
      </c>
      <c r="E180" s="114">
        <v>0.95273729946524066</v>
      </c>
      <c r="F180" s="114">
        <v>0.95273729946524066</v>
      </c>
      <c r="G180" s="114">
        <v>0.91428571428571448</v>
      </c>
      <c r="H180" s="114">
        <v>0.95583333333333342</v>
      </c>
    </row>
    <row r="181" spans="1:8" x14ac:dyDescent="0.3">
      <c r="A181" s="1">
        <v>14</v>
      </c>
      <c r="B181" s="104" t="s">
        <v>382</v>
      </c>
      <c r="C181" s="115" t="s">
        <v>383</v>
      </c>
      <c r="D181" s="104" t="s">
        <v>24</v>
      </c>
      <c r="E181" s="114">
        <v>0.92248655913978495</v>
      </c>
      <c r="F181" s="114">
        <v>0.92248655913978495</v>
      </c>
      <c r="G181" s="114">
        <v>0.9555555555555556</v>
      </c>
      <c r="H181" s="114">
        <v>0.97250000000000003</v>
      </c>
    </row>
    <row r="182" spans="1:8" x14ac:dyDescent="0.3">
      <c r="A182" s="1">
        <v>15</v>
      </c>
      <c r="B182" s="100" t="s">
        <v>384</v>
      </c>
      <c r="C182" s="113" t="s">
        <v>385</v>
      </c>
      <c r="D182" s="100" t="s">
        <v>47</v>
      </c>
      <c r="E182" s="114">
        <v>0.82062165775401075</v>
      </c>
      <c r="F182" s="114">
        <v>0.82062165775401075</v>
      </c>
      <c r="G182" s="114">
        <v>0.78642167011732222</v>
      </c>
      <c r="H182" s="114">
        <v>0.82777777777777783</v>
      </c>
    </row>
    <row r="183" spans="1:8" x14ac:dyDescent="0.3">
      <c r="A183" s="1">
        <v>16</v>
      </c>
      <c r="B183" s="104" t="s">
        <v>386</v>
      </c>
      <c r="C183" s="115" t="s">
        <v>387</v>
      </c>
      <c r="D183" s="104" t="s">
        <v>47</v>
      </c>
      <c r="E183" s="114">
        <v>0.85565396613190747</v>
      </c>
      <c r="F183" s="114">
        <v>0.85565396613190747</v>
      </c>
      <c r="G183" s="114">
        <v>0.87155448717948714</v>
      </c>
      <c r="H183" s="114">
        <v>0.90686274509803932</v>
      </c>
    </row>
    <row r="184" spans="1:8" x14ac:dyDescent="0.3">
      <c r="A184" s="1">
        <v>17</v>
      </c>
      <c r="B184" s="100" t="s">
        <v>388</v>
      </c>
      <c r="C184" s="113" t="s">
        <v>389</v>
      </c>
      <c r="D184" s="100" t="s">
        <v>15</v>
      </c>
      <c r="E184" s="114">
        <v>0.92963541666666671</v>
      </c>
      <c r="F184" s="114">
        <v>0.92963541666666671</v>
      </c>
      <c r="G184" s="114">
        <v>1</v>
      </c>
      <c r="H184" s="114">
        <v>0.95047619047619047</v>
      </c>
    </row>
    <row r="185" spans="1:8" x14ac:dyDescent="0.3">
      <c r="A185" s="1">
        <v>18</v>
      </c>
      <c r="B185" s="104" t="s">
        <v>390</v>
      </c>
      <c r="C185" s="115" t="s">
        <v>391</v>
      </c>
      <c r="D185" s="104" t="s">
        <v>24</v>
      </c>
      <c r="E185" s="114">
        <v>0.85762096774193552</v>
      </c>
      <c r="F185" s="114">
        <v>0.85762096774193552</v>
      </c>
      <c r="G185" s="114">
        <v>0.82717086834733888</v>
      </c>
      <c r="H185" s="114">
        <v>0.94345238095238104</v>
      </c>
    </row>
    <row r="186" spans="1:8" x14ac:dyDescent="0.3">
      <c r="A186" s="1">
        <v>19</v>
      </c>
      <c r="B186" s="100" t="s">
        <v>392</v>
      </c>
      <c r="C186" s="113" t="s">
        <v>393</v>
      </c>
      <c r="D186" s="100" t="s">
        <v>15</v>
      </c>
      <c r="E186" s="114">
        <v>0.96192708333333332</v>
      </c>
      <c r="F186" s="114">
        <v>0.96192708333333332</v>
      </c>
      <c r="G186" s="114">
        <v>0.91394993894993914</v>
      </c>
      <c r="H186" s="114">
        <v>0.90514705882352953</v>
      </c>
    </row>
    <row r="187" spans="1:8" x14ac:dyDescent="0.3">
      <c r="A187" s="1">
        <v>20</v>
      </c>
      <c r="B187" s="104" t="s">
        <v>394</v>
      </c>
      <c r="C187" s="115" t="s">
        <v>395</v>
      </c>
      <c r="D187" s="104" t="s">
        <v>47</v>
      </c>
      <c r="E187" s="114">
        <v>0.89788881461675574</v>
      </c>
      <c r="F187" s="114">
        <v>0.89788881461675574</v>
      </c>
      <c r="G187" s="114">
        <v>0.86759834368530031</v>
      </c>
      <c r="H187" s="114">
        <v>0.88084886128364392</v>
      </c>
    </row>
    <row r="188" spans="1:8" x14ac:dyDescent="0.3">
      <c r="A188" s="1">
        <v>21</v>
      </c>
      <c r="B188" s="100" t="s">
        <v>396</v>
      </c>
      <c r="C188" s="113" t="s">
        <v>397</v>
      </c>
      <c r="D188" s="100" t="s">
        <v>15</v>
      </c>
      <c r="E188" s="114">
        <v>0.87937499999999991</v>
      </c>
      <c r="F188" s="114">
        <v>0.87937499999999991</v>
      </c>
      <c r="G188" s="114">
        <v>0.68303140096618353</v>
      </c>
      <c r="H188" s="114">
        <v>0.82132505175983439</v>
      </c>
    </row>
    <row r="189" spans="1:8" x14ac:dyDescent="0.3">
      <c r="A189" s="1">
        <v>22</v>
      </c>
      <c r="B189" s="104" t="s">
        <v>398</v>
      </c>
      <c r="C189" s="115" t="s">
        <v>399</v>
      </c>
      <c r="D189" s="104" t="s">
        <v>15</v>
      </c>
      <c r="E189" s="114">
        <v>0.58177083333333335</v>
      </c>
      <c r="F189" s="114">
        <v>0.58177083333333335</v>
      </c>
      <c r="G189" s="114">
        <v>0.60634920634920642</v>
      </c>
      <c r="H189" s="114">
        <v>0.85574229691876758</v>
      </c>
    </row>
    <row r="190" spans="1:8" x14ac:dyDescent="0.3">
      <c r="A190" s="1">
        <v>23</v>
      </c>
      <c r="B190" s="100" t="s">
        <v>400</v>
      </c>
      <c r="C190" s="113" t="s">
        <v>401</v>
      </c>
      <c r="D190" s="100" t="s">
        <v>15</v>
      </c>
      <c r="E190" s="114">
        <v>0.89682291666666658</v>
      </c>
      <c r="F190" s="114">
        <v>0.89682291666666658</v>
      </c>
      <c r="G190" s="114">
        <v>0.83893995098039231</v>
      </c>
      <c r="H190" s="114">
        <v>0.92579192546583855</v>
      </c>
    </row>
    <row r="191" spans="1:8" x14ac:dyDescent="0.3">
      <c r="A191" s="1">
        <v>24</v>
      </c>
      <c r="B191" s="104" t="s">
        <v>402</v>
      </c>
      <c r="C191" s="115" t="s">
        <v>403</v>
      </c>
      <c r="D191" s="104" t="s">
        <v>24</v>
      </c>
      <c r="E191" s="114">
        <v>0.89331989247311827</v>
      </c>
      <c r="F191" s="114">
        <v>0.89331989247311827</v>
      </c>
      <c r="G191" s="114">
        <v>0.80408653846153844</v>
      </c>
      <c r="H191" s="114">
        <v>0.88316993464052285</v>
      </c>
    </row>
    <row r="192" spans="1:8" x14ac:dyDescent="0.3">
      <c r="A192" s="1">
        <v>25</v>
      </c>
      <c r="B192" s="100" t="s">
        <v>404</v>
      </c>
      <c r="C192" s="113" t="s">
        <v>405</v>
      </c>
      <c r="D192" s="100" t="s">
        <v>15</v>
      </c>
      <c r="E192" s="114">
        <v>0.93828125000000007</v>
      </c>
      <c r="F192" s="114">
        <v>0.93828125000000007</v>
      </c>
      <c r="G192" s="114">
        <v>0.89349816849816865</v>
      </c>
      <c r="H192" s="114">
        <v>0.92320261437908513</v>
      </c>
    </row>
    <row r="193" spans="1:8" x14ac:dyDescent="0.3">
      <c r="A193" s="1">
        <v>26</v>
      </c>
      <c r="B193" s="104" t="s">
        <v>406</v>
      </c>
      <c r="C193" s="115" t="s">
        <v>407</v>
      </c>
      <c r="D193" s="104" t="s">
        <v>34</v>
      </c>
      <c r="E193" s="114">
        <v>0.96696969696969692</v>
      </c>
      <c r="F193" s="114">
        <v>0.96696969696969692</v>
      </c>
      <c r="G193" s="114">
        <v>0.93733778272154245</v>
      </c>
      <c r="H193" s="114">
        <v>0.94</v>
      </c>
    </row>
    <row r="194" spans="1:8" x14ac:dyDescent="0.3">
      <c r="A194" s="1">
        <v>27</v>
      </c>
      <c r="B194" s="100" t="s">
        <v>408</v>
      </c>
      <c r="C194" s="113" t="s">
        <v>409</v>
      </c>
      <c r="D194" s="100" t="s">
        <v>15</v>
      </c>
      <c r="E194" s="114">
        <v>0.98692708333333334</v>
      </c>
      <c r="F194" s="114">
        <v>0.98692708333333334</v>
      </c>
      <c r="G194" s="114">
        <v>0.96877289377289377</v>
      </c>
      <c r="H194" s="114">
        <v>0.96778711484593838</v>
      </c>
    </row>
    <row r="195" spans="1:8" x14ac:dyDescent="0.3">
      <c r="A195" s="1">
        <v>28</v>
      </c>
      <c r="B195" s="104" t="s">
        <v>410</v>
      </c>
      <c r="C195" s="115" t="s">
        <v>411</v>
      </c>
      <c r="D195" s="104" t="s">
        <v>15</v>
      </c>
      <c r="E195" s="114">
        <v>0.82484374999999999</v>
      </c>
      <c r="F195" s="114">
        <v>0.82484374999999999</v>
      </c>
      <c r="G195" s="114">
        <v>0.80400032958431167</v>
      </c>
      <c r="H195" s="114">
        <v>0.88500000000000001</v>
      </c>
    </row>
    <row r="196" spans="1:8" x14ac:dyDescent="0.3">
      <c r="A196" s="1">
        <v>29</v>
      </c>
      <c r="B196" s="100" t="s">
        <v>412</v>
      </c>
      <c r="C196" s="113" t="s">
        <v>413</v>
      </c>
      <c r="D196" s="100" t="s">
        <v>15</v>
      </c>
      <c r="E196" s="114">
        <v>0.87026041666666676</v>
      </c>
      <c r="F196" s="114">
        <v>0.87026041666666676</v>
      </c>
      <c r="G196" s="114">
        <v>0.85942028985507246</v>
      </c>
      <c r="H196" s="114">
        <v>0.86682194616977215</v>
      </c>
    </row>
    <row r="197" spans="1:8" x14ac:dyDescent="0.3">
      <c r="A197" s="1">
        <v>30</v>
      </c>
      <c r="B197" s="104" t="s">
        <v>414</v>
      </c>
      <c r="C197" s="115" t="s">
        <v>415</v>
      </c>
      <c r="D197" s="104" t="s">
        <v>15</v>
      </c>
      <c r="E197" s="114">
        <v>0.97526041666666674</v>
      </c>
      <c r="F197" s="114">
        <v>0.97526041666666674</v>
      </c>
      <c r="G197" s="114">
        <v>0.90605517848164907</v>
      </c>
      <c r="H197" s="114">
        <v>0.94889705882352937</v>
      </c>
    </row>
    <row r="198" spans="1:8" x14ac:dyDescent="0.3">
      <c r="A198" s="1">
        <v>31</v>
      </c>
      <c r="B198" s="100" t="s">
        <v>416</v>
      </c>
      <c r="C198" s="113" t="s">
        <v>417</v>
      </c>
      <c r="D198" s="100" t="s">
        <v>34</v>
      </c>
      <c r="E198" s="114">
        <v>0.88574420677361854</v>
      </c>
      <c r="F198" s="114">
        <v>0.88574420677361854</v>
      </c>
      <c r="G198" s="114">
        <v>0.8750830959164293</v>
      </c>
      <c r="H198" s="114">
        <v>0.87769607843137265</v>
      </c>
    </row>
    <row r="199" spans="1:8" x14ac:dyDescent="0.3">
      <c r="A199" s="1">
        <v>32</v>
      </c>
      <c r="B199" s="104" t="s">
        <v>418</v>
      </c>
      <c r="C199" s="115" t="s">
        <v>419</v>
      </c>
      <c r="D199" s="104" t="s">
        <v>15</v>
      </c>
      <c r="E199" s="114">
        <v>0.75416666666666665</v>
      </c>
      <c r="F199" s="114">
        <v>0.75416666666666665</v>
      </c>
      <c r="G199" s="114">
        <v>0.84621489621489632</v>
      </c>
      <c r="H199" s="114">
        <v>0.94285714285714295</v>
      </c>
    </row>
    <row r="200" spans="1:8" x14ac:dyDescent="0.3">
      <c r="A200" s="1">
        <v>33</v>
      </c>
      <c r="B200" s="100" t="s">
        <v>420</v>
      </c>
      <c r="C200" s="113" t="s">
        <v>421</v>
      </c>
      <c r="D200" s="100" t="s">
        <v>15</v>
      </c>
      <c r="E200" s="114">
        <v>0.9146354166666667</v>
      </c>
      <c r="F200" s="114">
        <v>0.9146354166666667</v>
      </c>
      <c r="G200" s="114">
        <v>0.86645299145299148</v>
      </c>
      <c r="H200" s="114">
        <v>0.85171568627450978</v>
      </c>
    </row>
    <row r="201" spans="1:8" x14ac:dyDescent="0.3">
      <c r="A201" s="1">
        <v>34</v>
      </c>
      <c r="B201" s="104" t="s">
        <v>422</v>
      </c>
      <c r="C201" s="115" t="s">
        <v>423</v>
      </c>
      <c r="D201" s="104" t="s">
        <v>47</v>
      </c>
      <c r="E201" s="114">
        <v>0.70044117647058823</v>
      </c>
      <c r="F201" s="114">
        <v>0.70044117647058823</v>
      </c>
      <c r="G201" s="114">
        <v>0.83935688405797093</v>
      </c>
      <c r="H201" s="114">
        <v>0.84048309178743963</v>
      </c>
    </row>
    <row r="202" spans="1:8" x14ac:dyDescent="0.3">
      <c r="A202" s="1">
        <v>35</v>
      </c>
      <c r="B202" s="100" t="s">
        <v>424</v>
      </c>
      <c r="C202" s="113" t="s">
        <v>425</v>
      </c>
      <c r="D202" s="100" t="s">
        <v>34</v>
      </c>
      <c r="E202" s="114">
        <v>0.85536096256684491</v>
      </c>
      <c r="F202" s="114">
        <v>0.85536096256684491</v>
      </c>
      <c r="G202" s="114">
        <v>0.88597756410256423</v>
      </c>
      <c r="H202" s="114">
        <v>0.8945728291316527</v>
      </c>
    </row>
    <row r="203" spans="1:8" x14ac:dyDescent="0.3">
      <c r="A203" s="1">
        <v>36</v>
      </c>
      <c r="B203" s="104" t="s">
        <v>426</v>
      </c>
      <c r="C203" s="115" t="s">
        <v>427</v>
      </c>
      <c r="D203" s="104" t="s">
        <v>15</v>
      </c>
      <c r="E203" s="114">
        <v>0.93718750000000006</v>
      </c>
      <c r="F203" s="114">
        <v>0.93718750000000006</v>
      </c>
      <c r="G203" s="114">
        <v>0.88522184514831581</v>
      </c>
      <c r="H203" s="114">
        <v>0.97638888888888897</v>
      </c>
    </row>
    <row r="204" spans="1:8" x14ac:dyDescent="0.3">
      <c r="A204" s="1">
        <v>37</v>
      </c>
      <c r="B204" s="100" t="s">
        <v>428</v>
      </c>
      <c r="C204" s="113" t="s">
        <v>429</v>
      </c>
      <c r="D204" s="100" t="s">
        <v>15</v>
      </c>
      <c r="E204" s="114">
        <v>0.83343749999999994</v>
      </c>
      <c r="F204" s="114">
        <v>0.83343749999999994</v>
      </c>
      <c r="G204" s="114">
        <v>0.82250000000000012</v>
      </c>
      <c r="H204" s="114">
        <v>0.78690476190476188</v>
      </c>
    </row>
    <row r="205" spans="1:8" x14ac:dyDescent="0.3">
      <c r="A205" s="1">
        <v>38</v>
      </c>
      <c r="B205" s="104" t="s">
        <v>430</v>
      </c>
      <c r="C205" s="115" t="s">
        <v>431</v>
      </c>
      <c r="D205" s="104" t="s">
        <v>34</v>
      </c>
      <c r="E205" s="114">
        <v>0.7985516934046345</v>
      </c>
      <c r="F205" s="114">
        <v>0.7985516934046345</v>
      </c>
      <c r="G205" s="114">
        <v>0.69984681372549029</v>
      </c>
      <c r="H205" s="114">
        <v>0.74212962962962981</v>
      </c>
    </row>
    <row r="206" spans="1:8" x14ac:dyDescent="0.3">
      <c r="A206" s="1">
        <v>39</v>
      </c>
      <c r="B206" s="100" t="s">
        <v>432</v>
      </c>
      <c r="C206" s="113" t="s">
        <v>433</v>
      </c>
      <c r="D206" s="100" t="s">
        <v>34</v>
      </c>
      <c r="E206" s="114">
        <v>0.91309714795008923</v>
      </c>
      <c r="F206" s="114">
        <v>0.91309714795008923</v>
      </c>
      <c r="G206" s="114">
        <v>0.99259259259259269</v>
      </c>
      <c r="H206" s="114">
        <v>0.94814425770308131</v>
      </c>
    </row>
    <row r="207" spans="1:8" x14ac:dyDescent="0.3">
      <c r="A207" s="1">
        <v>40</v>
      </c>
      <c r="B207" s="104" t="s">
        <v>434</v>
      </c>
      <c r="C207" s="115" t="s">
        <v>435</v>
      </c>
      <c r="D207" s="104" t="s">
        <v>34</v>
      </c>
      <c r="E207" s="114">
        <v>0.71013368983957226</v>
      </c>
      <c r="F207" s="114">
        <v>0.71013368983957226</v>
      </c>
      <c r="G207" s="114">
        <v>0.85980531813865158</v>
      </c>
      <c r="H207" s="114">
        <v>0.79740896358543423</v>
      </c>
    </row>
    <row r="208" spans="1:8" x14ac:dyDescent="0.3">
      <c r="A208" s="1">
        <v>41</v>
      </c>
      <c r="B208" s="100" t="s">
        <v>436</v>
      </c>
      <c r="C208" s="113" t="s">
        <v>437</v>
      </c>
      <c r="D208" s="100" t="s">
        <v>34</v>
      </c>
      <c r="E208" s="114">
        <v>0.90089126559714805</v>
      </c>
      <c r="F208" s="114">
        <v>0.90089126559714805</v>
      </c>
      <c r="G208" s="114">
        <v>0.9176709401709402</v>
      </c>
      <c r="H208" s="114">
        <v>0.95539215686274515</v>
      </c>
    </row>
    <row r="209" spans="1:8" x14ac:dyDescent="0.3">
      <c r="A209" s="1">
        <v>42</v>
      </c>
      <c r="B209" s="104" t="s">
        <v>438</v>
      </c>
      <c r="C209" s="115" t="s">
        <v>439</v>
      </c>
      <c r="D209" s="104" t="s">
        <v>34</v>
      </c>
      <c r="E209" s="114">
        <v>0.55867647058823522</v>
      </c>
      <c r="F209" s="114">
        <v>0.55867647058823522</v>
      </c>
      <c r="G209" s="114">
        <v>0.5176756885090219</v>
      </c>
      <c r="H209" s="114">
        <v>0.56498599439775909</v>
      </c>
    </row>
    <row r="210" spans="1:8" x14ac:dyDescent="0.3">
      <c r="A210" s="1">
        <v>43</v>
      </c>
      <c r="B210" s="100" t="s">
        <v>440</v>
      </c>
      <c r="C210" s="113" t="s">
        <v>441</v>
      </c>
      <c r="D210" s="100" t="s">
        <v>34</v>
      </c>
      <c r="E210" s="114">
        <v>0.83952762923351154</v>
      </c>
      <c r="F210" s="114">
        <v>0.83952762923351154</v>
      </c>
      <c r="G210" s="114">
        <v>0.80704656862745094</v>
      </c>
      <c r="H210" s="114">
        <v>0.9202380952380953</v>
      </c>
    </row>
    <row r="211" spans="1:8" x14ac:dyDescent="0.3">
      <c r="A211" s="1">
        <v>44</v>
      </c>
      <c r="B211" s="104" t="s">
        <v>442</v>
      </c>
      <c r="C211" s="115" t="s">
        <v>443</v>
      </c>
      <c r="D211" s="104" t="s">
        <v>34</v>
      </c>
      <c r="E211" s="114">
        <v>0.8138844086021505</v>
      </c>
      <c r="F211" s="114">
        <v>0.8138844086021505</v>
      </c>
      <c r="G211" s="114">
        <v>0.64319852941176481</v>
      </c>
      <c r="H211" s="114">
        <v>0.86197916666666674</v>
      </c>
    </row>
    <row r="212" spans="1:8" x14ac:dyDescent="0.3">
      <c r="A212" s="1">
        <v>45</v>
      </c>
      <c r="B212" s="100" t="s">
        <v>444</v>
      </c>
      <c r="C212" s="113" t="s">
        <v>445</v>
      </c>
      <c r="D212" s="100" t="s">
        <v>34</v>
      </c>
      <c r="E212" s="114">
        <v>0.78479166666666667</v>
      </c>
      <c r="F212" s="114">
        <v>0.78479166666666667</v>
      </c>
      <c r="G212" s="114">
        <v>0.96250000000000002</v>
      </c>
      <c r="H212" s="114">
        <v>0.98062499999999997</v>
      </c>
    </row>
    <row r="213" spans="1:8" x14ac:dyDescent="0.3">
      <c r="A213" s="1">
        <v>46</v>
      </c>
      <c r="B213" s="104" t="s">
        <v>446</v>
      </c>
      <c r="C213" s="115" t="s">
        <v>447</v>
      </c>
      <c r="D213" s="104" t="s">
        <v>34</v>
      </c>
      <c r="E213" s="114">
        <v>0.83036541889483051</v>
      </c>
      <c r="F213" s="114">
        <v>0.83036541889483051</v>
      </c>
      <c r="G213" s="114">
        <v>0.8510416666666667</v>
      </c>
      <c r="H213" s="114">
        <v>0.82702445652173906</v>
      </c>
    </row>
    <row r="214" spans="1:8" x14ac:dyDescent="0.3">
      <c r="A214" s="1">
        <v>47</v>
      </c>
      <c r="B214" s="100" t="s">
        <v>448</v>
      </c>
      <c r="C214" s="113" t="s">
        <v>449</v>
      </c>
      <c r="D214" s="100" t="s">
        <v>34</v>
      </c>
      <c r="E214" s="114">
        <v>0.88505793226381457</v>
      </c>
      <c r="F214" s="114">
        <v>0.88505793226381457</v>
      </c>
      <c r="G214" s="114">
        <v>0.91080246913580254</v>
      </c>
      <c r="H214" s="114">
        <v>0.93333333333333346</v>
      </c>
    </row>
    <row r="215" spans="1:8" x14ac:dyDescent="0.3">
      <c r="A215" s="1">
        <v>48</v>
      </c>
      <c r="B215" s="104" t="s">
        <v>450</v>
      </c>
      <c r="C215" s="115" t="s">
        <v>451</v>
      </c>
      <c r="D215" s="104" t="s">
        <v>34</v>
      </c>
      <c r="E215" s="114">
        <v>0.94598484848484854</v>
      </c>
      <c r="F215" s="114">
        <v>0.94598484848484854</v>
      </c>
      <c r="G215" s="114">
        <v>0.89361348528015194</v>
      </c>
      <c r="H215" s="114">
        <v>0.95528711484593842</v>
      </c>
    </row>
    <row r="216" spans="1:8" x14ac:dyDescent="0.3">
      <c r="A216" s="1">
        <v>49</v>
      </c>
      <c r="B216" s="100" t="s">
        <v>452</v>
      </c>
      <c r="C216" s="113" t="s">
        <v>453</v>
      </c>
      <c r="D216" s="100" t="s">
        <v>34</v>
      </c>
      <c r="E216" s="114">
        <v>0.84536541889483052</v>
      </c>
      <c r="F216" s="114">
        <v>0.84536541889483052</v>
      </c>
      <c r="G216" s="114">
        <v>0.79083333333333339</v>
      </c>
      <c r="H216" s="114">
        <v>0.80486111111111114</v>
      </c>
    </row>
    <row r="217" spans="1:8" x14ac:dyDescent="0.3">
      <c r="A217" s="1">
        <v>50</v>
      </c>
      <c r="B217" s="104" t="s">
        <v>454</v>
      </c>
      <c r="C217" s="115" t="s">
        <v>455</v>
      </c>
      <c r="D217" s="104" t="s">
        <v>34</v>
      </c>
      <c r="E217" s="114">
        <v>0.88476827094474153</v>
      </c>
      <c r="F217" s="114">
        <v>0.88476827094474153</v>
      </c>
      <c r="G217" s="114">
        <v>0.85779432565676539</v>
      </c>
      <c r="H217" s="114">
        <v>0.875</v>
      </c>
    </row>
    <row r="218" spans="1:8" x14ac:dyDescent="0.3">
      <c r="A218" s="1">
        <v>51</v>
      </c>
      <c r="B218" s="100" t="s">
        <v>456</v>
      </c>
      <c r="C218" s="113" t="s">
        <v>457</v>
      </c>
      <c r="D218" s="100" t="s">
        <v>34</v>
      </c>
      <c r="E218" s="114">
        <v>0.9916666666666667</v>
      </c>
      <c r="F218" s="114">
        <v>0.9916666666666667</v>
      </c>
      <c r="G218" s="114">
        <v>0.96333333333333337</v>
      </c>
      <c r="H218" s="114">
        <v>0.9784722222222223</v>
      </c>
    </row>
    <row r="219" spans="1:8" x14ac:dyDescent="0.3">
      <c r="A219" s="1">
        <v>52</v>
      </c>
      <c r="B219" s="104" t="s">
        <v>458</v>
      </c>
      <c r="C219" s="115" t="s">
        <v>459</v>
      </c>
      <c r="D219" s="104" t="s">
        <v>34</v>
      </c>
      <c r="E219" s="114">
        <v>0.84454099821746886</v>
      </c>
      <c r="F219" s="114">
        <v>0.84454099821746886</v>
      </c>
      <c r="G219" s="114">
        <v>0.83316993464052291</v>
      </c>
      <c r="H219" s="114">
        <v>0.91696105072463785</v>
      </c>
    </row>
    <row r="220" spans="1:8" x14ac:dyDescent="0.3">
      <c r="A220" s="1">
        <v>53</v>
      </c>
      <c r="B220" s="100" t="s">
        <v>460</v>
      </c>
      <c r="C220" s="113" t="s">
        <v>461</v>
      </c>
      <c r="D220" s="100" t="s">
        <v>34</v>
      </c>
      <c r="E220" s="114">
        <v>0.84786096256684507</v>
      </c>
      <c r="F220" s="114">
        <v>0.84786096256684507</v>
      </c>
      <c r="G220" s="114">
        <v>0.90854952237305187</v>
      </c>
      <c r="H220" s="114">
        <v>0.93020833333333341</v>
      </c>
    </row>
    <row r="221" spans="1:8" x14ac:dyDescent="0.3">
      <c r="A221" s="1">
        <v>54</v>
      </c>
      <c r="B221" s="104" t="s">
        <v>462</v>
      </c>
      <c r="C221" s="115" t="s">
        <v>463</v>
      </c>
      <c r="D221" s="104" t="s">
        <v>34</v>
      </c>
      <c r="E221" s="114">
        <v>0.82429144385026742</v>
      </c>
      <c r="F221" s="114">
        <v>0.82429144385026742</v>
      </c>
      <c r="G221" s="114">
        <v>0.88571428571428579</v>
      </c>
      <c r="H221" s="114">
        <v>0.87976190476190486</v>
      </c>
    </row>
    <row r="222" spans="1:8" x14ac:dyDescent="0.3">
      <c r="A222" s="1">
        <v>55</v>
      </c>
      <c r="B222" s="100" t="s">
        <v>464</v>
      </c>
      <c r="C222" s="113" t="s">
        <v>465</v>
      </c>
      <c r="D222" s="100" t="s">
        <v>34</v>
      </c>
      <c r="E222" s="114">
        <v>0.8630882352941176</v>
      </c>
      <c r="F222" s="114">
        <v>0.8630882352941176</v>
      </c>
      <c r="G222" s="114">
        <v>0.92976190476190501</v>
      </c>
      <c r="H222" s="114">
        <v>0.88690476190476186</v>
      </c>
    </row>
    <row r="223" spans="1:8" x14ac:dyDescent="0.3">
      <c r="A223" s="1">
        <v>56</v>
      </c>
      <c r="B223" s="104" t="s">
        <v>466</v>
      </c>
      <c r="C223" s="115" t="s">
        <v>467</v>
      </c>
      <c r="D223" s="104" t="s">
        <v>34</v>
      </c>
      <c r="E223" s="114">
        <v>0.881283422459893</v>
      </c>
      <c r="F223" s="114">
        <v>0.881283422459893</v>
      </c>
      <c r="G223" s="114">
        <v>0.86547619047619051</v>
      </c>
      <c r="H223" s="114">
        <v>0.58442028985507255</v>
      </c>
    </row>
    <row r="224" spans="1:8" x14ac:dyDescent="0.3">
      <c r="A224" s="1">
        <v>57</v>
      </c>
      <c r="B224" s="100" t="s">
        <v>468</v>
      </c>
      <c r="C224" s="113" t="s">
        <v>469</v>
      </c>
      <c r="D224" s="100" t="s">
        <v>34</v>
      </c>
      <c r="E224" s="114">
        <v>0.90711675579322648</v>
      </c>
      <c r="F224" s="114">
        <v>0.90711675579322648</v>
      </c>
      <c r="G224" s="114">
        <v>0.76729302832244017</v>
      </c>
      <c r="H224" s="114">
        <v>0.89880952380952395</v>
      </c>
    </row>
    <row r="225" spans="1:8" x14ac:dyDescent="0.3">
      <c r="A225" s="1">
        <v>58</v>
      </c>
      <c r="B225" s="104" t="s">
        <v>470</v>
      </c>
      <c r="C225" s="115" t="s">
        <v>471</v>
      </c>
      <c r="D225" s="104" t="s">
        <v>34</v>
      </c>
      <c r="E225" s="114">
        <v>0.95250000000000001</v>
      </c>
      <c r="F225" s="114">
        <v>0.95250000000000001</v>
      </c>
      <c r="G225" s="114">
        <v>0.90192559074912027</v>
      </c>
      <c r="H225" s="114">
        <v>0.94761904761904769</v>
      </c>
    </row>
    <row r="226" spans="1:8" x14ac:dyDescent="0.3">
      <c r="A226" s="1">
        <v>59</v>
      </c>
      <c r="B226" s="100" t="s">
        <v>472</v>
      </c>
      <c r="C226" s="113" t="s">
        <v>473</v>
      </c>
      <c r="D226" s="100" t="s">
        <v>34</v>
      </c>
      <c r="E226" s="114">
        <v>0.83703208556149733</v>
      </c>
      <c r="F226" s="114">
        <v>0.83703208556149733</v>
      </c>
      <c r="G226" s="114">
        <v>0.82492877492877492</v>
      </c>
      <c r="H226" s="114">
        <v>0.89866946778711476</v>
      </c>
    </row>
    <row r="227" spans="1:8" x14ac:dyDescent="0.3">
      <c r="A227" s="1">
        <v>60</v>
      </c>
      <c r="B227" s="104" t="s">
        <v>474</v>
      </c>
      <c r="C227" s="115" t="s">
        <v>475</v>
      </c>
      <c r="D227" s="104" t="s">
        <v>34</v>
      </c>
      <c r="E227" s="114">
        <v>0.95780303030303027</v>
      </c>
      <c r="F227" s="114">
        <v>0.95780303030303027</v>
      </c>
      <c r="G227" s="114">
        <v>0.87083333333333346</v>
      </c>
      <c r="H227" s="114">
        <v>0.95952380952380967</v>
      </c>
    </row>
    <row r="228" spans="1:8" x14ac:dyDescent="0.3">
      <c r="A228" s="1">
        <v>61</v>
      </c>
      <c r="B228" s="100" t="s">
        <v>476</v>
      </c>
      <c r="C228" s="113" t="s">
        <v>477</v>
      </c>
      <c r="D228" s="100" t="s">
        <v>34</v>
      </c>
      <c r="E228" s="114">
        <v>0.81643048128342255</v>
      </c>
      <c r="F228" s="114">
        <v>0.81643048128342255</v>
      </c>
      <c r="G228" s="114">
        <v>0.64372032288698966</v>
      </c>
      <c r="H228" s="114">
        <v>0.93802521008403372</v>
      </c>
    </row>
    <row r="229" spans="1:8" x14ac:dyDescent="0.3">
      <c r="A229" s="1">
        <v>62</v>
      </c>
      <c r="B229" s="104" t="s">
        <v>478</v>
      </c>
      <c r="C229" s="115" t="s">
        <v>479</v>
      </c>
      <c r="D229" s="104" t="s">
        <v>34</v>
      </c>
      <c r="E229" s="114">
        <v>0.80202762923351156</v>
      </c>
      <c r="F229" s="114">
        <v>0.80202762923351156</v>
      </c>
      <c r="G229" s="114">
        <v>0.92989756158873804</v>
      </c>
      <c r="H229" s="114">
        <v>0.95947712418300668</v>
      </c>
    </row>
    <row r="230" spans="1:8" x14ac:dyDescent="0.3">
      <c r="A230" s="1">
        <v>63</v>
      </c>
      <c r="B230" s="100" t="s">
        <v>480</v>
      </c>
      <c r="C230" s="113" t="s">
        <v>481</v>
      </c>
      <c r="D230" s="100" t="s">
        <v>34</v>
      </c>
      <c r="E230" s="114">
        <v>0.47183600713012475</v>
      </c>
      <c r="F230" s="114">
        <v>0.47183600713012475</v>
      </c>
      <c r="G230" s="114">
        <v>0.87592592592592577</v>
      </c>
      <c r="H230" s="114">
        <v>0.89793417366946771</v>
      </c>
    </row>
    <row r="231" spans="1:8" x14ac:dyDescent="0.3">
      <c r="A231" s="1">
        <v>64</v>
      </c>
      <c r="B231" s="111" t="s">
        <v>482</v>
      </c>
      <c r="C231" s="116" t="s">
        <v>483</v>
      </c>
      <c r="D231" s="83" t="s">
        <v>34</v>
      </c>
      <c r="E231" s="114">
        <v>0.95454545454545459</v>
      </c>
      <c r="F231" s="114">
        <v>0.95454545454545459</v>
      </c>
      <c r="G231" s="114">
        <v>0.53988095238095246</v>
      </c>
      <c r="H231" s="114">
        <v>0.69293478260869568</v>
      </c>
    </row>
  </sheetData>
  <conditionalFormatting sqref="B3">
    <cfRule type="duplicateValues" dxfId="5" priority="7"/>
  </conditionalFormatting>
  <conditionalFormatting sqref="B231">
    <cfRule type="duplicateValues" dxfId="4" priority="1"/>
  </conditionalFormatting>
  <conditionalFormatting sqref="C231">
    <cfRule type="duplicateValues" dxfId="3" priority="2"/>
    <cfRule type="duplicateValues" dxfId="2" priority="3"/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19FD0-C4DE-46F0-89B4-EB1312A86FC0}">
  <dimension ref="A1:AW237"/>
  <sheetViews>
    <sheetView topLeftCell="A89" workbookViewId="0">
      <selection activeCell="C97" sqref="C97"/>
    </sheetView>
  </sheetViews>
  <sheetFormatPr defaultRowHeight="14.4" x14ac:dyDescent="0.3"/>
  <cols>
    <col min="1" max="1" width="10.33203125" style="17" customWidth="1"/>
    <col min="2" max="2" width="21.6640625" style="17" customWidth="1"/>
    <col min="3" max="3" width="22.77734375" style="14" customWidth="1"/>
    <col min="4" max="5" width="12.44140625" style="17" customWidth="1"/>
    <col min="6" max="13" width="8.21875" style="17" customWidth="1"/>
    <col min="14" max="16" width="9.5546875" style="17" customWidth="1"/>
    <col min="27" max="27" width="8.88671875" style="5"/>
    <col min="38" max="38" width="8.88671875" style="5"/>
    <col min="49" max="49" width="8.88671875" style="5"/>
  </cols>
  <sheetData>
    <row r="1" spans="1:49" x14ac:dyDescent="0.3">
      <c r="B1" s="17">
        <v>1</v>
      </c>
      <c r="C1" s="14">
        <v>2</v>
      </c>
      <c r="D1" s="17">
        <v>3</v>
      </c>
      <c r="E1" s="17">
        <v>4</v>
      </c>
      <c r="F1" s="17">
        <v>6</v>
      </c>
      <c r="G1" s="17">
        <v>7</v>
      </c>
      <c r="H1" s="14">
        <v>8</v>
      </c>
      <c r="I1" s="17">
        <v>9</v>
      </c>
      <c r="J1" s="17">
        <v>10</v>
      </c>
      <c r="K1" s="14">
        <v>11</v>
      </c>
      <c r="L1" s="17">
        <v>12</v>
      </c>
      <c r="M1" s="17">
        <v>13</v>
      </c>
      <c r="Q1" s="14">
        <v>14</v>
      </c>
      <c r="R1" s="17">
        <v>15</v>
      </c>
      <c r="S1" s="17">
        <v>16</v>
      </c>
      <c r="T1" s="14">
        <v>17</v>
      </c>
      <c r="U1" s="17">
        <v>18</v>
      </c>
      <c r="V1" s="17">
        <v>19</v>
      </c>
      <c r="W1" s="14">
        <v>20</v>
      </c>
      <c r="X1" s="17">
        <v>21</v>
      </c>
      <c r="AB1" s="14">
        <v>14</v>
      </c>
      <c r="AC1" s="17">
        <v>15</v>
      </c>
      <c r="AD1" s="17">
        <v>16</v>
      </c>
      <c r="AE1" s="14">
        <v>17</v>
      </c>
      <c r="AF1" s="17">
        <v>18</v>
      </c>
      <c r="AG1" s="17">
        <v>19</v>
      </c>
      <c r="AH1" s="14">
        <v>20</v>
      </c>
      <c r="AI1" s="17">
        <v>21</v>
      </c>
      <c r="AM1" s="14">
        <v>14</v>
      </c>
      <c r="AN1" s="17">
        <v>15</v>
      </c>
      <c r="AO1" s="17">
        <v>16</v>
      </c>
      <c r="AP1" s="14">
        <v>17</v>
      </c>
      <c r="AQ1" s="17">
        <v>18</v>
      </c>
      <c r="AR1" s="17">
        <v>19</v>
      </c>
      <c r="AS1" s="14">
        <v>20</v>
      </c>
      <c r="AT1" s="17">
        <v>21</v>
      </c>
    </row>
    <row r="2" spans="1:49" s="14" customFormat="1" ht="21.6" customHeight="1" x14ac:dyDescent="0.3">
      <c r="A2" s="245" t="s">
        <v>530</v>
      </c>
      <c r="B2" s="245" t="s">
        <v>531</v>
      </c>
      <c r="C2" s="247" t="s">
        <v>532</v>
      </c>
      <c r="D2" s="245" t="s">
        <v>6</v>
      </c>
      <c r="E2" s="245" t="s">
        <v>7</v>
      </c>
      <c r="F2" s="237" t="s">
        <v>533</v>
      </c>
      <c r="G2" s="238"/>
      <c r="H2" s="238"/>
      <c r="I2" s="238"/>
      <c r="J2" s="238"/>
      <c r="K2" s="238"/>
      <c r="L2" s="239"/>
      <c r="M2" s="46"/>
      <c r="N2" s="240" t="s">
        <v>9</v>
      </c>
      <c r="O2" s="241" t="s">
        <v>535</v>
      </c>
      <c r="P2" s="243" t="s">
        <v>536</v>
      </c>
      <c r="Q2" s="237" t="s">
        <v>534</v>
      </c>
      <c r="R2" s="238"/>
      <c r="S2" s="238"/>
      <c r="T2" s="238"/>
      <c r="U2" s="238"/>
      <c r="V2" s="238"/>
      <c r="W2" s="239"/>
      <c r="X2" s="46"/>
      <c r="Y2" s="240" t="s">
        <v>9</v>
      </c>
      <c r="Z2" s="235" t="s">
        <v>535</v>
      </c>
      <c r="AA2" s="236"/>
      <c r="AB2" s="237" t="s">
        <v>557</v>
      </c>
      <c r="AC2" s="238"/>
      <c r="AD2" s="238"/>
      <c r="AE2" s="238"/>
      <c r="AF2" s="238"/>
      <c r="AG2" s="238"/>
      <c r="AH2" s="239"/>
      <c r="AI2" s="46"/>
      <c r="AJ2" s="240" t="s">
        <v>9</v>
      </c>
      <c r="AK2" s="235" t="s">
        <v>535</v>
      </c>
      <c r="AL2" s="236"/>
      <c r="AM2" s="237" t="s">
        <v>558</v>
      </c>
      <c r="AN2" s="238"/>
      <c r="AO2" s="238"/>
      <c r="AP2" s="238"/>
      <c r="AQ2" s="238"/>
      <c r="AR2" s="238"/>
      <c r="AS2" s="239"/>
      <c r="AT2" s="46"/>
      <c r="AU2" s="240" t="s">
        <v>9</v>
      </c>
      <c r="AV2" s="235" t="s">
        <v>535</v>
      </c>
      <c r="AW2" s="236"/>
    </row>
    <row r="3" spans="1:49" s="14" customFormat="1" ht="20.100000000000001" customHeight="1" x14ac:dyDescent="0.3">
      <c r="A3" s="246"/>
      <c r="B3" s="246"/>
      <c r="C3" s="248"/>
      <c r="D3" s="246"/>
      <c r="E3" s="246"/>
      <c r="F3" s="48" t="s">
        <v>24</v>
      </c>
      <c r="G3" s="48" t="s">
        <v>15</v>
      </c>
      <c r="H3" s="48" t="s">
        <v>16</v>
      </c>
      <c r="I3" s="48" t="s">
        <v>17</v>
      </c>
      <c r="J3" s="48" t="s">
        <v>18</v>
      </c>
      <c r="K3" s="48" t="s">
        <v>19</v>
      </c>
      <c r="L3" s="48" t="s">
        <v>20</v>
      </c>
      <c r="M3" s="48" t="s">
        <v>34</v>
      </c>
      <c r="N3" s="240"/>
      <c r="O3" s="242"/>
      <c r="P3" s="244"/>
      <c r="Q3" s="48" t="s">
        <v>24</v>
      </c>
      <c r="R3" s="48" t="s">
        <v>15</v>
      </c>
      <c r="S3" s="48" t="s">
        <v>16</v>
      </c>
      <c r="T3" s="48" t="s">
        <v>17</v>
      </c>
      <c r="U3" s="48" t="s">
        <v>18</v>
      </c>
      <c r="V3" s="48" t="s">
        <v>19</v>
      </c>
      <c r="W3" s="48" t="s">
        <v>20</v>
      </c>
      <c r="X3" s="49" t="s">
        <v>34</v>
      </c>
      <c r="Y3" s="240"/>
      <c r="Z3" s="235"/>
      <c r="AA3" s="236"/>
      <c r="AB3" s="48" t="s">
        <v>24</v>
      </c>
      <c r="AC3" s="48" t="s">
        <v>15</v>
      </c>
      <c r="AD3" s="48" t="s">
        <v>16</v>
      </c>
      <c r="AE3" s="48" t="s">
        <v>17</v>
      </c>
      <c r="AF3" s="48" t="s">
        <v>18</v>
      </c>
      <c r="AG3" s="48" t="s">
        <v>19</v>
      </c>
      <c r="AH3" s="48" t="s">
        <v>20</v>
      </c>
      <c r="AI3" s="49" t="s">
        <v>34</v>
      </c>
      <c r="AJ3" s="240"/>
      <c r="AK3" s="235"/>
      <c r="AL3" s="236"/>
      <c r="AM3" s="48" t="s">
        <v>24</v>
      </c>
      <c r="AN3" s="48" t="s">
        <v>15</v>
      </c>
      <c r="AO3" s="48" t="s">
        <v>16</v>
      </c>
      <c r="AP3" s="48" t="s">
        <v>17</v>
      </c>
      <c r="AQ3" s="48" t="s">
        <v>18</v>
      </c>
      <c r="AR3" s="48" t="s">
        <v>19</v>
      </c>
      <c r="AS3" s="48" t="s">
        <v>20</v>
      </c>
      <c r="AT3" s="49" t="s">
        <v>34</v>
      </c>
      <c r="AU3" s="240"/>
      <c r="AV3" s="235"/>
      <c r="AW3" s="236"/>
    </row>
    <row r="4" spans="1:49" ht="23.1" customHeight="1" x14ac:dyDescent="0.3">
      <c r="A4" s="88">
        <v>1</v>
      </c>
      <c r="B4" s="88" t="s">
        <v>21</v>
      </c>
      <c r="C4" s="90" t="s">
        <v>22</v>
      </c>
      <c r="D4" s="88" t="s">
        <v>23</v>
      </c>
      <c r="E4" s="88" t="s">
        <v>24</v>
      </c>
      <c r="F4" s="53">
        <v>2</v>
      </c>
      <c r="G4" s="53">
        <v>3.6666666666666665</v>
      </c>
      <c r="H4" s="53">
        <v>3</v>
      </c>
      <c r="I4" s="53">
        <v>4</v>
      </c>
      <c r="J4" s="53">
        <v>3</v>
      </c>
      <c r="K4" s="53">
        <v>3</v>
      </c>
      <c r="L4" s="88"/>
      <c r="M4" s="88"/>
      <c r="N4" s="50">
        <f>Capstones!$F4+Capstones!$G4+Capstones!$H4+Capstones!$I4+Capstones!$J4+Capstones!$K4</f>
        <v>18.666666666666664</v>
      </c>
      <c r="O4" s="50">
        <f>Capstones!$N4/30*100</f>
        <v>62.222222222222214</v>
      </c>
      <c r="P4" s="50">
        <f>Capstones!$O4*0.6</f>
        <v>37.333333333333329</v>
      </c>
      <c r="Q4" s="53">
        <v>5</v>
      </c>
      <c r="R4" s="53">
        <v>4</v>
      </c>
      <c r="S4" s="53"/>
      <c r="T4" s="53">
        <v>5</v>
      </c>
      <c r="U4" s="53"/>
      <c r="V4" s="53">
        <v>5</v>
      </c>
      <c r="W4" s="53">
        <v>4</v>
      </c>
      <c r="X4" s="53"/>
      <c r="Y4" s="50">
        <f>Capstones!$Q4+Capstones!$R4+Capstones!$T4+Capstones!$V4+Capstones!$W4</f>
        <v>23</v>
      </c>
      <c r="Z4" s="50">
        <f>Capstones!$Y4/25*100</f>
        <v>92</v>
      </c>
      <c r="AA4" s="50">
        <f>Capstones!$Z4*0.6</f>
        <v>55.199999999999996</v>
      </c>
      <c r="AB4" s="53"/>
      <c r="AC4" s="53">
        <v>5</v>
      </c>
      <c r="AD4" s="53">
        <v>5</v>
      </c>
      <c r="AE4" s="53">
        <v>5</v>
      </c>
      <c r="AF4" s="53">
        <v>5</v>
      </c>
      <c r="AG4" s="53">
        <v>4</v>
      </c>
      <c r="AH4" s="53">
        <v>4</v>
      </c>
      <c r="AI4" s="53"/>
      <c r="AJ4" s="51">
        <f>AC4+AD4+AE4+AF4+AG4+AH4</f>
        <v>28</v>
      </c>
      <c r="AK4" s="51">
        <f>AJ4/30*100</f>
        <v>93.333333333333329</v>
      </c>
      <c r="AL4" s="51">
        <f>AK4*0.6</f>
        <v>55.999999999999993</v>
      </c>
      <c r="AM4" s="53">
        <v>4</v>
      </c>
      <c r="AN4" s="53">
        <v>5</v>
      </c>
      <c r="AO4" s="53"/>
      <c r="AP4" s="53"/>
      <c r="AQ4" s="53"/>
      <c r="AR4" s="53">
        <v>4</v>
      </c>
      <c r="AS4" s="53"/>
      <c r="AT4" s="53"/>
      <c r="AU4" s="51">
        <f>AM4+AN4+AR4</f>
        <v>13</v>
      </c>
      <c r="AV4" s="51">
        <f>AU4/15*100</f>
        <v>86.666666666666671</v>
      </c>
      <c r="AW4" s="51">
        <f>AV4*0.6</f>
        <v>52</v>
      </c>
    </row>
    <row r="5" spans="1:49" ht="23.1" customHeight="1" x14ac:dyDescent="0.3">
      <c r="A5" s="18">
        <v>2</v>
      </c>
      <c r="B5" s="18" t="s">
        <v>25</v>
      </c>
      <c r="C5" s="91" t="s">
        <v>26</v>
      </c>
      <c r="D5" s="18" t="s">
        <v>27</v>
      </c>
      <c r="E5" s="18" t="s">
        <v>24</v>
      </c>
      <c r="F5" s="39">
        <v>1</v>
      </c>
      <c r="G5" s="39">
        <v>3.6666666666666665</v>
      </c>
      <c r="H5" s="39">
        <v>1</v>
      </c>
      <c r="I5" s="39">
        <v>3</v>
      </c>
      <c r="J5" s="39">
        <v>4</v>
      </c>
      <c r="K5" s="39">
        <v>2</v>
      </c>
      <c r="L5" s="18"/>
      <c r="M5" s="18"/>
      <c r="N5" s="51">
        <f>Capstones!$F5+Capstones!$G5+Capstones!$H5+Capstones!$I5+Capstones!$J5+Capstones!$K5</f>
        <v>14.666666666666666</v>
      </c>
      <c r="O5" s="51">
        <f>Capstones!$N5/30*100</f>
        <v>48.888888888888886</v>
      </c>
      <c r="P5" s="51">
        <f>Capstones!$O5*0.6</f>
        <v>29.333333333333329</v>
      </c>
      <c r="Q5" s="39">
        <v>4</v>
      </c>
      <c r="R5" s="39">
        <v>4.333333333333333</v>
      </c>
      <c r="S5" s="39"/>
      <c r="T5" s="39">
        <v>4</v>
      </c>
      <c r="U5" s="39"/>
      <c r="V5" s="39">
        <v>4</v>
      </c>
      <c r="W5" s="39">
        <v>4</v>
      </c>
      <c r="X5" s="39"/>
      <c r="Y5" s="50">
        <f>Capstones!$Q5+Capstones!$R5+Capstones!$T5+Capstones!$V5+Capstones!$W5</f>
        <v>20.333333333333332</v>
      </c>
      <c r="Z5" s="50">
        <f>Capstones!$Y5/25*100</f>
        <v>81.333333333333329</v>
      </c>
      <c r="AA5" s="50">
        <f>Capstones!$Z5*0.6</f>
        <v>48.8</v>
      </c>
      <c r="AB5" s="39"/>
      <c r="AC5" s="39">
        <v>2.6666666666666665</v>
      </c>
      <c r="AD5" s="39">
        <v>3</v>
      </c>
      <c r="AE5" s="39">
        <v>3</v>
      </c>
      <c r="AF5" s="39">
        <v>3</v>
      </c>
      <c r="AG5" s="39">
        <v>2</v>
      </c>
      <c r="AH5" s="39">
        <v>3</v>
      </c>
      <c r="AI5" s="18"/>
      <c r="AJ5" s="51">
        <f t="shared" ref="AJ5:AJ68" si="0">AC5+AD5+AE5+AF5+AG5+AH5</f>
        <v>16.666666666666664</v>
      </c>
      <c r="AK5" s="51">
        <f t="shared" ref="AK5:AK68" si="1">AJ5/30*100</f>
        <v>55.55555555555555</v>
      </c>
      <c r="AL5" s="51">
        <f t="shared" ref="AL5:AL68" si="2">AK5*0.6</f>
        <v>33.333333333333329</v>
      </c>
      <c r="AM5" s="39">
        <v>3</v>
      </c>
      <c r="AN5" s="39">
        <v>4</v>
      </c>
      <c r="AO5" s="39"/>
      <c r="AP5" s="39"/>
      <c r="AQ5" s="39"/>
      <c r="AR5" s="39">
        <v>3</v>
      </c>
      <c r="AS5" s="39"/>
      <c r="AT5" s="18"/>
      <c r="AU5" s="51">
        <f t="shared" ref="AU5:AU68" si="3">AM5+AN5+AR5</f>
        <v>10</v>
      </c>
      <c r="AV5" s="51">
        <f t="shared" ref="AV5:AV68" si="4">AU5/15*100</f>
        <v>66.666666666666657</v>
      </c>
      <c r="AW5" s="51">
        <f t="shared" ref="AW5:AW68" si="5">AV5*0.6</f>
        <v>39.999999999999993</v>
      </c>
    </row>
    <row r="6" spans="1:49" ht="23.1" customHeight="1" x14ac:dyDescent="0.3">
      <c r="A6" s="88">
        <v>3</v>
      </c>
      <c r="B6" s="88" t="s">
        <v>28</v>
      </c>
      <c r="C6" s="90" t="s">
        <v>29</v>
      </c>
      <c r="D6" s="88" t="s">
        <v>23</v>
      </c>
      <c r="E6" s="88" t="s">
        <v>24</v>
      </c>
      <c r="F6" s="53">
        <v>3</v>
      </c>
      <c r="G6" s="53">
        <v>4</v>
      </c>
      <c r="H6" s="53">
        <v>4</v>
      </c>
      <c r="I6" s="53">
        <v>3</v>
      </c>
      <c r="J6" s="53">
        <v>4</v>
      </c>
      <c r="K6" s="53">
        <v>2</v>
      </c>
      <c r="L6" s="88"/>
      <c r="M6" s="88"/>
      <c r="N6" s="50">
        <f>Capstones!$F6+Capstones!$G6+Capstones!$H6+Capstones!$I6+Capstones!$J6+Capstones!$K6</f>
        <v>20</v>
      </c>
      <c r="O6" s="50">
        <f>Capstones!$N6/30*100</f>
        <v>66.666666666666657</v>
      </c>
      <c r="P6" s="50">
        <f>Capstones!$O6*0.6</f>
        <v>39.999999999999993</v>
      </c>
      <c r="Q6" s="53">
        <v>4</v>
      </c>
      <c r="R6" s="53">
        <v>4</v>
      </c>
      <c r="S6" s="53"/>
      <c r="T6" s="53">
        <v>4</v>
      </c>
      <c r="U6" s="53"/>
      <c r="V6" s="53">
        <v>4</v>
      </c>
      <c r="W6" s="53">
        <v>4</v>
      </c>
      <c r="X6" s="53"/>
      <c r="Y6" s="50">
        <f>Capstones!$Q6+Capstones!$R6+Capstones!$T6+Capstones!$V6+Capstones!$W6</f>
        <v>20</v>
      </c>
      <c r="Z6" s="50">
        <f>Capstones!$Y6/25*100</f>
        <v>80</v>
      </c>
      <c r="AA6" s="50">
        <f>Capstones!$Z6*0.6</f>
        <v>48</v>
      </c>
      <c r="AB6" s="53"/>
      <c r="AC6" s="53">
        <v>3</v>
      </c>
      <c r="AD6" s="53">
        <v>4</v>
      </c>
      <c r="AE6" s="53">
        <v>4</v>
      </c>
      <c r="AF6" s="53">
        <v>3</v>
      </c>
      <c r="AG6" s="53">
        <v>3</v>
      </c>
      <c r="AH6" s="53">
        <v>3</v>
      </c>
      <c r="AI6" s="88"/>
      <c r="AJ6" s="51">
        <f t="shared" si="0"/>
        <v>20</v>
      </c>
      <c r="AK6" s="51">
        <f t="shared" si="1"/>
        <v>66.666666666666657</v>
      </c>
      <c r="AL6" s="51">
        <f t="shared" si="2"/>
        <v>39.999999999999993</v>
      </c>
      <c r="AM6" s="53">
        <v>2</v>
      </c>
      <c r="AN6" s="53">
        <v>3</v>
      </c>
      <c r="AO6" s="53"/>
      <c r="AP6" s="53"/>
      <c r="AQ6" s="53"/>
      <c r="AR6" s="53">
        <v>3</v>
      </c>
      <c r="AS6" s="53"/>
      <c r="AT6" s="88"/>
      <c r="AU6" s="51">
        <f t="shared" si="3"/>
        <v>8</v>
      </c>
      <c r="AV6" s="51">
        <f t="shared" si="4"/>
        <v>53.333333333333336</v>
      </c>
      <c r="AW6" s="51">
        <f t="shared" si="5"/>
        <v>32</v>
      </c>
    </row>
    <row r="7" spans="1:49" ht="23.1" customHeight="1" x14ac:dyDescent="0.3">
      <c r="A7" s="18">
        <v>4</v>
      </c>
      <c r="B7" s="18" t="s">
        <v>30</v>
      </c>
      <c r="C7" s="91" t="s">
        <v>31</v>
      </c>
      <c r="D7" s="18" t="s">
        <v>27</v>
      </c>
      <c r="E7" s="18" t="s">
        <v>24</v>
      </c>
      <c r="F7" s="39">
        <v>3</v>
      </c>
      <c r="G7" s="39">
        <v>4</v>
      </c>
      <c r="H7" s="39">
        <v>4</v>
      </c>
      <c r="I7" s="39">
        <v>3</v>
      </c>
      <c r="J7" s="39">
        <v>4</v>
      </c>
      <c r="K7" s="39">
        <v>2</v>
      </c>
      <c r="L7" s="18"/>
      <c r="M7" s="18"/>
      <c r="N7" s="51">
        <f>Capstones!$F7+Capstones!$G7+Capstones!$H7+Capstones!$I7+Capstones!$J7+Capstones!$K7</f>
        <v>20</v>
      </c>
      <c r="O7" s="51">
        <f>Capstones!$N7/30*100</f>
        <v>66.666666666666657</v>
      </c>
      <c r="P7" s="51">
        <f>Capstones!$O7*0.6</f>
        <v>39.999999999999993</v>
      </c>
      <c r="Q7" s="39">
        <v>4</v>
      </c>
      <c r="R7" s="39">
        <v>4.333333333333333</v>
      </c>
      <c r="S7" s="39"/>
      <c r="T7" s="39">
        <v>5</v>
      </c>
      <c r="U7" s="39"/>
      <c r="V7" s="39">
        <v>4.333333333333333</v>
      </c>
      <c r="W7" s="87">
        <v>4</v>
      </c>
      <c r="X7" s="87"/>
      <c r="Y7" s="50">
        <f>Capstones!$Q7+Capstones!$R7+Capstones!$T7+Capstones!$V7+Capstones!$W7</f>
        <v>21.666666666666664</v>
      </c>
      <c r="Z7" s="50">
        <f>Capstones!$Y7/25*100</f>
        <v>86.666666666666657</v>
      </c>
      <c r="AA7" s="50">
        <f>Capstones!$Z7*0.6</f>
        <v>51.999999999999993</v>
      </c>
      <c r="AB7" s="39"/>
      <c r="AC7" s="39">
        <v>2.6666666666666665</v>
      </c>
      <c r="AD7" s="39">
        <v>2</v>
      </c>
      <c r="AE7" s="39">
        <v>2</v>
      </c>
      <c r="AF7" s="39">
        <v>2</v>
      </c>
      <c r="AG7" s="39">
        <v>2</v>
      </c>
      <c r="AH7" s="39">
        <v>2</v>
      </c>
      <c r="AI7" s="18"/>
      <c r="AJ7" s="51">
        <f t="shared" si="0"/>
        <v>12.666666666666666</v>
      </c>
      <c r="AK7" s="51">
        <f t="shared" si="1"/>
        <v>42.222222222222221</v>
      </c>
      <c r="AL7" s="51">
        <f t="shared" si="2"/>
        <v>25.333333333333332</v>
      </c>
      <c r="AM7" s="39">
        <v>2.6666666666666665</v>
      </c>
      <c r="AN7" s="39">
        <v>3.5</v>
      </c>
      <c r="AO7" s="39"/>
      <c r="AP7" s="39"/>
      <c r="AQ7" s="39"/>
      <c r="AR7" s="39">
        <v>2</v>
      </c>
      <c r="AS7" s="87"/>
      <c r="AT7" s="18"/>
      <c r="AU7" s="51">
        <f t="shared" si="3"/>
        <v>8.1666666666666661</v>
      </c>
      <c r="AV7" s="51">
        <f t="shared" si="4"/>
        <v>54.444444444444443</v>
      </c>
      <c r="AW7" s="51">
        <f t="shared" si="5"/>
        <v>32.666666666666664</v>
      </c>
    </row>
    <row r="8" spans="1:49" ht="23.1" customHeight="1" x14ac:dyDescent="0.3">
      <c r="A8" s="88">
        <v>5</v>
      </c>
      <c r="B8" s="88" t="s">
        <v>32</v>
      </c>
      <c r="C8" s="90" t="s">
        <v>33</v>
      </c>
      <c r="D8" s="88" t="s">
        <v>27</v>
      </c>
      <c r="E8" s="88" t="s">
        <v>34</v>
      </c>
      <c r="F8" s="53">
        <v>0</v>
      </c>
      <c r="G8" s="53" t="s">
        <v>499</v>
      </c>
      <c r="H8" s="53">
        <v>0</v>
      </c>
      <c r="I8" s="53">
        <v>0</v>
      </c>
      <c r="J8" s="53">
        <v>0</v>
      </c>
      <c r="K8" s="53">
        <v>0</v>
      </c>
      <c r="L8" s="88"/>
      <c r="M8" s="88"/>
      <c r="N8" s="50">
        <f>Capstones!$F8+Capstones!$G8+Capstones!$H8+Capstones!$I8+Capstones!$J8+Capstones!$K8</f>
        <v>0</v>
      </c>
      <c r="O8" s="50">
        <f>Capstones!$N8/30*100</f>
        <v>0</v>
      </c>
      <c r="P8" s="50">
        <f>Capstones!$O8*0.6</f>
        <v>0</v>
      </c>
      <c r="Q8" s="53">
        <v>0</v>
      </c>
      <c r="R8" s="53">
        <v>0</v>
      </c>
      <c r="S8" s="53"/>
      <c r="T8" s="88">
        <v>0</v>
      </c>
      <c r="U8" s="53"/>
      <c r="V8" s="53">
        <v>0</v>
      </c>
      <c r="W8" s="88">
        <v>0</v>
      </c>
      <c r="X8" s="53"/>
      <c r="Y8" s="50">
        <f>Capstones!$Q8+Capstones!$R8+Capstones!$T8+Capstones!$V8+Capstones!$W8</f>
        <v>0</v>
      </c>
      <c r="Z8" s="50">
        <f>Capstones!$Y8/25*100</f>
        <v>0</v>
      </c>
      <c r="AA8" s="50">
        <f>Capstones!$Z8*0.6</f>
        <v>0</v>
      </c>
      <c r="AB8" s="53"/>
      <c r="AC8" s="53">
        <v>3</v>
      </c>
      <c r="AD8" s="53">
        <v>3</v>
      </c>
      <c r="AE8" s="53">
        <v>3</v>
      </c>
      <c r="AF8" s="53">
        <v>2</v>
      </c>
      <c r="AG8" s="53">
        <v>2</v>
      </c>
      <c r="AH8" s="53">
        <v>2</v>
      </c>
      <c r="AI8" s="88"/>
      <c r="AJ8" s="51">
        <f t="shared" si="0"/>
        <v>15</v>
      </c>
      <c r="AK8" s="51">
        <f t="shared" si="1"/>
        <v>50</v>
      </c>
      <c r="AL8" s="51">
        <f t="shared" si="2"/>
        <v>30</v>
      </c>
      <c r="AM8" s="53" t="s">
        <v>499</v>
      </c>
      <c r="AN8" s="53" t="s">
        <v>499</v>
      </c>
      <c r="AO8" s="53"/>
      <c r="AP8" s="53"/>
      <c r="AQ8" s="53"/>
      <c r="AR8" s="53" t="s">
        <v>499</v>
      </c>
      <c r="AS8" s="53"/>
      <c r="AT8" s="88"/>
      <c r="AU8" s="51">
        <f t="shared" si="3"/>
        <v>0</v>
      </c>
      <c r="AV8" s="51">
        <f t="shared" si="4"/>
        <v>0</v>
      </c>
      <c r="AW8" s="51">
        <f t="shared" si="5"/>
        <v>0</v>
      </c>
    </row>
    <row r="9" spans="1:49" ht="23.1" customHeight="1" x14ac:dyDescent="0.3">
      <c r="A9" s="18">
        <v>6</v>
      </c>
      <c r="B9" s="18" t="s">
        <v>35</v>
      </c>
      <c r="C9" s="91" t="s">
        <v>36</v>
      </c>
      <c r="D9" s="18" t="s">
        <v>27</v>
      </c>
      <c r="E9" s="18" t="s">
        <v>24</v>
      </c>
      <c r="F9" s="39">
        <v>4</v>
      </c>
      <c r="G9" s="39">
        <v>4</v>
      </c>
      <c r="H9" s="39">
        <v>4</v>
      </c>
      <c r="I9" s="39">
        <v>3</v>
      </c>
      <c r="J9" s="39">
        <v>4</v>
      </c>
      <c r="K9" s="39">
        <v>3</v>
      </c>
      <c r="L9" s="18"/>
      <c r="M9" s="18"/>
      <c r="N9" s="51">
        <f>Capstones!$F9+Capstones!$G9+Capstones!$H9+Capstones!$I9+Capstones!$J9+Capstones!$K9</f>
        <v>22</v>
      </c>
      <c r="O9" s="51">
        <f>Capstones!$N9/30*100</f>
        <v>73.333333333333329</v>
      </c>
      <c r="P9" s="51">
        <f>Capstones!$O9*0.6</f>
        <v>43.999999999999993</v>
      </c>
      <c r="Q9" s="39">
        <v>4</v>
      </c>
      <c r="R9" s="39">
        <v>4.666666666666667</v>
      </c>
      <c r="S9" s="39"/>
      <c r="T9" s="39">
        <v>5</v>
      </c>
      <c r="U9" s="39"/>
      <c r="V9" s="39">
        <v>5</v>
      </c>
      <c r="W9" s="39">
        <v>5</v>
      </c>
      <c r="X9" s="39"/>
      <c r="Y9" s="50">
        <f>Capstones!$Q9+Capstones!$R9+Capstones!$T9+Capstones!$V9+Capstones!$W9</f>
        <v>23.666666666666668</v>
      </c>
      <c r="Z9" s="50">
        <f>Capstones!$Y9/25*100</f>
        <v>94.666666666666671</v>
      </c>
      <c r="AA9" s="50">
        <f>Capstones!$Z9*0.6</f>
        <v>56.800000000000004</v>
      </c>
      <c r="AB9" s="39"/>
      <c r="AC9" s="39">
        <v>5</v>
      </c>
      <c r="AD9" s="39">
        <v>5</v>
      </c>
      <c r="AE9" s="39">
        <v>5</v>
      </c>
      <c r="AF9" s="39">
        <v>4</v>
      </c>
      <c r="AG9" s="39">
        <v>4</v>
      </c>
      <c r="AH9" s="39">
        <v>4</v>
      </c>
      <c r="AI9" s="39"/>
      <c r="AJ9" s="51">
        <f t="shared" si="0"/>
        <v>27</v>
      </c>
      <c r="AK9" s="51">
        <f t="shared" si="1"/>
        <v>90</v>
      </c>
      <c r="AL9" s="51">
        <f t="shared" si="2"/>
        <v>54</v>
      </c>
      <c r="AM9" s="39">
        <v>3.6666666666666665</v>
      </c>
      <c r="AN9" s="39">
        <v>4.5</v>
      </c>
      <c r="AO9" s="39"/>
      <c r="AP9" s="39"/>
      <c r="AQ9" s="39"/>
      <c r="AR9" s="39">
        <v>4.25</v>
      </c>
      <c r="AS9" s="39"/>
      <c r="AT9" s="39"/>
      <c r="AU9" s="51">
        <f t="shared" si="3"/>
        <v>12.416666666666666</v>
      </c>
      <c r="AV9" s="51">
        <f t="shared" si="4"/>
        <v>82.777777777777771</v>
      </c>
      <c r="AW9" s="51">
        <f t="shared" si="5"/>
        <v>49.666666666666664</v>
      </c>
    </row>
    <row r="10" spans="1:49" ht="23.1" customHeight="1" x14ac:dyDescent="0.3">
      <c r="A10" s="88">
        <v>7</v>
      </c>
      <c r="B10" s="88" t="s">
        <v>37</v>
      </c>
      <c r="C10" s="90" t="s">
        <v>38</v>
      </c>
      <c r="D10" s="88" t="s">
        <v>27</v>
      </c>
      <c r="E10" s="88" t="s">
        <v>24</v>
      </c>
      <c r="F10" s="53">
        <v>3</v>
      </c>
      <c r="G10" s="53">
        <v>4</v>
      </c>
      <c r="H10" s="53">
        <v>3</v>
      </c>
      <c r="I10" s="53">
        <v>3</v>
      </c>
      <c r="J10" s="53">
        <v>4</v>
      </c>
      <c r="K10" s="53">
        <v>2</v>
      </c>
      <c r="L10" s="88"/>
      <c r="M10" s="88"/>
      <c r="N10" s="50">
        <f>Capstones!$F10+Capstones!$G10+Capstones!$H10+Capstones!$I10+Capstones!$J10+Capstones!$K10</f>
        <v>19</v>
      </c>
      <c r="O10" s="50">
        <f>Capstones!$N10/30*100</f>
        <v>63.333333333333329</v>
      </c>
      <c r="P10" s="50">
        <f>Capstones!$O10*0.6</f>
        <v>37.999999999999993</v>
      </c>
      <c r="Q10" s="53">
        <v>5</v>
      </c>
      <c r="R10" s="53">
        <v>5</v>
      </c>
      <c r="S10" s="53"/>
      <c r="T10" s="53">
        <v>4</v>
      </c>
      <c r="U10" s="53"/>
      <c r="V10" s="53">
        <v>5</v>
      </c>
      <c r="W10" s="53">
        <v>5</v>
      </c>
      <c r="X10" s="53"/>
      <c r="Y10" s="50">
        <f>Capstones!$Q10+Capstones!$R10+Capstones!$T10+Capstones!$V10+Capstones!$W10</f>
        <v>24</v>
      </c>
      <c r="Z10" s="50">
        <f>Capstones!$Y10/25*100</f>
        <v>96</v>
      </c>
      <c r="AA10" s="50">
        <f>Capstones!$Z10*0.6</f>
        <v>57.599999999999994</v>
      </c>
      <c r="AB10" s="53"/>
      <c r="AC10" s="53">
        <v>3.3333333333333335</v>
      </c>
      <c r="AD10" s="53">
        <v>4</v>
      </c>
      <c r="AE10" s="53">
        <v>4</v>
      </c>
      <c r="AF10" s="53">
        <v>4</v>
      </c>
      <c r="AG10" s="53">
        <v>4</v>
      </c>
      <c r="AH10" s="53">
        <v>4</v>
      </c>
      <c r="AI10" s="88"/>
      <c r="AJ10" s="51">
        <f t="shared" si="0"/>
        <v>23.333333333333336</v>
      </c>
      <c r="AK10" s="51">
        <f t="shared" si="1"/>
        <v>77.777777777777786</v>
      </c>
      <c r="AL10" s="51">
        <f t="shared" si="2"/>
        <v>46.666666666666671</v>
      </c>
      <c r="AM10" s="53">
        <v>3</v>
      </c>
      <c r="AN10" s="53">
        <v>3</v>
      </c>
      <c r="AO10" s="53"/>
      <c r="AP10" s="53"/>
      <c r="AQ10" s="53"/>
      <c r="AR10" s="53">
        <v>3</v>
      </c>
      <c r="AS10" s="53"/>
      <c r="AT10" s="88"/>
      <c r="AU10" s="51">
        <f t="shared" si="3"/>
        <v>9</v>
      </c>
      <c r="AV10" s="51">
        <f t="shared" si="4"/>
        <v>60</v>
      </c>
      <c r="AW10" s="51">
        <f t="shared" si="5"/>
        <v>36</v>
      </c>
    </row>
    <row r="11" spans="1:49" ht="23.1" customHeight="1" x14ac:dyDescent="0.3">
      <c r="A11" s="18">
        <v>8</v>
      </c>
      <c r="B11" s="18" t="s">
        <v>39</v>
      </c>
      <c r="C11" s="91" t="s">
        <v>40</v>
      </c>
      <c r="D11" s="18" t="s">
        <v>27</v>
      </c>
      <c r="E11" s="18" t="s">
        <v>15</v>
      </c>
      <c r="F11" s="39">
        <v>3</v>
      </c>
      <c r="G11" s="39">
        <v>2.6666666666666665</v>
      </c>
      <c r="H11" s="39">
        <v>5</v>
      </c>
      <c r="I11" s="39">
        <v>3</v>
      </c>
      <c r="J11" s="39">
        <v>3</v>
      </c>
      <c r="K11" s="39">
        <v>2</v>
      </c>
      <c r="L11" s="18"/>
      <c r="M11" s="18"/>
      <c r="N11" s="51">
        <f>Capstones!$F11+Capstones!$G11+Capstones!$H11+Capstones!$I11+Capstones!$J11+Capstones!$K11</f>
        <v>18.666666666666664</v>
      </c>
      <c r="O11" s="51">
        <f>Capstones!$N11/30*100</f>
        <v>62.222222222222214</v>
      </c>
      <c r="P11" s="51">
        <f>Capstones!$O11*0.6</f>
        <v>37.333333333333329</v>
      </c>
      <c r="Q11" s="39">
        <v>4</v>
      </c>
      <c r="R11" s="39">
        <v>4</v>
      </c>
      <c r="S11" s="39"/>
      <c r="T11" s="39">
        <v>4</v>
      </c>
      <c r="U11" s="39"/>
      <c r="V11" s="39">
        <v>4.666666666666667</v>
      </c>
      <c r="W11" s="39">
        <v>4</v>
      </c>
      <c r="X11" s="39"/>
      <c r="Y11" s="50">
        <f>Capstones!$Q11+Capstones!$R11+Capstones!$T11+Capstones!$V11+Capstones!$W11</f>
        <v>20.666666666666668</v>
      </c>
      <c r="Z11" s="50">
        <f>Capstones!$Y11/25*100</f>
        <v>82.666666666666671</v>
      </c>
      <c r="AA11" s="50">
        <f>Capstones!$Z11*0.6</f>
        <v>49.6</v>
      </c>
      <c r="AB11" s="39"/>
      <c r="AC11" s="39">
        <v>3.1666666666666665</v>
      </c>
      <c r="AD11" s="39">
        <v>3</v>
      </c>
      <c r="AE11" s="39">
        <v>3</v>
      </c>
      <c r="AF11" s="39">
        <v>2.5</v>
      </c>
      <c r="AG11" s="39">
        <v>2.5</v>
      </c>
      <c r="AH11" s="39">
        <v>2.5</v>
      </c>
      <c r="AI11" s="39"/>
      <c r="AJ11" s="51">
        <f t="shared" si="0"/>
        <v>16.666666666666664</v>
      </c>
      <c r="AK11" s="51">
        <f t="shared" si="1"/>
        <v>55.55555555555555</v>
      </c>
      <c r="AL11" s="51">
        <f t="shared" si="2"/>
        <v>33.333333333333329</v>
      </c>
      <c r="AM11" s="39">
        <v>4</v>
      </c>
      <c r="AN11" s="39">
        <v>4</v>
      </c>
      <c r="AO11" s="39"/>
      <c r="AP11" s="39"/>
      <c r="AQ11" s="39"/>
      <c r="AR11" s="39">
        <v>4.125</v>
      </c>
      <c r="AS11" s="39"/>
      <c r="AT11" s="39"/>
      <c r="AU11" s="51">
        <f t="shared" si="3"/>
        <v>12.125</v>
      </c>
      <c r="AV11" s="51">
        <f t="shared" si="4"/>
        <v>80.833333333333329</v>
      </c>
      <c r="AW11" s="51">
        <f t="shared" si="5"/>
        <v>48.499999999999993</v>
      </c>
    </row>
    <row r="12" spans="1:49" ht="23.1" customHeight="1" x14ac:dyDescent="0.3">
      <c r="A12" s="88">
        <v>9</v>
      </c>
      <c r="B12" s="88" t="s">
        <v>41</v>
      </c>
      <c r="C12" s="90" t="s">
        <v>42</v>
      </c>
      <c r="D12" s="88" t="s">
        <v>23</v>
      </c>
      <c r="E12" s="88" t="s">
        <v>24</v>
      </c>
      <c r="F12" s="53">
        <v>2</v>
      </c>
      <c r="G12" s="53">
        <v>4</v>
      </c>
      <c r="H12" s="53">
        <v>3</v>
      </c>
      <c r="I12" s="53">
        <v>3</v>
      </c>
      <c r="J12" s="53">
        <v>3</v>
      </c>
      <c r="K12" s="53">
        <v>2</v>
      </c>
      <c r="L12" s="88"/>
      <c r="M12" s="88"/>
      <c r="N12" s="50">
        <f>Capstones!$F12+Capstones!$G12+Capstones!$H12+Capstones!$I12+Capstones!$J12+Capstones!$K12</f>
        <v>17</v>
      </c>
      <c r="O12" s="50">
        <f>Capstones!$N12/30*100</f>
        <v>56.666666666666664</v>
      </c>
      <c r="P12" s="50">
        <f>Capstones!$O12*0.6</f>
        <v>34</v>
      </c>
      <c r="Q12" s="53">
        <v>4</v>
      </c>
      <c r="R12" s="53">
        <v>4</v>
      </c>
      <c r="S12" s="53"/>
      <c r="T12" s="53">
        <v>4</v>
      </c>
      <c r="U12" s="53"/>
      <c r="V12" s="53">
        <v>4.666666666666667</v>
      </c>
      <c r="W12" s="53">
        <v>4</v>
      </c>
      <c r="X12" s="53"/>
      <c r="Y12" s="50">
        <f>Capstones!$Q12+Capstones!$R12+Capstones!$T12+Capstones!$V12+Capstones!$W12</f>
        <v>20.666666666666668</v>
      </c>
      <c r="Z12" s="50">
        <f>Capstones!$Y12/25*100</f>
        <v>82.666666666666671</v>
      </c>
      <c r="AA12" s="50">
        <f>Capstones!$Z12*0.6</f>
        <v>49.6</v>
      </c>
      <c r="AB12" s="53"/>
      <c r="AC12" s="53">
        <v>3.3333333333333335</v>
      </c>
      <c r="AD12" s="53">
        <v>4</v>
      </c>
      <c r="AE12" s="53">
        <v>4</v>
      </c>
      <c r="AF12" s="53">
        <v>3</v>
      </c>
      <c r="AG12" s="53">
        <v>3</v>
      </c>
      <c r="AH12" s="53">
        <v>4</v>
      </c>
      <c r="AI12" s="53"/>
      <c r="AJ12" s="51">
        <f t="shared" si="0"/>
        <v>21.333333333333336</v>
      </c>
      <c r="AK12" s="51">
        <f t="shared" si="1"/>
        <v>71.111111111111114</v>
      </c>
      <c r="AL12" s="51">
        <f t="shared" si="2"/>
        <v>42.666666666666664</v>
      </c>
      <c r="AM12" s="53">
        <v>3.5</v>
      </c>
      <c r="AN12" s="53">
        <v>3.5</v>
      </c>
      <c r="AO12" s="53"/>
      <c r="AP12" s="53"/>
      <c r="AQ12" s="53"/>
      <c r="AR12" s="53">
        <v>3.5</v>
      </c>
      <c r="AS12" s="53"/>
      <c r="AT12" s="53"/>
      <c r="AU12" s="51">
        <f t="shared" si="3"/>
        <v>10.5</v>
      </c>
      <c r="AV12" s="51">
        <f t="shared" si="4"/>
        <v>70</v>
      </c>
      <c r="AW12" s="51">
        <f t="shared" si="5"/>
        <v>42</v>
      </c>
    </row>
    <row r="13" spans="1:49" ht="23.1" customHeight="1" x14ac:dyDescent="0.3">
      <c r="A13" s="18">
        <v>10</v>
      </c>
      <c r="B13" s="18" t="s">
        <v>43</v>
      </c>
      <c r="C13" s="91" t="s">
        <v>44</v>
      </c>
      <c r="D13" s="18" t="s">
        <v>27</v>
      </c>
      <c r="E13" s="18" t="s">
        <v>24</v>
      </c>
      <c r="F13" s="39">
        <v>4</v>
      </c>
      <c r="G13" s="39">
        <v>4</v>
      </c>
      <c r="H13" s="39">
        <v>4</v>
      </c>
      <c r="I13" s="39">
        <v>4</v>
      </c>
      <c r="J13" s="39">
        <v>4</v>
      </c>
      <c r="K13" s="39">
        <v>4</v>
      </c>
      <c r="L13" s="18"/>
      <c r="M13" s="18"/>
      <c r="N13" s="51">
        <f>Capstones!$F13+Capstones!$G13+Capstones!$H13+Capstones!$I13+Capstones!$J13+Capstones!$K13</f>
        <v>24</v>
      </c>
      <c r="O13" s="51">
        <f>Capstones!$N13/30*100</f>
        <v>80</v>
      </c>
      <c r="P13" s="51">
        <f>Capstones!$O13*0.6</f>
        <v>48</v>
      </c>
      <c r="Q13" s="39">
        <v>4</v>
      </c>
      <c r="R13" s="39">
        <v>4.333333333333333</v>
      </c>
      <c r="S13" s="39"/>
      <c r="T13" s="39">
        <v>5</v>
      </c>
      <c r="U13" s="39"/>
      <c r="V13" s="39">
        <v>4.666666666666667</v>
      </c>
      <c r="W13" s="39">
        <v>4</v>
      </c>
      <c r="X13" s="39"/>
      <c r="Y13" s="50">
        <f>Capstones!$Q13+Capstones!$R13+Capstones!$T13+Capstones!$V13+Capstones!$W13</f>
        <v>22</v>
      </c>
      <c r="Z13" s="50">
        <f>Capstones!$Y13/25*100</f>
        <v>88</v>
      </c>
      <c r="AA13" s="50">
        <f>Capstones!$Z13*0.6</f>
        <v>52.8</v>
      </c>
      <c r="AB13" s="39"/>
      <c r="AC13" s="39">
        <v>4.333333333333333</v>
      </c>
      <c r="AD13" s="39">
        <v>3</v>
      </c>
      <c r="AE13" s="39">
        <v>3</v>
      </c>
      <c r="AF13" s="39">
        <v>4</v>
      </c>
      <c r="AG13" s="39">
        <v>4</v>
      </c>
      <c r="AH13" s="39">
        <v>4</v>
      </c>
      <c r="AI13" s="39"/>
      <c r="AJ13" s="51">
        <f t="shared" si="0"/>
        <v>22.333333333333332</v>
      </c>
      <c r="AK13" s="51">
        <f t="shared" si="1"/>
        <v>74.444444444444429</v>
      </c>
      <c r="AL13" s="51">
        <f t="shared" si="2"/>
        <v>44.666666666666657</v>
      </c>
      <c r="AM13" s="39">
        <v>4.333333333333333</v>
      </c>
      <c r="AN13" s="39">
        <v>5</v>
      </c>
      <c r="AO13" s="39"/>
      <c r="AP13" s="39"/>
      <c r="AQ13" s="39"/>
      <c r="AR13" s="39">
        <v>4.5</v>
      </c>
      <c r="AS13" s="39"/>
      <c r="AT13" s="39"/>
      <c r="AU13" s="51">
        <f t="shared" si="3"/>
        <v>13.833333333333332</v>
      </c>
      <c r="AV13" s="51">
        <f t="shared" si="4"/>
        <v>92.222222222222214</v>
      </c>
      <c r="AW13" s="51">
        <f t="shared" si="5"/>
        <v>55.333333333333329</v>
      </c>
    </row>
    <row r="14" spans="1:49" ht="23.1" customHeight="1" x14ac:dyDescent="0.3">
      <c r="A14" s="88">
        <v>11</v>
      </c>
      <c r="B14" s="88" t="s">
        <v>45</v>
      </c>
      <c r="C14" s="90" t="s">
        <v>46</v>
      </c>
      <c r="D14" s="88" t="s">
        <v>27</v>
      </c>
      <c r="E14" s="88" t="s">
        <v>47</v>
      </c>
      <c r="F14" s="53">
        <v>2.5</v>
      </c>
      <c r="G14" s="53">
        <v>3</v>
      </c>
      <c r="H14" s="53">
        <v>3</v>
      </c>
      <c r="I14" s="53">
        <v>2.5</v>
      </c>
      <c r="J14" s="53">
        <v>3</v>
      </c>
      <c r="K14" s="53">
        <v>2.5</v>
      </c>
      <c r="L14" s="88"/>
      <c r="M14" s="88"/>
      <c r="N14" s="50">
        <f>Capstones!$F14+Capstones!$G14+Capstones!$H14+Capstones!$I14+Capstones!$J14+Capstones!$K14</f>
        <v>16.5</v>
      </c>
      <c r="O14" s="50">
        <f>Capstones!$N14/30*100</f>
        <v>55.000000000000007</v>
      </c>
      <c r="P14" s="50">
        <f>Capstones!$O14*0.6</f>
        <v>33</v>
      </c>
      <c r="Q14" s="53">
        <v>4</v>
      </c>
      <c r="R14" s="53">
        <v>4.666666666666667</v>
      </c>
      <c r="S14" s="53"/>
      <c r="T14" s="53">
        <v>4</v>
      </c>
      <c r="U14" s="53"/>
      <c r="V14" s="53">
        <v>3.6666666666666665</v>
      </c>
      <c r="W14" s="53">
        <v>4</v>
      </c>
      <c r="X14" s="53"/>
      <c r="Y14" s="50">
        <f>Capstones!$Q14+Capstones!$R14+Capstones!$T14+Capstones!$V14+Capstones!$W14</f>
        <v>20.333333333333336</v>
      </c>
      <c r="Z14" s="50">
        <f>Capstones!$Y14/25*100</f>
        <v>81.333333333333343</v>
      </c>
      <c r="AA14" s="50">
        <f>Capstones!$Z14*0.6</f>
        <v>48.800000000000004</v>
      </c>
      <c r="AB14" s="53"/>
      <c r="AC14" s="53">
        <v>3</v>
      </c>
      <c r="AD14" s="53">
        <v>4</v>
      </c>
      <c r="AE14" s="53">
        <v>4</v>
      </c>
      <c r="AF14" s="53">
        <v>0</v>
      </c>
      <c r="AG14" s="53">
        <v>3.5</v>
      </c>
      <c r="AH14" s="53">
        <v>4</v>
      </c>
      <c r="AI14" s="53"/>
      <c r="AJ14" s="51">
        <f t="shared" si="0"/>
        <v>18.5</v>
      </c>
      <c r="AK14" s="51">
        <f t="shared" si="1"/>
        <v>61.666666666666671</v>
      </c>
      <c r="AL14" s="51">
        <f t="shared" si="2"/>
        <v>37</v>
      </c>
      <c r="AM14" s="53">
        <v>2.6666666666666665</v>
      </c>
      <c r="AN14" s="53">
        <v>2</v>
      </c>
      <c r="AO14" s="53"/>
      <c r="AP14" s="53"/>
      <c r="AQ14" s="53"/>
      <c r="AR14" s="53">
        <v>2.75</v>
      </c>
      <c r="AS14" s="53"/>
      <c r="AT14" s="53"/>
      <c r="AU14" s="51">
        <f t="shared" si="3"/>
        <v>7.4166666666666661</v>
      </c>
      <c r="AV14" s="51">
        <f t="shared" si="4"/>
        <v>49.444444444444443</v>
      </c>
      <c r="AW14" s="51">
        <f t="shared" si="5"/>
        <v>29.666666666666664</v>
      </c>
    </row>
    <row r="15" spans="1:49" ht="23.1" customHeight="1" x14ac:dyDescent="0.3">
      <c r="A15" s="18">
        <v>12</v>
      </c>
      <c r="B15" s="18" t="s">
        <v>48</v>
      </c>
      <c r="C15" s="91" t="s">
        <v>49</v>
      </c>
      <c r="D15" s="18" t="s">
        <v>27</v>
      </c>
      <c r="E15" s="18" t="s">
        <v>47</v>
      </c>
      <c r="F15" s="39">
        <v>3</v>
      </c>
      <c r="G15" s="39">
        <v>2.6666666666666665</v>
      </c>
      <c r="H15" s="39">
        <v>3</v>
      </c>
      <c r="I15" s="39">
        <v>2.5</v>
      </c>
      <c r="J15" s="39">
        <v>3</v>
      </c>
      <c r="K15" s="39">
        <v>3</v>
      </c>
      <c r="L15" s="18"/>
      <c r="M15" s="18"/>
      <c r="N15" s="51">
        <f>Capstones!$F15+Capstones!$G15+Capstones!$H15+Capstones!$I15+Capstones!$J15+Capstones!$K15</f>
        <v>17.166666666666664</v>
      </c>
      <c r="O15" s="51">
        <f>Capstones!$N15/30*100</f>
        <v>57.222222222222221</v>
      </c>
      <c r="P15" s="51">
        <f>Capstones!$O15*0.6</f>
        <v>34.333333333333329</v>
      </c>
      <c r="Q15" s="39">
        <v>5</v>
      </c>
      <c r="R15" s="39">
        <v>4.333333333333333</v>
      </c>
      <c r="S15" s="39"/>
      <c r="T15" s="39">
        <v>4</v>
      </c>
      <c r="U15" s="39"/>
      <c r="V15" s="39">
        <v>3.6666666666666665</v>
      </c>
      <c r="W15" s="39">
        <v>4</v>
      </c>
      <c r="X15" s="39"/>
      <c r="Y15" s="50">
        <f>Capstones!$Q15+Capstones!$R15+Capstones!$T15+Capstones!$V15+Capstones!$W15</f>
        <v>21</v>
      </c>
      <c r="Z15" s="50">
        <f>Capstones!$Y15/25*100</f>
        <v>84</v>
      </c>
      <c r="AA15" s="50">
        <f>Capstones!$Z15*0.6</f>
        <v>50.4</v>
      </c>
      <c r="AB15" s="39"/>
      <c r="AC15" s="39">
        <v>3.8333333333333335</v>
      </c>
      <c r="AD15" s="39">
        <v>4</v>
      </c>
      <c r="AE15" s="39">
        <v>4</v>
      </c>
      <c r="AF15" s="39">
        <v>0</v>
      </c>
      <c r="AG15" s="39">
        <v>4</v>
      </c>
      <c r="AH15" s="39">
        <v>4</v>
      </c>
      <c r="AI15" s="39"/>
      <c r="AJ15" s="51">
        <f t="shared" si="0"/>
        <v>19.833333333333336</v>
      </c>
      <c r="AK15" s="51">
        <f t="shared" si="1"/>
        <v>66.111111111111114</v>
      </c>
      <c r="AL15" s="51">
        <f t="shared" si="2"/>
        <v>39.666666666666664</v>
      </c>
      <c r="AM15" s="39">
        <v>3.5</v>
      </c>
      <c r="AN15" s="39">
        <v>2.75</v>
      </c>
      <c r="AO15" s="39"/>
      <c r="AP15" s="39"/>
      <c r="AQ15" s="39"/>
      <c r="AR15" s="39">
        <v>3.5</v>
      </c>
      <c r="AS15" s="39"/>
      <c r="AT15" s="39"/>
      <c r="AU15" s="51">
        <f t="shared" si="3"/>
        <v>9.75</v>
      </c>
      <c r="AV15" s="51">
        <f t="shared" si="4"/>
        <v>65</v>
      </c>
      <c r="AW15" s="51">
        <f t="shared" si="5"/>
        <v>39</v>
      </c>
    </row>
    <row r="16" spans="1:49" ht="23.1" customHeight="1" x14ac:dyDescent="0.3">
      <c r="A16" s="88">
        <v>13</v>
      </c>
      <c r="B16" s="88" t="s">
        <v>50</v>
      </c>
      <c r="C16" s="90" t="s">
        <v>51</v>
      </c>
      <c r="D16" s="88" t="s">
        <v>27</v>
      </c>
      <c r="E16" s="88" t="s">
        <v>24</v>
      </c>
      <c r="F16" s="53">
        <v>2</v>
      </c>
      <c r="G16" s="53">
        <v>3.6666666666666665</v>
      </c>
      <c r="H16" s="53">
        <v>3</v>
      </c>
      <c r="I16" s="53">
        <v>2</v>
      </c>
      <c r="J16" s="53">
        <v>4</v>
      </c>
      <c r="K16" s="53">
        <v>2</v>
      </c>
      <c r="L16" s="88"/>
      <c r="M16" s="88"/>
      <c r="N16" s="50">
        <f>Capstones!$F16+Capstones!$G16+Capstones!$H16+Capstones!$I16+Capstones!$J16+Capstones!$K16</f>
        <v>16.666666666666664</v>
      </c>
      <c r="O16" s="50">
        <f>Capstones!$N16/30*100</f>
        <v>55.55555555555555</v>
      </c>
      <c r="P16" s="50">
        <f>Capstones!$O16*0.6</f>
        <v>33.333333333333329</v>
      </c>
      <c r="Q16" s="53">
        <v>4</v>
      </c>
      <c r="R16" s="53">
        <v>4</v>
      </c>
      <c r="S16" s="53"/>
      <c r="T16" s="53">
        <v>4</v>
      </c>
      <c r="U16" s="53"/>
      <c r="V16" s="53">
        <v>4</v>
      </c>
      <c r="W16" s="53">
        <v>4</v>
      </c>
      <c r="X16" s="53"/>
      <c r="Y16" s="50">
        <f>Capstones!$Q16+Capstones!$R16+Capstones!$T16+Capstones!$V16+Capstones!$W16</f>
        <v>20</v>
      </c>
      <c r="Z16" s="50">
        <f>Capstones!$Y16/25*100</f>
        <v>80</v>
      </c>
      <c r="AA16" s="50">
        <f>Capstones!$Z16*0.6</f>
        <v>48</v>
      </c>
      <c r="AB16" s="53"/>
      <c r="AC16" s="53">
        <v>3.3333333333333335</v>
      </c>
      <c r="AD16" s="53">
        <v>3</v>
      </c>
      <c r="AE16" s="53">
        <v>3</v>
      </c>
      <c r="AF16" s="53">
        <v>3</v>
      </c>
      <c r="AG16" s="53">
        <v>3</v>
      </c>
      <c r="AH16" s="53">
        <v>3</v>
      </c>
      <c r="AI16" s="88"/>
      <c r="AJ16" s="51">
        <f t="shared" si="0"/>
        <v>18.333333333333336</v>
      </c>
      <c r="AK16" s="51">
        <f t="shared" si="1"/>
        <v>61.111111111111114</v>
      </c>
      <c r="AL16" s="51">
        <f t="shared" si="2"/>
        <v>36.666666666666664</v>
      </c>
      <c r="AM16" s="53">
        <v>3</v>
      </c>
      <c r="AN16" s="53">
        <v>2.75</v>
      </c>
      <c r="AO16" s="53"/>
      <c r="AP16" s="53"/>
      <c r="AQ16" s="53"/>
      <c r="AR16" s="53">
        <v>3</v>
      </c>
      <c r="AS16" s="53"/>
      <c r="AT16" s="88"/>
      <c r="AU16" s="51">
        <f t="shared" si="3"/>
        <v>8.75</v>
      </c>
      <c r="AV16" s="51">
        <f t="shared" si="4"/>
        <v>58.333333333333336</v>
      </c>
      <c r="AW16" s="51">
        <f t="shared" si="5"/>
        <v>35</v>
      </c>
    </row>
    <row r="17" spans="1:49" ht="23.1" customHeight="1" x14ac:dyDescent="0.3">
      <c r="A17" s="18">
        <v>14</v>
      </c>
      <c r="B17" s="18" t="s">
        <v>52</v>
      </c>
      <c r="C17" s="91" t="s">
        <v>53</v>
      </c>
      <c r="D17" s="18" t="s">
        <v>23</v>
      </c>
      <c r="E17" s="18" t="s">
        <v>47</v>
      </c>
      <c r="F17" s="39">
        <v>3</v>
      </c>
      <c r="G17" s="39">
        <v>3.3333333333333335</v>
      </c>
      <c r="H17" s="39">
        <v>3</v>
      </c>
      <c r="I17" s="39">
        <v>3</v>
      </c>
      <c r="J17" s="39">
        <v>2.5</v>
      </c>
      <c r="K17" s="39">
        <v>2.5</v>
      </c>
      <c r="L17" s="18"/>
      <c r="M17" s="18"/>
      <c r="N17" s="51">
        <f>Capstones!$F17+Capstones!$G17+Capstones!$H17+Capstones!$I17+Capstones!$J17+Capstones!$K17</f>
        <v>17.333333333333336</v>
      </c>
      <c r="O17" s="51">
        <f>Capstones!$N17/30*100</f>
        <v>57.777777777777786</v>
      </c>
      <c r="P17" s="51">
        <f>Capstones!$O17*0.6</f>
        <v>34.666666666666671</v>
      </c>
      <c r="Q17" s="39">
        <v>4</v>
      </c>
      <c r="R17" s="39">
        <v>4.333333333333333</v>
      </c>
      <c r="S17" s="39"/>
      <c r="T17" s="39">
        <v>5</v>
      </c>
      <c r="U17" s="39"/>
      <c r="V17" s="39">
        <v>3.3333333333333335</v>
      </c>
      <c r="W17" s="39">
        <v>4</v>
      </c>
      <c r="X17" s="39"/>
      <c r="Y17" s="50">
        <f>Capstones!$Q17+Capstones!$R17+Capstones!$T17+Capstones!$V17+Capstones!$W17</f>
        <v>20.666666666666664</v>
      </c>
      <c r="Z17" s="50">
        <f>Capstones!$Y17/25*100</f>
        <v>82.666666666666657</v>
      </c>
      <c r="AA17" s="50">
        <f>Capstones!$Z17*0.6</f>
        <v>49.599999999999994</v>
      </c>
      <c r="AB17" s="39"/>
      <c r="AC17" s="39">
        <v>3.8333333333333335</v>
      </c>
      <c r="AD17" s="39">
        <v>3.5</v>
      </c>
      <c r="AE17" s="39">
        <v>3.5</v>
      </c>
      <c r="AF17" s="39">
        <v>0</v>
      </c>
      <c r="AG17" s="39">
        <v>3</v>
      </c>
      <c r="AH17" s="39">
        <v>3.5</v>
      </c>
      <c r="AI17" s="39"/>
      <c r="AJ17" s="51">
        <f t="shared" si="0"/>
        <v>17.333333333333336</v>
      </c>
      <c r="AK17" s="51">
        <f t="shared" si="1"/>
        <v>57.777777777777786</v>
      </c>
      <c r="AL17" s="51">
        <f t="shared" si="2"/>
        <v>34.666666666666671</v>
      </c>
      <c r="AM17" s="39">
        <v>3.5</v>
      </c>
      <c r="AN17" s="39">
        <v>3.75</v>
      </c>
      <c r="AO17" s="39"/>
      <c r="AP17" s="39"/>
      <c r="AQ17" s="39"/>
      <c r="AR17" s="39">
        <v>3.5</v>
      </c>
      <c r="AS17" s="39"/>
      <c r="AT17" s="39"/>
      <c r="AU17" s="51">
        <f t="shared" si="3"/>
        <v>10.75</v>
      </c>
      <c r="AV17" s="51">
        <f t="shared" si="4"/>
        <v>71.666666666666671</v>
      </c>
      <c r="AW17" s="51">
        <f t="shared" si="5"/>
        <v>43</v>
      </c>
    </row>
    <row r="18" spans="1:49" ht="23.1" customHeight="1" x14ac:dyDescent="0.3">
      <c r="A18" s="88">
        <v>15</v>
      </c>
      <c r="B18" s="88" t="s">
        <v>54</v>
      </c>
      <c r="C18" s="90" t="s">
        <v>55</v>
      </c>
      <c r="D18" s="88" t="s">
        <v>23</v>
      </c>
      <c r="E18" s="88" t="s">
        <v>15</v>
      </c>
      <c r="F18" s="53">
        <v>3</v>
      </c>
      <c r="G18" s="53">
        <v>2.6666666666666665</v>
      </c>
      <c r="H18" s="53">
        <v>4</v>
      </c>
      <c r="I18" s="53">
        <v>4</v>
      </c>
      <c r="J18" s="53">
        <v>4</v>
      </c>
      <c r="K18" s="53">
        <v>2</v>
      </c>
      <c r="L18" s="88"/>
      <c r="M18" s="88"/>
      <c r="N18" s="50">
        <f>Capstones!$F18+Capstones!$G18+Capstones!$H18+Capstones!$I18+Capstones!$J18+Capstones!$K18</f>
        <v>19.666666666666664</v>
      </c>
      <c r="O18" s="50">
        <f>Capstones!$N18/30*100</f>
        <v>65.555555555555543</v>
      </c>
      <c r="P18" s="50">
        <f>Capstones!$O18*0.6</f>
        <v>39.333333333333321</v>
      </c>
      <c r="Q18" s="53">
        <v>4</v>
      </c>
      <c r="R18" s="53">
        <v>4</v>
      </c>
      <c r="S18" s="53"/>
      <c r="T18" s="53">
        <v>4</v>
      </c>
      <c r="U18" s="53"/>
      <c r="V18" s="53">
        <v>3.6666666666666665</v>
      </c>
      <c r="W18" s="53">
        <v>4</v>
      </c>
      <c r="X18" s="53"/>
      <c r="Y18" s="50">
        <f>Capstones!$Q18+Capstones!$R18+Capstones!$T18+Capstones!$V18+Capstones!$W18</f>
        <v>19.666666666666664</v>
      </c>
      <c r="Z18" s="50">
        <f>Capstones!$Y18/25*100</f>
        <v>78.666666666666657</v>
      </c>
      <c r="AA18" s="50">
        <f>Capstones!$Z18*0.6</f>
        <v>47.199999999999996</v>
      </c>
      <c r="AB18" s="53"/>
      <c r="AC18" s="53">
        <v>4</v>
      </c>
      <c r="AD18" s="53">
        <v>4</v>
      </c>
      <c r="AE18" s="53">
        <v>4</v>
      </c>
      <c r="AF18" s="53">
        <v>3</v>
      </c>
      <c r="AG18" s="53">
        <v>3</v>
      </c>
      <c r="AH18" s="53">
        <v>4</v>
      </c>
      <c r="AI18" s="53"/>
      <c r="AJ18" s="51">
        <f t="shared" si="0"/>
        <v>22</v>
      </c>
      <c r="AK18" s="51">
        <f t="shared" si="1"/>
        <v>73.333333333333329</v>
      </c>
      <c r="AL18" s="51">
        <f t="shared" si="2"/>
        <v>43.999999999999993</v>
      </c>
      <c r="AM18" s="53">
        <v>4.333333333333333</v>
      </c>
      <c r="AN18" s="53">
        <v>3</v>
      </c>
      <c r="AO18" s="53"/>
      <c r="AP18" s="53"/>
      <c r="AQ18" s="53"/>
      <c r="AR18" s="53">
        <v>4.75</v>
      </c>
      <c r="AS18" s="53"/>
      <c r="AT18" s="53"/>
      <c r="AU18" s="51">
        <f t="shared" si="3"/>
        <v>12.083333333333332</v>
      </c>
      <c r="AV18" s="51">
        <f t="shared" si="4"/>
        <v>80.555555555555543</v>
      </c>
      <c r="AW18" s="51">
        <f t="shared" si="5"/>
        <v>48.333333333333321</v>
      </c>
    </row>
    <row r="19" spans="1:49" ht="23.1" customHeight="1" x14ac:dyDescent="0.3">
      <c r="A19" s="18">
        <v>16</v>
      </c>
      <c r="B19" s="18" t="s">
        <v>56</v>
      </c>
      <c r="C19" s="91" t="s">
        <v>57</v>
      </c>
      <c r="D19" s="18" t="s">
        <v>27</v>
      </c>
      <c r="E19" s="18" t="s">
        <v>24</v>
      </c>
      <c r="F19" s="39">
        <v>2</v>
      </c>
      <c r="G19" s="39">
        <v>3</v>
      </c>
      <c r="H19" s="39">
        <v>4</v>
      </c>
      <c r="I19" s="39">
        <v>2</v>
      </c>
      <c r="J19" s="39">
        <v>4</v>
      </c>
      <c r="K19" s="39">
        <v>2</v>
      </c>
      <c r="L19" s="18"/>
      <c r="M19" s="18"/>
      <c r="N19" s="51">
        <f>Capstones!$F19+Capstones!$G19+Capstones!$H19+Capstones!$I19+Capstones!$J19+Capstones!$K19</f>
        <v>17</v>
      </c>
      <c r="O19" s="51">
        <f>Capstones!$N19/30*100</f>
        <v>56.666666666666664</v>
      </c>
      <c r="P19" s="51">
        <f>Capstones!$O19*0.6</f>
        <v>34</v>
      </c>
      <c r="Q19" s="39">
        <v>4</v>
      </c>
      <c r="R19" s="39">
        <v>3.6666666666666665</v>
      </c>
      <c r="S19" s="39"/>
      <c r="T19" s="39">
        <v>4</v>
      </c>
      <c r="U19" s="39"/>
      <c r="V19" s="39">
        <v>3.6666666666666665</v>
      </c>
      <c r="W19" s="39">
        <v>4</v>
      </c>
      <c r="X19" s="39"/>
      <c r="Y19" s="50">
        <f>Capstones!$Q19+Capstones!$R19+Capstones!$T19+Capstones!$V19+Capstones!$W19</f>
        <v>19.333333333333332</v>
      </c>
      <c r="Z19" s="50">
        <f>Capstones!$Y19/25*100</f>
        <v>77.333333333333329</v>
      </c>
      <c r="AA19" s="50">
        <f>Capstones!$Z19*0.6</f>
        <v>46.4</v>
      </c>
      <c r="AB19" s="39"/>
      <c r="AC19" s="39">
        <v>2.6666666666666665</v>
      </c>
      <c r="AD19" s="39">
        <v>3</v>
      </c>
      <c r="AE19" s="39">
        <v>3</v>
      </c>
      <c r="AF19" s="39">
        <v>2</v>
      </c>
      <c r="AG19" s="39">
        <v>3</v>
      </c>
      <c r="AH19" s="39">
        <v>2</v>
      </c>
      <c r="AI19" s="39"/>
      <c r="AJ19" s="51">
        <f t="shared" si="0"/>
        <v>15.666666666666666</v>
      </c>
      <c r="AK19" s="51">
        <f t="shared" si="1"/>
        <v>52.222222222222229</v>
      </c>
      <c r="AL19" s="51">
        <f t="shared" si="2"/>
        <v>31.333333333333336</v>
      </c>
      <c r="AM19" s="39">
        <v>4</v>
      </c>
      <c r="AN19" s="39">
        <v>4</v>
      </c>
      <c r="AO19" s="39"/>
      <c r="AP19" s="39"/>
      <c r="AQ19" s="39"/>
      <c r="AR19" s="39">
        <v>4</v>
      </c>
      <c r="AS19" s="39"/>
      <c r="AT19" s="39"/>
      <c r="AU19" s="51">
        <f t="shared" si="3"/>
        <v>12</v>
      </c>
      <c r="AV19" s="51">
        <f t="shared" si="4"/>
        <v>80</v>
      </c>
      <c r="AW19" s="51">
        <f t="shared" si="5"/>
        <v>48</v>
      </c>
    </row>
    <row r="20" spans="1:49" ht="23.1" customHeight="1" x14ac:dyDescent="0.3">
      <c r="A20" s="88">
        <v>17</v>
      </c>
      <c r="B20" s="88" t="s">
        <v>58</v>
      </c>
      <c r="C20" s="90" t="s">
        <v>59</v>
      </c>
      <c r="D20" s="88" t="s">
        <v>23</v>
      </c>
      <c r="E20" s="88" t="s">
        <v>15</v>
      </c>
      <c r="F20" s="53">
        <v>4</v>
      </c>
      <c r="G20" s="53">
        <v>2.6666666666666665</v>
      </c>
      <c r="H20" s="53">
        <v>4</v>
      </c>
      <c r="I20" s="53">
        <v>3</v>
      </c>
      <c r="J20" s="53">
        <v>3</v>
      </c>
      <c r="K20" s="53">
        <v>3</v>
      </c>
      <c r="L20" s="88"/>
      <c r="M20" s="88"/>
      <c r="N20" s="50">
        <f>Capstones!$F20+Capstones!$G20+Capstones!$H20+Capstones!$I20+Capstones!$J20+Capstones!$K20</f>
        <v>19.666666666666664</v>
      </c>
      <c r="O20" s="50">
        <f>Capstones!$N20/30*100</f>
        <v>65.555555555555543</v>
      </c>
      <c r="P20" s="50">
        <f>Capstones!$O20*0.6</f>
        <v>39.333333333333321</v>
      </c>
      <c r="Q20" s="53">
        <v>4</v>
      </c>
      <c r="R20" s="53">
        <v>4</v>
      </c>
      <c r="S20" s="53"/>
      <c r="T20" s="53">
        <v>4</v>
      </c>
      <c r="U20" s="53"/>
      <c r="V20" s="53">
        <v>5</v>
      </c>
      <c r="W20" s="53">
        <v>4</v>
      </c>
      <c r="X20" s="53"/>
      <c r="Y20" s="50">
        <f>Capstones!$Q20+Capstones!$R20+Capstones!$T20+Capstones!$V20+Capstones!$W20</f>
        <v>21</v>
      </c>
      <c r="Z20" s="50">
        <f>Capstones!$Y20/25*100</f>
        <v>84</v>
      </c>
      <c r="AA20" s="50">
        <f>Capstones!$Z20*0.6</f>
        <v>50.4</v>
      </c>
      <c r="AB20" s="53"/>
      <c r="AC20" s="53">
        <v>5</v>
      </c>
      <c r="AD20" s="53">
        <v>4</v>
      </c>
      <c r="AE20" s="53">
        <v>4</v>
      </c>
      <c r="AF20" s="53">
        <v>5</v>
      </c>
      <c r="AG20" s="53">
        <v>4</v>
      </c>
      <c r="AH20" s="53">
        <v>5</v>
      </c>
      <c r="AI20" s="88"/>
      <c r="AJ20" s="51">
        <f t="shared" si="0"/>
        <v>27</v>
      </c>
      <c r="AK20" s="51">
        <f t="shared" si="1"/>
        <v>90</v>
      </c>
      <c r="AL20" s="51">
        <f t="shared" si="2"/>
        <v>54</v>
      </c>
      <c r="AM20" s="53">
        <v>4</v>
      </c>
      <c r="AN20" s="53">
        <v>4.5</v>
      </c>
      <c r="AO20" s="53"/>
      <c r="AP20" s="53"/>
      <c r="AQ20" s="53"/>
      <c r="AR20" s="53">
        <v>3.75</v>
      </c>
      <c r="AS20" s="53"/>
      <c r="AT20" s="88"/>
      <c r="AU20" s="51">
        <f t="shared" si="3"/>
        <v>12.25</v>
      </c>
      <c r="AV20" s="51">
        <f t="shared" si="4"/>
        <v>81.666666666666671</v>
      </c>
      <c r="AW20" s="51">
        <f t="shared" si="5"/>
        <v>49</v>
      </c>
    </row>
    <row r="21" spans="1:49" ht="23.1" customHeight="1" x14ac:dyDescent="0.3">
      <c r="A21" s="18">
        <v>18</v>
      </c>
      <c r="B21" s="18" t="s">
        <v>60</v>
      </c>
      <c r="C21" s="91" t="s">
        <v>61</v>
      </c>
      <c r="D21" s="18" t="s">
        <v>62</v>
      </c>
      <c r="E21" s="18" t="s">
        <v>24</v>
      </c>
      <c r="F21" s="39">
        <v>2</v>
      </c>
      <c r="G21" s="39">
        <v>4</v>
      </c>
      <c r="H21" s="39">
        <v>5</v>
      </c>
      <c r="I21" s="39">
        <v>4</v>
      </c>
      <c r="J21" s="39">
        <v>4</v>
      </c>
      <c r="K21" s="39">
        <v>2</v>
      </c>
      <c r="L21" s="18"/>
      <c r="M21" s="18"/>
      <c r="N21" s="51">
        <f>Capstones!$F21+Capstones!$G21+Capstones!$H21+Capstones!$I21+Capstones!$J21+Capstones!$K21</f>
        <v>21</v>
      </c>
      <c r="O21" s="51">
        <f>Capstones!$N21/30*100</f>
        <v>70</v>
      </c>
      <c r="P21" s="51">
        <f>Capstones!$O21*0.6</f>
        <v>42</v>
      </c>
      <c r="Q21" s="39">
        <v>4</v>
      </c>
      <c r="R21" s="39">
        <v>4.333333333333333</v>
      </c>
      <c r="S21" s="39"/>
      <c r="T21" s="39">
        <v>4</v>
      </c>
      <c r="U21" s="39"/>
      <c r="V21" s="39">
        <v>4</v>
      </c>
      <c r="W21" s="39">
        <v>4</v>
      </c>
      <c r="X21" s="39"/>
      <c r="Y21" s="50">
        <f>Capstones!$Q21+Capstones!$R21+Capstones!$T21+Capstones!$V21+Capstones!$W21</f>
        <v>20.333333333333332</v>
      </c>
      <c r="Z21" s="50">
        <f>Capstones!$Y21/25*100</f>
        <v>81.333333333333329</v>
      </c>
      <c r="AA21" s="50">
        <f>Capstones!$Z21*0.6</f>
        <v>48.8</v>
      </c>
      <c r="AB21" s="39"/>
      <c r="AC21" s="39">
        <v>5</v>
      </c>
      <c r="AD21" s="39">
        <v>5</v>
      </c>
      <c r="AE21" s="39">
        <v>5</v>
      </c>
      <c r="AF21" s="39">
        <v>5</v>
      </c>
      <c r="AG21" s="39">
        <v>5</v>
      </c>
      <c r="AH21" s="39">
        <v>5</v>
      </c>
      <c r="AI21" s="18"/>
      <c r="AJ21" s="51">
        <f t="shared" si="0"/>
        <v>30</v>
      </c>
      <c r="AK21" s="51">
        <f t="shared" si="1"/>
        <v>100</v>
      </c>
      <c r="AL21" s="51">
        <f t="shared" si="2"/>
        <v>60</v>
      </c>
      <c r="AM21" s="39">
        <v>3</v>
      </c>
      <c r="AN21" s="39">
        <v>4</v>
      </c>
      <c r="AO21" s="39"/>
      <c r="AP21" s="39"/>
      <c r="AQ21" s="39"/>
      <c r="AR21" s="39">
        <v>3</v>
      </c>
      <c r="AS21" s="39"/>
      <c r="AT21" s="18"/>
      <c r="AU21" s="51">
        <f t="shared" si="3"/>
        <v>10</v>
      </c>
      <c r="AV21" s="51">
        <f t="shared" si="4"/>
        <v>66.666666666666657</v>
      </c>
      <c r="AW21" s="51">
        <f t="shared" si="5"/>
        <v>39.999999999999993</v>
      </c>
    </row>
    <row r="22" spans="1:49" ht="23.1" customHeight="1" x14ac:dyDescent="0.3">
      <c r="A22" s="88">
        <v>19</v>
      </c>
      <c r="B22" s="88" t="s">
        <v>63</v>
      </c>
      <c r="C22" s="90" t="s">
        <v>64</v>
      </c>
      <c r="D22" s="88" t="s">
        <v>23</v>
      </c>
      <c r="E22" s="88" t="s">
        <v>24</v>
      </c>
      <c r="F22" s="53">
        <v>2</v>
      </c>
      <c r="G22" s="53">
        <v>4</v>
      </c>
      <c r="H22" s="53">
        <v>4</v>
      </c>
      <c r="I22" s="53">
        <v>3</v>
      </c>
      <c r="J22" s="53">
        <v>4</v>
      </c>
      <c r="K22" s="53">
        <v>2</v>
      </c>
      <c r="L22" s="88"/>
      <c r="M22" s="88"/>
      <c r="N22" s="50">
        <f>Capstones!$F22+Capstones!$G22+Capstones!$H22+Capstones!$I22+Capstones!$J22+Capstones!$K22</f>
        <v>19</v>
      </c>
      <c r="O22" s="50">
        <f>Capstones!$N22/30*100</f>
        <v>63.333333333333329</v>
      </c>
      <c r="P22" s="50">
        <f>Capstones!$O22*0.6</f>
        <v>37.999999999999993</v>
      </c>
      <c r="Q22" s="53">
        <v>5</v>
      </c>
      <c r="R22" s="53">
        <v>4.666666666666667</v>
      </c>
      <c r="S22" s="53"/>
      <c r="T22" s="53">
        <v>4</v>
      </c>
      <c r="U22" s="53"/>
      <c r="V22" s="53">
        <v>5</v>
      </c>
      <c r="W22" s="53">
        <v>5</v>
      </c>
      <c r="X22" s="53"/>
      <c r="Y22" s="50">
        <f>Capstones!$Q22+Capstones!$R22+Capstones!$T22+Capstones!$V22+Capstones!$W22</f>
        <v>23.666666666666668</v>
      </c>
      <c r="Z22" s="50">
        <f>Capstones!$Y22/25*100</f>
        <v>94.666666666666671</v>
      </c>
      <c r="AA22" s="50">
        <f>Capstones!$Z22*0.6</f>
        <v>56.800000000000004</v>
      </c>
      <c r="AB22" s="53"/>
      <c r="AC22" s="53">
        <v>4.666666666666667</v>
      </c>
      <c r="AD22" s="53">
        <v>5</v>
      </c>
      <c r="AE22" s="53">
        <v>5</v>
      </c>
      <c r="AF22" s="53">
        <v>4</v>
      </c>
      <c r="AG22" s="53">
        <v>5</v>
      </c>
      <c r="AH22" s="53">
        <v>4</v>
      </c>
      <c r="AI22" s="53"/>
      <c r="AJ22" s="51">
        <f t="shared" si="0"/>
        <v>27.666666666666668</v>
      </c>
      <c r="AK22" s="51">
        <f t="shared" si="1"/>
        <v>92.222222222222229</v>
      </c>
      <c r="AL22" s="51">
        <f t="shared" si="2"/>
        <v>55.333333333333336</v>
      </c>
      <c r="AM22" s="53">
        <v>4.333333333333333</v>
      </c>
      <c r="AN22" s="53">
        <v>3.75</v>
      </c>
      <c r="AO22" s="53"/>
      <c r="AP22" s="53"/>
      <c r="AQ22" s="53"/>
      <c r="AR22" s="53">
        <v>4.75</v>
      </c>
      <c r="AS22" s="53"/>
      <c r="AT22" s="53"/>
      <c r="AU22" s="51">
        <f t="shared" si="3"/>
        <v>12.833333333333332</v>
      </c>
      <c r="AV22" s="51">
        <f t="shared" si="4"/>
        <v>85.555555555555557</v>
      </c>
      <c r="AW22" s="51">
        <f t="shared" si="5"/>
        <v>51.333333333333336</v>
      </c>
    </row>
    <row r="23" spans="1:49" ht="23.1" customHeight="1" x14ac:dyDescent="0.3">
      <c r="A23" s="18">
        <v>20</v>
      </c>
      <c r="B23" s="18" t="s">
        <v>65</v>
      </c>
      <c r="C23" s="91" t="s">
        <v>66</v>
      </c>
      <c r="D23" s="18" t="s">
        <v>27</v>
      </c>
      <c r="E23" s="18" t="s">
        <v>47</v>
      </c>
      <c r="F23" s="39">
        <v>3</v>
      </c>
      <c r="G23" s="39">
        <v>2.5</v>
      </c>
      <c r="H23" s="39">
        <v>3</v>
      </c>
      <c r="I23" s="39">
        <v>2.5</v>
      </c>
      <c r="J23" s="39">
        <v>2</v>
      </c>
      <c r="K23" s="39">
        <v>2.5</v>
      </c>
      <c r="L23" s="18"/>
      <c r="M23" s="18"/>
      <c r="N23" s="51">
        <f>Capstones!$F23+Capstones!$G23+Capstones!$H23+Capstones!$I23+Capstones!$J23+Capstones!$K23</f>
        <v>15.5</v>
      </c>
      <c r="O23" s="51">
        <f>Capstones!$N23/30*100</f>
        <v>51.666666666666671</v>
      </c>
      <c r="P23" s="51">
        <f>Capstones!$O23*0.6</f>
        <v>31</v>
      </c>
      <c r="Q23" s="39">
        <v>4</v>
      </c>
      <c r="R23" s="39">
        <v>4</v>
      </c>
      <c r="S23" s="39"/>
      <c r="T23" s="39">
        <v>5</v>
      </c>
      <c r="U23" s="39"/>
      <c r="V23" s="39">
        <v>4.333333333333333</v>
      </c>
      <c r="W23" s="39">
        <v>4</v>
      </c>
      <c r="X23" s="39"/>
      <c r="Y23" s="50">
        <f>Capstones!$Q23+Capstones!$R23+Capstones!$T23+Capstones!$V23+Capstones!$W23</f>
        <v>21.333333333333332</v>
      </c>
      <c r="Z23" s="50">
        <f>Capstones!$Y23/25*100</f>
        <v>85.333333333333329</v>
      </c>
      <c r="AA23" s="50">
        <f>Capstones!$Z23*0.6</f>
        <v>51.199999999999996</v>
      </c>
      <c r="AB23" s="39"/>
      <c r="AC23" s="39">
        <v>4.666666666666667</v>
      </c>
      <c r="AD23" s="39">
        <v>5</v>
      </c>
      <c r="AE23" s="39">
        <v>5</v>
      </c>
      <c r="AF23" s="39">
        <v>3</v>
      </c>
      <c r="AG23" s="39">
        <v>5</v>
      </c>
      <c r="AH23" s="39">
        <v>5</v>
      </c>
      <c r="AI23" s="39"/>
      <c r="AJ23" s="51">
        <f t="shared" si="0"/>
        <v>27.666666666666668</v>
      </c>
      <c r="AK23" s="51">
        <f t="shared" si="1"/>
        <v>92.222222222222229</v>
      </c>
      <c r="AL23" s="51">
        <f t="shared" si="2"/>
        <v>55.333333333333336</v>
      </c>
      <c r="AM23" s="39">
        <v>4</v>
      </c>
      <c r="AN23" s="39">
        <v>4.375</v>
      </c>
      <c r="AO23" s="39"/>
      <c r="AP23" s="39"/>
      <c r="AQ23" s="39"/>
      <c r="AR23" s="39">
        <v>4.125</v>
      </c>
      <c r="AS23" s="39"/>
      <c r="AT23" s="39"/>
      <c r="AU23" s="51">
        <f t="shared" si="3"/>
        <v>12.5</v>
      </c>
      <c r="AV23" s="51">
        <f t="shared" si="4"/>
        <v>83.333333333333343</v>
      </c>
      <c r="AW23" s="51">
        <f t="shared" si="5"/>
        <v>50.000000000000007</v>
      </c>
    </row>
    <row r="24" spans="1:49" ht="23.1" customHeight="1" x14ac:dyDescent="0.3">
      <c r="A24" s="88">
        <v>21</v>
      </c>
      <c r="B24" s="88" t="s">
        <v>67</v>
      </c>
      <c r="C24" s="90" t="s">
        <v>68</v>
      </c>
      <c r="D24" s="88" t="s">
        <v>27</v>
      </c>
      <c r="E24" s="88" t="s">
        <v>47</v>
      </c>
      <c r="F24" s="53">
        <v>3.5</v>
      </c>
      <c r="G24" s="53">
        <v>2.6666666666666665</v>
      </c>
      <c r="H24" s="53">
        <v>3</v>
      </c>
      <c r="I24" s="53">
        <v>2.5</v>
      </c>
      <c r="J24" s="53">
        <v>3</v>
      </c>
      <c r="K24" s="53">
        <v>2.5</v>
      </c>
      <c r="L24" s="88"/>
      <c r="M24" s="88"/>
      <c r="N24" s="50">
        <f>Capstones!$F24+Capstones!$G24+Capstones!$H24+Capstones!$I24+Capstones!$J24+Capstones!$K24</f>
        <v>17.166666666666664</v>
      </c>
      <c r="O24" s="50">
        <f>Capstones!$N24/30*100</f>
        <v>57.222222222222221</v>
      </c>
      <c r="P24" s="50">
        <f>Capstones!$O24*0.6</f>
        <v>34.333333333333329</v>
      </c>
      <c r="Q24" s="53">
        <v>4</v>
      </c>
      <c r="R24" s="53">
        <v>4</v>
      </c>
      <c r="S24" s="53"/>
      <c r="T24" s="53">
        <v>4</v>
      </c>
      <c r="U24" s="53"/>
      <c r="V24" s="53">
        <v>4.666666666666667</v>
      </c>
      <c r="W24" s="53">
        <v>4</v>
      </c>
      <c r="X24" s="53"/>
      <c r="Y24" s="50">
        <f>Capstones!$Q24+Capstones!$R24+Capstones!$T24+Capstones!$V24+Capstones!$W24</f>
        <v>20.666666666666668</v>
      </c>
      <c r="Z24" s="50">
        <f>Capstones!$Y24/25*100</f>
        <v>82.666666666666671</v>
      </c>
      <c r="AA24" s="50">
        <f>Capstones!$Z24*0.6</f>
        <v>49.6</v>
      </c>
      <c r="AB24" s="53"/>
      <c r="AC24" s="53">
        <v>2</v>
      </c>
      <c r="AD24" s="53">
        <v>3</v>
      </c>
      <c r="AE24" s="53">
        <v>3</v>
      </c>
      <c r="AF24" s="53">
        <v>0</v>
      </c>
      <c r="AG24" s="53">
        <v>3</v>
      </c>
      <c r="AH24" s="53">
        <v>3</v>
      </c>
      <c r="AI24" s="53"/>
      <c r="AJ24" s="51">
        <f t="shared" si="0"/>
        <v>14</v>
      </c>
      <c r="AK24" s="51">
        <f t="shared" si="1"/>
        <v>46.666666666666664</v>
      </c>
      <c r="AL24" s="51">
        <f t="shared" si="2"/>
        <v>27.999999999999996</v>
      </c>
      <c r="AM24" s="53">
        <v>3</v>
      </c>
      <c r="AN24" s="53">
        <v>3</v>
      </c>
      <c r="AO24" s="53"/>
      <c r="AP24" s="53"/>
      <c r="AQ24" s="53"/>
      <c r="AR24" s="53">
        <v>3</v>
      </c>
      <c r="AS24" s="53"/>
      <c r="AT24" s="53"/>
      <c r="AU24" s="51">
        <f t="shared" si="3"/>
        <v>9</v>
      </c>
      <c r="AV24" s="51">
        <f t="shared" si="4"/>
        <v>60</v>
      </c>
      <c r="AW24" s="51">
        <f t="shared" si="5"/>
        <v>36</v>
      </c>
    </row>
    <row r="25" spans="1:49" ht="23.1" customHeight="1" x14ac:dyDescent="0.3">
      <c r="A25" s="18">
        <v>22</v>
      </c>
      <c r="B25" s="18" t="s">
        <v>69</v>
      </c>
      <c r="C25" s="91" t="s">
        <v>70</v>
      </c>
      <c r="D25" s="18" t="s">
        <v>27</v>
      </c>
      <c r="E25" s="18" t="s">
        <v>24</v>
      </c>
      <c r="F25" s="39">
        <v>2</v>
      </c>
      <c r="G25" s="39">
        <v>4</v>
      </c>
      <c r="H25" s="39">
        <v>4</v>
      </c>
      <c r="I25" s="39">
        <v>2</v>
      </c>
      <c r="J25" s="39">
        <v>3</v>
      </c>
      <c r="K25" s="39">
        <v>3</v>
      </c>
      <c r="L25" s="18"/>
      <c r="M25" s="18"/>
      <c r="N25" s="51">
        <f>Capstones!$F25+Capstones!$G25+Capstones!$H25+Capstones!$I25+Capstones!$J25+Capstones!$K25</f>
        <v>18</v>
      </c>
      <c r="O25" s="51">
        <f>Capstones!$N25/30*100</f>
        <v>60</v>
      </c>
      <c r="P25" s="51">
        <f>Capstones!$O25*0.6</f>
        <v>36</v>
      </c>
      <c r="Q25" s="39">
        <v>5</v>
      </c>
      <c r="R25" s="39">
        <v>4</v>
      </c>
      <c r="S25" s="39"/>
      <c r="T25" s="39">
        <v>4</v>
      </c>
      <c r="U25" s="39"/>
      <c r="V25" s="39">
        <v>4.333333333333333</v>
      </c>
      <c r="W25" s="39">
        <v>4</v>
      </c>
      <c r="X25" s="39"/>
      <c r="Y25" s="50">
        <f>Capstones!$Q25+Capstones!$R25+Capstones!$T25+Capstones!$V25+Capstones!$W25</f>
        <v>21.333333333333332</v>
      </c>
      <c r="Z25" s="50">
        <f>Capstones!$Y25/25*100</f>
        <v>85.333333333333329</v>
      </c>
      <c r="AA25" s="50">
        <f>Capstones!$Z25*0.6</f>
        <v>51.199999999999996</v>
      </c>
      <c r="AB25" s="39"/>
      <c r="AC25" s="39">
        <v>4.666666666666667</v>
      </c>
      <c r="AD25" s="39">
        <v>3</v>
      </c>
      <c r="AE25" s="39">
        <v>3</v>
      </c>
      <c r="AF25" s="39">
        <v>4</v>
      </c>
      <c r="AG25" s="39">
        <v>3</v>
      </c>
      <c r="AH25" s="39">
        <v>4</v>
      </c>
      <c r="AI25" s="18"/>
      <c r="AJ25" s="51">
        <f t="shared" si="0"/>
        <v>21.666666666666668</v>
      </c>
      <c r="AK25" s="51">
        <f t="shared" si="1"/>
        <v>72.222222222222214</v>
      </c>
      <c r="AL25" s="51">
        <f t="shared" si="2"/>
        <v>43.333333333333329</v>
      </c>
      <c r="AM25" s="39">
        <v>4</v>
      </c>
      <c r="AN25" s="39">
        <v>4</v>
      </c>
      <c r="AO25" s="39"/>
      <c r="AP25" s="39"/>
      <c r="AQ25" s="39"/>
      <c r="AR25" s="39">
        <v>4</v>
      </c>
      <c r="AS25" s="39"/>
      <c r="AT25" s="18"/>
      <c r="AU25" s="51">
        <f t="shared" si="3"/>
        <v>12</v>
      </c>
      <c r="AV25" s="51">
        <f t="shared" si="4"/>
        <v>80</v>
      </c>
      <c r="AW25" s="51">
        <f t="shared" si="5"/>
        <v>48</v>
      </c>
    </row>
    <row r="26" spans="1:49" ht="23.1" customHeight="1" x14ac:dyDescent="0.3">
      <c r="A26" s="88">
        <v>23</v>
      </c>
      <c r="B26" s="88" t="s">
        <v>71</v>
      </c>
      <c r="C26" s="90" t="s">
        <v>72</v>
      </c>
      <c r="D26" s="88" t="s">
        <v>27</v>
      </c>
      <c r="E26" s="88" t="s">
        <v>47</v>
      </c>
      <c r="F26" s="53">
        <v>2</v>
      </c>
      <c r="G26" s="53">
        <v>2</v>
      </c>
      <c r="H26" s="53">
        <v>2</v>
      </c>
      <c r="I26" s="53">
        <v>2</v>
      </c>
      <c r="J26" s="53">
        <v>2</v>
      </c>
      <c r="K26" s="53">
        <v>2</v>
      </c>
      <c r="L26" s="88"/>
      <c r="M26" s="88"/>
      <c r="N26" s="50">
        <f>Capstones!$F26+Capstones!$G26+Capstones!$H26+Capstones!$I26+Capstones!$J26+Capstones!$K26</f>
        <v>12</v>
      </c>
      <c r="O26" s="50">
        <f>Capstones!$N26/30*100</f>
        <v>40</v>
      </c>
      <c r="P26" s="50">
        <f>Capstones!$O26*0.6</f>
        <v>24</v>
      </c>
      <c r="Q26" s="53">
        <v>3</v>
      </c>
      <c r="R26" s="53">
        <v>3</v>
      </c>
      <c r="S26" s="53"/>
      <c r="T26" s="53">
        <v>3</v>
      </c>
      <c r="U26" s="53"/>
      <c r="V26" s="53">
        <v>3</v>
      </c>
      <c r="W26" s="53">
        <v>3</v>
      </c>
      <c r="X26" s="53"/>
      <c r="Y26" s="50">
        <f>Capstones!$Q26+Capstones!$R26+Capstones!$T26+Capstones!$V26+Capstones!$W26</f>
        <v>15</v>
      </c>
      <c r="Z26" s="50">
        <f>Capstones!$Y26/25*100</f>
        <v>60</v>
      </c>
      <c r="AA26" s="50">
        <f>Capstones!$Z26*0.6</f>
        <v>36</v>
      </c>
      <c r="AB26" s="53"/>
      <c r="AC26" s="53">
        <v>5</v>
      </c>
      <c r="AD26" s="53">
        <v>4</v>
      </c>
      <c r="AE26" s="53">
        <v>4</v>
      </c>
      <c r="AF26" s="53">
        <v>0</v>
      </c>
      <c r="AG26" s="53">
        <v>4</v>
      </c>
      <c r="AH26" s="53">
        <v>5</v>
      </c>
      <c r="AI26" s="53"/>
      <c r="AJ26" s="51">
        <f t="shared" si="0"/>
        <v>22</v>
      </c>
      <c r="AK26" s="51">
        <f t="shared" si="1"/>
        <v>73.333333333333329</v>
      </c>
      <c r="AL26" s="51">
        <f t="shared" si="2"/>
        <v>43.999999999999993</v>
      </c>
      <c r="AM26" s="53">
        <v>4.333333333333333</v>
      </c>
      <c r="AN26" s="53">
        <v>3</v>
      </c>
      <c r="AO26" s="53"/>
      <c r="AP26" s="53"/>
      <c r="AQ26" s="53"/>
      <c r="AR26" s="53">
        <v>4.25</v>
      </c>
      <c r="AS26" s="53"/>
      <c r="AT26" s="53"/>
      <c r="AU26" s="51">
        <f t="shared" si="3"/>
        <v>11.583333333333332</v>
      </c>
      <c r="AV26" s="51">
        <f t="shared" si="4"/>
        <v>77.222222222222214</v>
      </c>
      <c r="AW26" s="51">
        <f t="shared" si="5"/>
        <v>46.333333333333329</v>
      </c>
    </row>
    <row r="27" spans="1:49" ht="23.1" customHeight="1" x14ac:dyDescent="0.3">
      <c r="A27" s="18">
        <v>24</v>
      </c>
      <c r="B27" s="18" t="s">
        <v>73</v>
      </c>
      <c r="C27" s="91" t="s">
        <v>74</v>
      </c>
      <c r="D27" s="18" t="s">
        <v>27</v>
      </c>
      <c r="E27" s="18" t="s">
        <v>24</v>
      </c>
      <c r="F27" s="39">
        <v>2</v>
      </c>
      <c r="G27" s="39">
        <v>4</v>
      </c>
      <c r="H27" s="39">
        <v>2</v>
      </c>
      <c r="I27" s="39">
        <v>3</v>
      </c>
      <c r="J27" s="39">
        <v>2</v>
      </c>
      <c r="K27" s="39">
        <v>2</v>
      </c>
      <c r="L27" s="18"/>
      <c r="M27" s="18"/>
      <c r="N27" s="51">
        <f>Capstones!$F27+Capstones!$G27+Capstones!$H27+Capstones!$I27+Capstones!$J27+Capstones!$K27</f>
        <v>15</v>
      </c>
      <c r="O27" s="51">
        <f>Capstones!$N27/30*100</f>
        <v>50</v>
      </c>
      <c r="P27" s="51">
        <f>Capstones!$O27*0.6</f>
        <v>30</v>
      </c>
      <c r="Q27" s="39">
        <v>4</v>
      </c>
      <c r="R27" s="39">
        <v>4</v>
      </c>
      <c r="S27" s="39"/>
      <c r="T27" s="39">
        <v>5</v>
      </c>
      <c r="U27" s="39"/>
      <c r="V27" s="39">
        <v>4</v>
      </c>
      <c r="W27" s="39">
        <v>4</v>
      </c>
      <c r="X27" s="39"/>
      <c r="Y27" s="50">
        <f>Capstones!$Q27+Capstones!$R27+Capstones!$T27+Capstones!$V27+Capstones!$W27</f>
        <v>21</v>
      </c>
      <c r="Z27" s="50">
        <f>Capstones!$Y27/25*100</f>
        <v>84</v>
      </c>
      <c r="AA27" s="50">
        <f>Capstones!$Z27*0.6</f>
        <v>50.4</v>
      </c>
      <c r="AB27" s="39"/>
      <c r="AC27" s="39">
        <v>4</v>
      </c>
      <c r="AD27" s="39">
        <v>4</v>
      </c>
      <c r="AE27" s="39">
        <v>4</v>
      </c>
      <c r="AF27" s="39">
        <v>4</v>
      </c>
      <c r="AG27" s="39">
        <v>4</v>
      </c>
      <c r="AH27" s="39">
        <v>4</v>
      </c>
      <c r="AI27" s="39"/>
      <c r="AJ27" s="51">
        <f t="shared" si="0"/>
        <v>24</v>
      </c>
      <c r="AK27" s="51">
        <f t="shared" si="1"/>
        <v>80</v>
      </c>
      <c r="AL27" s="51">
        <f t="shared" si="2"/>
        <v>48</v>
      </c>
      <c r="AM27" s="39">
        <v>4</v>
      </c>
      <c r="AN27" s="39">
        <v>4</v>
      </c>
      <c r="AO27" s="39"/>
      <c r="AP27" s="39"/>
      <c r="AQ27" s="39"/>
      <c r="AR27" s="39">
        <v>4</v>
      </c>
      <c r="AS27" s="39"/>
      <c r="AT27" s="39"/>
      <c r="AU27" s="51">
        <f t="shared" si="3"/>
        <v>12</v>
      </c>
      <c r="AV27" s="51">
        <f t="shared" si="4"/>
        <v>80</v>
      </c>
      <c r="AW27" s="51">
        <f t="shared" si="5"/>
        <v>48</v>
      </c>
    </row>
    <row r="28" spans="1:49" ht="23.1" customHeight="1" x14ac:dyDescent="0.3">
      <c r="A28" s="88">
        <v>25</v>
      </c>
      <c r="B28" s="88" t="s">
        <v>75</v>
      </c>
      <c r="C28" s="90" t="s">
        <v>76</v>
      </c>
      <c r="D28" s="88" t="s">
        <v>27</v>
      </c>
      <c r="E28" s="88" t="s">
        <v>47</v>
      </c>
      <c r="F28" s="53">
        <v>3</v>
      </c>
      <c r="G28" s="53">
        <v>3</v>
      </c>
      <c r="H28" s="53">
        <v>3.5</v>
      </c>
      <c r="I28" s="53">
        <v>3</v>
      </c>
      <c r="J28" s="53">
        <v>3.5</v>
      </c>
      <c r="K28" s="53">
        <v>3</v>
      </c>
      <c r="L28" s="88"/>
      <c r="M28" s="88"/>
      <c r="N28" s="50">
        <f>Capstones!$F28+Capstones!$G28+Capstones!$H28+Capstones!$I28+Capstones!$J28+Capstones!$K28</f>
        <v>19</v>
      </c>
      <c r="O28" s="50">
        <f>Capstones!$N28/30*100</f>
        <v>63.333333333333329</v>
      </c>
      <c r="P28" s="50">
        <f>Capstones!$O28*0.6</f>
        <v>37.999999999999993</v>
      </c>
      <c r="Q28" s="53">
        <v>4</v>
      </c>
      <c r="R28" s="53">
        <v>4</v>
      </c>
      <c r="S28" s="53"/>
      <c r="T28" s="53">
        <v>4</v>
      </c>
      <c r="U28" s="53"/>
      <c r="V28" s="53">
        <v>4</v>
      </c>
      <c r="W28" s="53">
        <v>4</v>
      </c>
      <c r="X28" s="53"/>
      <c r="Y28" s="50">
        <f>Capstones!$Q28+Capstones!$R28+Capstones!$T28+Capstones!$V28+Capstones!$W28</f>
        <v>20</v>
      </c>
      <c r="Z28" s="50">
        <f>Capstones!$Y28/25*100</f>
        <v>80</v>
      </c>
      <c r="AA28" s="50">
        <f>Capstones!$Z28*0.6</f>
        <v>48</v>
      </c>
      <c r="AB28" s="53"/>
      <c r="AC28" s="53">
        <v>4</v>
      </c>
      <c r="AD28" s="53">
        <v>3</v>
      </c>
      <c r="AE28" s="53">
        <v>3</v>
      </c>
      <c r="AF28" s="53">
        <v>0</v>
      </c>
      <c r="AG28" s="53">
        <v>3.5</v>
      </c>
      <c r="AH28" s="53">
        <v>3.5</v>
      </c>
      <c r="AI28" s="53"/>
      <c r="AJ28" s="51">
        <f t="shared" si="0"/>
        <v>17</v>
      </c>
      <c r="AK28" s="51">
        <f t="shared" si="1"/>
        <v>56.666666666666664</v>
      </c>
      <c r="AL28" s="51">
        <f t="shared" si="2"/>
        <v>34</v>
      </c>
      <c r="AM28" s="53">
        <v>2.1666666666666665</v>
      </c>
      <c r="AN28" s="53">
        <v>2</v>
      </c>
      <c r="AO28" s="53"/>
      <c r="AP28" s="53"/>
      <c r="AQ28" s="53"/>
      <c r="AR28" s="53">
        <v>2.125</v>
      </c>
      <c r="AS28" s="53"/>
      <c r="AT28" s="53"/>
      <c r="AU28" s="51">
        <f t="shared" si="3"/>
        <v>6.2916666666666661</v>
      </c>
      <c r="AV28" s="51">
        <f t="shared" si="4"/>
        <v>41.944444444444443</v>
      </c>
      <c r="AW28" s="51">
        <f t="shared" si="5"/>
        <v>25.166666666666664</v>
      </c>
    </row>
    <row r="29" spans="1:49" ht="23.1" customHeight="1" x14ac:dyDescent="0.3">
      <c r="A29" s="18">
        <v>26</v>
      </c>
      <c r="B29" s="18" t="s">
        <v>77</v>
      </c>
      <c r="C29" s="91" t="s">
        <v>78</v>
      </c>
      <c r="D29" s="18" t="s">
        <v>23</v>
      </c>
      <c r="E29" s="18" t="s">
        <v>15</v>
      </c>
      <c r="F29" s="39">
        <v>4</v>
      </c>
      <c r="G29" s="39">
        <v>4</v>
      </c>
      <c r="H29" s="39">
        <v>4</v>
      </c>
      <c r="I29" s="39">
        <v>3</v>
      </c>
      <c r="J29" s="39">
        <v>4</v>
      </c>
      <c r="K29" s="39">
        <v>3</v>
      </c>
      <c r="L29" s="18"/>
      <c r="M29" s="18"/>
      <c r="N29" s="51">
        <f>Capstones!$F29+Capstones!$G29+Capstones!$H29+Capstones!$I29+Capstones!$J29+Capstones!$K29</f>
        <v>22</v>
      </c>
      <c r="O29" s="51">
        <f>Capstones!$N29/30*100</f>
        <v>73.333333333333329</v>
      </c>
      <c r="P29" s="51">
        <f>Capstones!$O29*0.6</f>
        <v>43.999999999999993</v>
      </c>
      <c r="Q29" s="39">
        <v>4</v>
      </c>
      <c r="R29" s="39">
        <v>5</v>
      </c>
      <c r="S29" s="39"/>
      <c r="T29" s="39">
        <v>5</v>
      </c>
      <c r="U29" s="39"/>
      <c r="V29" s="39">
        <v>4</v>
      </c>
      <c r="W29" s="39">
        <v>5</v>
      </c>
      <c r="X29" s="39"/>
      <c r="Y29" s="50">
        <f>Capstones!$Q29+Capstones!$R29+Capstones!$T29+Capstones!$V29+Capstones!$W29</f>
        <v>23</v>
      </c>
      <c r="Z29" s="50">
        <f>Capstones!$Y29/25*100</f>
        <v>92</v>
      </c>
      <c r="AA29" s="50">
        <f>Capstones!$Z29*0.6</f>
        <v>55.199999999999996</v>
      </c>
      <c r="AB29" s="39"/>
      <c r="AC29" s="39">
        <v>3.6666666666666665</v>
      </c>
      <c r="AD29" s="39">
        <v>4</v>
      </c>
      <c r="AE29" s="39">
        <v>4</v>
      </c>
      <c r="AF29" s="39">
        <v>4</v>
      </c>
      <c r="AG29" s="39">
        <v>3</v>
      </c>
      <c r="AH29" s="39">
        <v>4</v>
      </c>
      <c r="AI29" s="18"/>
      <c r="AJ29" s="51">
        <f t="shared" si="0"/>
        <v>22.666666666666664</v>
      </c>
      <c r="AK29" s="51">
        <f t="shared" si="1"/>
        <v>75.555555555555543</v>
      </c>
      <c r="AL29" s="51">
        <f t="shared" si="2"/>
        <v>45.333333333333321</v>
      </c>
      <c r="AM29" s="39">
        <v>2.6666666666666665</v>
      </c>
      <c r="AN29" s="39">
        <v>2.5</v>
      </c>
      <c r="AO29" s="39"/>
      <c r="AP29" s="39"/>
      <c r="AQ29" s="39"/>
      <c r="AR29" s="39">
        <v>3</v>
      </c>
      <c r="AS29" s="39"/>
      <c r="AT29" s="18"/>
      <c r="AU29" s="51">
        <f t="shared" si="3"/>
        <v>8.1666666666666661</v>
      </c>
      <c r="AV29" s="51">
        <f t="shared" si="4"/>
        <v>54.444444444444443</v>
      </c>
      <c r="AW29" s="51">
        <f t="shared" si="5"/>
        <v>32.666666666666664</v>
      </c>
    </row>
    <row r="30" spans="1:49" ht="23.1" customHeight="1" x14ac:dyDescent="0.3">
      <c r="A30" s="88">
        <v>27</v>
      </c>
      <c r="B30" s="88" t="s">
        <v>79</v>
      </c>
      <c r="C30" s="90" t="s">
        <v>80</v>
      </c>
      <c r="D30" s="88" t="s">
        <v>27</v>
      </c>
      <c r="E30" s="88" t="s">
        <v>47</v>
      </c>
      <c r="F30" s="53">
        <v>3</v>
      </c>
      <c r="G30" s="53">
        <v>2.8333333333333335</v>
      </c>
      <c r="H30" s="53">
        <v>2.5</v>
      </c>
      <c r="I30" s="53">
        <v>3.5</v>
      </c>
      <c r="J30" s="53">
        <v>3</v>
      </c>
      <c r="K30" s="53">
        <v>3</v>
      </c>
      <c r="L30" s="88"/>
      <c r="M30" s="88"/>
      <c r="N30" s="50">
        <f>Capstones!$F30+Capstones!$G30+Capstones!$H30+Capstones!$I30+Capstones!$J30+Capstones!$K30</f>
        <v>17.833333333333336</v>
      </c>
      <c r="O30" s="50">
        <f>Capstones!$N30/30*100</f>
        <v>59.444444444444457</v>
      </c>
      <c r="P30" s="50">
        <f>Capstones!$O30*0.6</f>
        <v>35.666666666666671</v>
      </c>
      <c r="Q30" s="53">
        <v>4</v>
      </c>
      <c r="R30" s="53">
        <v>4.666666666666667</v>
      </c>
      <c r="S30" s="53"/>
      <c r="T30" s="53">
        <v>5</v>
      </c>
      <c r="U30" s="53"/>
      <c r="V30" s="53">
        <v>5</v>
      </c>
      <c r="W30" s="53">
        <v>5</v>
      </c>
      <c r="X30" s="53"/>
      <c r="Y30" s="50">
        <f>Capstones!$Q30+Capstones!$R30+Capstones!$T30+Capstones!$V30+Capstones!$W30</f>
        <v>23.666666666666668</v>
      </c>
      <c r="Z30" s="50">
        <f>Capstones!$Y30/25*100</f>
        <v>94.666666666666671</v>
      </c>
      <c r="AA30" s="50">
        <f>Capstones!$Z30*0.6</f>
        <v>56.800000000000004</v>
      </c>
      <c r="AB30" s="53"/>
      <c r="AC30" s="53">
        <v>4</v>
      </c>
      <c r="AD30" s="53">
        <v>4.5</v>
      </c>
      <c r="AE30" s="53">
        <v>4.5</v>
      </c>
      <c r="AF30" s="53">
        <v>5</v>
      </c>
      <c r="AG30" s="53">
        <v>4</v>
      </c>
      <c r="AH30" s="53">
        <v>4</v>
      </c>
      <c r="AI30" s="53"/>
      <c r="AJ30" s="51">
        <f t="shared" si="0"/>
        <v>26</v>
      </c>
      <c r="AK30" s="51">
        <f t="shared" si="1"/>
        <v>86.666666666666671</v>
      </c>
      <c r="AL30" s="51">
        <f t="shared" si="2"/>
        <v>52</v>
      </c>
      <c r="AM30" s="53">
        <v>4.333333333333333</v>
      </c>
      <c r="AN30" s="53">
        <v>3.75</v>
      </c>
      <c r="AO30" s="53"/>
      <c r="AP30" s="53"/>
      <c r="AQ30" s="53"/>
      <c r="AR30" s="53">
        <v>4.25</v>
      </c>
      <c r="AS30" s="53"/>
      <c r="AT30" s="53"/>
      <c r="AU30" s="51">
        <f t="shared" si="3"/>
        <v>12.333333333333332</v>
      </c>
      <c r="AV30" s="51">
        <f t="shared" si="4"/>
        <v>82.222222222222214</v>
      </c>
      <c r="AW30" s="51">
        <f t="shared" si="5"/>
        <v>49.333333333333329</v>
      </c>
    </row>
    <row r="31" spans="1:49" ht="23.1" customHeight="1" x14ac:dyDescent="0.3">
      <c r="A31" s="18">
        <v>28</v>
      </c>
      <c r="B31" s="18" t="s">
        <v>81</v>
      </c>
      <c r="C31" s="91" t="s">
        <v>82</v>
      </c>
      <c r="D31" s="18" t="s">
        <v>27</v>
      </c>
      <c r="E31" s="18" t="s">
        <v>24</v>
      </c>
      <c r="F31" s="39">
        <v>4</v>
      </c>
      <c r="G31" s="39">
        <v>4</v>
      </c>
      <c r="H31" s="39">
        <v>4</v>
      </c>
      <c r="I31" s="39">
        <v>3</v>
      </c>
      <c r="J31" s="39">
        <v>4</v>
      </c>
      <c r="K31" s="39">
        <v>3</v>
      </c>
      <c r="L31" s="18"/>
      <c r="M31" s="18"/>
      <c r="N31" s="51">
        <f>Capstones!$F31+Capstones!$G31+Capstones!$H31+Capstones!$I31+Capstones!$J31+Capstones!$K31</f>
        <v>22</v>
      </c>
      <c r="O31" s="51">
        <f>Capstones!$N31/30*100</f>
        <v>73.333333333333329</v>
      </c>
      <c r="P31" s="51">
        <f>Capstones!$O31*0.6</f>
        <v>43.999999999999993</v>
      </c>
      <c r="Q31" s="39">
        <v>5</v>
      </c>
      <c r="R31" s="39">
        <v>4</v>
      </c>
      <c r="S31" s="39"/>
      <c r="T31" s="39">
        <v>3</v>
      </c>
      <c r="U31" s="39"/>
      <c r="V31" s="39">
        <v>4.333333333333333</v>
      </c>
      <c r="W31" s="39">
        <v>4</v>
      </c>
      <c r="X31" s="39"/>
      <c r="Y31" s="50">
        <f>Capstones!$Q31+Capstones!$R31+Capstones!$T31+Capstones!$V31+Capstones!$W31</f>
        <v>20.333333333333332</v>
      </c>
      <c r="Z31" s="50">
        <f>Capstones!$Y31/25*100</f>
        <v>81.333333333333329</v>
      </c>
      <c r="AA31" s="50">
        <f>Capstones!$Z31*0.6</f>
        <v>48.8</v>
      </c>
      <c r="AB31" s="39"/>
      <c r="AC31" s="39">
        <v>3</v>
      </c>
      <c r="AD31" s="39">
        <v>4</v>
      </c>
      <c r="AE31" s="39">
        <v>4</v>
      </c>
      <c r="AF31" s="39">
        <v>4</v>
      </c>
      <c r="AG31" s="39">
        <v>4</v>
      </c>
      <c r="AH31" s="39">
        <v>4</v>
      </c>
      <c r="AI31" s="18"/>
      <c r="AJ31" s="51">
        <f t="shared" si="0"/>
        <v>23</v>
      </c>
      <c r="AK31" s="51">
        <f t="shared" si="1"/>
        <v>76.666666666666671</v>
      </c>
      <c r="AL31" s="51">
        <f t="shared" si="2"/>
        <v>46</v>
      </c>
      <c r="AM31" s="39">
        <v>4</v>
      </c>
      <c r="AN31" s="39">
        <v>4</v>
      </c>
      <c r="AO31" s="39"/>
      <c r="AP31" s="39"/>
      <c r="AQ31" s="39"/>
      <c r="AR31" s="39">
        <v>4.5</v>
      </c>
      <c r="AS31" s="39"/>
      <c r="AT31" s="18"/>
      <c r="AU31" s="51">
        <f t="shared" si="3"/>
        <v>12.5</v>
      </c>
      <c r="AV31" s="51">
        <f t="shared" si="4"/>
        <v>83.333333333333343</v>
      </c>
      <c r="AW31" s="51">
        <f t="shared" si="5"/>
        <v>50.000000000000007</v>
      </c>
    </row>
    <row r="32" spans="1:49" ht="23.1" customHeight="1" x14ac:dyDescent="0.3">
      <c r="A32" s="88">
        <v>29</v>
      </c>
      <c r="B32" s="88" t="s">
        <v>83</v>
      </c>
      <c r="C32" s="90" t="s">
        <v>84</v>
      </c>
      <c r="D32" s="88" t="s">
        <v>27</v>
      </c>
      <c r="E32" s="88" t="s">
        <v>15</v>
      </c>
      <c r="F32" s="53">
        <v>2</v>
      </c>
      <c r="G32" s="53">
        <v>3</v>
      </c>
      <c r="H32" s="53">
        <v>3</v>
      </c>
      <c r="I32" s="53">
        <v>2</v>
      </c>
      <c r="J32" s="53">
        <v>4</v>
      </c>
      <c r="K32" s="53">
        <v>2</v>
      </c>
      <c r="L32" s="88"/>
      <c r="M32" s="88"/>
      <c r="N32" s="50">
        <f>Capstones!$F32+Capstones!$G32+Capstones!$H32+Capstones!$I32+Capstones!$J32+Capstones!$K32</f>
        <v>16</v>
      </c>
      <c r="O32" s="50">
        <f>Capstones!$N32/30*100</f>
        <v>53.333333333333336</v>
      </c>
      <c r="P32" s="50">
        <f>Capstones!$O32*0.6</f>
        <v>32</v>
      </c>
      <c r="Q32" s="53">
        <v>2</v>
      </c>
      <c r="R32" s="53">
        <v>2.6666666666666665</v>
      </c>
      <c r="S32" s="53"/>
      <c r="T32" s="53">
        <v>2</v>
      </c>
      <c r="U32" s="53"/>
      <c r="V32" s="53">
        <v>2.6666666666666665</v>
      </c>
      <c r="W32" s="53">
        <v>3</v>
      </c>
      <c r="X32" s="53"/>
      <c r="Y32" s="50">
        <f>Capstones!$Q32+Capstones!$R32+Capstones!$T32+Capstones!$V32+Capstones!$W32</f>
        <v>12.333333333333332</v>
      </c>
      <c r="Z32" s="50">
        <f>Capstones!$Y32/25*100</f>
        <v>49.333333333333329</v>
      </c>
      <c r="AA32" s="50">
        <f>Capstones!$Z32*0.6</f>
        <v>29.599999999999994</v>
      </c>
      <c r="AB32" s="53"/>
      <c r="AC32" s="53">
        <v>2.3333333333333335</v>
      </c>
      <c r="AD32" s="53">
        <v>4</v>
      </c>
      <c r="AE32" s="53">
        <v>4</v>
      </c>
      <c r="AF32" s="53">
        <v>3</v>
      </c>
      <c r="AG32" s="53">
        <v>3</v>
      </c>
      <c r="AH32" s="53">
        <v>3</v>
      </c>
      <c r="AI32" s="88"/>
      <c r="AJ32" s="51">
        <f t="shared" si="0"/>
        <v>19.333333333333336</v>
      </c>
      <c r="AK32" s="51">
        <f t="shared" si="1"/>
        <v>64.444444444444443</v>
      </c>
      <c r="AL32" s="51">
        <f t="shared" si="2"/>
        <v>38.666666666666664</v>
      </c>
      <c r="AM32" s="53">
        <v>3.6666666666666665</v>
      </c>
      <c r="AN32" s="53">
        <v>4</v>
      </c>
      <c r="AO32" s="53"/>
      <c r="AP32" s="53"/>
      <c r="AQ32" s="53"/>
      <c r="AR32" s="53">
        <v>3.5</v>
      </c>
      <c r="AS32" s="53"/>
      <c r="AT32" s="88"/>
      <c r="AU32" s="51">
        <f t="shared" si="3"/>
        <v>11.166666666666666</v>
      </c>
      <c r="AV32" s="51">
        <f t="shared" si="4"/>
        <v>74.444444444444429</v>
      </c>
      <c r="AW32" s="51">
        <f t="shared" si="5"/>
        <v>44.666666666666657</v>
      </c>
    </row>
    <row r="33" spans="1:49" ht="23.1" customHeight="1" x14ac:dyDescent="0.3">
      <c r="A33" s="18">
        <v>30</v>
      </c>
      <c r="B33" s="18" t="s">
        <v>85</v>
      </c>
      <c r="C33" s="91" t="s">
        <v>86</v>
      </c>
      <c r="D33" s="18" t="s">
        <v>27</v>
      </c>
      <c r="E33" s="18" t="s">
        <v>24</v>
      </c>
      <c r="F33" s="39">
        <v>2</v>
      </c>
      <c r="G33" s="39">
        <v>3.6666666666666665</v>
      </c>
      <c r="H33" s="39">
        <v>2</v>
      </c>
      <c r="I33" s="39">
        <v>2</v>
      </c>
      <c r="J33" s="39">
        <v>3</v>
      </c>
      <c r="K33" s="39">
        <v>2</v>
      </c>
      <c r="L33" s="18"/>
      <c r="M33" s="18"/>
      <c r="N33" s="51">
        <f>Capstones!$F33+Capstones!$G33+Capstones!$H33+Capstones!$I33+Capstones!$J33+Capstones!$K33</f>
        <v>14.666666666666666</v>
      </c>
      <c r="O33" s="51">
        <f>Capstones!$N33/30*100</f>
        <v>48.888888888888886</v>
      </c>
      <c r="P33" s="51">
        <f>Capstones!$O33*0.6</f>
        <v>29.333333333333329</v>
      </c>
      <c r="Q33" s="39">
        <v>4</v>
      </c>
      <c r="R33" s="39">
        <v>4</v>
      </c>
      <c r="S33" s="39"/>
      <c r="T33" s="39">
        <v>4</v>
      </c>
      <c r="U33" s="39"/>
      <c r="V33" s="39">
        <v>3.6666666666666665</v>
      </c>
      <c r="W33" s="39">
        <v>4</v>
      </c>
      <c r="X33" s="39"/>
      <c r="Y33" s="50">
        <f>Capstones!$Q33+Capstones!$R33+Capstones!$T33+Capstones!$V33+Capstones!$W33</f>
        <v>19.666666666666664</v>
      </c>
      <c r="Z33" s="50">
        <f>Capstones!$Y33/25*100</f>
        <v>78.666666666666657</v>
      </c>
      <c r="AA33" s="50">
        <f>Capstones!$Z33*0.6</f>
        <v>47.199999999999996</v>
      </c>
      <c r="AB33" s="39"/>
      <c r="AC33" s="39">
        <v>3</v>
      </c>
      <c r="AD33" s="39">
        <v>3</v>
      </c>
      <c r="AE33" s="39">
        <v>3</v>
      </c>
      <c r="AF33" s="39">
        <v>3</v>
      </c>
      <c r="AG33" s="39">
        <v>3</v>
      </c>
      <c r="AH33" s="39">
        <v>3</v>
      </c>
      <c r="AI33" s="18"/>
      <c r="AJ33" s="51">
        <f t="shared" si="0"/>
        <v>18</v>
      </c>
      <c r="AK33" s="51">
        <f t="shared" si="1"/>
        <v>60</v>
      </c>
      <c r="AL33" s="51">
        <f t="shared" si="2"/>
        <v>36</v>
      </c>
      <c r="AM33" s="39">
        <v>3</v>
      </c>
      <c r="AN33" s="39">
        <v>3</v>
      </c>
      <c r="AO33" s="39"/>
      <c r="AP33" s="39"/>
      <c r="AQ33" s="39"/>
      <c r="AR33" s="39">
        <v>3</v>
      </c>
      <c r="AS33" s="39"/>
      <c r="AT33" s="18"/>
      <c r="AU33" s="51">
        <f t="shared" si="3"/>
        <v>9</v>
      </c>
      <c r="AV33" s="51">
        <f t="shared" si="4"/>
        <v>60</v>
      </c>
      <c r="AW33" s="51">
        <f t="shared" si="5"/>
        <v>36</v>
      </c>
    </row>
    <row r="34" spans="1:49" ht="23.1" customHeight="1" x14ac:dyDescent="0.3">
      <c r="A34" s="88">
        <v>31</v>
      </c>
      <c r="B34" s="88" t="s">
        <v>87</v>
      </c>
      <c r="C34" s="90" t="s">
        <v>88</v>
      </c>
      <c r="D34" s="88" t="s">
        <v>27</v>
      </c>
      <c r="E34" s="88" t="s">
        <v>24</v>
      </c>
      <c r="F34" s="53">
        <v>2</v>
      </c>
      <c r="G34" s="53">
        <v>3</v>
      </c>
      <c r="H34" s="53">
        <v>2</v>
      </c>
      <c r="I34" s="53">
        <v>2</v>
      </c>
      <c r="J34" s="53">
        <v>2</v>
      </c>
      <c r="K34" s="53">
        <v>1</v>
      </c>
      <c r="L34" s="88"/>
      <c r="M34" s="88"/>
      <c r="N34" s="50">
        <f>Capstones!$F34+Capstones!$G34+Capstones!$H34+Capstones!$I34+Capstones!$J34+Capstones!$K34</f>
        <v>12</v>
      </c>
      <c r="O34" s="50">
        <f>Capstones!$N34/30*100</f>
        <v>40</v>
      </c>
      <c r="P34" s="50">
        <f>Capstones!$O34*0.6</f>
        <v>24</v>
      </c>
      <c r="Q34" s="53">
        <v>4</v>
      </c>
      <c r="R34" s="53">
        <v>4</v>
      </c>
      <c r="S34" s="53"/>
      <c r="T34" s="53">
        <v>4</v>
      </c>
      <c r="U34" s="53"/>
      <c r="V34" s="53">
        <v>3.6666666666666665</v>
      </c>
      <c r="W34" s="53">
        <v>4</v>
      </c>
      <c r="X34" s="53"/>
      <c r="Y34" s="50">
        <f>Capstones!$Q34+Capstones!$R34+Capstones!$T34+Capstones!$V34+Capstones!$W34</f>
        <v>19.666666666666664</v>
      </c>
      <c r="Z34" s="50">
        <f>Capstones!$Y34/25*100</f>
        <v>78.666666666666657</v>
      </c>
      <c r="AA34" s="50">
        <f>Capstones!$Z34*0.6</f>
        <v>47.199999999999996</v>
      </c>
      <c r="AB34" s="53"/>
      <c r="AC34" s="53">
        <v>2</v>
      </c>
      <c r="AD34" s="53">
        <v>3</v>
      </c>
      <c r="AE34" s="53">
        <v>3</v>
      </c>
      <c r="AF34" s="53">
        <v>3</v>
      </c>
      <c r="AG34" s="53">
        <v>2</v>
      </c>
      <c r="AH34" s="53">
        <v>4</v>
      </c>
      <c r="AI34" s="88"/>
      <c r="AJ34" s="51">
        <f t="shared" si="0"/>
        <v>17</v>
      </c>
      <c r="AK34" s="51">
        <f t="shared" si="1"/>
        <v>56.666666666666664</v>
      </c>
      <c r="AL34" s="51">
        <f t="shared" si="2"/>
        <v>34</v>
      </c>
      <c r="AM34" s="53">
        <v>2.6666666666666665</v>
      </c>
      <c r="AN34" s="53">
        <v>3.5</v>
      </c>
      <c r="AO34" s="53"/>
      <c r="AP34" s="53"/>
      <c r="AQ34" s="53"/>
      <c r="AR34" s="53">
        <v>2</v>
      </c>
      <c r="AS34" s="53"/>
      <c r="AT34" s="88"/>
      <c r="AU34" s="51">
        <f t="shared" si="3"/>
        <v>8.1666666666666661</v>
      </c>
      <c r="AV34" s="51">
        <f t="shared" si="4"/>
        <v>54.444444444444443</v>
      </c>
      <c r="AW34" s="51">
        <f t="shared" si="5"/>
        <v>32.666666666666664</v>
      </c>
    </row>
    <row r="35" spans="1:49" ht="23.1" customHeight="1" x14ac:dyDescent="0.3">
      <c r="A35" s="18">
        <v>32</v>
      </c>
      <c r="B35" s="18" t="s">
        <v>89</v>
      </c>
      <c r="C35" s="91" t="s">
        <v>90</v>
      </c>
      <c r="D35" s="18" t="s">
        <v>23</v>
      </c>
      <c r="E35" s="18" t="s">
        <v>47</v>
      </c>
      <c r="F35" s="39">
        <v>2</v>
      </c>
      <c r="G35" s="39">
        <v>2.8333333333333335</v>
      </c>
      <c r="H35" s="39">
        <v>2</v>
      </c>
      <c r="I35" s="39">
        <v>2</v>
      </c>
      <c r="J35" s="39">
        <v>3</v>
      </c>
      <c r="K35" s="39">
        <v>2</v>
      </c>
      <c r="L35" s="18"/>
      <c r="M35" s="18"/>
      <c r="N35" s="51">
        <f>Capstones!$F35+Capstones!$G35+Capstones!$H35+Capstones!$I35+Capstones!$J35+Capstones!$K35</f>
        <v>13.833333333333334</v>
      </c>
      <c r="O35" s="51">
        <f>Capstones!$N35/30*100</f>
        <v>46.111111111111114</v>
      </c>
      <c r="P35" s="51">
        <f>Capstones!$O35*0.6</f>
        <v>27.666666666666668</v>
      </c>
      <c r="Q35" s="39">
        <v>4</v>
      </c>
      <c r="R35" s="39">
        <v>4</v>
      </c>
      <c r="S35" s="39"/>
      <c r="T35" s="39">
        <v>5</v>
      </c>
      <c r="U35" s="39"/>
      <c r="V35" s="39">
        <v>4.333333333333333</v>
      </c>
      <c r="W35" s="39">
        <v>5</v>
      </c>
      <c r="X35" s="39"/>
      <c r="Y35" s="50">
        <f>Capstones!$Q35+Capstones!$R35+Capstones!$T35+Capstones!$V35+Capstones!$W35</f>
        <v>22.333333333333332</v>
      </c>
      <c r="Z35" s="50">
        <f>Capstones!$Y35/25*100</f>
        <v>89.333333333333329</v>
      </c>
      <c r="AA35" s="50">
        <f>Capstones!$Z35*0.6</f>
        <v>53.599999999999994</v>
      </c>
      <c r="AB35" s="39"/>
      <c r="AC35" s="39">
        <v>5</v>
      </c>
      <c r="AD35" s="39">
        <v>4</v>
      </c>
      <c r="AE35" s="39">
        <v>4</v>
      </c>
      <c r="AF35" s="39">
        <v>3</v>
      </c>
      <c r="AG35" s="39">
        <v>5</v>
      </c>
      <c r="AH35" s="39">
        <v>5</v>
      </c>
      <c r="AI35" s="18"/>
      <c r="AJ35" s="51">
        <f t="shared" si="0"/>
        <v>26</v>
      </c>
      <c r="AK35" s="51">
        <f t="shared" si="1"/>
        <v>86.666666666666671</v>
      </c>
      <c r="AL35" s="51">
        <f t="shared" si="2"/>
        <v>52</v>
      </c>
      <c r="AM35" s="39">
        <v>3</v>
      </c>
      <c r="AN35" s="39">
        <v>2</v>
      </c>
      <c r="AO35" s="39"/>
      <c r="AP35" s="39"/>
      <c r="AQ35" s="39"/>
      <c r="AR35" s="39">
        <v>2.25</v>
      </c>
      <c r="AS35" s="39"/>
      <c r="AT35" s="18"/>
      <c r="AU35" s="51">
        <f t="shared" si="3"/>
        <v>7.25</v>
      </c>
      <c r="AV35" s="51">
        <f t="shared" si="4"/>
        <v>48.333333333333336</v>
      </c>
      <c r="AW35" s="51">
        <f t="shared" si="5"/>
        <v>29</v>
      </c>
    </row>
    <row r="36" spans="1:49" ht="23.1" customHeight="1" x14ac:dyDescent="0.3">
      <c r="A36" s="88">
        <v>33</v>
      </c>
      <c r="B36" s="88" t="s">
        <v>91</v>
      </c>
      <c r="C36" s="90" t="s">
        <v>92</v>
      </c>
      <c r="D36" s="88" t="s">
        <v>23</v>
      </c>
      <c r="E36" s="88" t="s">
        <v>47</v>
      </c>
      <c r="F36" s="53">
        <v>3</v>
      </c>
      <c r="G36" s="53">
        <v>2.1666666666666665</v>
      </c>
      <c r="H36" s="53">
        <v>2.5</v>
      </c>
      <c r="I36" s="53">
        <v>2</v>
      </c>
      <c r="J36" s="53">
        <v>2.5</v>
      </c>
      <c r="K36" s="53">
        <v>2</v>
      </c>
      <c r="L36" s="88"/>
      <c r="M36" s="88"/>
      <c r="N36" s="50">
        <f>Capstones!$F36+Capstones!$G36+Capstones!$H36+Capstones!$I36+Capstones!$J36+Capstones!$K36</f>
        <v>14.166666666666666</v>
      </c>
      <c r="O36" s="50">
        <f>Capstones!$N36/30*100</f>
        <v>47.222222222222221</v>
      </c>
      <c r="P36" s="50">
        <f>Capstones!$O36*0.6</f>
        <v>28.333333333333332</v>
      </c>
      <c r="Q36" s="53">
        <v>4</v>
      </c>
      <c r="R36" s="53">
        <v>4</v>
      </c>
      <c r="S36" s="53"/>
      <c r="T36" s="53">
        <v>4</v>
      </c>
      <c r="U36" s="53"/>
      <c r="V36" s="53">
        <v>4</v>
      </c>
      <c r="W36" s="53">
        <v>4</v>
      </c>
      <c r="X36" s="53"/>
      <c r="Y36" s="50">
        <f>Capstones!$Q36+Capstones!$R36+Capstones!$T36+Capstones!$V36+Capstones!$W36</f>
        <v>20</v>
      </c>
      <c r="Z36" s="50">
        <f>Capstones!$Y36/25*100</f>
        <v>80</v>
      </c>
      <c r="AA36" s="50">
        <f>Capstones!$Z36*0.6</f>
        <v>48</v>
      </c>
      <c r="AB36" s="53"/>
      <c r="AC36" s="53">
        <v>3.6666666666666665</v>
      </c>
      <c r="AD36" s="53">
        <v>3.5</v>
      </c>
      <c r="AE36" s="53">
        <v>3.5</v>
      </c>
      <c r="AF36" s="53">
        <v>5</v>
      </c>
      <c r="AG36" s="53">
        <v>3</v>
      </c>
      <c r="AH36" s="53">
        <v>3</v>
      </c>
      <c r="AI36" s="53"/>
      <c r="AJ36" s="51">
        <f t="shared" si="0"/>
        <v>21.666666666666664</v>
      </c>
      <c r="AK36" s="51">
        <f t="shared" si="1"/>
        <v>72.222222222222214</v>
      </c>
      <c r="AL36" s="51">
        <f t="shared" si="2"/>
        <v>43.333333333333329</v>
      </c>
      <c r="AM36" s="53">
        <v>4.333333333333333</v>
      </c>
      <c r="AN36" s="53">
        <v>3</v>
      </c>
      <c r="AO36" s="53"/>
      <c r="AP36" s="53"/>
      <c r="AQ36" s="53"/>
      <c r="AR36" s="53">
        <v>4.25</v>
      </c>
      <c r="AS36" s="53"/>
      <c r="AT36" s="53"/>
      <c r="AU36" s="51">
        <f t="shared" si="3"/>
        <v>11.583333333333332</v>
      </c>
      <c r="AV36" s="51">
        <f t="shared" si="4"/>
        <v>77.222222222222214</v>
      </c>
      <c r="AW36" s="51">
        <f t="shared" si="5"/>
        <v>46.333333333333329</v>
      </c>
    </row>
    <row r="37" spans="1:49" ht="23.1" customHeight="1" x14ac:dyDescent="0.3">
      <c r="A37" s="18">
        <v>34</v>
      </c>
      <c r="B37" s="18" t="s">
        <v>93</v>
      </c>
      <c r="C37" s="91" t="s">
        <v>94</v>
      </c>
      <c r="D37" s="18" t="s">
        <v>23</v>
      </c>
      <c r="E37" s="18" t="s">
        <v>24</v>
      </c>
      <c r="F37" s="39">
        <v>2</v>
      </c>
      <c r="G37" s="39">
        <v>4</v>
      </c>
      <c r="H37" s="39">
        <v>4</v>
      </c>
      <c r="I37" s="39">
        <v>4</v>
      </c>
      <c r="J37" s="39">
        <v>4</v>
      </c>
      <c r="K37" s="39">
        <v>3</v>
      </c>
      <c r="L37" s="18"/>
      <c r="M37" s="18"/>
      <c r="N37" s="51">
        <f>Capstones!$F37+Capstones!$G37+Capstones!$H37+Capstones!$I37+Capstones!$J37+Capstones!$K37</f>
        <v>21</v>
      </c>
      <c r="O37" s="51">
        <f>Capstones!$N37/30*100</f>
        <v>70</v>
      </c>
      <c r="P37" s="51">
        <f>Capstones!$O37*0.6</f>
        <v>42</v>
      </c>
      <c r="Q37" s="39">
        <v>4</v>
      </c>
      <c r="R37" s="39">
        <v>4.666666666666667</v>
      </c>
      <c r="S37" s="39"/>
      <c r="T37" s="39">
        <v>5</v>
      </c>
      <c r="U37" s="39"/>
      <c r="V37" s="39">
        <v>5</v>
      </c>
      <c r="W37" s="39">
        <v>5</v>
      </c>
      <c r="X37" s="39"/>
      <c r="Y37" s="50">
        <f>Capstones!$Q37+Capstones!$R37+Capstones!$T37+Capstones!$V37+Capstones!$W37</f>
        <v>23.666666666666668</v>
      </c>
      <c r="Z37" s="50">
        <f>Capstones!$Y37/25*100</f>
        <v>94.666666666666671</v>
      </c>
      <c r="AA37" s="50">
        <f>Capstones!$Z37*0.6</f>
        <v>56.800000000000004</v>
      </c>
      <c r="AB37" s="39"/>
      <c r="AC37" s="39">
        <v>5</v>
      </c>
      <c r="AD37" s="39">
        <v>5</v>
      </c>
      <c r="AE37" s="39">
        <v>5</v>
      </c>
      <c r="AF37" s="39">
        <v>5</v>
      </c>
      <c r="AG37" s="39">
        <v>5</v>
      </c>
      <c r="AH37" s="39">
        <v>5</v>
      </c>
      <c r="AI37" s="18"/>
      <c r="AJ37" s="51">
        <f t="shared" si="0"/>
        <v>30</v>
      </c>
      <c r="AK37" s="51">
        <f t="shared" si="1"/>
        <v>100</v>
      </c>
      <c r="AL37" s="51">
        <f t="shared" si="2"/>
        <v>60</v>
      </c>
      <c r="AM37" s="39">
        <v>3</v>
      </c>
      <c r="AN37" s="39">
        <v>4</v>
      </c>
      <c r="AO37" s="39"/>
      <c r="AP37" s="39"/>
      <c r="AQ37" s="39"/>
      <c r="AR37" s="39">
        <v>3</v>
      </c>
      <c r="AS37" s="39"/>
      <c r="AT37" s="18"/>
      <c r="AU37" s="51">
        <f t="shared" si="3"/>
        <v>10</v>
      </c>
      <c r="AV37" s="51">
        <f t="shared" si="4"/>
        <v>66.666666666666657</v>
      </c>
      <c r="AW37" s="51">
        <f t="shared" si="5"/>
        <v>39.999999999999993</v>
      </c>
    </row>
    <row r="38" spans="1:49" ht="23.1" customHeight="1" x14ac:dyDescent="0.3">
      <c r="A38" s="88">
        <v>35</v>
      </c>
      <c r="B38" s="88" t="s">
        <v>95</v>
      </c>
      <c r="C38" s="90" t="s">
        <v>96</v>
      </c>
      <c r="D38" s="88" t="s">
        <v>27</v>
      </c>
      <c r="E38" s="88" t="s">
        <v>47</v>
      </c>
      <c r="F38" s="53">
        <v>3</v>
      </c>
      <c r="G38" s="53">
        <v>2.8333333333333335</v>
      </c>
      <c r="H38" s="53">
        <v>2.5</v>
      </c>
      <c r="I38" s="53">
        <v>2.5</v>
      </c>
      <c r="J38" s="53">
        <v>2.5</v>
      </c>
      <c r="K38" s="53">
        <v>3</v>
      </c>
      <c r="L38" s="88"/>
      <c r="M38" s="88"/>
      <c r="N38" s="50">
        <f>Capstones!$F38+Capstones!$G38+Capstones!$H38+Capstones!$I38+Capstones!$J38+Capstones!$K38</f>
        <v>16.333333333333336</v>
      </c>
      <c r="O38" s="50">
        <f>Capstones!$N38/30*100</f>
        <v>54.44444444444445</v>
      </c>
      <c r="P38" s="50">
        <f>Capstones!$O38*0.6</f>
        <v>32.666666666666671</v>
      </c>
      <c r="Q38" s="53">
        <v>4</v>
      </c>
      <c r="R38" s="53">
        <v>4</v>
      </c>
      <c r="S38" s="53"/>
      <c r="T38" s="53">
        <v>5</v>
      </c>
      <c r="U38" s="53"/>
      <c r="V38" s="53">
        <v>4</v>
      </c>
      <c r="W38" s="53">
        <v>4</v>
      </c>
      <c r="X38" s="53"/>
      <c r="Y38" s="50">
        <f>Capstones!$Q38+Capstones!$R38+Capstones!$T38+Capstones!$V38+Capstones!$W38</f>
        <v>21</v>
      </c>
      <c r="Z38" s="50">
        <f>Capstones!$Y38/25*100</f>
        <v>84</v>
      </c>
      <c r="AA38" s="50">
        <f>Capstones!$Z38*0.6</f>
        <v>50.4</v>
      </c>
      <c r="AB38" s="53"/>
      <c r="AC38" s="53">
        <v>3</v>
      </c>
      <c r="AD38" s="53">
        <v>2</v>
      </c>
      <c r="AE38" s="53">
        <v>2</v>
      </c>
      <c r="AF38" s="53">
        <v>4</v>
      </c>
      <c r="AG38" s="53">
        <v>1</v>
      </c>
      <c r="AH38" s="53">
        <v>1</v>
      </c>
      <c r="AI38" s="53"/>
      <c r="AJ38" s="51">
        <f t="shared" si="0"/>
        <v>13</v>
      </c>
      <c r="AK38" s="51">
        <f t="shared" si="1"/>
        <v>43.333333333333336</v>
      </c>
      <c r="AL38" s="51">
        <f t="shared" si="2"/>
        <v>26</v>
      </c>
      <c r="AM38" s="53">
        <v>4</v>
      </c>
      <c r="AN38" s="53">
        <v>5</v>
      </c>
      <c r="AO38" s="53"/>
      <c r="AP38" s="53"/>
      <c r="AQ38" s="53"/>
      <c r="AR38" s="53">
        <v>3.25</v>
      </c>
      <c r="AS38" s="53"/>
      <c r="AT38" s="53"/>
      <c r="AU38" s="51">
        <f t="shared" si="3"/>
        <v>12.25</v>
      </c>
      <c r="AV38" s="51">
        <f t="shared" si="4"/>
        <v>81.666666666666671</v>
      </c>
      <c r="AW38" s="51">
        <f t="shared" si="5"/>
        <v>49</v>
      </c>
    </row>
    <row r="39" spans="1:49" ht="23.1" customHeight="1" x14ac:dyDescent="0.3">
      <c r="A39" s="18">
        <v>36</v>
      </c>
      <c r="B39" s="18" t="s">
        <v>97</v>
      </c>
      <c r="C39" s="91" t="s">
        <v>98</v>
      </c>
      <c r="D39" s="18" t="s">
        <v>27</v>
      </c>
      <c r="E39" s="18" t="s">
        <v>24</v>
      </c>
      <c r="F39" s="39">
        <v>4</v>
      </c>
      <c r="G39" s="39">
        <v>3.6666666666666665</v>
      </c>
      <c r="H39" s="39">
        <v>3</v>
      </c>
      <c r="I39" s="39">
        <v>2</v>
      </c>
      <c r="J39" s="39">
        <v>3</v>
      </c>
      <c r="K39" s="39">
        <v>2</v>
      </c>
      <c r="L39" s="18"/>
      <c r="M39" s="18"/>
      <c r="N39" s="51">
        <f>Capstones!$F39+Capstones!$G39+Capstones!$H39+Capstones!$I39+Capstones!$J39+Capstones!$K39</f>
        <v>17.666666666666664</v>
      </c>
      <c r="O39" s="51">
        <f>Capstones!$N39/30*100</f>
        <v>58.888888888888879</v>
      </c>
      <c r="P39" s="51">
        <f>Capstones!$O39*0.6</f>
        <v>35.333333333333329</v>
      </c>
      <c r="Q39" s="39">
        <v>2</v>
      </c>
      <c r="R39" s="39">
        <v>2.6666666666666665</v>
      </c>
      <c r="S39" s="39"/>
      <c r="T39" s="39">
        <v>3</v>
      </c>
      <c r="U39" s="39"/>
      <c r="V39" s="39">
        <v>3</v>
      </c>
      <c r="W39" s="39">
        <v>2</v>
      </c>
      <c r="X39" s="39"/>
      <c r="Y39" s="50">
        <f>Capstones!$Q39+Capstones!$R39+Capstones!$T39+Capstones!$V39+Capstones!$W39</f>
        <v>12.666666666666666</v>
      </c>
      <c r="Z39" s="50">
        <f>Capstones!$Y39/25*100</f>
        <v>50.666666666666657</v>
      </c>
      <c r="AA39" s="50">
        <f>Capstones!$Z39*0.6</f>
        <v>30.399999999999991</v>
      </c>
      <c r="AB39" s="39"/>
      <c r="AC39" s="39">
        <v>3</v>
      </c>
      <c r="AD39" s="39">
        <v>3</v>
      </c>
      <c r="AE39" s="39">
        <v>3</v>
      </c>
      <c r="AF39" s="39">
        <v>3</v>
      </c>
      <c r="AG39" s="39">
        <v>3</v>
      </c>
      <c r="AH39" s="39">
        <v>3</v>
      </c>
      <c r="AI39" s="18"/>
      <c r="AJ39" s="51">
        <f t="shared" si="0"/>
        <v>18</v>
      </c>
      <c r="AK39" s="51">
        <f t="shared" si="1"/>
        <v>60</v>
      </c>
      <c r="AL39" s="51">
        <f t="shared" si="2"/>
        <v>36</v>
      </c>
      <c r="AM39" s="39">
        <v>4</v>
      </c>
      <c r="AN39" s="39">
        <v>3</v>
      </c>
      <c r="AO39" s="39"/>
      <c r="AP39" s="39"/>
      <c r="AQ39" s="39"/>
      <c r="AR39" s="39">
        <v>4.5</v>
      </c>
      <c r="AS39" s="39"/>
      <c r="AT39" s="18"/>
      <c r="AU39" s="51">
        <f t="shared" si="3"/>
        <v>11.5</v>
      </c>
      <c r="AV39" s="51">
        <f t="shared" si="4"/>
        <v>76.666666666666671</v>
      </c>
      <c r="AW39" s="51">
        <f t="shared" si="5"/>
        <v>46</v>
      </c>
    </row>
    <row r="40" spans="1:49" ht="23.1" customHeight="1" x14ac:dyDescent="0.3">
      <c r="A40" s="88">
        <v>37</v>
      </c>
      <c r="B40" s="88" t="s">
        <v>99</v>
      </c>
      <c r="C40" s="90" t="s">
        <v>100</v>
      </c>
      <c r="D40" s="88" t="s">
        <v>27</v>
      </c>
      <c r="E40" s="88" t="s">
        <v>15</v>
      </c>
      <c r="F40" s="53">
        <v>4</v>
      </c>
      <c r="G40" s="53">
        <v>3.3333333333333335</v>
      </c>
      <c r="H40" s="53">
        <v>3</v>
      </c>
      <c r="I40" s="53">
        <v>2</v>
      </c>
      <c r="J40" s="53">
        <v>3</v>
      </c>
      <c r="K40" s="53">
        <v>2</v>
      </c>
      <c r="L40" s="88"/>
      <c r="M40" s="88"/>
      <c r="N40" s="50">
        <f>Capstones!$F40+Capstones!$G40+Capstones!$H40+Capstones!$I40+Capstones!$J40+Capstones!$K40</f>
        <v>17.333333333333336</v>
      </c>
      <c r="O40" s="50">
        <f>Capstones!$N40/30*100</f>
        <v>57.777777777777786</v>
      </c>
      <c r="P40" s="50">
        <f>Capstones!$O40*0.6</f>
        <v>34.666666666666671</v>
      </c>
      <c r="Q40" s="53">
        <v>4</v>
      </c>
      <c r="R40" s="53">
        <v>4</v>
      </c>
      <c r="S40" s="53"/>
      <c r="T40" s="53">
        <v>4</v>
      </c>
      <c r="U40" s="53"/>
      <c r="V40" s="53">
        <v>4</v>
      </c>
      <c r="W40" s="53">
        <v>4</v>
      </c>
      <c r="X40" s="53"/>
      <c r="Y40" s="50">
        <f>Capstones!$Q40+Capstones!$R40+Capstones!$T40+Capstones!$V40+Capstones!$W40</f>
        <v>20</v>
      </c>
      <c r="Z40" s="50">
        <f>Capstones!$Y40/25*100</f>
        <v>80</v>
      </c>
      <c r="AA40" s="50">
        <f>Capstones!$Z40*0.6</f>
        <v>48</v>
      </c>
      <c r="AB40" s="53"/>
      <c r="AC40" s="53">
        <v>4</v>
      </c>
      <c r="AD40" s="53">
        <v>4</v>
      </c>
      <c r="AE40" s="53">
        <v>4</v>
      </c>
      <c r="AF40" s="53">
        <v>4</v>
      </c>
      <c r="AG40" s="53">
        <v>4</v>
      </c>
      <c r="AH40" s="53">
        <v>4</v>
      </c>
      <c r="AI40" s="53"/>
      <c r="AJ40" s="51">
        <f t="shared" si="0"/>
        <v>24</v>
      </c>
      <c r="AK40" s="51">
        <f t="shared" si="1"/>
        <v>80</v>
      </c>
      <c r="AL40" s="51">
        <f t="shared" si="2"/>
        <v>48</v>
      </c>
      <c r="AM40" s="53">
        <v>5</v>
      </c>
      <c r="AN40" s="53">
        <v>5</v>
      </c>
      <c r="AO40" s="53"/>
      <c r="AP40" s="53"/>
      <c r="AQ40" s="53"/>
      <c r="AR40" s="53">
        <v>5</v>
      </c>
      <c r="AS40" s="53"/>
      <c r="AT40" s="53"/>
      <c r="AU40" s="51">
        <f t="shared" si="3"/>
        <v>15</v>
      </c>
      <c r="AV40" s="51">
        <f t="shared" si="4"/>
        <v>100</v>
      </c>
      <c r="AW40" s="51">
        <f t="shared" si="5"/>
        <v>60</v>
      </c>
    </row>
    <row r="41" spans="1:49" ht="23.1" customHeight="1" x14ac:dyDescent="0.3">
      <c r="A41" s="18">
        <v>38</v>
      </c>
      <c r="B41" s="18" t="s">
        <v>101</v>
      </c>
      <c r="C41" s="91" t="s">
        <v>102</v>
      </c>
      <c r="D41" s="18" t="s">
        <v>23</v>
      </c>
      <c r="E41" s="18" t="s">
        <v>47</v>
      </c>
      <c r="F41" s="39">
        <v>2</v>
      </c>
      <c r="G41" s="39">
        <v>2.6666666666666665</v>
      </c>
      <c r="H41" s="39">
        <v>2.5</v>
      </c>
      <c r="I41" s="39">
        <v>2.5</v>
      </c>
      <c r="J41" s="39">
        <v>2.5</v>
      </c>
      <c r="K41" s="39">
        <v>2</v>
      </c>
      <c r="L41" s="18"/>
      <c r="M41" s="18"/>
      <c r="N41" s="51">
        <f>Capstones!$F41+Capstones!$G41+Capstones!$H41+Capstones!$I41+Capstones!$J41+Capstones!$K41</f>
        <v>14.166666666666666</v>
      </c>
      <c r="O41" s="51">
        <f>Capstones!$N41/30*100</f>
        <v>47.222222222222221</v>
      </c>
      <c r="P41" s="51">
        <f>Capstones!$O41*0.6</f>
        <v>28.333333333333332</v>
      </c>
      <c r="Q41" s="39">
        <v>4</v>
      </c>
      <c r="R41" s="39">
        <v>4</v>
      </c>
      <c r="S41" s="39"/>
      <c r="T41" s="39">
        <v>4</v>
      </c>
      <c r="U41" s="39"/>
      <c r="V41" s="39">
        <v>4</v>
      </c>
      <c r="W41" s="39">
        <v>4</v>
      </c>
      <c r="X41" s="39"/>
      <c r="Y41" s="50">
        <f>Capstones!$Q41+Capstones!$R41+Capstones!$T41+Capstones!$V41+Capstones!$W41</f>
        <v>20</v>
      </c>
      <c r="Z41" s="50">
        <f>Capstones!$Y41/25*100</f>
        <v>80</v>
      </c>
      <c r="AA41" s="50">
        <f>Capstones!$Z41*0.6</f>
        <v>48</v>
      </c>
      <c r="AB41" s="39"/>
      <c r="AC41" s="39">
        <v>5</v>
      </c>
      <c r="AD41" s="39">
        <v>5</v>
      </c>
      <c r="AE41" s="39">
        <v>5</v>
      </c>
      <c r="AF41" s="39">
        <v>0</v>
      </c>
      <c r="AG41" s="39">
        <v>4</v>
      </c>
      <c r="AH41" s="39">
        <v>5</v>
      </c>
      <c r="AI41" s="39"/>
      <c r="AJ41" s="51">
        <f t="shared" si="0"/>
        <v>24</v>
      </c>
      <c r="AK41" s="51">
        <f t="shared" si="1"/>
        <v>80</v>
      </c>
      <c r="AL41" s="51">
        <f t="shared" si="2"/>
        <v>48</v>
      </c>
      <c r="AM41" s="39">
        <v>4.333333333333333</v>
      </c>
      <c r="AN41" s="39">
        <v>3.25</v>
      </c>
      <c r="AO41" s="39"/>
      <c r="AP41" s="39"/>
      <c r="AQ41" s="39"/>
      <c r="AR41" s="39">
        <v>4.75</v>
      </c>
      <c r="AS41" s="39"/>
      <c r="AT41" s="39"/>
      <c r="AU41" s="51">
        <f t="shared" si="3"/>
        <v>12.333333333333332</v>
      </c>
      <c r="AV41" s="51">
        <f t="shared" si="4"/>
        <v>82.222222222222214</v>
      </c>
      <c r="AW41" s="51">
        <f t="shared" si="5"/>
        <v>49.333333333333329</v>
      </c>
    </row>
    <row r="42" spans="1:49" ht="23.1" customHeight="1" x14ac:dyDescent="0.3">
      <c r="A42" s="88">
        <v>39</v>
      </c>
      <c r="B42" s="88" t="s">
        <v>103</v>
      </c>
      <c r="C42" s="90" t="s">
        <v>104</v>
      </c>
      <c r="D42" s="88" t="s">
        <v>23</v>
      </c>
      <c r="E42" s="88" t="s">
        <v>15</v>
      </c>
      <c r="F42" s="53">
        <v>5</v>
      </c>
      <c r="G42" s="53">
        <v>4</v>
      </c>
      <c r="H42" s="53">
        <v>5</v>
      </c>
      <c r="I42" s="53">
        <v>3</v>
      </c>
      <c r="J42" s="53">
        <v>3</v>
      </c>
      <c r="K42" s="53">
        <v>4</v>
      </c>
      <c r="L42" s="88"/>
      <c r="M42" s="88"/>
      <c r="N42" s="50">
        <f>Capstones!$F42+Capstones!$G42+Capstones!$H42+Capstones!$I42+Capstones!$J42+Capstones!$K42</f>
        <v>24</v>
      </c>
      <c r="O42" s="50">
        <f>Capstones!$N42/30*100</f>
        <v>80</v>
      </c>
      <c r="P42" s="50">
        <f>Capstones!$O42*0.6</f>
        <v>48</v>
      </c>
      <c r="Q42" s="53">
        <v>4</v>
      </c>
      <c r="R42" s="53">
        <v>4</v>
      </c>
      <c r="S42" s="53"/>
      <c r="T42" s="53">
        <v>4</v>
      </c>
      <c r="U42" s="53"/>
      <c r="V42" s="53">
        <v>4.333333333333333</v>
      </c>
      <c r="W42" s="53">
        <v>4</v>
      </c>
      <c r="X42" s="53"/>
      <c r="Y42" s="50">
        <f>Capstones!$Q42+Capstones!$R42+Capstones!$T42+Capstones!$V42+Capstones!$W42</f>
        <v>20.333333333333332</v>
      </c>
      <c r="Z42" s="50">
        <f>Capstones!$Y42/25*100</f>
        <v>81.333333333333329</v>
      </c>
      <c r="AA42" s="50">
        <f>Capstones!$Z42*0.6</f>
        <v>48.8</v>
      </c>
      <c r="AB42" s="53"/>
      <c r="AC42" s="53">
        <v>4.5</v>
      </c>
      <c r="AD42" s="53">
        <v>4</v>
      </c>
      <c r="AE42" s="53">
        <v>4</v>
      </c>
      <c r="AF42" s="53">
        <v>4.5</v>
      </c>
      <c r="AG42" s="53">
        <v>4</v>
      </c>
      <c r="AH42" s="53">
        <v>5</v>
      </c>
      <c r="AI42" s="53"/>
      <c r="AJ42" s="51">
        <f t="shared" si="0"/>
        <v>26</v>
      </c>
      <c r="AK42" s="51">
        <f t="shared" si="1"/>
        <v>86.666666666666671</v>
      </c>
      <c r="AL42" s="51">
        <f t="shared" si="2"/>
        <v>52</v>
      </c>
      <c r="AM42" s="53">
        <v>3</v>
      </c>
      <c r="AN42" s="53">
        <v>3.75</v>
      </c>
      <c r="AO42" s="53"/>
      <c r="AP42" s="53"/>
      <c r="AQ42" s="53"/>
      <c r="AR42" s="53">
        <v>3.25</v>
      </c>
      <c r="AS42" s="53"/>
      <c r="AT42" s="53"/>
      <c r="AU42" s="51">
        <f t="shared" si="3"/>
        <v>10</v>
      </c>
      <c r="AV42" s="51">
        <f t="shared" si="4"/>
        <v>66.666666666666657</v>
      </c>
      <c r="AW42" s="51">
        <f t="shared" si="5"/>
        <v>39.999999999999993</v>
      </c>
    </row>
    <row r="43" spans="1:49" ht="23.1" customHeight="1" x14ac:dyDescent="0.3">
      <c r="A43" s="18">
        <v>40</v>
      </c>
      <c r="B43" s="18" t="s">
        <v>105</v>
      </c>
      <c r="C43" s="91" t="s">
        <v>106</v>
      </c>
      <c r="D43" s="18" t="s">
        <v>27</v>
      </c>
      <c r="E43" s="18" t="s">
        <v>24</v>
      </c>
      <c r="F43" s="39">
        <v>4</v>
      </c>
      <c r="G43" s="39">
        <v>4</v>
      </c>
      <c r="H43" s="39">
        <v>2</v>
      </c>
      <c r="I43" s="39">
        <v>2</v>
      </c>
      <c r="J43" s="39">
        <v>4</v>
      </c>
      <c r="K43" s="39">
        <v>3</v>
      </c>
      <c r="L43" s="18"/>
      <c r="M43" s="18"/>
      <c r="N43" s="51">
        <f>Capstones!$F43+Capstones!$G43+Capstones!$H43+Capstones!$I43+Capstones!$J43+Capstones!$K43</f>
        <v>19</v>
      </c>
      <c r="O43" s="51">
        <f>Capstones!$N43/30*100</f>
        <v>63.333333333333329</v>
      </c>
      <c r="P43" s="51">
        <f>Capstones!$O43*0.6</f>
        <v>37.999999999999993</v>
      </c>
      <c r="Q43" s="39">
        <v>4</v>
      </c>
      <c r="R43" s="39">
        <v>4</v>
      </c>
      <c r="S43" s="39"/>
      <c r="T43" s="39">
        <v>4</v>
      </c>
      <c r="U43" s="39"/>
      <c r="V43" s="39">
        <v>4.333333333333333</v>
      </c>
      <c r="W43" s="39">
        <v>4</v>
      </c>
      <c r="X43" s="39"/>
      <c r="Y43" s="50">
        <f>Capstones!$Q43+Capstones!$R43+Capstones!$T43+Capstones!$V43+Capstones!$W43</f>
        <v>20.333333333333332</v>
      </c>
      <c r="Z43" s="50">
        <f>Capstones!$Y43/25*100</f>
        <v>81.333333333333329</v>
      </c>
      <c r="AA43" s="50">
        <f>Capstones!$Z43*0.6</f>
        <v>48.8</v>
      </c>
      <c r="AB43" s="39"/>
      <c r="AC43" s="39">
        <v>2.6666666666666665</v>
      </c>
      <c r="AD43" s="39">
        <v>3</v>
      </c>
      <c r="AE43" s="39">
        <v>3</v>
      </c>
      <c r="AF43" s="39">
        <v>3</v>
      </c>
      <c r="AG43" s="39">
        <v>2</v>
      </c>
      <c r="AH43" s="39">
        <v>3</v>
      </c>
      <c r="AI43" s="39"/>
      <c r="AJ43" s="51">
        <f t="shared" si="0"/>
        <v>16.666666666666664</v>
      </c>
      <c r="AK43" s="51">
        <f t="shared" si="1"/>
        <v>55.55555555555555</v>
      </c>
      <c r="AL43" s="51">
        <f t="shared" si="2"/>
        <v>33.333333333333329</v>
      </c>
      <c r="AM43" s="39">
        <v>2</v>
      </c>
      <c r="AN43" s="39">
        <v>2</v>
      </c>
      <c r="AO43" s="39"/>
      <c r="AP43" s="39"/>
      <c r="AQ43" s="39"/>
      <c r="AR43" s="39">
        <v>3</v>
      </c>
      <c r="AS43" s="39"/>
      <c r="AT43" s="39"/>
      <c r="AU43" s="51">
        <f t="shared" si="3"/>
        <v>7</v>
      </c>
      <c r="AV43" s="51">
        <f t="shared" si="4"/>
        <v>46.666666666666664</v>
      </c>
      <c r="AW43" s="51">
        <f t="shared" si="5"/>
        <v>27.999999999999996</v>
      </c>
    </row>
    <row r="44" spans="1:49" ht="23.1" customHeight="1" x14ac:dyDescent="0.3">
      <c r="A44" s="88">
        <v>41</v>
      </c>
      <c r="B44" s="88" t="s">
        <v>107</v>
      </c>
      <c r="C44" s="90" t="s">
        <v>108</v>
      </c>
      <c r="D44" s="88" t="s">
        <v>23</v>
      </c>
      <c r="E44" s="88" t="s">
        <v>15</v>
      </c>
      <c r="F44" s="53">
        <v>4</v>
      </c>
      <c r="G44" s="53">
        <v>3.6666666666666665</v>
      </c>
      <c r="H44" s="53">
        <v>4</v>
      </c>
      <c r="I44" s="53">
        <v>3</v>
      </c>
      <c r="J44" s="53">
        <v>3</v>
      </c>
      <c r="K44" s="53">
        <v>3</v>
      </c>
      <c r="L44" s="88"/>
      <c r="M44" s="88"/>
      <c r="N44" s="50">
        <f>Capstones!$F44+Capstones!$G44+Capstones!$H44+Capstones!$I44+Capstones!$J44+Capstones!$K44</f>
        <v>20.666666666666664</v>
      </c>
      <c r="O44" s="50">
        <f>Capstones!$N44/30*100</f>
        <v>68.888888888888872</v>
      </c>
      <c r="P44" s="50">
        <f>Capstones!$O44*0.6</f>
        <v>41.333333333333321</v>
      </c>
      <c r="Q44" s="53">
        <v>4</v>
      </c>
      <c r="R44" s="53">
        <v>4</v>
      </c>
      <c r="S44" s="53"/>
      <c r="T44" s="53">
        <v>4</v>
      </c>
      <c r="U44" s="53"/>
      <c r="V44" s="53">
        <v>4</v>
      </c>
      <c r="W44" s="53">
        <v>4</v>
      </c>
      <c r="X44" s="53"/>
      <c r="Y44" s="50">
        <f>Capstones!$Q44+Capstones!$R44+Capstones!$T44+Capstones!$V44+Capstones!$W44</f>
        <v>20</v>
      </c>
      <c r="Z44" s="50">
        <f>Capstones!$Y44/25*100</f>
        <v>80</v>
      </c>
      <c r="AA44" s="50">
        <f>Capstones!$Z44*0.6</f>
        <v>48</v>
      </c>
      <c r="AB44" s="53"/>
      <c r="AC44" s="53">
        <v>4</v>
      </c>
      <c r="AD44" s="53">
        <v>4</v>
      </c>
      <c r="AE44" s="53">
        <v>4</v>
      </c>
      <c r="AF44" s="53">
        <v>3</v>
      </c>
      <c r="AG44" s="53">
        <v>4</v>
      </c>
      <c r="AH44" s="53">
        <v>4</v>
      </c>
      <c r="AI44" s="53"/>
      <c r="AJ44" s="51">
        <f t="shared" si="0"/>
        <v>23</v>
      </c>
      <c r="AK44" s="51">
        <f t="shared" si="1"/>
        <v>76.666666666666671</v>
      </c>
      <c r="AL44" s="51">
        <f t="shared" si="2"/>
        <v>46</v>
      </c>
      <c r="AM44" s="53">
        <v>3</v>
      </c>
      <c r="AN44" s="53">
        <v>3</v>
      </c>
      <c r="AO44" s="53"/>
      <c r="AP44" s="53"/>
      <c r="AQ44" s="53"/>
      <c r="AR44" s="53">
        <v>3.25</v>
      </c>
      <c r="AS44" s="53"/>
      <c r="AT44" s="53"/>
      <c r="AU44" s="51">
        <f t="shared" si="3"/>
        <v>9.25</v>
      </c>
      <c r="AV44" s="51">
        <f t="shared" si="4"/>
        <v>61.666666666666671</v>
      </c>
      <c r="AW44" s="51">
        <f t="shared" si="5"/>
        <v>37</v>
      </c>
    </row>
    <row r="45" spans="1:49" ht="23.1" customHeight="1" x14ac:dyDescent="0.3">
      <c r="A45" s="18">
        <v>42</v>
      </c>
      <c r="B45" s="18" t="s">
        <v>109</v>
      </c>
      <c r="C45" s="91" t="s">
        <v>110</v>
      </c>
      <c r="D45" s="18" t="s">
        <v>23</v>
      </c>
      <c r="E45" s="18" t="s">
        <v>47</v>
      </c>
      <c r="F45" s="39">
        <v>2</v>
      </c>
      <c r="G45" s="39">
        <v>2.3333333333333335</v>
      </c>
      <c r="H45" s="39">
        <v>2.5</v>
      </c>
      <c r="I45" s="39">
        <v>2</v>
      </c>
      <c r="J45" s="39">
        <v>2.5</v>
      </c>
      <c r="K45" s="39">
        <v>2.5</v>
      </c>
      <c r="L45" s="18"/>
      <c r="M45" s="18"/>
      <c r="N45" s="51">
        <f>Capstones!$F45+Capstones!$G45+Capstones!$H45+Capstones!$I45+Capstones!$J45+Capstones!$K45</f>
        <v>13.833333333333334</v>
      </c>
      <c r="O45" s="51">
        <f>Capstones!$N45/30*100</f>
        <v>46.111111111111114</v>
      </c>
      <c r="P45" s="51">
        <f>Capstones!$O45*0.6</f>
        <v>27.666666666666668</v>
      </c>
      <c r="Q45" s="39">
        <v>4</v>
      </c>
      <c r="R45" s="39">
        <v>4</v>
      </c>
      <c r="S45" s="39"/>
      <c r="T45" s="39">
        <v>4</v>
      </c>
      <c r="U45" s="39"/>
      <c r="V45" s="39">
        <v>4.333333333333333</v>
      </c>
      <c r="W45" s="39">
        <v>4</v>
      </c>
      <c r="X45" s="39"/>
      <c r="Y45" s="50">
        <f>Capstones!$Q45+Capstones!$R45+Capstones!$T45+Capstones!$V45+Capstones!$W45</f>
        <v>20.333333333333332</v>
      </c>
      <c r="Z45" s="50">
        <f>Capstones!$Y45/25*100</f>
        <v>81.333333333333329</v>
      </c>
      <c r="AA45" s="50">
        <f>Capstones!$Z45*0.6</f>
        <v>48.8</v>
      </c>
      <c r="AB45" s="39"/>
      <c r="AC45" s="39">
        <v>5</v>
      </c>
      <c r="AD45" s="39">
        <v>5</v>
      </c>
      <c r="AE45" s="39">
        <v>5</v>
      </c>
      <c r="AF45" s="39">
        <v>0</v>
      </c>
      <c r="AG45" s="39">
        <v>5</v>
      </c>
      <c r="AH45" s="39">
        <v>5</v>
      </c>
      <c r="AI45" s="39"/>
      <c r="AJ45" s="51">
        <f t="shared" si="0"/>
        <v>25</v>
      </c>
      <c r="AK45" s="51">
        <f t="shared" si="1"/>
        <v>83.333333333333343</v>
      </c>
      <c r="AL45" s="51">
        <f t="shared" si="2"/>
        <v>50.000000000000007</v>
      </c>
      <c r="AM45" s="39">
        <v>3</v>
      </c>
      <c r="AN45" s="39">
        <v>2.75</v>
      </c>
      <c r="AO45" s="39"/>
      <c r="AP45" s="39"/>
      <c r="AQ45" s="39"/>
      <c r="AR45" s="39">
        <v>3.25</v>
      </c>
      <c r="AS45" s="39"/>
      <c r="AT45" s="39"/>
      <c r="AU45" s="51">
        <f t="shared" si="3"/>
        <v>9</v>
      </c>
      <c r="AV45" s="51">
        <f t="shared" si="4"/>
        <v>60</v>
      </c>
      <c r="AW45" s="51">
        <f t="shared" si="5"/>
        <v>36</v>
      </c>
    </row>
    <row r="46" spans="1:49" ht="23.1" customHeight="1" x14ac:dyDescent="0.3">
      <c r="A46" s="88">
        <v>43</v>
      </c>
      <c r="B46" s="88" t="s">
        <v>111</v>
      </c>
      <c r="C46" s="90" t="s">
        <v>112</v>
      </c>
      <c r="D46" s="88" t="s">
        <v>27</v>
      </c>
      <c r="E46" s="88" t="s">
        <v>24</v>
      </c>
      <c r="F46" s="53">
        <v>5</v>
      </c>
      <c r="G46" s="53">
        <v>4</v>
      </c>
      <c r="H46" s="53">
        <v>3</v>
      </c>
      <c r="I46" s="53">
        <v>4</v>
      </c>
      <c r="J46" s="53">
        <v>4</v>
      </c>
      <c r="K46" s="53">
        <v>2</v>
      </c>
      <c r="L46" s="88"/>
      <c r="M46" s="88"/>
      <c r="N46" s="50">
        <f>Capstones!$F46+Capstones!$G46+Capstones!$H46+Capstones!$I46+Capstones!$J46+Capstones!$K46</f>
        <v>22</v>
      </c>
      <c r="O46" s="50">
        <f>Capstones!$N46/30*100</f>
        <v>73.333333333333329</v>
      </c>
      <c r="P46" s="50">
        <f>Capstones!$O46*0.6</f>
        <v>43.999999999999993</v>
      </c>
      <c r="Q46" s="53">
        <v>4</v>
      </c>
      <c r="R46" s="53">
        <v>3.6666666666666665</v>
      </c>
      <c r="S46" s="53"/>
      <c r="T46" s="53">
        <v>4</v>
      </c>
      <c r="U46" s="53"/>
      <c r="V46" s="53">
        <v>3.6666666666666665</v>
      </c>
      <c r="W46" s="53">
        <v>4</v>
      </c>
      <c r="X46" s="53"/>
      <c r="Y46" s="50">
        <f>Capstones!$Q46+Capstones!$R46+Capstones!$T46+Capstones!$V46+Capstones!$W46</f>
        <v>19.333333333333332</v>
      </c>
      <c r="Z46" s="50">
        <f>Capstones!$Y46/25*100</f>
        <v>77.333333333333329</v>
      </c>
      <c r="AA46" s="50">
        <f>Capstones!$Z46*0.6</f>
        <v>46.4</v>
      </c>
      <c r="AB46" s="53"/>
      <c r="AC46" s="53">
        <v>4.666666666666667</v>
      </c>
      <c r="AD46" s="53">
        <v>3</v>
      </c>
      <c r="AE46" s="53">
        <v>3</v>
      </c>
      <c r="AF46" s="53">
        <v>4</v>
      </c>
      <c r="AG46" s="53">
        <v>4</v>
      </c>
      <c r="AH46" s="53">
        <v>3</v>
      </c>
      <c r="AI46" s="53"/>
      <c r="AJ46" s="51">
        <f t="shared" si="0"/>
        <v>21.666666666666668</v>
      </c>
      <c r="AK46" s="51">
        <f t="shared" si="1"/>
        <v>72.222222222222214</v>
      </c>
      <c r="AL46" s="51">
        <f t="shared" si="2"/>
        <v>43.333333333333329</v>
      </c>
      <c r="AM46" s="53">
        <v>4.666666666666667</v>
      </c>
      <c r="AN46" s="53">
        <v>5</v>
      </c>
      <c r="AO46" s="53"/>
      <c r="AP46" s="53"/>
      <c r="AQ46" s="53"/>
      <c r="AR46" s="53">
        <v>5</v>
      </c>
      <c r="AS46" s="53"/>
      <c r="AT46" s="53"/>
      <c r="AU46" s="51">
        <f t="shared" si="3"/>
        <v>14.666666666666668</v>
      </c>
      <c r="AV46" s="51">
        <f t="shared" si="4"/>
        <v>97.777777777777786</v>
      </c>
      <c r="AW46" s="51">
        <f t="shared" si="5"/>
        <v>58.666666666666671</v>
      </c>
    </row>
    <row r="47" spans="1:49" ht="23.1" customHeight="1" x14ac:dyDescent="0.3">
      <c r="A47" s="18">
        <v>44</v>
      </c>
      <c r="B47" s="18" t="s">
        <v>113</v>
      </c>
      <c r="C47" s="91" t="s">
        <v>114</v>
      </c>
      <c r="D47" s="18" t="s">
        <v>23</v>
      </c>
      <c r="E47" s="18" t="s">
        <v>24</v>
      </c>
      <c r="F47" s="39">
        <v>2</v>
      </c>
      <c r="G47" s="39">
        <v>3.3333333333333335</v>
      </c>
      <c r="H47" s="39">
        <v>4</v>
      </c>
      <c r="I47" s="39">
        <v>4</v>
      </c>
      <c r="J47" s="39">
        <v>4</v>
      </c>
      <c r="K47" s="39">
        <v>2</v>
      </c>
      <c r="L47" s="18"/>
      <c r="M47" s="18"/>
      <c r="N47" s="51">
        <f>Capstones!$F47+Capstones!$G47+Capstones!$H47+Capstones!$I47+Capstones!$J47+Capstones!$K47</f>
        <v>19.333333333333336</v>
      </c>
      <c r="O47" s="51">
        <f>Capstones!$N47/30*100</f>
        <v>64.444444444444443</v>
      </c>
      <c r="P47" s="51">
        <f>Capstones!$O47*0.6</f>
        <v>38.666666666666664</v>
      </c>
      <c r="Q47" s="39">
        <v>3</v>
      </c>
      <c r="R47" s="39">
        <v>3.3333333333333335</v>
      </c>
      <c r="S47" s="39"/>
      <c r="T47" s="39">
        <v>3</v>
      </c>
      <c r="U47" s="39"/>
      <c r="V47" s="39">
        <v>3.3333333333333335</v>
      </c>
      <c r="W47" s="39">
        <v>3</v>
      </c>
      <c r="X47" s="39"/>
      <c r="Y47" s="50">
        <f>Capstones!$Q47+Capstones!$R47+Capstones!$T47+Capstones!$V47+Capstones!$W47</f>
        <v>15.666666666666668</v>
      </c>
      <c r="Z47" s="50">
        <f>Capstones!$Y47/25*100</f>
        <v>62.666666666666671</v>
      </c>
      <c r="AA47" s="50">
        <f>Capstones!$Z47*0.6</f>
        <v>37.6</v>
      </c>
      <c r="AB47" s="39"/>
      <c r="AC47" s="39">
        <v>4.666666666666667</v>
      </c>
      <c r="AD47" s="39">
        <v>3</v>
      </c>
      <c r="AE47" s="39">
        <v>3</v>
      </c>
      <c r="AF47" s="39">
        <v>4</v>
      </c>
      <c r="AG47" s="39">
        <v>4</v>
      </c>
      <c r="AH47" s="39">
        <v>4</v>
      </c>
      <c r="AI47" s="18"/>
      <c r="AJ47" s="51">
        <f t="shared" si="0"/>
        <v>22.666666666666668</v>
      </c>
      <c r="AK47" s="51">
        <f t="shared" si="1"/>
        <v>75.555555555555571</v>
      </c>
      <c r="AL47" s="51">
        <f t="shared" si="2"/>
        <v>45.333333333333343</v>
      </c>
      <c r="AM47" s="39">
        <v>4</v>
      </c>
      <c r="AN47" s="39">
        <v>4</v>
      </c>
      <c r="AO47" s="39"/>
      <c r="AP47" s="39"/>
      <c r="AQ47" s="39"/>
      <c r="AR47" s="39">
        <v>4.25</v>
      </c>
      <c r="AS47" s="39"/>
      <c r="AT47" s="18"/>
      <c r="AU47" s="51">
        <f t="shared" si="3"/>
        <v>12.25</v>
      </c>
      <c r="AV47" s="51">
        <f t="shared" si="4"/>
        <v>81.666666666666671</v>
      </c>
      <c r="AW47" s="51">
        <f t="shared" si="5"/>
        <v>49</v>
      </c>
    </row>
    <row r="48" spans="1:49" ht="23.1" customHeight="1" x14ac:dyDescent="0.3">
      <c r="A48" s="88">
        <v>45</v>
      </c>
      <c r="B48" s="88" t="s">
        <v>115</v>
      </c>
      <c r="C48" s="90" t="s">
        <v>116</v>
      </c>
      <c r="D48" s="88" t="s">
        <v>27</v>
      </c>
      <c r="E48" s="88" t="s">
        <v>47</v>
      </c>
      <c r="F48" s="53">
        <v>2.5</v>
      </c>
      <c r="G48" s="53">
        <v>2.6666666666666665</v>
      </c>
      <c r="H48" s="53">
        <v>2.5</v>
      </c>
      <c r="I48" s="53">
        <v>2.5</v>
      </c>
      <c r="J48" s="53">
        <v>2.5</v>
      </c>
      <c r="K48" s="53">
        <v>2.5</v>
      </c>
      <c r="L48" s="88"/>
      <c r="M48" s="88"/>
      <c r="N48" s="50">
        <f>Capstones!$F48+Capstones!$G48+Capstones!$H48+Capstones!$I48+Capstones!$J48+Capstones!$K48</f>
        <v>15.166666666666666</v>
      </c>
      <c r="O48" s="50">
        <f>Capstones!$N48/30*100</f>
        <v>50.555555555555557</v>
      </c>
      <c r="P48" s="50">
        <f>Capstones!$O48*0.6</f>
        <v>30.333333333333332</v>
      </c>
      <c r="Q48" s="53">
        <v>3</v>
      </c>
      <c r="R48" s="53">
        <v>3.6666666666666665</v>
      </c>
      <c r="S48" s="53"/>
      <c r="T48" s="53">
        <v>4</v>
      </c>
      <c r="U48" s="53"/>
      <c r="V48" s="53">
        <v>3.6666666666666665</v>
      </c>
      <c r="W48" s="53">
        <v>4</v>
      </c>
      <c r="X48" s="53"/>
      <c r="Y48" s="50">
        <f>Capstones!$Q48+Capstones!$R48+Capstones!$T48+Capstones!$V48+Capstones!$W48</f>
        <v>18.333333333333332</v>
      </c>
      <c r="Z48" s="50">
        <f>Capstones!$Y48/25*100</f>
        <v>73.333333333333329</v>
      </c>
      <c r="AA48" s="50">
        <f>Capstones!$Z48*0.6</f>
        <v>43.999999999999993</v>
      </c>
      <c r="AB48" s="53"/>
      <c r="AC48" s="53">
        <v>2</v>
      </c>
      <c r="AD48" s="53">
        <v>3</v>
      </c>
      <c r="AE48" s="53">
        <v>3</v>
      </c>
      <c r="AF48" s="53">
        <v>0</v>
      </c>
      <c r="AG48" s="53">
        <v>3</v>
      </c>
      <c r="AH48" s="53">
        <v>3</v>
      </c>
      <c r="AI48" s="88"/>
      <c r="AJ48" s="51">
        <f t="shared" si="0"/>
        <v>14</v>
      </c>
      <c r="AK48" s="51">
        <f t="shared" si="1"/>
        <v>46.666666666666664</v>
      </c>
      <c r="AL48" s="51">
        <f t="shared" si="2"/>
        <v>27.999999999999996</v>
      </c>
      <c r="AM48" s="53" t="s">
        <v>499</v>
      </c>
      <c r="AN48" s="53" t="s">
        <v>499</v>
      </c>
      <c r="AO48" s="53"/>
      <c r="AP48" s="53"/>
      <c r="AQ48" s="53"/>
      <c r="AR48" s="53" t="s">
        <v>499</v>
      </c>
      <c r="AS48" s="53"/>
      <c r="AT48" s="88"/>
      <c r="AU48" s="51">
        <f t="shared" si="3"/>
        <v>0</v>
      </c>
      <c r="AV48" s="51">
        <f t="shared" si="4"/>
        <v>0</v>
      </c>
      <c r="AW48" s="51">
        <f t="shared" si="5"/>
        <v>0</v>
      </c>
    </row>
    <row r="49" spans="1:49" ht="23.1" customHeight="1" x14ac:dyDescent="0.3">
      <c r="A49" s="18">
        <v>46</v>
      </c>
      <c r="B49" s="18" t="s">
        <v>117</v>
      </c>
      <c r="C49" s="91" t="s">
        <v>118</v>
      </c>
      <c r="D49" s="18" t="s">
        <v>23</v>
      </c>
      <c r="E49" s="18" t="s">
        <v>15</v>
      </c>
      <c r="F49" s="39">
        <v>4</v>
      </c>
      <c r="G49" s="39">
        <v>3.3333333333333335</v>
      </c>
      <c r="H49" s="39">
        <v>4</v>
      </c>
      <c r="I49" s="39">
        <v>3</v>
      </c>
      <c r="J49" s="39">
        <v>3</v>
      </c>
      <c r="K49" s="39">
        <v>3</v>
      </c>
      <c r="L49" s="18"/>
      <c r="M49" s="18"/>
      <c r="N49" s="51">
        <f>Capstones!$F49+Capstones!$G49+Capstones!$H49+Capstones!$I49+Capstones!$J49+Capstones!$K49</f>
        <v>20.333333333333336</v>
      </c>
      <c r="O49" s="51">
        <f>Capstones!$N49/30*100</f>
        <v>67.777777777777786</v>
      </c>
      <c r="P49" s="51">
        <f>Capstones!$O49*0.6</f>
        <v>40.666666666666671</v>
      </c>
      <c r="Q49" s="39">
        <v>4</v>
      </c>
      <c r="R49" s="39">
        <v>4</v>
      </c>
      <c r="S49" s="39"/>
      <c r="T49" s="39">
        <v>4</v>
      </c>
      <c r="U49" s="39"/>
      <c r="V49" s="39">
        <v>4</v>
      </c>
      <c r="W49" s="39">
        <v>4</v>
      </c>
      <c r="X49" s="39"/>
      <c r="Y49" s="50">
        <f>Capstones!$Q49+Capstones!$R49+Capstones!$T49+Capstones!$V49+Capstones!$W49</f>
        <v>20</v>
      </c>
      <c r="Z49" s="50">
        <f>Capstones!$Y49/25*100</f>
        <v>80</v>
      </c>
      <c r="AA49" s="50">
        <f>Capstones!$Z49*0.6</f>
        <v>48</v>
      </c>
      <c r="AB49" s="39"/>
      <c r="AC49" s="39">
        <v>5</v>
      </c>
      <c r="AD49" s="39">
        <v>5</v>
      </c>
      <c r="AE49" s="39">
        <v>5</v>
      </c>
      <c r="AF49" s="39">
        <v>5</v>
      </c>
      <c r="AG49" s="39">
        <v>4</v>
      </c>
      <c r="AH49" s="39">
        <v>3</v>
      </c>
      <c r="AI49" s="39"/>
      <c r="AJ49" s="51">
        <f t="shared" si="0"/>
        <v>27</v>
      </c>
      <c r="AK49" s="51">
        <f t="shared" si="1"/>
        <v>90</v>
      </c>
      <c r="AL49" s="51">
        <f t="shared" si="2"/>
        <v>54</v>
      </c>
      <c r="AM49" s="39">
        <v>4.333333333333333</v>
      </c>
      <c r="AN49" s="39">
        <v>4.5</v>
      </c>
      <c r="AO49" s="39"/>
      <c r="AP49" s="39"/>
      <c r="AQ49" s="39"/>
      <c r="AR49" s="39">
        <v>4.75</v>
      </c>
      <c r="AS49" s="39"/>
      <c r="AT49" s="39"/>
      <c r="AU49" s="51">
        <f t="shared" si="3"/>
        <v>13.583333333333332</v>
      </c>
      <c r="AV49" s="51">
        <f t="shared" si="4"/>
        <v>90.555555555555543</v>
      </c>
      <c r="AW49" s="51">
        <f t="shared" si="5"/>
        <v>54.333333333333321</v>
      </c>
    </row>
    <row r="50" spans="1:49" ht="23.1" customHeight="1" x14ac:dyDescent="0.3">
      <c r="A50" s="88">
        <v>47</v>
      </c>
      <c r="B50" s="88" t="s">
        <v>119</v>
      </c>
      <c r="C50" s="90" t="s">
        <v>120</v>
      </c>
      <c r="D50" s="88" t="s">
        <v>27</v>
      </c>
      <c r="E50" s="88" t="s">
        <v>24</v>
      </c>
      <c r="F50" s="53">
        <v>3</v>
      </c>
      <c r="G50" s="53">
        <v>3</v>
      </c>
      <c r="H50" s="53">
        <v>3</v>
      </c>
      <c r="I50" s="53">
        <v>2</v>
      </c>
      <c r="J50" s="53">
        <v>2</v>
      </c>
      <c r="K50" s="53">
        <v>2</v>
      </c>
      <c r="L50" s="88"/>
      <c r="M50" s="88"/>
      <c r="N50" s="50">
        <f>Capstones!$F50+Capstones!$G50+Capstones!$H50+Capstones!$I50+Capstones!$J50+Capstones!$K50</f>
        <v>15</v>
      </c>
      <c r="O50" s="50">
        <f>Capstones!$N50/30*100</f>
        <v>50</v>
      </c>
      <c r="P50" s="50">
        <f>Capstones!$O50*0.6</f>
        <v>30</v>
      </c>
      <c r="Q50" s="53">
        <v>4</v>
      </c>
      <c r="R50" s="53">
        <v>4</v>
      </c>
      <c r="S50" s="53"/>
      <c r="T50" s="53">
        <v>4</v>
      </c>
      <c r="U50" s="53"/>
      <c r="V50" s="53">
        <v>4</v>
      </c>
      <c r="W50" s="53">
        <v>4</v>
      </c>
      <c r="X50" s="53"/>
      <c r="Y50" s="50">
        <f>Capstones!$Q50+Capstones!$R50+Capstones!$T50+Capstones!$V50+Capstones!$W50</f>
        <v>20</v>
      </c>
      <c r="Z50" s="50">
        <f>Capstones!$Y50/25*100</f>
        <v>80</v>
      </c>
      <c r="AA50" s="50">
        <f>Capstones!$Z50*0.6</f>
        <v>48</v>
      </c>
      <c r="AB50" s="53"/>
      <c r="AC50" s="53">
        <v>3</v>
      </c>
      <c r="AD50" s="53">
        <v>3</v>
      </c>
      <c r="AE50" s="53">
        <v>3</v>
      </c>
      <c r="AF50" s="53">
        <v>2</v>
      </c>
      <c r="AG50" s="53">
        <v>3</v>
      </c>
      <c r="AH50" s="53">
        <v>3</v>
      </c>
      <c r="AI50" s="53"/>
      <c r="AJ50" s="51">
        <f t="shared" si="0"/>
        <v>17</v>
      </c>
      <c r="AK50" s="51">
        <f t="shared" si="1"/>
        <v>56.666666666666664</v>
      </c>
      <c r="AL50" s="51">
        <f t="shared" si="2"/>
        <v>34</v>
      </c>
      <c r="AM50" s="53">
        <v>2.6666666666666665</v>
      </c>
      <c r="AN50" s="53">
        <v>3</v>
      </c>
      <c r="AO50" s="53"/>
      <c r="AP50" s="53"/>
      <c r="AQ50" s="53"/>
      <c r="AR50" s="53">
        <v>2</v>
      </c>
      <c r="AS50" s="53"/>
      <c r="AT50" s="53"/>
      <c r="AU50" s="51">
        <f t="shared" si="3"/>
        <v>7.6666666666666661</v>
      </c>
      <c r="AV50" s="51">
        <f t="shared" si="4"/>
        <v>51.111111111111107</v>
      </c>
      <c r="AW50" s="51">
        <f t="shared" si="5"/>
        <v>30.666666666666664</v>
      </c>
    </row>
    <row r="51" spans="1:49" ht="23.1" customHeight="1" x14ac:dyDescent="0.3">
      <c r="A51" s="18">
        <v>48</v>
      </c>
      <c r="B51" s="18" t="s">
        <v>121</v>
      </c>
      <c r="C51" s="91" t="s">
        <v>122</v>
      </c>
      <c r="D51" s="18" t="s">
        <v>27</v>
      </c>
      <c r="E51" s="18" t="s">
        <v>47</v>
      </c>
      <c r="F51" s="39">
        <v>2</v>
      </c>
      <c r="G51" s="39">
        <v>2</v>
      </c>
      <c r="H51" s="39">
        <v>2</v>
      </c>
      <c r="I51" s="39">
        <v>2</v>
      </c>
      <c r="J51" s="39">
        <v>2</v>
      </c>
      <c r="K51" s="39">
        <v>3</v>
      </c>
      <c r="L51" s="18"/>
      <c r="M51" s="18"/>
      <c r="N51" s="51">
        <f>Capstones!$F51+Capstones!$G51+Capstones!$H51+Capstones!$I51+Capstones!$J51+Capstones!$K51</f>
        <v>13</v>
      </c>
      <c r="O51" s="51">
        <f>Capstones!$N51/30*100</f>
        <v>43.333333333333336</v>
      </c>
      <c r="P51" s="51">
        <f>Capstones!$O51*0.6</f>
        <v>26</v>
      </c>
      <c r="Q51" s="39">
        <v>4</v>
      </c>
      <c r="R51" s="39">
        <v>4</v>
      </c>
      <c r="S51" s="39"/>
      <c r="T51" s="39">
        <v>4</v>
      </c>
      <c r="U51" s="39"/>
      <c r="V51" s="39">
        <v>3.3333333333333335</v>
      </c>
      <c r="W51" s="39">
        <v>4</v>
      </c>
      <c r="X51" s="39"/>
      <c r="Y51" s="50">
        <f>Capstones!$Q51+Capstones!$R51+Capstones!$T51+Capstones!$V51+Capstones!$W51</f>
        <v>19.333333333333336</v>
      </c>
      <c r="Z51" s="50">
        <f>Capstones!$Y51/25*100</f>
        <v>77.333333333333343</v>
      </c>
      <c r="AA51" s="50">
        <f>Capstones!$Z51*0.6</f>
        <v>46.400000000000006</v>
      </c>
      <c r="AB51" s="39"/>
      <c r="AC51" s="39">
        <v>4</v>
      </c>
      <c r="AD51" s="39">
        <v>4</v>
      </c>
      <c r="AE51" s="39">
        <v>4</v>
      </c>
      <c r="AF51" s="39">
        <v>4</v>
      </c>
      <c r="AG51" s="39">
        <v>4</v>
      </c>
      <c r="AH51" s="39">
        <v>5</v>
      </c>
      <c r="AI51" s="39"/>
      <c r="AJ51" s="51">
        <f t="shared" si="0"/>
        <v>25</v>
      </c>
      <c r="AK51" s="51">
        <f t="shared" si="1"/>
        <v>83.333333333333343</v>
      </c>
      <c r="AL51" s="51">
        <f t="shared" si="2"/>
        <v>50.000000000000007</v>
      </c>
      <c r="AM51" s="39">
        <v>3</v>
      </c>
      <c r="AN51" s="39">
        <v>2.25</v>
      </c>
      <c r="AO51" s="39"/>
      <c r="AP51" s="39"/>
      <c r="AQ51" s="39"/>
      <c r="AR51" s="39">
        <v>3.25</v>
      </c>
      <c r="AS51" s="39"/>
      <c r="AT51" s="39"/>
      <c r="AU51" s="51">
        <f t="shared" si="3"/>
        <v>8.5</v>
      </c>
      <c r="AV51" s="51">
        <f t="shared" si="4"/>
        <v>56.666666666666664</v>
      </c>
      <c r="AW51" s="51">
        <f t="shared" si="5"/>
        <v>34</v>
      </c>
    </row>
    <row r="52" spans="1:49" ht="23.1" customHeight="1" x14ac:dyDescent="0.3">
      <c r="A52" s="88">
        <v>49</v>
      </c>
      <c r="B52" s="88" t="s">
        <v>123</v>
      </c>
      <c r="C52" s="90" t="s">
        <v>124</v>
      </c>
      <c r="D52" s="88" t="s">
        <v>27</v>
      </c>
      <c r="E52" s="88" t="s">
        <v>15</v>
      </c>
      <c r="F52" s="53">
        <v>5</v>
      </c>
      <c r="G52" s="53">
        <v>4.666666666666667</v>
      </c>
      <c r="H52" s="53">
        <v>4</v>
      </c>
      <c r="I52" s="53">
        <v>4</v>
      </c>
      <c r="J52" s="53">
        <v>4</v>
      </c>
      <c r="K52" s="53">
        <v>4</v>
      </c>
      <c r="L52" s="88"/>
      <c r="M52" s="88"/>
      <c r="N52" s="50">
        <f>Capstones!$F52+Capstones!$G52+Capstones!$H52+Capstones!$I52+Capstones!$J52+Capstones!$K52</f>
        <v>25.666666666666668</v>
      </c>
      <c r="O52" s="50">
        <f>Capstones!$N52/30*100</f>
        <v>85.555555555555557</v>
      </c>
      <c r="P52" s="50">
        <f>Capstones!$O52*0.6</f>
        <v>51.333333333333336</v>
      </c>
      <c r="Q52" s="53">
        <v>4</v>
      </c>
      <c r="R52" s="53">
        <v>4.333333333333333</v>
      </c>
      <c r="S52" s="53"/>
      <c r="T52" s="53">
        <v>4</v>
      </c>
      <c r="U52" s="53"/>
      <c r="V52" s="53">
        <v>4</v>
      </c>
      <c r="W52" s="53">
        <v>4</v>
      </c>
      <c r="X52" s="53"/>
      <c r="Y52" s="50">
        <f>Capstones!$Q52+Capstones!$R52+Capstones!$T52+Capstones!$V52+Capstones!$W52</f>
        <v>20.333333333333332</v>
      </c>
      <c r="Z52" s="50">
        <f>Capstones!$Y52/25*100</f>
        <v>81.333333333333329</v>
      </c>
      <c r="AA52" s="50">
        <f>Capstones!$Z52*0.6</f>
        <v>48.8</v>
      </c>
      <c r="AB52" s="53"/>
      <c r="AC52" s="53">
        <v>5</v>
      </c>
      <c r="AD52" s="53">
        <v>4</v>
      </c>
      <c r="AE52" s="53">
        <v>5</v>
      </c>
      <c r="AF52" s="53">
        <v>4</v>
      </c>
      <c r="AG52" s="53">
        <v>4</v>
      </c>
      <c r="AH52" s="53">
        <v>4</v>
      </c>
      <c r="AI52" s="88"/>
      <c r="AJ52" s="51">
        <f t="shared" si="0"/>
        <v>26</v>
      </c>
      <c r="AK52" s="51">
        <f t="shared" si="1"/>
        <v>86.666666666666671</v>
      </c>
      <c r="AL52" s="51">
        <f t="shared" si="2"/>
        <v>52</v>
      </c>
      <c r="AM52" s="53">
        <v>3.6666666666666665</v>
      </c>
      <c r="AN52" s="53">
        <v>4.5</v>
      </c>
      <c r="AO52" s="53"/>
      <c r="AP52" s="53"/>
      <c r="AQ52" s="53"/>
      <c r="AR52" s="53">
        <v>4</v>
      </c>
      <c r="AS52" s="53"/>
      <c r="AT52" s="88"/>
      <c r="AU52" s="51">
        <f t="shared" si="3"/>
        <v>12.166666666666666</v>
      </c>
      <c r="AV52" s="51">
        <f t="shared" si="4"/>
        <v>81.111111111111114</v>
      </c>
      <c r="AW52" s="51">
        <f t="shared" si="5"/>
        <v>48.666666666666664</v>
      </c>
    </row>
    <row r="53" spans="1:49" ht="23.1" customHeight="1" x14ac:dyDescent="0.3">
      <c r="A53" s="18">
        <v>50</v>
      </c>
      <c r="B53" s="18" t="s">
        <v>125</v>
      </c>
      <c r="C53" s="91" t="s">
        <v>126</v>
      </c>
      <c r="D53" s="18" t="s">
        <v>27</v>
      </c>
      <c r="E53" s="18" t="s">
        <v>24</v>
      </c>
      <c r="F53" s="39">
        <v>3</v>
      </c>
      <c r="G53" s="39">
        <v>3.6666666666666665</v>
      </c>
      <c r="H53" s="39">
        <v>3</v>
      </c>
      <c r="I53" s="39">
        <v>2</v>
      </c>
      <c r="J53" s="39">
        <v>3</v>
      </c>
      <c r="K53" s="39">
        <v>2</v>
      </c>
      <c r="L53" s="18"/>
      <c r="M53" s="18"/>
      <c r="N53" s="51">
        <f>Capstones!$F53+Capstones!$G53+Capstones!$H53+Capstones!$I53+Capstones!$J53+Capstones!$K53</f>
        <v>16.666666666666664</v>
      </c>
      <c r="O53" s="51">
        <f>Capstones!$N53/30*100</f>
        <v>55.55555555555555</v>
      </c>
      <c r="P53" s="51">
        <f>Capstones!$O53*0.6</f>
        <v>33.333333333333329</v>
      </c>
      <c r="Q53" s="39">
        <v>3</v>
      </c>
      <c r="R53" s="39">
        <v>2.6666666666666665</v>
      </c>
      <c r="S53" s="39"/>
      <c r="T53" s="39">
        <v>3</v>
      </c>
      <c r="U53" s="39"/>
      <c r="V53" s="39">
        <v>3</v>
      </c>
      <c r="W53" s="39">
        <v>2</v>
      </c>
      <c r="X53" s="39"/>
      <c r="Y53" s="50">
        <f>Capstones!$Q53+Capstones!$R53+Capstones!$T53+Capstones!$V53+Capstones!$W53</f>
        <v>13.666666666666666</v>
      </c>
      <c r="Z53" s="50">
        <f>Capstones!$Y53/25*100</f>
        <v>54.666666666666664</v>
      </c>
      <c r="AA53" s="50">
        <f>Capstones!$Z53*0.6</f>
        <v>32.799999999999997</v>
      </c>
      <c r="AB53" s="39"/>
      <c r="AC53" s="39">
        <v>2</v>
      </c>
      <c r="AD53" s="39">
        <v>3</v>
      </c>
      <c r="AE53" s="39">
        <v>3</v>
      </c>
      <c r="AF53" s="39">
        <v>3</v>
      </c>
      <c r="AG53" s="39">
        <v>3</v>
      </c>
      <c r="AH53" s="39">
        <v>3</v>
      </c>
      <c r="AI53" s="39"/>
      <c r="AJ53" s="51">
        <f t="shared" si="0"/>
        <v>17</v>
      </c>
      <c r="AK53" s="51">
        <f t="shared" si="1"/>
        <v>56.666666666666664</v>
      </c>
      <c r="AL53" s="51">
        <f t="shared" si="2"/>
        <v>34</v>
      </c>
      <c r="AM53" s="39">
        <v>3.3333333333333335</v>
      </c>
      <c r="AN53" s="39">
        <v>2.25</v>
      </c>
      <c r="AO53" s="39"/>
      <c r="AP53" s="39"/>
      <c r="AQ53" s="39"/>
      <c r="AR53" s="39">
        <v>3.5</v>
      </c>
      <c r="AS53" s="39"/>
      <c r="AT53" s="39"/>
      <c r="AU53" s="51">
        <f t="shared" si="3"/>
        <v>9.0833333333333339</v>
      </c>
      <c r="AV53" s="51">
        <f t="shared" si="4"/>
        <v>60.555555555555564</v>
      </c>
      <c r="AW53" s="51">
        <f t="shared" si="5"/>
        <v>36.333333333333336</v>
      </c>
    </row>
    <row r="54" spans="1:49" ht="23.1" customHeight="1" x14ac:dyDescent="0.3">
      <c r="A54" s="88">
        <v>51</v>
      </c>
      <c r="B54" s="88" t="s">
        <v>127</v>
      </c>
      <c r="C54" s="90" t="s">
        <v>128</v>
      </c>
      <c r="D54" s="88" t="s">
        <v>23</v>
      </c>
      <c r="E54" s="88" t="s">
        <v>47</v>
      </c>
      <c r="F54" s="53">
        <v>2.5</v>
      </c>
      <c r="G54" s="53">
        <v>2.5</v>
      </c>
      <c r="H54" s="53">
        <v>2</v>
      </c>
      <c r="I54" s="53">
        <v>2</v>
      </c>
      <c r="J54" s="53">
        <v>2.5</v>
      </c>
      <c r="K54" s="53">
        <v>2</v>
      </c>
      <c r="L54" s="88"/>
      <c r="M54" s="88"/>
      <c r="N54" s="50">
        <f>Capstones!$F54+Capstones!$G54+Capstones!$H54+Capstones!$I54+Capstones!$J54+Capstones!$K54</f>
        <v>13.5</v>
      </c>
      <c r="O54" s="50">
        <f>Capstones!$N54/30*100</f>
        <v>45</v>
      </c>
      <c r="P54" s="50">
        <f>Capstones!$O54*0.6</f>
        <v>27</v>
      </c>
      <c r="Q54" s="53">
        <v>2</v>
      </c>
      <c r="R54" s="53">
        <v>2.3333333333333335</v>
      </c>
      <c r="S54" s="53"/>
      <c r="T54" s="53">
        <v>2</v>
      </c>
      <c r="U54" s="53"/>
      <c r="V54" s="53">
        <v>2.6666666666666665</v>
      </c>
      <c r="W54" s="53">
        <v>3</v>
      </c>
      <c r="X54" s="53"/>
      <c r="Y54" s="50">
        <f>Capstones!$Q54+Capstones!$R54+Capstones!$T54+Capstones!$V54+Capstones!$W54</f>
        <v>12</v>
      </c>
      <c r="Z54" s="50">
        <f>Capstones!$Y54/25*100</f>
        <v>48</v>
      </c>
      <c r="AA54" s="50">
        <f>Capstones!$Z54*0.6</f>
        <v>28.799999999999997</v>
      </c>
      <c r="AB54" s="53"/>
      <c r="AC54" s="53">
        <v>5</v>
      </c>
      <c r="AD54" s="53">
        <v>4</v>
      </c>
      <c r="AE54" s="53">
        <v>4</v>
      </c>
      <c r="AF54" s="53">
        <v>0</v>
      </c>
      <c r="AG54" s="53">
        <v>5</v>
      </c>
      <c r="AH54" s="53">
        <v>4</v>
      </c>
      <c r="AI54" s="53"/>
      <c r="AJ54" s="51">
        <f t="shared" si="0"/>
        <v>22</v>
      </c>
      <c r="AK54" s="51">
        <f t="shared" si="1"/>
        <v>73.333333333333329</v>
      </c>
      <c r="AL54" s="51">
        <f t="shared" si="2"/>
        <v>43.999999999999993</v>
      </c>
      <c r="AM54" s="53">
        <v>3.6666666666666665</v>
      </c>
      <c r="AN54" s="53">
        <v>3</v>
      </c>
      <c r="AO54" s="53"/>
      <c r="AP54" s="53"/>
      <c r="AQ54" s="53"/>
      <c r="AR54" s="53">
        <v>4.25</v>
      </c>
      <c r="AS54" s="53"/>
      <c r="AT54" s="53"/>
      <c r="AU54" s="51">
        <f t="shared" si="3"/>
        <v>10.916666666666666</v>
      </c>
      <c r="AV54" s="51">
        <f t="shared" si="4"/>
        <v>72.777777777777771</v>
      </c>
      <c r="AW54" s="51">
        <f t="shared" si="5"/>
        <v>43.666666666666664</v>
      </c>
    </row>
    <row r="55" spans="1:49" ht="23.1" customHeight="1" x14ac:dyDescent="0.3">
      <c r="A55" s="18">
        <v>52</v>
      </c>
      <c r="B55" s="18" t="s">
        <v>129</v>
      </c>
      <c r="C55" s="91" t="s">
        <v>130</v>
      </c>
      <c r="D55" s="18" t="s">
        <v>27</v>
      </c>
      <c r="E55" s="18" t="s">
        <v>47</v>
      </c>
      <c r="F55" s="39">
        <v>2.5</v>
      </c>
      <c r="G55" s="39">
        <v>2.8333333333333335</v>
      </c>
      <c r="H55" s="39">
        <v>2</v>
      </c>
      <c r="I55" s="39">
        <v>3.5</v>
      </c>
      <c r="J55" s="39">
        <v>3.5</v>
      </c>
      <c r="K55" s="39">
        <v>3</v>
      </c>
      <c r="L55" s="18"/>
      <c r="M55" s="18"/>
      <c r="N55" s="51">
        <f>Capstones!$F55+Capstones!$G55+Capstones!$H55+Capstones!$I55+Capstones!$J55+Capstones!$K55</f>
        <v>17.333333333333336</v>
      </c>
      <c r="O55" s="51">
        <f>Capstones!$N55/30*100</f>
        <v>57.777777777777786</v>
      </c>
      <c r="P55" s="51">
        <f>Capstones!$O55*0.6</f>
        <v>34.666666666666671</v>
      </c>
      <c r="Q55" s="39">
        <v>2</v>
      </c>
      <c r="R55" s="39">
        <v>2</v>
      </c>
      <c r="S55" s="39"/>
      <c r="T55" s="39">
        <v>3</v>
      </c>
      <c r="U55" s="39"/>
      <c r="V55" s="39">
        <v>2.6666666666666665</v>
      </c>
      <c r="W55" s="39">
        <v>3</v>
      </c>
      <c r="X55" s="39"/>
      <c r="Y55" s="50">
        <f>Capstones!$Q55+Capstones!$R55+Capstones!$T55+Capstones!$V55+Capstones!$W55</f>
        <v>12.666666666666666</v>
      </c>
      <c r="Z55" s="50">
        <f>Capstones!$Y55/25*100</f>
        <v>50.666666666666657</v>
      </c>
      <c r="AA55" s="50">
        <f>Capstones!$Z55*0.6</f>
        <v>30.399999999999991</v>
      </c>
      <c r="AB55" s="39"/>
      <c r="AC55" s="39">
        <v>3</v>
      </c>
      <c r="AD55" s="39">
        <v>4</v>
      </c>
      <c r="AE55" s="39">
        <v>4</v>
      </c>
      <c r="AF55" s="39">
        <v>0</v>
      </c>
      <c r="AG55" s="39">
        <v>3.5</v>
      </c>
      <c r="AH55" s="39">
        <v>3.5</v>
      </c>
      <c r="AI55" s="18"/>
      <c r="AJ55" s="51">
        <f t="shared" si="0"/>
        <v>18</v>
      </c>
      <c r="AK55" s="51">
        <f t="shared" si="1"/>
        <v>60</v>
      </c>
      <c r="AL55" s="51">
        <f t="shared" si="2"/>
        <v>36</v>
      </c>
      <c r="AM55" s="39">
        <v>2</v>
      </c>
      <c r="AN55" s="39">
        <v>2</v>
      </c>
      <c r="AO55" s="39"/>
      <c r="AP55" s="39"/>
      <c r="AQ55" s="39"/>
      <c r="AR55" s="39">
        <v>2.25</v>
      </c>
      <c r="AS55" s="39"/>
      <c r="AT55" s="18"/>
      <c r="AU55" s="51">
        <f t="shared" si="3"/>
        <v>6.25</v>
      </c>
      <c r="AV55" s="51">
        <f t="shared" si="4"/>
        <v>41.666666666666671</v>
      </c>
      <c r="AW55" s="51">
        <f t="shared" si="5"/>
        <v>25.000000000000004</v>
      </c>
    </row>
    <row r="56" spans="1:49" ht="23.1" customHeight="1" x14ac:dyDescent="0.3">
      <c r="A56" s="88">
        <v>53</v>
      </c>
      <c r="B56" s="88" t="s">
        <v>131</v>
      </c>
      <c r="C56" s="90" t="s">
        <v>132</v>
      </c>
      <c r="D56" s="88" t="s">
        <v>27</v>
      </c>
      <c r="E56" s="88" t="s">
        <v>47</v>
      </c>
      <c r="F56" s="53">
        <v>3</v>
      </c>
      <c r="G56" s="53">
        <v>2.5</v>
      </c>
      <c r="H56" s="53">
        <v>2.5</v>
      </c>
      <c r="I56" s="53">
        <v>2</v>
      </c>
      <c r="J56" s="53">
        <v>2.5</v>
      </c>
      <c r="K56" s="53">
        <v>2</v>
      </c>
      <c r="L56" s="88"/>
      <c r="M56" s="88"/>
      <c r="N56" s="50">
        <f>Capstones!$F56+Capstones!$G56+Capstones!$H56+Capstones!$I56+Capstones!$J56+Capstones!$K56</f>
        <v>14.5</v>
      </c>
      <c r="O56" s="50">
        <f>Capstones!$N56/30*100</f>
        <v>48.333333333333336</v>
      </c>
      <c r="P56" s="50">
        <f>Capstones!$O56*0.6</f>
        <v>29</v>
      </c>
      <c r="Q56" s="53">
        <v>2</v>
      </c>
      <c r="R56" s="53">
        <v>2</v>
      </c>
      <c r="S56" s="53"/>
      <c r="T56" s="53">
        <v>2</v>
      </c>
      <c r="U56" s="53"/>
      <c r="V56" s="53">
        <v>3</v>
      </c>
      <c r="W56" s="53">
        <v>3</v>
      </c>
      <c r="X56" s="53"/>
      <c r="Y56" s="50">
        <f>Capstones!$Q56+Capstones!$R56+Capstones!$T56+Capstones!$V56+Capstones!$W56</f>
        <v>12</v>
      </c>
      <c r="Z56" s="50">
        <f>Capstones!$Y56/25*100</f>
        <v>48</v>
      </c>
      <c r="AA56" s="50">
        <f>Capstones!$Z56*0.6</f>
        <v>28.799999999999997</v>
      </c>
      <c r="AB56" s="53"/>
      <c r="AC56" s="53">
        <v>3.1666666666666665</v>
      </c>
      <c r="AD56" s="53">
        <v>4</v>
      </c>
      <c r="AE56" s="53">
        <v>4</v>
      </c>
      <c r="AF56" s="53">
        <v>0</v>
      </c>
      <c r="AG56" s="53">
        <v>3.5</v>
      </c>
      <c r="AH56" s="53">
        <v>4</v>
      </c>
      <c r="AI56" s="53"/>
      <c r="AJ56" s="51">
        <f t="shared" si="0"/>
        <v>18.666666666666664</v>
      </c>
      <c r="AK56" s="51">
        <f t="shared" si="1"/>
        <v>62.222222222222214</v>
      </c>
      <c r="AL56" s="51">
        <f t="shared" si="2"/>
        <v>37.333333333333329</v>
      </c>
      <c r="AM56" s="53">
        <v>3.3333333333333335</v>
      </c>
      <c r="AN56" s="53">
        <v>4</v>
      </c>
      <c r="AO56" s="53"/>
      <c r="AP56" s="53"/>
      <c r="AQ56" s="53"/>
      <c r="AR56" s="53">
        <v>4</v>
      </c>
      <c r="AS56" s="53"/>
      <c r="AT56" s="53"/>
      <c r="AU56" s="51">
        <f t="shared" si="3"/>
        <v>11.333333333333334</v>
      </c>
      <c r="AV56" s="51">
        <f t="shared" si="4"/>
        <v>75.555555555555571</v>
      </c>
      <c r="AW56" s="51">
        <f t="shared" si="5"/>
        <v>45.333333333333343</v>
      </c>
    </row>
    <row r="57" spans="1:49" ht="23.1" customHeight="1" x14ac:dyDescent="0.3">
      <c r="A57" s="18">
        <v>54</v>
      </c>
      <c r="B57" s="18" t="s">
        <v>133</v>
      </c>
      <c r="C57" s="91" t="s">
        <v>134</v>
      </c>
      <c r="D57" s="18" t="s">
        <v>27</v>
      </c>
      <c r="E57" s="18" t="s">
        <v>15</v>
      </c>
      <c r="F57" s="39">
        <v>3</v>
      </c>
      <c r="G57" s="39">
        <v>3</v>
      </c>
      <c r="H57" s="39">
        <v>4</v>
      </c>
      <c r="I57" s="39">
        <v>2</v>
      </c>
      <c r="J57" s="39">
        <v>3</v>
      </c>
      <c r="K57" s="39">
        <v>3</v>
      </c>
      <c r="L57" s="18"/>
      <c r="M57" s="18"/>
      <c r="N57" s="51">
        <f>Capstones!$F57+Capstones!$G57+Capstones!$H57+Capstones!$I57+Capstones!$J57+Capstones!$K57</f>
        <v>18</v>
      </c>
      <c r="O57" s="51">
        <f>Capstones!$N57/30*100</f>
        <v>60</v>
      </c>
      <c r="P57" s="51">
        <f>Capstones!$O57*0.6</f>
        <v>36</v>
      </c>
      <c r="Q57" s="39">
        <v>4</v>
      </c>
      <c r="R57" s="39">
        <v>3</v>
      </c>
      <c r="S57" s="39"/>
      <c r="T57" s="39">
        <v>3</v>
      </c>
      <c r="U57" s="39"/>
      <c r="V57" s="39">
        <v>3.6666666666666665</v>
      </c>
      <c r="W57" s="87">
        <v>4</v>
      </c>
      <c r="X57" s="87"/>
      <c r="Y57" s="50">
        <f>Capstones!$Q57+Capstones!$R57+Capstones!$T57+Capstones!$V57+Capstones!$W57</f>
        <v>17.666666666666664</v>
      </c>
      <c r="Z57" s="50">
        <f>Capstones!$Y57/25*100</f>
        <v>70.666666666666657</v>
      </c>
      <c r="AA57" s="50">
        <f>Capstones!$Z57*0.6</f>
        <v>42.399999999999991</v>
      </c>
      <c r="AB57" s="39"/>
      <c r="AC57" s="39">
        <v>4</v>
      </c>
      <c r="AD57" s="39">
        <v>5</v>
      </c>
      <c r="AE57" s="39">
        <v>5</v>
      </c>
      <c r="AF57" s="39">
        <v>5</v>
      </c>
      <c r="AG57" s="39">
        <v>4</v>
      </c>
      <c r="AH57" s="39">
        <v>4</v>
      </c>
      <c r="AI57" s="18"/>
      <c r="AJ57" s="51">
        <f t="shared" si="0"/>
        <v>27</v>
      </c>
      <c r="AK57" s="51">
        <f t="shared" si="1"/>
        <v>90</v>
      </c>
      <c r="AL57" s="51">
        <f t="shared" si="2"/>
        <v>54</v>
      </c>
      <c r="AM57" s="39">
        <v>3.6666666666666665</v>
      </c>
      <c r="AN57" s="39">
        <v>3.5</v>
      </c>
      <c r="AO57" s="39"/>
      <c r="AP57" s="39"/>
      <c r="AQ57" s="39"/>
      <c r="AR57" s="39">
        <v>3.25</v>
      </c>
      <c r="AS57" s="87"/>
      <c r="AT57" s="18"/>
      <c r="AU57" s="51">
        <f t="shared" si="3"/>
        <v>10.416666666666666</v>
      </c>
      <c r="AV57" s="51">
        <f t="shared" si="4"/>
        <v>69.444444444444443</v>
      </c>
      <c r="AW57" s="51">
        <f t="shared" si="5"/>
        <v>41.666666666666664</v>
      </c>
    </row>
    <row r="58" spans="1:49" ht="23.1" customHeight="1" x14ac:dyDescent="0.3">
      <c r="A58" s="88">
        <v>55</v>
      </c>
      <c r="B58" s="88" t="s">
        <v>135</v>
      </c>
      <c r="C58" s="90" t="s">
        <v>136</v>
      </c>
      <c r="D58" s="88" t="s">
        <v>27</v>
      </c>
      <c r="E58" s="88" t="s">
        <v>47</v>
      </c>
      <c r="F58" s="53">
        <v>3.5</v>
      </c>
      <c r="G58" s="53">
        <v>3.3333333333333335</v>
      </c>
      <c r="H58" s="53">
        <v>3</v>
      </c>
      <c r="I58" s="53">
        <v>3</v>
      </c>
      <c r="J58" s="53">
        <v>4</v>
      </c>
      <c r="K58" s="53">
        <v>3</v>
      </c>
      <c r="L58" s="88"/>
      <c r="M58" s="88"/>
      <c r="N58" s="50">
        <f>Capstones!$F58+Capstones!$G58+Capstones!$H58+Capstones!$I58+Capstones!$J58+Capstones!$K58</f>
        <v>19.833333333333336</v>
      </c>
      <c r="O58" s="50">
        <f>Capstones!$N58/30*100</f>
        <v>66.111111111111114</v>
      </c>
      <c r="P58" s="50">
        <f>Capstones!$O58*0.6</f>
        <v>39.666666666666664</v>
      </c>
      <c r="Q58" s="53">
        <v>3</v>
      </c>
      <c r="R58" s="53">
        <v>3</v>
      </c>
      <c r="S58" s="53"/>
      <c r="T58" s="53">
        <v>3</v>
      </c>
      <c r="U58" s="53"/>
      <c r="V58" s="53">
        <v>3</v>
      </c>
      <c r="W58" s="53">
        <v>3</v>
      </c>
      <c r="X58" s="53"/>
      <c r="Y58" s="50">
        <f>Capstones!$Q58+Capstones!$R58+Capstones!$T58+Capstones!$V58+Capstones!$W58</f>
        <v>15</v>
      </c>
      <c r="Z58" s="50">
        <f>Capstones!$Y58/25*100</f>
        <v>60</v>
      </c>
      <c r="AA58" s="50">
        <f>Capstones!$Z58*0.6</f>
        <v>36</v>
      </c>
      <c r="AB58" s="53"/>
      <c r="AC58" s="53">
        <v>5</v>
      </c>
      <c r="AD58" s="53">
        <v>5</v>
      </c>
      <c r="AE58" s="53">
        <v>5</v>
      </c>
      <c r="AF58" s="53">
        <v>4</v>
      </c>
      <c r="AG58" s="53">
        <v>5</v>
      </c>
      <c r="AH58" s="53">
        <v>5</v>
      </c>
      <c r="AI58" s="88"/>
      <c r="AJ58" s="51">
        <f t="shared" si="0"/>
        <v>29</v>
      </c>
      <c r="AK58" s="51">
        <f t="shared" si="1"/>
        <v>96.666666666666671</v>
      </c>
      <c r="AL58" s="51">
        <f t="shared" si="2"/>
        <v>58</v>
      </c>
      <c r="AM58" s="53">
        <v>3.6666666666666665</v>
      </c>
      <c r="AN58" s="53">
        <v>4</v>
      </c>
      <c r="AO58" s="53"/>
      <c r="AP58" s="53"/>
      <c r="AQ58" s="53"/>
      <c r="AR58" s="53">
        <v>4</v>
      </c>
      <c r="AS58" s="53"/>
      <c r="AT58" s="88"/>
      <c r="AU58" s="51">
        <f t="shared" si="3"/>
        <v>11.666666666666666</v>
      </c>
      <c r="AV58" s="51">
        <f t="shared" si="4"/>
        <v>77.777777777777786</v>
      </c>
      <c r="AW58" s="51">
        <f t="shared" si="5"/>
        <v>46.666666666666671</v>
      </c>
    </row>
    <row r="59" spans="1:49" ht="23.1" customHeight="1" x14ac:dyDescent="0.3">
      <c r="A59" s="18">
        <v>56</v>
      </c>
      <c r="B59" s="18" t="s">
        <v>137</v>
      </c>
      <c r="C59" s="91" t="s">
        <v>138</v>
      </c>
      <c r="D59" s="18" t="s">
        <v>23</v>
      </c>
      <c r="E59" s="18" t="s">
        <v>24</v>
      </c>
      <c r="F59" s="39">
        <v>2</v>
      </c>
      <c r="G59" s="39">
        <v>3.6666666666666665</v>
      </c>
      <c r="H59" s="39">
        <v>3</v>
      </c>
      <c r="I59" s="39">
        <v>1</v>
      </c>
      <c r="J59" s="39">
        <v>2</v>
      </c>
      <c r="K59" s="39">
        <v>2</v>
      </c>
      <c r="L59" s="18"/>
      <c r="M59" s="18"/>
      <c r="N59" s="51">
        <f>Capstones!$F59+Capstones!$G59+Capstones!$H59+Capstones!$I59+Capstones!$J59+Capstones!$K59</f>
        <v>13.666666666666666</v>
      </c>
      <c r="O59" s="51">
        <f>Capstones!$N59/30*100</f>
        <v>45.555555555555557</v>
      </c>
      <c r="P59" s="51">
        <f>Capstones!$O59*0.6</f>
        <v>27.333333333333332</v>
      </c>
      <c r="Q59" s="39">
        <v>3</v>
      </c>
      <c r="R59" s="39">
        <v>3</v>
      </c>
      <c r="S59" s="39"/>
      <c r="T59" s="39">
        <v>3</v>
      </c>
      <c r="U59" s="39"/>
      <c r="V59" s="39">
        <v>3</v>
      </c>
      <c r="W59" s="39">
        <v>3</v>
      </c>
      <c r="X59" s="39"/>
      <c r="Y59" s="50">
        <f>Capstones!$Q59+Capstones!$R59+Capstones!$T59+Capstones!$V59+Capstones!$W59</f>
        <v>15</v>
      </c>
      <c r="Z59" s="50">
        <f>Capstones!$Y59/25*100</f>
        <v>60</v>
      </c>
      <c r="AA59" s="50">
        <f>Capstones!$Z59*0.6</f>
        <v>36</v>
      </c>
      <c r="AB59" s="39"/>
      <c r="AC59" s="39">
        <v>4</v>
      </c>
      <c r="AD59" s="39">
        <v>2</v>
      </c>
      <c r="AE59" s="39">
        <v>2</v>
      </c>
      <c r="AF59" s="39">
        <v>3</v>
      </c>
      <c r="AG59" s="39">
        <v>4</v>
      </c>
      <c r="AH59" s="39">
        <v>2</v>
      </c>
      <c r="AI59" s="18"/>
      <c r="AJ59" s="51">
        <f t="shared" si="0"/>
        <v>17</v>
      </c>
      <c r="AK59" s="51">
        <f t="shared" si="1"/>
        <v>56.666666666666664</v>
      </c>
      <c r="AL59" s="51">
        <f t="shared" si="2"/>
        <v>34</v>
      </c>
      <c r="AM59" s="39">
        <v>4</v>
      </c>
      <c r="AN59" s="39">
        <v>4.5</v>
      </c>
      <c r="AO59" s="39"/>
      <c r="AP59" s="39"/>
      <c r="AQ59" s="39"/>
      <c r="AR59" s="39">
        <v>4.5</v>
      </c>
      <c r="AS59" s="39"/>
      <c r="AT59" s="18"/>
      <c r="AU59" s="51">
        <f t="shared" si="3"/>
        <v>13</v>
      </c>
      <c r="AV59" s="51">
        <f t="shared" si="4"/>
        <v>86.666666666666671</v>
      </c>
      <c r="AW59" s="51">
        <f t="shared" si="5"/>
        <v>52</v>
      </c>
    </row>
    <row r="60" spans="1:49" ht="23.1" customHeight="1" x14ac:dyDescent="0.3">
      <c r="A60" s="88">
        <v>57</v>
      </c>
      <c r="B60" s="88" t="s">
        <v>139</v>
      </c>
      <c r="C60" s="90" t="s">
        <v>140</v>
      </c>
      <c r="D60" s="88" t="s">
        <v>23</v>
      </c>
      <c r="E60" s="88" t="s">
        <v>15</v>
      </c>
      <c r="F60" s="53">
        <v>2</v>
      </c>
      <c r="G60" s="53">
        <v>2.6666666666666665</v>
      </c>
      <c r="H60" s="53">
        <v>3</v>
      </c>
      <c r="I60" s="53">
        <v>3</v>
      </c>
      <c r="J60" s="53">
        <v>4</v>
      </c>
      <c r="K60" s="53">
        <v>4</v>
      </c>
      <c r="L60" s="88"/>
      <c r="M60" s="88"/>
      <c r="N60" s="50">
        <f>Capstones!$F60+Capstones!$G60+Capstones!$H60+Capstones!$I60+Capstones!$J60+Capstones!$K60</f>
        <v>18.666666666666664</v>
      </c>
      <c r="O60" s="50">
        <f>Capstones!$N60/30*100</f>
        <v>62.222222222222214</v>
      </c>
      <c r="P60" s="50">
        <f>Capstones!$O60*0.6</f>
        <v>37.333333333333329</v>
      </c>
      <c r="Q60" s="53">
        <v>2</v>
      </c>
      <c r="R60" s="53">
        <v>2</v>
      </c>
      <c r="S60" s="53"/>
      <c r="T60" s="53">
        <v>2</v>
      </c>
      <c r="U60" s="53"/>
      <c r="V60" s="53">
        <v>3</v>
      </c>
      <c r="W60" s="53">
        <v>3</v>
      </c>
      <c r="X60" s="53"/>
      <c r="Y60" s="50">
        <f>Capstones!$Q60+Capstones!$R60+Capstones!$T60+Capstones!$V60+Capstones!$W60</f>
        <v>12</v>
      </c>
      <c r="Z60" s="50">
        <f>Capstones!$Y60/25*100</f>
        <v>48</v>
      </c>
      <c r="AA60" s="50">
        <f>Capstones!$Z60*0.6</f>
        <v>28.799999999999997</v>
      </c>
      <c r="AB60" s="53"/>
      <c r="AC60" s="53">
        <v>3.3333333333333335</v>
      </c>
      <c r="AD60" s="53">
        <v>3</v>
      </c>
      <c r="AE60" s="53">
        <v>3</v>
      </c>
      <c r="AF60" s="53">
        <v>3</v>
      </c>
      <c r="AG60" s="53">
        <v>5</v>
      </c>
      <c r="AH60" s="53">
        <v>5</v>
      </c>
      <c r="AI60" s="53"/>
      <c r="AJ60" s="51">
        <f t="shared" si="0"/>
        <v>22.333333333333336</v>
      </c>
      <c r="AK60" s="51">
        <f t="shared" si="1"/>
        <v>74.444444444444457</v>
      </c>
      <c r="AL60" s="51">
        <f t="shared" si="2"/>
        <v>44.666666666666671</v>
      </c>
      <c r="AM60" s="53">
        <v>4</v>
      </c>
      <c r="AN60" s="53">
        <v>4</v>
      </c>
      <c r="AO60" s="53"/>
      <c r="AP60" s="53"/>
      <c r="AQ60" s="53"/>
      <c r="AR60" s="53">
        <v>4</v>
      </c>
      <c r="AS60" s="53"/>
      <c r="AT60" s="53"/>
      <c r="AU60" s="51">
        <f t="shared" si="3"/>
        <v>12</v>
      </c>
      <c r="AV60" s="51">
        <f t="shared" si="4"/>
        <v>80</v>
      </c>
      <c r="AW60" s="51">
        <f t="shared" si="5"/>
        <v>48</v>
      </c>
    </row>
    <row r="61" spans="1:49" ht="23.1" customHeight="1" x14ac:dyDescent="0.3">
      <c r="A61" s="18">
        <v>58</v>
      </c>
      <c r="B61" s="18" t="s">
        <v>141</v>
      </c>
      <c r="C61" s="91" t="s">
        <v>142</v>
      </c>
      <c r="D61" s="18" t="s">
        <v>27</v>
      </c>
      <c r="E61" s="18" t="s">
        <v>15</v>
      </c>
      <c r="F61" s="39">
        <v>2</v>
      </c>
      <c r="G61" s="39">
        <v>3.3333333333333335</v>
      </c>
      <c r="H61" s="39">
        <v>4</v>
      </c>
      <c r="I61" s="39">
        <v>3</v>
      </c>
      <c r="J61" s="39">
        <v>3</v>
      </c>
      <c r="K61" s="39">
        <v>3</v>
      </c>
      <c r="L61" s="18"/>
      <c r="M61" s="18"/>
      <c r="N61" s="51">
        <f>Capstones!$F61+Capstones!$G61+Capstones!$H61+Capstones!$I61+Capstones!$J61+Capstones!$K61</f>
        <v>18.333333333333336</v>
      </c>
      <c r="O61" s="51">
        <f>Capstones!$N61/30*100</f>
        <v>61.111111111111114</v>
      </c>
      <c r="P61" s="51">
        <f>Capstones!$O61*0.6</f>
        <v>36.666666666666664</v>
      </c>
      <c r="Q61" s="39">
        <v>2</v>
      </c>
      <c r="R61" s="39">
        <v>2</v>
      </c>
      <c r="S61" s="39"/>
      <c r="T61" s="39">
        <v>2</v>
      </c>
      <c r="U61" s="39"/>
      <c r="V61" s="39">
        <v>2.3333333333333335</v>
      </c>
      <c r="W61" s="39">
        <v>2</v>
      </c>
      <c r="X61" s="39"/>
      <c r="Y61" s="50">
        <f>Capstones!$Q61+Capstones!$R61+Capstones!$T61+Capstones!$V61+Capstones!$W61</f>
        <v>10.333333333333334</v>
      </c>
      <c r="Z61" s="50">
        <f>Capstones!$Y61/25*100</f>
        <v>41.333333333333336</v>
      </c>
      <c r="AA61" s="50">
        <f>Capstones!$Z61*0.6</f>
        <v>24.8</v>
      </c>
      <c r="AB61" s="39"/>
      <c r="AC61" s="39">
        <v>3.3333333333333335</v>
      </c>
      <c r="AD61" s="39">
        <v>4</v>
      </c>
      <c r="AE61" s="39">
        <v>4</v>
      </c>
      <c r="AF61" s="39">
        <v>5</v>
      </c>
      <c r="AG61" s="39">
        <v>4</v>
      </c>
      <c r="AH61" s="39">
        <v>5</v>
      </c>
      <c r="AI61" s="39"/>
      <c r="AJ61" s="51">
        <f t="shared" si="0"/>
        <v>25.333333333333336</v>
      </c>
      <c r="AK61" s="51">
        <f t="shared" si="1"/>
        <v>84.444444444444457</v>
      </c>
      <c r="AL61" s="51">
        <f t="shared" si="2"/>
        <v>50.666666666666671</v>
      </c>
      <c r="AM61" s="39">
        <v>3</v>
      </c>
      <c r="AN61" s="39">
        <v>2</v>
      </c>
      <c r="AO61" s="39"/>
      <c r="AP61" s="39"/>
      <c r="AQ61" s="39"/>
      <c r="AR61" s="39">
        <v>2.75</v>
      </c>
      <c r="AS61" s="39"/>
      <c r="AT61" s="39"/>
      <c r="AU61" s="51">
        <f t="shared" si="3"/>
        <v>7.75</v>
      </c>
      <c r="AV61" s="51">
        <f t="shared" si="4"/>
        <v>51.666666666666671</v>
      </c>
      <c r="AW61" s="51">
        <f t="shared" si="5"/>
        <v>31</v>
      </c>
    </row>
    <row r="62" spans="1:49" ht="23.1" customHeight="1" x14ac:dyDescent="0.3">
      <c r="A62" s="88">
        <v>59</v>
      </c>
      <c r="B62" s="88" t="s">
        <v>143</v>
      </c>
      <c r="C62" s="90" t="s">
        <v>144</v>
      </c>
      <c r="D62" s="88" t="s">
        <v>27</v>
      </c>
      <c r="E62" s="88" t="s">
        <v>24</v>
      </c>
      <c r="F62" s="53">
        <v>2</v>
      </c>
      <c r="G62" s="53">
        <v>3.3333333333333335</v>
      </c>
      <c r="H62" s="53">
        <v>4</v>
      </c>
      <c r="I62" s="53">
        <v>2</v>
      </c>
      <c r="J62" s="53">
        <v>4</v>
      </c>
      <c r="K62" s="53">
        <v>2</v>
      </c>
      <c r="L62" s="88"/>
      <c r="M62" s="88"/>
      <c r="N62" s="50">
        <f>Capstones!$F62+Capstones!$G62+Capstones!$H62+Capstones!$I62+Capstones!$J62+Capstones!$K62</f>
        <v>17.333333333333336</v>
      </c>
      <c r="O62" s="50">
        <f>Capstones!$N62/30*100</f>
        <v>57.777777777777786</v>
      </c>
      <c r="P62" s="50">
        <f>Capstones!$O62*0.6</f>
        <v>34.666666666666671</v>
      </c>
      <c r="Q62" s="53">
        <v>3</v>
      </c>
      <c r="R62" s="53">
        <v>3.3333333333333335</v>
      </c>
      <c r="S62" s="53"/>
      <c r="T62" s="53">
        <v>3</v>
      </c>
      <c r="U62" s="53"/>
      <c r="V62" s="53">
        <v>3.3333333333333335</v>
      </c>
      <c r="W62" s="53">
        <v>4</v>
      </c>
      <c r="X62" s="53"/>
      <c r="Y62" s="50">
        <f>Capstones!$Q62+Capstones!$R62+Capstones!$T62+Capstones!$V62+Capstones!$W62</f>
        <v>16.666666666666668</v>
      </c>
      <c r="Z62" s="50">
        <f>Capstones!$Y62/25*100</f>
        <v>66.666666666666671</v>
      </c>
      <c r="AA62" s="50">
        <f>Capstones!$Z62*0.6</f>
        <v>40</v>
      </c>
      <c r="AB62" s="53"/>
      <c r="AC62" s="53">
        <v>5</v>
      </c>
      <c r="AD62" s="53">
        <v>5</v>
      </c>
      <c r="AE62" s="53">
        <v>5</v>
      </c>
      <c r="AF62" s="53">
        <v>5</v>
      </c>
      <c r="AG62" s="53">
        <v>5</v>
      </c>
      <c r="AH62" s="53">
        <v>5</v>
      </c>
      <c r="AI62" s="88"/>
      <c r="AJ62" s="51">
        <f t="shared" si="0"/>
        <v>30</v>
      </c>
      <c r="AK62" s="51">
        <f t="shared" si="1"/>
        <v>100</v>
      </c>
      <c r="AL62" s="51">
        <f t="shared" si="2"/>
        <v>60</v>
      </c>
      <c r="AM62" s="53">
        <v>2</v>
      </c>
      <c r="AN62" s="53">
        <v>2</v>
      </c>
      <c r="AO62" s="53"/>
      <c r="AP62" s="53"/>
      <c r="AQ62" s="53"/>
      <c r="AR62" s="53">
        <v>2</v>
      </c>
      <c r="AS62" s="53"/>
      <c r="AT62" s="88"/>
      <c r="AU62" s="51">
        <f t="shared" si="3"/>
        <v>6</v>
      </c>
      <c r="AV62" s="51">
        <f t="shared" si="4"/>
        <v>40</v>
      </c>
      <c r="AW62" s="51">
        <f t="shared" si="5"/>
        <v>24</v>
      </c>
    </row>
    <row r="63" spans="1:49" ht="23.1" customHeight="1" x14ac:dyDescent="0.3">
      <c r="A63" s="18">
        <v>60</v>
      </c>
      <c r="B63" s="18" t="s">
        <v>145</v>
      </c>
      <c r="C63" s="91" t="s">
        <v>146</v>
      </c>
      <c r="D63" s="18" t="s">
        <v>27</v>
      </c>
      <c r="E63" s="18" t="s">
        <v>24</v>
      </c>
      <c r="F63" s="39">
        <v>5</v>
      </c>
      <c r="G63" s="39">
        <v>3.3333333333333335</v>
      </c>
      <c r="H63" s="39">
        <v>4</v>
      </c>
      <c r="I63" s="39">
        <v>2</v>
      </c>
      <c r="J63" s="39">
        <v>3</v>
      </c>
      <c r="K63" s="39">
        <v>3</v>
      </c>
      <c r="L63" s="18"/>
      <c r="M63" s="18"/>
      <c r="N63" s="51">
        <f>Capstones!$F63+Capstones!$G63+Capstones!$H63+Capstones!$I63+Capstones!$J63+Capstones!$K63</f>
        <v>20.333333333333336</v>
      </c>
      <c r="O63" s="51">
        <f>Capstones!$N63/30*100</f>
        <v>67.777777777777786</v>
      </c>
      <c r="P63" s="51">
        <f>Capstones!$O63*0.6</f>
        <v>40.666666666666671</v>
      </c>
      <c r="Q63" s="39">
        <v>4</v>
      </c>
      <c r="R63" s="39">
        <v>4</v>
      </c>
      <c r="S63" s="39"/>
      <c r="T63" s="39">
        <v>4</v>
      </c>
      <c r="U63" s="39"/>
      <c r="V63" s="39">
        <v>4</v>
      </c>
      <c r="W63" s="39">
        <v>4</v>
      </c>
      <c r="X63" s="39"/>
      <c r="Y63" s="50">
        <f>Capstones!$Q63+Capstones!$R63+Capstones!$T63+Capstones!$V63+Capstones!$W63</f>
        <v>20</v>
      </c>
      <c r="Z63" s="50">
        <f>Capstones!$Y63/25*100</f>
        <v>80</v>
      </c>
      <c r="AA63" s="50">
        <f>Capstones!$Z63*0.6</f>
        <v>48</v>
      </c>
      <c r="AB63" s="39"/>
      <c r="AC63" s="39">
        <v>2.6666666666666665</v>
      </c>
      <c r="AD63" s="39">
        <v>4</v>
      </c>
      <c r="AE63" s="39">
        <v>4</v>
      </c>
      <c r="AF63" s="39">
        <v>3</v>
      </c>
      <c r="AG63" s="39">
        <v>3</v>
      </c>
      <c r="AH63" s="39">
        <v>3</v>
      </c>
      <c r="AI63" s="39"/>
      <c r="AJ63" s="51">
        <f t="shared" si="0"/>
        <v>19.666666666666664</v>
      </c>
      <c r="AK63" s="51">
        <f t="shared" si="1"/>
        <v>65.555555555555543</v>
      </c>
      <c r="AL63" s="51">
        <f t="shared" si="2"/>
        <v>39.333333333333321</v>
      </c>
      <c r="AM63" s="39">
        <v>4</v>
      </c>
      <c r="AN63" s="39">
        <v>3</v>
      </c>
      <c r="AO63" s="39"/>
      <c r="AP63" s="39"/>
      <c r="AQ63" s="39"/>
      <c r="AR63" s="39">
        <v>3.25</v>
      </c>
      <c r="AS63" s="39"/>
      <c r="AT63" s="39"/>
      <c r="AU63" s="51">
        <f t="shared" si="3"/>
        <v>10.25</v>
      </c>
      <c r="AV63" s="51">
        <f t="shared" si="4"/>
        <v>68.333333333333329</v>
      </c>
      <c r="AW63" s="51">
        <f t="shared" si="5"/>
        <v>40.999999999999993</v>
      </c>
    </row>
    <row r="64" spans="1:49" ht="23.1" customHeight="1" x14ac:dyDescent="0.3">
      <c r="A64" s="88">
        <v>61</v>
      </c>
      <c r="B64" s="88" t="s">
        <v>147</v>
      </c>
      <c r="C64" s="90" t="s">
        <v>148</v>
      </c>
      <c r="D64" s="88" t="s">
        <v>27</v>
      </c>
      <c r="E64" s="88" t="s">
        <v>24</v>
      </c>
      <c r="F64" s="53">
        <v>2</v>
      </c>
      <c r="G64" s="53">
        <v>3.3333333333333335</v>
      </c>
      <c r="H64" s="53">
        <v>3</v>
      </c>
      <c r="I64" s="53">
        <v>1</v>
      </c>
      <c r="J64" s="53">
        <v>3</v>
      </c>
      <c r="K64" s="53">
        <v>2</v>
      </c>
      <c r="L64" s="88"/>
      <c r="M64" s="88"/>
      <c r="N64" s="50">
        <f>Capstones!$F64+Capstones!$G64+Capstones!$H64+Capstones!$I64+Capstones!$J64+Capstones!$K64</f>
        <v>14.333333333333334</v>
      </c>
      <c r="O64" s="50">
        <f>Capstones!$N64/30*100</f>
        <v>47.777777777777779</v>
      </c>
      <c r="P64" s="50">
        <f>Capstones!$O64*0.6</f>
        <v>28.666666666666668</v>
      </c>
      <c r="Q64" s="53">
        <v>4</v>
      </c>
      <c r="R64" s="53">
        <v>3.6666666666666665</v>
      </c>
      <c r="S64" s="53"/>
      <c r="T64" s="53">
        <v>3</v>
      </c>
      <c r="U64" s="53"/>
      <c r="V64" s="53">
        <v>4</v>
      </c>
      <c r="W64" s="53">
        <v>4</v>
      </c>
      <c r="X64" s="53"/>
      <c r="Y64" s="50">
        <f>Capstones!$Q64+Capstones!$R64+Capstones!$T64+Capstones!$V64+Capstones!$W64</f>
        <v>18.666666666666664</v>
      </c>
      <c r="Z64" s="50">
        <f>Capstones!$Y64/25*100</f>
        <v>74.666666666666657</v>
      </c>
      <c r="AA64" s="50">
        <f>Capstones!$Z64*0.6</f>
        <v>44.79999999999999</v>
      </c>
      <c r="AB64" s="53"/>
      <c r="AC64" s="53">
        <v>3</v>
      </c>
      <c r="AD64" s="53">
        <v>2</v>
      </c>
      <c r="AE64" s="53">
        <v>2</v>
      </c>
      <c r="AF64" s="53">
        <v>2</v>
      </c>
      <c r="AG64" s="53">
        <v>2</v>
      </c>
      <c r="AH64" s="53">
        <v>3</v>
      </c>
      <c r="AI64" s="53"/>
      <c r="AJ64" s="51">
        <f t="shared" si="0"/>
        <v>14</v>
      </c>
      <c r="AK64" s="51">
        <f t="shared" si="1"/>
        <v>46.666666666666664</v>
      </c>
      <c r="AL64" s="51">
        <f t="shared" si="2"/>
        <v>27.999999999999996</v>
      </c>
      <c r="AM64" s="53">
        <v>4</v>
      </c>
      <c r="AN64" s="53">
        <v>4</v>
      </c>
      <c r="AO64" s="53"/>
      <c r="AP64" s="53"/>
      <c r="AQ64" s="53"/>
      <c r="AR64" s="53">
        <v>4</v>
      </c>
      <c r="AS64" s="53"/>
      <c r="AT64" s="53"/>
      <c r="AU64" s="51">
        <f t="shared" si="3"/>
        <v>12</v>
      </c>
      <c r="AV64" s="51">
        <f t="shared" si="4"/>
        <v>80</v>
      </c>
      <c r="AW64" s="51">
        <f t="shared" si="5"/>
        <v>48</v>
      </c>
    </row>
    <row r="65" spans="1:49" ht="23.1" customHeight="1" x14ac:dyDescent="0.3">
      <c r="A65" s="18">
        <v>62</v>
      </c>
      <c r="B65" s="18" t="s">
        <v>149</v>
      </c>
      <c r="C65" s="91" t="s">
        <v>150</v>
      </c>
      <c r="D65" s="18" t="s">
        <v>23</v>
      </c>
      <c r="E65" s="18" t="s">
        <v>47</v>
      </c>
      <c r="F65" s="39">
        <v>2</v>
      </c>
      <c r="G65" s="39">
        <v>2.6666666666666665</v>
      </c>
      <c r="H65" s="39">
        <v>2.5</v>
      </c>
      <c r="I65" s="39">
        <v>2</v>
      </c>
      <c r="J65" s="39">
        <v>2</v>
      </c>
      <c r="K65" s="39">
        <v>2</v>
      </c>
      <c r="L65" s="18"/>
      <c r="M65" s="18"/>
      <c r="N65" s="51">
        <f>Capstones!$F65+Capstones!$G65+Capstones!$H65+Capstones!$I65+Capstones!$J65+Capstones!$K65</f>
        <v>13.166666666666666</v>
      </c>
      <c r="O65" s="51">
        <f>Capstones!$N65/30*100</f>
        <v>43.888888888888886</v>
      </c>
      <c r="P65" s="51">
        <f>Capstones!$O65*0.6</f>
        <v>26.333333333333332</v>
      </c>
      <c r="Q65" s="39">
        <v>3</v>
      </c>
      <c r="R65" s="39">
        <v>3</v>
      </c>
      <c r="S65" s="39"/>
      <c r="T65" s="39">
        <v>3</v>
      </c>
      <c r="U65" s="39"/>
      <c r="V65" s="39">
        <v>3.6666666666666665</v>
      </c>
      <c r="W65" s="39">
        <v>3</v>
      </c>
      <c r="X65" s="39"/>
      <c r="Y65" s="50">
        <f>Capstones!$Q65+Capstones!$R65+Capstones!$T65+Capstones!$V65+Capstones!$W65</f>
        <v>15.666666666666666</v>
      </c>
      <c r="Z65" s="50">
        <f>Capstones!$Y65/25*100</f>
        <v>62.666666666666657</v>
      </c>
      <c r="AA65" s="50">
        <f>Capstones!$Z65*0.6</f>
        <v>37.599999999999994</v>
      </c>
      <c r="AB65" s="39"/>
      <c r="AC65" s="39">
        <v>4</v>
      </c>
      <c r="AD65" s="39">
        <v>4</v>
      </c>
      <c r="AE65" s="39">
        <v>4</v>
      </c>
      <c r="AF65" s="39">
        <v>5</v>
      </c>
      <c r="AG65" s="39">
        <v>4</v>
      </c>
      <c r="AH65" s="39">
        <v>5</v>
      </c>
      <c r="AI65" s="39"/>
      <c r="AJ65" s="51">
        <f t="shared" si="0"/>
        <v>26</v>
      </c>
      <c r="AK65" s="51">
        <f t="shared" si="1"/>
        <v>86.666666666666671</v>
      </c>
      <c r="AL65" s="51">
        <f t="shared" si="2"/>
        <v>52</v>
      </c>
      <c r="AM65" s="39">
        <v>3.3333333333333335</v>
      </c>
      <c r="AN65" s="39">
        <v>4.5</v>
      </c>
      <c r="AO65" s="39"/>
      <c r="AP65" s="39"/>
      <c r="AQ65" s="39"/>
      <c r="AR65" s="39">
        <v>2.75</v>
      </c>
      <c r="AS65" s="39"/>
      <c r="AT65" s="39"/>
      <c r="AU65" s="51">
        <f t="shared" si="3"/>
        <v>10.583333333333334</v>
      </c>
      <c r="AV65" s="51">
        <f t="shared" si="4"/>
        <v>70.555555555555557</v>
      </c>
      <c r="AW65" s="51">
        <f t="shared" si="5"/>
        <v>42.333333333333336</v>
      </c>
    </row>
    <row r="66" spans="1:49" ht="23.1" customHeight="1" x14ac:dyDescent="0.3">
      <c r="A66" s="88">
        <v>63</v>
      </c>
      <c r="B66" s="88" t="s">
        <v>151</v>
      </c>
      <c r="C66" s="90" t="s">
        <v>152</v>
      </c>
      <c r="D66" s="88" t="s">
        <v>27</v>
      </c>
      <c r="E66" s="88" t="s">
        <v>24</v>
      </c>
      <c r="F66" s="53">
        <v>2</v>
      </c>
      <c r="G66" s="53">
        <v>4</v>
      </c>
      <c r="H66" s="53">
        <v>3</v>
      </c>
      <c r="I66" s="53">
        <v>4</v>
      </c>
      <c r="J66" s="53">
        <v>3</v>
      </c>
      <c r="K66" s="53">
        <v>2</v>
      </c>
      <c r="L66" s="88"/>
      <c r="M66" s="88"/>
      <c r="N66" s="50">
        <f>Capstones!$F66+Capstones!$G66+Capstones!$H66+Capstones!$I66+Capstones!$J66+Capstones!$K66</f>
        <v>18</v>
      </c>
      <c r="O66" s="50">
        <f>Capstones!$N66/30*100</f>
        <v>60</v>
      </c>
      <c r="P66" s="50">
        <f>Capstones!$O66*0.6</f>
        <v>36</v>
      </c>
      <c r="Q66" s="53">
        <v>3</v>
      </c>
      <c r="R66" s="53">
        <v>3.3333333333333335</v>
      </c>
      <c r="S66" s="53"/>
      <c r="T66" s="53">
        <v>3</v>
      </c>
      <c r="U66" s="53"/>
      <c r="V66" s="53">
        <v>3.3333333333333335</v>
      </c>
      <c r="W66" s="53">
        <v>3</v>
      </c>
      <c r="X66" s="53"/>
      <c r="Y66" s="50">
        <f>Capstones!$Q66+Capstones!$R66+Capstones!$T66+Capstones!$V66+Capstones!$W66</f>
        <v>15.666666666666668</v>
      </c>
      <c r="Z66" s="50">
        <f>Capstones!$Y66/25*100</f>
        <v>62.666666666666671</v>
      </c>
      <c r="AA66" s="50">
        <f>Capstones!$Z66*0.6</f>
        <v>37.6</v>
      </c>
      <c r="AB66" s="53"/>
      <c r="AC66" s="53">
        <v>3</v>
      </c>
      <c r="AD66" s="53">
        <v>3</v>
      </c>
      <c r="AE66" s="53">
        <v>3</v>
      </c>
      <c r="AF66" s="53">
        <v>3</v>
      </c>
      <c r="AG66" s="53">
        <v>3</v>
      </c>
      <c r="AH66" s="53">
        <v>4</v>
      </c>
      <c r="AI66" s="53"/>
      <c r="AJ66" s="51">
        <f t="shared" si="0"/>
        <v>19</v>
      </c>
      <c r="AK66" s="51">
        <f t="shared" si="1"/>
        <v>63.333333333333329</v>
      </c>
      <c r="AL66" s="51">
        <f t="shared" si="2"/>
        <v>37.999999999999993</v>
      </c>
      <c r="AM66" s="53">
        <v>4</v>
      </c>
      <c r="AN66" s="53">
        <v>5</v>
      </c>
      <c r="AO66" s="53"/>
      <c r="AP66" s="53"/>
      <c r="AQ66" s="53"/>
      <c r="AR66" s="53">
        <v>4</v>
      </c>
      <c r="AS66" s="53"/>
      <c r="AT66" s="53"/>
      <c r="AU66" s="51">
        <f t="shared" si="3"/>
        <v>13</v>
      </c>
      <c r="AV66" s="51">
        <f t="shared" si="4"/>
        <v>86.666666666666671</v>
      </c>
      <c r="AW66" s="51">
        <f t="shared" si="5"/>
        <v>52</v>
      </c>
    </row>
    <row r="67" spans="1:49" ht="23.1" customHeight="1" x14ac:dyDescent="0.3">
      <c r="A67" s="18">
        <v>64</v>
      </c>
      <c r="B67" s="18" t="s">
        <v>153</v>
      </c>
      <c r="C67" s="91" t="s">
        <v>154</v>
      </c>
      <c r="D67" s="18" t="s">
        <v>27</v>
      </c>
      <c r="E67" s="18" t="s">
        <v>15</v>
      </c>
      <c r="F67" s="39">
        <v>4</v>
      </c>
      <c r="G67" s="39">
        <v>3.3333333333333335</v>
      </c>
      <c r="H67" s="39">
        <v>4</v>
      </c>
      <c r="I67" s="39">
        <v>4</v>
      </c>
      <c r="J67" s="39">
        <v>4</v>
      </c>
      <c r="K67" s="39">
        <v>4</v>
      </c>
      <c r="L67" s="18"/>
      <c r="M67" s="18"/>
      <c r="N67" s="51">
        <f>Capstones!$F67+Capstones!$G67+Capstones!$H67+Capstones!$I67+Capstones!$J67+Capstones!$K67</f>
        <v>23.333333333333336</v>
      </c>
      <c r="O67" s="51">
        <f>Capstones!$N67/30*100</f>
        <v>77.777777777777786</v>
      </c>
      <c r="P67" s="51">
        <f>Capstones!$O67*0.6</f>
        <v>46.666666666666671</v>
      </c>
      <c r="Q67" s="39">
        <v>0</v>
      </c>
      <c r="R67" s="39">
        <v>0</v>
      </c>
      <c r="S67" s="39"/>
      <c r="T67" s="39">
        <v>0</v>
      </c>
      <c r="U67" s="39"/>
      <c r="V67" s="39">
        <v>0</v>
      </c>
      <c r="W67" s="39">
        <v>0</v>
      </c>
      <c r="X67" s="39"/>
      <c r="Y67" s="50">
        <f>Capstones!$Q67+Capstones!$R67+Capstones!$T67+Capstones!$V67+Capstones!$W67</f>
        <v>0</v>
      </c>
      <c r="Z67" s="50">
        <f>Capstones!$Y67/25*100</f>
        <v>0</v>
      </c>
      <c r="AA67" s="50">
        <f>Capstones!$Z67*0.6</f>
        <v>0</v>
      </c>
      <c r="AB67" s="39"/>
      <c r="AC67" s="39">
        <v>3.1666666666666665</v>
      </c>
      <c r="AD67" s="39">
        <v>3</v>
      </c>
      <c r="AE67" s="39">
        <v>3</v>
      </c>
      <c r="AF67" s="39">
        <v>2.5</v>
      </c>
      <c r="AG67" s="39">
        <v>3</v>
      </c>
      <c r="AH67" s="39">
        <v>2.5</v>
      </c>
      <c r="AI67" s="39"/>
      <c r="AJ67" s="51">
        <f t="shared" si="0"/>
        <v>17.166666666666664</v>
      </c>
      <c r="AK67" s="51">
        <f t="shared" si="1"/>
        <v>57.222222222222221</v>
      </c>
      <c r="AL67" s="51">
        <f t="shared" si="2"/>
        <v>34.333333333333329</v>
      </c>
      <c r="AM67" s="39">
        <v>5</v>
      </c>
      <c r="AN67" s="39">
        <v>5</v>
      </c>
      <c r="AO67" s="39"/>
      <c r="AP67" s="39"/>
      <c r="AQ67" s="39"/>
      <c r="AR67" s="39">
        <v>5</v>
      </c>
      <c r="AS67" s="39"/>
      <c r="AT67" s="39"/>
      <c r="AU67" s="51">
        <f t="shared" si="3"/>
        <v>15</v>
      </c>
      <c r="AV67" s="51">
        <f t="shared" si="4"/>
        <v>100</v>
      </c>
      <c r="AW67" s="51">
        <f t="shared" si="5"/>
        <v>60</v>
      </c>
    </row>
    <row r="68" spans="1:49" ht="23.1" customHeight="1" x14ac:dyDescent="0.3">
      <c r="A68" s="88">
        <v>65</v>
      </c>
      <c r="B68" s="88" t="s">
        <v>155</v>
      </c>
      <c r="C68" s="90" t="s">
        <v>156</v>
      </c>
      <c r="D68" s="88" t="s">
        <v>27</v>
      </c>
      <c r="E68" s="88" t="s">
        <v>24</v>
      </c>
      <c r="F68" s="53">
        <v>2</v>
      </c>
      <c r="G68" s="53">
        <v>3.6666666666666665</v>
      </c>
      <c r="H68" s="53">
        <v>4</v>
      </c>
      <c r="I68" s="53">
        <v>4</v>
      </c>
      <c r="J68" s="53">
        <v>3</v>
      </c>
      <c r="K68" s="53">
        <v>2</v>
      </c>
      <c r="L68" s="88"/>
      <c r="M68" s="88"/>
      <c r="N68" s="50">
        <f>Capstones!$F68+Capstones!$G68+Capstones!$H68+Capstones!$I68+Capstones!$J68+Capstones!$K68</f>
        <v>18.666666666666664</v>
      </c>
      <c r="O68" s="50">
        <f>Capstones!$N68/30*100</f>
        <v>62.222222222222214</v>
      </c>
      <c r="P68" s="50">
        <f>Capstones!$O68*0.6</f>
        <v>37.333333333333329</v>
      </c>
      <c r="Q68" s="53">
        <v>3</v>
      </c>
      <c r="R68" s="53">
        <v>3</v>
      </c>
      <c r="S68" s="53"/>
      <c r="T68" s="53">
        <v>4</v>
      </c>
      <c r="U68" s="53"/>
      <c r="V68" s="53">
        <v>4</v>
      </c>
      <c r="W68" s="53">
        <v>3</v>
      </c>
      <c r="X68" s="53"/>
      <c r="Y68" s="50">
        <f>Capstones!$Q68+Capstones!$R68+Capstones!$T68+Capstones!$V68+Capstones!$W68</f>
        <v>17</v>
      </c>
      <c r="Z68" s="50">
        <f>Capstones!$Y68/25*100</f>
        <v>68</v>
      </c>
      <c r="AA68" s="50">
        <f>Capstones!$Z68*0.6</f>
        <v>40.799999999999997</v>
      </c>
      <c r="AB68" s="53"/>
      <c r="AC68" s="53">
        <v>3.6666666666666665</v>
      </c>
      <c r="AD68" s="53">
        <v>3</v>
      </c>
      <c r="AE68" s="53">
        <v>3</v>
      </c>
      <c r="AF68" s="53">
        <v>3</v>
      </c>
      <c r="AG68" s="53">
        <v>4</v>
      </c>
      <c r="AH68" s="53">
        <v>4</v>
      </c>
      <c r="AI68" s="88"/>
      <c r="AJ68" s="51">
        <f t="shared" si="0"/>
        <v>20.666666666666664</v>
      </c>
      <c r="AK68" s="51">
        <f t="shared" si="1"/>
        <v>68.888888888888872</v>
      </c>
      <c r="AL68" s="51">
        <f t="shared" si="2"/>
        <v>41.333333333333321</v>
      </c>
      <c r="AM68" s="53">
        <v>2</v>
      </c>
      <c r="AN68" s="53">
        <v>2</v>
      </c>
      <c r="AO68" s="53"/>
      <c r="AP68" s="53"/>
      <c r="AQ68" s="53"/>
      <c r="AR68" s="53">
        <v>2</v>
      </c>
      <c r="AS68" s="53"/>
      <c r="AT68" s="88"/>
      <c r="AU68" s="51">
        <f t="shared" si="3"/>
        <v>6</v>
      </c>
      <c r="AV68" s="51">
        <f t="shared" si="4"/>
        <v>40</v>
      </c>
      <c r="AW68" s="51">
        <f t="shared" si="5"/>
        <v>24</v>
      </c>
    </row>
    <row r="69" spans="1:49" ht="23.1" customHeight="1" x14ac:dyDescent="0.3">
      <c r="A69" s="18">
        <v>66</v>
      </c>
      <c r="B69" s="18" t="s">
        <v>157</v>
      </c>
      <c r="C69" s="91" t="s">
        <v>158</v>
      </c>
      <c r="D69" s="18" t="s">
        <v>27</v>
      </c>
      <c r="E69" s="18" t="s">
        <v>47</v>
      </c>
      <c r="F69" s="39">
        <v>2</v>
      </c>
      <c r="G69" s="39">
        <v>2.5</v>
      </c>
      <c r="H69" s="39">
        <v>2.5</v>
      </c>
      <c r="I69" s="39">
        <v>2.5</v>
      </c>
      <c r="J69" s="39">
        <v>2.5</v>
      </c>
      <c r="K69" s="39">
        <v>3</v>
      </c>
      <c r="L69" s="18"/>
      <c r="M69" s="18"/>
      <c r="N69" s="51">
        <f>Capstones!$F69+Capstones!$G69+Capstones!$H69+Capstones!$I69+Capstones!$J69+Capstones!$K69</f>
        <v>15</v>
      </c>
      <c r="O69" s="51">
        <f>Capstones!$N69/30*100</f>
        <v>50</v>
      </c>
      <c r="P69" s="51">
        <f>Capstones!$O69*0.6</f>
        <v>30</v>
      </c>
      <c r="Q69" s="39">
        <v>0</v>
      </c>
      <c r="R69" s="39">
        <v>0</v>
      </c>
      <c r="S69" s="39"/>
      <c r="T69" s="39">
        <v>0</v>
      </c>
      <c r="U69" s="39"/>
      <c r="V69" s="39">
        <v>0</v>
      </c>
      <c r="W69" s="39">
        <v>0</v>
      </c>
      <c r="X69" s="39"/>
      <c r="Y69" s="50">
        <f>Capstones!$Q69+Capstones!$R69+Capstones!$T69+Capstones!$V69+Capstones!$W69</f>
        <v>0</v>
      </c>
      <c r="Z69" s="50">
        <f>Capstones!$Y69/25*100</f>
        <v>0</v>
      </c>
      <c r="AA69" s="50">
        <f>Capstones!$Z69*0.6</f>
        <v>0</v>
      </c>
      <c r="AB69" s="39"/>
      <c r="AC69" s="39" t="s">
        <v>499</v>
      </c>
      <c r="AD69" s="39" t="s">
        <v>499</v>
      </c>
      <c r="AE69" s="39" t="s">
        <v>499</v>
      </c>
      <c r="AF69" s="39" t="s">
        <v>499</v>
      </c>
      <c r="AG69" s="39" t="s">
        <v>499</v>
      </c>
      <c r="AH69" s="39" t="s">
        <v>499</v>
      </c>
      <c r="AI69" s="18"/>
      <c r="AJ69" s="51">
        <f t="shared" ref="AJ69:AJ132" si="6">AC69+AD69+AE69+AF69+AG69+AH69</f>
        <v>0</v>
      </c>
      <c r="AK69" s="51">
        <f t="shared" ref="AK69:AK132" si="7">AJ69/30*100</f>
        <v>0</v>
      </c>
      <c r="AL69" s="51">
        <f t="shared" ref="AL69:AL132" si="8">AK69*0.6</f>
        <v>0</v>
      </c>
      <c r="AM69" s="39" t="s">
        <v>499</v>
      </c>
      <c r="AN69" s="39" t="s">
        <v>499</v>
      </c>
      <c r="AO69" s="39"/>
      <c r="AP69" s="39"/>
      <c r="AQ69" s="39"/>
      <c r="AR69" s="39" t="s">
        <v>499</v>
      </c>
      <c r="AS69" s="39"/>
      <c r="AT69" s="18"/>
      <c r="AU69" s="51">
        <f t="shared" ref="AU69:AU132" si="9">AM69+AN69+AR69</f>
        <v>0</v>
      </c>
      <c r="AV69" s="51">
        <f t="shared" ref="AV69:AV132" si="10">AU69/15*100</f>
        <v>0</v>
      </c>
      <c r="AW69" s="51">
        <f t="shared" ref="AW69:AW132" si="11">AV69*0.6</f>
        <v>0</v>
      </c>
    </row>
    <row r="70" spans="1:49" ht="23.1" customHeight="1" x14ac:dyDescent="0.3">
      <c r="A70" s="88">
        <v>67</v>
      </c>
      <c r="B70" s="88" t="s">
        <v>159</v>
      </c>
      <c r="C70" s="90" t="s">
        <v>160</v>
      </c>
      <c r="D70" s="88" t="s">
        <v>27</v>
      </c>
      <c r="E70" s="88" t="s">
        <v>47</v>
      </c>
      <c r="F70" s="53">
        <v>3</v>
      </c>
      <c r="G70" s="53">
        <v>2.8333333333333335</v>
      </c>
      <c r="H70" s="53">
        <v>3</v>
      </c>
      <c r="I70" s="53">
        <v>3</v>
      </c>
      <c r="J70" s="53">
        <v>2.5</v>
      </c>
      <c r="K70" s="53">
        <v>3</v>
      </c>
      <c r="L70" s="88"/>
      <c r="M70" s="88"/>
      <c r="N70" s="50">
        <f>Capstones!$F70+Capstones!$G70+Capstones!$H70+Capstones!$I70+Capstones!$J70+Capstones!$K70</f>
        <v>17.333333333333336</v>
      </c>
      <c r="O70" s="50">
        <f>Capstones!$N70/30*100</f>
        <v>57.777777777777786</v>
      </c>
      <c r="P70" s="50">
        <f>Capstones!$O70*0.6</f>
        <v>34.666666666666671</v>
      </c>
      <c r="Q70" s="53">
        <v>3</v>
      </c>
      <c r="R70" s="53">
        <v>3</v>
      </c>
      <c r="S70" s="53"/>
      <c r="T70" s="53">
        <v>4</v>
      </c>
      <c r="U70" s="53"/>
      <c r="V70" s="53">
        <v>3.6666666666666665</v>
      </c>
      <c r="W70" s="53">
        <v>3</v>
      </c>
      <c r="X70" s="53"/>
      <c r="Y70" s="50">
        <f>Capstones!$Q70+Capstones!$R70+Capstones!$T70+Capstones!$V70+Capstones!$W70</f>
        <v>16.666666666666664</v>
      </c>
      <c r="Z70" s="50">
        <f>Capstones!$Y70/25*100</f>
        <v>66.666666666666657</v>
      </c>
      <c r="AA70" s="50">
        <f>Capstones!$Z70*0.6</f>
        <v>39.999999999999993</v>
      </c>
      <c r="AB70" s="53"/>
      <c r="AC70" s="53">
        <v>4</v>
      </c>
      <c r="AD70" s="53">
        <v>3</v>
      </c>
      <c r="AE70" s="53">
        <v>3</v>
      </c>
      <c r="AF70" s="53">
        <v>3</v>
      </c>
      <c r="AG70" s="53">
        <v>4</v>
      </c>
      <c r="AH70" s="53">
        <v>5</v>
      </c>
      <c r="AI70" s="53"/>
      <c r="AJ70" s="51">
        <f t="shared" si="6"/>
        <v>22</v>
      </c>
      <c r="AK70" s="51">
        <f t="shared" si="7"/>
        <v>73.333333333333329</v>
      </c>
      <c r="AL70" s="51">
        <f t="shared" si="8"/>
        <v>43.999999999999993</v>
      </c>
      <c r="AM70" s="53">
        <v>4</v>
      </c>
      <c r="AN70" s="53">
        <v>4</v>
      </c>
      <c r="AO70" s="53"/>
      <c r="AP70" s="53"/>
      <c r="AQ70" s="53"/>
      <c r="AR70" s="53">
        <v>3.25</v>
      </c>
      <c r="AS70" s="53"/>
      <c r="AT70" s="53"/>
      <c r="AU70" s="51">
        <f t="shared" si="9"/>
        <v>11.25</v>
      </c>
      <c r="AV70" s="51">
        <f t="shared" si="10"/>
        <v>75</v>
      </c>
      <c r="AW70" s="51">
        <f t="shared" si="11"/>
        <v>45</v>
      </c>
    </row>
    <row r="71" spans="1:49" ht="23.1" customHeight="1" x14ac:dyDescent="0.3">
      <c r="A71" s="18">
        <v>68</v>
      </c>
      <c r="B71" s="18" t="s">
        <v>161</v>
      </c>
      <c r="C71" s="91" t="s">
        <v>162</v>
      </c>
      <c r="D71" s="18" t="s">
        <v>27</v>
      </c>
      <c r="E71" s="18" t="s">
        <v>47</v>
      </c>
      <c r="F71" s="39">
        <v>3.5</v>
      </c>
      <c r="G71" s="39">
        <v>2</v>
      </c>
      <c r="H71" s="39">
        <v>3</v>
      </c>
      <c r="I71" s="39">
        <v>2</v>
      </c>
      <c r="J71" s="39">
        <v>2</v>
      </c>
      <c r="K71" s="39">
        <v>2.5</v>
      </c>
      <c r="L71" s="18"/>
      <c r="M71" s="18"/>
      <c r="N71" s="51">
        <f>Capstones!$F71+Capstones!$G71+Capstones!$H71+Capstones!$I71+Capstones!$J71+Capstones!$K71</f>
        <v>15</v>
      </c>
      <c r="O71" s="51">
        <f>Capstones!$N71/30*100</f>
        <v>50</v>
      </c>
      <c r="P71" s="51">
        <f>Capstones!$O71*0.6</f>
        <v>30</v>
      </c>
      <c r="Q71" s="39">
        <v>4</v>
      </c>
      <c r="R71" s="39">
        <v>4</v>
      </c>
      <c r="S71" s="39"/>
      <c r="T71" s="39">
        <v>3</v>
      </c>
      <c r="U71" s="39"/>
      <c r="V71" s="39">
        <v>4.666666666666667</v>
      </c>
      <c r="W71" s="87">
        <v>4</v>
      </c>
      <c r="X71" s="87"/>
      <c r="Y71" s="50">
        <f>Capstones!$Q71+Capstones!$R71+Capstones!$T71+Capstones!$V71+Capstones!$W71</f>
        <v>19.666666666666668</v>
      </c>
      <c r="Z71" s="50">
        <f>Capstones!$Y71/25*100</f>
        <v>78.666666666666671</v>
      </c>
      <c r="AA71" s="50">
        <f>Capstones!$Z71*0.6</f>
        <v>47.2</v>
      </c>
      <c r="AB71" s="39"/>
      <c r="AC71" s="39">
        <v>2.6666666666666665</v>
      </c>
      <c r="AD71" s="39">
        <v>3</v>
      </c>
      <c r="AE71" s="39">
        <v>3</v>
      </c>
      <c r="AF71" s="39">
        <v>3</v>
      </c>
      <c r="AG71" s="39">
        <v>2</v>
      </c>
      <c r="AH71" s="39">
        <v>2</v>
      </c>
      <c r="AI71" s="39"/>
      <c r="AJ71" s="51">
        <f t="shared" si="6"/>
        <v>15.666666666666666</v>
      </c>
      <c r="AK71" s="51">
        <f t="shared" si="7"/>
        <v>52.222222222222229</v>
      </c>
      <c r="AL71" s="51">
        <f t="shared" si="8"/>
        <v>31.333333333333336</v>
      </c>
      <c r="AM71" s="39">
        <v>5</v>
      </c>
      <c r="AN71" s="39">
        <v>5</v>
      </c>
      <c r="AO71" s="39"/>
      <c r="AP71" s="39"/>
      <c r="AQ71" s="39"/>
      <c r="AR71" s="39">
        <v>5</v>
      </c>
      <c r="AS71" s="87"/>
      <c r="AT71" s="39"/>
      <c r="AU71" s="51">
        <f t="shared" si="9"/>
        <v>15</v>
      </c>
      <c r="AV71" s="51">
        <f t="shared" si="10"/>
        <v>100</v>
      </c>
      <c r="AW71" s="51">
        <f t="shared" si="11"/>
        <v>60</v>
      </c>
    </row>
    <row r="72" spans="1:49" ht="23.1" customHeight="1" x14ac:dyDescent="0.3">
      <c r="A72" s="88">
        <v>69</v>
      </c>
      <c r="B72" s="88" t="s">
        <v>163</v>
      </c>
      <c r="C72" s="90" t="s">
        <v>164</v>
      </c>
      <c r="D72" s="88" t="s">
        <v>23</v>
      </c>
      <c r="E72" s="88" t="s">
        <v>24</v>
      </c>
      <c r="F72" s="53">
        <v>2</v>
      </c>
      <c r="G72" s="53">
        <v>3.6666666666666665</v>
      </c>
      <c r="H72" s="53">
        <v>4</v>
      </c>
      <c r="I72" s="53">
        <v>2</v>
      </c>
      <c r="J72" s="53">
        <v>2</v>
      </c>
      <c r="K72" s="53">
        <v>2</v>
      </c>
      <c r="L72" s="88"/>
      <c r="M72" s="88"/>
      <c r="N72" s="50">
        <f>Capstones!$F72+Capstones!$G72+Capstones!$H72+Capstones!$I72+Capstones!$J72+Capstones!$K72</f>
        <v>15.666666666666666</v>
      </c>
      <c r="O72" s="50">
        <f>Capstones!$N72/30*100</f>
        <v>52.222222222222229</v>
      </c>
      <c r="P72" s="50">
        <f>Capstones!$O72*0.6</f>
        <v>31.333333333333336</v>
      </c>
      <c r="Q72" s="53">
        <v>2</v>
      </c>
      <c r="R72" s="53">
        <v>2</v>
      </c>
      <c r="S72" s="53"/>
      <c r="T72" s="53">
        <v>2</v>
      </c>
      <c r="U72" s="53"/>
      <c r="V72" s="53">
        <v>2</v>
      </c>
      <c r="W72" s="53">
        <v>2</v>
      </c>
      <c r="X72" s="53"/>
      <c r="Y72" s="50">
        <f>Capstones!$Q72+Capstones!$R72+Capstones!$T72+Capstones!$V72+Capstones!$W72</f>
        <v>10</v>
      </c>
      <c r="Z72" s="50">
        <f>Capstones!$Y72/25*100</f>
        <v>40</v>
      </c>
      <c r="AA72" s="50">
        <f>Capstones!$Z72*0.6</f>
        <v>24</v>
      </c>
      <c r="AB72" s="53"/>
      <c r="AC72" s="53">
        <v>5</v>
      </c>
      <c r="AD72" s="53">
        <v>3</v>
      </c>
      <c r="AE72" s="53">
        <v>3</v>
      </c>
      <c r="AF72" s="53">
        <v>3</v>
      </c>
      <c r="AG72" s="53">
        <v>3</v>
      </c>
      <c r="AH72" s="53">
        <v>3</v>
      </c>
      <c r="AI72" s="53"/>
      <c r="AJ72" s="51">
        <f t="shared" si="6"/>
        <v>20</v>
      </c>
      <c r="AK72" s="51">
        <f t="shared" si="7"/>
        <v>66.666666666666657</v>
      </c>
      <c r="AL72" s="51">
        <f t="shared" si="8"/>
        <v>39.999999999999993</v>
      </c>
      <c r="AM72" s="53">
        <v>3</v>
      </c>
      <c r="AN72" s="53">
        <v>3</v>
      </c>
      <c r="AO72" s="53"/>
      <c r="AP72" s="53"/>
      <c r="AQ72" s="53"/>
      <c r="AR72" s="53">
        <v>3</v>
      </c>
      <c r="AS72" s="53"/>
      <c r="AT72" s="53"/>
      <c r="AU72" s="51">
        <f t="shared" si="9"/>
        <v>9</v>
      </c>
      <c r="AV72" s="51">
        <f t="shared" si="10"/>
        <v>60</v>
      </c>
      <c r="AW72" s="51">
        <f t="shared" si="11"/>
        <v>36</v>
      </c>
    </row>
    <row r="73" spans="1:49" ht="23.1" customHeight="1" x14ac:dyDescent="0.3">
      <c r="A73" s="18">
        <v>70</v>
      </c>
      <c r="B73" s="18" t="s">
        <v>165</v>
      </c>
      <c r="C73" s="91" t="s">
        <v>166</v>
      </c>
      <c r="D73" s="18" t="s">
        <v>23</v>
      </c>
      <c r="E73" s="18" t="s">
        <v>15</v>
      </c>
      <c r="F73" s="39">
        <v>4</v>
      </c>
      <c r="G73" s="39">
        <v>2</v>
      </c>
      <c r="H73" s="39">
        <v>4</v>
      </c>
      <c r="I73" s="39">
        <v>2</v>
      </c>
      <c r="J73" s="39">
        <v>4</v>
      </c>
      <c r="K73" s="39">
        <v>4</v>
      </c>
      <c r="L73" s="18"/>
      <c r="M73" s="18"/>
      <c r="N73" s="51">
        <f>Capstones!$F73+Capstones!$G73+Capstones!$H73+Capstones!$I73+Capstones!$J73+Capstones!$K73</f>
        <v>20</v>
      </c>
      <c r="O73" s="51">
        <f>Capstones!$N73/30*100</f>
        <v>66.666666666666657</v>
      </c>
      <c r="P73" s="51">
        <f>Capstones!$O73*0.6</f>
        <v>39.999999999999993</v>
      </c>
      <c r="Q73" s="39">
        <v>2</v>
      </c>
      <c r="R73" s="39">
        <v>2</v>
      </c>
      <c r="S73" s="39"/>
      <c r="T73" s="39">
        <v>2</v>
      </c>
      <c r="U73" s="39"/>
      <c r="V73" s="39">
        <v>3</v>
      </c>
      <c r="W73" s="39">
        <v>3</v>
      </c>
      <c r="X73" s="39"/>
      <c r="Y73" s="50">
        <f>Capstones!$Q73+Capstones!$R73+Capstones!$T73+Capstones!$V73+Capstones!$W73</f>
        <v>12</v>
      </c>
      <c r="Z73" s="50">
        <f>Capstones!$Y73/25*100</f>
        <v>48</v>
      </c>
      <c r="AA73" s="50">
        <f>Capstones!$Z73*0.6</f>
        <v>28.799999999999997</v>
      </c>
      <c r="AB73" s="39"/>
      <c r="AC73" s="39">
        <v>4.333333333333333</v>
      </c>
      <c r="AD73" s="39">
        <v>5</v>
      </c>
      <c r="AE73" s="39">
        <v>5</v>
      </c>
      <c r="AF73" s="39">
        <v>3</v>
      </c>
      <c r="AG73" s="39">
        <v>5</v>
      </c>
      <c r="AH73" s="39">
        <v>5</v>
      </c>
      <c r="AI73" s="39"/>
      <c r="AJ73" s="51">
        <f t="shared" si="6"/>
        <v>27.333333333333332</v>
      </c>
      <c r="AK73" s="51">
        <f t="shared" si="7"/>
        <v>91.111111111111114</v>
      </c>
      <c r="AL73" s="51">
        <f t="shared" si="8"/>
        <v>54.666666666666664</v>
      </c>
      <c r="AM73" s="39">
        <v>2.6666666666666665</v>
      </c>
      <c r="AN73" s="39">
        <v>3</v>
      </c>
      <c r="AO73" s="39"/>
      <c r="AP73" s="39"/>
      <c r="AQ73" s="39"/>
      <c r="AR73" s="39">
        <v>3</v>
      </c>
      <c r="AS73" s="39"/>
      <c r="AT73" s="39"/>
      <c r="AU73" s="51">
        <f t="shared" si="9"/>
        <v>8.6666666666666661</v>
      </c>
      <c r="AV73" s="51">
        <f t="shared" si="10"/>
        <v>57.777777777777771</v>
      </c>
      <c r="AW73" s="51">
        <f t="shared" si="11"/>
        <v>34.666666666666664</v>
      </c>
    </row>
    <row r="74" spans="1:49" ht="23.1" customHeight="1" x14ac:dyDescent="0.3">
      <c r="A74" s="88">
        <v>71</v>
      </c>
      <c r="B74" s="88" t="s">
        <v>167</v>
      </c>
      <c r="C74" s="90" t="s">
        <v>168</v>
      </c>
      <c r="D74" s="88" t="s">
        <v>23</v>
      </c>
      <c r="E74" s="88" t="s">
        <v>24</v>
      </c>
      <c r="F74" s="53">
        <v>2</v>
      </c>
      <c r="G74" s="53">
        <v>4</v>
      </c>
      <c r="H74" s="53">
        <v>3</v>
      </c>
      <c r="I74" s="53">
        <v>3</v>
      </c>
      <c r="J74" s="53">
        <v>4</v>
      </c>
      <c r="K74" s="53">
        <v>2</v>
      </c>
      <c r="L74" s="88"/>
      <c r="M74" s="88"/>
      <c r="N74" s="50">
        <f>Capstones!$F74+Capstones!$G74+Capstones!$H74+Capstones!$I74+Capstones!$J74+Capstones!$K74</f>
        <v>18</v>
      </c>
      <c r="O74" s="50">
        <f>Capstones!$N74/30*100</f>
        <v>60</v>
      </c>
      <c r="P74" s="50">
        <f>Capstones!$O74*0.6</f>
        <v>36</v>
      </c>
      <c r="Q74" s="53">
        <v>3</v>
      </c>
      <c r="R74" s="53">
        <v>2</v>
      </c>
      <c r="S74" s="53"/>
      <c r="T74" s="53">
        <v>3</v>
      </c>
      <c r="U74" s="53"/>
      <c r="V74" s="53">
        <v>3</v>
      </c>
      <c r="W74" s="53">
        <v>3</v>
      </c>
      <c r="X74" s="53"/>
      <c r="Y74" s="50">
        <f>Capstones!$Q74+Capstones!$R74+Capstones!$T74+Capstones!$V74+Capstones!$W74</f>
        <v>14</v>
      </c>
      <c r="Z74" s="50">
        <f>Capstones!$Y74/25*100</f>
        <v>56.000000000000007</v>
      </c>
      <c r="AA74" s="50">
        <f>Capstones!$Z74*0.6</f>
        <v>33.6</v>
      </c>
      <c r="AB74" s="53"/>
      <c r="AC74" s="53">
        <v>3</v>
      </c>
      <c r="AD74" s="53">
        <v>4</v>
      </c>
      <c r="AE74" s="53">
        <v>4</v>
      </c>
      <c r="AF74" s="53">
        <v>3</v>
      </c>
      <c r="AG74" s="53">
        <v>3</v>
      </c>
      <c r="AH74" s="53">
        <v>4</v>
      </c>
      <c r="AI74" s="88"/>
      <c r="AJ74" s="51">
        <f t="shared" si="6"/>
        <v>21</v>
      </c>
      <c r="AK74" s="51">
        <f t="shared" si="7"/>
        <v>70</v>
      </c>
      <c r="AL74" s="51">
        <f t="shared" si="8"/>
        <v>42</v>
      </c>
      <c r="AM74" s="53" t="s">
        <v>499</v>
      </c>
      <c r="AN74" s="53" t="s">
        <v>499</v>
      </c>
      <c r="AO74" s="53"/>
      <c r="AP74" s="53"/>
      <c r="AQ74" s="53"/>
      <c r="AR74" s="53" t="s">
        <v>499</v>
      </c>
      <c r="AS74" s="53"/>
      <c r="AT74" s="88"/>
      <c r="AU74" s="51">
        <f t="shared" si="9"/>
        <v>0</v>
      </c>
      <c r="AV74" s="51">
        <f t="shared" si="10"/>
        <v>0</v>
      </c>
      <c r="AW74" s="51">
        <f t="shared" si="11"/>
        <v>0</v>
      </c>
    </row>
    <row r="75" spans="1:49" ht="23.1" customHeight="1" x14ac:dyDescent="0.3">
      <c r="A75" s="18">
        <v>72</v>
      </c>
      <c r="B75" s="18" t="s">
        <v>169</v>
      </c>
      <c r="C75" s="91" t="s">
        <v>170</v>
      </c>
      <c r="D75" s="18" t="s">
        <v>23</v>
      </c>
      <c r="E75" s="18" t="s">
        <v>47</v>
      </c>
      <c r="F75" s="39">
        <v>1</v>
      </c>
      <c r="G75" s="39">
        <v>1.6666666666666667</v>
      </c>
      <c r="H75" s="39">
        <v>2</v>
      </c>
      <c r="I75" s="39">
        <v>1</v>
      </c>
      <c r="J75" s="39">
        <v>1.5</v>
      </c>
      <c r="K75" s="39">
        <v>2</v>
      </c>
      <c r="L75" s="18"/>
      <c r="M75" s="18"/>
      <c r="N75" s="51">
        <f>Capstones!$F75+Capstones!$G75+Capstones!$H75+Capstones!$I75+Capstones!$J75+Capstones!$K75</f>
        <v>9.1666666666666679</v>
      </c>
      <c r="O75" s="51">
        <f>Capstones!$N75/30*100</f>
        <v>30.555555555555557</v>
      </c>
      <c r="P75" s="51">
        <f>Capstones!$O75*0.6</f>
        <v>18.333333333333332</v>
      </c>
      <c r="Q75" s="39">
        <v>2</v>
      </c>
      <c r="R75" s="39">
        <v>2</v>
      </c>
      <c r="S75" s="39"/>
      <c r="T75" s="39">
        <v>2</v>
      </c>
      <c r="U75" s="39"/>
      <c r="V75" s="39">
        <v>2.3333333333333335</v>
      </c>
      <c r="W75" s="39">
        <v>2</v>
      </c>
      <c r="X75" s="39"/>
      <c r="Y75" s="50">
        <f>Capstones!$Q75+Capstones!$R75+Capstones!$T75+Capstones!$V75+Capstones!$W75</f>
        <v>10.333333333333334</v>
      </c>
      <c r="Z75" s="50">
        <f>Capstones!$Y75/25*100</f>
        <v>41.333333333333336</v>
      </c>
      <c r="AA75" s="50">
        <f>Capstones!$Z75*0.6</f>
        <v>24.8</v>
      </c>
      <c r="AB75" s="39"/>
      <c r="AC75" s="39">
        <v>3</v>
      </c>
      <c r="AD75" s="39">
        <v>4</v>
      </c>
      <c r="AE75" s="39">
        <v>4</v>
      </c>
      <c r="AF75" s="39">
        <v>0</v>
      </c>
      <c r="AG75" s="39">
        <v>3</v>
      </c>
      <c r="AH75" s="39">
        <v>4</v>
      </c>
      <c r="AI75" s="39"/>
      <c r="AJ75" s="51">
        <f t="shared" si="6"/>
        <v>18</v>
      </c>
      <c r="AK75" s="51">
        <f t="shared" si="7"/>
        <v>60</v>
      </c>
      <c r="AL75" s="51">
        <f t="shared" si="8"/>
        <v>36</v>
      </c>
      <c r="AM75" s="39">
        <v>4</v>
      </c>
      <c r="AN75" s="39">
        <v>2.25</v>
      </c>
      <c r="AO75" s="39"/>
      <c r="AP75" s="39"/>
      <c r="AQ75" s="39"/>
      <c r="AR75" s="39">
        <v>3.25</v>
      </c>
      <c r="AS75" s="39"/>
      <c r="AT75" s="39"/>
      <c r="AU75" s="51">
        <f t="shared" si="9"/>
        <v>9.5</v>
      </c>
      <c r="AV75" s="51">
        <f t="shared" si="10"/>
        <v>63.333333333333329</v>
      </c>
      <c r="AW75" s="51">
        <f t="shared" si="11"/>
        <v>37.999999999999993</v>
      </c>
    </row>
    <row r="76" spans="1:49" ht="23.1" customHeight="1" x14ac:dyDescent="0.3">
      <c r="A76" s="88">
        <v>73</v>
      </c>
      <c r="B76" s="88" t="s">
        <v>171</v>
      </c>
      <c r="C76" s="90" t="s">
        <v>172</v>
      </c>
      <c r="D76" s="88" t="s">
        <v>27</v>
      </c>
      <c r="E76" s="88" t="s">
        <v>47</v>
      </c>
      <c r="F76" s="53">
        <v>2</v>
      </c>
      <c r="G76" s="53">
        <v>2.6666666666666665</v>
      </c>
      <c r="H76" s="53">
        <v>3</v>
      </c>
      <c r="I76" s="53">
        <v>2.5</v>
      </c>
      <c r="J76" s="53">
        <v>2.5</v>
      </c>
      <c r="K76" s="53">
        <v>2.5</v>
      </c>
      <c r="L76" s="88"/>
      <c r="M76" s="88"/>
      <c r="N76" s="50">
        <f>Capstones!$F76+Capstones!$G76+Capstones!$H76+Capstones!$I76+Capstones!$J76+Capstones!$K76</f>
        <v>15.166666666666666</v>
      </c>
      <c r="O76" s="50">
        <f>Capstones!$N76/30*100</f>
        <v>50.555555555555557</v>
      </c>
      <c r="P76" s="50">
        <f>Capstones!$O76*0.6</f>
        <v>30.333333333333332</v>
      </c>
      <c r="Q76" s="53">
        <v>3</v>
      </c>
      <c r="R76" s="53">
        <v>3</v>
      </c>
      <c r="S76" s="53"/>
      <c r="T76" s="53">
        <v>3</v>
      </c>
      <c r="U76" s="53"/>
      <c r="V76" s="53">
        <v>4</v>
      </c>
      <c r="W76" s="53">
        <v>3</v>
      </c>
      <c r="X76" s="53"/>
      <c r="Y76" s="50">
        <f>Capstones!$Q76+Capstones!$R76+Capstones!$T76+Capstones!$V76+Capstones!$W76</f>
        <v>16</v>
      </c>
      <c r="Z76" s="50">
        <f>Capstones!$Y76/25*100</f>
        <v>64</v>
      </c>
      <c r="AA76" s="50">
        <f>Capstones!$Z76*0.6</f>
        <v>38.4</v>
      </c>
      <c r="AB76" s="53"/>
      <c r="AC76" s="53">
        <v>3.3333333333333335</v>
      </c>
      <c r="AD76" s="53">
        <v>4</v>
      </c>
      <c r="AE76" s="53">
        <v>4</v>
      </c>
      <c r="AF76" s="53">
        <v>0</v>
      </c>
      <c r="AG76" s="53">
        <v>3.5</v>
      </c>
      <c r="AH76" s="53">
        <v>3</v>
      </c>
      <c r="AI76" s="53"/>
      <c r="AJ76" s="51">
        <f t="shared" si="6"/>
        <v>17.833333333333336</v>
      </c>
      <c r="AK76" s="51">
        <f t="shared" si="7"/>
        <v>59.444444444444457</v>
      </c>
      <c r="AL76" s="51">
        <f t="shared" si="8"/>
        <v>35.666666666666671</v>
      </c>
      <c r="AM76" s="53">
        <v>3.3333333333333335</v>
      </c>
      <c r="AN76" s="53">
        <v>3</v>
      </c>
      <c r="AO76" s="53"/>
      <c r="AP76" s="53"/>
      <c r="AQ76" s="53"/>
      <c r="AR76" s="53">
        <v>2.75</v>
      </c>
      <c r="AS76" s="53"/>
      <c r="AT76" s="53"/>
      <c r="AU76" s="51">
        <f t="shared" si="9"/>
        <v>9.0833333333333339</v>
      </c>
      <c r="AV76" s="51">
        <f t="shared" si="10"/>
        <v>60.555555555555564</v>
      </c>
      <c r="AW76" s="51">
        <f t="shared" si="11"/>
        <v>36.333333333333336</v>
      </c>
    </row>
    <row r="77" spans="1:49" ht="23.1" customHeight="1" x14ac:dyDescent="0.3">
      <c r="A77" s="18">
        <v>74</v>
      </c>
      <c r="B77" s="18" t="s">
        <v>173</v>
      </c>
      <c r="C77" s="91" t="s">
        <v>174</v>
      </c>
      <c r="D77" s="18" t="s">
        <v>27</v>
      </c>
      <c r="E77" s="18" t="s">
        <v>15</v>
      </c>
      <c r="F77" s="39">
        <v>2</v>
      </c>
      <c r="G77" s="39">
        <v>2.3333333333333335</v>
      </c>
      <c r="H77" s="39">
        <v>4</v>
      </c>
      <c r="I77" s="39">
        <v>3</v>
      </c>
      <c r="J77" s="39">
        <v>4</v>
      </c>
      <c r="K77" s="39">
        <v>4</v>
      </c>
      <c r="L77" s="18"/>
      <c r="M77" s="18"/>
      <c r="N77" s="51">
        <f>Capstones!$F77+Capstones!$G77+Capstones!$H77+Capstones!$I77+Capstones!$J77+Capstones!$K77</f>
        <v>19.333333333333336</v>
      </c>
      <c r="O77" s="51">
        <f>Capstones!$N77/30*100</f>
        <v>64.444444444444443</v>
      </c>
      <c r="P77" s="51">
        <f>Capstones!$O77*0.6</f>
        <v>38.666666666666664</v>
      </c>
      <c r="Q77" s="39">
        <v>2</v>
      </c>
      <c r="R77" s="39">
        <v>2</v>
      </c>
      <c r="S77" s="39"/>
      <c r="T77" s="39">
        <v>3</v>
      </c>
      <c r="U77" s="39"/>
      <c r="V77" s="39">
        <v>3.3333333333333335</v>
      </c>
      <c r="W77" s="39">
        <v>3</v>
      </c>
      <c r="X77" s="39"/>
      <c r="Y77" s="50">
        <f>Capstones!$Q77+Capstones!$R77+Capstones!$T77+Capstones!$V77+Capstones!$W77</f>
        <v>13.333333333333334</v>
      </c>
      <c r="Z77" s="50">
        <f>Capstones!$Y77/25*100</f>
        <v>53.333333333333336</v>
      </c>
      <c r="AA77" s="50">
        <f>Capstones!$Z77*0.6</f>
        <v>32</v>
      </c>
      <c r="AB77" s="39"/>
      <c r="AC77" s="39">
        <v>4</v>
      </c>
      <c r="AD77" s="39">
        <v>4</v>
      </c>
      <c r="AE77" s="39">
        <v>4</v>
      </c>
      <c r="AF77" s="39">
        <v>4</v>
      </c>
      <c r="AG77" s="39">
        <v>4</v>
      </c>
      <c r="AH77" s="39">
        <v>4</v>
      </c>
      <c r="AI77" s="39"/>
      <c r="AJ77" s="51">
        <f t="shared" si="6"/>
        <v>24</v>
      </c>
      <c r="AK77" s="51">
        <f t="shared" si="7"/>
        <v>80</v>
      </c>
      <c r="AL77" s="51">
        <f t="shared" si="8"/>
        <v>48</v>
      </c>
      <c r="AM77" s="39">
        <v>4.333333333333333</v>
      </c>
      <c r="AN77" s="39">
        <v>4</v>
      </c>
      <c r="AO77" s="39"/>
      <c r="AP77" s="39"/>
      <c r="AQ77" s="39"/>
      <c r="AR77" s="39">
        <v>4.25</v>
      </c>
      <c r="AS77" s="39"/>
      <c r="AT77" s="39"/>
      <c r="AU77" s="51">
        <f t="shared" si="9"/>
        <v>12.583333333333332</v>
      </c>
      <c r="AV77" s="51">
        <f t="shared" si="10"/>
        <v>83.888888888888886</v>
      </c>
      <c r="AW77" s="51">
        <f t="shared" si="11"/>
        <v>50.333333333333329</v>
      </c>
    </row>
    <row r="78" spans="1:49" ht="23.1" customHeight="1" x14ac:dyDescent="0.3">
      <c r="A78" s="88">
        <v>75</v>
      </c>
      <c r="B78" s="88" t="s">
        <v>175</v>
      </c>
      <c r="C78" s="90" t="s">
        <v>176</v>
      </c>
      <c r="D78" s="88" t="s">
        <v>27</v>
      </c>
      <c r="E78" s="88" t="s">
        <v>15</v>
      </c>
      <c r="F78" s="53">
        <v>2</v>
      </c>
      <c r="G78" s="53">
        <v>2</v>
      </c>
      <c r="H78" s="53">
        <v>4</v>
      </c>
      <c r="I78" s="53">
        <v>4</v>
      </c>
      <c r="J78" s="53">
        <v>4</v>
      </c>
      <c r="K78" s="53">
        <v>4</v>
      </c>
      <c r="L78" s="88"/>
      <c r="M78" s="88"/>
      <c r="N78" s="50">
        <f>Capstones!$F78+Capstones!$G78+Capstones!$H78+Capstones!$I78+Capstones!$J78+Capstones!$K78</f>
        <v>20</v>
      </c>
      <c r="O78" s="50">
        <f>Capstones!$N78/30*100</f>
        <v>66.666666666666657</v>
      </c>
      <c r="P78" s="50">
        <f>Capstones!$O78*0.6</f>
        <v>39.999999999999993</v>
      </c>
      <c r="Q78" s="53">
        <v>2</v>
      </c>
      <c r="R78" s="53">
        <v>2</v>
      </c>
      <c r="S78" s="53"/>
      <c r="T78" s="53">
        <v>2</v>
      </c>
      <c r="U78" s="53"/>
      <c r="V78" s="53">
        <v>2</v>
      </c>
      <c r="W78" s="53">
        <v>3</v>
      </c>
      <c r="X78" s="53"/>
      <c r="Y78" s="50">
        <f>Capstones!$Q78+Capstones!$R78+Capstones!$T78+Capstones!$V78+Capstones!$W78</f>
        <v>11</v>
      </c>
      <c r="Z78" s="50">
        <f>Capstones!$Y78/25*100</f>
        <v>44</v>
      </c>
      <c r="AA78" s="50">
        <f>Capstones!$Z78*0.6</f>
        <v>26.4</v>
      </c>
      <c r="AB78" s="53"/>
      <c r="AC78" s="53">
        <v>2.6666666666666665</v>
      </c>
      <c r="AD78" s="53">
        <v>3.5</v>
      </c>
      <c r="AE78" s="53">
        <v>3.5</v>
      </c>
      <c r="AF78" s="53">
        <v>3</v>
      </c>
      <c r="AG78" s="53">
        <v>4</v>
      </c>
      <c r="AH78" s="53">
        <v>3</v>
      </c>
      <c r="AI78" s="53"/>
      <c r="AJ78" s="51">
        <f t="shared" si="6"/>
        <v>19.666666666666664</v>
      </c>
      <c r="AK78" s="51">
        <f t="shared" si="7"/>
        <v>65.555555555555543</v>
      </c>
      <c r="AL78" s="51">
        <f t="shared" si="8"/>
        <v>39.333333333333321</v>
      </c>
      <c r="AM78" s="53">
        <v>4.333333333333333</v>
      </c>
      <c r="AN78" s="53">
        <v>2.25</v>
      </c>
      <c r="AO78" s="53"/>
      <c r="AP78" s="53"/>
      <c r="AQ78" s="53"/>
      <c r="AR78" s="53">
        <v>4.75</v>
      </c>
      <c r="AS78" s="53"/>
      <c r="AT78" s="53"/>
      <c r="AU78" s="51">
        <f t="shared" si="9"/>
        <v>11.333333333333332</v>
      </c>
      <c r="AV78" s="51">
        <f t="shared" si="10"/>
        <v>75.555555555555543</v>
      </c>
      <c r="AW78" s="51">
        <f t="shared" si="11"/>
        <v>45.333333333333321</v>
      </c>
    </row>
    <row r="79" spans="1:49" ht="23.1" customHeight="1" x14ac:dyDescent="0.3">
      <c r="A79" s="18">
        <v>76</v>
      </c>
      <c r="B79" s="18" t="s">
        <v>177</v>
      </c>
      <c r="C79" s="91" t="s">
        <v>178</v>
      </c>
      <c r="D79" s="18" t="s">
        <v>27</v>
      </c>
      <c r="E79" s="18" t="s">
        <v>15</v>
      </c>
      <c r="F79" s="39">
        <v>4</v>
      </c>
      <c r="G79" s="39">
        <v>4</v>
      </c>
      <c r="H79" s="39">
        <v>4</v>
      </c>
      <c r="I79" s="39">
        <v>4</v>
      </c>
      <c r="J79" s="39">
        <v>3</v>
      </c>
      <c r="K79" s="39">
        <v>4</v>
      </c>
      <c r="L79" s="18"/>
      <c r="M79" s="18"/>
      <c r="N79" s="51">
        <f>Capstones!$F79+Capstones!$G79+Capstones!$H79+Capstones!$I79+Capstones!$J79+Capstones!$K79</f>
        <v>23</v>
      </c>
      <c r="O79" s="51">
        <f>Capstones!$N79/30*100</f>
        <v>76.666666666666671</v>
      </c>
      <c r="P79" s="51">
        <f>Capstones!$O79*0.6</f>
        <v>46</v>
      </c>
      <c r="Q79" s="39">
        <v>5</v>
      </c>
      <c r="R79" s="39">
        <v>4.666666666666667</v>
      </c>
      <c r="S79" s="39"/>
      <c r="T79" s="39">
        <v>5</v>
      </c>
      <c r="U79" s="39"/>
      <c r="V79" s="39">
        <v>5</v>
      </c>
      <c r="W79" s="39">
        <v>4</v>
      </c>
      <c r="X79" s="39"/>
      <c r="Y79" s="50">
        <f>Capstones!$Q79+Capstones!$R79+Capstones!$T79+Capstones!$V79+Capstones!$W79</f>
        <v>23.666666666666668</v>
      </c>
      <c r="Z79" s="50">
        <f>Capstones!$Y79/25*100</f>
        <v>94.666666666666671</v>
      </c>
      <c r="AA79" s="50">
        <f>Capstones!$Z79*0.6</f>
        <v>56.800000000000004</v>
      </c>
      <c r="AB79" s="39"/>
      <c r="AC79" s="39">
        <v>4</v>
      </c>
      <c r="AD79" s="39">
        <v>4</v>
      </c>
      <c r="AE79" s="39">
        <v>4</v>
      </c>
      <c r="AF79" s="39">
        <v>3.5</v>
      </c>
      <c r="AG79" s="39">
        <v>3.5</v>
      </c>
      <c r="AH79" s="39">
        <v>4</v>
      </c>
      <c r="AI79" s="39"/>
      <c r="AJ79" s="51">
        <f t="shared" si="6"/>
        <v>23</v>
      </c>
      <c r="AK79" s="51">
        <f t="shared" si="7"/>
        <v>76.666666666666671</v>
      </c>
      <c r="AL79" s="51">
        <f t="shared" si="8"/>
        <v>46</v>
      </c>
      <c r="AM79" s="39">
        <v>4.333333333333333</v>
      </c>
      <c r="AN79" s="39">
        <v>5</v>
      </c>
      <c r="AO79" s="39"/>
      <c r="AP79" s="39"/>
      <c r="AQ79" s="39"/>
      <c r="AR79" s="39">
        <v>4.25</v>
      </c>
      <c r="AS79" s="39"/>
      <c r="AT79" s="39"/>
      <c r="AU79" s="51">
        <f t="shared" si="9"/>
        <v>13.583333333333332</v>
      </c>
      <c r="AV79" s="51">
        <f t="shared" si="10"/>
        <v>90.555555555555543</v>
      </c>
      <c r="AW79" s="51">
        <f t="shared" si="11"/>
        <v>54.333333333333321</v>
      </c>
    </row>
    <row r="80" spans="1:49" ht="23.1" customHeight="1" x14ac:dyDescent="0.3">
      <c r="A80" s="88">
        <v>77</v>
      </c>
      <c r="B80" s="88" t="s">
        <v>179</v>
      </c>
      <c r="C80" s="90" t="s">
        <v>180</v>
      </c>
      <c r="D80" s="88" t="s">
        <v>27</v>
      </c>
      <c r="E80" s="88" t="s">
        <v>15</v>
      </c>
      <c r="F80" s="53">
        <v>3</v>
      </c>
      <c r="G80" s="53">
        <v>2.3333333333333335</v>
      </c>
      <c r="H80" s="53">
        <v>4</v>
      </c>
      <c r="I80" s="53">
        <v>2</v>
      </c>
      <c r="J80" s="53">
        <v>4</v>
      </c>
      <c r="K80" s="53">
        <v>4</v>
      </c>
      <c r="L80" s="88"/>
      <c r="M80" s="88"/>
      <c r="N80" s="50">
        <f>Capstones!$F80+Capstones!$G80+Capstones!$H80+Capstones!$I80+Capstones!$J80+Capstones!$K80</f>
        <v>19.333333333333336</v>
      </c>
      <c r="O80" s="50">
        <f>Capstones!$N80/30*100</f>
        <v>64.444444444444443</v>
      </c>
      <c r="P80" s="50">
        <f>Capstones!$O80*0.6</f>
        <v>38.666666666666664</v>
      </c>
      <c r="Q80" s="53">
        <v>3</v>
      </c>
      <c r="R80" s="53">
        <v>2.6666666666666665</v>
      </c>
      <c r="S80" s="53"/>
      <c r="T80" s="53">
        <v>2</v>
      </c>
      <c r="U80" s="53"/>
      <c r="V80" s="53">
        <v>3</v>
      </c>
      <c r="W80" s="53">
        <v>3</v>
      </c>
      <c r="X80" s="53"/>
      <c r="Y80" s="50">
        <f>Capstones!$Q80+Capstones!$R80+Capstones!$T80+Capstones!$V80+Capstones!$W80</f>
        <v>13.666666666666666</v>
      </c>
      <c r="Z80" s="50">
        <f>Capstones!$Y80/25*100</f>
        <v>54.666666666666664</v>
      </c>
      <c r="AA80" s="50">
        <f>Capstones!$Z80*0.6</f>
        <v>32.799999999999997</v>
      </c>
      <c r="AB80" s="53"/>
      <c r="AC80" s="53">
        <v>2.8333333333333335</v>
      </c>
      <c r="AD80" s="53">
        <v>2.5</v>
      </c>
      <c r="AE80" s="53">
        <v>2.5</v>
      </c>
      <c r="AF80" s="53">
        <v>2.5</v>
      </c>
      <c r="AG80" s="53">
        <v>2.5</v>
      </c>
      <c r="AH80" s="53">
        <v>2.5</v>
      </c>
      <c r="AI80" s="53"/>
      <c r="AJ80" s="51">
        <f t="shared" si="6"/>
        <v>15.333333333333334</v>
      </c>
      <c r="AK80" s="51">
        <f t="shared" si="7"/>
        <v>51.111111111111121</v>
      </c>
      <c r="AL80" s="51">
        <f t="shared" si="8"/>
        <v>30.666666666666671</v>
      </c>
      <c r="AM80" s="53">
        <v>2.3333333333333335</v>
      </c>
      <c r="AN80" s="53">
        <v>2</v>
      </c>
      <c r="AO80" s="53"/>
      <c r="AP80" s="53"/>
      <c r="AQ80" s="53"/>
      <c r="AR80" s="53">
        <v>2</v>
      </c>
      <c r="AS80" s="53"/>
      <c r="AT80" s="53"/>
      <c r="AU80" s="51">
        <f t="shared" si="9"/>
        <v>6.3333333333333339</v>
      </c>
      <c r="AV80" s="51">
        <f t="shared" si="10"/>
        <v>42.222222222222229</v>
      </c>
      <c r="AW80" s="51">
        <f t="shared" si="11"/>
        <v>25.333333333333336</v>
      </c>
    </row>
    <row r="81" spans="1:49" ht="23.1" customHeight="1" x14ac:dyDescent="0.3">
      <c r="A81" s="18">
        <v>78</v>
      </c>
      <c r="B81" s="18" t="s">
        <v>181</v>
      </c>
      <c r="C81" s="91" t="s">
        <v>182</v>
      </c>
      <c r="D81" s="18" t="s">
        <v>27</v>
      </c>
      <c r="E81" s="18" t="s">
        <v>15</v>
      </c>
      <c r="F81" s="39">
        <v>3</v>
      </c>
      <c r="G81" s="39">
        <v>3</v>
      </c>
      <c r="H81" s="39">
        <v>4</v>
      </c>
      <c r="I81" s="39">
        <v>3</v>
      </c>
      <c r="J81" s="39">
        <v>3</v>
      </c>
      <c r="K81" s="39">
        <v>3</v>
      </c>
      <c r="L81" s="18"/>
      <c r="M81" s="18"/>
      <c r="N81" s="51">
        <f>Capstones!$F81+Capstones!$G81+Capstones!$H81+Capstones!$I81+Capstones!$J81+Capstones!$K81</f>
        <v>19</v>
      </c>
      <c r="O81" s="51">
        <f>Capstones!$N81/30*100</f>
        <v>63.333333333333329</v>
      </c>
      <c r="P81" s="51">
        <f>Capstones!$O81*0.6</f>
        <v>37.999999999999993</v>
      </c>
      <c r="Q81" s="39">
        <v>2</v>
      </c>
      <c r="R81" s="39">
        <v>2</v>
      </c>
      <c r="S81" s="39"/>
      <c r="T81" s="39">
        <v>2</v>
      </c>
      <c r="U81" s="39"/>
      <c r="V81" s="39">
        <v>3</v>
      </c>
      <c r="W81" s="87">
        <v>3</v>
      </c>
      <c r="X81" s="87"/>
      <c r="Y81" s="50">
        <f>Capstones!$Q81+Capstones!$R81+Capstones!$T81+Capstones!$V81+Capstones!$W81</f>
        <v>12</v>
      </c>
      <c r="Z81" s="50">
        <f>Capstones!$Y81/25*100</f>
        <v>48</v>
      </c>
      <c r="AA81" s="50">
        <f>Capstones!$Z81*0.6</f>
        <v>28.799999999999997</v>
      </c>
      <c r="AB81" s="39"/>
      <c r="AC81" s="39">
        <v>3.3333333333333335</v>
      </c>
      <c r="AD81" s="39">
        <v>3</v>
      </c>
      <c r="AE81" s="39">
        <v>3</v>
      </c>
      <c r="AF81" s="39">
        <v>4</v>
      </c>
      <c r="AG81" s="39">
        <v>3</v>
      </c>
      <c r="AH81" s="39">
        <v>4</v>
      </c>
      <c r="AI81" s="18"/>
      <c r="AJ81" s="51">
        <f t="shared" si="6"/>
        <v>20.333333333333336</v>
      </c>
      <c r="AK81" s="51">
        <f t="shared" si="7"/>
        <v>67.777777777777786</v>
      </c>
      <c r="AL81" s="51">
        <f t="shared" si="8"/>
        <v>40.666666666666671</v>
      </c>
      <c r="AM81" s="39">
        <v>3</v>
      </c>
      <c r="AN81" s="39">
        <v>3.5</v>
      </c>
      <c r="AO81" s="39"/>
      <c r="AP81" s="39"/>
      <c r="AQ81" s="39"/>
      <c r="AR81" s="39">
        <v>3.5</v>
      </c>
      <c r="AS81" s="87"/>
      <c r="AT81" s="18"/>
      <c r="AU81" s="51">
        <f t="shared" si="9"/>
        <v>10</v>
      </c>
      <c r="AV81" s="51">
        <f t="shared" si="10"/>
        <v>66.666666666666657</v>
      </c>
      <c r="AW81" s="51">
        <f t="shared" si="11"/>
        <v>39.999999999999993</v>
      </c>
    </row>
    <row r="82" spans="1:49" ht="23.1" customHeight="1" x14ac:dyDescent="0.3">
      <c r="A82" s="88">
        <v>79</v>
      </c>
      <c r="B82" s="88" t="s">
        <v>183</v>
      </c>
      <c r="C82" s="90" t="s">
        <v>184</v>
      </c>
      <c r="D82" s="88" t="s">
        <v>27</v>
      </c>
      <c r="E82" s="88" t="s">
        <v>47</v>
      </c>
      <c r="F82" s="53">
        <v>2</v>
      </c>
      <c r="G82" s="53">
        <v>1.3333333333333333</v>
      </c>
      <c r="H82" s="53">
        <v>2</v>
      </c>
      <c r="I82" s="53">
        <v>1</v>
      </c>
      <c r="J82" s="53">
        <v>2</v>
      </c>
      <c r="K82" s="53">
        <v>2</v>
      </c>
      <c r="L82" s="88"/>
      <c r="M82" s="88"/>
      <c r="N82" s="50">
        <f>Capstones!$F82+Capstones!$G82+Capstones!$H82+Capstones!$I82+Capstones!$J82+Capstones!$K82</f>
        <v>10.333333333333332</v>
      </c>
      <c r="O82" s="50">
        <f>Capstones!$N82/30*100</f>
        <v>34.444444444444436</v>
      </c>
      <c r="P82" s="50">
        <f>Capstones!$O82*0.6</f>
        <v>20.666666666666661</v>
      </c>
      <c r="Q82" s="53">
        <v>3</v>
      </c>
      <c r="R82" s="53">
        <v>2.3333333333333335</v>
      </c>
      <c r="S82" s="53"/>
      <c r="T82" s="53">
        <v>3</v>
      </c>
      <c r="U82" s="53"/>
      <c r="V82" s="53">
        <v>3</v>
      </c>
      <c r="W82" s="53">
        <v>3</v>
      </c>
      <c r="X82" s="53"/>
      <c r="Y82" s="50">
        <f>Capstones!$Q82+Capstones!$R82+Capstones!$T82+Capstones!$V82+Capstones!$W82</f>
        <v>14.333333333333334</v>
      </c>
      <c r="Z82" s="50">
        <f>Capstones!$Y82/25*100</f>
        <v>57.333333333333336</v>
      </c>
      <c r="AA82" s="50">
        <f>Capstones!$Z82*0.6</f>
        <v>34.4</v>
      </c>
      <c r="AB82" s="53"/>
      <c r="AC82" s="53">
        <v>3</v>
      </c>
      <c r="AD82" s="53">
        <v>5</v>
      </c>
      <c r="AE82" s="53">
        <v>5</v>
      </c>
      <c r="AF82" s="53">
        <v>4</v>
      </c>
      <c r="AG82" s="53">
        <v>5</v>
      </c>
      <c r="AH82" s="53">
        <v>5</v>
      </c>
      <c r="AI82" s="53"/>
      <c r="AJ82" s="51">
        <f t="shared" si="6"/>
        <v>27</v>
      </c>
      <c r="AK82" s="51">
        <f t="shared" si="7"/>
        <v>90</v>
      </c>
      <c r="AL82" s="51">
        <f t="shared" si="8"/>
        <v>54</v>
      </c>
      <c r="AM82" s="53">
        <v>2.6666666666666665</v>
      </c>
      <c r="AN82" s="53">
        <v>4</v>
      </c>
      <c r="AO82" s="53"/>
      <c r="AP82" s="53"/>
      <c r="AQ82" s="53"/>
      <c r="AR82" s="53">
        <v>3.5</v>
      </c>
      <c r="AS82" s="53"/>
      <c r="AT82" s="53"/>
      <c r="AU82" s="51">
        <f t="shared" si="9"/>
        <v>10.166666666666666</v>
      </c>
      <c r="AV82" s="51">
        <f t="shared" si="10"/>
        <v>67.777777777777771</v>
      </c>
      <c r="AW82" s="51">
        <f t="shared" si="11"/>
        <v>40.666666666666664</v>
      </c>
    </row>
    <row r="83" spans="1:49" ht="23.1" customHeight="1" x14ac:dyDescent="0.3">
      <c r="A83" s="18">
        <v>80</v>
      </c>
      <c r="B83" s="18" t="s">
        <v>185</v>
      </c>
      <c r="C83" s="91" t="s">
        <v>186</v>
      </c>
      <c r="D83" s="18" t="s">
        <v>27</v>
      </c>
      <c r="E83" s="18" t="s">
        <v>15</v>
      </c>
      <c r="F83" s="39">
        <v>3</v>
      </c>
      <c r="G83" s="39">
        <v>4</v>
      </c>
      <c r="H83" s="39">
        <v>4</v>
      </c>
      <c r="I83" s="39">
        <v>3</v>
      </c>
      <c r="J83" s="39">
        <v>3</v>
      </c>
      <c r="K83" s="39">
        <v>3</v>
      </c>
      <c r="L83" s="18"/>
      <c r="M83" s="18"/>
      <c r="N83" s="51">
        <f>Capstones!$F83+Capstones!$G83+Capstones!$H83+Capstones!$I83+Capstones!$J83+Capstones!$K83</f>
        <v>20</v>
      </c>
      <c r="O83" s="51">
        <f>Capstones!$N83/30*100</f>
        <v>66.666666666666657</v>
      </c>
      <c r="P83" s="51">
        <f>Capstones!$O83*0.6</f>
        <v>39.999999999999993</v>
      </c>
      <c r="Q83" s="39">
        <v>2</v>
      </c>
      <c r="R83" s="39">
        <v>2</v>
      </c>
      <c r="S83" s="39"/>
      <c r="T83" s="39">
        <v>2</v>
      </c>
      <c r="U83" s="39"/>
      <c r="V83" s="39">
        <v>3</v>
      </c>
      <c r="W83" s="39">
        <v>3</v>
      </c>
      <c r="X83" s="39"/>
      <c r="Y83" s="50">
        <f>Capstones!$Q83+Capstones!$R83+Capstones!$T83+Capstones!$V83+Capstones!$W83</f>
        <v>12</v>
      </c>
      <c r="Z83" s="50">
        <f>Capstones!$Y83/25*100</f>
        <v>48</v>
      </c>
      <c r="AA83" s="50">
        <f>Capstones!$Z83*0.6</f>
        <v>28.799999999999997</v>
      </c>
      <c r="AB83" s="39"/>
      <c r="AC83" s="39">
        <v>3.1666666666666665</v>
      </c>
      <c r="AD83" s="39">
        <v>3</v>
      </c>
      <c r="AE83" s="39">
        <v>3</v>
      </c>
      <c r="AF83" s="39">
        <v>3</v>
      </c>
      <c r="AG83" s="39">
        <v>2</v>
      </c>
      <c r="AH83" s="39">
        <v>2.5</v>
      </c>
      <c r="AI83" s="39"/>
      <c r="AJ83" s="51">
        <f t="shared" si="6"/>
        <v>16.666666666666664</v>
      </c>
      <c r="AK83" s="51">
        <f t="shared" si="7"/>
        <v>55.55555555555555</v>
      </c>
      <c r="AL83" s="51">
        <f t="shared" si="8"/>
        <v>33.333333333333329</v>
      </c>
      <c r="AM83" s="39">
        <v>3.6666666666666665</v>
      </c>
      <c r="AN83" s="39">
        <v>3</v>
      </c>
      <c r="AO83" s="39"/>
      <c r="AP83" s="39"/>
      <c r="AQ83" s="39"/>
      <c r="AR83" s="39">
        <v>4.25</v>
      </c>
      <c r="AS83" s="39"/>
      <c r="AT83" s="39"/>
      <c r="AU83" s="51">
        <f t="shared" si="9"/>
        <v>10.916666666666666</v>
      </c>
      <c r="AV83" s="51">
        <f t="shared" si="10"/>
        <v>72.777777777777771</v>
      </c>
      <c r="AW83" s="51">
        <f t="shared" si="11"/>
        <v>43.666666666666664</v>
      </c>
    </row>
    <row r="84" spans="1:49" ht="23.1" customHeight="1" x14ac:dyDescent="0.3">
      <c r="A84" s="88">
        <v>81</v>
      </c>
      <c r="B84" s="88" t="s">
        <v>187</v>
      </c>
      <c r="C84" s="90" t="s">
        <v>188</v>
      </c>
      <c r="D84" s="88" t="s">
        <v>23</v>
      </c>
      <c r="E84" s="88" t="s">
        <v>15</v>
      </c>
      <c r="F84" s="53">
        <v>4</v>
      </c>
      <c r="G84" s="53">
        <v>3.6666666666666665</v>
      </c>
      <c r="H84" s="53">
        <v>4</v>
      </c>
      <c r="I84" s="53">
        <v>3</v>
      </c>
      <c r="J84" s="53">
        <v>3</v>
      </c>
      <c r="K84" s="53">
        <v>3</v>
      </c>
      <c r="L84" s="88"/>
      <c r="M84" s="88"/>
      <c r="N84" s="50">
        <f>Capstones!$F84+Capstones!$G84+Capstones!$H84+Capstones!$I84+Capstones!$J84+Capstones!$K84</f>
        <v>20.666666666666664</v>
      </c>
      <c r="O84" s="50">
        <f>Capstones!$N84/30*100</f>
        <v>68.888888888888872</v>
      </c>
      <c r="P84" s="50">
        <f>Capstones!$O84*0.6</f>
        <v>41.333333333333321</v>
      </c>
      <c r="Q84" s="53">
        <v>3</v>
      </c>
      <c r="R84" s="53">
        <v>2.3333333333333335</v>
      </c>
      <c r="S84" s="53"/>
      <c r="T84" s="53">
        <v>2</v>
      </c>
      <c r="U84" s="53"/>
      <c r="V84" s="53">
        <v>3</v>
      </c>
      <c r="W84" s="53">
        <v>3</v>
      </c>
      <c r="X84" s="53"/>
      <c r="Y84" s="50">
        <f>Capstones!$Q84+Capstones!$R84+Capstones!$T84+Capstones!$V84+Capstones!$W84</f>
        <v>13.333333333333334</v>
      </c>
      <c r="Z84" s="50">
        <f>Capstones!$Y84/25*100</f>
        <v>53.333333333333336</v>
      </c>
      <c r="AA84" s="50">
        <f>Capstones!$Z84*0.6</f>
        <v>32</v>
      </c>
      <c r="AB84" s="53"/>
      <c r="AC84" s="53">
        <v>4.333333333333333</v>
      </c>
      <c r="AD84" s="53">
        <v>3.5</v>
      </c>
      <c r="AE84" s="53">
        <v>3.5</v>
      </c>
      <c r="AF84" s="53">
        <v>4</v>
      </c>
      <c r="AG84" s="53">
        <v>4</v>
      </c>
      <c r="AH84" s="53">
        <v>3.5</v>
      </c>
      <c r="AI84" s="88"/>
      <c r="AJ84" s="51">
        <f t="shared" si="6"/>
        <v>22.833333333333332</v>
      </c>
      <c r="AK84" s="51">
        <f t="shared" si="7"/>
        <v>76.111111111111114</v>
      </c>
      <c r="AL84" s="51">
        <f t="shared" si="8"/>
        <v>45.666666666666664</v>
      </c>
      <c r="AM84" s="53">
        <v>2</v>
      </c>
      <c r="AN84" s="53">
        <v>2</v>
      </c>
      <c r="AO84" s="53"/>
      <c r="AP84" s="53"/>
      <c r="AQ84" s="53"/>
      <c r="AR84" s="53">
        <v>2.25</v>
      </c>
      <c r="AS84" s="53"/>
      <c r="AT84" s="88"/>
      <c r="AU84" s="51">
        <f t="shared" si="9"/>
        <v>6.25</v>
      </c>
      <c r="AV84" s="51">
        <f t="shared" si="10"/>
        <v>41.666666666666671</v>
      </c>
      <c r="AW84" s="51">
        <f t="shared" si="11"/>
        <v>25.000000000000004</v>
      </c>
    </row>
    <row r="85" spans="1:49" ht="23.1" customHeight="1" x14ac:dyDescent="0.3">
      <c r="A85" s="18">
        <v>82</v>
      </c>
      <c r="B85" s="18" t="s">
        <v>189</v>
      </c>
      <c r="C85" s="91" t="s">
        <v>190</v>
      </c>
      <c r="D85" s="18" t="s">
        <v>23</v>
      </c>
      <c r="E85" s="18" t="s">
        <v>24</v>
      </c>
      <c r="F85" s="39">
        <v>3.5</v>
      </c>
      <c r="G85" s="39">
        <v>3.1666666666666665</v>
      </c>
      <c r="H85" s="39">
        <v>3.5</v>
      </c>
      <c r="I85" s="39">
        <v>3.5</v>
      </c>
      <c r="J85" s="39">
        <v>3.5</v>
      </c>
      <c r="K85" s="39">
        <v>3.5</v>
      </c>
      <c r="L85" s="18"/>
      <c r="M85" s="18"/>
      <c r="N85" s="51">
        <f>Capstones!$F85+Capstones!$G85+Capstones!$H85+Capstones!$I85+Capstones!$J85+Capstones!$K85</f>
        <v>20.666666666666664</v>
      </c>
      <c r="O85" s="51">
        <f>Capstones!$N85/30*100</f>
        <v>68.888888888888872</v>
      </c>
      <c r="P85" s="51">
        <f>Capstones!$O85*0.6</f>
        <v>41.333333333333321</v>
      </c>
      <c r="Q85" s="39">
        <v>4</v>
      </c>
      <c r="R85" s="39">
        <v>4</v>
      </c>
      <c r="S85" s="39"/>
      <c r="T85" s="39">
        <v>4</v>
      </c>
      <c r="U85" s="39"/>
      <c r="V85" s="39">
        <v>5</v>
      </c>
      <c r="W85" s="87">
        <v>3</v>
      </c>
      <c r="X85" s="87"/>
      <c r="Y85" s="50">
        <f>Capstones!$Q85+Capstones!$R85+Capstones!$T85+Capstones!$V85+Capstones!$W85</f>
        <v>20</v>
      </c>
      <c r="Z85" s="50">
        <f>Capstones!$Y85/25*100</f>
        <v>80</v>
      </c>
      <c r="AA85" s="50">
        <f>Capstones!$Z85*0.6</f>
        <v>48</v>
      </c>
      <c r="AB85" s="39"/>
      <c r="AC85" s="39">
        <v>5</v>
      </c>
      <c r="AD85" s="39">
        <v>5</v>
      </c>
      <c r="AE85" s="39">
        <v>5</v>
      </c>
      <c r="AF85" s="39">
        <v>5</v>
      </c>
      <c r="AG85" s="39">
        <v>5</v>
      </c>
      <c r="AH85" s="39">
        <v>5</v>
      </c>
      <c r="AI85" s="39"/>
      <c r="AJ85" s="51">
        <f t="shared" si="6"/>
        <v>30</v>
      </c>
      <c r="AK85" s="51">
        <f t="shared" si="7"/>
        <v>100</v>
      </c>
      <c r="AL85" s="51">
        <f t="shared" si="8"/>
        <v>60</v>
      </c>
      <c r="AM85" s="39">
        <v>4.333333333333333</v>
      </c>
      <c r="AN85" s="39">
        <v>4.25</v>
      </c>
      <c r="AO85" s="39"/>
      <c r="AP85" s="39"/>
      <c r="AQ85" s="39"/>
      <c r="AR85" s="39">
        <v>4.75</v>
      </c>
      <c r="AS85" s="87"/>
      <c r="AT85" s="39"/>
      <c r="AU85" s="51">
        <f t="shared" si="9"/>
        <v>13.333333333333332</v>
      </c>
      <c r="AV85" s="51">
        <f t="shared" si="10"/>
        <v>88.888888888888886</v>
      </c>
      <c r="AW85" s="51">
        <f t="shared" si="11"/>
        <v>53.333333333333329</v>
      </c>
    </row>
    <row r="86" spans="1:49" ht="23.1" customHeight="1" x14ac:dyDescent="0.3">
      <c r="A86" s="88">
        <v>83</v>
      </c>
      <c r="B86" s="88" t="s">
        <v>191</v>
      </c>
      <c r="C86" s="90" t="s">
        <v>192</v>
      </c>
      <c r="D86" s="88" t="s">
        <v>27</v>
      </c>
      <c r="E86" s="88" t="s">
        <v>24</v>
      </c>
      <c r="F86" s="53">
        <v>1.5</v>
      </c>
      <c r="G86" s="53">
        <v>1.8333333333333333</v>
      </c>
      <c r="H86" s="53">
        <v>2</v>
      </c>
      <c r="I86" s="53">
        <v>1.5</v>
      </c>
      <c r="J86" s="53">
        <v>1.5</v>
      </c>
      <c r="K86" s="53">
        <v>1.5</v>
      </c>
      <c r="L86" s="88"/>
      <c r="M86" s="88"/>
      <c r="N86" s="50">
        <f>Capstones!$F86+Capstones!$G86+Capstones!$H86+Capstones!$I86+Capstones!$J86+Capstones!$K86</f>
        <v>9.8333333333333321</v>
      </c>
      <c r="O86" s="50">
        <f>Capstones!$N86/30*100</f>
        <v>32.777777777777771</v>
      </c>
      <c r="P86" s="50">
        <f>Capstones!$O86*0.6</f>
        <v>19.666666666666661</v>
      </c>
      <c r="Q86" s="53">
        <v>3</v>
      </c>
      <c r="R86" s="53">
        <v>3.6666666666666665</v>
      </c>
      <c r="S86" s="53"/>
      <c r="T86" s="53">
        <v>2</v>
      </c>
      <c r="U86" s="53"/>
      <c r="V86" s="53">
        <v>3</v>
      </c>
      <c r="W86" s="53">
        <v>2</v>
      </c>
      <c r="X86" s="53"/>
      <c r="Y86" s="50">
        <f>Capstones!$Q86+Capstones!$R86+Capstones!$T86+Capstones!$V86+Capstones!$W86</f>
        <v>13.666666666666666</v>
      </c>
      <c r="Z86" s="50">
        <f>Capstones!$Y86/25*100</f>
        <v>54.666666666666664</v>
      </c>
      <c r="AA86" s="50">
        <f>Capstones!$Z86*0.6</f>
        <v>32.799999999999997</v>
      </c>
      <c r="AB86" s="53"/>
      <c r="AC86" s="53">
        <v>4</v>
      </c>
      <c r="AD86" s="53">
        <v>4</v>
      </c>
      <c r="AE86" s="53">
        <v>4</v>
      </c>
      <c r="AF86" s="53">
        <v>3</v>
      </c>
      <c r="AG86" s="53">
        <v>3</v>
      </c>
      <c r="AH86" s="53">
        <v>3</v>
      </c>
      <c r="AI86" s="88"/>
      <c r="AJ86" s="51">
        <f t="shared" si="6"/>
        <v>21</v>
      </c>
      <c r="AK86" s="51">
        <f t="shared" si="7"/>
        <v>70</v>
      </c>
      <c r="AL86" s="51">
        <f t="shared" si="8"/>
        <v>42</v>
      </c>
      <c r="AM86" s="53">
        <v>3</v>
      </c>
      <c r="AN86" s="53">
        <v>2.75</v>
      </c>
      <c r="AO86" s="53"/>
      <c r="AP86" s="53"/>
      <c r="AQ86" s="53"/>
      <c r="AR86" s="53">
        <v>3</v>
      </c>
      <c r="AS86" s="53"/>
      <c r="AT86" s="88"/>
      <c r="AU86" s="51">
        <f t="shared" si="9"/>
        <v>8.75</v>
      </c>
      <c r="AV86" s="51">
        <f t="shared" si="10"/>
        <v>58.333333333333336</v>
      </c>
      <c r="AW86" s="51">
        <f t="shared" si="11"/>
        <v>35</v>
      </c>
    </row>
    <row r="87" spans="1:49" ht="23.1" customHeight="1" x14ac:dyDescent="0.3">
      <c r="A87" s="18">
        <v>84</v>
      </c>
      <c r="B87" s="18" t="s">
        <v>193</v>
      </c>
      <c r="C87" s="91" t="s">
        <v>194</v>
      </c>
      <c r="D87" s="18" t="s">
        <v>27</v>
      </c>
      <c r="E87" s="18" t="s">
        <v>15</v>
      </c>
      <c r="F87" s="39">
        <v>5</v>
      </c>
      <c r="G87" s="39">
        <v>4</v>
      </c>
      <c r="H87" s="39">
        <v>4</v>
      </c>
      <c r="I87" s="39">
        <v>3</v>
      </c>
      <c r="J87" s="39">
        <v>3</v>
      </c>
      <c r="K87" s="39">
        <v>3</v>
      </c>
      <c r="L87" s="18"/>
      <c r="M87" s="18"/>
      <c r="N87" s="51">
        <f>Capstones!$F87+Capstones!$G87+Capstones!$H87+Capstones!$I87+Capstones!$J87+Capstones!$K87</f>
        <v>22</v>
      </c>
      <c r="O87" s="51">
        <f>Capstones!$N87/30*100</f>
        <v>73.333333333333329</v>
      </c>
      <c r="P87" s="51">
        <f>Capstones!$O87*0.6</f>
        <v>43.999999999999993</v>
      </c>
      <c r="Q87" s="39">
        <v>4</v>
      </c>
      <c r="R87" s="39">
        <v>3.3333333333333335</v>
      </c>
      <c r="S87" s="39"/>
      <c r="T87" s="39">
        <v>3</v>
      </c>
      <c r="U87" s="39"/>
      <c r="V87" s="39">
        <v>3.6666666666666665</v>
      </c>
      <c r="W87" s="39">
        <v>3</v>
      </c>
      <c r="X87" s="39"/>
      <c r="Y87" s="50">
        <f>Capstones!$Q87+Capstones!$R87+Capstones!$T87+Capstones!$V87+Capstones!$W87</f>
        <v>17</v>
      </c>
      <c r="Z87" s="50">
        <f>Capstones!$Y87/25*100</f>
        <v>68</v>
      </c>
      <c r="AA87" s="50">
        <f>Capstones!$Z87*0.6</f>
        <v>40.799999999999997</v>
      </c>
      <c r="AB87" s="39"/>
      <c r="AC87" s="39">
        <v>3.8333333333333335</v>
      </c>
      <c r="AD87" s="39">
        <v>4</v>
      </c>
      <c r="AE87" s="39">
        <v>4</v>
      </c>
      <c r="AF87" s="39">
        <v>4</v>
      </c>
      <c r="AG87" s="39">
        <v>3.5</v>
      </c>
      <c r="AH87" s="39">
        <v>4</v>
      </c>
      <c r="AI87" s="39"/>
      <c r="AJ87" s="51">
        <f t="shared" si="6"/>
        <v>23.333333333333336</v>
      </c>
      <c r="AK87" s="51">
        <f t="shared" si="7"/>
        <v>77.777777777777786</v>
      </c>
      <c r="AL87" s="51">
        <f t="shared" si="8"/>
        <v>46.666666666666671</v>
      </c>
      <c r="AM87" s="39">
        <v>4</v>
      </c>
      <c r="AN87" s="39">
        <v>4.25</v>
      </c>
      <c r="AO87" s="39"/>
      <c r="AP87" s="39"/>
      <c r="AQ87" s="39"/>
      <c r="AR87" s="39">
        <v>4.125</v>
      </c>
      <c r="AS87" s="39"/>
      <c r="AT87" s="39"/>
      <c r="AU87" s="51">
        <f t="shared" si="9"/>
        <v>12.375</v>
      </c>
      <c r="AV87" s="51">
        <f t="shared" si="10"/>
        <v>82.5</v>
      </c>
      <c r="AW87" s="51">
        <f t="shared" si="11"/>
        <v>49.5</v>
      </c>
    </row>
    <row r="88" spans="1:49" ht="23.1" customHeight="1" x14ac:dyDescent="0.3">
      <c r="A88" s="88">
        <v>85</v>
      </c>
      <c r="B88" s="88" t="s">
        <v>195</v>
      </c>
      <c r="C88" s="90" t="s">
        <v>196</v>
      </c>
      <c r="D88" s="88" t="s">
        <v>27</v>
      </c>
      <c r="E88" s="88" t="s">
        <v>24</v>
      </c>
      <c r="F88" s="53">
        <v>2</v>
      </c>
      <c r="G88" s="53">
        <v>1.8333333333333333</v>
      </c>
      <c r="H88" s="53">
        <v>1.5</v>
      </c>
      <c r="I88" s="53">
        <v>1.5</v>
      </c>
      <c r="J88" s="53">
        <v>2</v>
      </c>
      <c r="K88" s="53">
        <v>2</v>
      </c>
      <c r="L88" s="88"/>
      <c r="M88" s="88"/>
      <c r="N88" s="50">
        <f>Capstones!$F88+Capstones!$G88+Capstones!$H88+Capstones!$I88+Capstones!$J88+Capstones!$K88</f>
        <v>10.833333333333332</v>
      </c>
      <c r="O88" s="50">
        <f>Capstones!$N88/30*100</f>
        <v>36.111111111111107</v>
      </c>
      <c r="P88" s="50">
        <f>Capstones!$O88*0.6</f>
        <v>21.666666666666664</v>
      </c>
      <c r="Q88" s="53">
        <v>3</v>
      </c>
      <c r="R88" s="53">
        <v>3</v>
      </c>
      <c r="S88" s="53"/>
      <c r="T88" s="53">
        <v>3</v>
      </c>
      <c r="U88" s="53"/>
      <c r="V88" s="53">
        <v>4</v>
      </c>
      <c r="W88" s="53">
        <v>3</v>
      </c>
      <c r="X88" s="53"/>
      <c r="Y88" s="50">
        <f>Capstones!$Q88+Capstones!$R88+Capstones!$T88+Capstones!$V88+Capstones!$W88</f>
        <v>16</v>
      </c>
      <c r="Z88" s="50">
        <f>Capstones!$Y88/25*100</f>
        <v>64</v>
      </c>
      <c r="AA88" s="50">
        <f>Capstones!$Z88*0.6</f>
        <v>38.4</v>
      </c>
      <c r="AB88" s="53"/>
      <c r="AC88" s="53">
        <v>4.666666666666667</v>
      </c>
      <c r="AD88" s="53">
        <v>4</v>
      </c>
      <c r="AE88" s="53">
        <v>4</v>
      </c>
      <c r="AF88" s="53">
        <v>4</v>
      </c>
      <c r="AG88" s="53">
        <v>5</v>
      </c>
      <c r="AH88" s="53">
        <v>3</v>
      </c>
      <c r="AI88" s="53"/>
      <c r="AJ88" s="51">
        <f t="shared" si="6"/>
        <v>24.666666666666668</v>
      </c>
      <c r="AK88" s="51">
        <f t="shared" si="7"/>
        <v>82.222222222222229</v>
      </c>
      <c r="AL88" s="51">
        <f t="shared" si="8"/>
        <v>49.333333333333336</v>
      </c>
      <c r="AM88" s="53">
        <v>3</v>
      </c>
      <c r="AN88" s="53">
        <v>3</v>
      </c>
      <c r="AO88" s="53"/>
      <c r="AP88" s="53"/>
      <c r="AQ88" s="53"/>
      <c r="AR88" s="53">
        <v>3</v>
      </c>
      <c r="AS88" s="53"/>
      <c r="AT88" s="53"/>
      <c r="AU88" s="51">
        <f t="shared" si="9"/>
        <v>9</v>
      </c>
      <c r="AV88" s="51">
        <f t="shared" si="10"/>
        <v>60</v>
      </c>
      <c r="AW88" s="51">
        <f t="shared" si="11"/>
        <v>36</v>
      </c>
    </row>
    <row r="89" spans="1:49" ht="23.1" customHeight="1" x14ac:dyDescent="0.3">
      <c r="A89" s="18">
        <v>86</v>
      </c>
      <c r="B89" s="18" t="s">
        <v>197</v>
      </c>
      <c r="C89" s="91" t="s">
        <v>198</v>
      </c>
      <c r="D89" s="18" t="s">
        <v>27</v>
      </c>
      <c r="E89" s="18" t="s">
        <v>47</v>
      </c>
      <c r="F89" s="39">
        <v>2.5</v>
      </c>
      <c r="G89" s="39">
        <v>2.8333333333333335</v>
      </c>
      <c r="H89" s="39">
        <v>2.5</v>
      </c>
      <c r="I89" s="39">
        <v>2.5</v>
      </c>
      <c r="J89" s="39">
        <v>3</v>
      </c>
      <c r="K89" s="39">
        <v>2.5</v>
      </c>
      <c r="L89" s="18"/>
      <c r="M89" s="18"/>
      <c r="N89" s="51">
        <f>Capstones!$F89+Capstones!$G89+Capstones!$H89+Capstones!$I89+Capstones!$J89+Capstones!$K89</f>
        <v>15.833333333333334</v>
      </c>
      <c r="O89" s="51">
        <f>Capstones!$N89/30*100</f>
        <v>52.777777777777779</v>
      </c>
      <c r="P89" s="51">
        <f>Capstones!$O89*0.6</f>
        <v>31.666666666666664</v>
      </c>
      <c r="Q89" s="39">
        <v>2</v>
      </c>
      <c r="R89" s="39">
        <v>2</v>
      </c>
      <c r="S89" s="39"/>
      <c r="T89" s="39">
        <v>2</v>
      </c>
      <c r="U89" s="39"/>
      <c r="V89" s="39">
        <v>3</v>
      </c>
      <c r="W89" s="39">
        <v>3</v>
      </c>
      <c r="X89" s="39"/>
      <c r="Y89" s="50">
        <f>Capstones!$Q89+Capstones!$R89+Capstones!$T89+Capstones!$V89+Capstones!$W89</f>
        <v>12</v>
      </c>
      <c r="Z89" s="50">
        <f>Capstones!$Y89/25*100</f>
        <v>48</v>
      </c>
      <c r="AA89" s="50">
        <f>Capstones!$Z89*0.6</f>
        <v>28.799999999999997</v>
      </c>
      <c r="AB89" s="39"/>
      <c r="AC89" s="39">
        <v>3.6666666666666665</v>
      </c>
      <c r="AD89" s="39">
        <v>4</v>
      </c>
      <c r="AE89" s="39">
        <v>4</v>
      </c>
      <c r="AF89" s="39">
        <v>0</v>
      </c>
      <c r="AG89" s="39">
        <v>3</v>
      </c>
      <c r="AH89" s="39">
        <v>3</v>
      </c>
      <c r="AI89" s="39"/>
      <c r="AJ89" s="51">
        <f t="shared" si="6"/>
        <v>17.666666666666664</v>
      </c>
      <c r="AK89" s="51">
        <f t="shared" si="7"/>
        <v>58.888888888888879</v>
      </c>
      <c r="AL89" s="51">
        <f t="shared" si="8"/>
        <v>35.333333333333329</v>
      </c>
      <c r="AM89" s="39">
        <v>3.3333333333333335</v>
      </c>
      <c r="AN89" s="39">
        <v>4</v>
      </c>
      <c r="AO89" s="39"/>
      <c r="AP89" s="39"/>
      <c r="AQ89" s="39"/>
      <c r="AR89" s="39">
        <v>4</v>
      </c>
      <c r="AS89" s="39"/>
      <c r="AT89" s="39"/>
      <c r="AU89" s="51">
        <f t="shared" si="9"/>
        <v>11.333333333333334</v>
      </c>
      <c r="AV89" s="51">
        <f t="shared" si="10"/>
        <v>75.555555555555571</v>
      </c>
      <c r="AW89" s="51">
        <f t="shared" si="11"/>
        <v>45.333333333333343</v>
      </c>
    </row>
    <row r="90" spans="1:49" ht="23.1" customHeight="1" x14ac:dyDescent="0.3">
      <c r="A90" s="88">
        <v>87</v>
      </c>
      <c r="B90" s="88" t="s">
        <v>199</v>
      </c>
      <c r="C90" s="90" t="s">
        <v>200</v>
      </c>
      <c r="D90" s="88" t="s">
        <v>23</v>
      </c>
      <c r="E90" s="88" t="s">
        <v>15</v>
      </c>
      <c r="F90" s="53">
        <v>3</v>
      </c>
      <c r="G90" s="53">
        <v>3.6666666666666665</v>
      </c>
      <c r="H90" s="53">
        <v>3</v>
      </c>
      <c r="I90" s="53">
        <v>3</v>
      </c>
      <c r="J90" s="53">
        <v>3</v>
      </c>
      <c r="K90" s="53">
        <v>3</v>
      </c>
      <c r="L90" s="88"/>
      <c r="M90" s="88"/>
      <c r="N90" s="50">
        <f>Capstones!$F90+Capstones!$G90+Capstones!$H90+Capstones!$I90+Capstones!$J90+Capstones!$K90</f>
        <v>18.666666666666664</v>
      </c>
      <c r="O90" s="50">
        <f>Capstones!$N90/30*100</f>
        <v>62.222222222222214</v>
      </c>
      <c r="P90" s="50">
        <f>Capstones!$O90*0.6</f>
        <v>37.333333333333329</v>
      </c>
      <c r="Q90" s="53">
        <v>3</v>
      </c>
      <c r="R90" s="53">
        <v>3</v>
      </c>
      <c r="S90" s="53"/>
      <c r="T90" s="53">
        <v>4</v>
      </c>
      <c r="U90" s="53"/>
      <c r="V90" s="53">
        <v>3.3333333333333335</v>
      </c>
      <c r="W90" s="53">
        <v>2</v>
      </c>
      <c r="X90" s="53"/>
      <c r="Y90" s="50">
        <f>Capstones!$Q90+Capstones!$R90+Capstones!$T90+Capstones!$V90+Capstones!$W90</f>
        <v>15.333333333333334</v>
      </c>
      <c r="Z90" s="50">
        <f>Capstones!$Y90/25*100</f>
        <v>61.333333333333343</v>
      </c>
      <c r="AA90" s="50">
        <f>Capstones!$Z90*0.6</f>
        <v>36.800000000000004</v>
      </c>
      <c r="AB90" s="53"/>
      <c r="AC90" s="53">
        <v>3.3333333333333335</v>
      </c>
      <c r="AD90" s="53">
        <v>4</v>
      </c>
      <c r="AE90" s="53">
        <v>4</v>
      </c>
      <c r="AF90" s="53">
        <v>3</v>
      </c>
      <c r="AG90" s="53">
        <v>4</v>
      </c>
      <c r="AH90" s="53">
        <v>3</v>
      </c>
      <c r="AI90" s="88"/>
      <c r="AJ90" s="51">
        <f t="shared" si="6"/>
        <v>21.333333333333336</v>
      </c>
      <c r="AK90" s="51">
        <f t="shared" si="7"/>
        <v>71.111111111111114</v>
      </c>
      <c r="AL90" s="51">
        <f t="shared" si="8"/>
        <v>42.666666666666664</v>
      </c>
      <c r="AM90" s="53">
        <v>4</v>
      </c>
      <c r="AN90" s="53">
        <v>4</v>
      </c>
      <c r="AO90" s="53"/>
      <c r="AP90" s="53"/>
      <c r="AQ90" s="53"/>
      <c r="AR90" s="53">
        <v>4</v>
      </c>
      <c r="AS90" s="53"/>
      <c r="AT90" s="88"/>
      <c r="AU90" s="51">
        <f t="shared" si="9"/>
        <v>12</v>
      </c>
      <c r="AV90" s="51">
        <f t="shared" si="10"/>
        <v>80</v>
      </c>
      <c r="AW90" s="51">
        <f t="shared" si="11"/>
        <v>48</v>
      </c>
    </row>
    <row r="91" spans="1:49" ht="23.1" customHeight="1" x14ac:dyDescent="0.3">
      <c r="A91" s="18">
        <v>88</v>
      </c>
      <c r="B91" s="18" t="s">
        <v>201</v>
      </c>
      <c r="C91" s="91" t="s">
        <v>202</v>
      </c>
      <c r="D91" s="18" t="s">
        <v>23</v>
      </c>
      <c r="E91" s="18" t="s">
        <v>24</v>
      </c>
      <c r="F91" s="39">
        <v>2.5</v>
      </c>
      <c r="G91" s="39">
        <v>1.8333333333333333</v>
      </c>
      <c r="H91" s="39">
        <v>1.5</v>
      </c>
      <c r="I91" s="39">
        <v>1.5</v>
      </c>
      <c r="J91" s="39">
        <v>1.5</v>
      </c>
      <c r="K91" s="39">
        <v>1.5</v>
      </c>
      <c r="L91" s="18"/>
      <c r="M91" s="18"/>
      <c r="N91" s="51">
        <f>Capstones!$F91+Capstones!$G91+Capstones!$H91+Capstones!$I91+Capstones!$J91+Capstones!$K91</f>
        <v>10.333333333333332</v>
      </c>
      <c r="O91" s="51">
        <f>Capstones!$N91/30*100</f>
        <v>34.444444444444436</v>
      </c>
      <c r="P91" s="51">
        <f>Capstones!$O91*0.6</f>
        <v>20.666666666666661</v>
      </c>
      <c r="Q91" s="39">
        <v>3</v>
      </c>
      <c r="R91" s="39">
        <v>3</v>
      </c>
      <c r="S91" s="39"/>
      <c r="T91" s="39">
        <v>3</v>
      </c>
      <c r="U91" s="39"/>
      <c r="V91" s="39">
        <v>3.6666666666666665</v>
      </c>
      <c r="W91" s="39">
        <v>4</v>
      </c>
      <c r="X91" s="39"/>
      <c r="Y91" s="50">
        <f>Capstones!$Q91+Capstones!$R91+Capstones!$T91+Capstones!$V91+Capstones!$W91</f>
        <v>16.666666666666664</v>
      </c>
      <c r="Z91" s="50">
        <f>Capstones!$Y91/25*100</f>
        <v>66.666666666666657</v>
      </c>
      <c r="AA91" s="50">
        <f>Capstones!$Z91*0.6</f>
        <v>39.999999999999993</v>
      </c>
      <c r="AB91" s="39"/>
      <c r="AC91" s="39">
        <v>4</v>
      </c>
      <c r="AD91" s="39">
        <v>5</v>
      </c>
      <c r="AE91" s="39">
        <v>5</v>
      </c>
      <c r="AF91" s="39">
        <v>4</v>
      </c>
      <c r="AG91" s="39">
        <v>5</v>
      </c>
      <c r="AH91" s="39">
        <v>5</v>
      </c>
      <c r="AI91" s="39"/>
      <c r="AJ91" s="51">
        <f t="shared" si="6"/>
        <v>28</v>
      </c>
      <c r="AK91" s="51">
        <f t="shared" si="7"/>
        <v>93.333333333333329</v>
      </c>
      <c r="AL91" s="51">
        <f t="shared" si="8"/>
        <v>55.999999999999993</v>
      </c>
      <c r="AM91" s="39">
        <v>4.666666666666667</v>
      </c>
      <c r="AN91" s="39">
        <v>5</v>
      </c>
      <c r="AO91" s="39"/>
      <c r="AP91" s="39"/>
      <c r="AQ91" s="39"/>
      <c r="AR91" s="39">
        <v>5</v>
      </c>
      <c r="AS91" s="39"/>
      <c r="AT91" s="39"/>
      <c r="AU91" s="51">
        <f t="shared" si="9"/>
        <v>14.666666666666668</v>
      </c>
      <c r="AV91" s="51">
        <f t="shared" si="10"/>
        <v>97.777777777777786</v>
      </c>
      <c r="AW91" s="51">
        <f t="shared" si="11"/>
        <v>58.666666666666671</v>
      </c>
    </row>
    <row r="92" spans="1:49" ht="23.1" customHeight="1" x14ac:dyDescent="0.3">
      <c r="A92" s="88">
        <v>89</v>
      </c>
      <c r="B92" s="88" t="s">
        <v>203</v>
      </c>
      <c r="C92" s="90" t="s">
        <v>204</v>
      </c>
      <c r="D92" s="88" t="s">
        <v>23</v>
      </c>
      <c r="E92" s="88" t="s">
        <v>24</v>
      </c>
      <c r="F92" s="53">
        <v>1.5</v>
      </c>
      <c r="G92" s="53">
        <v>2</v>
      </c>
      <c r="H92" s="53">
        <v>1.5</v>
      </c>
      <c r="I92" s="53">
        <v>2</v>
      </c>
      <c r="J92" s="53">
        <v>1.5</v>
      </c>
      <c r="K92" s="53">
        <v>2</v>
      </c>
      <c r="L92" s="88"/>
      <c r="M92" s="88"/>
      <c r="N92" s="50">
        <f>Capstones!$F92+Capstones!$G92+Capstones!$H92+Capstones!$I92+Capstones!$J92+Capstones!$K92</f>
        <v>10.5</v>
      </c>
      <c r="O92" s="50">
        <f>Capstones!$N92/30*100</f>
        <v>35</v>
      </c>
      <c r="P92" s="50">
        <f>Capstones!$O92*0.6</f>
        <v>21</v>
      </c>
      <c r="Q92" s="53">
        <v>3</v>
      </c>
      <c r="R92" s="53">
        <v>2.6666666666666665</v>
      </c>
      <c r="S92" s="53"/>
      <c r="T92" s="53">
        <v>2</v>
      </c>
      <c r="U92" s="53"/>
      <c r="V92" s="53">
        <v>3</v>
      </c>
      <c r="W92" s="53">
        <v>2</v>
      </c>
      <c r="X92" s="53"/>
      <c r="Y92" s="50">
        <f>Capstones!$Q92+Capstones!$R92+Capstones!$T92+Capstones!$V92+Capstones!$W92</f>
        <v>12.666666666666666</v>
      </c>
      <c r="Z92" s="50">
        <f>Capstones!$Y92/25*100</f>
        <v>50.666666666666657</v>
      </c>
      <c r="AA92" s="50">
        <f>Capstones!$Z92*0.6</f>
        <v>30.399999999999991</v>
      </c>
      <c r="AB92" s="53"/>
      <c r="AC92" s="53">
        <v>3</v>
      </c>
      <c r="AD92" s="53">
        <v>4</v>
      </c>
      <c r="AE92" s="53">
        <v>4</v>
      </c>
      <c r="AF92" s="53">
        <v>4</v>
      </c>
      <c r="AG92" s="53">
        <v>4</v>
      </c>
      <c r="AH92" s="53">
        <v>4</v>
      </c>
      <c r="AI92" s="88"/>
      <c r="AJ92" s="51">
        <f t="shared" si="6"/>
        <v>23</v>
      </c>
      <c r="AK92" s="51">
        <f t="shared" si="7"/>
        <v>76.666666666666671</v>
      </c>
      <c r="AL92" s="51">
        <f t="shared" si="8"/>
        <v>46</v>
      </c>
      <c r="AM92" s="53">
        <v>3.6666666666666665</v>
      </c>
      <c r="AN92" s="53">
        <v>3.5</v>
      </c>
      <c r="AO92" s="53"/>
      <c r="AP92" s="53"/>
      <c r="AQ92" s="53"/>
      <c r="AR92" s="53">
        <v>3.5</v>
      </c>
      <c r="AS92" s="53"/>
      <c r="AT92" s="88"/>
      <c r="AU92" s="51">
        <f t="shared" si="9"/>
        <v>10.666666666666666</v>
      </c>
      <c r="AV92" s="51">
        <f t="shared" si="10"/>
        <v>71.1111111111111</v>
      </c>
      <c r="AW92" s="51">
        <f t="shared" si="11"/>
        <v>42.666666666666657</v>
      </c>
    </row>
    <row r="93" spans="1:49" ht="23.1" customHeight="1" x14ac:dyDescent="0.3">
      <c r="A93" s="18">
        <v>90</v>
      </c>
      <c r="B93" s="18" t="s">
        <v>205</v>
      </c>
      <c r="C93" s="91" t="s">
        <v>206</v>
      </c>
      <c r="D93" s="18" t="s">
        <v>207</v>
      </c>
      <c r="E93" s="18" t="s">
        <v>24</v>
      </c>
      <c r="F93" s="39">
        <v>1.5</v>
      </c>
      <c r="G93" s="39">
        <v>1.6666666666666667</v>
      </c>
      <c r="H93" s="39">
        <v>1.5</v>
      </c>
      <c r="I93" s="39">
        <v>1</v>
      </c>
      <c r="J93" s="39">
        <v>1</v>
      </c>
      <c r="K93" s="39">
        <v>1</v>
      </c>
      <c r="L93" s="18"/>
      <c r="M93" s="18"/>
      <c r="N93" s="51">
        <f>Capstones!$F93+Capstones!$G93+Capstones!$H93+Capstones!$I93+Capstones!$J93+Capstones!$K93</f>
        <v>7.666666666666667</v>
      </c>
      <c r="O93" s="51">
        <f>Capstones!$N93/30*100</f>
        <v>25.555555555555561</v>
      </c>
      <c r="P93" s="51">
        <f>Capstones!$O93*0.6</f>
        <v>15.333333333333336</v>
      </c>
      <c r="Q93" s="39">
        <v>3</v>
      </c>
      <c r="R93" s="39">
        <v>3.6666666666666665</v>
      </c>
      <c r="S93" s="39"/>
      <c r="T93" s="39">
        <v>4</v>
      </c>
      <c r="U93" s="39"/>
      <c r="V93" s="39">
        <v>3</v>
      </c>
      <c r="W93" s="39">
        <v>2</v>
      </c>
      <c r="X93" s="39"/>
      <c r="Y93" s="50">
        <f>Capstones!$Q93+Capstones!$R93+Capstones!$T93+Capstones!$V93+Capstones!$W93</f>
        <v>15.666666666666666</v>
      </c>
      <c r="Z93" s="50">
        <f>Capstones!$Y93/25*100</f>
        <v>62.666666666666657</v>
      </c>
      <c r="AA93" s="50">
        <f>Capstones!$Z93*0.6</f>
        <v>37.599999999999994</v>
      </c>
      <c r="AB93" s="39"/>
      <c r="AC93" s="39">
        <v>3.6666666666666665</v>
      </c>
      <c r="AD93" s="39">
        <v>4</v>
      </c>
      <c r="AE93" s="39">
        <v>4</v>
      </c>
      <c r="AF93" s="39">
        <v>3</v>
      </c>
      <c r="AG93" s="39">
        <v>3</v>
      </c>
      <c r="AH93" s="39">
        <v>3</v>
      </c>
      <c r="AI93" s="39"/>
      <c r="AJ93" s="51">
        <f t="shared" si="6"/>
        <v>20.666666666666664</v>
      </c>
      <c r="AK93" s="51">
        <f t="shared" si="7"/>
        <v>68.888888888888872</v>
      </c>
      <c r="AL93" s="51">
        <f t="shared" si="8"/>
        <v>41.333333333333321</v>
      </c>
      <c r="AM93" s="39">
        <v>3</v>
      </c>
      <c r="AN93" s="39">
        <v>4</v>
      </c>
      <c r="AO93" s="39"/>
      <c r="AP93" s="39"/>
      <c r="AQ93" s="39"/>
      <c r="AR93" s="39">
        <v>3.5</v>
      </c>
      <c r="AS93" s="39"/>
      <c r="AT93" s="39"/>
      <c r="AU93" s="51">
        <f t="shared" si="9"/>
        <v>10.5</v>
      </c>
      <c r="AV93" s="51">
        <f t="shared" si="10"/>
        <v>70</v>
      </c>
      <c r="AW93" s="51">
        <f t="shared" si="11"/>
        <v>42</v>
      </c>
    </row>
    <row r="94" spans="1:49" ht="23.1" customHeight="1" x14ac:dyDescent="0.3">
      <c r="A94" s="88">
        <v>91</v>
      </c>
      <c r="B94" s="88" t="s">
        <v>208</v>
      </c>
      <c r="C94" s="90" t="s">
        <v>209</v>
      </c>
      <c r="D94" s="88" t="s">
        <v>27</v>
      </c>
      <c r="E94" s="88" t="s">
        <v>24</v>
      </c>
      <c r="F94" s="53">
        <v>1.5</v>
      </c>
      <c r="G94" s="53">
        <v>1.3333333333333333</v>
      </c>
      <c r="H94" s="53">
        <v>1.5</v>
      </c>
      <c r="I94" s="53">
        <v>1</v>
      </c>
      <c r="J94" s="53">
        <v>1</v>
      </c>
      <c r="K94" s="53">
        <v>1</v>
      </c>
      <c r="L94" s="88"/>
      <c r="M94" s="88"/>
      <c r="N94" s="50">
        <f>Capstones!$F94+Capstones!$G94+Capstones!$H94+Capstones!$I94+Capstones!$J94+Capstones!$K94</f>
        <v>7.333333333333333</v>
      </c>
      <c r="O94" s="50">
        <f>Capstones!$N94/30*100</f>
        <v>24.444444444444443</v>
      </c>
      <c r="P94" s="50">
        <f>Capstones!$O94*0.6</f>
        <v>14.666666666666664</v>
      </c>
      <c r="Q94" s="53">
        <v>2</v>
      </c>
      <c r="R94" s="53">
        <v>2</v>
      </c>
      <c r="S94" s="53"/>
      <c r="T94" s="53">
        <v>2</v>
      </c>
      <c r="U94" s="53"/>
      <c r="V94" s="53">
        <v>2.3333333333333335</v>
      </c>
      <c r="W94" s="53">
        <v>3</v>
      </c>
      <c r="X94" s="53"/>
      <c r="Y94" s="50">
        <f>Capstones!$Q94+Capstones!$R94+Capstones!$T94+Capstones!$V94+Capstones!$W94</f>
        <v>11.333333333333334</v>
      </c>
      <c r="Z94" s="50">
        <f>Capstones!$Y94/25*100</f>
        <v>45.333333333333336</v>
      </c>
      <c r="AA94" s="50">
        <f>Capstones!$Z94*0.6</f>
        <v>27.2</v>
      </c>
      <c r="AB94" s="53"/>
      <c r="AC94" s="53">
        <v>5</v>
      </c>
      <c r="AD94" s="53">
        <v>5</v>
      </c>
      <c r="AE94" s="53">
        <v>5</v>
      </c>
      <c r="AF94" s="53">
        <v>5</v>
      </c>
      <c r="AG94" s="53">
        <v>5</v>
      </c>
      <c r="AH94" s="53">
        <v>5</v>
      </c>
      <c r="AI94" s="53"/>
      <c r="AJ94" s="51">
        <f t="shared" si="6"/>
        <v>30</v>
      </c>
      <c r="AK94" s="51">
        <f t="shared" si="7"/>
        <v>100</v>
      </c>
      <c r="AL94" s="51">
        <f t="shared" si="8"/>
        <v>60</v>
      </c>
      <c r="AM94" s="53">
        <v>1.6666666666666667</v>
      </c>
      <c r="AN94" s="53">
        <v>2.5</v>
      </c>
      <c r="AO94" s="53"/>
      <c r="AP94" s="53"/>
      <c r="AQ94" s="53"/>
      <c r="AR94" s="53">
        <v>1.75</v>
      </c>
      <c r="AS94" s="53"/>
      <c r="AT94" s="53"/>
      <c r="AU94" s="51">
        <f t="shared" si="9"/>
        <v>5.916666666666667</v>
      </c>
      <c r="AV94" s="51">
        <f t="shared" si="10"/>
        <v>39.44444444444445</v>
      </c>
      <c r="AW94" s="51">
        <f t="shared" si="11"/>
        <v>23.666666666666668</v>
      </c>
    </row>
    <row r="95" spans="1:49" ht="23.1" customHeight="1" x14ac:dyDescent="0.3">
      <c r="A95" s="18">
        <v>92</v>
      </c>
      <c r="B95" s="18" t="s">
        <v>210</v>
      </c>
      <c r="C95" s="91" t="s">
        <v>211</v>
      </c>
      <c r="D95" s="18" t="s">
        <v>27</v>
      </c>
      <c r="E95" s="18" t="s">
        <v>47</v>
      </c>
      <c r="F95" s="39">
        <v>2</v>
      </c>
      <c r="G95" s="39">
        <v>2.8333333333333335</v>
      </c>
      <c r="H95" s="39">
        <v>2</v>
      </c>
      <c r="I95" s="39">
        <v>3</v>
      </c>
      <c r="J95" s="39">
        <v>3</v>
      </c>
      <c r="K95" s="39">
        <v>2</v>
      </c>
      <c r="L95" s="18"/>
      <c r="M95" s="18"/>
      <c r="N95" s="51">
        <f>Capstones!$F95+Capstones!$G95+Capstones!$H95+Capstones!$I95+Capstones!$J95+Capstones!$K95</f>
        <v>14.833333333333334</v>
      </c>
      <c r="O95" s="51">
        <f>Capstones!$N95/30*100</f>
        <v>49.444444444444443</v>
      </c>
      <c r="P95" s="51">
        <f>Capstones!$O95*0.6</f>
        <v>29.666666666666664</v>
      </c>
      <c r="Q95" s="39">
        <v>4</v>
      </c>
      <c r="R95" s="39">
        <v>3.3333333333333335</v>
      </c>
      <c r="S95" s="39"/>
      <c r="T95" s="39">
        <v>3</v>
      </c>
      <c r="U95" s="39"/>
      <c r="V95" s="39">
        <v>3.6666666666666665</v>
      </c>
      <c r="W95" s="87">
        <v>2</v>
      </c>
      <c r="X95" s="87"/>
      <c r="Y95" s="50">
        <f>Capstones!$Q95+Capstones!$R95+Capstones!$T95+Capstones!$V95+Capstones!$W95</f>
        <v>16</v>
      </c>
      <c r="Z95" s="50">
        <f>Capstones!$Y95/25*100</f>
        <v>64</v>
      </c>
      <c r="AA95" s="50">
        <f>Capstones!$Z95*0.6</f>
        <v>38.4</v>
      </c>
      <c r="AB95" s="39"/>
      <c r="AC95" s="39">
        <v>2</v>
      </c>
      <c r="AD95" s="39">
        <v>3</v>
      </c>
      <c r="AE95" s="39">
        <v>3</v>
      </c>
      <c r="AF95" s="39">
        <v>0</v>
      </c>
      <c r="AG95" s="39">
        <v>3</v>
      </c>
      <c r="AH95" s="39">
        <v>3</v>
      </c>
      <c r="AI95" s="39"/>
      <c r="AJ95" s="51">
        <f t="shared" si="6"/>
        <v>14</v>
      </c>
      <c r="AK95" s="51">
        <f t="shared" si="7"/>
        <v>46.666666666666664</v>
      </c>
      <c r="AL95" s="51">
        <f t="shared" si="8"/>
        <v>27.999999999999996</v>
      </c>
      <c r="AM95" s="39">
        <v>2.3333333333333335</v>
      </c>
      <c r="AN95" s="39">
        <v>2.5</v>
      </c>
      <c r="AO95" s="39"/>
      <c r="AP95" s="39"/>
      <c r="AQ95" s="39"/>
      <c r="AR95" s="39">
        <v>2.25</v>
      </c>
      <c r="AS95" s="87"/>
      <c r="AT95" s="39"/>
      <c r="AU95" s="51">
        <f t="shared" si="9"/>
        <v>7.0833333333333339</v>
      </c>
      <c r="AV95" s="51">
        <f t="shared" si="10"/>
        <v>47.222222222222229</v>
      </c>
      <c r="AW95" s="51">
        <f t="shared" si="11"/>
        <v>28.333333333333336</v>
      </c>
    </row>
    <row r="96" spans="1:49" ht="23.1" customHeight="1" x14ac:dyDescent="0.3">
      <c r="A96" s="88">
        <v>93</v>
      </c>
      <c r="B96" s="88" t="s">
        <v>212</v>
      </c>
      <c r="C96" s="90" t="s">
        <v>213</v>
      </c>
      <c r="D96" s="88" t="s">
        <v>23</v>
      </c>
      <c r="E96" s="88" t="s">
        <v>15</v>
      </c>
      <c r="F96" s="53">
        <v>0</v>
      </c>
      <c r="G96" s="53">
        <v>0</v>
      </c>
      <c r="H96" s="53">
        <v>0</v>
      </c>
      <c r="I96" s="53">
        <v>0</v>
      </c>
      <c r="J96" s="53">
        <v>0</v>
      </c>
      <c r="K96" s="53">
        <v>0</v>
      </c>
      <c r="L96" s="88"/>
      <c r="M96" s="88"/>
      <c r="N96" s="50">
        <f>Capstones!$F96+Capstones!$G96+Capstones!$H96+Capstones!$I96+Capstones!$J96+Capstones!$K96</f>
        <v>0</v>
      </c>
      <c r="O96" s="50">
        <f>Capstones!$N96/30*100</f>
        <v>0</v>
      </c>
      <c r="P96" s="50">
        <f>Capstones!$O96*0.6</f>
        <v>0</v>
      </c>
      <c r="Q96" s="53">
        <v>2</v>
      </c>
      <c r="R96" s="53">
        <v>2</v>
      </c>
      <c r="S96" s="53"/>
      <c r="T96" s="53">
        <v>2</v>
      </c>
      <c r="U96" s="53"/>
      <c r="V96" s="53">
        <v>2</v>
      </c>
      <c r="W96" s="53">
        <v>3</v>
      </c>
      <c r="X96" s="53"/>
      <c r="Y96" s="50">
        <f>Capstones!$Q96+Capstones!$R96+Capstones!$T96+Capstones!$V96+Capstones!$W96</f>
        <v>11</v>
      </c>
      <c r="Z96" s="50">
        <f>Capstones!$Y96/25*100</f>
        <v>44</v>
      </c>
      <c r="AA96" s="50">
        <f>Capstones!$Z96*0.6</f>
        <v>26.4</v>
      </c>
      <c r="AB96" s="53"/>
      <c r="AC96" s="53">
        <v>4</v>
      </c>
      <c r="AD96" s="53">
        <v>3</v>
      </c>
      <c r="AE96" s="53">
        <v>3</v>
      </c>
      <c r="AF96" s="53">
        <v>3</v>
      </c>
      <c r="AG96" s="53">
        <v>3</v>
      </c>
      <c r="AH96" s="53">
        <v>4</v>
      </c>
      <c r="AI96" s="53"/>
      <c r="AJ96" s="51">
        <f t="shared" si="6"/>
        <v>20</v>
      </c>
      <c r="AK96" s="51">
        <f t="shared" si="7"/>
        <v>66.666666666666657</v>
      </c>
      <c r="AL96" s="51">
        <f t="shared" si="8"/>
        <v>39.999999999999993</v>
      </c>
      <c r="AM96" s="53">
        <v>3</v>
      </c>
      <c r="AN96" s="53">
        <v>4</v>
      </c>
      <c r="AO96" s="53"/>
      <c r="AP96" s="53"/>
      <c r="AQ96" s="53"/>
      <c r="AR96" s="53">
        <v>2.75</v>
      </c>
      <c r="AS96" s="53"/>
      <c r="AT96" s="53"/>
      <c r="AU96" s="51">
        <f t="shared" si="9"/>
        <v>9.75</v>
      </c>
      <c r="AV96" s="51">
        <f t="shared" si="10"/>
        <v>65</v>
      </c>
      <c r="AW96" s="51">
        <f t="shared" si="11"/>
        <v>39</v>
      </c>
    </row>
    <row r="97" spans="1:49" ht="23.1" customHeight="1" x14ac:dyDescent="0.3">
      <c r="A97" s="18">
        <v>94</v>
      </c>
      <c r="B97" s="18" t="s">
        <v>214</v>
      </c>
      <c r="C97" s="91" t="s">
        <v>215</v>
      </c>
      <c r="D97" s="18" t="s">
        <v>27</v>
      </c>
      <c r="E97" s="18" t="s">
        <v>24</v>
      </c>
      <c r="F97" s="39">
        <v>1.5</v>
      </c>
      <c r="G97" s="39">
        <v>1.5</v>
      </c>
      <c r="H97" s="39">
        <v>1.5</v>
      </c>
      <c r="I97" s="39">
        <v>1.5</v>
      </c>
      <c r="J97" s="39">
        <v>1.5</v>
      </c>
      <c r="K97" s="39">
        <v>1.5</v>
      </c>
      <c r="L97" s="18"/>
      <c r="M97" s="18"/>
      <c r="N97" s="51">
        <f>Capstones!$F97+Capstones!$G97+Capstones!$H97+Capstones!$I97+Capstones!$J97+Capstones!$K97</f>
        <v>9</v>
      </c>
      <c r="O97" s="51">
        <f>Capstones!$N97/30*100</f>
        <v>30</v>
      </c>
      <c r="P97" s="51">
        <f>Capstones!$O97*0.6</f>
        <v>18</v>
      </c>
      <c r="Q97" s="39">
        <v>2</v>
      </c>
      <c r="R97" s="39">
        <v>2</v>
      </c>
      <c r="S97" s="39"/>
      <c r="T97" s="39">
        <v>2</v>
      </c>
      <c r="U97" s="39"/>
      <c r="V97" s="39">
        <v>2</v>
      </c>
      <c r="W97" s="39">
        <v>3</v>
      </c>
      <c r="X97" s="39"/>
      <c r="Y97" s="50">
        <f>Capstones!$Q97+Capstones!$R97+Capstones!$T97+Capstones!$V97+Capstones!$W97</f>
        <v>11</v>
      </c>
      <c r="Z97" s="50">
        <f>Capstones!$Y97/25*100</f>
        <v>44</v>
      </c>
      <c r="AA97" s="50">
        <f>Capstones!$Z97*0.6</f>
        <v>26.4</v>
      </c>
      <c r="AB97" s="39"/>
      <c r="AC97" s="39">
        <v>3.3333333333333335</v>
      </c>
      <c r="AD97" s="39">
        <v>4</v>
      </c>
      <c r="AE97" s="39">
        <v>4</v>
      </c>
      <c r="AF97" s="39">
        <v>4</v>
      </c>
      <c r="AG97" s="39">
        <v>4</v>
      </c>
      <c r="AH97" s="39">
        <v>4</v>
      </c>
      <c r="AI97" s="18"/>
      <c r="AJ97" s="51">
        <f t="shared" si="6"/>
        <v>23.333333333333336</v>
      </c>
      <c r="AK97" s="51">
        <f t="shared" si="7"/>
        <v>77.777777777777786</v>
      </c>
      <c r="AL97" s="51">
        <f t="shared" si="8"/>
        <v>46.666666666666671</v>
      </c>
      <c r="AM97" s="39">
        <v>1</v>
      </c>
      <c r="AN97" s="39">
        <v>1.5</v>
      </c>
      <c r="AO97" s="39"/>
      <c r="AP97" s="39"/>
      <c r="AQ97" s="39"/>
      <c r="AR97" s="39">
        <v>1.5</v>
      </c>
      <c r="AS97" s="39"/>
      <c r="AT97" s="18"/>
      <c r="AU97" s="51">
        <f t="shared" si="9"/>
        <v>4</v>
      </c>
      <c r="AV97" s="51">
        <f t="shared" si="10"/>
        <v>26.666666666666668</v>
      </c>
      <c r="AW97" s="51">
        <f t="shared" si="11"/>
        <v>16</v>
      </c>
    </row>
    <row r="98" spans="1:49" ht="23.1" customHeight="1" x14ac:dyDescent="0.3">
      <c r="A98" s="88">
        <v>95</v>
      </c>
      <c r="B98" s="88" t="s">
        <v>216</v>
      </c>
      <c r="C98" s="90" t="s">
        <v>217</v>
      </c>
      <c r="D98" s="88" t="s">
        <v>27</v>
      </c>
      <c r="E98" s="88" t="s">
        <v>47</v>
      </c>
      <c r="F98" s="53">
        <v>2</v>
      </c>
      <c r="G98" s="53">
        <v>2.8333333333333335</v>
      </c>
      <c r="H98" s="53">
        <v>2.5</v>
      </c>
      <c r="I98" s="53">
        <v>2.5</v>
      </c>
      <c r="J98" s="53">
        <v>2.5</v>
      </c>
      <c r="K98" s="53">
        <v>2.5</v>
      </c>
      <c r="L98" s="88"/>
      <c r="M98" s="88"/>
      <c r="N98" s="50">
        <f>Capstones!$F98+Capstones!$G98+Capstones!$H98+Capstones!$I98+Capstones!$J98+Capstones!$K98</f>
        <v>14.833333333333334</v>
      </c>
      <c r="O98" s="50">
        <f>Capstones!$N98/30*100</f>
        <v>49.444444444444443</v>
      </c>
      <c r="P98" s="50">
        <f>Capstones!$O98*0.6</f>
        <v>29.666666666666664</v>
      </c>
      <c r="Q98" s="53">
        <v>3</v>
      </c>
      <c r="R98" s="53">
        <v>3</v>
      </c>
      <c r="S98" s="53"/>
      <c r="T98" s="53">
        <v>2</v>
      </c>
      <c r="U98" s="53"/>
      <c r="V98" s="53">
        <v>2.6666666666666665</v>
      </c>
      <c r="W98" s="53">
        <v>2</v>
      </c>
      <c r="X98" s="53"/>
      <c r="Y98" s="50">
        <f>Capstones!$Q98+Capstones!$R98+Capstones!$T98+Capstones!$V98+Capstones!$W98</f>
        <v>12.666666666666666</v>
      </c>
      <c r="Z98" s="50">
        <f>Capstones!$Y98/25*100</f>
        <v>50.666666666666657</v>
      </c>
      <c r="AA98" s="50">
        <f>Capstones!$Z98*0.6</f>
        <v>30.399999999999991</v>
      </c>
      <c r="AB98" s="53"/>
      <c r="AC98" s="53">
        <v>4</v>
      </c>
      <c r="AD98" s="53">
        <v>3.5</v>
      </c>
      <c r="AE98" s="53">
        <v>3.5</v>
      </c>
      <c r="AF98" s="53">
        <v>4</v>
      </c>
      <c r="AG98" s="53">
        <v>4</v>
      </c>
      <c r="AH98" s="53">
        <v>3</v>
      </c>
      <c r="AI98" s="88"/>
      <c r="AJ98" s="51">
        <f t="shared" si="6"/>
        <v>22</v>
      </c>
      <c r="AK98" s="51">
        <f t="shared" si="7"/>
        <v>73.333333333333329</v>
      </c>
      <c r="AL98" s="51">
        <f t="shared" si="8"/>
        <v>43.999999999999993</v>
      </c>
      <c r="AM98" s="53">
        <v>3.6666666666666665</v>
      </c>
      <c r="AN98" s="53">
        <v>3.5</v>
      </c>
      <c r="AO98" s="53"/>
      <c r="AP98" s="53"/>
      <c r="AQ98" s="53"/>
      <c r="AR98" s="53">
        <v>3.5</v>
      </c>
      <c r="AS98" s="53"/>
      <c r="AT98" s="88"/>
      <c r="AU98" s="51">
        <f t="shared" si="9"/>
        <v>10.666666666666666</v>
      </c>
      <c r="AV98" s="51">
        <f t="shared" si="10"/>
        <v>71.1111111111111</v>
      </c>
      <c r="AW98" s="51">
        <f t="shared" si="11"/>
        <v>42.666666666666657</v>
      </c>
    </row>
    <row r="99" spans="1:49" ht="23.1" customHeight="1" x14ac:dyDescent="0.3">
      <c r="A99" s="18">
        <v>96</v>
      </c>
      <c r="B99" s="18" t="s">
        <v>218</v>
      </c>
      <c r="C99" s="91" t="s">
        <v>219</v>
      </c>
      <c r="D99" s="18" t="s">
        <v>27</v>
      </c>
      <c r="E99" s="18" t="s">
        <v>15</v>
      </c>
      <c r="F99" s="39">
        <v>3</v>
      </c>
      <c r="G99" s="39">
        <v>3.6666666666666665</v>
      </c>
      <c r="H99" s="39">
        <v>4</v>
      </c>
      <c r="I99" s="39">
        <v>4</v>
      </c>
      <c r="J99" s="39">
        <v>4</v>
      </c>
      <c r="K99" s="39">
        <v>4</v>
      </c>
      <c r="L99" s="18"/>
      <c r="M99" s="18"/>
      <c r="N99" s="51">
        <f>Capstones!$F99+Capstones!$G99+Capstones!$H99+Capstones!$I99+Capstones!$J99+Capstones!$K99</f>
        <v>22.666666666666664</v>
      </c>
      <c r="O99" s="51">
        <f>Capstones!$N99/30*100</f>
        <v>75.555555555555543</v>
      </c>
      <c r="P99" s="51">
        <f>Capstones!$O99*0.6</f>
        <v>45.333333333333321</v>
      </c>
      <c r="Q99" s="39">
        <v>2</v>
      </c>
      <c r="R99" s="39">
        <v>2</v>
      </c>
      <c r="S99" s="39"/>
      <c r="T99" s="39">
        <v>2</v>
      </c>
      <c r="U99" s="39"/>
      <c r="V99" s="39">
        <v>3</v>
      </c>
      <c r="W99" s="87">
        <v>3</v>
      </c>
      <c r="X99" s="87"/>
      <c r="Y99" s="50">
        <f>Capstones!$Q99+Capstones!$R99+Capstones!$T99+Capstones!$V99+Capstones!$W99</f>
        <v>12</v>
      </c>
      <c r="Z99" s="50">
        <f>Capstones!$Y99/25*100</f>
        <v>48</v>
      </c>
      <c r="AA99" s="50">
        <f>Capstones!$Z99*0.6</f>
        <v>28.799999999999997</v>
      </c>
      <c r="AB99" s="39"/>
      <c r="AC99" s="39">
        <v>3</v>
      </c>
      <c r="AD99" s="39">
        <v>4</v>
      </c>
      <c r="AE99" s="39">
        <v>4</v>
      </c>
      <c r="AF99" s="39">
        <v>3</v>
      </c>
      <c r="AG99" s="39">
        <v>2</v>
      </c>
      <c r="AH99" s="39">
        <v>3</v>
      </c>
      <c r="AI99" s="18"/>
      <c r="AJ99" s="51">
        <f t="shared" si="6"/>
        <v>19</v>
      </c>
      <c r="AK99" s="51">
        <f t="shared" si="7"/>
        <v>63.333333333333329</v>
      </c>
      <c r="AL99" s="51">
        <f t="shared" si="8"/>
        <v>37.999999999999993</v>
      </c>
      <c r="AM99" s="39">
        <v>3.6666666666666665</v>
      </c>
      <c r="AN99" s="39">
        <v>3</v>
      </c>
      <c r="AO99" s="39"/>
      <c r="AP99" s="39"/>
      <c r="AQ99" s="39"/>
      <c r="AR99" s="39">
        <v>3.25</v>
      </c>
      <c r="AS99" s="87"/>
      <c r="AT99" s="18"/>
      <c r="AU99" s="51">
        <f t="shared" si="9"/>
        <v>9.9166666666666661</v>
      </c>
      <c r="AV99" s="51">
        <f t="shared" si="10"/>
        <v>66.111111111111114</v>
      </c>
      <c r="AW99" s="51">
        <f t="shared" si="11"/>
        <v>39.666666666666664</v>
      </c>
    </row>
    <row r="100" spans="1:49" ht="23.1" customHeight="1" x14ac:dyDescent="0.3">
      <c r="A100" s="88">
        <v>97</v>
      </c>
      <c r="B100" s="88" t="s">
        <v>220</v>
      </c>
      <c r="C100" s="90" t="s">
        <v>221</v>
      </c>
      <c r="D100" s="88" t="s">
        <v>23</v>
      </c>
      <c r="E100" s="88" t="s">
        <v>47</v>
      </c>
      <c r="F100" s="53">
        <v>3</v>
      </c>
      <c r="G100" s="53">
        <v>2.6666666666666665</v>
      </c>
      <c r="H100" s="53">
        <v>3</v>
      </c>
      <c r="I100" s="53">
        <v>3</v>
      </c>
      <c r="J100" s="53">
        <v>2.5</v>
      </c>
      <c r="K100" s="53">
        <v>3</v>
      </c>
      <c r="L100" s="88"/>
      <c r="M100" s="88"/>
      <c r="N100" s="50">
        <f>Capstones!$F100+Capstones!$G100+Capstones!$H100+Capstones!$I100+Capstones!$J100+Capstones!$K100</f>
        <v>17.166666666666664</v>
      </c>
      <c r="O100" s="50">
        <f>Capstones!$N100/30*100</f>
        <v>57.222222222222221</v>
      </c>
      <c r="P100" s="50">
        <f>Capstones!$O100*0.6</f>
        <v>34.333333333333329</v>
      </c>
      <c r="Q100" s="53">
        <v>2</v>
      </c>
      <c r="R100" s="53">
        <v>2.3333333333333335</v>
      </c>
      <c r="S100" s="53"/>
      <c r="T100" s="53">
        <v>3</v>
      </c>
      <c r="U100" s="53"/>
      <c r="V100" s="53">
        <v>3.6666666666666665</v>
      </c>
      <c r="W100" s="53">
        <v>3</v>
      </c>
      <c r="X100" s="53"/>
      <c r="Y100" s="50">
        <f>Capstones!$Q100+Capstones!$R100+Capstones!$T100+Capstones!$V100+Capstones!$W100</f>
        <v>14</v>
      </c>
      <c r="Z100" s="50">
        <f>Capstones!$Y100/25*100</f>
        <v>56.000000000000007</v>
      </c>
      <c r="AA100" s="50">
        <f>Capstones!$Z100*0.6</f>
        <v>33.6</v>
      </c>
      <c r="AB100" s="53"/>
      <c r="AC100" s="53">
        <v>3.8333333333333335</v>
      </c>
      <c r="AD100" s="53">
        <v>4</v>
      </c>
      <c r="AE100" s="53">
        <v>4</v>
      </c>
      <c r="AF100" s="53">
        <v>0</v>
      </c>
      <c r="AG100" s="53">
        <v>4</v>
      </c>
      <c r="AH100" s="53">
        <v>4</v>
      </c>
      <c r="AI100" s="53"/>
      <c r="AJ100" s="51">
        <f t="shared" si="6"/>
        <v>19.833333333333336</v>
      </c>
      <c r="AK100" s="51">
        <f t="shared" si="7"/>
        <v>66.111111111111114</v>
      </c>
      <c r="AL100" s="51">
        <f t="shared" si="8"/>
        <v>39.666666666666664</v>
      </c>
      <c r="AM100" s="53">
        <v>4.333333333333333</v>
      </c>
      <c r="AN100" s="53">
        <v>3.25</v>
      </c>
      <c r="AO100" s="53"/>
      <c r="AP100" s="53"/>
      <c r="AQ100" s="53"/>
      <c r="AR100" s="53">
        <v>4.75</v>
      </c>
      <c r="AS100" s="53"/>
      <c r="AT100" s="53"/>
      <c r="AU100" s="51">
        <f t="shared" si="9"/>
        <v>12.333333333333332</v>
      </c>
      <c r="AV100" s="51">
        <f t="shared" si="10"/>
        <v>82.222222222222214</v>
      </c>
      <c r="AW100" s="51">
        <f t="shared" si="11"/>
        <v>49.333333333333329</v>
      </c>
    </row>
    <row r="101" spans="1:49" ht="23.1" customHeight="1" x14ac:dyDescent="0.3">
      <c r="A101" s="18">
        <v>98</v>
      </c>
      <c r="B101" s="18" t="s">
        <v>222</v>
      </c>
      <c r="C101" s="91" t="s">
        <v>223</v>
      </c>
      <c r="D101" s="18" t="s">
        <v>23</v>
      </c>
      <c r="E101" s="18" t="s">
        <v>15</v>
      </c>
      <c r="F101" s="39">
        <v>4</v>
      </c>
      <c r="G101" s="39">
        <v>3.3333333333333335</v>
      </c>
      <c r="H101" s="39">
        <v>4</v>
      </c>
      <c r="I101" s="39">
        <v>3</v>
      </c>
      <c r="J101" s="39">
        <v>3</v>
      </c>
      <c r="K101" s="39">
        <v>3</v>
      </c>
      <c r="L101" s="18"/>
      <c r="M101" s="18"/>
      <c r="N101" s="51">
        <f>Capstones!$F101+Capstones!$G101+Capstones!$H101+Capstones!$I101+Capstones!$J101+Capstones!$K101</f>
        <v>20.333333333333336</v>
      </c>
      <c r="O101" s="51">
        <f>Capstones!$N101/30*100</f>
        <v>67.777777777777786</v>
      </c>
      <c r="P101" s="51">
        <f>Capstones!$O101*0.6</f>
        <v>40.666666666666671</v>
      </c>
      <c r="Q101" s="39">
        <v>3</v>
      </c>
      <c r="R101" s="39">
        <v>3</v>
      </c>
      <c r="S101" s="39"/>
      <c r="T101" s="39">
        <v>3</v>
      </c>
      <c r="U101" s="39"/>
      <c r="V101" s="39">
        <v>3</v>
      </c>
      <c r="W101" s="39">
        <v>3</v>
      </c>
      <c r="X101" s="39"/>
      <c r="Y101" s="50">
        <f>Capstones!$Q101+Capstones!$R101+Capstones!$T101+Capstones!$V101+Capstones!$W101</f>
        <v>15</v>
      </c>
      <c r="Z101" s="50">
        <f>Capstones!$Y101/25*100</f>
        <v>60</v>
      </c>
      <c r="AA101" s="50">
        <f>Capstones!$Z101*0.6</f>
        <v>36</v>
      </c>
      <c r="AB101" s="39"/>
      <c r="AC101" s="39">
        <v>4.333333333333333</v>
      </c>
      <c r="AD101" s="39">
        <v>4</v>
      </c>
      <c r="AE101" s="39">
        <v>4</v>
      </c>
      <c r="AF101" s="39">
        <v>4</v>
      </c>
      <c r="AG101" s="39">
        <v>4</v>
      </c>
      <c r="AH101" s="39">
        <v>4</v>
      </c>
      <c r="AI101" s="39"/>
      <c r="AJ101" s="51">
        <f t="shared" si="6"/>
        <v>24.333333333333332</v>
      </c>
      <c r="AK101" s="51">
        <f t="shared" si="7"/>
        <v>81.111111111111114</v>
      </c>
      <c r="AL101" s="51">
        <f t="shared" si="8"/>
        <v>48.666666666666664</v>
      </c>
      <c r="AM101" s="39">
        <v>3.6666666666666665</v>
      </c>
      <c r="AN101" s="39">
        <v>5</v>
      </c>
      <c r="AO101" s="39"/>
      <c r="AP101" s="39"/>
      <c r="AQ101" s="39"/>
      <c r="AR101" s="39">
        <v>3.25</v>
      </c>
      <c r="AS101" s="39"/>
      <c r="AT101" s="39"/>
      <c r="AU101" s="51">
        <f t="shared" si="9"/>
        <v>11.916666666666666</v>
      </c>
      <c r="AV101" s="51">
        <f t="shared" si="10"/>
        <v>79.444444444444443</v>
      </c>
      <c r="AW101" s="51">
        <f t="shared" si="11"/>
        <v>47.666666666666664</v>
      </c>
    </row>
    <row r="102" spans="1:49" ht="23.1" customHeight="1" x14ac:dyDescent="0.3">
      <c r="A102" s="88">
        <v>99</v>
      </c>
      <c r="B102" s="88" t="s">
        <v>224</v>
      </c>
      <c r="C102" s="90" t="s">
        <v>225</v>
      </c>
      <c r="D102" s="88" t="s">
        <v>27</v>
      </c>
      <c r="E102" s="88" t="s">
        <v>47</v>
      </c>
      <c r="F102" s="53">
        <v>2.5</v>
      </c>
      <c r="G102" s="53">
        <v>2.1666666666666665</v>
      </c>
      <c r="H102" s="53">
        <v>2</v>
      </c>
      <c r="I102" s="53">
        <v>2</v>
      </c>
      <c r="J102" s="53">
        <v>3</v>
      </c>
      <c r="K102" s="53">
        <v>2.5</v>
      </c>
      <c r="L102" s="88"/>
      <c r="M102" s="88"/>
      <c r="N102" s="50">
        <f>Capstones!$F102+Capstones!$G102+Capstones!$H102+Capstones!$I102+Capstones!$J102+Capstones!$K102</f>
        <v>14.166666666666666</v>
      </c>
      <c r="O102" s="50">
        <f>Capstones!$N102/30*100</f>
        <v>47.222222222222221</v>
      </c>
      <c r="P102" s="50">
        <f>Capstones!$O102*0.6</f>
        <v>28.333333333333332</v>
      </c>
      <c r="Q102" s="53">
        <v>2</v>
      </c>
      <c r="R102" s="53">
        <v>2.3333333333333335</v>
      </c>
      <c r="S102" s="53"/>
      <c r="T102" s="53">
        <v>2</v>
      </c>
      <c r="U102" s="53"/>
      <c r="V102" s="53">
        <v>2.6666666666666665</v>
      </c>
      <c r="W102" s="53">
        <v>1</v>
      </c>
      <c r="X102" s="53"/>
      <c r="Y102" s="50">
        <f>Capstones!$Q102+Capstones!$R102+Capstones!$T102+Capstones!$V102+Capstones!$W102</f>
        <v>10</v>
      </c>
      <c r="Z102" s="50">
        <f>Capstones!$Y102/25*100</f>
        <v>40</v>
      </c>
      <c r="AA102" s="50">
        <f>Capstones!$Z102*0.6</f>
        <v>24</v>
      </c>
      <c r="AB102" s="53"/>
      <c r="AC102" s="53">
        <v>2</v>
      </c>
      <c r="AD102" s="53">
        <v>3</v>
      </c>
      <c r="AE102" s="53">
        <v>3</v>
      </c>
      <c r="AF102" s="53">
        <v>0</v>
      </c>
      <c r="AG102" s="53">
        <v>3</v>
      </c>
      <c r="AH102" s="53">
        <v>2</v>
      </c>
      <c r="AI102" s="53"/>
      <c r="AJ102" s="51">
        <f t="shared" si="6"/>
        <v>13</v>
      </c>
      <c r="AK102" s="51">
        <f t="shared" si="7"/>
        <v>43.333333333333336</v>
      </c>
      <c r="AL102" s="51">
        <f t="shared" si="8"/>
        <v>26</v>
      </c>
      <c r="AM102" s="53">
        <v>2.3333333333333335</v>
      </c>
      <c r="AN102" s="53">
        <v>3</v>
      </c>
      <c r="AO102" s="53"/>
      <c r="AP102" s="53"/>
      <c r="AQ102" s="53"/>
      <c r="AR102" s="53">
        <v>2.5</v>
      </c>
      <c r="AS102" s="53"/>
      <c r="AT102" s="53"/>
      <c r="AU102" s="51">
        <f t="shared" si="9"/>
        <v>7.8333333333333339</v>
      </c>
      <c r="AV102" s="51">
        <f t="shared" si="10"/>
        <v>52.222222222222229</v>
      </c>
      <c r="AW102" s="51">
        <f t="shared" si="11"/>
        <v>31.333333333333336</v>
      </c>
    </row>
    <row r="103" spans="1:49" ht="23.1" customHeight="1" x14ac:dyDescent="0.3">
      <c r="A103" s="18">
        <v>100</v>
      </c>
      <c r="B103" s="18" t="s">
        <v>226</v>
      </c>
      <c r="C103" s="91" t="s">
        <v>227</v>
      </c>
      <c r="D103" s="18" t="s">
        <v>27</v>
      </c>
      <c r="E103" s="18" t="s">
        <v>24</v>
      </c>
      <c r="F103" s="39">
        <v>1.5</v>
      </c>
      <c r="G103" s="39">
        <v>1.8333333333333333</v>
      </c>
      <c r="H103" s="39">
        <v>1.5</v>
      </c>
      <c r="I103" s="39">
        <v>2</v>
      </c>
      <c r="J103" s="39">
        <v>2</v>
      </c>
      <c r="K103" s="39">
        <v>2</v>
      </c>
      <c r="L103" s="18"/>
      <c r="M103" s="18"/>
      <c r="N103" s="51">
        <f>Capstones!$F103+Capstones!$G103+Capstones!$H103+Capstones!$I103+Capstones!$J103+Capstones!$K103</f>
        <v>10.833333333333332</v>
      </c>
      <c r="O103" s="51">
        <f>Capstones!$N103/30*100</f>
        <v>36.111111111111107</v>
      </c>
      <c r="P103" s="51">
        <f>Capstones!$O103*0.6</f>
        <v>21.666666666666664</v>
      </c>
      <c r="Q103" s="39">
        <v>2</v>
      </c>
      <c r="R103" s="39">
        <v>2</v>
      </c>
      <c r="S103" s="39"/>
      <c r="T103" s="39">
        <v>3</v>
      </c>
      <c r="U103" s="39"/>
      <c r="V103" s="39">
        <v>2.3333333333333335</v>
      </c>
      <c r="W103" s="39">
        <v>2</v>
      </c>
      <c r="X103" s="39"/>
      <c r="Y103" s="50">
        <f>Capstones!$Q103+Capstones!$R103+Capstones!$T103+Capstones!$V103+Capstones!$W103</f>
        <v>11.333333333333334</v>
      </c>
      <c r="Z103" s="50">
        <f>Capstones!$Y103/25*100</f>
        <v>45.333333333333336</v>
      </c>
      <c r="AA103" s="50">
        <f>Capstones!$Z103*0.6</f>
        <v>27.2</v>
      </c>
      <c r="AB103" s="39"/>
      <c r="AC103" s="39">
        <v>4.333333333333333</v>
      </c>
      <c r="AD103" s="39">
        <v>4</v>
      </c>
      <c r="AE103" s="39">
        <v>4</v>
      </c>
      <c r="AF103" s="39">
        <v>3</v>
      </c>
      <c r="AG103" s="39">
        <v>3</v>
      </c>
      <c r="AH103" s="39">
        <v>3</v>
      </c>
      <c r="AI103" s="39"/>
      <c r="AJ103" s="51">
        <f t="shared" si="6"/>
        <v>21.333333333333332</v>
      </c>
      <c r="AK103" s="51">
        <f t="shared" si="7"/>
        <v>71.1111111111111</v>
      </c>
      <c r="AL103" s="51">
        <f t="shared" si="8"/>
        <v>42.666666666666657</v>
      </c>
      <c r="AM103" s="39">
        <v>2.6666666666666665</v>
      </c>
      <c r="AN103" s="39">
        <v>3</v>
      </c>
      <c r="AO103" s="39"/>
      <c r="AP103" s="39"/>
      <c r="AQ103" s="39"/>
      <c r="AR103" s="39">
        <v>3.5</v>
      </c>
      <c r="AS103" s="39"/>
      <c r="AT103" s="39"/>
      <c r="AU103" s="51">
        <f t="shared" si="9"/>
        <v>9.1666666666666661</v>
      </c>
      <c r="AV103" s="51">
        <f t="shared" si="10"/>
        <v>61.111111111111107</v>
      </c>
      <c r="AW103" s="51">
        <f t="shared" si="11"/>
        <v>36.666666666666664</v>
      </c>
    </row>
    <row r="104" spans="1:49" ht="23.1" customHeight="1" x14ac:dyDescent="0.3">
      <c r="A104" s="88">
        <v>101</v>
      </c>
      <c r="B104" s="88" t="s">
        <v>228</v>
      </c>
      <c r="C104" s="90" t="s">
        <v>229</v>
      </c>
      <c r="D104" s="88" t="s">
        <v>27</v>
      </c>
      <c r="E104" s="88" t="s">
        <v>15</v>
      </c>
      <c r="F104" s="53">
        <v>4</v>
      </c>
      <c r="G104" s="53">
        <v>3.6666666666666665</v>
      </c>
      <c r="H104" s="53">
        <v>4</v>
      </c>
      <c r="I104" s="53">
        <v>4</v>
      </c>
      <c r="J104" s="53">
        <v>4</v>
      </c>
      <c r="K104" s="53">
        <v>3</v>
      </c>
      <c r="L104" s="88"/>
      <c r="M104" s="88"/>
      <c r="N104" s="50">
        <f>Capstones!$F104+Capstones!$G104+Capstones!$H104+Capstones!$I104+Capstones!$J104+Capstones!$K104</f>
        <v>22.666666666666664</v>
      </c>
      <c r="O104" s="50">
        <f>Capstones!$N104/30*100</f>
        <v>75.555555555555543</v>
      </c>
      <c r="P104" s="50">
        <f>Capstones!$O104*0.6</f>
        <v>45.333333333333321</v>
      </c>
      <c r="Q104" s="53">
        <v>3</v>
      </c>
      <c r="R104" s="53">
        <v>3.3333333333333335</v>
      </c>
      <c r="S104" s="53"/>
      <c r="T104" s="53">
        <v>3</v>
      </c>
      <c r="U104" s="53"/>
      <c r="V104" s="53">
        <v>3.3333333333333335</v>
      </c>
      <c r="W104" s="53">
        <v>3</v>
      </c>
      <c r="X104" s="53"/>
      <c r="Y104" s="50">
        <f>Capstones!$Q104+Capstones!$R104+Capstones!$T104+Capstones!$V104+Capstones!$W104</f>
        <v>15.666666666666668</v>
      </c>
      <c r="Z104" s="50">
        <f>Capstones!$Y104/25*100</f>
        <v>62.666666666666671</v>
      </c>
      <c r="AA104" s="50">
        <f>Capstones!$Z104*0.6</f>
        <v>37.6</v>
      </c>
      <c r="AB104" s="53"/>
      <c r="AC104" s="53">
        <v>3</v>
      </c>
      <c r="AD104" s="53">
        <v>4</v>
      </c>
      <c r="AE104" s="53">
        <v>4</v>
      </c>
      <c r="AF104" s="53">
        <v>3</v>
      </c>
      <c r="AG104" s="53">
        <v>4</v>
      </c>
      <c r="AH104" s="53">
        <v>4</v>
      </c>
      <c r="AI104" s="53"/>
      <c r="AJ104" s="51">
        <f t="shared" si="6"/>
        <v>22</v>
      </c>
      <c r="AK104" s="51">
        <f t="shared" si="7"/>
        <v>73.333333333333329</v>
      </c>
      <c r="AL104" s="51">
        <f t="shared" si="8"/>
        <v>43.999999999999993</v>
      </c>
      <c r="AM104" s="53">
        <v>3</v>
      </c>
      <c r="AN104" s="53">
        <v>3</v>
      </c>
      <c r="AO104" s="53"/>
      <c r="AP104" s="53"/>
      <c r="AQ104" s="53"/>
      <c r="AR104" s="53">
        <v>3</v>
      </c>
      <c r="AS104" s="53"/>
      <c r="AT104" s="53"/>
      <c r="AU104" s="51">
        <f t="shared" si="9"/>
        <v>9</v>
      </c>
      <c r="AV104" s="51">
        <f t="shared" si="10"/>
        <v>60</v>
      </c>
      <c r="AW104" s="51">
        <f t="shared" si="11"/>
        <v>36</v>
      </c>
    </row>
    <row r="105" spans="1:49" ht="23.1" customHeight="1" x14ac:dyDescent="0.3">
      <c r="A105" s="18">
        <v>102</v>
      </c>
      <c r="B105" s="18" t="s">
        <v>230</v>
      </c>
      <c r="C105" s="91" t="s">
        <v>231</v>
      </c>
      <c r="D105" s="18" t="s">
        <v>23</v>
      </c>
      <c r="E105" s="18" t="s">
        <v>15</v>
      </c>
      <c r="F105" s="39">
        <v>4</v>
      </c>
      <c r="G105" s="39">
        <v>3.3333333333333335</v>
      </c>
      <c r="H105" s="39">
        <v>4</v>
      </c>
      <c r="I105" s="39">
        <v>3</v>
      </c>
      <c r="J105" s="39">
        <v>3</v>
      </c>
      <c r="K105" s="39">
        <v>3</v>
      </c>
      <c r="L105" s="18"/>
      <c r="M105" s="18"/>
      <c r="N105" s="51">
        <f>Capstones!$F105+Capstones!$G105+Capstones!$H105+Capstones!$I105+Capstones!$J105+Capstones!$K105</f>
        <v>20.333333333333336</v>
      </c>
      <c r="O105" s="51">
        <f>Capstones!$N105/30*100</f>
        <v>67.777777777777786</v>
      </c>
      <c r="P105" s="51">
        <f>Capstones!$O105*0.6</f>
        <v>40.666666666666671</v>
      </c>
      <c r="Q105" s="39">
        <v>2</v>
      </c>
      <c r="R105" s="39">
        <v>3.3333333333333335</v>
      </c>
      <c r="S105" s="39"/>
      <c r="T105" s="39">
        <v>4</v>
      </c>
      <c r="U105" s="39"/>
      <c r="V105" s="39">
        <v>3.6666666666666665</v>
      </c>
      <c r="W105" s="39">
        <v>2</v>
      </c>
      <c r="X105" s="39"/>
      <c r="Y105" s="50">
        <f>Capstones!$Q105+Capstones!$R105+Capstones!$T105+Capstones!$V105+Capstones!$W105</f>
        <v>15</v>
      </c>
      <c r="Z105" s="50">
        <f>Capstones!$Y105/25*100</f>
        <v>60</v>
      </c>
      <c r="AA105" s="50">
        <f>Capstones!$Z105*0.6</f>
        <v>36</v>
      </c>
      <c r="AB105" s="39"/>
      <c r="AC105" s="39" t="s">
        <v>499</v>
      </c>
      <c r="AD105" s="39" t="s">
        <v>499</v>
      </c>
      <c r="AE105" s="39" t="s">
        <v>499</v>
      </c>
      <c r="AF105" s="39" t="s">
        <v>499</v>
      </c>
      <c r="AG105" s="39" t="s">
        <v>499</v>
      </c>
      <c r="AH105" s="39" t="s">
        <v>499</v>
      </c>
      <c r="AI105" s="39"/>
      <c r="AJ105" s="51">
        <f t="shared" si="6"/>
        <v>0</v>
      </c>
      <c r="AK105" s="51">
        <f t="shared" si="7"/>
        <v>0</v>
      </c>
      <c r="AL105" s="51">
        <f t="shared" si="8"/>
        <v>0</v>
      </c>
      <c r="AM105" s="39">
        <v>4</v>
      </c>
      <c r="AN105" s="39">
        <v>5</v>
      </c>
      <c r="AO105" s="39"/>
      <c r="AP105" s="39"/>
      <c r="AQ105" s="39"/>
      <c r="AR105" s="39">
        <v>3.25</v>
      </c>
      <c r="AS105" s="39"/>
      <c r="AT105" s="39"/>
      <c r="AU105" s="51">
        <f t="shared" si="9"/>
        <v>12.25</v>
      </c>
      <c r="AV105" s="51">
        <f t="shared" si="10"/>
        <v>81.666666666666671</v>
      </c>
      <c r="AW105" s="51">
        <f t="shared" si="11"/>
        <v>49</v>
      </c>
    </row>
    <row r="106" spans="1:49" ht="23.1" customHeight="1" x14ac:dyDescent="0.3">
      <c r="A106" s="88">
        <v>103</v>
      </c>
      <c r="B106" s="88" t="s">
        <v>232</v>
      </c>
      <c r="C106" s="90" t="s">
        <v>233</v>
      </c>
      <c r="D106" s="88" t="s">
        <v>23</v>
      </c>
      <c r="E106" s="88" t="s">
        <v>24</v>
      </c>
      <c r="F106" s="53">
        <v>1</v>
      </c>
      <c r="G106" s="53">
        <v>1.3333333333333333</v>
      </c>
      <c r="H106" s="53">
        <v>1.5</v>
      </c>
      <c r="I106" s="53">
        <v>1.5</v>
      </c>
      <c r="J106" s="53">
        <v>1.5</v>
      </c>
      <c r="K106" s="53">
        <v>1.5</v>
      </c>
      <c r="L106" s="88"/>
      <c r="M106" s="88"/>
      <c r="N106" s="50">
        <f>Capstones!$F106+Capstones!$G106+Capstones!$H106+Capstones!$I106+Capstones!$J106+Capstones!$K106</f>
        <v>8.3333333333333321</v>
      </c>
      <c r="O106" s="50">
        <f>Capstones!$N106/30*100</f>
        <v>27.777777777777775</v>
      </c>
      <c r="P106" s="50">
        <f>Capstones!$O106*0.6</f>
        <v>16.666666666666664</v>
      </c>
      <c r="Q106" s="53">
        <v>2</v>
      </c>
      <c r="R106" s="53">
        <v>2.3333333333333335</v>
      </c>
      <c r="S106" s="53"/>
      <c r="T106" s="53">
        <v>1</v>
      </c>
      <c r="U106" s="53"/>
      <c r="V106" s="53">
        <v>2</v>
      </c>
      <c r="W106" s="53">
        <v>1</v>
      </c>
      <c r="X106" s="53"/>
      <c r="Y106" s="50">
        <f>Capstones!$Q106+Capstones!$R106+Capstones!$T106+Capstones!$V106+Capstones!$W106</f>
        <v>8.3333333333333339</v>
      </c>
      <c r="Z106" s="50">
        <f>Capstones!$Y106/25*100</f>
        <v>33.333333333333336</v>
      </c>
      <c r="AA106" s="50">
        <f>Capstones!$Z106*0.6</f>
        <v>20</v>
      </c>
      <c r="AB106" s="53"/>
      <c r="AC106" s="53">
        <v>5</v>
      </c>
      <c r="AD106" s="53">
        <v>5</v>
      </c>
      <c r="AE106" s="53">
        <v>5</v>
      </c>
      <c r="AF106" s="53">
        <v>4</v>
      </c>
      <c r="AG106" s="53">
        <v>4</v>
      </c>
      <c r="AH106" s="53">
        <v>5</v>
      </c>
      <c r="AI106" s="53"/>
      <c r="AJ106" s="51">
        <f t="shared" si="6"/>
        <v>28</v>
      </c>
      <c r="AK106" s="51">
        <f t="shared" si="7"/>
        <v>93.333333333333329</v>
      </c>
      <c r="AL106" s="51">
        <f t="shared" si="8"/>
        <v>55.999999999999993</v>
      </c>
      <c r="AM106" s="53">
        <v>2</v>
      </c>
      <c r="AN106" s="53">
        <v>3</v>
      </c>
      <c r="AO106" s="53"/>
      <c r="AP106" s="53"/>
      <c r="AQ106" s="53"/>
      <c r="AR106" s="53">
        <v>2.5</v>
      </c>
      <c r="AS106" s="53"/>
      <c r="AT106" s="53"/>
      <c r="AU106" s="51">
        <f t="shared" si="9"/>
        <v>7.5</v>
      </c>
      <c r="AV106" s="51">
        <f t="shared" si="10"/>
        <v>50</v>
      </c>
      <c r="AW106" s="51">
        <f t="shared" si="11"/>
        <v>30</v>
      </c>
    </row>
    <row r="107" spans="1:49" ht="23.1" customHeight="1" x14ac:dyDescent="0.3">
      <c r="A107" s="18">
        <v>104</v>
      </c>
      <c r="B107" s="18" t="s">
        <v>234</v>
      </c>
      <c r="C107" s="91" t="s">
        <v>235</v>
      </c>
      <c r="D107" s="18" t="s">
        <v>27</v>
      </c>
      <c r="E107" s="18" t="s">
        <v>24</v>
      </c>
      <c r="F107" s="39">
        <v>3</v>
      </c>
      <c r="G107" s="39">
        <v>2.5</v>
      </c>
      <c r="H107" s="39">
        <v>2.5</v>
      </c>
      <c r="I107" s="39">
        <v>2.5</v>
      </c>
      <c r="J107" s="39">
        <v>2.5</v>
      </c>
      <c r="K107" s="39">
        <v>3</v>
      </c>
      <c r="L107" s="18"/>
      <c r="M107" s="18"/>
      <c r="N107" s="51">
        <f>Capstones!$F107+Capstones!$G107+Capstones!$H107+Capstones!$I107+Capstones!$J107+Capstones!$K107</f>
        <v>16</v>
      </c>
      <c r="O107" s="51">
        <f>Capstones!$N107/30*100</f>
        <v>53.333333333333336</v>
      </c>
      <c r="P107" s="51">
        <f>Capstones!$O107*0.6</f>
        <v>32</v>
      </c>
      <c r="Q107" s="39">
        <v>4</v>
      </c>
      <c r="R107" s="39">
        <v>4</v>
      </c>
      <c r="S107" s="39"/>
      <c r="T107" s="39">
        <v>5</v>
      </c>
      <c r="U107" s="39"/>
      <c r="V107" s="39">
        <v>5</v>
      </c>
      <c r="W107" s="39">
        <v>4</v>
      </c>
      <c r="X107" s="39"/>
      <c r="Y107" s="50">
        <f>Capstones!$Q107+Capstones!$R107+Capstones!$T107+Capstones!$V107+Capstones!$W107</f>
        <v>22</v>
      </c>
      <c r="Z107" s="50">
        <f>Capstones!$Y107/25*100</f>
        <v>88</v>
      </c>
      <c r="AA107" s="50">
        <f>Capstones!$Z107*0.6</f>
        <v>52.8</v>
      </c>
      <c r="AB107" s="39"/>
      <c r="AC107" s="39">
        <v>3.6666666666666665</v>
      </c>
      <c r="AD107" s="39">
        <v>3</v>
      </c>
      <c r="AE107" s="39">
        <v>3</v>
      </c>
      <c r="AF107" s="39">
        <v>3</v>
      </c>
      <c r="AG107" s="39">
        <v>3</v>
      </c>
      <c r="AH107" s="39">
        <v>4</v>
      </c>
      <c r="AI107" s="39"/>
      <c r="AJ107" s="51">
        <f t="shared" si="6"/>
        <v>19.666666666666664</v>
      </c>
      <c r="AK107" s="51">
        <f t="shared" si="7"/>
        <v>65.555555555555543</v>
      </c>
      <c r="AL107" s="51">
        <f t="shared" si="8"/>
        <v>39.333333333333321</v>
      </c>
      <c r="AM107" s="39">
        <v>2.6666666666666665</v>
      </c>
      <c r="AN107" s="39">
        <v>3</v>
      </c>
      <c r="AO107" s="39"/>
      <c r="AP107" s="39"/>
      <c r="AQ107" s="39"/>
      <c r="AR107" s="39">
        <v>2.75</v>
      </c>
      <c r="AS107" s="39"/>
      <c r="AT107" s="39"/>
      <c r="AU107" s="51">
        <f t="shared" si="9"/>
        <v>8.4166666666666661</v>
      </c>
      <c r="AV107" s="51">
        <f t="shared" si="10"/>
        <v>56.111111111111114</v>
      </c>
      <c r="AW107" s="51">
        <f t="shared" si="11"/>
        <v>33.666666666666664</v>
      </c>
    </row>
    <row r="108" spans="1:49" ht="23.1" customHeight="1" x14ac:dyDescent="0.3">
      <c r="A108" s="88">
        <v>105</v>
      </c>
      <c r="B108" s="88" t="s">
        <v>236</v>
      </c>
      <c r="C108" s="90" t="s">
        <v>237</v>
      </c>
      <c r="D108" s="88" t="s">
        <v>23</v>
      </c>
      <c r="E108" s="88" t="s">
        <v>24</v>
      </c>
      <c r="F108" s="53">
        <v>3</v>
      </c>
      <c r="G108" s="53">
        <v>2.5</v>
      </c>
      <c r="H108" s="53">
        <v>3</v>
      </c>
      <c r="I108" s="53">
        <v>3</v>
      </c>
      <c r="J108" s="53">
        <v>3</v>
      </c>
      <c r="K108" s="53">
        <v>2.5</v>
      </c>
      <c r="L108" s="88"/>
      <c r="M108" s="88"/>
      <c r="N108" s="50">
        <f>Capstones!$F108+Capstones!$G108+Capstones!$H108+Capstones!$I108+Capstones!$J108+Capstones!$K108</f>
        <v>17</v>
      </c>
      <c r="O108" s="50">
        <f>Capstones!$N108/30*100</f>
        <v>56.666666666666664</v>
      </c>
      <c r="P108" s="50">
        <f>Capstones!$O108*0.6</f>
        <v>34</v>
      </c>
      <c r="Q108" s="53">
        <v>3</v>
      </c>
      <c r="R108" s="53">
        <v>4.333333333333333</v>
      </c>
      <c r="S108" s="53"/>
      <c r="T108" s="53">
        <v>3</v>
      </c>
      <c r="U108" s="53"/>
      <c r="V108" s="53">
        <v>4.333333333333333</v>
      </c>
      <c r="W108" s="53">
        <v>2</v>
      </c>
      <c r="X108" s="53"/>
      <c r="Y108" s="50">
        <f>Capstones!$Q108+Capstones!$R108+Capstones!$T108+Capstones!$V108+Capstones!$W108</f>
        <v>16.666666666666664</v>
      </c>
      <c r="Z108" s="50">
        <f>Capstones!$Y108/25*100</f>
        <v>66.666666666666657</v>
      </c>
      <c r="AA108" s="50">
        <f>Capstones!$Z108*0.6</f>
        <v>39.999999999999993</v>
      </c>
      <c r="AB108" s="53"/>
      <c r="AC108" s="53">
        <v>4</v>
      </c>
      <c r="AD108" s="53">
        <v>4</v>
      </c>
      <c r="AE108" s="53">
        <v>4</v>
      </c>
      <c r="AF108" s="53">
        <v>5</v>
      </c>
      <c r="AG108" s="53">
        <v>4</v>
      </c>
      <c r="AH108" s="53">
        <v>4</v>
      </c>
      <c r="AI108" s="88"/>
      <c r="AJ108" s="51">
        <f t="shared" si="6"/>
        <v>25</v>
      </c>
      <c r="AK108" s="51">
        <f t="shared" si="7"/>
        <v>83.333333333333343</v>
      </c>
      <c r="AL108" s="51">
        <f t="shared" si="8"/>
        <v>50.000000000000007</v>
      </c>
      <c r="AM108" s="53">
        <v>4</v>
      </c>
      <c r="AN108" s="53">
        <v>4.5</v>
      </c>
      <c r="AO108" s="53"/>
      <c r="AP108" s="53"/>
      <c r="AQ108" s="53"/>
      <c r="AR108" s="53">
        <v>4.25</v>
      </c>
      <c r="AS108" s="53"/>
      <c r="AT108" s="88"/>
      <c r="AU108" s="51">
        <f t="shared" si="9"/>
        <v>12.75</v>
      </c>
      <c r="AV108" s="51">
        <f t="shared" si="10"/>
        <v>85</v>
      </c>
      <c r="AW108" s="51">
        <f t="shared" si="11"/>
        <v>51</v>
      </c>
    </row>
    <row r="109" spans="1:49" ht="23.1" customHeight="1" x14ac:dyDescent="0.3">
      <c r="A109" s="18">
        <v>106</v>
      </c>
      <c r="B109" s="18" t="s">
        <v>238</v>
      </c>
      <c r="C109" s="91" t="s">
        <v>239</v>
      </c>
      <c r="D109" s="18" t="s">
        <v>27</v>
      </c>
      <c r="E109" s="18" t="s">
        <v>15</v>
      </c>
      <c r="F109" s="39">
        <v>4</v>
      </c>
      <c r="G109" s="39">
        <v>3.3333333333333335</v>
      </c>
      <c r="H109" s="39">
        <v>4</v>
      </c>
      <c r="I109" s="39">
        <v>3</v>
      </c>
      <c r="J109" s="39">
        <v>3</v>
      </c>
      <c r="K109" s="39">
        <v>3</v>
      </c>
      <c r="L109" s="18"/>
      <c r="M109" s="18"/>
      <c r="N109" s="51">
        <f>Capstones!$F109+Capstones!$G109+Capstones!$H109+Capstones!$I109+Capstones!$J109+Capstones!$K109</f>
        <v>20.333333333333336</v>
      </c>
      <c r="O109" s="51">
        <f>Capstones!$N109/30*100</f>
        <v>67.777777777777786</v>
      </c>
      <c r="P109" s="51">
        <f>Capstones!$O109*0.6</f>
        <v>40.666666666666671</v>
      </c>
      <c r="Q109" s="39">
        <v>5</v>
      </c>
      <c r="R109" s="39">
        <v>4.666666666666667</v>
      </c>
      <c r="S109" s="39"/>
      <c r="T109" s="39">
        <v>5</v>
      </c>
      <c r="U109" s="39"/>
      <c r="V109" s="39">
        <v>5</v>
      </c>
      <c r="W109" s="87">
        <v>4</v>
      </c>
      <c r="X109" s="87"/>
      <c r="Y109" s="50">
        <f>Capstones!$Q109+Capstones!$R109+Capstones!$T109+Capstones!$V109+Capstones!$W109</f>
        <v>23.666666666666668</v>
      </c>
      <c r="Z109" s="50">
        <f>Capstones!$Y109/25*100</f>
        <v>94.666666666666671</v>
      </c>
      <c r="AA109" s="50">
        <f>Capstones!$Z109*0.6</f>
        <v>56.800000000000004</v>
      </c>
      <c r="AB109" s="39"/>
      <c r="AC109" s="39">
        <v>3.3333333333333335</v>
      </c>
      <c r="AD109" s="39">
        <v>2.5</v>
      </c>
      <c r="AE109" s="39">
        <v>2.5</v>
      </c>
      <c r="AF109" s="39">
        <v>3</v>
      </c>
      <c r="AG109" s="39">
        <v>2.5</v>
      </c>
      <c r="AH109" s="39">
        <v>2.5</v>
      </c>
      <c r="AI109" s="39"/>
      <c r="AJ109" s="51">
        <f t="shared" si="6"/>
        <v>16.333333333333336</v>
      </c>
      <c r="AK109" s="51">
        <f t="shared" si="7"/>
        <v>54.44444444444445</v>
      </c>
      <c r="AL109" s="51">
        <f t="shared" si="8"/>
        <v>32.666666666666671</v>
      </c>
      <c r="AM109" s="39">
        <v>2.1666666666666665</v>
      </c>
      <c r="AN109" s="39">
        <v>2.5</v>
      </c>
      <c r="AO109" s="39"/>
      <c r="AP109" s="39"/>
      <c r="AQ109" s="39"/>
      <c r="AR109" s="39">
        <v>2.125</v>
      </c>
      <c r="AS109" s="87"/>
      <c r="AT109" s="39"/>
      <c r="AU109" s="51">
        <f t="shared" si="9"/>
        <v>6.7916666666666661</v>
      </c>
      <c r="AV109" s="51">
        <f t="shared" si="10"/>
        <v>45.277777777777771</v>
      </c>
      <c r="AW109" s="51">
        <f t="shared" si="11"/>
        <v>27.166666666666661</v>
      </c>
    </row>
    <row r="110" spans="1:49" ht="23.1" customHeight="1" x14ac:dyDescent="0.3">
      <c r="A110" s="88">
        <v>107</v>
      </c>
      <c r="B110" s="88" t="s">
        <v>240</v>
      </c>
      <c r="C110" s="90" t="s">
        <v>241</v>
      </c>
      <c r="D110" s="88" t="s">
        <v>23</v>
      </c>
      <c r="E110" s="88" t="s">
        <v>15</v>
      </c>
      <c r="F110" s="53">
        <v>5</v>
      </c>
      <c r="G110" s="53">
        <v>3.6666666666666665</v>
      </c>
      <c r="H110" s="53">
        <v>4</v>
      </c>
      <c r="I110" s="53">
        <v>5</v>
      </c>
      <c r="J110" s="53">
        <v>4</v>
      </c>
      <c r="K110" s="53">
        <v>3</v>
      </c>
      <c r="L110" s="88"/>
      <c r="M110" s="88"/>
      <c r="N110" s="50">
        <f>Capstones!$F110+Capstones!$G110+Capstones!$H110+Capstones!$I110+Capstones!$J110+Capstones!$K110</f>
        <v>24.666666666666664</v>
      </c>
      <c r="O110" s="50">
        <f>Capstones!$N110/30*100</f>
        <v>82.222222222222214</v>
      </c>
      <c r="P110" s="50">
        <f>Capstones!$O110*0.6</f>
        <v>49.333333333333329</v>
      </c>
      <c r="Q110" s="53">
        <v>3</v>
      </c>
      <c r="R110" s="53">
        <v>4</v>
      </c>
      <c r="S110" s="53"/>
      <c r="T110" s="53">
        <v>2</v>
      </c>
      <c r="U110" s="53"/>
      <c r="V110" s="53">
        <v>3.6666666666666665</v>
      </c>
      <c r="W110" s="53">
        <v>2</v>
      </c>
      <c r="X110" s="53"/>
      <c r="Y110" s="50">
        <f>Capstones!$Q110+Capstones!$R110+Capstones!$T110+Capstones!$V110+Capstones!$W110</f>
        <v>14.666666666666666</v>
      </c>
      <c r="Z110" s="50">
        <f>Capstones!$Y110/25*100</f>
        <v>58.666666666666664</v>
      </c>
      <c r="AA110" s="50">
        <f>Capstones!$Z110*0.6</f>
        <v>35.199999999999996</v>
      </c>
      <c r="AB110" s="53"/>
      <c r="AC110" s="53">
        <v>5</v>
      </c>
      <c r="AD110" s="53">
        <v>5</v>
      </c>
      <c r="AE110" s="53">
        <v>5</v>
      </c>
      <c r="AF110" s="53">
        <v>4</v>
      </c>
      <c r="AG110" s="53">
        <v>5</v>
      </c>
      <c r="AH110" s="53">
        <v>4</v>
      </c>
      <c r="AI110" s="53"/>
      <c r="AJ110" s="51">
        <f t="shared" si="6"/>
        <v>28</v>
      </c>
      <c r="AK110" s="51">
        <f t="shared" si="7"/>
        <v>93.333333333333329</v>
      </c>
      <c r="AL110" s="51">
        <f t="shared" si="8"/>
        <v>55.999999999999993</v>
      </c>
      <c r="AM110" s="53">
        <v>4.333333333333333</v>
      </c>
      <c r="AN110" s="53">
        <v>4</v>
      </c>
      <c r="AO110" s="53"/>
      <c r="AP110" s="53"/>
      <c r="AQ110" s="53"/>
      <c r="AR110" s="53">
        <v>4.75</v>
      </c>
      <c r="AS110" s="53"/>
      <c r="AT110" s="53"/>
      <c r="AU110" s="51">
        <f t="shared" si="9"/>
        <v>13.083333333333332</v>
      </c>
      <c r="AV110" s="51">
        <f t="shared" si="10"/>
        <v>87.222222222222214</v>
      </c>
      <c r="AW110" s="51">
        <f t="shared" si="11"/>
        <v>52.333333333333329</v>
      </c>
    </row>
    <row r="111" spans="1:49" ht="23.1" customHeight="1" x14ac:dyDescent="0.3">
      <c r="A111" s="18">
        <v>108</v>
      </c>
      <c r="B111" s="18" t="s">
        <v>242</v>
      </c>
      <c r="C111" s="91" t="s">
        <v>243</v>
      </c>
      <c r="D111" s="18" t="s">
        <v>27</v>
      </c>
      <c r="E111" s="18" t="s">
        <v>47</v>
      </c>
      <c r="F111" s="39">
        <v>2.5</v>
      </c>
      <c r="G111" s="39">
        <v>2.1666666666666665</v>
      </c>
      <c r="H111" s="39">
        <v>2.5</v>
      </c>
      <c r="I111" s="39">
        <v>2</v>
      </c>
      <c r="J111" s="39">
        <v>2.5</v>
      </c>
      <c r="K111" s="39">
        <v>2.5</v>
      </c>
      <c r="L111" s="18"/>
      <c r="M111" s="18"/>
      <c r="N111" s="51">
        <f>Capstones!$F111+Capstones!$G111+Capstones!$H111+Capstones!$I111+Capstones!$J111+Capstones!$K111</f>
        <v>14.166666666666666</v>
      </c>
      <c r="O111" s="51">
        <f>Capstones!$N111/30*100</f>
        <v>47.222222222222221</v>
      </c>
      <c r="P111" s="51">
        <f>Capstones!$O111*0.6</f>
        <v>28.333333333333332</v>
      </c>
      <c r="Q111" s="39">
        <v>2</v>
      </c>
      <c r="R111" s="39">
        <v>1.6666666666666667</v>
      </c>
      <c r="S111" s="39"/>
      <c r="T111" s="39">
        <v>2</v>
      </c>
      <c r="U111" s="39"/>
      <c r="V111" s="39">
        <v>3.3333333333333335</v>
      </c>
      <c r="W111" s="39">
        <v>1</v>
      </c>
      <c r="X111" s="39"/>
      <c r="Y111" s="50">
        <f>Capstones!$Q111+Capstones!$R111+Capstones!$T111+Capstones!$V111+Capstones!$W111</f>
        <v>10</v>
      </c>
      <c r="Z111" s="50">
        <f>Capstones!$Y111/25*100</f>
        <v>40</v>
      </c>
      <c r="AA111" s="50">
        <f>Capstones!$Z111*0.6</f>
        <v>24</v>
      </c>
      <c r="AB111" s="39"/>
      <c r="AC111" s="39">
        <v>3.3333333333333335</v>
      </c>
      <c r="AD111" s="39">
        <v>3.5</v>
      </c>
      <c r="AE111" s="39">
        <v>3.5</v>
      </c>
      <c r="AF111" s="39">
        <v>0</v>
      </c>
      <c r="AG111" s="39">
        <v>3.5</v>
      </c>
      <c r="AH111" s="39">
        <v>4</v>
      </c>
      <c r="AI111" s="39"/>
      <c r="AJ111" s="51">
        <f t="shared" si="6"/>
        <v>17.833333333333336</v>
      </c>
      <c r="AK111" s="51">
        <f t="shared" si="7"/>
        <v>59.444444444444457</v>
      </c>
      <c r="AL111" s="51">
        <f t="shared" si="8"/>
        <v>35.666666666666671</v>
      </c>
      <c r="AM111" s="39">
        <v>4</v>
      </c>
      <c r="AN111" s="39">
        <v>4</v>
      </c>
      <c r="AO111" s="39"/>
      <c r="AP111" s="39"/>
      <c r="AQ111" s="39"/>
      <c r="AR111" s="39">
        <v>4</v>
      </c>
      <c r="AS111" s="39"/>
      <c r="AT111" s="39"/>
      <c r="AU111" s="51">
        <f t="shared" si="9"/>
        <v>12</v>
      </c>
      <c r="AV111" s="51">
        <f t="shared" si="10"/>
        <v>80</v>
      </c>
      <c r="AW111" s="51">
        <f t="shared" si="11"/>
        <v>48</v>
      </c>
    </row>
    <row r="112" spans="1:49" ht="23.1" customHeight="1" x14ac:dyDescent="0.3">
      <c r="A112" s="88">
        <v>109</v>
      </c>
      <c r="B112" s="88" t="s">
        <v>244</v>
      </c>
      <c r="C112" s="90" t="s">
        <v>245</v>
      </c>
      <c r="D112" s="88" t="s">
        <v>27</v>
      </c>
      <c r="E112" s="88" t="s">
        <v>47</v>
      </c>
      <c r="F112" s="53">
        <v>2</v>
      </c>
      <c r="G112" s="53">
        <v>3.3333333333333335</v>
      </c>
      <c r="H112" s="53">
        <v>4</v>
      </c>
      <c r="I112" s="53">
        <v>4</v>
      </c>
      <c r="J112" s="53">
        <v>4</v>
      </c>
      <c r="K112" s="53">
        <v>3</v>
      </c>
      <c r="L112" s="88"/>
      <c r="M112" s="88"/>
      <c r="N112" s="50">
        <f>Capstones!$F112+Capstones!$G112+Capstones!$H112+Capstones!$I112+Capstones!$J112+Capstones!$K112</f>
        <v>20.333333333333336</v>
      </c>
      <c r="O112" s="50">
        <f>Capstones!$N112/30*100</f>
        <v>67.777777777777786</v>
      </c>
      <c r="P112" s="50">
        <f>Capstones!$O112*0.6</f>
        <v>40.666666666666671</v>
      </c>
      <c r="Q112" s="53">
        <v>3</v>
      </c>
      <c r="R112" s="53">
        <v>4</v>
      </c>
      <c r="S112" s="53"/>
      <c r="T112" s="53">
        <v>3</v>
      </c>
      <c r="U112" s="53"/>
      <c r="V112" s="53">
        <v>4</v>
      </c>
      <c r="W112" s="53">
        <v>2</v>
      </c>
      <c r="X112" s="53"/>
      <c r="Y112" s="50">
        <f>Capstones!$Q112+Capstones!$R112+Capstones!$T112+Capstones!$V112+Capstones!$W112</f>
        <v>16</v>
      </c>
      <c r="Z112" s="50">
        <f>Capstones!$Y112/25*100</f>
        <v>64</v>
      </c>
      <c r="AA112" s="50">
        <f>Capstones!$Z112*0.6</f>
        <v>38.4</v>
      </c>
      <c r="AB112" s="53"/>
      <c r="AC112" s="53">
        <v>5</v>
      </c>
      <c r="AD112" s="53">
        <v>3</v>
      </c>
      <c r="AE112" s="53">
        <v>3</v>
      </c>
      <c r="AF112" s="53">
        <v>4</v>
      </c>
      <c r="AG112" s="53">
        <v>5</v>
      </c>
      <c r="AH112" s="53">
        <v>5</v>
      </c>
      <c r="AI112" s="88"/>
      <c r="AJ112" s="51">
        <f t="shared" si="6"/>
        <v>25</v>
      </c>
      <c r="AK112" s="51">
        <f t="shared" si="7"/>
        <v>83.333333333333343</v>
      </c>
      <c r="AL112" s="51">
        <f t="shared" si="8"/>
        <v>50.000000000000007</v>
      </c>
      <c r="AM112" s="53">
        <v>3.6666666666666665</v>
      </c>
      <c r="AN112" s="53">
        <v>4.5</v>
      </c>
      <c r="AO112" s="53"/>
      <c r="AP112" s="53"/>
      <c r="AQ112" s="53"/>
      <c r="AR112" s="53">
        <v>4</v>
      </c>
      <c r="AS112" s="53"/>
      <c r="AT112" s="88"/>
      <c r="AU112" s="51">
        <f t="shared" si="9"/>
        <v>12.166666666666666</v>
      </c>
      <c r="AV112" s="51">
        <f t="shared" si="10"/>
        <v>81.111111111111114</v>
      </c>
      <c r="AW112" s="51">
        <f t="shared" si="11"/>
        <v>48.666666666666664</v>
      </c>
    </row>
    <row r="113" spans="1:49" ht="23.1" customHeight="1" x14ac:dyDescent="0.3">
      <c r="A113" s="18">
        <v>110</v>
      </c>
      <c r="B113" s="18" t="s">
        <v>246</v>
      </c>
      <c r="C113" s="91" t="s">
        <v>247</v>
      </c>
      <c r="D113" s="18" t="s">
        <v>27</v>
      </c>
      <c r="E113" s="18" t="s">
        <v>47</v>
      </c>
      <c r="F113" s="39">
        <v>2</v>
      </c>
      <c r="G113" s="39">
        <v>3</v>
      </c>
      <c r="H113" s="39">
        <v>3</v>
      </c>
      <c r="I113" s="39">
        <v>4</v>
      </c>
      <c r="J113" s="39">
        <v>4</v>
      </c>
      <c r="K113" s="39">
        <v>3</v>
      </c>
      <c r="L113" s="18"/>
      <c r="M113" s="18"/>
      <c r="N113" s="51">
        <f>Capstones!$F113+Capstones!$G113+Capstones!$H113+Capstones!$I113+Capstones!$J113+Capstones!$K113</f>
        <v>19</v>
      </c>
      <c r="O113" s="51">
        <f>Capstones!$N113/30*100</f>
        <v>63.333333333333329</v>
      </c>
      <c r="P113" s="51">
        <f>Capstones!$O113*0.6</f>
        <v>37.999999999999993</v>
      </c>
      <c r="Q113" s="39">
        <v>4</v>
      </c>
      <c r="R113" s="39">
        <v>4</v>
      </c>
      <c r="S113" s="39"/>
      <c r="T113" s="39">
        <v>5</v>
      </c>
      <c r="U113" s="39"/>
      <c r="V113" s="39">
        <v>4.666666666666667</v>
      </c>
      <c r="W113" s="87">
        <v>5</v>
      </c>
      <c r="X113" s="87"/>
      <c r="Y113" s="50">
        <f>Capstones!$Q113+Capstones!$R113+Capstones!$T113+Capstones!$V113+Capstones!$W113</f>
        <v>22.666666666666668</v>
      </c>
      <c r="Z113" s="50">
        <f>Capstones!$Y113/25*100</f>
        <v>90.666666666666671</v>
      </c>
      <c r="AA113" s="50">
        <f>Capstones!$Z113*0.6</f>
        <v>54.4</v>
      </c>
      <c r="AB113" s="39"/>
      <c r="AC113" s="39">
        <v>5</v>
      </c>
      <c r="AD113" s="39">
        <v>5</v>
      </c>
      <c r="AE113" s="39">
        <v>5</v>
      </c>
      <c r="AF113" s="39">
        <v>3</v>
      </c>
      <c r="AG113" s="39">
        <v>5</v>
      </c>
      <c r="AH113" s="39">
        <v>5</v>
      </c>
      <c r="AI113" s="18"/>
      <c r="AJ113" s="51">
        <f t="shared" si="6"/>
        <v>28</v>
      </c>
      <c r="AK113" s="51">
        <f t="shared" si="7"/>
        <v>93.333333333333329</v>
      </c>
      <c r="AL113" s="51">
        <f t="shared" si="8"/>
        <v>55.999999999999993</v>
      </c>
      <c r="AM113" s="39" t="s">
        <v>499</v>
      </c>
      <c r="AN113" s="39" t="s">
        <v>499</v>
      </c>
      <c r="AO113" s="39"/>
      <c r="AP113" s="39"/>
      <c r="AQ113" s="39"/>
      <c r="AR113" s="39" t="s">
        <v>499</v>
      </c>
      <c r="AS113" s="87"/>
      <c r="AT113" s="18"/>
      <c r="AU113" s="51">
        <f t="shared" si="9"/>
        <v>0</v>
      </c>
      <c r="AV113" s="51">
        <f t="shared" si="10"/>
        <v>0</v>
      </c>
      <c r="AW113" s="51">
        <f t="shared" si="11"/>
        <v>0</v>
      </c>
    </row>
    <row r="114" spans="1:49" ht="23.1" customHeight="1" x14ac:dyDescent="0.3">
      <c r="A114" s="88">
        <v>111</v>
      </c>
      <c r="B114" s="88" t="s">
        <v>248</v>
      </c>
      <c r="C114" s="90" t="s">
        <v>249</v>
      </c>
      <c r="D114" s="88" t="s">
        <v>27</v>
      </c>
      <c r="E114" s="88" t="s">
        <v>47</v>
      </c>
      <c r="F114" s="53">
        <v>2</v>
      </c>
      <c r="G114" s="53">
        <v>2</v>
      </c>
      <c r="H114" s="53">
        <v>2</v>
      </c>
      <c r="I114" s="53">
        <v>2</v>
      </c>
      <c r="J114" s="53">
        <v>2</v>
      </c>
      <c r="K114" s="53">
        <v>3</v>
      </c>
      <c r="L114" s="88"/>
      <c r="M114" s="88"/>
      <c r="N114" s="50">
        <f>Capstones!$F114+Capstones!$G114+Capstones!$H114+Capstones!$I114+Capstones!$J114+Capstones!$K114</f>
        <v>13</v>
      </c>
      <c r="O114" s="50">
        <f>Capstones!$N114/30*100</f>
        <v>43.333333333333336</v>
      </c>
      <c r="P114" s="50">
        <f>Capstones!$O114*0.6</f>
        <v>26</v>
      </c>
      <c r="Q114" s="53">
        <v>0</v>
      </c>
      <c r="R114" s="53">
        <v>0</v>
      </c>
      <c r="S114" s="53"/>
      <c r="T114" s="53">
        <v>0</v>
      </c>
      <c r="U114" s="53"/>
      <c r="V114" s="53">
        <v>0</v>
      </c>
      <c r="W114" s="53">
        <v>0</v>
      </c>
      <c r="X114" s="53"/>
      <c r="Y114" s="50">
        <f>Capstones!$Q114+Capstones!$R114+Capstones!$T114+Capstones!$V114+Capstones!$W114</f>
        <v>0</v>
      </c>
      <c r="Z114" s="50">
        <f>Capstones!$Y114/25*100</f>
        <v>0</v>
      </c>
      <c r="AA114" s="50">
        <f>Capstones!$Z114*0.6</f>
        <v>0</v>
      </c>
      <c r="AB114" s="53"/>
      <c r="AC114" s="53">
        <v>0</v>
      </c>
      <c r="AD114" s="53">
        <v>0</v>
      </c>
      <c r="AE114" s="53">
        <v>0</v>
      </c>
      <c r="AF114" s="53">
        <v>5</v>
      </c>
      <c r="AG114" s="53">
        <v>0</v>
      </c>
      <c r="AH114" s="53">
        <v>0</v>
      </c>
      <c r="AI114" s="88"/>
      <c r="AJ114" s="51">
        <f t="shared" si="6"/>
        <v>5</v>
      </c>
      <c r="AK114" s="51">
        <f t="shared" si="7"/>
        <v>16.666666666666664</v>
      </c>
      <c r="AL114" s="51">
        <f t="shared" si="8"/>
        <v>9.9999999999999982</v>
      </c>
      <c r="AM114" s="53">
        <v>4</v>
      </c>
      <c r="AN114" s="53">
        <v>4</v>
      </c>
      <c r="AO114" s="53"/>
      <c r="AP114" s="53"/>
      <c r="AQ114" s="53"/>
      <c r="AR114" s="53">
        <v>4</v>
      </c>
      <c r="AS114" s="53"/>
      <c r="AT114" s="88"/>
      <c r="AU114" s="51">
        <f t="shared" si="9"/>
        <v>12</v>
      </c>
      <c r="AV114" s="51">
        <f t="shared" si="10"/>
        <v>80</v>
      </c>
      <c r="AW114" s="51">
        <f t="shared" si="11"/>
        <v>48</v>
      </c>
    </row>
    <row r="115" spans="1:49" ht="23.1" customHeight="1" x14ac:dyDescent="0.3">
      <c r="A115" s="18">
        <v>112</v>
      </c>
      <c r="B115" s="18" t="s">
        <v>250</v>
      </c>
      <c r="C115" s="91" t="s">
        <v>251</v>
      </c>
      <c r="D115" s="18" t="s">
        <v>27</v>
      </c>
      <c r="E115" s="18" t="s">
        <v>24</v>
      </c>
      <c r="F115" s="39">
        <v>1</v>
      </c>
      <c r="G115" s="39">
        <v>1</v>
      </c>
      <c r="H115" s="39">
        <v>1</v>
      </c>
      <c r="I115" s="39">
        <v>1</v>
      </c>
      <c r="J115" s="39">
        <v>1</v>
      </c>
      <c r="K115" s="39">
        <v>1</v>
      </c>
      <c r="L115" s="18"/>
      <c r="M115" s="18"/>
      <c r="N115" s="51">
        <f>Capstones!$F115+Capstones!$G115+Capstones!$H115+Capstones!$I115+Capstones!$J115+Capstones!$K115</f>
        <v>6</v>
      </c>
      <c r="O115" s="51">
        <f>Capstones!$N115/30*100</f>
        <v>20</v>
      </c>
      <c r="P115" s="51">
        <f>Capstones!$O115*0.6</f>
        <v>12</v>
      </c>
      <c r="Q115" s="39">
        <v>3</v>
      </c>
      <c r="R115" s="39">
        <v>3</v>
      </c>
      <c r="S115" s="39"/>
      <c r="T115" s="39">
        <v>3</v>
      </c>
      <c r="U115" s="39"/>
      <c r="V115" s="39">
        <v>3.3333333333333335</v>
      </c>
      <c r="W115" s="39">
        <v>2</v>
      </c>
      <c r="X115" s="39"/>
      <c r="Y115" s="50">
        <f>Capstones!$Q115+Capstones!$R115+Capstones!$T115+Capstones!$V115+Capstones!$W115</f>
        <v>14.333333333333334</v>
      </c>
      <c r="Z115" s="50">
        <f>Capstones!$Y115/25*100</f>
        <v>57.333333333333336</v>
      </c>
      <c r="AA115" s="50">
        <f>Capstones!$Z115*0.6</f>
        <v>34.4</v>
      </c>
      <c r="AB115" s="39"/>
      <c r="AC115" s="39">
        <v>2.3333333333333335</v>
      </c>
      <c r="AD115" s="39">
        <v>4</v>
      </c>
      <c r="AE115" s="39">
        <v>4</v>
      </c>
      <c r="AF115" s="39">
        <v>3</v>
      </c>
      <c r="AG115" s="39">
        <v>3</v>
      </c>
      <c r="AH115" s="39">
        <v>3</v>
      </c>
      <c r="AI115" s="39"/>
      <c r="AJ115" s="51">
        <f t="shared" si="6"/>
        <v>19.333333333333336</v>
      </c>
      <c r="AK115" s="51">
        <f t="shared" si="7"/>
        <v>64.444444444444443</v>
      </c>
      <c r="AL115" s="51">
        <f t="shared" si="8"/>
        <v>38.666666666666664</v>
      </c>
      <c r="AM115" s="39">
        <v>4.333333333333333</v>
      </c>
      <c r="AN115" s="39">
        <v>5</v>
      </c>
      <c r="AO115" s="39"/>
      <c r="AP115" s="39"/>
      <c r="AQ115" s="39"/>
      <c r="AR115" s="39">
        <v>4.75</v>
      </c>
      <c r="AS115" s="39"/>
      <c r="AT115" s="39"/>
      <c r="AU115" s="51">
        <f t="shared" si="9"/>
        <v>14.083333333333332</v>
      </c>
      <c r="AV115" s="51">
        <f t="shared" si="10"/>
        <v>93.888888888888872</v>
      </c>
      <c r="AW115" s="51">
        <f t="shared" si="11"/>
        <v>56.333333333333321</v>
      </c>
    </row>
    <row r="116" spans="1:49" ht="23.1" customHeight="1" x14ac:dyDescent="0.3">
      <c r="A116" s="88">
        <v>113</v>
      </c>
      <c r="B116" s="88" t="s">
        <v>252</v>
      </c>
      <c r="C116" s="90" t="s">
        <v>253</v>
      </c>
      <c r="D116" s="88" t="s">
        <v>27</v>
      </c>
      <c r="E116" s="88" t="s">
        <v>47</v>
      </c>
      <c r="F116" s="53">
        <v>4</v>
      </c>
      <c r="G116" s="53">
        <v>4</v>
      </c>
      <c r="H116" s="53">
        <v>3</v>
      </c>
      <c r="I116" s="53">
        <v>4</v>
      </c>
      <c r="J116" s="53">
        <v>4</v>
      </c>
      <c r="K116" s="53">
        <v>3</v>
      </c>
      <c r="L116" s="88"/>
      <c r="M116" s="88"/>
      <c r="N116" s="50">
        <f>Capstones!$F116+Capstones!$G116+Capstones!$H116+Capstones!$I116+Capstones!$J116+Capstones!$K116</f>
        <v>22</v>
      </c>
      <c r="O116" s="50">
        <f>Capstones!$N116/30*100</f>
        <v>73.333333333333329</v>
      </c>
      <c r="P116" s="50">
        <f>Capstones!$O116*0.6</f>
        <v>43.999999999999993</v>
      </c>
      <c r="Q116" s="53">
        <v>4</v>
      </c>
      <c r="R116" s="53">
        <v>3</v>
      </c>
      <c r="S116" s="53"/>
      <c r="T116" s="53">
        <v>2</v>
      </c>
      <c r="U116" s="53"/>
      <c r="V116" s="53">
        <v>4</v>
      </c>
      <c r="W116" s="53">
        <v>2</v>
      </c>
      <c r="X116" s="53"/>
      <c r="Y116" s="50">
        <f>Capstones!$Q116+Capstones!$R116+Capstones!$T116+Capstones!$V116+Capstones!$W116</f>
        <v>15</v>
      </c>
      <c r="Z116" s="50">
        <f>Capstones!$Y116/25*100</f>
        <v>60</v>
      </c>
      <c r="AA116" s="50">
        <f>Capstones!$Z116*0.6</f>
        <v>36</v>
      </c>
      <c r="AB116" s="53"/>
      <c r="AC116" s="53">
        <v>4.333333333333333</v>
      </c>
      <c r="AD116" s="53">
        <v>5</v>
      </c>
      <c r="AE116" s="53">
        <v>5</v>
      </c>
      <c r="AF116" s="53">
        <v>0</v>
      </c>
      <c r="AG116" s="53">
        <v>4</v>
      </c>
      <c r="AH116" s="53">
        <v>5</v>
      </c>
      <c r="AI116" s="53"/>
      <c r="AJ116" s="51">
        <f t="shared" si="6"/>
        <v>23.333333333333332</v>
      </c>
      <c r="AK116" s="51">
        <f t="shared" si="7"/>
        <v>77.777777777777786</v>
      </c>
      <c r="AL116" s="51">
        <f t="shared" si="8"/>
        <v>46.666666666666671</v>
      </c>
      <c r="AM116" s="53">
        <v>2.6666666666666665</v>
      </c>
      <c r="AN116" s="53">
        <v>3.5</v>
      </c>
      <c r="AO116" s="53"/>
      <c r="AP116" s="53"/>
      <c r="AQ116" s="53"/>
      <c r="AR116" s="53">
        <v>3</v>
      </c>
      <c r="AS116" s="53"/>
      <c r="AT116" s="53"/>
      <c r="AU116" s="51">
        <f t="shared" si="9"/>
        <v>9.1666666666666661</v>
      </c>
      <c r="AV116" s="51">
        <f t="shared" si="10"/>
        <v>61.111111111111107</v>
      </c>
      <c r="AW116" s="51">
        <f t="shared" si="11"/>
        <v>36.666666666666664</v>
      </c>
    </row>
    <row r="117" spans="1:49" ht="23.1" customHeight="1" x14ac:dyDescent="0.3">
      <c r="A117" s="18">
        <v>114</v>
      </c>
      <c r="B117" s="18" t="s">
        <v>254</v>
      </c>
      <c r="C117" s="91" t="s">
        <v>255</v>
      </c>
      <c r="D117" s="18" t="s">
        <v>27</v>
      </c>
      <c r="E117" s="18" t="s">
        <v>47</v>
      </c>
      <c r="F117" s="39">
        <v>3</v>
      </c>
      <c r="G117" s="39">
        <v>3.3333333333333335</v>
      </c>
      <c r="H117" s="39">
        <v>4</v>
      </c>
      <c r="I117" s="39">
        <v>4</v>
      </c>
      <c r="J117" s="39">
        <v>4</v>
      </c>
      <c r="K117" s="39">
        <v>3</v>
      </c>
      <c r="L117" s="18"/>
      <c r="M117" s="18"/>
      <c r="N117" s="51">
        <f>Capstones!$F117+Capstones!$G117+Capstones!$H117+Capstones!$I117+Capstones!$J117+Capstones!$K117</f>
        <v>21.333333333333336</v>
      </c>
      <c r="O117" s="51">
        <f>Capstones!$N117/30*100</f>
        <v>71.111111111111114</v>
      </c>
      <c r="P117" s="51">
        <f>Capstones!$O117*0.6</f>
        <v>42.666666666666664</v>
      </c>
      <c r="Q117" s="39">
        <v>3</v>
      </c>
      <c r="R117" s="39">
        <v>3</v>
      </c>
      <c r="S117" s="39"/>
      <c r="T117" s="39">
        <v>2</v>
      </c>
      <c r="U117" s="39"/>
      <c r="V117" s="39">
        <v>3</v>
      </c>
      <c r="W117" s="39">
        <v>2</v>
      </c>
      <c r="X117" s="39"/>
      <c r="Y117" s="50">
        <f>Capstones!$Q117+Capstones!$R117+Capstones!$T117+Capstones!$V117+Capstones!$W117</f>
        <v>13</v>
      </c>
      <c r="Z117" s="50">
        <f>Capstones!$Y117/25*100</f>
        <v>52</v>
      </c>
      <c r="AA117" s="50">
        <f>Capstones!$Z117*0.6</f>
        <v>31.2</v>
      </c>
      <c r="AB117" s="39"/>
      <c r="AC117" s="39">
        <v>3.3333333333333335</v>
      </c>
      <c r="AD117" s="39">
        <v>4</v>
      </c>
      <c r="AE117" s="39">
        <v>4</v>
      </c>
      <c r="AF117" s="39">
        <v>4</v>
      </c>
      <c r="AG117" s="39">
        <v>3</v>
      </c>
      <c r="AH117" s="39">
        <v>3</v>
      </c>
      <c r="AI117" s="18"/>
      <c r="AJ117" s="51">
        <f t="shared" si="6"/>
        <v>21.333333333333336</v>
      </c>
      <c r="AK117" s="51">
        <f t="shared" si="7"/>
        <v>71.111111111111114</v>
      </c>
      <c r="AL117" s="51">
        <f t="shared" si="8"/>
        <v>42.666666666666664</v>
      </c>
      <c r="AM117" s="39">
        <v>2</v>
      </c>
      <c r="AN117" s="39">
        <v>2</v>
      </c>
      <c r="AO117" s="39"/>
      <c r="AP117" s="39"/>
      <c r="AQ117" s="39"/>
      <c r="AR117" s="39">
        <v>2</v>
      </c>
      <c r="AS117" s="39"/>
      <c r="AT117" s="18"/>
      <c r="AU117" s="51">
        <f t="shared" si="9"/>
        <v>6</v>
      </c>
      <c r="AV117" s="51">
        <f t="shared" si="10"/>
        <v>40</v>
      </c>
      <c r="AW117" s="51">
        <f t="shared" si="11"/>
        <v>24</v>
      </c>
    </row>
    <row r="118" spans="1:49" ht="23.1" customHeight="1" x14ac:dyDescent="0.3">
      <c r="A118" s="88">
        <v>115</v>
      </c>
      <c r="B118" s="88" t="s">
        <v>256</v>
      </c>
      <c r="C118" s="90" t="s">
        <v>257</v>
      </c>
      <c r="D118" s="88" t="s">
        <v>27</v>
      </c>
      <c r="E118" s="88" t="s">
        <v>47</v>
      </c>
      <c r="F118" s="53">
        <v>2</v>
      </c>
      <c r="G118" s="53">
        <v>4</v>
      </c>
      <c r="H118" s="53">
        <v>4</v>
      </c>
      <c r="I118" s="53">
        <v>3</v>
      </c>
      <c r="J118" s="53">
        <v>2</v>
      </c>
      <c r="K118" s="53">
        <v>3</v>
      </c>
      <c r="L118" s="88"/>
      <c r="M118" s="88"/>
      <c r="N118" s="50">
        <f>Capstones!$F118+Capstones!$G118+Capstones!$H118+Capstones!$I118+Capstones!$J118+Capstones!$K118</f>
        <v>18</v>
      </c>
      <c r="O118" s="50">
        <f>Capstones!$N118/30*100</f>
        <v>60</v>
      </c>
      <c r="P118" s="50">
        <f>Capstones!$O118*0.6</f>
        <v>36</v>
      </c>
      <c r="Q118" s="53">
        <v>3</v>
      </c>
      <c r="R118" s="53">
        <v>3</v>
      </c>
      <c r="S118" s="53"/>
      <c r="T118" s="53">
        <v>3</v>
      </c>
      <c r="U118" s="53"/>
      <c r="V118" s="53">
        <v>3</v>
      </c>
      <c r="W118" s="53">
        <v>2</v>
      </c>
      <c r="X118" s="53"/>
      <c r="Y118" s="50">
        <f>Capstones!$Q118+Capstones!$R118+Capstones!$T118+Capstones!$V118+Capstones!$W118</f>
        <v>14</v>
      </c>
      <c r="Z118" s="50">
        <f>Capstones!$Y118/25*100</f>
        <v>56.000000000000007</v>
      </c>
      <c r="AA118" s="50">
        <f>Capstones!$Z118*0.6</f>
        <v>33.6</v>
      </c>
      <c r="AB118" s="53"/>
      <c r="AC118" s="53">
        <v>3</v>
      </c>
      <c r="AD118" s="53">
        <v>3</v>
      </c>
      <c r="AE118" s="53">
        <v>3</v>
      </c>
      <c r="AF118" s="53">
        <v>4</v>
      </c>
      <c r="AG118" s="53">
        <v>3</v>
      </c>
      <c r="AH118" s="53">
        <v>3</v>
      </c>
      <c r="AI118" s="53"/>
      <c r="AJ118" s="51">
        <f t="shared" si="6"/>
        <v>19</v>
      </c>
      <c r="AK118" s="51">
        <f t="shared" si="7"/>
        <v>63.333333333333329</v>
      </c>
      <c r="AL118" s="51">
        <f t="shared" si="8"/>
        <v>37.999999999999993</v>
      </c>
      <c r="AM118" s="53">
        <v>4</v>
      </c>
      <c r="AN118" s="53">
        <v>2.5</v>
      </c>
      <c r="AO118" s="53"/>
      <c r="AP118" s="53"/>
      <c r="AQ118" s="53"/>
      <c r="AR118" s="53">
        <v>3.25</v>
      </c>
      <c r="AS118" s="53"/>
      <c r="AT118" s="53"/>
      <c r="AU118" s="51">
        <f t="shared" si="9"/>
        <v>9.75</v>
      </c>
      <c r="AV118" s="51">
        <f t="shared" si="10"/>
        <v>65</v>
      </c>
      <c r="AW118" s="51">
        <f t="shared" si="11"/>
        <v>39</v>
      </c>
    </row>
    <row r="119" spans="1:49" ht="23.1" customHeight="1" x14ac:dyDescent="0.3">
      <c r="A119" s="18">
        <v>116</v>
      </c>
      <c r="B119" s="18" t="s">
        <v>258</v>
      </c>
      <c r="C119" s="91" t="s">
        <v>259</v>
      </c>
      <c r="D119" s="18" t="s">
        <v>207</v>
      </c>
      <c r="E119" s="18" t="s">
        <v>15</v>
      </c>
      <c r="F119" s="39">
        <v>4</v>
      </c>
      <c r="G119" s="39">
        <v>4</v>
      </c>
      <c r="H119" s="39">
        <v>4</v>
      </c>
      <c r="I119" s="39">
        <v>5</v>
      </c>
      <c r="J119" s="39">
        <v>4</v>
      </c>
      <c r="K119" s="39">
        <v>4</v>
      </c>
      <c r="L119" s="18"/>
      <c r="M119" s="18"/>
      <c r="N119" s="51">
        <f>Capstones!$F119+Capstones!$G119+Capstones!$H119+Capstones!$I119+Capstones!$J119+Capstones!$K119</f>
        <v>25</v>
      </c>
      <c r="O119" s="51">
        <f>Capstones!$N119/30*100</f>
        <v>83.333333333333343</v>
      </c>
      <c r="P119" s="51">
        <f>Capstones!$O119*0.6</f>
        <v>50.000000000000007</v>
      </c>
      <c r="Q119" s="39">
        <v>4</v>
      </c>
      <c r="R119" s="39">
        <v>4</v>
      </c>
      <c r="S119" s="39"/>
      <c r="T119" s="39">
        <v>3</v>
      </c>
      <c r="U119" s="39"/>
      <c r="V119" s="39">
        <v>4</v>
      </c>
      <c r="W119" s="39">
        <v>2</v>
      </c>
      <c r="X119" s="39"/>
      <c r="Y119" s="50">
        <f>Capstones!$Q119+Capstones!$R119+Capstones!$T119+Capstones!$V119+Capstones!$W119</f>
        <v>17</v>
      </c>
      <c r="Z119" s="50">
        <f>Capstones!$Y119/25*100</f>
        <v>68</v>
      </c>
      <c r="AA119" s="50">
        <f>Capstones!$Z119*0.6</f>
        <v>40.799999999999997</v>
      </c>
      <c r="AB119" s="39"/>
      <c r="AC119" s="39">
        <v>5</v>
      </c>
      <c r="AD119" s="39">
        <v>5</v>
      </c>
      <c r="AE119" s="39">
        <v>5</v>
      </c>
      <c r="AF119" s="39">
        <v>5</v>
      </c>
      <c r="AG119" s="39">
        <v>4</v>
      </c>
      <c r="AH119" s="39">
        <v>4</v>
      </c>
      <c r="AI119" s="39"/>
      <c r="AJ119" s="51">
        <f t="shared" si="6"/>
        <v>28</v>
      </c>
      <c r="AK119" s="51">
        <f t="shared" si="7"/>
        <v>93.333333333333329</v>
      </c>
      <c r="AL119" s="51">
        <f t="shared" si="8"/>
        <v>55.999999999999993</v>
      </c>
      <c r="AM119" s="39">
        <v>3.3333333333333335</v>
      </c>
      <c r="AN119" s="39">
        <v>4</v>
      </c>
      <c r="AO119" s="39"/>
      <c r="AP119" s="39"/>
      <c r="AQ119" s="39"/>
      <c r="AR119" s="39">
        <v>4</v>
      </c>
      <c r="AS119" s="39"/>
      <c r="AT119" s="39"/>
      <c r="AU119" s="51">
        <f t="shared" si="9"/>
        <v>11.333333333333334</v>
      </c>
      <c r="AV119" s="51">
        <f t="shared" si="10"/>
        <v>75.555555555555571</v>
      </c>
      <c r="AW119" s="51">
        <f t="shared" si="11"/>
        <v>45.333333333333343</v>
      </c>
    </row>
    <row r="120" spans="1:49" ht="23.1" customHeight="1" x14ac:dyDescent="0.3">
      <c r="A120" s="88">
        <v>117</v>
      </c>
      <c r="B120" s="88" t="s">
        <v>260</v>
      </c>
      <c r="C120" s="90" t="s">
        <v>261</v>
      </c>
      <c r="D120" s="88" t="s">
        <v>23</v>
      </c>
      <c r="E120" s="88" t="s">
        <v>47</v>
      </c>
      <c r="F120" s="53">
        <v>4</v>
      </c>
      <c r="G120" s="53">
        <v>4</v>
      </c>
      <c r="H120" s="53">
        <v>5</v>
      </c>
      <c r="I120" s="53">
        <v>5</v>
      </c>
      <c r="J120" s="53">
        <v>4</v>
      </c>
      <c r="K120" s="53">
        <v>4</v>
      </c>
      <c r="L120" s="88"/>
      <c r="M120" s="88"/>
      <c r="N120" s="50">
        <f>Capstones!$F120+Capstones!$G120+Capstones!$H120+Capstones!$I120+Capstones!$J120+Capstones!$K120</f>
        <v>26</v>
      </c>
      <c r="O120" s="50">
        <f>Capstones!$N120/30*100</f>
        <v>86.666666666666671</v>
      </c>
      <c r="P120" s="50">
        <f>Capstones!$O120*0.6</f>
        <v>52</v>
      </c>
      <c r="Q120" s="53">
        <v>4</v>
      </c>
      <c r="R120" s="53">
        <v>4.333333333333333</v>
      </c>
      <c r="S120" s="53"/>
      <c r="T120" s="53">
        <v>4</v>
      </c>
      <c r="U120" s="53"/>
      <c r="V120" s="53">
        <v>4</v>
      </c>
      <c r="W120" s="53">
        <v>2</v>
      </c>
      <c r="X120" s="53"/>
      <c r="Y120" s="50">
        <f>Capstones!$Q120+Capstones!$R120+Capstones!$T120+Capstones!$V120+Capstones!$W120</f>
        <v>18.333333333333332</v>
      </c>
      <c r="Z120" s="50">
        <f>Capstones!$Y120/25*100</f>
        <v>73.333333333333329</v>
      </c>
      <c r="AA120" s="50">
        <f>Capstones!$Z120*0.6</f>
        <v>43.999999999999993</v>
      </c>
      <c r="AB120" s="53"/>
      <c r="AC120" s="53">
        <v>4.666666666666667</v>
      </c>
      <c r="AD120" s="53">
        <v>4</v>
      </c>
      <c r="AE120" s="53">
        <v>4</v>
      </c>
      <c r="AF120" s="53">
        <v>0</v>
      </c>
      <c r="AG120" s="53">
        <v>4</v>
      </c>
      <c r="AH120" s="53">
        <v>5</v>
      </c>
      <c r="AI120" s="53"/>
      <c r="AJ120" s="51">
        <f t="shared" si="6"/>
        <v>21.666666666666668</v>
      </c>
      <c r="AK120" s="51">
        <f t="shared" si="7"/>
        <v>72.222222222222214</v>
      </c>
      <c r="AL120" s="51">
        <f t="shared" si="8"/>
        <v>43.333333333333329</v>
      </c>
      <c r="AM120" s="53">
        <v>4.333333333333333</v>
      </c>
      <c r="AN120" s="53">
        <v>4</v>
      </c>
      <c r="AO120" s="53"/>
      <c r="AP120" s="53"/>
      <c r="AQ120" s="53"/>
      <c r="AR120" s="53">
        <v>4.25</v>
      </c>
      <c r="AS120" s="53"/>
      <c r="AT120" s="53"/>
      <c r="AU120" s="51">
        <f t="shared" si="9"/>
        <v>12.583333333333332</v>
      </c>
      <c r="AV120" s="51">
        <f t="shared" si="10"/>
        <v>83.888888888888886</v>
      </c>
      <c r="AW120" s="51">
        <f t="shared" si="11"/>
        <v>50.333333333333329</v>
      </c>
    </row>
    <row r="121" spans="1:49" ht="23.1" customHeight="1" x14ac:dyDescent="0.3">
      <c r="A121" s="18">
        <v>118</v>
      </c>
      <c r="B121" s="18" t="s">
        <v>262</v>
      </c>
      <c r="C121" s="91" t="s">
        <v>263</v>
      </c>
      <c r="D121" s="18" t="s">
        <v>23</v>
      </c>
      <c r="E121" s="18" t="s">
        <v>15</v>
      </c>
      <c r="F121" s="39">
        <v>3</v>
      </c>
      <c r="G121" s="39">
        <v>3</v>
      </c>
      <c r="H121" s="39">
        <v>4</v>
      </c>
      <c r="I121" s="39">
        <v>3</v>
      </c>
      <c r="J121" s="39">
        <v>3</v>
      </c>
      <c r="K121" s="39">
        <v>3</v>
      </c>
      <c r="L121" s="18"/>
      <c r="M121" s="18"/>
      <c r="N121" s="51">
        <f>Capstones!$F121+Capstones!$G121+Capstones!$H121+Capstones!$I121+Capstones!$J121+Capstones!$K121</f>
        <v>19</v>
      </c>
      <c r="O121" s="51">
        <f>Capstones!$N121/30*100</f>
        <v>63.333333333333329</v>
      </c>
      <c r="P121" s="51">
        <f>Capstones!$O121*0.6</f>
        <v>37.999999999999993</v>
      </c>
      <c r="Q121" s="39">
        <v>2</v>
      </c>
      <c r="R121" s="39">
        <v>3</v>
      </c>
      <c r="S121" s="39"/>
      <c r="T121" s="39">
        <v>1</v>
      </c>
      <c r="U121" s="39"/>
      <c r="V121" s="39">
        <v>2.3333333333333335</v>
      </c>
      <c r="W121" s="39">
        <v>2</v>
      </c>
      <c r="X121" s="39"/>
      <c r="Y121" s="50">
        <f>Capstones!$Q121+Capstones!$R121+Capstones!$T121+Capstones!$V121+Capstones!$W121</f>
        <v>10.333333333333334</v>
      </c>
      <c r="Z121" s="50">
        <f>Capstones!$Y121/25*100</f>
        <v>41.333333333333336</v>
      </c>
      <c r="AA121" s="50">
        <f>Capstones!$Z121*0.6</f>
        <v>24.8</v>
      </c>
      <c r="AB121" s="39"/>
      <c r="AC121" s="39">
        <v>2.5</v>
      </c>
      <c r="AD121" s="39">
        <v>2</v>
      </c>
      <c r="AE121" s="39">
        <v>2</v>
      </c>
      <c r="AF121" s="39">
        <v>2</v>
      </c>
      <c r="AG121" s="39">
        <v>2.5</v>
      </c>
      <c r="AH121" s="39">
        <v>2</v>
      </c>
      <c r="AI121" s="39"/>
      <c r="AJ121" s="51">
        <f t="shared" si="6"/>
        <v>13</v>
      </c>
      <c r="AK121" s="51">
        <f t="shared" si="7"/>
        <v>43.333333333333336</v>
      </c>
      <c r="AL121" s="51">
        <f t="shared" si="8"/>
        <v>26</v>
      </c>
      <c r="AM121" s="39">
        <v>3</v>
      </c>
      <c r="AN121" s="39">
        <v>3</v>
      </c>
      <c r="AO121" s="39"/>
      <c r="AP121" s="39"/>
      <c r="AQ121" s="39"/>
      <c r="AR121" s="39">
        <v>3</v>
      </c>
      <c r="AS121" s="39"/>
      <c r="AT121" s="39"/>
      <c r="AU121" s="51">
        <f t="shared" si="9"/>
        <v>9</v>
      </c>
      <c r="AV121" s="51">
        <f t="shared" si="10"/>
        <v>60</v>
      </c>
      <c r="AW121" s="51">
        <f t="shared" si="11"/>
        <v>36</v>
      </c>
    </row>
    <row r="122" spans="1:49" ht="23.1" customHeight="1" x14ac:dyDescent="0.3">
      <c r="A122" s="88">
        <v>119</v>
      </c>
      <c r="B122" s="88" t="s">
        <v>264</v>
      </c>
      <c r="C122" s="90" t="s">
        <v>265</v>
      </c>
      <c r="D122" s="88" t="s">
        <v>23</v>
      </c>
      <c r="E122" s="88" t="s">
        <v>15</v>
      </c>
      <c r="F122" s="53">
        <v>4</v>
      </c>
      <c r="G122" s="53">
        <v>3.6666666666666665</v>
      </c>
      <c r="H122" s="53">
        <v>4</v>
      </c>
      <c r="I122" s="53">
        <v>3</v>
      </c>
      <c r="J122" s="53">
        <v>3</v>
      </c>
      <c r="K122" s="53">
        <v>3</v>
      </c>
      <c r="L122" s="88"/>
      <c r="M122" s="88"/>
      <c r="N122" s="50">
        <f>Capstones!$F122+Capstones!$G122+Capstones!$H122+Capstones!$I122+Capstones!$J122+Capstones!$K122</f>
        <v>20.666666666666664</v>
      </c>
      <c r="O122" s="50">
        <f>Capstones!$N122/30*100</f>
        <v>68.888888888888872</v>
      </c>
      <c r="P122" s="50">
        <f>Capstones!$O122*0.6</f>
        <v>41.333333333333321</v>
      </c>
      <c r="Q122" s="53">
        <v>4</v>
      </c>
      <c r="R122" s="53">
        <v>3.6666666666666665</v>
      </c>
      <c r="S122" s="53"/>
      <c r="T122" s="53">
        <v>4</v>
      </c>
      <c r="U122" s="53"/>
      <c r="V122" s="53">
        <v>3.6666666666666665</v>
      </c>
      <c r="W122" s="53">
        <v>5</v>
      </c>
      <c r="X122" s="53"/>
      <c r="Y122" s="50">
        <f>Capstones!$Q122+Capstones!$R122+Capstones!$T122+Capstones!$V122+Capstones!$W122</f>
        <v>20.333333333333332</v>
      </c>
      <c r="Z122" s="50">
        <f>Capstones!$Y122/25*100</f>
        <v>81.333333333333329</v>
      </c>
      <c r="AA122" s="50">
        <f>Capstones!$Z122*0.6</f>
        <v>48.8</v>
      </c>
      <c r="AB122" s="53"/>
      <c r="AC122" s="53">
        <v>3.6666666666666665</v>
      </c>
      <c r="AD122" s="53">
        <v>2.5</v>
      </c>
      <c r="AE122" s="53">
        <v>2.5</v>
      </c>
      <c r="AF122" s="53">
        <v>3</v>
      </c>
      <c r="AG122" s="53">
        <v>3</v>
      </c>
      <c r="AH122" s="53">
        <v>3</v>
      </c>
      <c r="AI122" s="53"/>
      <c r="AJ122" s="51">
        <f t="shared" si="6"/>
        <v>17.666666666666664</v>
      </c>
      <c r="AK122" s="51">
        <f t="shared" si="7"/>
        <v>58.888888888888879</v>
      </c>
      <c r="AL122" s="51">
        <f t="shared" si="8"/>
        <v>35.333333333333329</v>
      </c>
      <c r="AM122" s="53">
        <v>4</v>
      </c>
      <c r="AN122" s="53">
        <v>3.75</v>
      </c>
      <c r="AO122" s="53"/>
      <c r="AP122" s="53"/>
      <c r="AQ122" s="53"/>
      <c r="AR122" s="53">
        <v>4</v>
      </c>
      <c r="AS122" s="53"/>
      <c r="AT122" s="53"/>
      <c r="AU122" s="51">
        <f t="shared" si="9"/>
        <v>11.75</v>
      </c>
      <c r="AV122" s="51">
        <f t="shared" si="10"/>
        <v>78.333333333333329</v>
      </c>
      <c r="AW122" s="51">
        <f t="shared" si="11"/>
        <v>46.999999999999993</v>
      </c>
    </row>
    <row r="123" spans="1:49" ht="23.1" customHeight="1" x14ac:dyDescent="0.3">
      <c r="A123" s="18">
        <v>120</v>
      </c>
      <c r="B123" s="18" t="s">
        <v>266</v>
      </c>
      <c r="C123" s="91" t="s">
        <v>267</v>
      </c>
      <c r="D123" s="18" t="s">
        <v>27</v>
      </c>
      <c r="E123" s="18" t="s">
        <v>24</v>
      </c>
      <c r="F123" s="39">
        <v>2</v>
      </c>
      <c r="G123" s="39">
        <v>1.6666666666666667</v>
      </c>
      <c r="H123" s="39">
        <v>2</v>
      </c>
      <c r="I123" s="39">
        <v>2</v>
      </c>
      <c r="J123" s="39">
        <v>2</v>
      </c>
      <c r="K123" s="39">
        <v>2</v>
      </c>
      <c r="L123" s="18"/>
      <c r="M123" s="18"/>
      <c r="N123" s="51">
        <f>Capstones!$F123+Capstones!$G123+Capstones!$H123+Capstones!$I123+Capstones!$J123+Capstones!$K123</f>
        <v>11.666666666666668</v>
      </c>
      <c r="O123" s="51">
        <f>Capstones!$N123/30*100</f>
        <v>38.888888888888893</v>
      </c>
      <c r="P123" s="51">
        <f>Capstones!$O123*0.6</f>
        <v>23.333333333333336</v>
      </c>
      <c r="Q123" s="39">
        <v>4</v>
      </c>
      <c r="R123" s="39">
        <v>4</v>
      </c>
      <c r="S123" s="39"/>
      <c r="T123" s="39">
        <v>4</v>
      </c>
      <c r="U123" s="39"/>
      <c r="V123" s="39">
        <v>3.3333333333333335</v>
      </c>
      <c r="W123" s="87">
        <v>2</v>
      </c>
      <c r="X123" s="87"/>
      <c r="Y123" s="50">
        <f>Capstones!$Q123+Capstones!$R123+Capstones!$T123+Capstones!$V123+Capstones!$W123</f>
        <v>17.333333333333336</v>
      </c>
      <c r="Z123" s="50">
        <f>Capstones!$Y123/25*100</f>
        <v>69.333333333333343</v>
      </c>
      <c r="AA123" s="50">
        <f>Capstones!$Z123*0.6</f>
        <v>41.6</v>
      </c>
      <c r="AB123" s="39"/>
      <c r="AC123" s="39">
        <v>5</v>
      </c>
      <c r="AD123" s="39">
        <v>4</v>
      </c>
      <c r="AE123" s="39">
        <v>4</v>
      </c>
      <c r="AF123" s="39">
        <v>3</v>
      </c>
      <c r="AG123" s="39">
        <v>3</v>
      </c>
      <c r="AH123" s="39">
        <v>3</v>
      </c>
      <c r="AI123" s="39"/>
      <c r="AJ123" s="51">
        <f t="shared" si="6"/>
        <v>22</v>
      </c>
      <c r="AK123" s="51">
        <f t="shared" si="7"/>
        <v>73.333333333333329</v>
      </c>
      <c r="AL123" s="51">
        <f t="shared" si="8"/>
        <v>43.999999999999993</v>
      </c>
      <c r="AM123" s="39">
        <v>2.3333333333333335</v>
      </c>
      <c r="AN123" s="39">
        <v>3.5</v>
      </c>
      <c r="AO123" s="39"/>
      <c r="AP123" s="39"/>
      <c r="AQ123" s="39"/>
      <c r="AR123" s="39">
        <v>2.25</v>
      </c>
      <c r="AS123" s="87"/>
      <c r="AT123" s="39"/>
      <c r="AU123" s="51">
        <f t="shared" si="9"/>
        <v>8.0833333333333339</v>
      </c>
      <c r="AV123" s="51">
        <f t="shared" si="10"/>
        <v>53.8888888888889</v>
      </c>
      <c r="AW123" s="51">
        <f t="shared" si="11"/>
        <v>32.333333333333336</v>
      </c>
    </row>
    <row r="124" spans="1:49" ht="23.1" customHeight="1" x14ac:dyDescent="0.3">
      <c r="A124" s="88">
        <v>121</v>
      </c>
      <c r="B124" s="88" t="s">
        <v>268</v>
      </c>
      <c r="C124" s="90" t="s">
        <v>269</v>
      </c>
      <c r="D124" s="88" t="s">
        <v>27</v>
      </c>
      <c r="E124" s="88" t="s">
        <v>15</v>
      </c>
      <c r="F124" s="53">
        <v>4</v>
      </c>
      <c r="G124" s="53">
        <v>4.333333333333333</v>
      </c>
      <c r="H124" s="53">
        <v>4</v>
      </c>
      <c r="I124" s="53">
        <v>3</v>
      </c>
      <c r="J124" s="53">
        <v>3</v>
      </c>
      <c r="K124" s="53">
        <v>4</v>
      </c>
      <c r="L124" s="88"/>
      <c r="M124" s="88"/>
      <c r="N124" s="50">
        <f>Capstones!$F124+Capstones!$G124+Capstones!$H124+Capstones!$I124+Capstones!$J124+Capstones!$K124</f>
        <v>22.333333333333332</v>
      </c>
      <c r="O124" s="50">
        <f>Capstones!$N124/30*100</f>
        <v>74.444444444444429</v>
      </c>
      <c r="P124" s="50">
        <f>Capstones!$O124*0.6</f>
        <v>44.666666666666657</v>
      </c>
      <c r="Q124" s="53">
        <v>2</v>
      </c>
      <c r="R124" s="53">
        <v>2</v>
      </c>
      <c r="S124" s="53"/>
      <c r="T124" s="53">
        <v>1</v>
      </c>
      <c r="U124" s="53"/>
      <c r="V124" s="53">
        <v>2.6666666666666665</v>
      </c>
      <c r="W124" s="53">
        <v>2</v>
      </c>
      <c r="X124" s="53"/>
      <c r="Y124" s="50">
        <f>Capstones!$Q124+Capstones!$R124+Capstones!$T124+Capstones!$V124+Capstones!$W124</f>
        <v>9.6666666666666661</v>
      </c>
      <c r="Z124" s="50">
        <f>Capstones!$Y124/25*100</f>
        <v>38.666666666666664</v>
      </c>
      <c r="AA124" s="50">
        <f>Capstones!$Z124*0.6</f>
        <v>23.2</v>
      </c>
      <c r="AB124" s="53"/>
      <c r="AC124" s="53">
        <v>3.3333333333333335</v>
      </c>
      <c r="AD124" s="53">
        <v>4</v>
      </c>
      <c r="AE124" s="53">
        <v>4</v>
      </c>
      <c r="AF124" s="53">
        <v>4</v>
      </c>
      <c r="AG124" s="53">
        <v>3</v>
      </c>
      <c r="AH124" s="53">
        <v>3</v>
      </c>
      <c r="AI124" s="88"/>
      <c r="AJ124" s="51">
        <f t="shared" si="6"/>
        <v>21.333333333333336</v>
      </c>
      <c r="AK124" s="51">
        <f t="shared" si="7"/>
        <v>71.111111111111114</v>
      </c>
      <c r="AL124" s="51">
        <f t="shared" si="8"/>
        <v>42.666666666666664</v>
      </c>
      <c r="AM124" s="53">
        <v>2</v>
      </c>
      <c r="AN124" s="53">
        <v>2.5</v>
      </c>
      <c r="AO124" s="53"/>
      <c r="AP124" s="53"/>
      <c r="AQ124" s="53"/>
      <c r="AR124" s="53">
        <v>2.25</v>
      </c>
      <c r="AS124" s="53"/>
      <c r="AT124" s="88"/>
      <c r="AU124" s="51">
        <f t="shared" si="9"/>
        <v>6.75</v>
      </c>
      <c r="AV124" s="51">
        <f t="shared" si="10"/>
        <v>45</v>
      </c>
      <c r="AW124" s="51">
        <f t="shared" si="11"/>
        <v>27</v>
      </c>
    </row>
    <row r="125" spans="1:49" ht="23.1" customHeight="1" x14ac:dyDescent="0.3">
      <c r="A125" s="18">
        <v>122</v>
      </c>
      <c r="B125" s="18" t="s">
        <v>270</v>
      </c>
      <c r="C125" s="91" t="s">
        <v>271</v>
      </c>
      <c r="D125" s="18" t="s">
        <v>27</v>
      </c>
      <c r="E125" s="18" t="s">
        <v>15</v>
      </c>
      <c r="F125" s="39">
        <v>4</v>
      </c>
      <c r="G125" s="39">
        <v>3.6666666666666665</v>
      </c>
      <c r="H125" s="39">
        <v>4</v>
      </c>
      <c r="I125" s="39">
        <v>3</v>
      </c>
      <c r="J125" s="39">
        <v>4</v>
      </c>
      <c r="K125" s="39">
        <v>3</v>
      </c>
      <c r="L125" s="18"/>
      <c r="M125" s="18"/>
      <c r="N125" s="51">
        <f>Capstones!$F125+Capstones!$G125+Capstones!$H125+Capstones!$I125+Capstones!$J125+Capstones!$K125</f>
        <v>21.666666666666664</v>
      </c>
      <c r="O125" s="51">
        <f>Capstones!$N125/30*100</f>
        <v>72.222222222222214</v>
      </c>
      <c r="P125" s="51">
        <f>Capstones!$O125*0.6</f>
        <v>43.333333333333329</v>
      </c>
      <c r="Q125" s="39">
        <v>2</v>
      </c>
      <c r="R125" s="39">
        <v>3.6666666666666665</v>
      </c>
      <c r="S125" s="39"/>
      <c r="T125" s="39">
        <v>3</v>
      </c>
      <c r="U125" s="39"/>
      <c r="V125" s="39">
        <v>3.6666666666666665</v>
      </c>
      <c r="W125" s="39">
        <v>3</v>
      </c>
      <c r="X125" s="39"/>
      <c r="Y125" s="50">
        <f>Capstones!$Q125+Capstones!$R125+Capstones!$T125+Capstones!$V125+Capstones!$W125</f>
        <v>15.333333333333332</v>
      </c>
      <c r="Z125" s="50">
        <f>Capstones!$Y125/25*100</f>
        <v>61.333333333333329</v>
      </c>
      <c r="AA125" s="50">
        <f>Capstones!$Z125*0.6</f>
        <v>36.799999999999997</v>
      </c>
      <c r="AB125" s="39"/>
      <c r="AC125" s="39">
        <v>3.5</v>
      </c>
      <c r="AD125" s="39">
        <v>2.5</v>
      </c>
      <c r="AE125" s="39">
        <v>2.5</v>
      </c>
      <c r="AF125" s="39">
        <v>3</v>
      </c>
      <c r="AG125" s="39">
        <v>3.5</v>
      </c>
      <c r="AH125" s="39">
        <v>3</v>
      </c>
      <c r="AI125" s="18"/>
      <c r="AJ125" s="51">
        <f t="shared" si="6"/>
        <v>18</v>
      </c>
      <c r="AK125" s="51">
        <f t="shared" si="7"/>
        <v>60</v>
      </c>
      <c r="AL125" s="51">
        <f t="shared" si="8"/>
        <v>36</v>
      </c>
      <c r="AM125" s="39">
        <v>2.6666666666666665</v>
      </c>
      <c r="AN125" s="39">
        <v>4</v>
      </c>
      <c r="AO125" s="39"/>
      <c r="AP125" s="39"/>
      <c r="AQ125" s="39"/>
      <c r="AR125" s="39">
        <v>2.75</v>
      </c>
      <c r="AS125" s="39"/>
      <c r="AT125" s="18"/>
      <c r="AU125" s="51">
        <f t="shared" si="9"/>
        <v>9.4166666666666661</v>
      </c>
      <c r="AV125" s="51">
        <f t="shared" si="10"/>
        <v>62.777777777777779</v>
      </c>
      <c r="AW125" s="51">
        <f t="shared" si="11"/>
        <v>37.666666666666664</v>
      </c>
    </row>
    <row r="126" spans="1:49" ht="23.1" customHeight="1" x14ac:dyDescent="0.3">
      <c r="A126" s="88">
        <v>123</v>
      </c>
      <c r="B126" s="88" t="s">
        <v>272</v>
      </c>
      <c r="C126" s="90" t="s">
        <v>273</v>
      </c>
      <c r="D126" s="88" t="s">
        <v>27</v>
      </c>
      <c r="E126" s="88" t="s">
        <v>15</v>
      </c>
      <c r="F126" s="53">
        <v>3</v>
      </c>
      <c r="G126" s="53">
        <v>2.6666666666666665</v>
      </c>
      <c r="H126" s="53">
        <v>4</v>
      </c>
      <c r="I126" s="53">
        <v>4</v>
      </c>
      <c r="J126" s="53">
        <v>3</v>
      </c>
      <c r="K126" s="53">
        <v>3</v>
      </c>
      <c r="L126" s="88"/>
      <c r="M126" s="88"/>
      <c r="N126" s="50">
        <f>Capstones!$F126+Capstones!$G126+Capstones!$H126+Capstones!$I126+Capstones!$J126+Capstones!$K126</f>
        <v>19.666666666666664</v>
      </c>
      <c r="O126" s="50">
        <f>Capstones!$N126/30*100</f>
        <v>65.555555555555543</v>
      </c>
      <c r="P126" s="50">
        <f>Capstones!$O126*0.6</f>
        <v>39.333333333333321</v>
      </c>
      <c r="Q126" s="53">
        <v>4</v>
      </c>
      <c r="R126" s="53">
        <v>3.6666666666666665</v>
      </c>
      <c r="S126" s="53"/>
      <c r="T126" s="53">
        <v>4</v>
      </c>
      <c r="U126" s="53"/>
      <c r="V126" s="53">
        <v>3</v>
      </c>
      <c r="W126" s="53">
        <v>2</v>
      </c>
      <c r="X126" s="53"/>
      <c r="Y126" s="50">
        <f>Capstones!$Q126+Capstones!$R126+Capstones!$T126+Capstones!$V126+Capstones!$W126</f>
        <v>16.666666666666664</v>
      </c>
      <c r="Z126" s="50">
        <f>Capstones!$Y126/25*100</f>
        <v>66.666666666666657</v>
      </c>
      <c r="AA126" s="50">
        <f>Capstones!$Z126*0.6</f>
        <v>39.999999999999993</v>
      </c>
      <c r="AB126" s="53"/>
      <c r="AC126" s="53">
        <v>4.833333333333333</v>
      </c>
      <c r="AD126" s="53">
        <v>4.5</v>
      </c>
      <c r="AE126" s="53">
        <v>4.5</v>
      </c>
      <c r="AF126" s="53">
        <v>4</v>
      </c>
      <c r="AG126" s="53">
        <v>4.5</v>
      </c>
      <c r="AH126" s="53">
        <v>4</v>
      </c>
      <c r="AI126" s="53"/>
      <c r="AJ126" s="51">
        <f t="shared" si="6"/>
        <v>26.333333333333332</v>
      </c>
      <c r="AK126" s="51">
        <f t="shared" si="7"/>
        <v>87.777777777777771</v>
      </c>
      <c r="AL126" s="51">
        <f t="shared" si="8"/>
        <v>52.666666666666664</v>
      </c>
      <c r="AM126" s="53">
        <v>5</v>
      </c>
      <c r="AN126" s="53">
        <v>3.5</v>
      </c>
      <c r="AO126" s="53"/>
      <c r="AP126" s="53"/>
      <c r="AQ126" s="53"/>
      <c r="AR126" s="53">
        <v>4.5</v>
      </c>
      <c r="AS126" s="53"/>
      <c r="AT126" s="53"/>
      <c r="AU126" s="51">
        <f t="shared" si="9"/>
        <v>13</v>
      </c>
      <c r="AV126" s="51">
        <f t="shared" si="10"/>
        <v>86.666666666666671</v>
      </c>
      <c r="AW126" s="51">
        <f t="shared" si="11"/>
        <v>52</v>
      </c>
    </row>
    <row r="127" spans="1:49" ht="23.1" customHeight="1" x14ac:dyDescent="0.3">
      <c r="A127" s="18">
        <v>124</v>
      </c>
      <c r="B127" s="18" t="s">
        <v>274</v>
      </c>
      <c r="C127" s="91" t="s">
        <v>275</v>
      </c>
      <c r="D127" s="18" t="s">
        <v>27</v>
      </c>
      <c r="E127" s="18" t="s">
        <v>24</v>
      </c>
      <c r="F127" s="39">
        <v>2</v>
      </c>
      <c r="G127" s="39">
        <v>1.3333333333333333</v>
      </c>
      <c r="H127" s="39">
        <v>2</v>
      </c>
      <c r="I127" s="39">
        <v>1.5</v>
      </c>
      <c r="J127" s="39">
        <v>1.5</v>
      </c>
      <c r="K127" s="39">
        <v>1</v>
      </c>
      <c r="L127" s="18"/>
      <c r="M127" s="18"/>
      <c r="N127" s="51">
        <f>Capstones!$F127+Capstones!$G127+Capstones!$H127+Capstones!$I127+Capstones!$J127+Capstones!$K127</f>
        <v>9.3333333333333321</v>
      </c>
      <c r="O127" s="51">
        <f>Capstones!$N127/30*100</f>
        <v>31.111111111111107</v>
      </c>
      <c r="P127" s="51">
        <f>Capstones!$O127*0.6</f>
        <v>18.666666666666664</v>
      </c>
      <c r="Q127" s="39">
        <v>5</v>
      </c>
      <c r="R127" s="39">
        <v>5</v>
      </c>
      <c r="S127" s="39"/>
      <c r="T127" s="39">
        <v>5</v>
      </c>
      <c r="U127" s="39"/>
      <c r="V127" s="39">
        <v>4.666666666666667</v>
      </c>
      <c r="W127" s="87">
        <v>4</v>
      </c>
      <c r="X127" s="87"/>
      <c r="Y127" s="50">
        <f>Capstones!$Q127+Capstones!$R127+Capstones!$T127+Capstones!$V127+Capstones!$W127</f>
        <v>23.666666666666668</v>
      </c>
      <c r="Z127" s="50">
        <f>Capstones!$Y127/25*100</f>
        <v>94.666666666666671</v>
      </c>
      <c r="AA127" s="50">
        <f>Capstones!$Z127*0.6</f>
        <v>56.800000000000004</v>
      </c>
      <c r="AB127" s="39"/>
      <c r="AC127" s="39">
        <v>3</v>
      </c>
      <c r="AD127" s="39">
        <v>4</v>
      </c>
      <c r="AE127" s="39">
        <v>4</v>
      </c>
      <c r="AF127" s="39">
        <v>4</v>
      </c>
      <c r="AG127" s="39">
        <v>3</v>
      </c>
      <c r="AH127" s="39">
        <v>4</v>
      </c>
      <c r="AI127" s="39"/>
      <c r="AJ127" s="51">
        <f t="shared" si="6"/>
        <v>22</v>
      </c>
      <c r="AK127" s="51">
        <f t="shared" si="7"/>
        <v>73.333333333333329</v>
      </c>
      <c r="AL127" s="51">
        <f t="shared" si="8"/>
        <v>43.999999999999993</v>
      </c>
      <c r="AM127" s="39">
        <v>4</v>
      </c>
      <c r="AN127" s="39">
        <v>3.5</v>
      </c>
      <c r="AO127" s="39"/>
      <c r="AP127" s="39"/>
      <c r="AQ127" s="39"/>
      <c r="AR127" s="39">
        <v>3.25</v>
      </c>
      <c r="AS127" s="87"/>
      <c r="AT127" s="39"/>
      <c r="AU127" s="51">
        <f t="shared" si="9"/>
        <v>10.75</v>
      </c>
      <c r="AV127" s="51">
        <f t="shared" si="10"/>
        <v>71.666666666666671</v>
      </c>
      <c r="AW127" s="51">
        <f t="shared" si="11"/>
        <v>43</v>
      </c>
    </row>
    <row r="128" spans="1:49" ht="23.1" customHeight="1" x14ac:dyDescent="0.3">
      <c r="A128" s="88">
        <v>125</v>
      </c>
      <c r="B128" s="88" t="s">
        <v>276</v>
      </c>
      <c r="C128" s="90" t="s">
        <v>277</v>
      </c>
      <c r="D128" s="88" t="s">
        <v>23</v>
      </c>
      <c r="E128" s="88" t="s">
        <v>47</v>
      </c>
      <c r="F128" s="53">
        <v>4</v>
      </c>
      <c r="G128" s="53">
        <v>3.6666666666666665</v>
      </c>
      <c r="H128" s="53">
        <v>3</v>
      </c>
      <c r="I128" s="53">
        <v>4</v>
      </c>
      <c r="J128" s="53">
        <v>4</v>
      </c>
      <c r="K128" s="53">
        <v>4</v>
      </c>
      <c r="L128" s="88"/>
      <c r="M128" s="88"/>
      <c r="N128" s="50">
        <f>Capstones!$F128+Capstones!$G128+Capstones!$H128+Capstones!$I128+Capstones!$J128+Capstones!$K128</f>
        <v>22.666666666666664</v>
      </c>
      <c r="O128" s="50">
        <f>Capstones!$N128/30*100</f>
        <v>75.555555555555543</v>
      </c>
      <c r="P128" s="50">
        <f>Capstones!$O128*0.6</f>
        <v>45.333333333333321</v>
      </c>
      <c r="Q128" s="53">
        <v>5</v>
      </c>
      <c r="R128" s="53">
        <v>5</v>
      </c>
      <c r="S128" s="53"/>
      <c r="T128" s="53">
        <v>4</v>
      </c>
      <c r="U128" s="53"/>
      <c r="V128" s="53">
        <v>4</v>
      </c>
      <c r="W128" s="53">
        <v>4</v>
      </c>
      <c r="X128" s="53"/>
      <c r="Y128" s="50">
        <f>Capstones!$Q128+Capstones!$R128+Capstones!$T128+Capstones!$V128+Capstones!$W128</f>
        <v>22</v>
      </c>
      <c r="Z128" s="50">
        <f>Capstones!$Y128/25*100</f>
        <v>88</v>
      </c>
      <c r="AA128" s="50">
        <f>Capstones!$Z128*0.6</f>
        <v>52.8</v>
      </c>
      <c r="AB128" s="53"/>
      <c r="AC128" s="53">
        <v>4.166666666666667</v>
      </c>
      <c r="AD128" s="53">
        <v>4</v>
      </c>
      <c r="AE128" s="53">
        <v>4</v>
      </c>
      <c r="AF128" s="53">
        <v>0</v>
      </c>
      <c r="AG128" s="53">
        <v>4</v>
      </c>
      <c r="AH128" s="53">
        <v>4</v>
      </c>
      <c r="AI128" s="53"/>
      <c r="AJ128" s="51">
        <f t="shared" si="6"/>
        <v>20.166666666666668</v>
      </c>
      <c r="AK128" s="51">
        <f t="shared" si="7"/>
        <v>67.222222222222229</v>
      </c>
      <c r="AL128" s="51">
        <f t="shared" si="8"/>
        <v>40.333333333333336</v>
      </c>
      <c r="AM128" s="53">
        <v>4</v>
      </c>
      <c r="AN128" s="53">
        <v>3.5</v>
      </c>
      <c r="AO128" s="53"/>
      <c r="AP128" s="53"/>
      <c r="AQ128" s="53"/>
      <c r="AR128" s="53">
        <v>4</v>
      </c>
      <c r="AS128" s="53"/>
      <c r="AT128" s="53"/>
      <c r="AU128" s="51">
        <f t="shared" si="9"/>
        <v>11.5</v>
      </c>
      <c r="AV128" s="51">
        <f t="shared" si="10"/>
        <v>76.666666666666671</v>
      </c>
      <c r="AW128" s="51">
        <f t="shared" si="11"/>
        <v>46</v>
      </c>
    </row>
    <row r="129" spans="1:49" ht="23.1" customHeight="1" x14ac:dyDescent="0.3">
      <c r="A129" s="18">
        <v>126</v>
      </c>
      <c r="B129" s="18" t="s">
        <v>278</v>
      </c>
      <c r="C129" s="91" t="s">
        <v>279</v>
      </c>
      <c r="D129" s="18" t="s">
        <v>23</v>
      </c>
      <c r="E129" s="18" t="s">
        <v>47</v>
      </c>
      <c r="F129" s="39">
        <v>2</v>
      </c>
      <c r="G129" s="39">
        <v>3.6666666666666665</v>
      </c>
      <c r="H129" s="39">
        <v>3</v>
      </c>
      <c r="I129" s="39">
        <v>4</v>
      </c>
      <c r="J129" s="39">
        <v>3</v>
      </c>
      <c r="K129" s="39">
        <v>4</v>
      </c>
      <c r="L129" s="18"/>
      <c r="M129" s="18"/>
      <c r="N129" s="51">
        <f>Capstones!$F129+Capstones!$G129+Capstones!$H129+Capstones!$I129+Capstones!$J129+Capstones!$K129</f>
        <v>19.666666666666664</v>
      </c>
      <c r="O129" s="51">
        <f>Capstones!$N129/30*100</f>
        <v>65.555555555555543</v>
      </c>
      <c r="P129" s="51">
        <f>Capstones!$O129*0.6</f>
        <v>39.333333333333321</v>
      </c>
      <c r="Q129" s="39">
        <v>3</v>
      </c>
      <c r="R129" s="39">
        <v>2.3333333333333335</v>
      </c>
      <c r="S129" s="39"/>
      <c r="T129" s="39">
        <v>2</v>
      </c>
      <c r="U129" s="39"/>
      <c r="V129" s="39">
        <v>2.6666666666666665</v>
      </c>
      <c r="W129" s="39">
        <v>2</v>
      </c>
      <c r="X129" s="39"/>
      <c r="Y129" s="50">
        <f>Capstones!$Q129+Capstones!$R129+Capstones!$T129+Capstones!$V129+Capstones!$W129</f>
        <v>12</v>
      </c>
      <c r="Z129" s="50">
        <f>Capstones!$Y129/25*100</f>
        <v>48</v>
      </c>
      <c r="AA129" s="50">
        <f>Capstones!$Z129*0.6</f>
        <v>28.799999999999997</v>
      </c>
      <c r="AB129" s="39"/>
      <c r="AC129" s="39">
        <v>3.6666666666666665</v>
      </c>
      <c r="AD129" s="39">
        <v>4</v>
      </c>
      <c r="AE129" s="39">
        <v>4</v>
      </c>
      <c r="AF129" s="39">
        <v>0</v>
      </c>
      <c r="AG129" s="39">
        <v>3</v>
      </c>
      <c r="AH129" s="39">
        <v>3</v>
      </c>
      <c r="AI129" s="18"/>
      <c r="AJ129" s="51">
        <f t="shared" si="6"/>
        <v>17.666666666666664</v>
      </c>
      <c r="AK129" s="51">
        <f t="shared" si="7"/>
        <v>58.888888888888879</v>
      </c>
      <c r="AL129" s="51">
        <f t="shared" si="8"/>
        <v>35.333333333333329</v>
      </c>
      <c r="AM129" s="39" t="s">
        <v>499</v>
      </c>
      <c r="AN129" s="39" t="s">
        <v>499</v>
      </c>
      <c r="AO129" s="39"/>
      <c r="AP129" s="39"/>
      <c r="AQ129" s="39"/>
      <c r="AR129" s="39" t="s">
        <v>499</v>
      </c>
      <c r="AS129" s="39"/>
      <c r="AT129" s="18"/>
      <c r="AU129" s="51">
        <f t="shared" si="9"/>
        <v>0</v>
      </c>
      <c r="AV129" s="51">
        <f t="shared" si="10"/>
        <v>0</v>
      </c>
      <c r="AW129" s="51">
        <f t="shared" si="11"/>
        <v>0</v>
      </c>
    </row>
    <row r="130" spans="1:49" ht="23.1" customHeight="1" x14ac:dyDescent="0.3">
      <c r="A130" s="88">
        <v>127</v>
      </c>
      <c r="B130" s="88" t="s">
        <v>280</v>
      </c>
      <c r="C130" s="90" t="s">
        <v>281</v>
      </c>
      <c r="D130" s="88" t="s">
        <v>23</v>
      </c>
      <c r="E130" s="88" t="s">
        <v>15</v>
      </c>
      <c r="F130" s="53">
        <v>3</v>
      </c>
      <c r="G130" s="53">
        <v>2.3333333333333335</v>
      </c>
      <c r="H130" s="53">
        <v>3</v>
      </c>
      <c r="I130" s="53">
        <v>3</v>
      </c>
      <c r="J130" s="53">
        <v>3</v>
      </c>
      <c r="K130" s="53">
        <v>3</v>
      </c>
      <c r="L130" s="88"/>
      <c r="M130" s="88"/>
      <c r="N130" s="50">
        <f>Capstones!$F130+Capstones!$G130+Capstones!$H130+Capstones!$I130+Capstones!$J130+Capstones!$K130</f>
        <v>17.333333333333336</v>
      </c>
      <c r="O130" s="50">
        <f>Capstones!$N130/30*100</f>
        <v>57.777777777777786</v>
      </c>
      <c r="P130" s="50">
        <f>Capstones!$O130*0.6</f>
        <v>34.666666666666671</v>
      </c>
      <c r="Q130" s="53">
        <v>5</v>
      </c>
      <c r="R130" s="53">
        <v>4</v>
      </c>
      <c r="S130" s="53"/>
      <c r="T130" s="53">
        <v>4</v>
      </c>
      <c r="U130" s="53"/>
      <c r="V130" s="53">
        <v>4.333333333333333</v>
      </c>
      <c r="W130" s="53">
        <v>3</v>
      </c>
      <c r="X130" s="53"/>
      <c r="Y130" s="50">
        <f>Capstones!$Q130+Capstones!$R130+Capstones!$T130+Capstones!$V130+Capstones!$W130</f>
        <v>20.333333333333332</v>
      </c>
      <c r="Z130" s="50">
        <f>Capstones!$Y130/25*100</f>
        <v>81.333333333333329</v>
      </c>
      <c r="AA130" s="50">
        <f>Capstones!$Z130*0.6</f>
        <v>48.8</v>
      </c>
      <c r="AB130" s="53"/>
      <c r="AC130" s="53">
        <v>4.333333333333333</v>
      </c>
      <c r="AD130" s="53">
        <v>4</v>
      </c>
      <c r="AE130" s="53">
        <v>4</v>
      </c>
      <c r="AF130" s="53">
        <v>5</v>
      </c>
      <c r="AG130" s="53">
        <v>4</v>
      </c>
      <c r="AH130" s="53">
        <v>5</v>
      </c>
      <c r="AI130" s="53"/>
      <c r="AJ130" s="51">
        <f t="shared" si="6"/>
        <v>26.333333333333332</v>
      </c>
      <c r="AK130" s="51">
        <f t="shared" si="7"/>
        <v>87.777777777777771</v>
      </c>
      <c r="AL130" s="51">
        <f t="shared" si="8"/>
        <v>52.666666666666664</v>
      </c>
      <c r="AM130" s="53">
        <v>3.3333333333333335</v>
      </c>
      <c r="AN130" s="53">
        <v>2</v>
      </c>
      <c r="AO130" s="53"/>
      <c r="AP130" s="53"/>
      <c r="AQ130" s="53"/>
      <c r="AR130" s="53">
        <v>3.5</v>
      </c>
      <c r="AS130" s="53"/>
      <c r="AT130" s="53"/>
      <c r="AU130" s="51">
        <f t="shared" si="9"/>
        <v>8.8333333333333339</v>
      </c>
      <c r="AV130" s="51">
        <f t="shared" si="10"/>
        <v>58.888888888888893</v>
      </c>
      <c r="AW130" s="51">
        <f t="shared" si="11"/>
        <v>35.333333333333336</v>
      </c>
    </row>
    <row r="131" spans="1:49" ht="23.1" customHeight="1" x14ac:dyDescent="0.3">
      <c r="A131" s="18">
        <v>128</v>
      </c>
      <c r="B131" s="18" t="s">
        <v>282</v>
      </c>
      <c r="C131" s="91" t="s">
        <v>283</v>
      </c>
      <c r="D131" s="18" t="s">
        <v>27</v>
      </c>
      <c r="E131" s="18" t="s">
        <v>15</v>
      </c>
      <c r="F131" s="39">
        <v>3</v>
      </c>
      <c r="G131" s="39">
        <v>2.3333333333333335</v>
      </c>
      <c r="H131" s="39">
        <v>3</v>
      </c>
      <c r="I131" s="39">
        <v>3</v>
      </c>
      <c r="J131" s="39">
        <v>3</v>
      </c>
      <c r="K131" s="39">
        <v>3</v>
      </c>
      <c r="L131" s="18"/>
      <c r="M131" s="18"/>
      <c r="N131" s="51">
        <f>Capstones!$F131+Capstones!$G131+Capstones!$H131+Capstones!$I131+Capstones!$J131+Capstones!$K131</f>
        <v>17.333333333333336</v>
      </c>
      <c r="O131" s="51">
        <f>Capstones!$N131/30*100</f>
        <v>57.777777777777786</v>
      </c>
      <c r="P131" s="51">
        <f>Capstones!$O131*0.6</f>
        <v>34.666666666666671</v>
      </c>
      <c r="Q131" s="39">
        <v>3</v>
      </c>
      <c r="R131" s="39">
        <v>2</v>
      </c>
      <c r="S131" s="39"/>
      <c r="T131" s="39">
        <v>2</v>
      </c>
      <c r="U131" s="39"/>
      <c r="V131" s="39">
        <v>2</v>
      </c>
      <c r="W131" s="39">
        <v>3</v>
      </c>
      <c r="X131" s="39"/>
      <c r="Y131" s="50">
        <f>Capstones!$Q131+Capstones!$R131+Capstones!$T131+Capstones!$V131+Capstones!$W131</f>
        <v>12</v>
      </c>
      <c r="Z131" s="50">
        <f>Capstones!$Y131/25*100</f>
        <v>48</v>
      </c>
      <c r="AA131" s="50">
        <f>Capstones!$Z131*0.6</f>
        <v>28.799999999999997</v>
      </c>
      <c r="AB131" s="39"/>
      <c r="AC131" s="39">
        <v>3</v>
      </c>
      <c r="AD131" s="39">
        <v>3</v>
      </c>
      <c r="AE131" s="39">
        <v>3</v>
      </c>
      <c r="AF131" s="39">
        <v>3</v>
      </c>
      <c r="AG131" s="39">
        <v>3</v>
      </c>
      <c r="AH131" s="39">
        <v>3</v>
      </c>
      <c r="AI131" s="39"/>
      <c r="AJ131" s="51">
        <f t="shared" si="6"/>
        <v>18</v>
      </c>
      <c r="AK131" s="51">
        <f t="shared" si="7"/>
        <v>60</v>
      </c>
      <c r="AL131" s="51">
        <f t="shared" si="8"/>
        <v>36</v>
      </c>
      <c r="AM131" s="39">
        <v>2</v>
      </c>
      <c r="AN131" s="39">
        <v>2.5</v>
      </c>
      <c r="AO131" s="39"/>
      <c r="AP131" s="39"/>
      <c r="AQ131" s="39"/>
      <c r="AR131" s="39">
        <v>2.5</v>
      </c>
      <c r="AS131" s="39"/>
      <c r="AT131" s="39"/>
      <c r="AU131" s="51">
        <f t="shared" si="9"/>
        <v>7</v>
      </c>
      <c r="AV131" s="51">
        <f t="shared" si="10"/>
        <v>46.666666666666664</v>
      </c>
      <c r="AW131" s="51">
        <f t="shared" si="11"/>
        <v>27.999999999999996</v>
      </c>
    </row>
    <row r="132" spans="1:49" ht="23.1" customHeight="1" x14ac:dyDescent="0.3">
      <c r="A132" s="88">
        <v>129</v>
      </c>
      <c r="B132" s="88" t="s">
        <v>284</v>
      </c>
      <c r="C132" s="90" t="s">
        <v>285</v>
      </c>
      <c r="D132" s="88" t="s">
        <v>23</v>
      </c>
      <c r="E132" s="88" t="s">
        <v>47</v>
      </c>
      <c r="F132" s="53">
        <v>3</v>
      </c>
      <c r="G132" s="53">
        <v>4</v>
      </c>
      <c r="H132" s="53">
        <v>4</v>
      </c>
      <c r="I132" s="53">
        <v>4</v>
      </c>
      <c r="J132" s="53">
        <v>3</v>
      </c>
      <c r="K132" s="53">
        <v>3</v>
      </c>
      <c r="L132" s="88"/>
      <c r="M132" s="88"/>
      <c r="N132" s="50">
        <f>Capstones!$F132+Capstones!$G132+Capstones!$H132+Capstones!$I132+Capstones!$J132+Capstones!$K132</f>
        <v>21</v>
      </c>
      <c r="O132" s="50">
        <f>Capstones!$N132/30*100</f>
        <v>70</v>
      </c>
      <c r="P132" s="50">
        <f>Capstones!$O132*0.6</f>
        <v>42</v>
      </c>
      <c r="Q132" s="53">
        <v>5</v>
      </c>
      <c r="R132" s="53">
        <v>5</v>
      </c>
      <c r="S132" s="53"/>
      <c r="T132" s="53">
        <v>5</v>
      </c>
      <c r="U132" s="53"/>
      <c r="V132" s="53">
        <v>4.333333333333333</v>
      </c>
      <c r="W132" s="53">
        <v>5</v>
      </c>
      <c r="X132" s="53"/>
      <c r="Y132" s="50">
        <f>Capstones!$Q132+Capstones!$R132+Capstones!$T132+Capstones!$V132+Capstones!$W132</f>
        <v>24.333333333333332</v>
      </c>
      <c r="Z132" s="50">
        <f>Capstones!$Y132/25*100</f>
        <v>97.333333333333329</v>
      </c>
      <c r="AA132" s="50">
        <f>Capstones!$Z132*0.6</f>
        <v>58.399999999999991</v>
      </c>
      <c r="AB132" s="53"/>
      <c r="AC132" s="53">
        <v>2.6666666666666665</v>
      </c>
      <c r="AD132" s="53">
        <v>3</v>
      </c>
      <c r="AE132" s="53">
        <v>3</v>
      </c>
      <c r="AF132" s="53">
        <v>0</v>
      </c>
      <c r="AG132" s="53">
        <v>5</v>
      </c>
      <c r="AH132" s="53">
        <v>3</v>
      </c>
      <c r="AI132" s="53"/>
      <c r="AJ132" s="51">
        <f t="shared" si="6"/>
        <v>16.666666666666664</v>
      </c>
      <c r="AK132" s="51">
        <f t="shared" si="7"/>
        <v>55.55555555555555</v>
      </c>
      <c r="AL132" s="51">
        <f t="shared" si="8"/>
        <v>33.333333333333329</v>
      </c>
      <c r="AM132" s="53">
        <v>4</v>
      </c>
      <c r="AN132" s="53">
        <v>4</v>
      </c>
      <c r="AO132" s="53"/>
      <c r="AP132" s="53"/>
      <c r="AQ132" s="53"/>
      <c r="AR132" s="53">
        <v>4.5</v>
      </c>
      <c r="AS132" s="53"/>
      <c r="AT132" s="53"/>
      <c r="AU132" s="51">
        <f t="shared" si="9"/>
        <v>12.5</v>
      </c>
      <c r="AV132" s="51">
        <f t="shared" si="10"/>
        <v>83.333333333333343</v>
      </c>
      <c r="AW132" s="51">
        <f t="shared" si="11"/>
        <v>50.000000000000007</v>
      </c>
    </row>
    <row r="133" spans="1:49" ht="23.1" customHeight="1" x14ac:dyDescent="0.3">
      <c r="A133" s="18">
        <v>130</v>
      </c>
      <c r="B133" s="18" t="s">
        <v>286</v>
      </c>
      <c r="C133" s="91" t="s">
        <v>287</v>
      </c>
      <c r="D133" s="18" t="s">
        <v>27</v>
      </c>
      <c r="E133" s="18" t="s">
        <v>24</v>
      </c>
      <c r="F133" s="39">
        <v>2</v>
      </c>
      <c r="G133" s="39">
        <v>2</v>
      </c>
      <c r="H133" s="39">
        <v>2</v>
      </c>
      <c r="I133" s="39">
        <v>2</v>
      </c>
      <c r="J133" s="39">
        <v>1.5</v>
      </c>
      <c r="K133" s="39">
        <v>1.5</v>
      </c>
      <c r="L133" s="18"/>
      <c r="M133" s="18"/>
      <c r="N133" s="51">
        <f>Capstones!$F133+Capstones!$G133+Capstones!$H133+Capstones!$I133+Capstones!$J133+Capstones!$K133</f>
        <v>11</v>
      </c>
      <c r="O133" s="51">
        <f>Capstones!$N133/30*100</f>
        <v>36.666666666666664</v>
      </c>
      <c r="P133" s="51">
        <f>Capstones!$O133*0.6</f>
        <v>21.999999999999996</v>
      </c>
      <c r="Q133" s="39">
        <v>4</v>
      </c>
      <c r="R133" s="39">
        <v>3.3333333333333335</v>
      </c>
      <c r="S133" s="39"/>
      <c r="T133" s="39">
        <v>4</v>
      </c>
      <c r="U133" s="39"/>
      <c r="V133" s="39">
        <v>4</v>
      </c>
      <c r="W133" s="39">
        <v>5</v>
      </c>
      <c r="X133" s="39"/>
      <c r="Y133" s="50">
        <f>Capstones!$Q133+Capstones!$R133+Capstones!$T133+Capstones!$V133+Capstones!$W133</f>
        <v>20.333333333333336</v>
      </c>
      <c r="Z133" s="50">
        <f>Capstones!$Y133/25*100</f>
        <v>81.333333333333343</v>
      </c>
      <c r="AA133" s="50">
        <f>Capstones!$Z133*0.6</f>
        <v>48.800000000000004</v>
      </c>
      <c r="AB133" s="39"/>
      <c r="AC133" s="39">
        <v>3.6666666666666665</v>
      </c>
      <c r="AD133" s="39">
        <v>4</v>
      </c>
      <c r="AE133" s="39">
        <v>4</v>
      </c>
      <c r="AF133" s="39">
        <v>3</v>
      </c>
      <c r="AG133" s="39">
        <v>5</v>
      </c>
      <c r="AH133" s="39">
        <v>4</v>
      </c>
      <c r="AI133" s="39"/>
      <c r="AJ133" s="51">
        <f t="shared" ref="AJ133:AJ196" si="12">AC133+AD133+AE133+AF133+AG133+AH133</f>
        <v>23.666666666666664</v>
      </c>
      <c r="AK133" s="51">
        <f t="shared" ref="AK133:AK196" si="13">AJ133/30*100</f>
        <v>78.888888888888886</v>
      </c>
      <c r="AL133" s="51">
        <f t="shared" ref="AL133:AL196" si="14">AK133*0.6</f>
        <v>47.333333333333329</v>
      </c>
      <c r="AM133" s="39">
        <v>3.3333333333333335</v>
      </c>
      <c r="AN133" s="39">
        <v>3.5</v>
      </c>
      <c r="AO133" s="39"/>
      <c r="AP133" s="39"/>
      <c r="AQ133" s="39"/>
      <c r="AR133" s="39">
        <v>3.5</v>
      </c>
      <c r="AS133" s="39"/>
      <c r="AT133" s="39"/>
      <c r="AU133" s="51">
        <f t="shared" ref="AU133:AU196" si="15">AM133+AN133+AR133</f>
        <v>10.333333333333334</v>
      </c>
      <c r="AV133" s="51">
        <f t="shared" ref="AV133:AV196" si="16">AU133/15*100</f>
        <v>68.888888888888886</v>
      </c>
      <c r="AW133" s="51">
        <f t="shared" ref="AW133:AW196" si="17">AV133*0.6</f>
        <v>41.333333333333329</v>
      </c>
    </row>
    <row r="134" spans="1:49" ht="23.1" customHeight="1" x14ac:dyDescent="0.3">
      <c r="A134" s="88">
        <v>131</v>
      </c>
      <c r="B134" s="88" t="s">
        <v>288</v>
      </c>
      <c r="C134" s="90" t="s">
        <v>289</v>
      </c>
      <c r="D134" s="88" t="s">
        <v>23</v>
      </c>
      <c r="E134" s="88" t="s">
        <v>47</v>
      </c>
      <c r="F134" s="53">
        <v>4</v>
      </c>
      <c r="G134" s="53">
        <v>5</v>
      </c>
      <c r="H134" s="53">
        <v>4</v>
      </c>
      <c r="I134" s="53">
        <v>5</v>
      </c>
      <c r="J134" s="53">
        <v>5</v>
      </c>
      <c r="K134" s="53">
        <v>5</v>
      </c>
      <c r="L134" s="88"/>
      <c r="M134" s="88"/>
      <c r="N134" s="50">
        <f>Capstones!$F134+Capstones!$G134+Capstones!$H134+Capstones!$I134+Capstones!$J134+Capstones!$K134</f>
        <v>28</v>
      </c>
      <c r="O134" s="50">
        <f>Capstones!$N134/30*100</f>
        <v>93.333333333333329</v>
      </c>
      <c r="P134" s="50">
        <f>Capstones!$O134*0.6</f>
        <v>55.999999999999993</v>
      </c>
      <c r="Q134" s="53">
        <v>5</v>
      </c>
      <c r="R134" s="53">
        <v>4.666666666666667</v>
      </c>
      <c r="S134" s="53"/>
      <c r="T134" s="53">
        <v>5</v>
      </c>
      <c r="U134" s="53"/>
      <c r="V134" s="53">
        <v>5</v>
      </c>
      <c r="W134" s="53">
        <v>5</v>
      </c>
      <c r="X134" s="53"/>
      <c r="Y134" s="50">
        <f>Capstones!$Q134+Capstones!$R134+Capstones!$T134+Capstones!$V134+Capstones!$W134</f>
        <v>24.666666666666668</v>
      </c>
      <c r="Z134" s="50">
        <f>Capstones!$Y134/25*100</f>
        <v>98.666666666666671</v>
      </c>
      <c r="AA134" s="50">
        <f>Capstones!$Z134*0.6</f>
        <v>59.2</v>
      </c>
      <c r="AB134" s="53"/>
      <c r="AC134" s="53">
        <v>4</v>
      </c>
      <c r="AD134" s="53">
        <v>4</v>
      </c>
      <c r="AE134" s="53">
        <v>4</v>
      </c>
      <c r="AF134" s="53">
        <v>0</v>
      </c>
      <c r="AG134" s="53">
        <v>3.5</v>
      </c>
      <c r="AH134" s="53">
        <v>4</v>
      </c>
      <c r="AI134" s="88"/>
      <c r="AJ134" s="51">
        <f t="shared" si="12"/>
        <v>19.5</v>
      </c>
      <c r="AK134" s="51">
        <f t="shared" si="13"/>
        <v>65</v>
      </c>
      <c r="AL134" s="51">
        <f t="shared" si="14"/>
        <v>39</v>
      </c>
      <c r="AM134" s="53">
        <v>3</v>
      </c>
      <c r="AN134" s="53">
        <v>4</v>
      </c>
      <c r="AO134" s="53"/>
      <c r="AP134" s="53"/>
      <c r="AQ134" s="53"/>
      <c r="AR134" s="53">
        <v>3.5</v>
      </c>
      <c r="AS134" s="53"/>
      <c r="AT134" s="88"/>
      <c r="AU134" s="51">
        <f t="shared" si="15"/>
        <v>10.5</v>
      </c>
      <c r="AV134" s="51">
        <f t="shared" si="16"/>
        <v>70</v>
      </c>
      <c r="AW134" s="51">
        <f t="shared" si="17"/>
        <v>42</v>
      </c>
    </row>
    <row r="135" spans="1:49" ht="23.1" customHeight="1" x14ac:dyDescent="0.3">
      <c r="A135" s="18">
        <v>132</v>
      </c>
      <c r="B135" s="18" t="s">
        <v>290</v>
      </c>
      <c r="C135" s="91" t="s">
        <v>291</v>
      </c>
      <c r="D135" s="18" t="s">
        <v>23</v>
      </c>
      <c r="E135" s="18" t="s">
        <v>24</v>
      </c>
      <c r="F135" s="39">
        <v>2.5</v>
      </c>
      <c r="G135" s="39">
        <v>2</v>
      </c>
      <c r="H135" s="39">
        <v>1.5</v>
      </c>
      <c r="I135" s="39">
        <v>1.5</v>
      </c>
      <c r="J135" s="39">
        <v>2</v>
      </c>
      <c r="K135" s="39">
        <v>2</v>
      </c>
      <c r="L135" s="18"/>
      <c r="M135" s="18"/>
      <c r="N135" s="51">
        <f>Capstones!$F135+Capstones!$G135+Capstones!$H135+Capstones!$I135+Capstones!$J135+Capstones!$K135</f>
        <v>11.5</v>
      </c>
      <c r="O135" s="51">
        <f>Capstones!$N135/30*100</f>
        <v>38.333333333333336</v>
      </c>
      <c r="P135" s="51">
        <f>Capstones!$O135*0.6</f>
        <v>23</v>
      </c>
      <c r="Q135" s="39">
        <v>3</v>
      </c>
      <c r="R135" s="39">
        <v>4</v>
      </c>
      <c r="S135" s="39"/>
      <c r="T135" s="39">
        <v>3</v>
      </c>
      <c r="U135" s="39"/>
      <c r="V135" s="39">
        <v>3.3333333333333335</v>
      </c>
      <c r="W135" s="39">
        <v>2</v>
      </c>
      <c r="X135" s="39"/>
      <c r="Y135" s="50">
        <f>Capstones!$Q135+Capstones!$R135+Capstones!$T135+Capstones!$V135+Capstones!$W135</f>
        <v>15.333333333333334</v>
      </c>
      <c r="Z135" s="50">
        <f>Capstones!$Y135/25*100</f>
        <v>61.333333333333343</v>
      </c>
      <c r="AA135" s="50">
        <f>Capstones!$Z135*0.6</f>
        <v>36.800000000000004</v>
      </c>
      <c r="AB135" s="39"/>
      <c r="AC135" s="39">
        <v>3</v>
      </c>
      <c r="AD135" s="39">
        <v>3</v>
      </c>
      <c r="AE135" s="39">
        <v>3</v>
      </c>
      <c r="AF135" s="39">
        <v>3</v>
      </c>
      <c r="AG135" s="39">
        <v>3</v>
      </c>
      <c r="AH135" s="39">
        <v>3</v>
      </c>
      <c r="AI135" s="39"/>
      <c r="AJ135" s="51">
        <f t="shared" si="12"/>
        <v>18</v>
      </c>
      <c r="AK135" s="51">
        <f t="shared" si="13"/>
        <v>60</v>
      </c>
      <c r="AL135" s="51">
        <f t="shared" si="14"/>
        <v>36</v>
      </c>
      <c r="AM135" s="39">
        <v>1.6666666666666667</v>
      </c>
      <c r="AN135" s="39">
        <v>3</v>
      </c>
      <c r="AO135" s="39"/>
      <c r="AP135" s="39"/>
      <c r="AQ135" s="39"/>
      <c r="AR135" s="39">
        <v>1.75</v>
      </c>
      <c r="AS135" s="39"/>
      <c r="AT135" s="39"/>
      <c r="AU135" s="51">
        <f t="shared" si="15"/>
        <v>6.416666666666667</v>
      </c>
      <c r="AV135" s="51">
        <f t="shared" si="16"/>
        <v>42.777777777777779</v>
      </c>
      <c r="AW135" s="51">
        <f t="shared" si="17"/>
        <v>25.666666666666668</v>
      </c>
    </row>
    <row r="136" spans="1:49" ht="23.1" customHeight="1" x14ac:dyDescent="0.3">
      <c r="A136" s="88">
        <v>133</v>
      </c>
      <c r="B136" s="88" t="s">
        <v>292</v>
      </c>
      <c r="C136" s="90" t="s">
        <v>293</v>
      </c>
      <c r="D136" s="88" t="s">
        <v>27</v>
      </c>
      <c r="E136" s="88" t="s">
        <v>24</v>
      </c>
      <c r="F136" s="53">
        <v>1.5</v>
      </c>
      <c r="G136" s="53">
        <v>1.1666666666666667</v>
      </c>
      <c r="H136" s="53">
        <v>1.5</v>
      </c>
      <c r="I136" s="53">
        <v>1.5</v>
      </c>
      <c r="J136" s="53">
        <v>1</v>
      </c>
      <c r="K136" s="53">
        <v>1</v>
      </c>
      <c r="L136" s="88"/>
      <c r="M136" s="88"/>
      <c r="N136" s="50">
        <f>Capstones!$F136+Capstones!$G136+Capstones!$H136+Capstones!$I136+Capstones!$J136+Capstones!$K136</f>
        <v>7.666666666666667</v>
      </c>
      <c r="O136" s="50">
        <f>Capstones!$N136/30*100</f>
        <v>25.555555555555561</v>
      </c>
      <c r="P136" s="50">
        <f>Capstones!$O136*0.6</f>
        <v>15.333333333333336</v>
      </c>
      <c r="Q136" s="53">
        <v>3</v>
      </c>
      <c r="R136" s="53">
        <v>3.3333333333333335</v>
      </c>
      <c r="S136" s="53"/>
      <c r="T136" s="53">
        <v>2</v>
      </c>
      <c r="U136" s="53"/>
      <c r="V136" s="53">
        <v>2</v>
      </c>
      <c r="W136" s="53">
        <v>3</v>
      </c>
      <c r="X136" s="53"/>
      <c r="Y136" s="50">
        <f>Capstones!$Q136+Capstones!$R136+Capstones!$T136+Capstones!$V136+Capstones!$W136</f>
        <v>13.333333333333334</v>
      </c>
      <c r="Z136" s="50">
        <f>Capstones!$Y136/25*100</f>
        <v>53.333333333333336</v>
      </c>
      <c r="AA136" s="50">
        <f>Capstones!$Z136*0.6</f>
        <v>32</v>
      </c>
      <c r="AB136" s="53"/>
      <c r="AC136" s="53">
        <v>2</v>
      </c>
      <c r="AD136" s="53">
        <v>3</v>
      </c>
      <c r="AE136" s="53">
        <v>3</v>
      </c>
      <c r="AF136" s="53">
        <v>3</v>
      </c>
      <c r="AG136" s="53">
        <v>3</v>
      </c>
      <c r="AH136" s="53">
        <v>4</v>
      </c>
      <c r="AI136" s="53"/>
      <c r="AJ136" s="51">
        <f t="shared" si="12"/>
        <v>18</v>
      </c>
      <c r="AK136" s="51">
        <f t="shared" si="13"/>
        <v>60</v>
      </c>
      <c r="AL136" s="51">
        <f t="shared" si="14"/>
        <v>36</v>
      </c>
      <c r="AM136" s="53">
        <v>3</v>
      </c>
      <c r="AN136" s="53">
        <v>2.25</v>
      </c>
      <c r="AO136" s="53"/>
      <c r="AP136" s="53"/>
      <c r="AQ136" s="53"/>
      <c r="AR136" s="53">
        <v>3.25</v>
      </c>
      <c r="AS136" s="53"/>
      <c r="AT136" s="53"/>
      <c r="AU136" s="51">
        <f t="shared" si="15"/>
        <v>8.5</v>
      </c>
      <c r="AV136" s="51">
        <f t="shared" si="16"/>
        <v>56.666666666666664</v>
      </c>
      <c r="AW136" s="51">
        <f t="shared" si="17"/>
        <v>34</v>
      </c>
    </row>
    <row r="137" spans="1:49" ht="23.1" customHeight="1" x14ac:dyDescent="0.3">
      <c r="A137" s="18">
        <v>134</v>
      </c>
      <c r="B137" s="18" t="s">
        <v>294</v>
      </c>
      <c r="C137" s="91" t="s">
        <v>295</v>
      </c>
      <c r="D137" s="18" t="s">
        <v>27</v>
      </c>
      <c r="E137" s="18" t="s">
        <v>47</v>
      </c>
      <c r="F137" s="39">
        <v>2</v>
      </c>
      <c r="G137" s="39">
        <v>2</v>
      </c>
      <c r="H137" s="39">
        <v>3</v>
      </c>
      <c r="I137" s="39">
        <v>3</v>
      </c>
      <c r="J137" s="39">
        <v>3</v>
      </c>
      <c r="K137" s="39">
        <v>2</v>
      </c>
      <c r="L137" s="18"/>
      <c r="M137" s="18"/>
      <c r="N137" s="51">
        <f>Capstones!$F137+Capstones!$G137+Capstones!$H137+Capstones!$I137+Capstones!$J137+Capstones!$K137</f>
        <v>15</v>
      </c>
      <c r="O137" s="51">
        <f>Capstones!$N137/30*100</f>
        <v>50</v>
      </c>
      <c r="P137" s="51">
        <f>Capstones!$O137*0.6</f>
        <v>30</v>
      </c>
      <c r="Q137" s="39">
        <v>2</v>
      </c>
      <c r="R137" s="39">
        <v>1.6666666666666667</v>
      </c>
      <c r="S137" s="39"/>
      <c r="T137" s="39">
        <v>2</v>
      </c>
      <c r="U137" s="39"/>
      <c r="V137" s="39">
        <v>1.6666666666666667</v>
      </c>
      <c r="W137" s="39">
        <v>2</v>
      </c>
      <c r="X137" s="39"/>
      <c r="Y137" s="50">
        <f>Capstones!$Q137+Capstones!$R137+Capstones!$T137+Capstones!$V137+Capstones!$W137</f>
        <v>9.3333333333333339</v>
      </c>
      <c r="Z137" s="50">
        <f>Capstones!$Y137/25*100</f>
        <v>37.333333333333336</v>
      </c>
      <c r="AA137" s="50">
        <f>Capstones!$Z137*0.6</f>
        <v>22.400000000000002</v>
      </c>
      <c r="AB137" s="39"/>
      <c r="AC137" s="39">
        <v>2.6666666666666665</v>
      </c>
      <c r="AD137" s="39">
        <v>3</v>
      </c>
      <c r="AE137" s="39">
        <v>3</v>
      </c>
      <c r="AF137" s="39">
        <v>0</v>
      </c>
      <c r="AG137" s="39">
        <v>3</v>
      </c>
      <c r="AH137" s="39">
        <v>3</v>
      </c>
      <c r="AI137" s="18"/>
      <c r="AJ137" s="51">
        <f t="shared" si="12"/>
        <v>14.666666666666666</v>
      </c>
      <c r="AK137" s="51">
        <f t="shared" si="13"/>
        <v>48.888888888888886</v>
      </c>
      <c r="AL137" s="51">
        <f t="shared" si="14"/>
        <v>29.333333333333329</v>
      </c>
      <c r="AM137" s="39">
        <v>4</v>
      </c>
      <c r="AN137" s="39">
        <v>4</v>
      </c>
      <c r="AO137" s="39"/>
      <c r="AP137" s="39"/>
      <c r="AQ137" s="39"/>
      <c r="AR137" s="39">
        <v>3.75</v>
      </c>
      <c r="AS137" s="39"/>
      <c r="AT137" s="18"/>
      <c r="AU137" s="51">
        <f t="shared" si="15"/>
        <v>11.75</v>
      </c>
      <c r="AV137" s="51">
        <f t="shared" si="16"/>
        <v>78.333333333333329</v>
      </c>
      <c r="AW137" s="51">
        <f t="shared" si="17"/>
        <v>46.999999999999993</v>
      </c>
    </row>
    <row r="138" spans="1:49" ht="23.1" customHeight="1" x14ac:dyDescent="0.3">
      <c r="A138" s="88">
        <v>135</v>
      </c>
      <c r="B138" s="88" t="s">
        <v>296</v>
      </c>
      <c r="C138" s="90" t="s">
        <v>297</v>
      </c>
      <c r="D138" s="88" t="s">
        <v>27</v>
      </c>
      <c r="E138" s="88" t="s">
        <v>15</v>
      </c>
      <c r="F138" s="53">
        <v>3</v>
      </c>
      <c r="G138" s="53">
        <v>2.6666666666666665</v>
      </c>
      <c r="H138" s="53">
        <v>3</v>
      </c>
      <c r="I138" s="53">
        <v>3</v>
      </c>
      <c r="J138" s="53">
        <v>3</v>
      </c>
      <c r="K138" s="53">
        <v>3</v>
      </c>
      <c r="L138" s="88"/>
      <c r="M138" s="88"/>
      <c r="N138" s="50">
        <f>Capstones!$F138+Capstones!$G138+Capstones!$H138+Capstones!$I138+Capstones!$J138+Capstones!$K138</f>
        <v>17.666666666666664</v>
      </c>
      <c r="O138" s="50">
        <f>Capstones!$N138/30*100</f>
        <v>58.888888888888879</v>
      </c>
      <c r="P138" s="50">
        <f>Capstones!$O138*0.6</f>
        <v>35.333333333333329</v>
      </c>
      <c r="Q138" s="53">
        <v>3</v>
      </c>
      <c r="R138" s="53">
        <v>4</v>
      </c>
      <c r="S138" s="53"/>
      <c r="T138" s="53">
        <v>4</v>
      </c>
      <c r="U138" s="53"/>
      <c r="V138" s="53">
        <v>1.6666666666666667</v>
      </c>
      <c r="W138" s="53">
        <v>3</v>
      </c>
      <c r="X138" s="53"/>
      <c r="Y138" s="50">
        <f>Capstones!$Q138+Capstones!$R138+Capstones!$T138+Capstones!$V138+Capstones!$W138</f>
        <v>15.666666666666666</v>
      </c>
      <c r="Z138" s="50">
        <f>Capstones!$Y138/25*100</f>
        <v>62.666666666666657</v>
      </c>
      <c r="AA138" s="50">
        <f>Capstones!$Z138*0.6</f>
        <v>37.599999999999994</v>
      </c>
      <c r="AB138" s="53"/>
      <c r="AC138" s="53">
        <v>3</v>
      </c>
      <c r="AD138" s="53">
        <v>4</v>
      </c>
      <c r="AE138" s="53">
        <v>4</v>
      </c>
      <c r="AF138" s="53">
        <v>3</v>
      </c>
      <c r="AG138" s="53">
        <v>3</v>
      </c>
      <c r="AH138" s="53">
        <v>2</v>
      </c>
      <c r="AI138" s="53"/>
      <c r="AJ138" s="51">
        <f t="shared" si="12"/>
        <v>19</v>
      </c>
      <c r="AK138" s="51">
        <f t="shared" si="13"/>
        <v>63.333333333333329</v>
      </c>
      <c r="AL138" s="51">
        <f t="shared" si="14"/>
        <v>37.999999999999993</v>
      </c>
      <c r="AM138" s="53">
        <v>3</v>
      </c>
      <c r="AN138" s="53">
        <v>3</v>
      </c>
      <c r="AO138" s="53"/>
      <c r="AP138" s="53"/>
      <c r="AQ138" s="53"/>
      <c r="AR138" s="53">
        <v>3</v>
      </c>
      <c r="AS138" s="53"/>
      <c r="AT138" s="53"/>
      <c r="AU138" s="51">
        <f t="shared" si="15"/>
        <v>9</v>
      </c>
      <c r="AV138" s="51">
        <f t="shared" si="16"/>
        <v>60</v>
      </c>
      <c r="AW138" s="51">
        <f t="shared" si="17"/>
        <v>36</v>
      </c>
    </row>
    <row r="139" spans="1:49" ht="23.1" customHeight="1" x14ac:dyDescent="0.3">
      <c r="A139" s="18">
        <v>136</v>
      </c>
      <c r="B139" s="18" t="s">
        <v>298</v>
      </c>
      <c r="C139" s="91" t="s">
        <v>299</v>
      </c>
      <c r="D139" s="18" t="s">
        <v>23</v>
      </c>
      <c r="E139" s="18" t="s">
        <v>15</v>
      </c>
      <c r="F139" s="39">
        <v>2</v>
      </c>
      <c r="G139" s="39">
        <v>2</v>
      </c>
      <c r="H139" s="39">
        <v>2</v>
      </c>
      <c r="I139" s="39">
        <v>2</v>
      </c>
      <c r="J139" s="39">
        <v>2</v>
      </c>
      <c r="K139" s="39">
        <v>2</v>
      </c>
      <c r="L139" s="18"/>
      <c r="M139" s="18"/>
      <c r="N139" s="51">
        <f>Capstones!$F139+Capstones!$G139+Capstones!$H139+Capstones!$I139+Capstones!$J139+Capstones!$K139</f>
        <v>12</v>
      </c>
      <c r="O139" s="51">
        <f>Capstones!$N139/30*100</f>
        <v>40</v>
      </c>
      <c r="P139" s="51">
        <f>Capstones!$O139*0.6</f>
        <v>24</v>
      </c>
      <c r="Q139" s="39">
        <v>3</v>
      </c>
      <c r="R139" s="39">
        <v>5</v>
      </c>
      <c r="S139" s="39"/>
      <c r="T139" s="39">
        <v>3</v>
      </c>
      <c r="U139" s="39"/>
      <c r="V139" s="39">
        <v>3</v>
      </c>
      <c r="W139" s="39">
        <v>3</v>
      </c>
      <c r="X139" s="39"/>
      <c r="Y139" s="50">
        <f>Capstones!$Q139+Capstones!$R139+Capstones!$T139+Capstones!$V139+Capstones!$W139</f>
        <v>17</v>
      </c>
      <c r="Z139" s="50">
        <f>Capstones!$Y139/25*100</f>
        <v>68</v>
      </c>
      <c r="AA139" s="50">
        <f>Capstones!$Z139*0.6</f>
        <v>40.799999999999997</v>
      </c>
      <c r="AB139" s="39"/>
      <c r="AC139" s="39">
        <v>4.666666666666667</v>
      </c>
      <c r="AD139" s="39">
        <v>4</v>
      </c>
      <c r="AE139" s="39">
        <v>4</v>
      </c>
      <c r="AF139" s="39">
        <v>4</v>
      </c>
      <c r="AG139" s="39">
        <v>4</v>
      </c>
      <c r="AH139" s="39">
        <v>3</v>
      </c>
      <c r="AI139" s="39"/>
      <c r="AJ139" s="51">
        <f t="shared" si="12"/>
        <v>23.666666666666668</v>
      </c>
      <c r="AK139" s="51">
        <f t="shared" si="13"/>
        <v>78.8888888888889</v>
      </c>
      <c r="AL139" s="51">
        <f t="shared" si="14"/>
        <v>47.333333333333336</v>
      </c>
      <c r="AM139" s="39">
        <v>1.6666666666666667</v>
      </c>
      <c r="AN139" s="39">
        <v>2.5</v>
      </c>
      <c r="AO139" s="39"/>
      <c r="AP139" s="39"/>
      <c r="AQ139" s="39"/>
      <c r="AR139" s="39">
        <v>1.75</v>
      </c>
      <c r="AS139" s="39"/>
      <c r="AT139" s="39"/>
      <c r="AU139" s="51">
        <f t="shared" si="15"/>
        <v>5.916666666666667</v>
      </c>
      <c r="AV139" s="51">
        <f t="shared" si="16"/>
        <v>39.44444444444445</v>
      </c>
      <c r="AW139" s="51">
        <f t="shared" si="17"/>
        <v>23.666666666666668</v>
      </c>
    </row>
    <row r="140" spans="1:49" ht="23.1" customHeight="1" x14ac:dyDescent="0.3">
      <c r="A140" s="88">
        <v>137</v>
      </c>
      <c r="B140" s="88" t="s">
        <v>300</v>
      </c>
      <c r="C140" s="90" t="s">
        <v>301</v>
      </c>
      <c r="D140" s="88" t="s">
        <v>23</v>
      </c>
      <c r="E140" s="88" t="s">
        <v>47</v>
      </c>
      <c r="F140" s="53">
        <v>3</v>
      </c>
      <c r="G140" s="53">
        <v>3.3333333333333335</v>
      </c>
      <c r="H140" s="53">
        <v>3</v>
      </c>
      <c r="I140" s="53">
        <v>4</v>
      </c>
      <c r="J140" s="53">
        <v>3</v>
      </c>
      <c r="K140" s="53">
        <v>2</v>
      </c>
      <c r="L140" s="88"/>
      <c r="M140" s="88"/>
      <c r="N140" s="50">
        <f>Capstones!$F140+Capstones!$G140+Capstones!$H140+Capstones!$I140+Capstones!$J140+Capstones!$K140</f>
        <v>18.333333333333336</v>
      </c>
      <c r="O140" s="50">
        <f>Capstones!$N140/30*100</f>
        <v>61.111111111111114</v>
      </c>
      <c r="P140" s="50">
        <f>Capstones!$O140*0.6</f>
        <v>36.666666666666664</v>
      </c>
      <c r="Q140" s="53">
        <v>2</v>
      </c>
      <c r="R140" s="53">
        <v>4</v>
      </c>
      <c r="S140" s="53"/>
      <c r="T140" s="53">
        <v>3</v>
      </c>
      <c r="U140" s="53"/>
      <c r="V140" s="53">
        <v>2.3333333333333335</v>
      </c>
      <c r="W140" s="53">
        <v>3</v>
      </c>
      <c r="X140" s="53"/>
      <c r="Y140" s="50">
        <f>Capstones!$Q140+Capstones!$R140+Capstones!$T140+Capstones!$V140+Capstones!$W140</f>
        <v>14.333333333333334</v>
      </c>
      <c r="Z140" s="50">
        <f>Capstones!$Y140/25*100</f>
        <v>57.333333333333336</v>
      </c>
      <c r="AA140" s="50">
        <f>Capstones!$Z140*0.6</f>
        <v>34.4</v>
      </c>
      <c r="AB140" s="53"/>
      <c r="AC140" s="53">
        <v>3.5</v>
      </c>
      <c r="AD140" s="53">
        <v>4</v>
      </c>
      <c r="AE140" s="53">
        <v>4</v>
      </c>
      <c r="AF140" s="53">
        <v>2</v>
      </c>
      <c r="AG140" s="53">
        <v>3.5</v>
      </c>
      <c r="AH140" s="53">
        <v>3</v>
      </c>
      <c r="AI140" s="88"/>
      <c r="AJ140" s="51">
        <f t="shared" si="12"/>
        <v>20</v>
      </c>
      <c r="AK140" s="51">
        <f t="shared" si="13"/>
        <v>66.666666666666657</v>
      </c>
      <c r="AL140" s="51">
        <f t="shared" si="14"/>
        <v>39.999999999999993</v>
      </c>
      <c r="AM140" s="53">
        <v>4</v>
      </c>
      <c r="AN140" s="53">
        <v>4</v>
      </c>
      <c r="AO140" s="53"/>
      <c r="AP140" s="53"/>
      <c r="AQ140" s="53"/>
      <c r="AR140" s="53">
        <v>3.75</v>
      </c>
      <c r="AS140" s="53"/>
      <c r="AT140" s="88"/>
      <c r="AU140" s="51">
        <f t="shared" si="15"/>
        <v>11.75</v>
      </c>
      <c r="AV140" s="51">
        <f t="shared" si="16"/>
        <v>78.333333333333329</v>
      </c>
      <c r="AW140" s="51">
        <f t="shared" si="17"/>
        <v>46.999999999999993</v>
      </c>
    </row>
    <row r="141" spans="1:49" ht="23.1" customHeight="1" x14ac:dyDescent="0.3">
      <c r="A141" s="18">
        <v>138</v>
      </c>
      <c r="B141" s="18" t="s">
        <v>302</v>
      </c>
      <c r="C141" s="91" t="s">
        <v>303</v>
      </c>
      <c r="D141" s="18" t="s">
        <v>23</v>
      </c>
      <c r="E141" s="18" t="s">
        <v>47</v>
      </c>
      <c r="F141" s="39">
        <v>4</v>
      </c>
      <c r="G141" s="39">
        <v>3.6666666666666665</v>
      </c>
      <c r="H141" s="39">
        <v>3</v>
      </c>
      <c r="I141" s="39">
        <v>3</v>
      </c>
      <c r="J141" s="39">
        <v>2</v>
      </c>
      <c r="K141" s="39">
        <v>2</v>
      </c>
      <c r="L141" s="18"/>
      <c r="M141" s="18"/>
      <c r="N141" s="51">
        <f>Capstones!$F141+Capstones!$G141+Capstones!$H141+Capstones!$I141+Capstones!$J141+Capstones!$K141</f>
        <v>17.666666666666664</v>
      </c>
      <c r="O141" s="51">
        <f>Capstones!$N141/30*100</f>
        <v>58.888888888888879</v>
      </c>
      <c r="P141" s="51">
        <f>Capstones!$O141*0.6</f>
        <v>35.333333333333329</v>
      </c>
      <c r="Q141" s="39">
        <v>1</v>
      </c>
      <c r="R141" s="39">
        <v>3.3333333333333335</v>
      </c>
      <c r="S141" s="39"/>
      <c r="T141" s="39">
        <v>2</v>
      </c>
      <c r="U141" s="39"/>
      <c r="V141" s="39">
        <v>2.3333333333333335</v>
      </c>
      <c r="W141" s="39">
        <v>2</v>
      </c>
      <c r="X141" s="39"/>
      <c r="Y141" s="50">
        <f>Capstones!$Q141+Capstones!$R141+Capstones!$T141+Capstones!$V141+Capstones!$W141</f>
        <v>10.666666666666668</v>
      </c>
      <c r="Z141" s="50">
        <f>Capstones!$Y141/25*100</f>
        <v>42.666666666666671</v>
      </c>
      <c r="AA141" s="50">
        <f>Capstones!$Z141*0.6</f>
        <v>25.6</v>
      </c>
      <c r="AB141" s="39"/>
      <c r="AC141" s="39">
        <v>4</v>
      </c>
      <c r="AD141" s="39">
        <v>4</v>
      </c>
      <c r="AE141" s="39">
        <v>4</v>
      </c>
      <c r="AF141" s="39">
        <v>0</v>
      </c>
      <c r="AG141" s="39">
        <v>3</v>
      </c>
      <c r="AH141" s="39">
        <v>3</v>
      </c>
      <c r="AI141" s="39"/>
      <c r="AJ141" s="51">
        <f t="shared" si="12"/>
        <v>18</v>
      </c>
      <c r="AK141" s="51">
        <f t="shared" si="13"/>
        <v>60</v>
      </c>
      <c r="AL141" s="51">
        <f t="shared" si="14"/>
        <v>36</v>
      </c>
      <c r="AM141" s="39">
        <v>2</v>
      </c>
      <c r="AN141" s="39">
        <v>3</v>
      </c>
      <c r="AO141" s="39"/>
      <c r="AP141" s="39"/>
      <c r="AQ141" s="39"/>
      <c r="AR141" s="39">
        <v>2.5</v>
      </c>
      <c r="AS141" s="39"/>
      <c r="AT141" s="39"/>
      <c r="AU141" s="51">
        <f t="shared" si="15"/>
        <v>7.5</v>
      </c>
      <c r="AV141" s="51">
        <f t="shared" si="16"/>
        <v>50</v>
      </c>
      <c r="AW141" s="51">
        <f t="shared" si="17"/>
        <v>30</v>
      </c>
    </row>
    <row r="142" spans="1:49" ht="23.1" customHeight="1" x14ac:dyDescent="0.3">
      <c r="A142" s="88">
        <v>139</v>
      </c>
      <c r="B142" s="88" t="s">
        <v>304</v>
      </c>
      <c r="C142" s="90" t="s">
        <v>305</v>
      </c>
      <c r="D142" s="88" t="s">
        <v>27</v>
      </c>
      <c r="E142" s="88" t="s">
        <v>24</v>
      </c>
      <c r="F142" s="53">
        <v>2</v>
      </c>
      <c r="G142" s="53">
        <v>2</v>
      </c>
      <c r="H142" s="53">
        <v>2</v>
      </c>
      <c r="I142" s="53">
        <v>2</v>
      </c>
      <c r="J142" s="53">
        <v>2</v>
      </c>
      <c r="K142" s="53">
        <v>2</v>
      </c>
      <c r="L142" s="88"/>
      <c r="M142" s="88"/>
      <c r="N142" s="50">
        <f>Capstones!$F142+Capstones!$G142+Capstones!$H142+Capstones!$I142+Capstones!$J142+Capstones!$K142</f>
        <v>12</v>
      </c>
      <c r="O142" s="50">
        <f>Capstones!$N142/30*100</f>
        <v>40</v>
      </c>
      <c r="P142" s="50">
        <f>Capstones!$O142*0.6</f>
        <v>24</v>
      </c>
      <c r="Q142" s="53">
        <v>3</v>
      </c>
      <c r="R142" s="53">
        <v>4</v>
      </c>
      <c r="S142" s="53"/>
      <c r="T142" s="53">
        <v>3</v>
      </c>
      <c r="U142" s="53"/>
      <c r="V142" s="53">
        <v>2.3333333333333335</v>
      </c>
      <c r="W142" s="53">
        <v>3</v>
      </c>
      <c r="X142" s="53"/>
      <c r="Y142" s="50">
        <f>Capstones!$Q142+Capstones!$R142+Capstones!$T142+Capstones!$V142+Capstones!$W142</f>
        <v>15.333333333333334</v>
      </c>
      <c r="Z142" s="50">
        <f>Capstones!$Y142/25*100</f>
        <v>61.333333333333343</v>
      </c>
      <c r="AA142" s="50">
        <f>Capstones!$Z142*0.6</f>
        <v>36.800000000000004</v>
      </c>
      <c r="AB142" s="53"/>
      <c r="AC142" s="53">
        <v>4</v>
      </c>
      <c r="AD142" s="53">
        <v>4</v>
      </c>
      <c r="AE142" s="53">
        <v>4</v>
      </c>
      <c r="AF142" s="53">
        <v>4</v>
      </c>
      <c r="AG142" s="53">
        <v>3</v>
      </c>
      <c r="AH142" s="53">
        <v>5</v>
      </c>
      <c r="AI142" s="88"/>
      <c r="AJ142" s="51">
        <f t="shared" si="12"/>
        <v>24</v>
      </c>
      <c r="AK142" s="51">
        <f t="shared" si="13"/>
        <v>80</v>
      </c>
      <c r="AL142" s="51">
        <f t="shared" si="14"/>
        <v>48</v>
      </c>
      <c r="AM142" s="53">
        <v>3</v>
      </c>
      <c r="AN142" s="53">
        <v>3.25</v>
      </c>
      <c r="AO142" s="53"/>
      <c r="AP142" s="53"/>
      <c r="AQ142" s="53"/>
      <c r="AR142" s="53">
        <v>3</v>
      </c>
      <c r="AS142" s="53"/>
      <c r="AT142" s="88"/>
      <c r="AU142" s="51">
        <f t="shared" si="15"/>
        <v>9.25</v>
      </c>
      <c r="AV142" s="51">
        <f t="shared" si="16"/>
        <v>61.666666666666671</v>
      </c>
      <c r="AW142" s="51">
        <f t="shared" si="17"/>
        <v>37</v>
      </c>
    </row>
    <row r="143" spans="1:49" ht="23.1" customHeight="1" x14ac:dyDescent="0.3">
      <c r="A143" s="18">
        <v>140</v>
      </c>
      <c r="B143" s="18" t="s">
        <v>306</v>
      </c>
      <c r="C143" s="91" t="s">
        <v>307</v>
      </c>
      <c r="D143" s="18" t="s">
        <v>27</v>
      </c>
      <c r="E143" s="18" t="s">
        <v>15</v>
      </c>
      <c r="F143" s="39">
        <v>2</v>
      </c>
      <c r="G143" s="39">
        <v>2</v>
      </c>
      <c r="H143" s="39">
        <v>2</v>
      </c>
      <c r="I143" s="39">
        <v>2</v>
      </c>
      <c r="J143" s="39">
        <v>2</v>
      </c>
      <c r="K143" s="39">
        <v>2</v>
      </c>
      <c r="L143" s="18"/>
      <c r="M143" s="18"/>
      <c r="N143" s="51">
        <f>Capstones!$F143+Capstones!$G143+Capstones!$H143+Capstones!$I143+Capstones!$J143+Capstones!$K143</f>
        <v>12</v>
      </c>
      <c r="O143" s="51">
        <f>Capstones!$N143/30*100</f>
        <v>40</v>
      </c>
      <c r="P143" s="51">
        <f>Capstones!$O143*0.6</f>
        <v>24</v>
      </c>
      <c r="Q143" s="39">
        <v>3</v>
      </c>
      <c r="R143" s="39">
        <v>3.6666666666666665</v>
      </c>
      <c r="S143" s="39"/>
      <c r="T143" s="39">
        <v>3</v>
      </c>
      <c r="U143" s="39"/>
      <c r="V143" s="39">
        <v>2.3333333333333335</v>
      </c>
      <c r="W143" s="39">
        <v>3</v>
      </c>
      <c r="X143" s="39"/>
      <c r="Y143" s="50">
        <f>Capstones!$Q143+Capstones!$R143+Capstones!$T143+Capstones!$V143+Capstones!$W143</f>
        <v>15</v>
      </c>
      <c r="Z143" s="50">
        <f>Capstones!$Y143/25*100</f>
        <v>60</v>
      </c>
      <c r="AA143" s="50">
        <f>Capstones!$Z143*0.6</f>
        <v>36</v>
      </c>
      <c r="AB143" s="39"/>
      <c r="AC143" s="39">
        <v>3</v>
      </c>
      <c r="AD143" s="39">
        <v>3</v>
      </c>
      <c r="AE143" s="39">
        <v>3</v>
      </c>
      <c r="AF143" s="39">
        <v>3</v>
      </c>
      <c r="AG143" s="39">
        <v>3</v>
      </c>
      <c r="AH143" s="39">
        <v>3</v>
      </c>
      <c r="AI143" s="39"/>
      <c r="AJ143" s="51">
        <f t="shared" si="12"/>
        <v>18</v>
      </c>
      <c r="AK143" s="51">
        <f t="shared" si="13"/>
        <v>60</v>
      </c>
      <c r="AL143" s="51">
        <f t="shared" si="14"/>
        <v>36</v>
      </c>
      <c r="AM143" s="39">
        <v>2.3333333333333335</v>
      </c>
      <c r="AN143" s="39">
        <v>4</v>
      </c>
      <c r="AO143" s="39"/>
      <c r="AP143" s="39"/>
      <c r="AQ143" s="39"/>
      <c r="AR143" s="39">
        <v>2.5</v>
      </c>
      <c r="AS143" s="39"/>
      <c r="AT143" s="39"/>
      <c r="AU143" s="51">
        <f t="shared" si="15"/>
        <v>8.8333333333333339</v>
      </c>
      <c r="AV143" s="51">
        <f t="shared" si="16"/>
        <v>58.888888888888893</v>
      </c>
      <c r="AW143" s="51">
        <f t="shared" si="17"/>
        <v>35.333333333333336</v>
      </c>
    </row>
    <row r="144" spans="1:49" ht="23.1" customHeight="1" x14ac:dyDescent="0.3">
      <c r="A144" s="88">
        <v>141</v>
      </c>
      <c r="B144" s="88" t="s">
        <v>308</v>
      </c>
      <c r="C144" s="90" t="s">
        <v>309</v>
      </c>
      <c r="D144" s="88" t="s">
        <v>27</v>
      </c>
      <c r="E144" s="88" t="s">
        <v>47</v>
      </c>
      <c r="F144" s="53">
        <v>3</v>
      </c>
      <c r="G144" s="53">
        <v>4.333333333333333</v>
      </c>
      <c r="H144" s="53">
        <v>4</v>
      </c>
      <c r="I144" s="53">
        <v>4</v>
      </c>
      <c r="J144" s="53">
        <v>4</v>
      </c>
      <c r="K144" s="53">
        <v>4</v>
      </c>
      <c r="L144" s="88"/>
      <c r="M144" s="88"/>
      <c r="N144" s="50">
        <f>Capstones!$F144+Capstones!$G144+Capstones!$H144+Capstones!$I144+Capstones!$J144+Capstones!$K144</f>
        <v>23.333333333333332</v>
      </c>
      <c r="O144" s="50">
        <f>Capstones!$N144/30*100</f>
        <v>77.777777777777786</v>
      </c>
      <c r="P144" s="50">
        <f>Capstones!$O144*0.6</f>
        <v>46.666666666666671</v>
      </c>
      <c r="Q144" s="53">
        <v>5</v>
      </c>
      <c r="R144" s="53">
        <v>3.3333333333333335</v>
      </c>
      <c r="S144" s="53"/>
      <c r="T144" s="53">
        <v>4</v>
      </c>
      <c r="U144" s="53"/>
      <c r="V144" s="53">
        <v>4.333333333333333</v>
      </c>
      <c r="W144" s="53">
        <v>5</v>
      </c>
      <c r="X144" s="53"/>
      <c r="Y144" s="50">
        <f>Capstones!$Q144+Capstones!$R144+Capstones!$T144+Capstones!$V144+Capstones!$W144</f>
        <v>21.666666666666668</v>
      </c>
      <c r="Z144" s="50">
        <f>Capstones!$Y144/25*100</f>
        <v>86.666666666666671</v>
      </c>
      <c r="AA144" s="50">
        <f>Capstones!$Z144*0.6</f>
        <v>52</v>
      </c>
      <c r="AB144" s="53"/>
      <c r="AC144" s="53">
        <v>4</v>
      </c>
      <c r="AD144" s="53">
        <v>4</v>
      </c>
      <c r="AE144" s="53">
        <v>4</v>
      </c>
      <c r="AF144" s="53">
        <v>0</v>
      </c>
      <c r="AG144" s="53">
        <v>3.5</v>
      </c>
      <c r="AH144" s="53">
        <v>4</v>
      </c>
      <c r="AI144" s="53"/>
      <c r="AJ144" s="51">
        <f t="shared" si="12"/>
        <v>19.5</v>
      </c>
      <c r="AK144" s="51">
        <f t="shared" si="13"/>
        <v>65</v>
      </c>
      <c r="AL144" s="51">
        <f t="shared" si="14"/>
        <v>39</v>
      </c>
      <c r="AM144" s="53">
        <v>4</v>
      </c>
      <c r="AN144" s="53">
        <v>3.25</v>
      </c>
      <c r="AO144" s="53"/>
      <c r="AP144" s="53"/>
      <c r="AQ144" s="53"/>
      <c r="AR144" s="53">
        <v>4</v>
      </c>
      <c r="AS144" s="53"/>
      <c r="AT144" s="53"/>
      <c r="AU144" s="51">
        <f t="shared" si="15"/>
        <v>11.25</v>
      </c>
      <c r="AV144" s="51">
        <f t="shared" si="16"/>
        <v>75</v>
      </c>
      <c r="AW144" s="51">
        <f t="shared" si="17"/>
        <v>45</v>
      </c>
    </row>
    <row r="145" spans="1:49" ht="23.1" customHeight="1" x14ac:dyDescent="0.3">
      <c r="A145" s="18">
        <v>142</v>
      </c>
      <c r="B145" s="18" t="s">
        <v>310</v>
      </c>
      <c r="C145" s="91" t="s">
        <v>311</v>
      </c>
      <c r="D145" s="18" t="s">
        <v>23</v>
      </c>
      <c r="E145" s="18" t="s">
        <v>47</v>
      </c>
      <c r="F145" s="39">
        <v>4</v>
      </c>
      <c r="G145" s="39">
        <v>3.6666666666666665</v>
      </c>
      <c r="H145" s="39">
        <v>3</v>
      </c>
      <c r="I145" s="39">
        <v>3</v>
      </c>
      <c r="J145" s="39">
        <v>3</v>
      </c>
      <c r="K145" s="39">
        <v>2</v>
      </c>
      <c r="L145" s="18"/>
      <c r="M145" s="18"/>
      <c r="N145" s="51">
        <f>Capstones!$F145+Capstones!$G145+Capstones!$H145+Capstones!$I145+Capstones!$J145+Capstones!$K145</f>
        <v>18.666666666666664</v>
      </c>
      <c r="O145" s="51">
        <f>Capstones!$N145/30*100</f>
        <v>62.222222222222214</v>
      </c>
      <c r="P145" s="51">
        <f>Capstones!$O145*0.6</f>
        <v>37.333333333333329</v>
      </c>
      <c r="Q145" s="39">
        <v>2</v>
      </c>
      <c r="R145" s="39">
        <v>3</v>
      </c>
      <c r="S145" s="39"/>
      <c r="T145" s="39">
        <v>2</v>
      </c>
      <c r="U145" s="39"/>
      <c r="V145" s="39">
        <v>3.6666666666666665</v>
      </c>
      <c r="W145" s="39">
        <v>2</v>
      </c>
      <c r="X145" s="39"/>
      <c r="Y145" s="50">
        <f>Capstones!$Q145+Capstones!$R145+Capstones!$T145+Capstones!$V145+Capstones!$W145</f>
        <v>12.666666666666666</v>
      </c>
      <c r="Z145" s="50">
        <f>Capstones!$Y145/25*100</f>
        <v>50.666666666666657</v>
      </c>
      <c r="AA145" s="50">
        <f>Capstones!$Z145*0.6</f>
        <v>30.399999999999991</v>
      </c>
      <c r="AB145" s="39"/>
      <c r="AC145" s="39">
        <v>4</v>
      </c>
      <c r="AD145" s="39">
        <v>4</v>
      </c>
      <c r="AE145" s="39">
        <v>4</v>
      </c>
      <c r="AF145" s="39">
        <v>4</v>
      </c>
      <c r="AG145" s="39">
        <v>3</v>
      </c>
      <c r="AH145" s="39">
        <v>3</v>
      </c>
      <c r="AI145" s="18"/>
      <c r="AJ145" s="51">
        <f t="shared" si="12"/>
        <v>22</v>
      </c>
      <c r="AK145" s="51">
        <f t="shared" si="13"/>
        <v>73.333333333333329</v>
      </c>
      <c r="AL145" s="51">
        <f t="shared" si="14"/>
        <v>43.999999999999993</v>
      </c>
      <c r="AM145" s="39">
        <v>4</v>
      </c>
      <c r="AN145" s="39">
        <v>4</v>
      </c>
      <c r="AO145" s="39"/>
      <c r="AP145" s="39"/>
      <c r="AQ145" s="39"/>
      <c r="AR145" s="39">
        <v>4</v>
      </c>
      <c r="AS145" s="39"/>
      <c r="AT145" s="18"/>
      <c r="AU145" s="51">
        <f t="shared" si="15"/>
        <v>12</v>
      </c>
      <c r="AV145" s="51">
        <f t="shared" si="16"/>
        <v>80</v>
      </c>
      <c r="AW145" s="51">
        <f t="shared" si="17"/>
        <v>48</v>
      </c>
    </row>
    <row r="146" spans="1:49" ht="23.1" customHeight="1" x14ac:dyDescent="0.3">
      <c r="A146" s="88">
        <v>143</v>
      </c>
      <c r="B146" s="88" t="s">
        <v>312</v>
      </c>
      <c r="C146" s="90" t="s">
        <v>313</v>
      </c>
      <c r="D146" s="88" t="s">
        <v>27</v>
      </c>
      <c r="E146" s="88" t="s">
        <v>47</v>
      </c>
      <c r="F146" s="53">
        <v>3</v>
      </c>
      <c r="G146" s="53">
        <v>3</v>
      </c>
      <c r="H146" s="53">
        <v>3</v>
      </c>
      <c r="I146" s="53">
        <v>3</v>
      </c>
      <c r="J146" s="53">
        <v>3</v>
      </c>
      <c r="K146" s="53">
        <v>2</v>
      </c>
      <c r="L146" s="88"/>
      <c r="M146" s="88"/>
      <c r="N146" s="50">
        <f>Capstones!$F146+Capstones!$G146+Capstones!$H146+Capstones!$I146+Capstones!$J146+Capstones!$K146</f>
        <v>17</v>
      </c>
      <c r="O146" s="50">
        <f>Capstones!$N146/30*100</f>
        <v>56.666666666666664</v>
      </c>
      <c r="P146" s="50">
        <f>Capstones!$O146*0.6</f>
        <v>34</v>
      </c>
      <c r="Q146" s="53">
        <v>2</v>
      </c>
      <c r="R146" s="53">
        <v>2</v>
      </c>
      <c r="S146" s="53"/>
      <c r="T146" s="53">
        <v>2</v>
      </c>
      <c r="U146" s="53"/>
      <c r="V146" s="53">
        <v>2.6666666666666665</v>
      </c>
      <c r="W146" s="53">
        <v>2</v>
      </c>
      <c r="X146" s="53"/>
      <c r="Y146" s="50">
        <f>Capstones!$Q146+Capstones!$R146+Capstones!$T146+Capstones!$V146+Capstones!$W146</f>
        <v>10.666666666666666</v>
      </c>
      <c r="Z146" s="50">
        <f>Capstones!$Y146/25*100</f>
        <v>42.666666666666664</v>
      </c>
      <c r="AA146" s="50">
        <f>Capstones!$Z146*0.6</f>
        <v>25.599999999999998</v>
      </c>
      <c r="AB146" s="53"/>
      <c r="AC146" s="53">
        <v>3</v>
      </c>
      <c r="AD146" s="53">
        <v>5</v>
      </c>
      <c r="AE146" s="53">
        <v>5</v>
      </c>
      <c r="AF146" s="53">
        <v>4</v>
      </c>
      <c r="AG146" s="53">
        <v>5</v>
      </c>
      <c r="AH146" s="53">
        <v>5</v>
      </c>
      <c r="AI146" s="88"/>
      <c r="AJ146" s="51">
        <f t="shared" si="12"/>
        <v>27</v>
      </c>
      <c r="AK146" s="51">
        <f t="shared" si="13"/>
        <v>90</v>
      </c>
      <c r="AL146" s="51">
        <f t="shared" si="14"/>
        <v>54</v>
      </c>
      <c r="AM146" s="53">
        <v>3</v>
      </c>
      <c r="AN146" s="53">
        <v>2.25</v>
      </c>
      <c r="AO146" s="53"/>
      <c r="AP146" s="53"/>
      <c r="AQ146" s="53"/>
      <c r="AR146" s="53">
        <v>3</v>
      </c>
      <c r="AS146" s="53"/>
      <c r="AT146" s="88"/>
      <c r="AU146" s="51">
        <f t="shared" si="15"/>
        <v>8.25</v>
      </c>
      <c r="AV146" s="51">
        <f t="shared" si="16"/>
        <v>55.000000000000007</v>
      </c>
      <c r="AW146" s="51">
        <f t="shared" si="17"/>
        <v>33</v>
      </c>
    </row>
    <row r="147" spans="1:49" ht="23.1" customHeight="1" x14ac:dyDescent="0.3">
      <c r="A147" s="18">
        <v>144</v>
      </c>
      <c r="B147" s="18" t="s">
        <v>314</v>
      </c>
      <c r="C147" s="91" t="s">
        <v>315</v>
      </c>
      <c r="D147" s="18" t="s">
        <v>27</v>
      </c>
      <c r="E147" s="18" t="s">
        <v>47</v>
      </c>
      <c r="F147" s="39">
        <v>4</v>
      </c>
      <c r="G147" s="39">
        <v>4.333333333333333</v>
      </c>
      <c r="H147" s="39">
        <v>3</v>
      </c>
      <c r="I147" s="39">
        <v>4</v>
      </c>
      <c r="J147" s="39">
        <v>5</v>
      </c>
      <c r="K147" s="39">
        <v>4</v>
      </c>
      <c r="L147" s="18"/>
      <c r="M147" s="18"/>
      <c r="N147" s="51">
        <f>Capstones!$F147+Capstones!$G147+Capstones!$H147+Capstones!$I147+Capstones!$J147+Capstones!$K147</f>
        <v>24.333333333333332</v>
      </c>
      <c r="O147" s="51">
        <f>Capstones!$N147/30*100</f>
        <v>81.111111111111114</v>
      </c>
      <c r="P147" s="51">
        <f>Capstones!$O147*0.6</f>
        <v>48.666666666666664</v>
      </c>
      <c r="Q147" s="39">
        <v>3</v>
      </c>
      <c r="R147" s="39">
        <v>4.666666666666667</v>
      </c>
      <c r="S147" s="39"/>
      <c r="T147" s="39">
        <v>3</v>
      </c>
      <c r="U147" s="39"/>
      <c r="V147" s="39">
        <v>3</v>
      </c>
      <c r="W147" s="39">
        <v>3</v>
      </c>
      <c r="X147" s="39"/>
      <c r="Y147" s="50">
        <f>Capstones!$Q147+Capstones!$R147+Capstones!$T147+Capstones!$V147+Capstones!$W147</f>
        <v>16.666666666666668</v>
      </c>
      <c r="Z147" s="50">
        <f>Capstones!$Y147/25*100</f>
        <v>66.666666666666671</v>
      </c>
      <c r="AA147" s="50">
        <f>Capstones!$Z147*0.6</f>
        <v>40</v>
      </c>
      <c r="AB147" s="39"/>
      <c r="AC147" s="39">
        <v>3.6666666666666665</v>
      </c>
      <c r="AD147" s="39">
        <v>4</v>
      </c>
      <c r="AE147" s="39">
        <v>4</v>
      </c>
      <c r="AF147" s="39">
        <v>4</v>
      </c>
      <c r="AG147" s="39">
        <v>3</v>
      </c>
      <c r="AH147" s="39">
        <v>3.5</v>
      </c>
      <c r="AI147" s="18"/>
      <c r="AJ147" s="51">
        <f t="shared" si="12"/>
        <v>22.166666666666664</v>
      </c>
      <c r="AK147" s="51">
        <f t="shared" si="13"/>
        <v>73.888888888888886</v>
      </c>
      <c r="AL147" s="51">
        <f t="shared" si="14"/>
        <v>44.333333333333329</v>
      </c>
      <c r="AM147" s="39">
        <v>3</v>
      </c>
      <c r="AN147" s="39">
        <v>3</v>
      </c>
      <c r="AO147" s="39"/>
      <c r="AP147" s="39"/>
      <c r="AQ147" s="39"/>
      <c r="AR147" s="39">
        <v>3</v>
      </c>
      <c r="AS147" s="39"/>
      <c r="AT147" s="18"/>
      <c r="AU147" s="51">
        <f t="shared" si="15"/>
        <v>9</v>
      </c>
      <c r="AV147" s="51">
        <f t="shared" si="16"/>
        <v>60</v>
      </c>
      <c r="AW147" s="51">
        <f t="shared" si="17"/>
        <v>36</v>
      </c>
    </row>
    <row r="148" spans="1:49" ht="23.1" customHeight="1" x14ac:dyDescent="0.3">
      <c r="A148" s="88">
        <v>145</v>
      </c>
      <c r="B148" s="88" t="s">
        <v>316</v>
      </c>
      <c r="C148" s="90" t="s">
        <v>317</v>
      </c>
      <c r="D148" s="88" t="s">
        <v>23</v>
      </c>
      <c r="E148" s="88" t="s">
        <v>15</v>
      </c>
      <c r="F148" s="53">
        <v>3</v>
      </c>
      <c r="G148" s="53">
        <v>2.3333333333333335</v>
      </c>
      <c r="H148" s="53">
        <v>4</v>
      </c>
      <c r="I148" s="53">
        <v>2</v>
      </c>
      <c r="J148" s="53">
        <v>3</v>
      </c>
      <c r="K148" s="53">
        <v>2</v>
      </c>
      <c r="L148" s="88"/>
      <c r="M148" s="88"/>
      <c r="N148" s="50">
        <f>Capstones!$F148+Capstones!$G148+Capstones!$H148+Capstones!$I148+Capstones!$J148+Capstones!$K148</f>
        <v>16.333333333333336</v>
      </c>
      <c r="O148" s="50">
        <f>Capstones!$N148/30*100</f>
        <v>54.44444444444445</v>
      </c>
      <c r="P148" s="50">
        <f>Capstones!$O148*0.6</f>
        <v>32.666666666666671</v>
      </c>
      <c r="Q148" s="53">
        <v>2</v>
      </c>
      <c r="R148" s="53">
        <v>3</v>
      </c>
      <c r="S148" s="53"/>
      <c r="T148" s="53">
        <v>3</v>
      </c>
      <c r="U148" s="53"/>
      <c r="V148" s="53">
        <v>3.3333333333333335</v>
      </c>
      <c r="W148" s="53">
        <v>2</v>
      </c>
      <c r="X148" s="53"/>
      <c r="Y148" s="50">
        <f>Capstones!$Q148+Capstones!$R148+Capstones!$T148+Capstones!$V148+Capstones!$W148</f>
        <v>13.333333333333334</v>
      </c>
      <c r="Z148" s="50">
        <f>Capstones!$Y148/25*100</f>
        <v>53.333333333333336</v>
      </c>
      <c r="AA148" s="50">
        <f>Capstones!$Z148*0.6</f>
        <v>32</v>
      </c>
      <c r="AB148" s="53"/>
      <c r="AC148" s="53">
        <v>4</v>
      </c>
      <c r="AD148" s="53">
        <v>4</v>
      </c>
      <c r="AE148" s="53">
        <v>4</v>
      </c>
      <c r="AF148" s="53">
        <v>4</v>
      </c>
      <c r="AG148" s="53">
        <v>3</v>
      </c>
      <c r="AH148" s="53">
        <v>4</v>
      </c>
      <c r="AI148" s="53"/>
      <c r="AJ148" s="51">
        <f t="shared" si="12"/>
        <v>23</v>
      </c>
      <c r="AK148" s="51">
        <f t="shared" si="13"/>
        <v>76.666666666666671</v>
      </c>
      <c r="AL148" s="51">
        <f t="shared" si="14"/>
        <v>46</v>
      </c>
      <c r="AM148" s="53">
        <v>3</v>
      </c>
      <c r="AN148" s="53">
        <v>2.75</v>
      </c>
      <c r="AO148" s="53"/>
      <c r="AP148" s="53"/>
      <c r="AQ148" s="53"/>
      <c r="AR148" s="53">
        <v>3.25</v>
      </c>
      <c r="AS148" s="53"/>
      <c r="AT148" s="53"/>
      <c r="AU148" s="51">
        <f t="shared" si="15"/>
        <v>9</v>
      </c>
      <c r="AV148" s="51">
        <f t="shared" si="16"/>
        <v>60</v>
      </c>
      <c r="AW148" s="51">
        <f t="shared" si="17"/>
        <v>36</v>
      </c>
    </row>
    <row r="149" spans="1:49" ht="23.1" customHeight="1" x14ac:dyDescent="0.3">
      <c r="A149" s="18">
        <v>146</v>
      </c>
      <c r="B149" s="18" t="s">
        <v>318</v>
      </c>
      <c r="C149" s="91" t="s">
        <v>319</v>
      </c>
      <c r="D149" s="18" t="s">
        <v>23</v>
      </c>
      <c r="E149" s="18" t="s">
        <v>15</v>
      </c>
      <c r="F149" s="39">
        <v>5</v>
      </c>
      <c r="G149" s="39">
        <v>4.333333333333333</v>
      </c>
      <c r="H149" s="39">
        <v>5</v>
      </c>
      <c r="I149" s="39">
        <v>5</v>
      </c>
      <c r="J149" s="39">
        <v>4</v>
      </c>
      <c r="K149" s="39">
        <v>3</v>
      </c>
      <c r="L149" s="18"/>
      <c r="M149" s="18"/>
      <c r="N149" s="51">
        <f>Capstones!$F149+Capstones!$G149+Capstones!$H149+Capstones!$I149+Capstones!$J149+Capstones!$K149</f>
        <v>26.333333333333332</v>
      </c>
      <c r="O149" s="51">
        <f>Capstones!$N149/30*100</f>
        <v>87.777777777777771</v>
      </c>
      <c r="P149" s="51">
        <f>Capstones!$O149*0.6</f>
        <v>52.666666666666664</v>
      </c>
      <c r="Q149" s="39">
        <v>5</v>
      </c>
      <c r="R149" s="39">
        <v>5</v>
      </c>
      <c r="S149" s="39"/>
      <c r="T149" s="39">
        <v>5</v>
      </c>
      <c r="U149" s="39"/>
      <c r="V149" s="39">
        <v>5</v>
      </c>
      <c r="W149" s="39">
        <v>5</v>
      </c>
      <c r="X149" s="39"/>
      <c r="Y149" s="50">
        <f>Capstones!$Q149+Capstones!$R149+Capstones!$T149+Capstones!$V149+Capstones!$W149</f>
        <v>25</v>
      </c>
      <c r="Z149" s="50">
        <f>Capstones!$Y149/25*100</f>
        <v>100</v>
      </c>
      <c r="AA149" s="50">
        <f>Capstones!$Z149*0.6</f>
        <v>60</v>
      </c>
      <c r="AB149" s="39"/>
      <c r="AC149" s="39">
        <v>4.5</v>
      </c>
      <c r="AD149" s="39">
        <v>4.5</v>
      </c>
      <c r="AE149" s="39">
        <v>4.5</v>
      </c>
      <c r="AF149" s="39">
        <v>3.5</v>
      </c>
      <c r="AG149" s="39">
        <v>4</v>
      </c>
      <c r="AH149" s="39">
        <v>4</v>
      </c>
      <c r="AI149" s="39"/>
      <c r="AJ149" s="51">
        <f t="shared" si="12"/>
        <v>25</v>
      </c>
      <c r="AK149" s="51">
        <f t="shared" si="13"/>
        <v>83.333333333333343</v>
      </c>
      <c r="AL149" s="51">
        <f t="shared" si="14"/>
        <v>50.000000000000007</v>
      </c>
      <c r="AM149" s="39">
        <v>5</v>
      </c>
      <c r="AN149" s="39">
        <v>5</v>
      </c>
      <c r="AO149" s="39"/>
      <c r="AP149" s="39"/>
      <c r="AQ149" s="39"/>
      <c r="AR149" s="39">
        <v>4.5</v>
      </c>
      <c r="AS149" s="39"/>
      <c r="AT149" s="39"/>
      <c r="AU149" s="51">
        <f t="shared" si="15"/>
        <v>14.5</v>
      </c>
      <c r="AV149" s="51">
        <f t="shared" si="16"/>
        <v>96.666666666666671</v>
      </c>
      <c r="AW149" s="51">
        <f t="shared" si="17"/>
        <v>58</v>
      </c>
    </row>
    <row r="150" spans="1:49" ht="23.1" customHeight="1" x14ac:dyDescent="0.3">
      <c r="A150" s="88">
        <v>147</v>
      </c>
      <c r="B150" s="88" t="s">
        <v>320</v>
      </c>
      <c r="C150" s="90" t="s">
        <v>321</v>
      </c>
      <c r="D150" s="88" t="s">
        <v>27</v>
      </c>
      <c r="E150" s="88" t="s">
        <v>24</v>
      </c>
      <c r="F150" s="53">
        <v>1.5</v>
      </c>
      <c r="G150" s="53">
        <v>1</v>
      </c>
      <c r="H150" s="53">
        <v>1</v>
      </c>
      <c r="I150" s="53">
        <v>1</v>
      </c>
      <c r="J150" s="53">
        <v>1</v>
      </c>
      <c r="K150" s="53">
        <v>1</v>
      </c>
      <c r="L150" s="88"/>
      <c r="M150" s="88"/>
      <c r="N150" s="50">
        <f>Capstones!$F150+Capstones!$G150+Capstones!$H150+Capstones!$I150+Capstones!$J150+Capstones!$K150</f>
        <v>6.5</v>
      </c>
      <c r="O150" s="50">
        <f>Capstones!$N150/30*100</f>
        <v>21.666666666666668</v>
      </c>
      <c r="P150" s="50">
        <f>Capstones!$O150*0.6</f>
        <v>13</v>
      </c>
      <c r="Q150" s="53">
        <v>3</v>
      </c>
      <c r="R150" s="53">
        <v>3.3333333333333335</v>
      </c>
      <c r="S150" s="53"/>
      <c r="T150" s="53">
        <v>4</v>
      </c>
      <c r="U150" s="53"/>
      <c r="V150" s="53">
        <v>3</v>
      </c>
      <c r="W150" s="53">
        <v>3</v>
      </c>
      <c r="X150" s="53"/>
      <c r="Y150" s="50">
        <f>Capstones!$Q150+Capstones!$R150+Capstones!$T150+Capstones!$V150+Capstones!$W150</f>
        <v>16.333333333333336</v>
      </c>
      <c r="Z150" s="50">
        <f>Capstones!$Y150/25*100</f>
        <v>65.333333333333343</v>
      </c>
      <c r="AA150" s="50">
        <f>Capstones!$Z150*0.6</f>
        <v>39.200000000000003</v>
      </c>
      <c r="AB150" s="53"/>
      <c r="AC150" s="53">
        <v>3</v>
      </c>
      <c r="AD150" s="53">
        <v>3</v>
      </c>
      <c r="AE150" s="53">
        <v>3</v>
      </c>
      <c r="AF150" s="53">
        <v>4</v>
      </c>
      <c r="AG150" s="53">
        <v>3</v>
      </c>
      <c r="AH150" s="53">
        <v>3</v>
      </c>
      <c r="AI150" s="53"/>
      <c r="AJ150" s="51">
        <f t="shared" si="12"/>
        <v>19</v>
      </c>
      <c r="AK150" s="51">
        <f t="shared" si="13"/>
        <v>63.333333333333329</v>
      </c>
      <c r="AL150" s="51">
        <f t="shared" si="14"/>
        <v>37.999999999999993</v>
      </c>
      <c r="AM150" s="53">
        <v>4</v>
      </c>
      <c r="AN150" s="53">
        <v>4</v>
      </c>
      <c r="AO150" s="53"/>
      <c r="AP150" s="53"/>
      <c r="AQ150" s="53"/>
      <c r="AR150" s="53">
        <v>4</v>
      </c>
      <c r="AS150" s="53"/>
      <c r="AT150" s="53"/>
      <c r="AU150" s="51">
        <f t="shared" si="15"/>
        <v>12</v>
      </c>
      <c r="AV150" s="51">
        <f t="shared" si="16"/>
        <v>80</v>
      </c>
      <c r="AW150" s="51">
        <f t="shared" si="17"/>
        <v>48</v>
      </c>
    </row>
    <row r="151" spans="1:49" ht="23.1" customHeight="1" x14ac:dyDescent="0.3">
      <c r="A151" s="18">
        <v>148</v>
      </c>
      <c r="B151" s="18" t="s">
        <v>322</v>
      </c>
      <c r="C151" s="91" t="s">
        <v>323</v>
      </c>
      <c r="D151" s="18" t="s">
        <v>27</v>
      </c>
      <c r="E151" s="18" t="s">
        <v>15</v>
      </c>
      <c r="F151" s="39">
        <v>3</v>
      </c>
      <c r="G151" s="39">
        <v>3.6666666666666665</v>
      </c>
      <c r="H151" s="39">
        <v>3</v>
      </c>
      <c r="I151" s="39">
        <v>3</v>
      </c>
      <c r="J151" s="39">
        <v>3</v>
      </c>
      <c r="K151" s="39">
        <v>3</v>
      </c>
      <c r="L151" s="18"/>
      <c r="M151" s="18"/>
      <c r="N151" s="51">
        <f>Capstones!$F151+Capstones!$G151+Capstones!$H151+Capstones!$I151+Capstones!$J151+Capstones!$K151</f>
        <v>18.666666666666664</v>
      </c>
      <c r="O151" s="51">
        <f>Capstones!$N151/30*100</f>
        <v>62.222222222222214</v>
      </c>
      <c r="P151" s="51">
        <f>Capstones!$O151*0.6</f>
        <v>37.333333333333329</v>
      </c>
      <c r="Q151" s="39">
        <v>3</v>
      </c>
      <c r="R151" s="39">
        <v>3.6666666666666665</v>
      </c>
      <c r="S151" s="39"/>
      <c r="T151" s="39">
        <v>3</v>
      </c>
      <c r="U151" s="39"/>
      <c r="V151" s="39">
        <v>2.3333333333333335</v>
      </c>
      <c r="W151" s="39">
        <v>3</v>
      </c>
      <c r="X151" s="39"/>
      <c r="Y151" s="50">
        <f>Capstones!$Q151+Capstones!$R151+Capstones!$T151+Capstones!$V151+Capstones!$W151</f>
        <v>15</v>
      </c>
      <c r="Z151" s="50">
        <f>Capstones!$Y151/25*100</f>
        <v>60</v>
      </c>
      <c r="AA151" s="50">
        <f>Capstones!$Z151*0.6</f>
        <v>36</v>
      </c>
      <c r="AB151" s="39"/>
      <c r="AC151" s="39">
        <v>3</v>
      </c>
      <c r="AD151" s="39">
        <v>3</v>
      </c>
      <c r="AE151" s="39">
        <v>3</v>
      </c>
      <c r="AF151" s="39">
        <v>3</v>
      </c>
      <c r="AG151" s="39">
        <v>3</v>
      </c>
      <c r="AH151" s="39">
        <v>3</v>
      </c>
      <c r="AI151" s="39"/>
      <c r="AJ151" s="51">
        <f t="shared" si="12"/>
        <v>18</v>
      </c>
      <c r="AK151" s="51">
        <f t="shared" si="13"/>
        <v>60</v>
      </c>
      <c r="AL151" s="51">
        <f t="shared" si="14"/>
        <v>36</v>
      </c>
      <c r="AM151" s="39">
        <v>3.6666666666666665</v>
      </c>
      <c r="AN151" s="39">
        <v>3.5</v>
      </c>
      <c r="AO151" s="39"/>
      <c r="AP151" s="39"/>
      <c r="AQ151" s="39"/>
      <c r="AR151" s="39">
        <v>3.25</v>
      </c>
      <c r="AS151" s="39"/>
      <c r="AT151" s="39"/>
      <c r="AU151" s="51">
        <f t="shared" si="15"/>
        <v>10.416666666666666</v>
      </c>
      <c r="AV151" s="51">
        <f t="shared" si="16"/>
        <v>69.444444444444443</v>
      </c>
      <c r="AW151" s="51">
        <f t="shared" si="17"/>
        <v>41.666666666666664</v>
      </c>
    </row>
    <row r="152" spans="1:49" ht="23.1" customHeight="1" x14ac:dyDescent="0.3">
      <c r="A152" s="88">
        <v>149</v>
      </c>
      <c r="B152" s="88" t="s">
        <v>324</v>
      </c>
      <c r="C152" s="90" t="s">
        <v>325</v>
      </c>
      <c r="D152" s="88" t="s">
        <v>27</v>
      </c>
      <c r="E152" s="88" t="s">
        <v>24</v>
      </c>
      <c r="F152" s="53">
        <v>0.5</v>
      </c>
      <c r="G152" s="53">
        <v>0.5</v>
      </c>
      <c r="H152" s="53">
        <v>0.5</v>
      </c>
      <c r="I152" s="53">
        <v>0.5</v>
      </c>
      <c r="J152" s="53">
        <v>0.5</v>
      </c>
      <c r="K152" s="53">
        <v>0.5</v>
      </c>
      <c r="L152" s="88"/>
      <c r="M152" s="88"/>
      <c r="N152" s="50">
        <f>Capstones!$F152+Capstones!$G152+Capstones!$H152+Capstones!$I152+Capstones!$J152+Capstones!$K152</f>
        <v>3</v>
      </c>
      <c r="O152" s="50">
        <f>Capstones!$N152/30*100</f>
        <v>10</v>
      </c>
      <c r="P152" s="50">
        <f>Capstones!$O152*0.6</f>
        <v>6</v>
      </c>
      <c r="Q152" s="53">
        <v>3</v>
      </c>
      <c r="R152" s="53">
        <v>3.6666666666666665</v>
      </c>
      <c r="S152" s="53"/>
      <c r="T152" s="53">
        <v>3</v>
      </c>
      <c r="U152" s="53"/>
      <c r="V152" s="53">
        <v>3.3333333333333335</v>
      </c>
      <c r="W152" s="53">
        <v>4</v>
      </c>
      <c r="X152" s="53"/>
      <c r="Y152" s="50">
        <f>Capstones!$Q152+Capstones!$R152+Capstones!$T152+Capstones!$V152+Capstones!$W152</f>
        <v>17</v>
      </c>
      <c r="Z152" s="50">
        <f>Capstones!$Y152/25*100</f>
        <v>68</v>
      </c>
      <c r="AA152" s="50">
        <f>Capstones!$Z152*0.6</f>
        <v>40.799999999999997</v>
      </c>
      <c r="AB152" s="53"/>
      <c r="AC152" s="53">
        <v>2</v>
      </c>
      <c r="AD152" s="53">
        <v>3</v>
      </c>
      <c r="AE152" s="53">
        <v>3</v>
      </c>
      <c r="AF152" s="53">
        <v>3</v>
      </c>
      <c r="AG152" s="53">
        <v>3</v>
      </c>
      <c r="AH152" s="53">
        <v>3</v>
      </c>
      <c r="AI152" s="53"/>
      <c r="AJ152" s="51">
        <f t="shared" si="12"/>
        <v>17</v>
      </c>
      <c r="AK152" s="51">
        <f t="shared" si="13"/>
        <v>56.666666666666664</v>
      </c>
      <c r="AL152" s="51">
        <f t="shared" si="14"/>
        <v>34</v>
      </c>
      <c r="AM152" s="53">
        <v>3.1666666666666665</v>
      </c>
      <c r="AN152" s="53">
        <v>3.25</v>
      </c>
      <c r="AO152" s="53"/>
      <c r="AP152" s="53"/>
      <c r="AQ152" s="53"/>
      <c r="AR152" s="53">
        <v>2.875</v>
      </c>
      <c r="AS152" s="53"/>
      <c r="AT152" s="53"/>
      <c r="AU152" s="51">
        <f t="shared" si="15"/>
        <v>9.2916666666666661</v>
      </c>
      <c r="AV152" s="51">
        <f t="shared" si="16"/>
        <v>61.944444444444436</v>
      </c>
      <c r="AW152" s="51">
        <f t="shared" si="17"/>
        <v>37.166666666666657</v>
      </c>
    </row>
    <row r="153" spans="1:49" ht="23.1" customHeight="1" x14ac:dyDescent="0.3">
      <c r="A153" s="18">
        <v>150</v>
      </c>
      <c r="B153" s="18" t="s">
        <v>326</v>
      </c>
      <c r="C153" s="91" t="s">
        <v>327</v>
      </c>
      <c r="D153" s="18" t="s">
        <v>23</v>
      </c>
      <c r="E153" s="18" t="s">
        <v>15</v>
      </c>
      <c r="F153" s="39">
        <v>3</v>
      </c>
      <c r="G153" s="39">
        <v>3.6666666666666665</v>
      </c>
      <c r="H153" s="39">
        <v>3</v>
      </c>
      <c r="I153" s="39">
        <v>3</v>
      </c>
      <c r="J153" s="39">
        <v>3</v>
      </c>
      <c r="K153" s="39">
        <v>4</v>
      </c>
      <c r="L153" s="18"/>
      <c r="M153" s="18"/>
      <c r="N153" s="51">
        <f>Capstones!$F153+Capstones!$G153+Capstones!$H153+Capstones!$I153+Capstones!$J153+Capstones!$K153</f>
        <v>19.666666666666664</v>
      </c>
      <c r="O153" s="51">
        <f>Capstones!$N153/30*100</f>
        <v>65.555555555555543</v>
      </c>
      <c r="P153" s="51">
        <f>Capstones!$O153*0.6</f>
        <v>39.333333333333321</v>
      </c>
      <c r="Q153" s="39">
        <v>4</v>
      </c>
      <c r="R153" s="39">
        <v>3.6666666666666665</v>
      </c>
      <c r="S153" s="39"/>
      <c r="T153" s="39">
        <v>3</v>
      </c>
      <c r="U153" s="39"/>
      <c r="V153" s="39">
        <v>4.333333333333333</v>
      </c>
      <c r="W153" s="39">
        <v>4</v>
      </c>
      <c r="X153" s="39"/>
      <c r="Y153" s="50">
        <f>Capstones!$Q153+Capstones!$R153+Capstones!$T153+Capstones!$V153+Capstones!$W153</f>
        <v>19</v>
      </c>
      <c r="Z153" s="50">
        <f>Capstones!$Y153/25*100</f>
        <v>76</v>
      </c>
      <c r="AA153" s="50">
        <f>Capstones!$Z153*0.6</f>
        <v>45.6</v>
      </c>
      <c r="AB153" s="39"/>
      <c r="AC153" s="39">
        <v>4</v>
      </c>
      <c r="AD153" s="39">
        <v>4</v>
      </c>
      <c r="AE153" s="39">
        <v>4</v>
      </c>
      <c r="AF153" s="39">
        <v>4</v>
      </c>
      <c r="AG153" s="39">
        <v>4</v>
      </c>
      <c r="AH153" s="39">
        <v>4</v>
      </c>
      <c r="AI153" s="39"/>
      <c r="AJ153" s="51">
        <f t="shared" si="12"/>
        <v>24</v>
      </c>
      <c r="AK153" s="51">
        <f t="shared" si="13"/>
        <v>80</v>
      </c>
      <c r="AL153" s="51">
        <f t="shared" si="14"/>
        <v>48</v>
      </c>
      <c r="AM153" s="39">
        <v>3.6666666666666665</v>
      </c>
      <c r="AN153" s="39">
        <v>4</v>
      </c>
      <c r="AO153" s="39"/>
      <c r="AP153" s="39"/>
      <c r="AQ153" s="39"/>
      <c r="AR153" s="39">
        <v>4</v>
      </c>
      <c r="AS153" s="39"/>
      <c r="AT153" s="39"/>
      <c r="AU153" s="51">
        <f t="shared" si="15"/>
        <v>11.666666666666666</v>
      </c>
      <c r="AV153" s="51">
        <f t="shared" si="16"/>
        <v>77.777777777777786</v>
      </c>
      <c r="AW153" s="51">
        <f t="shared" si="17"/>
        <v>46.666666666666671</v>
      </c>
    </row>
    <row r="154" spans="1:49" ht="23.1" customHeight="1" x14ac:dyDescent="0.3">
      <c r="A154" s="88">
        <v>151</v>
      </c>
      <c r="B154" s="88" t="s">
        <v>328</v>
      </c>
      <c r="C154" s="90" t="s">
        <v>329</v>
      </c>
      <c r="D154" s="88" t="s">
        <v>27</v>
      </c>
      <c r="E154" s="88" t="s">
        <v>24</v>
      </c>
      <c r="F154" s="53">
        <v>2</v>
      </c>
      <c r="G154" s="53">
        <v>2</v>
      </c>
      <c r="H154" s="53">
        <v>2</v>
      </c>
      <c r="I154" s="53">
        <v>2</v>
      </c>
      <c r="J154" s="53">
        <v>2</v>
      </c>
      <c r="K154" s="53">
        <v>2</v>
      </c>
      <c r="L154" s="88"/>
      <c r="M154" s="88"/>
      <c r="N154" s="50">
        <f>Capstones!$F154+Capstones!$G154+Capstones!$H154+Capstones!$I154+Capstones!$J154+Capstones!$K154</f>
        <v>12</v>
      </c>
      <c r="O154" s="50">
        <f>Capstones!$N154/30*100</f>
        <v>40</v>
      </c>
      <c r="P154" s="50">
        <f>Capstones!$O154*0.6</f>
        <v>24</v>
      </c>
      <c r="Q154" s="53">
        <v>5</v>
      </c>
      <c r="R154" s="53">
        <v>4.666666666666667</v>
      </c>
      <c r="S154" s="53"/>
      <c r="T154" s="53">
        <v>5</v>
      </c>
      <c r="U154" s="53"/>
      <c r="V154" s="53">
        <v>5</v>
      </c>
      <c r="W154" s="53">
        <v>5</v>
      </c>
      <c r="X154" s="53"/>
      <c r="Y154" s="50">
        <f>Capstones!$Q154+Capstones!$R154+Capstones!$T154+Capstones!$V154+Capstones!$W154</f>
        <v>24.666666666666668</v>
      </c>
      <c r="Z154" s="50">
        <f>Capstones!$Y154/25*100</f>
        <v>98.666666666666671</v>
      </c>
      <c r="AA154" s="50">
        <f>Capstones!$Z154*0.6</f>
        <v>59.2</v>
      </c>
      <c r="AB154" s="53"/>
      <c r="AC154" s="53">
        <v>5</v>
      </c>
      <c r="AD154" s="53">
        <v>5</v>
      </c>
      <c r="AE154" s="53">
        <v>5</v>
      </c>
      <c r="AF154" s="53">
        <v>4</v>
      </c>
      <c r="AG154" s="53">
        <v>5</v>
      </c>
      <c r="AH154" s="53">
        <v>5</v>
      </c>
      <c r="AI154" s="88"/>
      <c r="AJ154" s="51">
        <f t="shared" si="12"/>
        <v>29</v>
      </c>
      <c r="AK154" s="51">
        <f t="shared" si="13"/>
        <v>96.666666666666671</v>
      </c>
      <c r="AL154" s="51">
        <f t="shared" si="14"/>
        <v>58</v>
      </c>
      <c r="AM154" s="53">
        <v>1</v>
      </c>
      <c r="AN154" s="53">
        <v>1</v>
      </c>
      <c r="AO154" s="53"/>
      <c r="AP154" s="53"/>
      <c r="AQ154" s="53"/>
      <c r="AR154" s="53">
        <v>1.5</v>
      </c>
      <c r="AS154" s="53"/>
      <c r="AT154" s="88"/>
      <c r="AU154" s="51">
        <f t="shared" si="15"/>
        <v>3.5</v>
      </c>
      <c r="AV154" s="51">
        <f t="shared" si="16"/>
        <v>23.333333333333332</v>
      </c>
      <c r="AW154" s="51">
        <f t="shared" si="17"/>
        <v>13.999999999999998</v>
      </c>
    </row>
    <row r="155" spans="1:49" ht="23.1" customHeight="1" x14ac:dyDescent="0.3">
      <c r="A155" s="18">
        <v>152</v>
      </c>
      <c r="B155" s="18" t="s">
        <v>330</v>
      </c>
      <c r="C155" s="91" t="s">
        <v>331</v>
      </c>
      <c r="D155" s="18" t="s">
        <v>27</v>
      </c>
      <c r="E155" s="18" t="s">
        <v>24</v>
      </c>
      <c r="F155" s="39">
        <v>3</v>
      </c>
      <c r="G155" s="39">
        <v>3</v>
      </c>
      <c r="H155" s="39">
        <v>3</v>
      </c>
      <c r="I155" s="39">
        <v>3</v>
      </c>
      <c r="J155" s="39">
        <v>3</v>
      </c>
      <c r="K155" s="39">
        <v>3</v>
      </c>
      <c r="L155" s="18"/>
      <c r="M155" s="18"/>
      <c r="N155" s="51">
        <f>Capstones!$F155+Capstones!$G155+Capstones!$H155+Capstones!$I155+Capstones!$J155+Capstones!$K155</f>
        <v>18</v>
      </c>
      <c r="O155" s="51">
        <f>Capstones!$N155/30*100</f>
        <v>60</v>
      </c>
      <c r="P155" s="51">
        <f>Capstones!$O155*0.6</f>
        <v>36</v>
      </c>
      <c r="Q155" s="39">
        <v>5</v>
      </c>
      <c r="R155" s="39">
        <v>5</v>
      </c>
      <c r="S155" s="39"/>
      <c r="T155" s="39">
        <v>5</v>
      </c>
      <c r="U155" s="39"/>
      <c r="V155" s="39">
        <v>5</v>
      </c>
      <c r="W155" s="39">
        <v>5</v>
      </c>
      <c r="X155" s="39"/>
      <c r="Y155" s="50">
        <f>Capstones!$Q155+Capstones!$R155+Capstones!$T155+Capstones!$V155+Capstones!$W155</f>
        <v>25</v>
      </c>
      <c r="Z155" s="50">
        <f>Capstones!$Y155/25*100</f>
        <v>100</v>
      </c>
      <c r="AA155" s="50">
        <f>Capstones!$Z155*0.6</f>
        <v>60</v>
      </c>
      <c r="AB155" s="39"/>
      <c r="AC155" s="39">
        <v>3.6666666666666665</v>
      </c>
      <c r="AD155" s="39">
        <v>5</v>
      </c>
      <c r="AE155" s="39">
        <v>5</v>
      </c>
      <c r="AF155" s="39">
        <v>4</v>
      </c>
      <c r="AG155" s="39">
        <v>4</v>
      </c>
      <c r="AH155" s="39">
        <v>4</v>
      </c>
      <c r="AI155" s="18"/>
      <c r="AJ155" s="51">
        <f t="shared" si="12"/>
        <v>25.666666666666664</v>
      </c>
      <c r="AK155" s="51">
        <f t="shared" si="13"/>
        <v>85.555555555555557</v>
      </c>
      <c r="AL155" s="51">
        <f t="shared" si="14"/>
        <v>51.333333333333336</v>
      </c>
      <c r="AM155" s="39">
        <v>1</v>
      </c>
      <c r="AN155" s="39">
        <v>2</v>
      </c>
      <c r="AO155" s="39"/>
      <c r="AP155" s="39"/>
      <c r="AQ155" s="39"/>
      <c r="AR155" s="39">
        <v>1.5</v>
      </c>
      <c r="AS155" s="39"/>
      <c r="AT155" s="18"/>
      <c r="AU155" s="51">
        <f t="shared" si="15"/>
        <v>4.5</v>
      </c>
      <c r="AV155" s="51">
        <f t="shared" si="16"/>
        <v>30</v>
      </c>
      <c r="AW155" s="51">
        <f t="shared" si="17"/>
        <v>18</v>
      </c>
    </row>
    <row r="156" spans="1:49" ht="23.1" customHeight="1" x14ac:dyDescent="0.3">
      <c r="A156" s="88">
        <v>153</v>
      </c>
      <c r="B156" s="88" t="s">
        <v>332</v>
      </c>
      <c r="C156" s="90" t="s">
        <v>333</v>
      </c>
      <c r="D156" s="88" t="s">
        <v>27</v>
      </c>
      <c r="E156" s="88" t="s">
        <v>15</v>
      </c>
      <c r="F156" s="53">
        <v>4</v>
      </c>
      <c r="G156" s="53">
        <v>3.3333333333333335</v>
      </c>
      <c r="H156" s="53">
        <v>4</v>
      </c>
      <c r="I156" s="53">
        <v>3</v>
      </c>
      <c r="J156" s="53">
        <v>3</v>
      </c>
      <c r="K156" s="53">
        <v>3</v>
      </c>
      <c r="L156" s="88"/>
      <c r="M156" s="88"/>
      <c r="N156" s="50">
        <f>Capstones!$F156+Capstones!$G156+Capstones!$H156+Capstones!$I156+Capstones!$J156+Capstones!$K156</f>
        <v>20.333333333333336</v>
      </c>
      <c r="O156" s="50">
        <f>Capstones!$N156/30*100</f>
        <v>67.777777777777786</v>
      </c>
      <c r="P156" s="50">
        <f>Capstones!$O156*0.6</f>
        <v>40.666666666666671</v>
      </c>
      <c r="Q156" s="53">
        <v>4</v>
      </c>
      <c r="R156" s="53">
        <v>4.666666666666667</v>
      </c>
      <c r="S156" s="53"/>
      <c r="T156" s="53">
        <v>4</v>
      </c>
      <c r="U156" s="53"/>
      <c r="V156" s="53">
        <v>3.6666666666666665</v>
      </c>
      <c r="W156" s="53">
        <v>4</v>
      </c>
      <c r="X156" s="53"/>
      <c r="Y156" s="50">
        <f>Capstones!$Q156+Capstones!$R156+Capstones!$T156+Capstones!$V156+Capstones!$W156</f>
        <v>20.333333333333336</v>
      </c>
      <c r="Z156" s="50">
        <f>Capstones!$Y156/25*100</f>
        <v>81.333333333333343</v>
      </c>
      <c r="AA156" s="50">
        <f>Capstones!$Z156*0.6</f>
        <v>48.800000000000004</v>
      </c>
      <c r="AB156" s="53"/>
      <c r="AC156" s="53">
        <v>3</v>
      </c>
      <c r="AD156" s="53">
        <v>4</v>
      </c>
      <c r="AE156" s="53">
        <v>4</v>
      </c>
      <c r="AF156" s="53">
        <v>5</v>
      </c>
      <c r="AG156" s="53">
        <v>5</v>
      </c>
      <c r="AH156" s="53">
        <v>5</v>
      </c>
      <c r="AI156" s="88"/>
      <c r="AJ156" s="51">
        <f t="shared" si="12"/>
        <v>26</v>
      </c>
      <c r="AK156" s="51">
        <f t="shared" si="13"/>
        <v>86.666666666666671</v>
      </c>
      <c r="AL156" s="51">
        <f t="shared" si="14"/>
        <v>52</v>
      </c>
      <c r="AM156" s="53">
        <v>3</v>
      </c>
      <c r="AN156" s="53">
        <v>2.5</v>
      </c>
      <c r="AO156" s="53"/>
      <c r="AP156" s="53"/>
      <c r="AQ156" s="53"/>
      <c r="AR156" s="53">
        <v>3</v>
      </c>
      <c r="AS156" s="53"/>
      <c r="AT156" s="88"/>
      <c r="AU156" s="51">
        <f t="shared" si="15"/>
        <v>8.5</v>
      </c>
      <c r="AV156" s="51">
        <f t="shared" si="16"/>
        <v>56.666666666666664</v>
      </c>
      <c r="AW156" s="51">
        <f t="shared" si="17"/>
        <v>34</v>
      </c>
    </row>
    <row r="157" spans="1:49" ht="23.1" customHeight="1" x14ac:dyDescent="0.3">
      <c r="A157" s="18">
        <v>154</v>
      </c>
      <c r="B157" s="18" t="s">
        <v>334</v>
      </c>
      <c r="C157" s="91" t="s">
        <v>335</v>
      </c>
      <c r="D157" s="18" t="s">
        <v>23</v>
      </c>
      <c r="E157" s="18" t="s">
        <v>24</v>
      </c>
      <c r="F157" s="39">
        <v>2</v>
      </c>
      <c r="G157" s="39">
        <v>2</v>
      </c>
      <c r="H157" s="39">
        <v>2</v>
      </c>
      <c r="I157" s="39">
        <v>2</v>
      </c>
      <c r="J157" s="39">
        <v>2</v>
      </c>
      <c r="K157" s="39">
        <v>2</v>
      </c>
      <c r="L157" s="18"/>
      <c r="M157" s="18"/>
      <c r="N157" s="51">
        <f>Capstones!$F157+Capstones!$G157+Capstones!$H157+Capstones!$I157+Capstones!$J157+Capstones!$K157</f>
        <v>12</v>
      </c>
      <c r="O157" s="51">
        <f>Capstones!$N157/30*100</f>
        <v>40</v>
      </c>
      <c r="P157" s="51">
        <f>Capstones!$O157*0.6</f>
        <v>24</v>
      </c>
      <c r="Q157" s="39">
        <v>2</v>
      </c>
      <c r="R157" s="39">
        <v>4</v>
      </c>
      <c r="S157" s="39"/>
      <c r="T157" s="39">
        <v>3</v>
      </c>
      <c r="U157" s="39"/>
      <c r="V157" s="39">
        <v>2.3333333333333335</v>
      </c>
      <c r="W157" s="39">
        <v>3</v>
      </c>
      <c r="X157" s="39"/>
      <c r="Y157" s="50">
        <f>Capstones!$Q157+Capstones!$R157+Capstones!$T157+Capstones!$V157+Capstones!$W157</f>
        <v>14.333333333333334</v>
      </c>
      <c r="Z157" s="50">
        <f>Capstones!$Y157/25*100</f>
        <v>57.333333333333336</v>
      </c>
      <c r="AA157" s="50">
        <f>Capstones!$Z157*0.6</f>
        <v>34.4</v>
      </c>
      <c r="AB157" s="39"/>
      <c r="AC157" s="39">
        <v>4</v>
      </c>
      <c r="AD157" s="39">
        <v>4</v>
      </c>
      <c r="AE157" s="39">
        <v>4</v>
      </c>
      <c r="AF157" s="39">
        <v>4</v>
      </c>
      <c r="AG157" s="39">
        <v>3</v>
      </c>
      <c r="AH157" s="39">
        <v>4</v>
      </c>
      <c r="AI157" s="18"/>
      <c r="AJ157" s="51">
        <f t="shared" si="12"/>
        <v>23</v>
      </c>
      <c r="AK157" s="51">
        <f t="shared" si="13"/>
        <v>76.666666666666671</v>
      </c>
      <c r="AL157" s="51">
        <f t="shared" si="14"/>
        <v>46</v>
      </c>
      <c r="AM157" s="39">
        <v>4</v>
      </c>
      <c r="AN157" s="39">
        <v>4</v>
      </c>
      <c r="AO157" s="39"/>
      <c r="AP157" s="39"/>
      <c r="AQ157" s="39"/>
      <c r="AR157" s="39">
        <v>4</v>
      </c>
      <c r="AS157" s="39"/>
      <c r="AT157" s="18"/>
      <c r="AU157" s="51">
        <f t="shared" si="15"/>
        <v>12</v>
      </c>
      <c r="AV157" s="51">
        <f t="shared" si="16"/>
        <v>80</v>
      </c>
      <c r="AW157" s="51">
        <f t="shared" si="17"/>
        <v>48</v>
      </c>
    </row>
    <row r="158" spans="1:49" ht="23.1" customHeight="1" x14ac:dyDescent="0.3">
      <c r="A158" s="88">
        <v>155</v>
      </c>
      <c r="B158" s="88" t="s">
        <v>336</v>
      </c>
      <c r="C158" s="90" t="s">
        <v>337</v>
      </c>
      <c r="D158" s="88" t="s">
        <v>23</v>
      </c>
      <c r="E158" s="88" t="s">
        <v>47</v>
      </c>
      <c r="F158" s="53">
        <v>3</v>
      </c>
      <c r="G158" s="53">
        <v>3</v>
      </c>
      <c r="H158" s="53">
        <v>3</v>
      </c>
      <c r="I158" s="53">
        <v>3</v>
      </c>
      <c r="J158" s="53">
        <v>3</v>
      </c>
      <c r="K158" s="53">
        <v>2</v>
      </c>
      <c r="L158" s="88"/>
      <c r="M158" s="88"/>
      <c r="N158" s="50">
        <f>Capstones!$F158+Capstones!$G158+Capstones!$H158+Capstones!$I158+Capstones!$J158+Capstones!$K158</f>
        <v>17</v>
      </c>
      <c r="O158" s="50">
        <f>Capstones!$N158/30*100</f>
        <v>56.666666666666664</v>
      </c>
      <c r="P158" s="50">
        <f>Capstones!$O158*0.6</f>
        <v>34</v>
      </c>
      <c r="Q158" s="53">
        <v>4</v>
      </c>
      <c r="R158" s="53">
        <v>3.3333333333333335</v>
      </c>
      <c r="S158" s="53"/>
      <c r="T158" s="53">
        <v>3</v>
      </c>
      <c r="U158" s="53"/>
      <c r="V158" s="53">
        <v>3</v>
      </c>
      <c r="W158" s="53">
        <v>5</v>
      </c>
      <c r="X158" s="53"/>
      <c r="Y158" s="50">
        <f>Capstones!$Q158+Capstones!$R158+Capstones!$T158+Capstones!$V158+Capstones!$W158</f>
        <v>18.333333333333336</v>
      </c>
      <c r="Z158" s="50">
        <f>Capstones!$Y158/25*100</f>
        <v>73.333333333333343</v>
      </c>
      <c r="AA158" s="50">
        <f>Capstones!$Z158*0.6</f>
        <v>44.000000000000007</v>
      </c>
      <c r="AB158" s="53"/>
      <c r="AC158" s="53">
        <v>3.8333333333333335</v>
      </c>
      <c r="AD158" s="53">
        <v>3.5</v>
      </c>
      <c r="AE158" s="53">
        <v>3.5</v>
      </c>
      <c r="AF158" s="53">
        <v>0</v>
      </c>
      <c r="AG158" s="53">
        <v>3.5</v>
      </c>
      <c r="AH158" s="53">
        <v>4</v>
      </c>
      <c r="AI158" s="53"/>
      <c r="AJ158" s="51">
        <f t="shared" si="12"/>
        <v>18.333333333333336</v>
      </c>
      <c r="AK158" s="51">
        <f t="shared" si="13"/>
        <v>61.111111111111114</v>
      </c>
      <c r="AL158" s="51">
        <f t="shared" si="14"/>
        <v>36.666666666666664</v>
      </c>
      <c r="AM158" s="53">
        <v>4</v>
      </c>
      <c r="AN158" s="53">
        <v>4.5</v>
      </c>
      <c r="AO158" s="53"/>
      <c r="AP158" s="53"/>
      <c r="AQ158" s="53"/>
      <c r="AR158" s="53">
        <v>3.75</v>
      </c>
      <c r="AS158" s="53"/>
      <c r="AT158" s="53"/>
      <c r="AU158" s="51">
        <f t="shared" si="15"/>
        <v>12.25</v>
      </c>
      <c r="AV158" s="51">
        <f t="shared" si="16"/>
        <v>81.666666666666671</v>
      </c>
      <c r="AW158" s="51">
        <f t="shared" si="17"/>
        <v>49</v>
      </c>
    </row>
    <row r="159" spans="1:49" ht="23.1" customHeight="1" x14ac:dyDescent="0.3">
      <c r="A159" s="18">
        <v>156</v>
      </c>
      <c r="B159" s="18" t="s">
        <v>338</v>
      </c>
      <c r="C159" s="91" t="s">
        <v>339</v>
      </c>
      <c r="D159" s="18" t="s">
        <v>27</v>
      </c>
      <c r="E159" s="18" t="s">
        <v>47</v>
      </c>
      <c r="F159" s="39">
        <v>2</v>
      </c>
      <c r="G159" s="39">
        <v>2</v>
      </c>
      <c r="H159" s="39">
        <v>1</v>
      </c>
      <c r="I159" s="39">
        <v>1</v>
      </c>
      <c r="J159" s="39">
        <v>1</v>
      </c>
      <c r="K159" s="39">
        <v>1</v>
      </c>
      <c r="L159" s="18"/>
      <c r="M159" s="18"/>
      <c r="N159" s="51">
        <f>Capstones!$F159+Capstones!$G159+Capstones!$H159+Capstones!$I159+Capstones!$J159+Capstones!$K159</f>
        <v>8</v>
      </c>
      <c r="O159" s="51">
        <f>Capstones!$N159/30*100</f>
        <v>26.666666666666668</v>
      </c>
      <c r="P159" s="51">
        <f>Capstones!$O159*0.6</f>
        <v>16</v>
      </c>
      <c r="Q159" s="39">
        <v>3</v>
      </c>
      <c r="R159" s="39">
        <v>3.6666666666666665</v>
      </c>
      <c r="S159" s="39"/>
      <c r="T159" s="39">
        <v>3</v>
      </c>
      <c r="U159" s="39"/>
      <c r="V159" s="39">
        <v>3.3333333333333335</v>
      </c>
      <c r="W159" s="39">
        <v>4</v>
      </c>
      <c r="X159" s="39"/>
      <c r="Y159" s="50">
        <f>Capstones!$Q159+Capstones!$R159+Capstones!$T159+Capstones!$V159+Capstones!$W159</f>
        <v>17</v>
      </c>
      <c r="Z159" s="50">
        <f>Capstones!$Y159/25*100</f>
        <v>68</v>
      </c>
      <c r="AA159" s="50">
        <f>Capstones!$Z159*0.6</f>
        <v>40.799999999999997</v>
      </c>
      <c r="AB159" s="39"/>
      <c r="AC159" s="39">
        <v>1.3333333333333333</v>
      </c>
      <c r="AD159" s="39">
        <v>2</v>
      </c>
      <c r="AE159" s="39">
        <v>2</v>
      </c>
      <c r="AF159" s="39">
        <v>3</v>
      </c>
      <c r="AG159" s="39">
        <v>1</v>
      </c>
      <c r="AH159" s="39">
        <v>1</v>
      </c>
      <c r="AI159" s="39"/>
      <c r="AJ159" s="51">
        <f t="shared" si="12"/>
        <v>10.333333333333332</v>
      </c>
      <c r="AK159" s="51">
        <f t="shared" si="13"/>
        <v>34.444444444444436</v>
      </c>
      <c r="AL159" s="51">
        <f t="shared" si="14"/>
        <v>20.666666666666661</v>
      </c>
      <c r="AM159" s="39">
        <v>3</v>
      </c>
      <c r="AN159" s="39">
        <v>2.25</v>
      </c>
      <c r="AO159" s="39"/>
      <c r="AP159" s="39"/>
      <c r="AQ159" s="39"/>
      <c r="AR159" s="39">
        <v>2.75</v>
      </c>
      <c r="AS159" s="39"/>
      <c r="AT159" s="39"/>
      <c r="AU159" s="51">
        <f t="shared" si="15"/>
        <v>8</v>
      </c>
      <c r="AV159" s="51">
        <f t="shared" si="16"/>
        <v>53.333333333333336</v>
      </c>
      <c r="AW159" s="51">
        <f t="shared" si="17"/>
        <v>32</v>
      </c>
    </row>
    <row r="160" spans="1:49" ht="23.1" customHeight="1" x14ac:dyDescent="0.3">
      <c r="A160" s="88">
        <v>157</v>
      </c>
      <c r="B160" s="88" t="s">
        <v>340</v>
      </c>
      <c r="C160" s="90" t="s">
        <v>341</v>
      </c>
      <c r="D160" s="88" t="s">
        <v>27</v>
      </c>
      <c r="E160" s="88" t="s">
        <v>47</v>
      </c>
      <c r="F160" s="53">
        <v>3</v>
      </c>
      <c r="G160" s="53">
        <v>2</v>
      </c>
      <c r="H160" s="53">
        <v>2</v>
      </c>
      <c r="I160" s="53">
        <v>2</v>
      </c>
      <c r="J160" s="53">
        <v>1</v>
      </c>
      <c r="K160" s="53">
        <v>1</v>
      </c>
      <c r="L160" s="88"/>
      <c r="M160" s="88"/>
      <c r="N160" s="50">
        <f>Capstones!$F160+Capstones!$G160+Capstones!$H160+Capstones!$I160+Capstones!$J160+Capstones!$K160</f>
        <v>11</v>
      </c>
      <c r="O160" s="50">
        <f>Capstones!$N160/30*100</f>
        <v>36.666666666666664</v>
      </c>
      <c r="P160" s="50">
        <f>Capstones!$O160*0.6</f>
        <v>21.999999999999996</v>
      </c>
      <c r="Q160" s="53">
        <v>5</v>
      </c>
      <c r="R160" s="53">
        <v>3.6666666666666665</v>
      </c>
      <c r="S160" s="53"/>
      <c r="T160" s="53">
        <v>4</v>
      </c>
      <c r="U160" s="53"/>
      <c r="V160" s="53">
        <v>4</v>
      </c>
      <c r="W160" s="53">
        <v>5</v>
      </c>
      <c r="X160" s="53"/>
      <c r="Y160" s="50">
        <f>Capstones!$Q160+Capstones!$R160+Capstones!$T160+Capstones!$V160+Capstones!$W160</f>
        <v>21.666666666666664</v>
      </c>
      <c r="Z160" s="50">
        <f>Capstones!$Y160/25*100</f>
        <v>86.666666666666657</v>
      </c>
      <c r="AA160" s="50">
        <f>Capstones!$Z160*0.6</f>
        <v>51.999999999999993</v>
      </c>
      <c r="AB160" s="53"/>
      <c r="AC160" s="53">
        <v>3.1666666666666665</v>
      </c>
      <c r="AD160" s="53">
        <v>4</v>
      </c>
      <c r="AE160" s="53">
        <v>4</v>
      </c>
      <c r="AF160" s="53">
        <v>0</v>
      </c>
      <c r="AG160" s="53">
        <v>3.5</v>
      </c>
      <c r="AH160" s="53">
        <v>4</v>
      </c>
      <c r="AI160" s="53"/>
      <c r="AJ160" s="51">
        <f t="shared" si="12"/>
        <v>18.666666666666664</v>
      </c>
      <c r="AK160" s="51">
        <f t="shared" si="13"/>
        <v>62.222222222222214</v>
      </c>
      <c r="AL160" s="51">
        <f t="shared" si="14"/>
        <v>37.333333333333329</v>
      </c>
      <c r="AM160" s="53">
        <v>4</v>
      </c>
      <c r="AN160" s="53">
        <v>4</v>
      </c>
      <c r="AO160" s="53"/>
      <c r="AP160" s="53"/>
      <c r="AQ160" s="53"/>
      <c r="AR160" s="53">
        <v>4</v>
      </c>
      <c r="AS160" s="53"/>
      <c r="AT160" s="53"/>
      <c r="AU160" s="51">
        <f t="shared" si="15"/>
        <v>12</v>
      </c>
      <c r="AV160" s="51">
        <f t="shared" si="16"/>
        <v>80</v>
      </c>
      <c r="AW160" s="51">
        <f t="shared" si="17"/>
        <v>48</v>
      </c>
    </row>
    <row r="161" spans="1:49" ht="23.1" customHeight="1" x14ac:dyDescent="0.3">
      <c r="A161" s="18">
        <v>158</v>
      </c>
      <c r="B161" s="18" t="s">
        <v>342</v>
      </c>
      <c r="C161" s="91" t="s">
        <v>343</v>
      </c>
      <c r="D161" s="18" t="s">
        <v>27</v>
      </c>
      <c r="E161" s="18" t="s">
        <v>15</v>
      </c>
      <c r="F161" s="39">
        <v>2</v>
      </c>
      <c r="G161" s="39">
        <v>2</v>
      </c>
      <c r="H161" s="39">
        <v>3</v>
      </c>
      <c r="I161" s="39">
        <v>2</v>
      </c>
      <c r="J161" s="39">
        <v>2</v>
      </c>
      <c r="K161" s="39">
        <v>2</v>
      </c>
      <c r="L161" s="18"/>
      <c r="M161" s="18"/>
      <c r="N161" s="51">
        <f>Capstones!$F161+Capstones!$G161+Capstones!$H161+Capstones!$I161+Capstones!$J161+Capstones!$K161</f>
        <v>13</v>
      </c>
      <c r="O161" s="51">
        <f>Capstones!$N161/30*100</f>
        <v>43.333333333333336</v>
      </c>
      <c r="P161" s="51">
        <f>Capstones!$O161*0.6</f>
        <v>26</v>
      </c>
      <c r="Q161" s="39">
        <v>3</v>
      </c>
      <c r="R161" s="39">
        <v>4</v>
      </c>
      <c r="S161" s="39"/>
      <c r="T161" s="39">
        <v>4</v>
      </c>
      <c r="U161" s="39"/>
      <c r="V161" s="39">
        <v>3.3333333333333335</v>
      </c>
      <c r="W161" s="39">
        <v>4</v>
      </c>
      <c r="X161" s="39"/>
      <c r="Y161" s="50">
        <f>Capstones!$Q161+Capstones!$R161+Capstones!$T161+Capstones!$V161+Capstones!$W161</f>
        <v>18.333333333333336</v>
      </c>
      <c r="Z161" s="50">
        <f>Capstones!$Y161/25*100</f>
        <v>73.333333333333343</v>
      </c>
      <c r="AA161" s="50">
        <f>Capstones!$Z161*0.6</f>
        <v>44.000000000000007</v>
      </c>
      <c r="AB161" s="39"/>
      <c r="AC161" s="39">
        <v>3.3333333333333335</v>
      </c>
      <c r="AD161" s="39">
        <v>4</v>
      </c>
      <c r="AE161" s="39">
        <v>4</v>
      </c>
      <c r="AF161" s="39">
        <v>4</v>
      </c>
      <c r="AG161" s="39">
        <v>5</v>
      </c>
      <c r="AH161" s="39">
        <v>5</v>
      </c>
      <c r="AI161" s="18"/>
      <c r="AJ161" s="51">
        <f t="shared" si="12"/>
        <v>25.333333333333336</v>
      </c>
      <c r="AK161" s="51">
        <f t="shared" si="13"/>
        <v>84.444444444444457</v>
      </c>
      <c r="AL161" s="51">
        <f t="shared" si="14"/>
        <v>50.666666666666671</v>
      </c>
      <c r="AM161" s="39">
        <v>4</v>
      </c>
      <c r="AN161" s="39">
        <v>4</v>
      </c>
      <c r="AO161" s="39"/>
      <c r="AP161" s="39"/>
      <c r="AQ161" s="39"/>
      <c r="AR161" s="39">
        <v>3.75</v>
      </c>
      <c r="AS161" s="39"/>
      <c r="AT161" s="18"/>
      <c r="AU161" s="51">
        <f t="shared" si="15"/>
        <v>11.75</v>
      </c>
      <c r="AV161" s="51">
        <f t="shared" si="16"/>
        <v>78.333333333333329</v>
      </c>
      <c r="AW161" s="51">
        <f t="shared" si="17"/>
        <v>46.999999999999993</v>
      </c>
    </row>
    <row r="162" spans="1:49" ht="23.1" customHeight="1" x14ac:dyDescent="0.3">
      <c r="A162" s="88">
        <v>159</v>
      </c>
      <c r="B162" s="88" t="s">
        <v>344</v>
      </c>
      <c r="C162" s="90" t="s">
        <v>345</v>
      </c>
      <c r="D162" s="88" t="s">
        <v>27</v>
      </c>
      <c r="E162" s="88" t="s">
        <v>47</v>
      </c>
      <c r="F162" s="53">
        <v>2</v>
      </c>
      <c r="G162" s="53">
        <v>3</v>
      </c>
      <c r="H162" s="53">
        <v>3</v>
      </c>
      <c r="I162" s="53">
        <v>3</v>
      </c>
      <c r="J162" s="53">
        <v>2</v>
      </c>
      <c r="K162" s="53">
        <v>2</v>
      </c>
      <c r="L162" s="88"/>
      <c r="M162" s="88"/>
      <c r="N162" s="50">
        <f>Capstones!$F162+Capstones!$G162+Capstones!$H162+Capstones!$I162+Capstones!$J162+Capstones!$K162</f>
        <v>15</v>
      </c>
      <c r="O162" s="50">
        <f>Capstones!$N162/30*100</f>
        <v>50</v>
      </c>
      <c r="P162" s="50">
        <f>Capstones!$O162*0.6</f>
        <v>30</v>
      </c>
      <c r="Q162" s="53">
        <v>1</v>
      </c>
      <c r="R162" s="53">
        <v>2</v>
      </c>
      <c r="S162" s="53"/>
      <c r="T162" s="53">
        <v>2</v>
      </c>
      <c r="U162" s="53"/>
      <c r="V162" s="53">
        <v>1.3333333333333333</v>
      </c>
      <c r="W162" s="53">
        <v>2</v>
      </c>
      <c r="X162" s="53"/>
      <c r="Y162" s="50">
        <f>Capstones!$Q162+Capstones!$R162+Capstones!$T162+Capstones!$V162+Capstones!$W162</f>
        <v>8.3333333333333321</v>
      </c>
      <c r="Z162" s="50">
        <f>Capstones!$Y162/25*100</f>
        <v>33.333333333333329</v>
      </c>
      <c r="AA162" s="50">
        <f>Capstones!$Z162*0.6</f>
        <v>19.999999999999996</v>
      </c>
      <c r="AB162" s="53"/>
      <c r="AC162" s="53">
        <v>3.6666666666666665</v>
      </c>
      <c r="AD162" s="53">
        <v>3</v>
      </c>
      <c r="AE162" s="53">
        <v>3</v>
      </c>
      <c r="AF162" s="53">
        <v>0</v>
      </c>
      <c r="AG162" s="53">
        <v>3</v>
      </c>
      <c r="AH162" s="53">
        <v>3</v>
      </c>
      <c r="AI162" s="88"/>
      <c r="AJ162" s="51">
        <f t="shared" si="12"/>
        <v>15.666666666666666</v>
      </c>
      <c r="AK162" s="51">
        <f t="shared" si="13"/>
        <v>52.222222222222229</v>
      </c>
      <c r="AL162" s="51">
        <f t="shared" si="14"/>
        <v>31.333333333333336</v>
      </c>
      <c r="AM162" s="53">
        <v>4.333333333333333</v>
      </c>
      <c r="AN162" s="53">
        <v>4</v>
      </c>
      <c r="AO162" s="53"/>
      <c r="AP162" s="53"/>
      <c r="AQ162" s="53"/>
      <c r="AR162" s="53">
        <v>4.25</v>
      </c>
      <c r="AS162" s="53"/>
      <c r="AT162" s="88"/>
      <c r="AU162" s="51">
        <f t="shared" si="15"/>
        <v>12.583333333333332</v>
      </c>
      <c r="AV162" s="51">
        <f t="shared" si="16"/>
        <v>83.888888888888886</v>
      </c>
      <c r="AW162" s="51">
        <f t="shared" si="17"/>
        <v>50.333333333333329</v>
      </c>
    </row>
    <row r="163" spans="1:49" ht="23.1" customHeight="1" x14ac:dyDescent="0.3">
      <c r="A163" s="18">
        <v>160</v>
      </c>
      <c r="B163" s="18" t="s">
        <v>346</v>
      </c>
      <c r="C163" s="91" t="s">
        <v>347</v>
      </c>
      <c r="D163" s="18" t="s">
        <v>23</v>
      </c>
      <c r="E163" s="18" t="s">
        <v>24</v>
      </c>
      <c r="F163" s="39">
        <v>1.5</v>
      </c>
      <c r="G163" s="39">
        <v>1.5</v>
      </c>
      <c r="H163" s="39">
        <v>1.5</v>
      </c>
      <c r="I163" s="39">
        <v>1.5</v>
      </c>
      <c r="J163" s="39">
        <v>1.5</v>
      </c>
      <c r="K163" s="39">
        <v>1.5</v>
      </c>
      <c r="L163" s="18"/>
      <c r="M163" s="18"/>
      <c r="N163" s="51">
        <f>Capstones!$F163+Capstones!$G163+Capstones!$H163+Capstones!$I163+Capstones!$J163+Capstones!$K163</f>
        <v>9</v>
      </c>
      <c r="O163" s="51">
        <f>Capstones!$N163/30*100</f>
        <v>30</v>
      </c>
      <c r="P163" s="51">
        <f>Capstones!$O163*0.6</f>
        <v>18</v>
      </c>
      <c r="Q163" s="39">
        <v>3</v>
      </c>
      <c r="R163" s="39">
        <v>3</v>
      </c>
      <c r="S163" s="39"/>
      <c r="T163" s="39">
        <v>3</v>
      </c>
      <c r="U163" s="39"/>
      <c r="V163" s="39">
        <v>3.6666666666666665</v>
      </c>
      <c r="W163" s="39">
        <v>4</v>
      </c>
      <c r="X163" s="39"/>
      <c r="Y163" s="50">
        <f>Capstones!$Q163+Capstones!$R163+Capstones!$T163+Capstones!$V163+Capstones!$W163</f>
        <v>16.666666666666664</v>
      </c>
      <c r="Z163" s="50">
        <f>Capstones!$Y163/25*100</f>
        <v>66.666666666666657</v>
      </c>
      <c r="AA163" s="50">
        <f>Capstones!$Z163*0.6</f>
        <v>39.999999999999993</v>
      </c>
      <c r="AB163" s="39"/>
      <c r="AC163" s="39">
        <v>3</v>
      </c>
      <c r="AD163" s="39">
        <v>4</v>
      </c>
      <c r="AE163" s="39">
        <v>4</v>
      </c>
      <c r="AF163" s="39">
        <v>3</v>
      </c>
      <c r="AG163" s="39">
        <v>4</v>
      </c>
      <c r="AH163" s="39">
        <v>3</v>
      </c>
      <c r="AI163" s="39"/>
      <c r="AJ163" s="51">
        <f t="shared" si="12"/>
        <v>21</v>
      </c>
      <c r="AK163" s="51">
        <f t="shared" si="13"/>
        <v>70</v>
      </c>
      <c r="AL163" s="51">
        <f t="shared" si="14"/>
        <v>42</v>
      </c>
      <c r="AM163" s="39">
        <v>4</v>
      </c>
      <c r="AN163" s="39">
        <v>2.5</v>
      </c>
      <c r="AO163" s="39"/>
      <c r="AP163" s="39"/>
      <c r="AQ163" s="39"/>
      <c r="AR163" s="39">
        <v>4</v>
      </c>
      <c r="AS163" s="39"/>
      <c r="AT163" s="39"/>
      <c r="AU163" s="51">
        <f t="shared" si="15"/>
        <v>10.5</v>
      </c>
      <c r="AV163" s="51">
        <f t="shared" si="16"/>
        <v>70</v>
      </c>
      <c r="AW163" s="51">
        <f t="shared" si="17"/>
        <v>42</v>
      </c>
    </row>
    <row r="164" spans="1:49" ht="23.1" customHeight="1" x14ac:dyDescent="0.3">
      <c r="A164" s="88">
        <v>161</v>
      </c>
      <c r="B164" s="88" t="s">
        <v>348</v>
      </c>
      <c r="C164" s="90" t="s">
        <v>349</v>
      </c>
      <c r="D164" s="88" t="s">
        <v>27</v>
      </c>
      <c r="E164" s="88" t="s">
        <v>15</v>
      </c>
      <c r="F164" s="53">
        <v>4</v>
      </c>
      <c r="G164" s="53">
        <v>3.3333333333333335</v>
      </c>
      <c r="H164" s="53">
        <v>3</v>
      </c>
      <c r="I164" s="53">
        <v>4</v>
      </c>
      <c r="J164" s="53">
        <v>3</v>
      </c>
      <c r="K164" s="53">
        <v>3</v>
      </c>
      <c r="L164" s="88"/>
      <c r="M164" s="88"/>
      <c r="N164" s="50">
        <f>Capstones!$F164+Capstones!$G164+Capstones!$H164+Capstones!$I164+Capstones!$J164+Capstones!$K164</f>
        <v>20.333333333333336</v>
      </c>
      <c r="O164" s="50">
        <f>Capstones!$N164/30*100</f>
        <v>67.777777777777786</v>
      </c>
      <c r="P164" s="50">
        <f>Capstones!$O164*0.6</f>
        <v>40.666666666666671</v>
      </c>
      <c r="Q164" s="53">
        <v>4</v>
      </c>
      <c r="R164" s="53">
        <v>2.6666666666666665</v>
      </c>
      <c r="S164" s="53"/>
      <c r="T164" s="53">
        <v>3</v>
      </c>
      <c r="U164" s="53"/>
      <c r="V164" s="53">
        <v>3.3333333333333335</v>
      </c>
      <c r="W164" s="53">
        <v>5</v>
      </c>
      <c r="X164" s="53"/>
      <c r="Y164" s="50">
        <f>Capstones!$Q164+Capstones!$R164+Capstones!$T164+Capstones!$V164+Capstones!$W164</f>
        <v>18</v>
      </c>
      <c r="Z164" s="50">
        <f>Capstones!$Y164/25*100</f>
        <v>72</v>
      </c>
      <c r="AA164" s="50">
        <f>Capstones!$Z164*0.6</f>
        <v>43.199999999999996</v>
      </c>
      <c r="AB164" s="53"/>
      <c r="AC164" s="53">
        <v>2.6666666666666665</v>
      </c>
      <c r="AD164" s="53">
        <v>3</v>
      </c>
      <c r="AE164" s="53">
        <v>3</v>
      </c>
      <c r="AF164" s="53">
        <v>3</v>
      </c>
      <c r="AG164" s="53">
        <v>2.5</v>
      </c>
      <c r="AH164" s="53">
        <v>2.5</v>
      </c>
      <c r="AI164" s="88"/>
      <c r="AJ164" s="51">
        <f t="shared" si="12"/>
        <v>16.666666666666664</v>
      </c>
      <c r="AK164" s="51">
        <f t="shared" si="13"/>
        <v>55.55555555555555</v>
      </c>
      <c r="AL164" s="51">
        <f t="shared" si="14"/>
        <v>33.333333333333329</v>
      </c>
      <c r="AM164" s="53" t="s">
        <v>499</v>
      </c>
      <c r="AN164" s="53" t="s">
        <v>499</v>
      </c>
      <c r="AO164" s="53"/>
      <c r="AP164" s="53"/>
      <c r="AQ164" s="53"/>
      <c r="AR164" s="53" t="s">
        <v>499</v>
      </c>
      <c r="AS164" s="53"/>
      <c r="AT164" s="88"/>
      <c r="AU164" s="51">
        <f t="shared" si="15"/>
        <v>0</v>
      </c>
      <c r="AV164" s="51">
        <f t="shared" si="16"/>
        <v>0</v>
      </c>
      <c r="AW164" s="51">
        <f t="shared" si="17"/>
        <v>0</v>
      </c>
    </row>
    <row r="165" spans="1:49" ht="23.1" customHeight="1" x14ac:dyDescent="0.3">
      <c r="A165" s="18">
        <v>162</v>
      </c>
      <c r="B165" s="18" t="s">
        <v>350</v>
      </c>
      <c r="C165" s="91" t="s">
        <v>351</v>
      </c>
      <c r="D165" s="18" t="s">
        <v>27</v>
      </c>
      <c r="E165" s="18" t="s">
        <v>15</v>
      </c>
      <c r="F165" s="39">
        <v>3</v>
      </c>
      <c r="G165" s="39">
        <v>3.3333333333333335</v>
      </c>
      <c r="H165" s="39">
        <v>3</v>
      </c>
      <c r="I165" s="39">
        <v>3</v>
      </c>
      <c r="J165" s="39">
        <v>3</v>
      </c>
      <c r="K165" s="39">
        <v>3</v>
      </c>
      <c r="L165" s="18"/>
      <c r="M165" s="18"/>
      <c r="N165" s="51">
        <f>Capstones!$F165+Capstones!$G165+Capstones!$H165+Capstones!$I165+Capstones!$J165+Capstones!$K165</f>
        <v>18.333333333333336</v>
      </c>
      <c r="O165" s="51">
        <f>Capstones!$N165/30*100</f>
        <v>61.111111111111114</v>
      </c>
      <c r="P165" s="51">
        <f>Capstones!$O165*0.6</f>
        <v>36.666666666666664</v>
      </c>
      <c r="Q165" s="39">
        <v>2</v>
      </c>
      <c r="R165" s="39">
        <v>2.6666666666666665</v>
      </c>
      <c r="S165" s="39"/>
      <c r="T165" s="39">
        <v>2</v>
      </c>
      <c r="U165" s="39"/>
      <c r="V165" s="39">
        <v>2</v>
      </c>
      <c r="W165" s="39">
        <v>3</v>
      </c>
      <c r="X165" s="39"/>
      <c r="Y165" s="50">
        <f>Capstones!$Q165+Capstones!$R165+Capstones!$T165+Capstones!$V165+Capstones!$W165</f>
        <v>11.666666666666666</v>
      </c>
      <c r="Z165" s="50">
        <f>Capstones!$Y165/25*100</f>
        <v>46.666666666666664</v>
      </c>
      <c r="AA165" s="50">
        <f>Capstones!$Z165*0.6</f>
        <v>27.999999999999996</v>
      </c>
      <c r="AB165" s="39"/>
      <c r="AC165" s="39">
        <v>4.666666666666667</v>
      </c>
      <c r="AD165" s="39">
        <v>5</v>
      </c>
      <c r="AE165" s="39">
        <v>5</v>
      </c>
      <c r="AF165" s="39">
        <v>4</v>
      </c>
      <c r="AG165" s="39">
        <v>4</v>
      </c>
      <c r="AH165" s="39">
        <v>5</v>
      </c>
      <c r="AI165" s="39"/>
      <c r="AJ165" s="51">
        <f t="shared" si="12"/>
        <v>27.666666666666668</v>
      </c>
      <c r="AK165" s="51">
        <f t="shared" si="13"/>
        <v>92.222222222222229</v>
      </c>
      <c r="AL165" s="51">
        <f t="shared" si="14"/>
        <v>55.333333333333336</v>
      </c>
      <c r="AM165" s="39">
        <v>4</v>
      </c>
      <c r="AN165" s="39">
        <v>3.5</v>
      </c>
      <c r="AO165" s="39"/>
      <c r="AP165" s="39"/>
      <c r="AQ165" s="39"/>
      <c r="AR165" s="39">
        <v>4</v>
      </c>
      <c r="AS165" s="39"/>
      <c r="AT165" s="39"/>
      <c r="AU165" s="51">
        <f t="shared" si="15"/>
        <v>11.5</v>
      </c>
      <c r="AV165" s="51">
        <f t="shared" si="16"/>
        <v>76.666666666666671</v>
      </c>
      <c r="AW165" s="51">
        <f t="shared" si="17"/>
        <v>46</v>
      </c>
    </row>
    <row r="166" spans="1:49" ht="23.1" customHeight="1" x14ac:dyDescent="0.3">
      <c r="A166" s="88">
        <v>163</v>
      </c>
      <c r="B166" s="88" t="s">
        <v>352</v>
      </c>
      <c r="C166" s="90" t="s">
        <v>353</v>
      </c>
      <c r="D166" s="88" t="s">
        <v>27</v>
      </c>
      <c r="E166" s="88" t="s">
        <v>47</v>
      </c>
      <c r="F166" s="53">
        <v>2</v>
      </c>
      <c r="G166" s="53">
        <v>1.3333333333333333</v>
      </c>
      <c r="H166" s="53">
        <v>2</v>
      </c>
      <c r="I166" s="53">
        <v>3</v>
      </c>
      <c r="J166" s="53">
        <v>2</v>
      </c>
      <c r="K166" s="53">
        <v>1</v>
      </c>
      <c r="L166" s="88"/>
      <c r="M166" s="88"/>
      <c r="N166" s="50">
        <f>Capstones!$F166+Capstones!$G166+Capstones!$H166+Capstones!$I166+Capstones!$J166+Capstones!$K166</f>
        <v>11.333333333333332</v>
      </c>
      <c r="O166" s="50">
        <f>Capstones!$N166/30*100</f>
        <v>37.777777777777771</v>
      </c>
      <c r="P166" s="50">
        <f>Capstones!$O166*0.6</f>
        <v>22.666666666666661</v>
      </c>
      <c r="Q166" s="53">
        <v>3</v>
      </c>
      <c r="R166" s="53">
        <v>3</v>
      </c>
      <c r="S166" s="53"/>
      <c r="T166" s="53">
        <v>3</v>
      </c>
      <c r="U166" s="53"/>
      <c r="V166" s="53">
        <v>3</v>
      </c>
      <c r="W166" s="53">
        <v>3</v>
      </c>
      <c r="X166" s="53"/>
      <c r="Y166" s="50">
        <f>Capstones!$Q166+Capstones!$R166+Capstones!$T166+Capstones!$V166+Capstones!$W166</f>
        <v>15</v>
      </c>
      <c r="Z166" s="50">
        <f>Capstones!$Y166/25*100</f>
        <v>60</v>
      </c>
      <c r="AA166" s="50">
        <f>Capstones!$Z166*0.6</f>
        <v>36</v>
      </c>
      <c r="AB166" s="53"/>
      <c r="AC166" s="53">
        <v>2.6666666666666665</v>
      </c>
      <c r="AD166" s="53">
        <v>5</v>
      </c>
      <c r="AE166" s="53">
        <v>5</v>
      </c>
      <c r="AF166" s="53">
        <v>0</v>
      </c>
      <c r="AG166" s="53">
        <v>2</v>
      </c>
      <c r="AH166" s="53">
        <v>4</v>
      </c>
      <c r="AI166" s="88"/>
      <c r="AJ166" s="51">
        <f t="shared" si="12"/>
        <v>18.666666666666664</v>
      </c>
      <c r="AK166" s="51">
        <f t="shared" si="13"/>
        <v>62.222222222222214</v>
      </c>
      <c r="AL166" s="51">
        <f t="shared" si="14"/>
        <v>37.333333333333329</v>
      </c>
      <c r="AM166" s="53">
        <v>3</v>
      </c>
      <c r="AN166" s="53">
        <v>3</v>
      </c>
      <c r="AO166" s="53"/>
      <c r="AP166" s="53"/>
      <c r="AQ166" s="53"/>
      <c r="AR166" s="53">
        <v>3.5</v>
      </c>
      <c r="AS166" s="53"/>
      <c r="AT166" s="88"/>
      <c r="AU166" s="51">
        <f t="shared" si="15"/>
        <v>9.5</v>
      </c>
      <c r="AV166" s="51">
        <f t="shared" si="16"/>
        <v>63.333333333333329</v>
      </c>
      <c r="AW166" s="51">
        <f t="shared" si="17"/>
        <v>37.999999999999993</v>
      </c>
    </row>
    <row r="167" spans="1:49" ht="23.1" customHeight="1" x14ac:dyDescent="0.3">
      <c r="A167" s="18">
        <v>164</v>
      </c>
      <c r="B167" s="18" t="s">
        <v>354</v>
      </c>
      <c r="C167" s="91" t="s">
        <v>355</v>
      </c>
      <c r="D167" s="18" t="s">
        <v>23</v>
      </c>
      <c r="E167" s="18" t="s">
        <v>47</v>
      </c>
      <c r="F167" s="39">
        <v>4</v>
      </c>
      <c r="G167" s="39">
        <v>4.333333333333333</v>
      </c>
      <c r="H167" s="39">
        <v>4</v>
      </c>
      <c r="I167" s="39">
        <v>4</v>
      </c>
      <c r="J167" s="39">
        <v>5</v>
      </c>
      <c r="K167" s="39">
        <v>5</v>
      </c>
      <c r="L167" s="18"/>
      <c r="M167" s="18"/>
      <c r="N167" s="51">
        <f>Capstones!$F167+Capstones!$G167+Capstones!$H167+Capstones!$I167+Capstones!$J167+Capstones!$K167</f>
        <v>26.333333333333332</v>
      </c>
      <c r="O167" s="51">
        <f>Capstones!$N167/30*100</f>
        <v>87.777777777777771</v>
      </c>
      <c r="P167" s="51">
        <f>Capstones!$O167*0.6</f>
        <v>52.666666666666664</v>
      </c>
      <c r="Q167" s="39">
        <v>4</v>
      </c>
      <c r="R167" s="39">
        <v>3.6666666666666665</v>
      </c>
      <c r="S167" s="39"/>
      <c r="T167" s="39">
        <v>3</v>
      </c>
      <c r="U167" s="39"/>
      <c r="V167" s="39">
        <v>4</v>
      </c>
      <c r="W167" s="39">
        <v>4</v>
      </c>
      <c r="X167" s="39"/>
      <c r="Y167" s="50">
        <f>Capstones!$Q167+Capstones!$R167+Capstones!$T167+Capstones!$V167+Capstones!$W167</f>
        <v>18.666666666666664</v>
      </c>
      <c r="Z167" s="50">
        <f>Capstones!$Y167/25*100</f>
        <v>74.666666666666657</v>
      </c>
      <c r="AA167" s="50">
        <f>Capstones!$Z167*0.6</f>
        <v>44.79999999999999</v>
      </c>
      <c r="AB167" s="39"/>
      <c r="AC167" s="39">
        <v>5</v>
      </c>
      <c r="AD167" s="39">
        <v>5</v>
      </c>
      <c r="AE167" s="39">
        <v>5</v>
      </c>
      <c r="AF167" s="39">
        <v>0</v>
      </c>
      <c r="AG167" s="39">
        <v>4</v>
      </c>
      <c r="AH167" s="39">
        <v>4</v>
      </c>
      <c r="AI167" s="39"/>
      <c r="AJ167" s="51">
        <f t="shared" si="12"/>
        <v>23</v>
      </c>
      <c r="AK167" s="51">
        <f t="shared" si="13"/>
        <v>76.666666666666671</v>
      </c>
      <c r="AL167" s="51">
        <f t="shared" si="14"/>
        <v>46</v>
      </c>
      <c r="AM167" s="39">
        <v>2.1666666666666665</v>
      </c>
      <c r="AN167" s="39">
        <v>3</v>
      </c>
      <c r="AO167" s="39"/>
      <c r="AP167" s="39"/>
      <c r="AQ167" s="39"/>
      <c r="AR167" s="39">
        <v>2.125</v>
      </c>
      <c r="AS167" s="39"/>
      <c r="AT167" s="39"/>
      <c r="AU167" s="51">
        <f t="shared" si="15"/>
        <v>7.2916666666666661</v>
      </c>
      <c r="AV167" s="51">
        <f t="shared" si="16"/>
        <v>48.611111111111107</v>
      </c>
      <c r="AW167" s="51">
        <f t="shared" si="17"/>
        <v>29.166666666666664</v>
      </c>
    </row>
    <row r="168" spans="1:49" ht="23.1" customHeight="1" x14ac:dyDescent="0.3">
      <c r="A168" s="88">
        <v>165</v>
      </c>
      <c r="B168" s="88" t="s">
        <v>356</v>
      </c>
      <c r="C168" s="90" t="s">
        <v>357</v>
      </c>
      <c r="D168" s="88" t="s">
        <v>27</v>
      </c>
      <c r="E168" s="88" t="s">
        <v>24</v>
      </c>
      <c r="F168" s="53">
        <v>1.5</v>
      </c>
      <c r="G168" s="53">
        <v>1.5</v>
      </c>
      <c r="H168" s="53">
        <v>1.5</v>
      </c>
      <c r="I168" s="53">
        <v>1.5</v>
      </c>
      <c r="J168" s="53">
        <v>1.5</v>
      </c>
      <c r="K168" s="53">
        <v>1.5</v>
      </c>
      <c r="L168" s="88"/>
      <c r="M168" s="88"/>
      <c r="N168" s="50">
        <f>Capstones!$F168+Capstones!$G168+Capstones!$H168+Capstones!$I168+Capstones!$J168+Capstones!$K168</f>
        <v>9</v>
      </c>
      <c r="O168" s="50">
        <f>Capstones!$N168/30*100</f>
        <v>30</v>
      </c>
      <c r="P168" s="50">
        <f>Capstones!$O168*0.6</f>
        <v>18</v>
      </c>
      <c r="Q168" s="53">
        <v>4</v>
      </c>
      <c r="R168" s="53">
        <v>4</v>
      </c>
      <c r="S168" s="53"/>
      <c r="T168" s="53">
        <v>4</v>
      </c>
      <c r="U168" s="53"/>
      <c r="V168" s="53">
        <v>3.3333333333333335</v>
      </c>
      <c r="W168" s="53">
        <v>4</v>
      </c>
      <c r="X168" s="53"/>
      <c r="Y168" s="50">
        <f>Capstones!$Q168+Capstones!$R168+Capstones!$T168+Capstones!$V168+Capstones!$W168</f>
        <v>19.333333333333336</v>
      </c>
      <c r="Z168" s="50">
        <f>Capstones!$Y168/25*100</f>
        <v>77.333333333333343</v>
      </c>
      <c r="AA168" s="50">
        <f>Capstones!$Z168*0.6</f>
        <v>46.400000000000006</v>
      </c>
      <c r="AB168" s="53"/>
      <c r="AC168" s="53">
        <v>3.3333333333333335</v>
      </c>
      <c r="AD168" s="53">
        <v>3</v>
      </c>
      <c r="AE168" s="53">
        <v>3</v>
      </c>
      <c r="AF168" s="53">
        <v>4</v>
      </c>
      <c r="AG168" s="53">
        <v>3</v>
      </c>
      <c r="AH168" s="53">
        <v>3</v>
      </c>
      <c r="AI168" s="53"/>
      <c r="AJ168" s="51">
        <f t="shared" si="12"/>
        <v>19.333333333333336</v>
      </c>
      <c r="AK168" s="51">
        <f t="shared" si="13"/>
        <v>64.444444444444443</v>
      </c>
      <c r="AL168" s="51">
        <f t="shared" si="14"/>
        <v>38.666666666666664</v>
      </c>
      <c r="AM168" s="53">
        <v>3</v>
      </c>
      <c r="AN168" s="53">
        <v>2.5</v>
      </c>
      <c r="AO168" s="53"/>
      <c r="AP168" s="53"/>
      <c r="AQ168" s="53"/>
      <c r="AR168" s="53">
        <v>3.25</v>
      </c>
      <c r="AS168" s="53"/>
      <c r="AT168" s="53"/>
      <c r="AU168" s="51">
        <f t="shared" si="15"/>
        <v>8.75</v>
      </c>
      <c r="AV168" s="51">
        <f t="shared" si="16"/>
        <v>58.333333333333336</v>
      </c>
      <c r="AW168" s="51">
        <f t="shared" si="17"/>
        <v>35</v>
      </c>
    </row>
    <row r="169" spans="1:49" ht="23.1" customHeight="1" x14ac:dyDescent="0.3">
      <c r="A169" s="18">
        <v>166</v>
      </c>
      <c r="B169" s="18" t="s">
        <v>358</v>
      </c>
      <c r="C169" s="91" t="s">
        <v>359</v>
      </c>
      <c r="D169" s="18" t="s">
        <v>27</v>
      </c>
      <c r="E169" s="18" t="s">
        <v>24</v>
      </c>
      <c r="F169" s="39">
        <v>1.5</v>
      </c>
      <c r="G169" s="39">
        <v>1.6666666666666667</v>
      </c>
      <c r="H169" s="39">
        <v>1.5</v>
      </c>
      <c r="I169" s="39">
        <v>2</v>
      </c>
      <c r="J169" s="39">
        <v>1.5</v>
      </c>
      <c r="K169" s="39">
        <v>1.5</v>
      </c>
      <c r="L169" s="18"/>
      <c r="M169" s="18"/>
      <c r="N169" s="51">
        <f>Capstones!$F169+Capstones!$G169+Capstones!$H169+Capstones!$I169+Capstones!$J169+Capstones!$K169</f>
        <v>9.6666666666666679</v>
      </c>
      <c r="O169" s="51">
        <f>Capstones!$N169/30*100</f>
        <v>32.222222222222221</v>
      </c>
      <c r="P169" s="51">
        <f>Capstones!$O169*0.6</f>
        <v>19.333333333333332</v>
      </c>
      <c r="Q169" s="39">
        <v>3</v>
      </c>
      <c r="R169" s="39">
        <v>4.666666666666667</v>
      </c>
      <c r="S169" s="39"/>
      <c r="T169" s="39">
        <v>4</v>
      </c>
      <c r="U169" s="39"/>
      <c r="V169" s="39">
        <v>3</v>
      </c>
      <c r="W169" s="39">
        <v>3</v>
      </c>
      <c r="X169" s="39"/>
      <c r="Y169" s="50">
        <f>Capstones!$Q169+Capstones!$R169+Capstones!$T169+Capstones!$V169+Capstones!$W169</f>
        <v>17.666666666666668</v>
      </c>
      <c r="Z169" s="50">
        <f>Capstones!$Y169/25*100</f>
        <v>70.666666666666671</v>
      </c>
      <c r="AA169" s="50">
        <f>Capstones!$Z169*0.6</f>
        <v>42.4</v>
      </c>
      <c r="AB169" s="39"/>
      <c r="AC169" s="39">
        <v>0</v>
      </c>
      <c r="AD169" s="39">
        <v>0</v>
      </c>
      <c r="AE169" s="39">
        <v>0</v>
      </c>
      <c r="AF169" s="39">
        <v>0</v>
      </c>
      <c r="AG169" s="39">
        <v>0</v>
      </c>
      <c r="AH169" s="39">
        <v>0</v>
      </c>
      <c r="AI169" s="18"/>
      <c r="AJ169" s="51">
        <f t="shared" si="12"/>
        <v>0</v>
      </c>
      <c r="AK169" s="51">
        <f t="shared" si="13"/>
        <v>0</v>
      </c>
      <c r="AL169" s="51">
        <f t="shared" si="14"/>
        <v>0</v>
      </c>
      <c r="AM169" s="39">
        <v>3.6666666666666665</v>
      </c>
      <c r="AN169" s="39">
        <v>3.5</v>
      </c>
      <c r="AO169" s="39"/>
      <c r="AP169" s="39"/>
      <c r="AQ169" s="39"/>
      <c r="AR169" s="39">
        <v>3.5</v>
      </c>
      <c r="AS169" s="39"/>
      <c r="AT169" s="18"/>
      <c r="AU169" s="51">
        <f t="shared" si="15"/>
        <v>10.666666666666666</v>
      </c>
      <c r="AV169" s="51">
        <f t="shared" si="16"/>
        <v>71.1111111111111</v>
      </c>
      <c r="AW169" s="51">
        <f t="shared" si="17"/>
        <v>42.666666666666657</v>
      </c>
    </row>
    <row r="170" spans="1:49" ht="23.1" customHeight="1" x14ac:dyDescent="0.3">
      <c r="A170" s="88">
        <v>167</v>
      </c>
      <c r="B170" s="88" t="s">
        <v>360</v>
      </c>
      <c r="C170" s="90" t="s">
        <v>361</v>
      </c>
      <c r="D170" s="88" t="s">
        <v>27</v>
      </c>
      <c r="E170" s="88" t="s">
        <v>47</v>
      </c>
      <c r="F170" s="53">
        <v>3</v>
      </c>
      <c r="G170" s="53">
        <v>3.6666666666666665</v>
      </c>
      <c r="H170" s="53">
        <v>3</v>
      </c>
      <c r="I170" s="53">
        <v>3</v>
      </c>
      <c r="J170" s="53">
        <v>2</v>
      </c>
      <c r="K170" s="53">
        <v>1</v>
      </c>
      <c r="L170" s="88"/>
      <c r="M170" s="88"/>
      <c r="N170" s="50">
        <f>Capstones!$F170+Capstones!$G170+Capstones!$H170+Capstones!$I170+Capstones!$J170+Capstones!$K170</f>
        <v>15.666666666666666</v>
      </c>
      <c r="O170" s="50">
        <f>Capstones!$N170/30*100</f>
        <v>52.222222222222229</v>
      </c>
      <c r="P170" s="50">
        <f>Capstones!$O170*0.6</f>
        <v>31.333333333333336</v>
      </c>
      <c r="Q170" s="53">
        <v>5</v>
      </c>
      <c r="R170" s="53">
        <v>5</v>
      </c>
      <c r="S170" s="53"/>
      <c r="T170" s="53">
        <v>5</v>
      </c>
      <c r="U170" s="53"/>
      <c r="V170" s="53">
        <v>5</v>
      </c>
      <c r="W170" s="53">
        <v>5</v>
      </c>
      <c r="X170" s="53"/>
      <c r="Y170" s="50">
        <f>Capstones!$Q170+Capstones!$R170+Capstones!$T170+Capstones!$V170+Capstones!$W170</f>
        <v>25</v>
      </c>
      <c r="Z170" s="50">
        <f>Capstones!$Y170/25*100</f>
        <v>100</v>
      </c>
      <c r="AA170" s="50">
        <f>Capstones!$Z170*0.6</f>
        <v>60</v>
      </c>
      <c r="AB170" s="53"/>
      <c r="AC170" s="53">
        <v>3.5</v>
      </c>
      <c r="AD170" s="53">
        <v>4</v>
      </c>
      <c r="AE170" s="53">
        <v>4</v>
      </c>
      <c r="AF170" s="53">
        <v>3</v>
      </c>
      <c r="AG170" s="53">
        <v>3</v>
      </c>
      <c r="AH170" s="53">
        <v>3</v>
      </c>
      <c r="AI170" s="53"/>
      <c r="AJ170" s="51">
        <f t="shared" si="12"/>
        <v>20.5</v>
      </c>
      <c r="AK170" s="51">
        <f t="shared" si="13"/>
        <v>68.333333333333329</v>
      </c>
      <c r="AL170" s="51">
        <f t="shared" si="14"/>
        <v>40.999999999999993</v>
      </c>
      <c r="AM170" s="53">
        <v>4</v>
      </c>
      <c r="AN170" s="53">
        <v>3.5</v>
      </c>
      <c r="AO170" s="53"/>
      <c r="AP170" s="53"/>
      <c r="AQ170" s="53"/>
      <c r="AR170" s="53">
        <v>4.5</v>
      </c>
      <c r="AS170" s="53"/>
      <c r="AT170" s="53"/>
      <c r="AU170" s="51">
        <f t="shared" si="15"/>
        <v>12</v>
      </c>
      <c r="AV170" s="51">
        <f t="shared" si="16"/>
        <v>80</v>
      </c>
      <c r="AW170" s="51">
        <f t="shared" si="17"/>
        <v>48</v>
      </c>
    </row>
    <row r="171" spans="1:49" ht="23.1" customHeight="1" x14ac:dyDescent="0.3">
      <c r="A171" s="18">
        <v>168</v>
      </c>
      <c r="B171" s="18" t="s">
        <v>362</v>
      </c>
      <c r="C171" s="91" t="s">
        <v>363</v>
      </c>
      <c r="D171" s="18" t="s">
        <v>23</v>
      </c>
      <c r="E171" s="18" t="s">
        <v>47</v>
      </c>
      <c r="F171" s="39">
        <v>4</v>
      </c>
      <c r="G171" s="39">
        <v>4.666666666666667</v>
      </c>
      <c r="H171" s="39">
        <v>5</v>
      </c>
      <c r="I171" s="39">
        <v>4</v>
      </c>
      <c r="J171" s="39">
        <v>4</v>
      </c>
      <c r="K171" s="39">
        <v>4</v>
      </c>
      <c r="L171" s="18"/>
      <c r="M171" s="18"/>
      <c r="N171" s="51">
        <f>Capstones!$F171+Capstones!$G171+Capstones!$H171+Capstones!$I171+Capstones!$J171+Capstones!$K171</f>
        <v>25.666666666666668</v>
      </c>
      <c r="O171" s="51">
        <f>Capstones!$N171/30*100</f>
        <v>85.555555555555557</v>
      </c>
      <c r="P171" s="51">
        <f>Capstones!$O171*0.6</f>
        <v>51.333333333333336</v>
      </c>
      <c r="Q171" s="39">
        <v>5</v>
      </c>
      <c r="R171" s="39">
        <v>5</v>
      </c>
      <c r="S171" s="39"/>
      <c r="T171" s="39">
        <v>5</v>
      </c>
      <c r="U171" s="39"/>
      <c r="V171" s="39">
        <v>3.6666666666666665</v>
      </c>
      <c r="W171" s="39">
        <v>4</v>
      </c>
      <c r="X171" s="39"/>
      <c r="Y171" s="50">
        <f>Capstones!$Q171+Capstones!$R171+Capstones!$T171+Capstones!$V171+Capstones!$W171</f>
        <v>22.666666666666668</v>
      </c>
      <c r="Z171" s="50">
        <f>Capstones!$Y171/25*100</f>
        <v>90.666666666666671</v>
      </c>
      <c r="AA171" s="50">
        <f>Capstones!$Z171*0.6</f>
        <v>54.4</v>
      </c>
      <c r="AB171" s="39"/>
      <c r="AC171" s="39">
        <v>4.666666666666667</v>
      </c>
      <c r="AD171" s="39">
        <v>3</v>
      </c>
      <c r="AE171" s="39">
        <v>3</v>
      </c>
      <c r="AF171" s="39">
        <v>0</v>
      </c>
      <c r="AG171" s="39">
        <v>3</v>
      </c>
      <c r="AH171" s="39">
        <v>4</v>
      </c>
      <c r="AI171" s="18"/>
      <c r="AJ171" s="51">
        <f t="shared" si="12"/>
        <v>17.666666666666668</v>
      </c>
      <c r="AK171" s="51">
        <f t="shared" si="13"/>
        <v>58.888888888888893</v>
      </c>
      <c r="AL171" s="51">
        <f t="shared" si="14"/>
        <v>35.333333333333336</v>
      </c>
      <c r="AM171" s="39">
        <v>4.333333333333333</v>
      </c>
      <c r="AN171" s="39">
        <v>4.5</v>
      </c>
      <c r="AO171" s="39"/>
      <c r="AP171" s="39"/>
      <c r="AQ171" s="39"/>
      <c r="AR171" s="39">
        <v>4.25</v>
      </c>
      <c r="AS171" s="39"/>
      <c r="AT171" s="18"/>
      <c r="AU171" s="51">
        <f t="shared" si="15"/>
        <v>13.083333333333332</v>
      </c>
      <c r="AV171" s="51">
        <f t="shared" si="16"/>
        <v>87.222222222222214</v>
      </c>
      <c r="AW171" s="51">
        <f t="shared" si="17"/>
        <v>52.333333333333329</v>
      </c>
    </row>
    <row r="172" spans="1:49" ht="23.1" customHeight="1" x14ac:dyDescent="0.3">
      <c r="A172" s="88">
        <v>169</v>
      </c>
      <c r="B172" s="88" t="s">
        <v>364</v>
      </c>
      <c r="C172" s="90" t="s">
        <v>365</v>
      </c>
      <c r="D172" s="88" t="s">
        <v>27</v>
      </c>
      <c r="E172" s="88" t="s">
        <v>15</v>
      </c>
      <c r="F172" s="53">
        <v>3</v>
      </c>
      <c r="G172" s="53">
        <v>3</v>
      </c>
      <c r="H172" s="53">
        <v>3</v>
      </c>
      <c r="I172" s="53">
        <v>3</v>
      </c>
      <c r="J172" s="53">
        <v>3</v>
      </c>
      <c r="K172" s="53">
        <v>3</v>
      </c>
      <c r="L172" s="88"/>
      <c r="M172" s="88"/>
      <c r="N172" s="50">
        <f>Capstones!$F172+Capstones!$G172+Capstones!$H172+Capstones!$I172+Capstones!$J172+Capstones!$K172</f>
        <v>18</v>
      </c>
      <c r="O172" s="50">
        <f>Capstones!$N172/30*100</f>
        <v>60</v>
      </c>
      <c r="P172" s="50">
        <f>Capstones!$O172*0.6</f>
        <v>36</v>
      </c>
      <c r="Q172" s="53">
        <v>4</v>
      </c>
      <c r="R172" s="53">
        <v>3</v>
      </c>
      <c r="S172" s="53"/>
      <c r="T172" s="53">
        <v>3</v>
      </c>
      <c r="U172" s="53"/>
      <c r="V172" s="53">
        <v>2.6666666666666665</v>
      </c>
      <c r="W172" s="53">
        <v>4</v>
      </c>
      <c r="X172" s="53"/>
      <c r="Y172" s="50">
        <f>Capstones!$Q172+Capstones!$R172+Capstones!$T172+Capstones!$V172+Capstones!$W172</f>
        <v>16.666666666666664</v>
      </c>
      <c r="Z172" s="50">
        <f>Capstones!$Y172/25*100</f>
        <v>66.666666666666657</v>
      </c>
      <c r="AA172" s="50">
        <f>Capstones!$Z172*0.6</f>
        <v>39.999999999999993</v>
      </c>
      <c r="AB172" s="53"/>
      <c r="AC172" s="53">
        <v>2</v>
      </c>
      <c r="AD172" s="53">
        <v>2</v>
      </c>
      <c r="AE172" s="53">
        <v>2</v>
      </c>
      <c r="AF172" s="53">
        <v>2</v>
      </c>
      <c r="AG172" s="53">
        <v>2.5</v>
      </c>
      <c r="AH172" s="53">
        <v>2</v>
      </c>
      <c r="AI172" s="53"/>
      <c r="AJ172" s="51">
        <f t="shared" si="12"/>
        <v>12.5</v>
      </c>
      <c r="AK172" s="51">
        <f t="shared" si="13"/>
        <v>41.666666666666671</v>
      </c>
      <c r="AL172" s="51">
        <f t="shared" si="14"/>
        <v>25.000000000000004</v>
      </c>
      <c r="AM172" s="53">
        <v>4</v>
      </c>
      <c r="AN172" s="53">
        <v>4</v>
      </c>
      <c r="AO172" s="53"/>
      <c r="AP172" s="53"/>
      <c r="AQ172" s="53"/>
      <c r="AR172" s="53">
        <v>4</v>
      </c>
      <c r="AS172" s="53"/>
      <c r="AT172" s="53"/>
      <c r="AU172" s="51">
        <f t="shared" si="15"/>
        <v>12</v>
      </c>
      <c r="AV172" s="51">
        <f t="shared" si="16"/>
        <v>80</v>
      </c>
      <c r="AW172" s="51">
        <f t="shared" si="17"/>
        <v>48</v>
      </c>
    </row>
    <row r="173" spans="1:49" ht="23.1" customHeight="1" x14ac:dyDescent="0.3">
      <c r="A173" s="18">
        <v>170</v>
      </c>
      <c r="B173" s="18" t="s">
        <v>366</v>
      </c>
      <c r="C173" s="91" t="s">
        <v>367</v>
      </c>
      <c r="D173" s="18" t="s">
        <v>23</v>
      </c>
      <c r="E173" s="18" t="s">
        <v>15</v>
      </c>
      <c r="F173" s="39">
        <v>5</v>
      </c>
      <c r="G173" s="39">
        <v>4</v>
      </c>
      <c r="H173" s="39">
        <v>5</v>
      </c>
      <c r="I173" s="39">
        <v>5</v>
      </c>
      <c r="J173" s="39">
        <v>4</v>
      </c>
      <c r="K173" s="39">
        <v>5</v>
      </c>
      <c r="L173" s="18"/>
      <c r="M173" s="18"/>
      <c r="N173" s="51">
        <f>Capstones!$F173+Capstones!$G173+Capstones!$H173+Capstones!$I173+Capstones!$J173+Capstones!$K173</f>
        <v>28</v>
      </c>
      <c r="O173" s="51">
        <f>Capstones!$N173/30*100</f>
        <v>93.333333333333329</v>
      </c>
      <c r="P173" s="51">
        <f>Capstones!$O173*0.6</f>
        <v>55.999999999999993</v>
      </c>
      <c r="Q173" s="39">
        <v>4</v>
      </c>
      <c r="R173" s="39">
        <v>4</v>
      </c>
      <c r="S173" s="39"/>
      <c r="T173" s="39">
        <v>3</v>
      </c>
      <c r="U173" s="39"/>
      <c r="V173" s="39">
        <v>3.3333333333333335</v>
      </c>
      <c r="W173" s="39">
        <v>5</v>
      </c>
      <c r="X173" s="39"/>
      <c r="Y173" s="50">
        <f>Capstones!$Q173+Capstones!$R173+Capstones!$T173+Capstones!$V173+Capstones!$W173</f>
        <v>19.333333333333336</v>
      </c>
      <c r="Z173" s="50">
        <f>Capstones!$Y173/25*100</f>
        <v>77.333333333333343</v>
      </c>
      <c r="AA173" s="50">
        <f>Capstones!$Z173*0.6</f>
        <v>46.400000000000006</v>
      </c>
      <c r="AB173" s="39"/>
      <c r="AC173" s="39">
        <v>4.666666666666667</v>
      </c>
      <c r="AD173" s="39">
        <v>4</v>
      </c>
      <c r="AE173" s="39">
        <v>4</v>
      </c>
      <c r="AF173" s="39">
        <v>5</v>
      </c>
      <c r="AG173" s="39">
        <v>4</v>
      </c>
      <c r="AH173" s="39">
        <v>4</v>
      </c>
      <c r="AI173" s="39"/>
      <c r="AJ173" s="51">
        <f t="shared" si="12"/>
        <v>25.666666666666668</v>
      </c>
      <c r="AK173" s="51">
        <f t="shared" si="13"/>
        <v>85.555555555555557</v>
      </c>
      <c r="AL173" s="51">
        <f t="shared" si="14"/>
        <v>51.333333333333336</v>
      </c>
      <c r="AM173" s="39">
        <v>3.3333333333333335</v>
      </c>
      <c r="AN173" s="39">
        <v>5</v>
      </c>
      <c r="AO173" s="39"/>
      <c r="AP173" s="39"/>
      <c r="AQ173" s="39"/>
      <c r="AR173" s="39">
        <v>2.75</v>
      </c>
      <c r="AS173" s="39"/>
      <c r="AT173" s="39"/>
      <c r="AU173" s="51">
        <f t="shared" si="15"/>
        <v>11.083333333333334</v>
      </c>
      <c r="AV173" s="51">
        <f t="shared" si="16"/>
        <v>73.888888888888886</v>
      </c>
      <c r="AW173" s="51">
        <f t="shared" si="17"/>
        <v>44.333333333333329</v>
      </c>
    </row>
    <row r="174" spans="1:49" ht="23.1" customHeight="1" x14ac:dyDescent="0.3">
      <c r="A174" s="88">
        <v>171</v>
      </c>
      <c r="B174" s="88" t="s">
        <v>368</v>
      </c>
      <c r="C174" s="90" t="s">
        <v>369</v>
      </c>
      <c r="D174" s="88" t="s">
        <v>23</v>
      </c>
      <c r="E174" s="88" t="s">
        <v>47</v>
      </c>
      <c r="F174" s="53">
        <v>3</v>
      </c>
      <c r="G174" s="53">
        <v>3.3333333333333335</v>
      </c>
      <c r="H174" s="53">
        <v>3</v>
      </c>
      <c r="I174" s="53">
        <v>3</v>
      </c>
      <c r="J174" s="53">
        <v>4</v>
      </c>
      <c r="K174" s="53">
        <v>4</v>
      </c>
      <c r="L174" s="88"/>
      <c r="M174" s="88"/>
      <c r="N174" s="50">
        <f>Capstones!$F174+Capstones!$G174+Capstones!$H174+Capstones!$I174+Capstones!$J174+Capstones!$K174</f>
        <v>20.333333333333336</v>
      </c>
      <c r="O174" s="50">
        <f>Capstones!$N174/30*100</f>
        <v>67.777777777777786</v>
      </c>
      <c r="P174" s="50">
        <f>Capstones!$O174*0.6</f>
        <v>40.666666666666671</v>
      </c>
      <c r="Q174" s="53">
        <v>3</v>
      </c>
      <c r="R174" s="53">
        <v>3.3333333333333335</v>
      </c>
      <c r="S174" s="53"/>
      <c r="T174" s="53">
        <v>4</v>
      </c>
      <c r="U174" s="53"/>
      <c r="V174" s="53">
        <v>3.3333333333333335</v>
      </c>
      <c r="W174" s="53">
        <v>4</v>
      </c>
      <c r="X174" s="53"/>
      <c r="Y174" s="50">
        <f>Capstones!$Q174+Capstones!$R174+Capstones!$T174+Capstones!$V174+Capstones!$W174</f>
        <v>17.666666666666668</v>
      </c>
      <c r="Z174" s="50">
        <f>Capstones!$Y174/25*100</f>
        <v>70.666666666666671</v>
      </c>
      <c r="AA174" s="50">
        <f>Capstones!$Z174*0.6</f>
        <v>42.4</v>
      </c>
      <c r="AB174" s="53"/>
      <c r="AC174" s="53">
        <v>4.166666666666667</v>
      </c>
      <c r="AD174" s="53">
        <v>4.5</v>
      </c>
      <c r="AE174" s="53">
        <v>4.5</v>
      </c>
      <c r="AF174" s="53">
        <v>0</v>
      </c>
      <c r="AG174" s="53">
        <v>4</v>
      </c>
      <c r="AH174" s="53">
        <v>4.5</v>
      </c>
      <c r="AI174" s="53"/>
      <c r="AJ174" s="51">
        <f t="shared" si="12"/>
        <v>21.666666666666668</v>
      </c>
      <c r="AK174" s="51">
        <f t="shared" si="13"/>
        <v>72.222222222222214</v>
      </c>
      <c r="AL174" s="51">
        <f t="shared" si="14"/>
        <v>43.333333333333329</v>
      </c>
      <c r="AM174" s="53">
        <v>2.6666666666666665</v>
      </c>
      <c r="AN174" s="53">
        <v>4</v>
      </c>
      <c r="AO174" s="53"/>
      <c r="AP174" s="53"/>
      <c r="AQ174" s="53"/>
      <c r="AR174" s="53">
        <v>3.5</v>
      </c>
      <c r="AS174" s="53"/>
      <c r="AT174" s="53"/>
      <c r="AU174" s="51">
        <f t="shared" si="15"/>
        <v>10.166666666666666</v>
      </c>
      <c r="AV174" s="51">
        <f t="shared" si="16"/>
        <v>67.777777777777771</v>
      </c>
      <c r="AW174" s="51">
        <f t="shared" si="17"/>
        <v>40.666666666666664</v>
      </c>
    </row>
    <row r="175" spans="1:49" ht="23.1" customHeight="1" x14ac:dyDescent="0.3">
      <c r="A175" s="18">
        <v>172</v>
      </c>
      <c r="B175" s="18" t="s">
        <v>370</v>
      </c>
      <c r="C175" s="91" t="s">
        <v>371</v>
      </c>
      <c r="D175" s="18" t="s">
        <v>23</v>
      </c>
      <c r="E175" s="18" t="s">
        <v>34</v>
      </c>
      <c r="F175" s="39">
        <v>3</v>
      </c>
      <c r="G175" s="39">
        <v>3</v>
      </c>
      <c r="H175" s="39">
        <v>3</v>
      </c>
      <c r="I175" s="39">
        <v>3</v>
      </c>
      <c r="J175" s="39">
        <v>3</v>
      </c>
      <c r="K175" s="39">
        <v>3</v>
      </c>
      <c r="L175" s="18"/>
      <c r="M175" s="18"/>
      <c r="N175" s="51">
        <f>Capstones!$F175+Capstones!$G175+Capstones!$H175+Capstones!$I175+Capstones!$J175+Capstones!$K175</f>
        <v>18</v>
      </c>
      <c r="O175" s="51">
        <f>Capstones!$N175/30*100</f>
        <v>60</v>
      </c>
      <c r="P175" s="51">
        <f>Capstones!$O175*0.6</f>
        <v>36</v>
      </c>
      <c r="Q175" s="39">
        <v>2</v>
      </c>
      <c r="R175" s="39">
        <v>3</v>
      </c>
      <c r="S175" s="39"/>
      <c r="T175" s="39">
        <v>3</v>
      </c>
      <c r="U175" s="39"/>
      <c r="V175" s="39">
        <v>3</v>
      </c>
      <c r="W175" s="39">
        <v>3</v>
      </c>
      <c r="X175" s="39"/>
      <c r="Y175" s="50">
        <f>Capstones!$Q175+Capstones!$R175+Capstones!$T175+Capstones!$V175+Capstones!$W175</f>
        <v>14</v>
      </c>
      <c r="Z175" s="50">
        <f>Capstones!$Y175/25*100</f>
        <v>56.000000000000007</v>
      </c>
      <c r="AA175" s="50">
        <f>Capstones!$Z175*0.6</f>
        <v>33.6</v>
      </c>
      <c r="AB175" s="39"/>
      <c r="AC175" s="39">
        <v>2.5</v>
      </c>
      <c r="AD175" s="39">
        <v>3</v>
      </c>
      <c r="AE175" s="39">
        <v>3</v>
      </c>
      <c r="AF175" s="39">
        <v>2</v>
      </c>
      <c r="AG175" s="39">
        <v>2</v>
      </c>
      <c r="AH175" s="39">
        <v>2</v>
      </c>
      <c r="AI175" s="18"/>
      <c r="AJ175" s="51">
        <f t="shared" si="12"/>
        <v>14.5</v>
      </c>
      <c r="AK175" s="51">
        <f t="shared" si="13"/>
        <v>48.333333333333336</v>
      </c>
      <c r="AL175" s="51">
        <f t="shared" si="14"/>
        <v>29</v>
      </c>
      <c r="AM175" s="39">
        <v>3</v>
      </c>
      <c r="AN175" s="39">
        <v>3</v>
      </c>
      <c r="AO175" s="39"/>
      <c r="AP175" s="39"/>
      <c r="AQ175" s="39"/>
      <c r="AR175" s="39">
        <v>3</v>
      </c>
      <c r="AS175" s="39"/>
      <c r="AT175" s="18"/>
      <c r="AU175" s="51">
        <f t="shared" si="15"/>
        <v>9</v>
      </c>
      <c r="AV175" s="51">
        <f t="shared" si="16"/>
        <v>60</v>
      </c>
      <c r="AW175" s="51">
        <f t="shared" si="17"/>
        <v>36</v>
      </c>
    </row>
    <row r="176" spans="1:49" ht="23.1" customHeight="1" x14ac:dyDescent="0.3">
      <c r="A176" s="88">
        <v>173</v>
      </c>
      <c r="B176" s="88" t="s">
        <v>372</v>
      </c>
      <c r="C176" s="90" t="s">
        <v>373</v>
      </c>
      <c r="D176" s="88" t="s">
        <v>23</v>
      </c>
      <c r="E176" s="88" t="s">
        <v>15</v>
      </c>
      <c r="F176" s="53">
        <v>3</v>
      </c>
      <c r="G176" s="53">
        <v>3.6666666666666665</v>
      </c>
      <c r="H176" s="53">
        <v>5</v>
      </c>
      <c r="I176" s="53">
        <v>3</v>
      </c>
      <c r="J176" s="53">
        <v>3</v>
      </c>
      <c r="K176" s="53">
        <v>3</v>
      </c>
      <c r="L176" s="88"/>
      <c r="M176" s="88"/>
      <c r="N176" s="50">
        <f>Capstones!$F176+Capstones!$G176+Capstones!$H176+Capstones!$I176+Capstones!$J176+Capstones!$K176</f>
        <v>20.666666666666664</v>
      </c>
      <c r="O176" s="50">
        <f>Capstones!$N176/30*100</f>
        <v>68.888888888888872</v>
      </c>
      <c r="P176" s="50">
        <f>Capstones!$O176*0.6</f>
        <v>41.333333333333321</v>
      </c>
      <c r="Q176" s="53">
        <v>3</v>
      </c>
      <c r="R176" s="53">
        <v>3.3333333333333335</v>
      </c>
      <c r="S176" s="53"/>
      <c r="T176" s="53">
        <v>3</v>
      </c>
      <c r="U176" s="53"/>
      <c r="V176" s="53">
        <v>2</v>
      </c>
      <c r="W176" s="53">
        <v>3</v>
      </c>
      <c r="X176" s="53"/>
      <c r="Y176" s="50">
        <f>Capstones!$Q176+Capstones!$R176+Capstones!$T176+Capstones!$V176+Capstones!$W176</f>
        <v>14.333333333333334</v>
      </c>
      <c r="Z176" s="50">
        <f>Capstones!$Y176/25*100</f>
        <v>57.333333333333336</v>
      </c>
      <c r="AA176" s="50">
        <f>Capstones!$Z176*0.6</f>
        <v>34.4</v>
      </c>
      <c r="AB176" s="53"/>
      <c r="AC176" s="53">
        <v>3</v>
      </c>
      <c r="AD176" s="53">
        <v>4</v>
      </c>
      <c r="AE176" s="53">
        <v>4</v>
      </c>
      <c r="AF176" s="53">
        <v>3</v>
      </c>
      <c r="AG176" s="53">
        <v>3</v>
      </c>
      <c r="AH176" s="53">
        <v>3</v>
      </c>
      <c r="AI176" s="53"/>
      <c r="AJ176" s="51">
        <f t="shared" si="12"/>
        <v>20</v>
      </c>
      <c r="AK176" s="51">
        <f t="shared" si="13"/>
        <v>66.666666666666657</v>
      </c>
      <c r="AL176" s="51">
        <f t="shared" si="14"/>
        <v>39.999999999999993</v>
      </c>
      <c r="AM176" s="53">
        <v>3.6666666666666665</v>
      </c>
      <c r="AN176" s="53">
        <v>3</v>
      </c>
      <c r="AO176" s="53"/>
      <c r="AP176" s="53"/>
      <c r="AQ176" s="53"/>
      <c r="AR176" s="53">
        <v>3.25</v>
      </c>
      <c r="AS176" s="53"/>
      <c r="AT176" s="53"/>
      <c r="AU176" s="51">
        <f t="shared" si="15"/>
        <v>9.9166666666666661</v>
      </c>
      <c r="AV176" s="51">
        <f t="shared" si="16"/>
        <v>66.111111111111114</v>
      </c>
      <c r="AW176" s="51">
        <f t="shared" si="17"/>
        <v>39.666666666666664</v>
      </c>
    </row>
    <row r="177" spans="1:49" ht="23.1" customHeight="1" x14ac:dyDescent="0.3">
      <c r="A177" s="18">
        <v>174</v>
      </c>
      <c r="B177" s="18" t="s">
        <v>374</v>
      </c>
      <c r="C177" s="91" t="s">
        <v>375</v>
      </c>
      <c r="D177" s="18" t="s">
        <v>23</v>
      </c>
      <c r="E177" s="18" t="s">
        <v>15</v>
      </c>
      <c r="F177" s="39">
        <v>2</v>
      </c>
      <c r="G177" s="39">
        <v>2</v>
      </c>
      <c r="H177" s="39">
        <v>2</v>
      </c>
      <c r="I177" s="39">
        <v>2</v>
      </c>
      <c r="J177" s="39">
        <v>2</v>
      </c>
      <c r="K177" s="39">
        <v>2</v>
      </c>
      <c r="L177" s="18"/>
      <c r="M177" s="18"/>
      <c r="N177" s="51">
        <f>Capstones!$F177+Capstones!$G177+Capstones!$H177+Capstones!$I177+Capstones!$J177+Capstones!$K177</f>
        <v>12</v>
      </c>
      <c r="O177" s="51">
        <f>Capstones!$N177/30*100</f>
        <v>40</v>
      </c>
      <c r="P177" s="51">
        <f>Capstones!$O177*0.6</f>
        <v>24</v>
      </c>
      <c r="Q177" s="39">
        <v>4</v>
      </c>
      <c r="R177" s="39">
        <v>4</v>
      </c>
      <c r="S177" s="39"/>
      <c r="T177" s="39">
        <v>4</v>
      </c>
      <c r="U177" s="39"/>
      <c r="V177" s="39">
        <v>3.3333333333333335</v>
      </c>
      <c r="W177" s="39">
        <v>4</v>
      </c>
      <c r="X177" s="39"/>
      <c r="Y177" s="50">
        <f>Capstones!$Q177+Capstones!$R177+Capstones!$T177+Capstones!$V177+Capstones!$W177</f>
        <v>19.333333333333336</v>
      </c>
      <c r="Z177" s="50">
        <f>Capstones!$Y177/25*100</f>
        <v>77.333333333333343</v>
      </c>
      <c r="AA177" s="50">
        <f>Capstones!$Z177*0.6</f>
        <v>46.400000000000006</v>
      </c>
      <c r="AB177" s="39"/>
      <c r="AC177" s="39">
        <v>3.5</v>
      </c>
      <c r="AD177" s="39">
        <v>3</v>
      </c>
      <c r="AE177" s="39">
        <v>3</v>
      </c>
      <c r="AF177" s="39">
        <v>2</v>
      </c>
      <c r="AG177" s="39">
        <v>2.5</v>
      </c>
      <c r="AH177" s="39">
        <v>3</v>
      </c>
      <c r="AI177" s="39"/>
      <c r="AJ177" s="51">
        <f t="shared" si="12"/>
        <v>17</v>
      </c>
      <c r="AK177" s="51">
        <f t="shared" si="13"/>
        <v>56.666666666666664</v>
      </c>
      <c r="AL177" s="51">
        <f t="shared" si="14"/>
        <v>34</v>
      </c>
      <c r="AM177" s="39">
        <v>3</v>
      </c>
      <c r="AN177" s="39">
        <v>3</v>
      </c>
      <c r="AO177" s="39"/>
      <c r="AP177" s="39"/>
      <c r="AQ177" s="39"/>
      <c r="AR177" s="39">
        <v>3</v>
      </c>
      <c r="AS177" s="39"/>
      <c r="AT177" s="39"/>
      <c r="AU177" s="51">
        <f t="shared" si="15"/>
        <v>9</v>
      </c>
      <c r="AV177" s="51">
        <f t="shared" si="16"/>
        <v>60</v>
      </c>
      <c r="AW177" s="51">
        <f t="shared" si="17"/>
        <v>36</v>
      </c>
    </row>
    <row r="178" spans="1:49" ht="23.1" customHeight="1" x14ac:dyDescent="0.3">
      <c r="A178" s="88">
        <v>175</v>
      </c>
      <c r="B178" s="88" t="s">
        <v>376</v>
      </c>
      <c r="C178" s="90" t="s">
        <v>377</v>
      </c>
      <c r="D178" s="88" t="s">
        <v>27</v>
      </c>
      <c r="E178" s="88" t="s">
        <v>24</v>
      </c>
      <c r="F178" s="53">
        <v>1</v>
      </c>
      <c r="G178" s="53">
        <v>1.1666666666666667</v>
      </c>
      <c r="H178" s="53">
        <v>1.5</v>
      </c>
      <c r="I178" s="53">
        <v>1.5</v>
      </c>
      <c r="J178" s="53">
        <v>1</v>
      </c>
      <c r="K178" s="53">
        <v>1.5</v>
      </c>
      <c r="L178" s="88"/>
      <c r="M178" s="88"/>
      <c r="N178" s="50">
        <f>Capstones!$F178+Capstones!$G178+Capstones!$H178+Capstones!$I178+Capstones!$J178+Capstones!$K178</f>
        <v>7.666666666666667</v>
      </c>
      <c r="O178" s="50">
        <f>Capstones!$N178/30*100</f>
        <v>25.555555555555561</v>
      </c>
      <c r="P178" s="50">
        <f>Capstones!$O178*0.6</f>
        <v>15.333333333333336</v>
      </c>
      <c r="Q178" s="53">
        <v>3</v>
      </c>
      <c r="R178" s="53">
        <v>3.6666666666666665</v>
      </c>
      <c r="S178" s="53"/>
      <c r="T178" s="53">
        <v>3</v>
      </c>
      <c r="U178" s="53"/>
      <c r="V178" s="53">
        <v>3.6666666666666665</v>
      </c>
      <c r="W178" s="53">
        <v>4</v>
      </c>
      <c r="X178" s="53"/>
      <c r="Y178" s="50">
        <f>Capstones!$Q178+Capstones!$R178+Capstones!$T178+Capstones!$V178+Capstones!$W178</f>
        <v>17.333333333333332</v>
      </c>
      <c r="Z178" s="50">
        <f>Capstones!$Y178/25*100</f>
        <v>69.333333333333329</v>
      </c>
      <c r="AA178" s="50">
        <f>Capstones!$Z178*0.6</f>
        <v>41.599999999999994</v>
      </c>
      <c r="AB178" s="53"/>
      <c r="AC178" s="53">
        <v>2</v>
      </c>
      <c r="AD178" s="53">
        <v>4</v>
      </c>
      <c r="AE178" s="53">
        <v>4</v>
      </c>
      <c r="AF178" s="53">
        <v>4</v>
      </c>
      <c r="AG178" s="53">
        <v>3</v>
      </c>
      <c r="AH178" s="53">
        <v>4</v>
      </c>
      <c r="AI178" s="53"/>
      <c r="AJ178" s="51">
        <f t="shared" si="12"/>
        <v>21</v>
      </c>
      <c r="AK178" s="51">
        <f t="shared" si="13"/>
        <v>70</v>
      </c>
      <c r="AL178" s="51">
        <f t="shared" si="14"/>
        <v>42</v>
      </c>
      <c r="AM178" s="53">
        <v>1.6666666666666667</v>
      </c>
      <c r="AN178" s="53">
        <v>2</v>
      </c>
      <c r="AO178" s="53"/>
      <c r="AP178" s="53"/>
      <c r="AQ178" s="53"/>
      <c r="AR178" s="53">
        <v>1.75</v>
      </c>
      <c r="AS178" s="53"/>
      <c r="AT178" s="53"/>
      <c r="AU178" s="51">
        <f t="shared" si="15"/>
        <v>5.416666666666667</v>
      </c>
      <c r="AV178" s="51">
        <f t="shared" si="16"/>
        <v>36.111111111111107</v>
      </c>
      <c r="AW178" s="51">
        <f t="shared" si="17"/>
        <v>21.666666666666664</v>
      </c>
    </row>
    <row r="179" spans="1:49" ht="23.1" customHeight="1" x14ac:dyDescent="0.3">
      <c r="A179" s="18">
        <v>176</v>
      </c>
      <c r="B179" s="18" t="s">
        <v>378</v>
      </c>
      <c r="C179" s="91" t="s">
        <v>379</v>
      </c>
      <c r="D179" s="18" t="s">
        <v>27</v>
      </c>
      <c r="E179" s="18" t="s">
        <v>15</v>
      </c>
      <c r="F179" s="39">
        <v>5</v>
      </c>
      <c r="G179" s="39">
        <v>4</v>
      </c>
      <c r="H179" s="39">
        <v>4</v>
      </c>
      <c r="I179" s="39">
        <v>4</v>
      </c>
      <c r="J179" s="39">
        <v>4</v>
      </c>
      <c r="K179" s="39">
        <v>4</v>
      </c>
      <c r="L179" s="18"/>
      <c r="M179" s="18"/>
      <c r="N179" s="51">
        <f>Capstones!$F179+Capstones!$G179+Capstones!$H179+Capstones!$I179+Capstones!$J179+Capstones!$K179</f>
        <v>25</v>
      </c>
      <c r="O179" s="51">
        <f>Capstones!$N179/30*100</f>
        <v>83.333333333333343</v>
      </c>
      <c r="P179" s="51">
        <f>Capstones!$O179*0.6</f>
        <v>50.000000000000007</v>
      </c>
      <c r="Q179" s="39">
        <v>2</v>
      </c>
      <c r="R179" s="39">
        <v>2</v>
      </c>
      <c r="S179" s="39"/>
      <c r="T179" s="39">
        <v>2</v>
      </c>
      <c r="U179" s="39"/>
      <c r="V179" s="39">
        <v>2</v>
      </c>
      <c r="W179" s="39">
        <v>2</v>
      </c>
      <c r="X179" s="39"/>
      <c r="Y179" s="50">
        <f>Capstones!$Q179+Capstones!$R179+Capstones!$T179+Capstones!$V179+Capstones!$W179</f>
        <v>10</v>
      </c>
      <c r="Z179" s="50">
        <f>Capstones!$Y179/25*100</f>
        <v>40</v>
      </c>
      <c r="AA179" s="50">
        <f>Capstones!$Z179*0.6</f>
        <v>24</v>
      </c>
      <c r="AB179" s="39"/>
      <c r="AC179" s="39" t="s">
        <v>499</v>
      </c>
      <c r="AD179" s="39" t="s">
        <v>499</v>
      </c>
      <c r="AE179" s="39" t="s">
        <v>499</v>
      </c>
      <c r="AF179" s="39" t="s">
        <v>499</v>
      </c>
      <c r="AG179" s="39" t="s">
        <v>499</v>
      </c>
      <c r="AH179" s="39" t="s">
        <v>499</v>
      </c>
      <c r="AI179" s="39"/>
      <c r="AJ179" s="51">
        <f t="shared" si="12"/>
        <v>0</v>
      </c>
      <c r="AK179" s="51">
        <f t="shared" si="13"/>
        <v>0</v>
      </c>
      <c r="AL179" s="51">
        <f t="shared" si="14"/>
        <v>0</v>
      </c>
      <c r="AM179" s="39">
        <v>3</v>
      </c>
      <c r="AN179" s="39">
        <v>2.25</v>
      </c>
      <c r="AO179" s="39"/>
      <c r="AP179" s="39"/>
      <c r="AQ179" s="39"/>
      <c r="AR179" s="39">
        <v>3.25</v>
      </c>
      <c r="AS179" s="39"/>
      <c r="AT179" s="39"/>
      <c r="AU179" s="51">
        <f t="shared" si="15"/>
        <v>8.5</v>
      </c>
      <c r="AV179" s="51">
        <f t="shared" si="16"/>
        <v>56.666666666666664</v>
      </c>
      <c r="AW179" s="51">
        <f t="shared" si="17"/>
        <v>34</v>
      </c>
    </row>
    <row r="180" spans="1:49" ht="23.1" customHeight="1" x14ac:dyDescent="0.3">
      <c r="A180" s="88">
        <v>177</v>
      </c>
      <c r="B180" s="88" t="s">
        <v>380</v>
      </c>
      <c r="C180" s="90" t="s">
        <v>381</v>
      </c>
      <c r="D180" s="88" t="s">
        <v>27</v>
      </c>
      <c r="E180" s="88" t="s">
        <v>47</v>
      </c>
      <c r="F180" s="53">
        <v>3</v>
      </c>
      <c r="G180" s="53">
        <v>4</v>
      </c>
      <c r="H180" s="53">
        <v>4</v>
      </c>
      <c r="I180" s="53">
        <v>3</v>
      </c>
      <c r="J180" s="53">
        <v>4</v>
      </c>
      <c r="K180" s="53">
        <v>3</v>
      </c>
      <c r="L180" s="88"/>
      <c r="M180" s="88"/>
      <c r="N180" s="50">
        <f>Capstones!$F180+Capstones!$G180+Capstones!$H180+Capstones!$I180+Capstones!$J180+Capstones!$K180</f>
        <v>21</v>
      </c>
      <c r="O180" s="50">
        <f>Capstones!$N180/30*100</f>
        <v>70</v>
      </c>
      <c r="P180" s="50">
        <f>Capstones!$O180*0.6</f>
        <v>42</v>
      </c>
      <c r="Q180" s="53">
        <v>3</v>
      </c>
      <c r="R180" s="53">
        <v>3.6666666666666665</v>
      </c>
      <c r="S180" s="53"/>
      <c r="T180" s="53">
        <v>3</v>
      </c>
      <c r="U180" s="53"/>
      <c r="V180" s="53">
        <v>3.3333333333333335</v>
      </c>
      <c r="W180" s="53">
        <v>4</v>
      </c>
      <c r="X180" s="53"/>
      <c r="Y180" s="50">
        <f>Capstones!$Q180+Capstones!$R180+Capstones!$T180+Capstones!$V180+Capstones!$W180</f>
        <v>17</v>
      </c>
      <c r="Z180" s="50">
        <f>Capstones!$Y180/25*100</f>
        <v>68</v>
      </c>
      <c r="AA180" s="50">
        <f>Capstones!$Z180*0.6</f>
        <v>40.799999999999997</v>
      </c>
      <c r="AB180" s="53"/>
      <c r="AC180" s="53">
        <v>3.6666666666666665</v>
      </c>
      <c r="AD180" s="53">
        <v>4</v>
      </c>
      <c r="AE180" s="53">
        <v>4</v>
      </c>
      <c r="AF180" s="53">
        <v>0</v>
      </c>
      <c r="AG180" s="53">
        <v>3.5</v>
      </c>
      <c r="AH180" s="53">
        <v>4</v>
      </c>
      <c r="AI180" s="88"/>
      <c r="AJ180" s="51">
        <f t="shared" si="12"/>
        <v>19.166666666666664</v>
      </c>
      <c r="AK180" s="51">
        <f t="shared" si="13"/>
        <v>63.888888888888886</v>
      </c>
      <c r="AL180" s="51">
        <f t="shared" si="14"/>
        <v>38.333333333333329</v>
      </c>
      <c r="AM180" s="53">
        <v>3</v>
      </c>
      <c r="AN180" s="53">
        <v>2.5</v>
      </c>
      <c r="AO180" s="53"/>
      <c r="AP180" s="53"/>
      <c r="AQ180" s="53"/>
      <c r="AR180" s="53">
        <v>2.25</v>
      </c>
      <c r="AS180" s="53"/>
      <c r="AT180" s="88"/>
      <c r="AU180" s="51">
        <f t="shared" si="15"/>
        <v>7.75</v>
      </c>
      <c r="AV180" s="51">
        <f t="shared" si="16"/>
        <v>51.666666666666671</v>
      </c>
      <c r="AW180" s="51">
        <f t="shared" si="17"/>
        <v>31</v>
      </c>
    </row>
    <row r="181" spans="1:49" ht="23.1" customHeight="1" x14ac:dyDescent="0.3">
      <c r="A181" s="18">
        <v>178</v>
      </c>
      <c r="B181" s="18" t="s">
        <v>382</v>
      </c>
      <c r="C181" s="91" t="s">
        <v>383</v>
      </c>
      <c r="D181" s="18" t="s">
        <v>23</v>
      </c>
      <c r="E181" s="18" t="s">
        <v>24</v>
      </c>
      <c r="F181" s="39">
        <v>3.5</v>
      </c>
      <c r="G181" s="39">
        <v>3.3333333333333335</v>
      </c>
      <c r="H181" s="39">
        <v>3</v>
      </c>
      <c r="I181" s="39">
        <v>3.5</v>
      </c>
      <c r="J181" s="39">
        <v>3.5</v>
      </c>
      <c r="K181" s="39">
        <v>3.5</v>
      </c>
      <c r="L181" s="18"/>
      <c r="M181" s="18"/>
      <c r="N181" s="51">
        <f>Capstones!$F181+Capstones!$G181+Capstones!$H181+Capstones!$I181+Capstones!$J181+Capstones!$K181</f>
        <v>20.333333333333336</v>
      </c>
      <c r="O181" s="51">
        <f>Capstones!$N181/30*100</f>
        <v>67.777777777777786</v>
      </c>
      <c r="P181" s="51">
        <f>Capstones!$O181*0.6</f>
        <v>40.666666666666671</v>
      </c>
      <c r="Q181" s="39">
        <v>5</v>
      </c>
      <c r="R181" s="39">
        <v>4.666666666666667</v>
      </c>
      <c r="S181" s="39"/>
      <c r="T181" s="39">
        <v>5</v>
      </c>
      <c r="U181" s="39"/>
      <c r="V181" s="39">
        <v>5</v>
      </c>
      <c r="W181" s="39">
        <v>5</v>
      </c>
      <c r="X181" s="39"/>
      <c r="Y181" s="50">
        <f>Capstones!$Q181+Capstones!$R181+Capstones!$T181+Capstones!$V181+Capstones!$W181</f>
        <v>24.666666666666668</v>
      </c>
      <c r="Z181" s="50">
        <f>Capstones!$Y181/25*100</f>
        <v>98.666666666666671</v>
      </c>
      <c r="AA181" s="50">
        <f>Capstones!$Z181*0.6</f>
        <v>59.2</v>
      </c>
      <c r="AB181" s="39"/>
      <c r="AC181" s="39">
        <v>5</v>
      </c>
      <c r="AD181" s="39">
        <v>5</v>
      </c>
      <c r="AE181" s="39">
        <v>5</v>
      </c>
      <c r="AF181" s="39">
        <v>5</v>
      </c>
      <c r="AG181" s="39">
        <v>4</v>
      </c>
      <c r="AH181" s="39">
        <v>5</v>
      </c>
      <c r="AI181" s="39"/>
      <c r="AJ181" s="51">
        <f t="shared" si="12"/>
        <v>29</v>
      </c>
      <c r="AK181" s="51">
        <f t="shared" si="13"/>
        <v>96.666666666666671</v>
      </c>
      <c r="AL181" s="51">
        <f t="shared" si="14"/>
        <v>58</v>
      </c>
      <c r="AM181" s="39">
        <v>3</v>
      </c>
      <c r="AN181" s="39">
        <v>3.25</v>
      </c>
      <c r="AO181" s="39"/>
      <c r="AP181" s="39"/>
      <c r="AQ181" s="39"/>
      <c r="AR181" s="39">
        <v>3.5</v>
      </c>
      <c r="AS181" s="39"/>
      <c r="AT181" s="39"/>
      <c r="AU181" s="51">
        <f t="shared" si="15"/>
        <v>9.75</v>
      </c>
      <c r="AV181" s="51">
        <f t="shared" si="16"/>
        <v>65</v>
      </c>
      <c r="AW181" s="51">
        <f t="shared" si="17"/>
        <v>39</v>
      </c>
    </row>
    <row r="182" spans="1:49" ht="23.1" customHeight="1" x14ac:dyDescent="0.3">
      <c r="A182" s="88">
        <v>179</v>
      </c>
      <c r="B182" s="88" t="s">
        <v>384</v>
      </c>
      <c r="C182" s="90" t="s">
        <v>385</v>
      </c>
      <c r="D182" s="88" t="s">
        <v>23</v>
      </c>
      <c r="E182" s="88" t="s">
        <v>47</v>
      </c>
      <c r="F182" s="53">
        <v>4</v>
      </c>
      <c r="G182" s="53">
        <v>4.666666666666667</v>
      </c>
      <c r="H182" s="53">
        <v>4</v>
      </c>
      <c r="I182" s="53">
        <v>3</v>
      </c>
      <c r="J182" s="53">
        <v>4</v>
      </c>
      <c r="K182" s="53">
        <v>3</v>
      </c>
      <c r="L182" s="88"/>
      <c r="M182" s="88"/>
      <c r="N182" s="50">
        <f>Capstones!$F182+Capstones!$G182+Capstones!$H182+Capstones!$I182+Capstones!$J182+Capstones!$K182</f>
        <v>22.666666666666668</v>
      </c>
      <c r="O182" s="50">
        <f>Capstones!$N182/30*100</f>
        <v>75.555555555555571</v>
      </c>
      <c r="P182" s="50">
        <f>Capstones!$O182*0.6</f>
        <v>45.333333333333343</v>
      </c>
      <c r="Q182" s="53">
        <v>4</v>
      </c>
      <c r="R182" s="53">
        <v>4.666666666666667</v>
      </c>
      <c r="S182" s="53"/>
      <c r="T182" s="53">
        <v>5</v>
      </c>
      <c r="U182" s="53"/>
      <c r="V182" s="53">
        <v>5</v>
      </c>
      <c r="W182" s="53">
        <v>4</v>
      </c>
      <c r="X182" s="53"/>
      <c r="Y182" s="50">
        <f>Capstones!$Q182+Capstones!$R182+Capstones!$T182+Capstones!$V182+Capstones!$W182</f>
        <v>22.666666666666668</v>
      </c>
      <c r="Z182" s="50">
        <f>Capstones!$Y182/25*100</f>
        <v>90.666666666666671</v>
      </c>
      <c r="AA182" s="50">
        <f>Capstones!$Z182*0.6</f>
        <v>54.4</v>
      </c>
      <c r="AB182" s="53"/>
      <c r="AC182" s="53">
        <v>4</v>
      </c>
      <c r="AD182" s="53">
        <v>4</v>
      </c>
      <c r="AE182" s="53">
        <v>4</v>
      </c>
      <c r="AF182" s="53">
        <v>0</v>
      </c>
      <c r="AG182" s="53">
        <v>4</v>
      </c>
      <c r="AH182" s="53">
        <v>4</v>
      </c>
      <c r="AI182" s="88"/>
      <c r="AJ182" s="51">
        <f t="shared" si="12"/>
        <v>20</v>
      </c>
      <c r="AK182" s="51">
        <f t="shared" si="13"/>
        <v>66.666666666666657</v>
      </c>
      <c r="AL182" s="51">
        <f t="shared" si="14"/>
        <v>39.999999999999993</v>
      </c>
      <c r="AM182" s="53">
        <v>2</v>
      </c>
      <c r="AN182" s="53">
        <v>3</v>
      </c>
      <c r="AO182" s="53"/>
      <c r="AP182" s="53"/>
      <c r="AQ182" s="53"/>
      <c r="AR182" s="53">
        <v>2</v>
      </c>
      <c r="AS182" s="53"/>
      <c r="AT182" s="88"/>
      <c r="AU182" s="51">
        <f t="shared" si="15"/>
        <v>7</v>
      </c>
      <c r="AV182" s="51">
        <f t="shared" si="16"/>
        <v>46.666666666666664</v>
      </c>
      <c r="AW182" s="51">
        <f t="shared" si="17"/>
        <v>27.999999999999996</v>
      </c>
    </row>
    <row r="183" spans="1:49" ht="23.1" customHeight="1" x14ac:dyDescent="0.3">
      <c r="A183" s="18">
        <v>180</v>
      </c>
      <c r="B183" s="18" t="s">
        <v>386</v>
      </c>
      <c r="C183" s="91" t="s">
        <v>387</v>
      </c>
      <c r="D183" s="18" t="s">
        <v>27</v>
      </c>
      <c r="E183" s="18" t="s">
        <v>47</v>
      </c>
      <c r="F183" s="39">
        <v>5</v>
      </c>
      <c r="G183" s="39">
        <v>4.333333333333333</v>
      </c>
      <c r="H183" s="39">
        <v>4</v>
      </c>
      <c r="I183" s="39">
        <v>4</v>
      </c>
      <c r="J183" s="39">
        <v>5</v>
      </c>
      <c r="K183" s="39">
        <v>5</v>
      </c>
      <c r="L183" s="18"/>
      <c r="M183" s="18"/>
      <c r="N183" s="51">
        <f>Capstones!$F183+Capstones!$G183+Capstones!$H183+Capstones!$I183+Capstones!$J183+Capstones!$K183</f>
        <v>27.333333333333332</v>
      </c>
      <c r="O183" s="51">
        <f>Capstones!$N183/30*100</f>
        <v>91.111111111111114</v>
      </c>
      <c r="P183" s="51">
        <f>Capstones!$O183*0.6</f>
        <v>54.666666666666664</v>
      </c>
      <c r="Q183" s="39">
        <v>5</v>
      </c>
      <c r="R183" s="39">
        <v>5</v>
      </c>
      <c r="S183" s="39"/>
      <c r="T183" s="39">
        <v>4</v>
      </c>
      <c r="U183" s="39"/>
      <c r="V183" s="39">
        <v>5</v>
      </c>
      <c r="W183" s="39">
        <v>5</v>
      </c>
      <c r="X183" s="39"/>
      <c r="Y183" s="50">
        <f>Capstones!$Q183+Capstones!$R183+Capstones!$T183+Capstones!$V183+Capstones!$W183</f>
        <v>24</v>
      </c>
      <c r="Z183" s="50">
        <f>Capstones!$Y183/25*100</f>
        <v>96</v>
      </c>
      <c r="AA183" s="50">
        <f>Capstones!$Z183*0.6</f>
        <v>57.599999999999994</v>
      </c>
      <c r="AB183" s="39"/>
      <c r="AC183" s="39">
        <v>4</v>
      </c>
      <c r="AD183" s="39">
        <v>5</v>
      </c>
      <c r="AE183" s="39">
        <v>5</v>
      </c>
      <c r="AF183" s="39">
        <v>3</v>
      </c>
      <c r="AG183" s="39">
        <v>5</v>
      </c>
      <c r="AH183" s="39">
        <v>5</v>
      </c>
      <c r="AI183" s="39"/>
      <c r="AJ183" s="51">
        <f t="shared" si="12"/>
        <v>27</v>
      </c>
      <c r="AK183" s="51">
        <f t="shared" si="13"/>
        <v>90</v>
      </c>
      <c r="AL183" s="51">
        <f t="shared" si="14"/>
        <v>54</v>
      </c>
      <c r="AM183" s="39">
        <v>5</v>
      </c>
      <c r="AN183" s="39">
        <v>5</v>
      </c>
      <c r="AO183" s="39"/>
      <c r="AP183" s="39"/>
      <c r="AQ183" s="39"/>
      <c r="AR183" s="39">
        <v>5</v>
      </c>
      <c r="AS183" s="39"/>
      <c r="AT183" s="39"/>
      <c r="AU183" s="51">
        <f t="shared" si="15"/>
        <v>15</v>
      </c>
      <c r="AV183" s="51">
        <f t="shared" si="16"/>
        <v>100</v>
      </c>
      <c r="AW183" s="51">
        <f t="shared" si="17"/>
        <v>60</v>
      </c>
    </row>
    <row r="184" spans="1:49" ht="23.1" customHeight="1" x14ac:dyDescent="0.3">
      <c r="A184" s="88">
        <v>181</v>
      </c>
      <c r="B184" s="88" t="s">
        <v>388</v>
      </c>
      <c r="C184" s="90" t="s">
        <v>389</v>
      </c>
      <c r="D184" s="88" t="s">
        <v>27</v>
      </c>
      <c r="E184" s="88" t="s">
        <v>15</v>
      </c>
      <c r="F184" s="53">
        <v>2</v>
      </c>
      <c r="G184" s="53">
        <v>2</v>
      </c>
      <c r="H184" s="53">
        <v>2</v>
      </c>
      <c r="I184" s="53">
        <v>2</v>
      </c>
      <c r="J184" s="53">
        <v>2</v>
      </c>
      <c r="K184" s="53">
        <v>2</v>
      </c>
      <c r="L184" s="88"/>
      <c r="M184" s="88"/>
      <c r="N184" s="50">
        <f>Capstones!$F184+Capstones!$G184+Capstones!$H184+Capstones!$I184+Capstones!$J184+Capstones!$K184</f>
        <v>12</v>
      </c>
      <c r="O184" s="50">
        <f>Capstones!$N184/30*100</f>
        <v>40</v>
      </c>
      <c r="P184" s="50">
        <f>Capstones!$O184*0.6</f>
        <v>24</v>
      </c>
      <c r="Q184" s="53">
        <v>4</v>
      </c>
      <c r="R184" s="53">
        <v>4.333333333333333</v>
      </c>
      <c r="S184" s="53"/>
      <c r="T184" s="53">
        <v>3</v>
      </c>
      <c r="U184" s="53"/>
      <c r="V184" s="53">
        <v>3.3333333333333335</v>
      </c>
      <c r="W184" s="53">
        <v>4</v>
      </c>
      <c r="X184" s="53"/>
      <c r="Y184" s="50">
        <f>Capstones!$Q184+Capstones!$R184+Capstones!$T184+Capstones!$V184+Capstones!$W184</f>
        <v>18.666666666666664</v>
      </c>
      <c r="Z184" s="50">
        <f>Capstones!$Y184/25*100</f>
        <v>74.666666666666657</v>
      </c>
      <c r="AA184" s="50">
        <f>Capstones!$Z184*0.6</f>
        <v>44.79999999999999</v>
      </c>
      <c r="AB184" s="53"/>
      <c r="AC184" s="53">
        <v>3.1666666666666665</v>
      </c>
      <c r="AD184" s="53">
        <v>4</v>
      </c>
      <c r="AE184" s="53">
        <v>4</v>
      </c>
      <c r="AF184" s="53">
        <v>2.5</v>
      </c>
      <c r="AG184" s="53">
        <v>3.5</v>
      </c>
      <c r="AH184" s="53">
        <v>3</v>
      </c>
      <c r="AI184" s="53"/>
      <c r="AJ184" s="51">
        <f t="shared" si="12"/>
        <v>20.166666666666664</v>
      </c>
      <c r="AK184" s="51">
        <f t="shared" si="13"/>
        <v>67.222222222222214</v>
      </c>
      <c r="AL184" s="51">
        <f t="shared" si="14"/>
        <v>40.333333333333329</v>
      </c>
      <c r="AM184" s="53">
        <v>2.6666666666666665</v>
      </c>
      <c r="AN184" s="53">
        <v>3</v>
      </c>
      <c r="AO184" s="53"/>
      <c r="AP184" s="53"/>
      <c r="AQ184" s="53"/>
      <c r="AR184" s="53">
        <v>2.75</v>
      </c>
      <c r="AS184" s="53"/>
      <c r="AT184" s="53"/>
      <c r="AU184" s="51">
        <f t="shared" si="15"/>
        <v>8.4166666666666661</v>
      </c>
      <c r="AV184" s="51">
        <f t="shared" si="16"/>
        <v>56.111111111111114</v>
      </c>
      <c r="AW184" s="51">
        <f t="shared" si="17"/>
        <v>33.666666666666664</v>
      </c>
    </row>
    <row r="185" spans="1:49" ht="23.1" customHeight="1" x14ac:dyDescent="0.3">
      <c r="A185" s="18">
        <v>182</v>
      </c>
      <c r="B185" s="18" t="s">
        <v>390</v>
      </c>
      <c r="C185" s="91" t="s">
        <v>391</v>
      </c>
      <c r="D185" s="18" t="s">
        <v>27</v>
      </c>
      <c r="E185" s="18" t="s">
        <v>24</v>
      </c>
      <c r="F185" s="39">
        <v>3.5</v>
      </c>
      <c r="G185" s="39">
        <v>3.5</v>
      </c>
      <c r="H185" s="39">
        <v>3.5</v>
      </c>
      <c r="I185" s="39">
        <v>3.5</v>
      </c>
      <c r="J185" s="39">
        <v>3.5</v>
      </c>
      <c r="K185" s="39">
        <v>3.5</v>
      </c>
      <c r="L185" s="18"/>
      <c r="M185" s="18"/>
      <c r="N185" s="51">
        <f>Capstones!$F185+Capstones!$G185+Capstones!$H185+Capstones!$I185+Capstones!$J185+Capstones!$K185</f>
        <v>21</v>
      </c>
      <c r="O185" s="51">
        <f>Capstones!$N185/30*100</f>
        <v>70</v>
      </c>
      <c r="P185" s="51">
        <f>Capstones!$O185*0.6</f>
        <v>42</v>
      </c>
      <c r="Q185" s="39">
        <v>5</v>
      </c>
      <c r="R185" s="39">
        <v>4.666666666666667</v>
      </c>
      <c r="S185" s="39"/>
      <c r="T185" s="39">
        <v>5</v>
      </c>
      <c r="U185" s="39"/>
      <c r="V185" s="39">
        <v>5</v>
      </c>
      <c r="W185" s="39">
        <v>5</v>
      </c>
      <c r="X185" s="39"/>
      <c r="Y185" s="50">
        <f>Capstones!$Q185+Capstones!$R185+Capstones!$T185+Capstones!$V185+Capstones!$W185</f>
        <v>24.666666666666668</v>
      </c>
      <c r="Z185" s="50">
        <f>Capstones!$Y185/25*100</f>
        <v>98.666666666666671</v>
      </c>
      <c r="AA185" s="50">
        <f>Capstones!$Z185*0.6</f>
        <v>59.2</v>
      </c>
      <c r="AB185" s="39"/>
      <c r="AC185" s="39">
        <v>4</v>
      </c>
      <c r="AD185" s="39">
        <v>4</v>
      </c>
      <c r="AE185" s="39">
        <v>4</v>
      </c>
      <c r="AF185" s="39">
        <v>3</v>
      </c>
      <c r="AG185" s="39">
        <v>3</v>
      </c>
      <c r="AH185" s="39">
        <v>3</v>
      </c>
      <c r="AI185" s="18"/>
      <c r="AJ185" s="51">
        <f t="shared" si="12"/>
        <v>21</v>
      </c>
      <c r="AK185" s="51">
        <f t="shared" si="13"/>
        <v>70</v>
      </c>
      <c r="AL185" s="51">
        <f t="shared" si="14"/>
        <v>42</v>
      </c>
      <c r="AM185" s="39">
        <v>3.6666666666666665</v>
      </c>
      <c r="AN185" s="39">
        <v>3.5</v>
      </c>
      <c r="AO185" s="39"/>
      <c r="AP185" s="39"/>
      <c r="AQ185" s="39"/>
      <c r="AR185" s="39">
        <v>3.5</v>
      </c>
      <c r="AS185" s="39"/>
      <c r="AT185" s="18"/>
      <c r="AU185" s="51">
        <f t="shared" si="15"/>
        <v>10.666666666666666</v>
      </c>
      <c r="AV185" s="51">
        <f t="shared" si="16"/>
        <v>71.1111111111111</v>
      </c>
      <c r="AW185" s="51">
        <f t="shared" si="17"/>
        <v>42.666666666666657</v>
      </c>
    </row>
    <row r="186" spans="1:49" ht="23.1" customHeight="1" x14ac:dyDescent="0.3">
      <c r="A186" s="88">
        <v>183</v>
      </c>
      <c r="B186" s="88" t="s">
        <v>392</v>
      </c>
      <c r="C186" s="90" t="s">
        <v>393</v>
      </c>
      <c r="D186" s="88" t="s">
        <v>27</v>
      </c>
      <c r="E186" s="88" t="s">
        <v>15</v>
      </c>
      <c r="F186" s="53">
        <v>3</v>
      </c>
      <c r="G186" s="53">
        <v>3</v>
      </c>
      <c r="H186" s="53">
        <v>3</v>
      </c>
      <c r="I186" s="53">
        <v>3</v>
      </c>
      <c r="J186" s="53">
        <v>3</v>
      </c>
      <c r="K186" s="53">
        <v>3</v>
      </c>
      <c r="L186" s="88"/>
      <c r="M186" s="88"/>
      <c r="N186" s="50">
        <f>Capstones!$F186+Capstones!$G186+Capstones!$H186+Capstones!$I186+Capstones!$J186+Capstones!$K186</f>
        <v>18</v>
      </c>
      <c r="O186" s="50">
        <f>Capstones!$N186/30*100</f>
        <v>60</v>
      </c>
      <c r="P186" s="50">
        <f>Capstones!$O186*0.6</f>
        <v>36</v>
      </c>
      <c r="Q186" s="53">
        <v>4</v>
      </c>
      <c r="R186" s="53">
        <v>5</v>
      </c>
      <c r="S186" s="53"/>
      <c r="T186" s="53">
        <v>5</v>
      </c>
      <c r="U186" s="53"/>
      <c r="V186" s="53">
        <v>5</v>
      </c>
      <c r="W186" s="53">
        <v>5</v>
      </c>
      <c r="X186" s="53"/>
      <c r="Y186" s="50">
        <f>Capstones!$Q186+Capstones!$R186+Capstones!$T186+Capstones!$V186+Capstones!$W186</f>
        <v>24</v>
      </c>
      <c r="Z186" s="50">
        <f>Capstones!$Y186/25*100</f>
        <v>96</v>
      </c>
      <c r="AA186" s="50">
        <f>Capstones!$Z186*0.6</f>
        <v>57.599999999999994</v>
      </c>
      <c r="AB186" s="53"/>
      <c r="AC186" s="53">
        <v>5</v>
      </c>
      <c r="AD186" s="53">
        <v>4</v>
      </c>
      <c r="AE186" s="53">
        <v>4</v>
      </c>
      <c r="AF186" s="53">
        <v>5</v>
      </c>
      <c r="AG186" s="53">
        <v>4</v>
      </c>
      <c r="AH186" s="53">
        <v>4</v>
      </c>
      <c r="AI186" s="53"/>
      <c r="AJ186" s="51">
        <f t="shared" si="12"/>
        <v>26</v>
      </c>
      <c r="AK186" s="51">
        <f t="shared" si="13"/>
        <v>86.666666666666671</v>
      </c>
      <c r="AL186" s="51">
        <f t="shared" si="14"/>
        <v>52</v>
      </c>
      <c r="AM186" s="53">
        <v>4.333333333333333</v>
      </c>
      <c r="AN186" s="53">
        <v>4</v>
      </c>
      <c r="AO186" s="53"/>
      <c r="AP186" s="53"/>
      <c r="AQ186" s="53"/>
      <c r="AR186" s="53">
        <v>4.5</v>
      </c>
      <c r="AS186" s="53"/>
      <c r="AT186" s="53"/>
      <c r="AU186" s="51">
        <f t="shared" si="15"/>
        <v>12.833333333333332</v>
      </c>
      <c r="AV186" s="51">
        <f t="shared" si="16"/>
        <v>85.555555555555557</v>
      </c>
      <c r="AW186" s="51">
        <f t="shared" si="17"/>
        <v>51.333333333333336</v>
      </c>
    </row>
    <row r="187" spans="1:49" ht="23.1" customHeight="1" x14ac:dyDescent="0.3">
      <c r="A187" s="18">
        <v>184</v>
      </c>
      <c r="B187" s="18" t="s">
        <v>394</v>
      </c>
      <c r="C187" s="91" t="s">
        <v>395</v>
      </c>
      <c r="D187" s="18" t="s">
        <v>27</v>
      </c>
      <c r="E187" s="18" t="s">
        <v>47</v>
      </c>
      <c r="F187" s="39">
        <v>3</v>
      </c>
      <c r="G187" s="39">
        <v>4</v>
      </c>
      <c r="H187" s="39">
        <v>4</v>
      </c>
      <c r="I187" s="39">
        <v>4</v>
      </c>
      <c r="J187" s="39">
        <v>3</v>
      </c>
      <c r="K187" s="39">
        <v>4</v>
      </c>
      <c r="L187" s="18"/>
      <c r="M187" s="18"/>
      <c r="N187" s="51">
        <f>Capstones!$F187+Capstones!$G187+Capstones!$H187+Capstones!$I187+Capstones!$J187+Capstones!$K187</f>
        <v>22</v>
      </c>
      <c r="O187" s="51">
        <f>Capstones!$N187/30*100</f>
        <v>73.333333333333329</v>
      </c>
      <c r="P187" s="51">
        <f>Capstones!$O187*0.6</f>
        <v>43.999999999999993</v>
      </c>
      <c r="Q187" s="39">
        <v>3</v>
      </c>
      <c r="R187" s="39">
        <v>4</v>
      </c>
      <c r="S187" s="39"/>
      <c r="T187" s="39">
        <v>3</v>
      </c>
      <c r="U187" s="39"/>
      <c r="V187" s="39">
        <v>2.3333333333333335</v>
      </c>
      <c r="W187" s="39">
        <v>4</v>
      </c>
      <c r="X187" s="39"/>
      <c r="Y187" s="50">
        <f>Capstones!$Q187+Capstones!$R187+Capstones!$T187+Capstones!$V187+Capstones!$W187</f>
        <v>16.333333333333336</v>
      </c>
      <c r="Z187" s="50">
        <f>Capstones!$Y187/25*100</f>
        <v>65.333333333333343</v>
      </c>
      <c r="AA187" s="50">
        <f>Capstones!$Z187*0.6</f>
        <v>39.200000000000003</v>
      </c>
      <c r="AB187" s="39"/>
      <c r="AC187" s="39">
        <v>3.3333333333333335</v>
      </c>
      <c r="AD187" s="39">
        <v>4</v>
      </c>
      <c r="AE187" s="39">
        <v>4</v>
      </c>
      <c r="AF187" s="39">
        <v>0</v>
      </c>
      <c r="AG187" s="39">
        <v>3</v>
      </c>
      <c r="AH187" s="39">
        <v>3</v>
      </c>
      <c r="AI187" s="18"/>
      <c r="AJ187" s="51">
        <f t="shared" si="12"/>
        <v>17.333333333333336</v>
      </c>
      <c r="AK187" s="51">
        <f t="shared" si="13"/>
        <v>57.777777777777786</v>
      </c>
      <c r="AL187" s="51">
        <f t="shared" si="14"/>
        <v>34.666666666666671</v>
      </c>
      <c r="AM187" s="39">
        <v>2.3333333333333335</v>
      </c>
      <c r="AN187" s="39">
        <v>3.5</v>
      </c>
      <c r="AO187" s="39"/>
      <c r="AP187" s="39"/>
      <c r="AQ187" s="39"/>
      <c r="AR187" s="39">
        <v>2</v>
      </c>
      <c r="AS187" s="39"/>
      <c r="AT187" s="18"/>
      <c r="AU187" s="51">
        <f t="shared" si="15"/>
        <v>7.8333333333333339</v>
      </c>
      <c r="AV187" s="51">
        <f t="shared" si="16"/>
        <v>52.222222222222229</v>
      </c>
      <c r="AW187" s="51">
        <f t="shared" si="17"/>
        <v>31.333333333333336</v>
      </c>
    </row>
    <row r="188" spans="1:49" ht="23.1" customHeight="1" x14ac:dyDescent="0.3">
      <c r="A188" s="88">
        <v>185</v>
      </c>
      <c r="B188" s="88" t="s">
        <v>396</v>
      </c>
      <c r="C188" s="90" t="s">
        <v>397</v>
      </c>
      <c r="D188" s="88" t="s">
        <v>27</v>
      </c>
      <c r="E188" s="88" t="s">
        <v>15</v>
      </c>
      <c r="F188" s="53">
        <v>3</v>
      </c>
      <c r="G188" s="53">
        <v>3</v>
      </c>
      <c r="H188" s="53">
        <v>3</v>
      </c>
      <c r="I188" s="53">
        <v>3</v>
      </c>
      <c r="J188" s="53">
        <v>3</v>
      </c>
      <c r="K188" s="53">
        <v>3</v>
      </c>
      <c r="L188" s="88"/>
      <c r="M188" s="88"/>
      <c r="N188" s="50">
        <f>Capstones!$F188+Capstones!$G188+Capstones!$H188+Capstones!$I188+Capstones!$J188+Capstones!$K188</f>
        <v>18</v>
      </c>
      <c r="O188" s="50">
        <f>Capstones!$N188/30*100</f>
        <v>60</v>
      </c>
      <c r="P188" s="50">
        <f>Capstones!$O188*0.6</f>
        <v>36</v>
      </c>
      <c r="Q188" s="53">
        <v>1</v>
      </c>
      <c r="R188" s="53">
        <v>2.3333333333333335</v>
      </c>
      <c r="S188" s="53"/>
      <c r="T188" s="53">
        <v>2</v>
      </c>
      <c r="U188" s="53"/>
      <c r="V188" s="53">
        <v>2.3333333333333335</v>
      </c>
      <c r="W188" s="53">
        <v>2</v>
      </c>
      <c r="X188" s="53"/>
      <c r="Y188" s="50">
        <f>Capstones!$Q188+Capstones!$R188+Capstones!$T188+Capstones!$V188+Capstones!$W188</f>
        <v>9.6666666666666679</v>
      </c>
      <c r="Z188" s="50">
        <f>Capstones!$Y188/25*100</f>
        <v>38.666666666666671</v>
      </c>
      <c r="AA188" s="50">
        <f>Capstones!$Z188*0.6</f>
        <v>23.200000000000003</v>
      </c>
      <c r="AB188" s="53"/>
      <c r="AC188" s="53">
        <v>3</v>
      </c>
      <c r="AD188" s="53">
        <v>5</v>
      </c>
      <c r="AE188" s="53">
        <v>5</v>
      </c>
      <c r="AF188" s="53">
        <v>5</v>
      </c>
      <c r="AG188" s="53">
        <v>5</v>
      </c>
      <c r="AH188" s="53">
        <v>5</v>
      </c>
      <c r="AI188" s="88"/>
      <c r="AJ188" s="51">
        <f t="shared" si="12"/>
        <v>28</v>
      </c>
      <c r="AK188" s="51">
        <f t="shared" si="13"/>
        <v>93.333333333333329</v>
      </c>
      <c r="AL188" s="51">
        <f t="shared" si="14"/>
        <v>55.999999999999993</v>
      </c>
      <c r="AM188" s="53">
        <v>2.6666666666666665</v>
      </c>
      <c r="AN188" s="53">
        <v>2.5</v>
      </c>
      <c r="AO188" s="53"/>
      <c r="AP188" s="53"/>
      <c r="AQ188" s="53"/>
      <c r="AR188" s="53">
        <v>3</v>
      </c>
      <c r="AS188" s="53"/>
      <c r="AT188" s="88"/>
      <c r="AU188" s="51">
        <f t="shared" si="15"/>
        <v>8.1666666666666661</v>
      </c>
      <c r="AV188" s="51">
        <f t="shared" si="16"/>
        <v>54.444444444444443</v>
      </c>
      <c r="AW188" s="51">
        <f t="shared" si="17"/>
        <v>32.666666666666664</v>
      </c>
    </row>
    <row r="189" spans="1:49" ht="23.1" customHeight="1" x14ac:dyDescent="0.3">
      <c r="A189" s="18">
        <v>186</v>
      </c>
      <c r="B189" s="18" t="s">
        <v>398</v>
      </c>
      <c r="C189" s="91" t="s">
        <v>399</v>
      </c>
      <c r="D189" s="18" t="s">
        <v>27</v>
      </c>
      <c r="E189" s="18" t="s">
        <v>15</v>
      </c>
      <c r="F189" s="39">
        <v>3</v>
      </c>
      <c r="G189" s="39">
        <v>3.3333333333333335</v>
      </c>
      <c r="H189" s="39">
        <v>4</v>
      </c>
      <c r="I189" s="39">
        <v>3</v>
      </c>
      <c r="J189" s="39">
        <v>3</v>
      </c>
      <c r="K189" s="39">
        <v>3</v>
      </c>
      <c r="L189" s="18"/>
      <c r="M189" s="18"/>
      <c r="N189" s="51">
        <f>Capstones!$F189+Capstones!$G189+Capstones!$H189+Capstones!$I189+Capstones!$J189+Capstones!$K189</f>
        <v>19.333333333333336</v>
      </c>
      <c r="O189" s="51">
        <f>Capstones!$N189/30*100</f>
        <v>64.444444444444443</v>
      </c>
      <c r="P189" s="51">
        <f>Capstones!$O189*0.6</f>
        <v>38.666666666666664</v>
      </c>
      <c r="Q189" s="39">
        <v>2</v>
      </c>
      <c r="R189" s="39">
        <v>3</v>
      </c>
      <c r="S189" s="39"/>
      <c r="T189" s="39">
        <v>2</v>
      </c>
      <c r="U189" s="39"/>
      <c r="V189" s="39">
        <v>2.3333333333333335</v>
      </c>
      <c r="W189" s="39">
        <v>2</v>
      </c>
      <c r="X189" s="39"/>
      <c r="Y189" s="50">
        <f>Capstones!$Q189+Capstones!$R189+Capstones!$T189+Capstones!$V189+Capstones!$W189</f>
        <v>11.333333333333334</v>
      </c>
      <c r="Z189" s="50">
        <f>Capstones!$Y189/25*100</f>
        <v>45.333333333333336</v>
      </c>
      <c r="AA189" s="50">
        <f>Capstones!$Z189*0.6</f>
        <v>27.2</v>
      </c>
      <c r="AB189" s="39"/>
      <c r="AC189" s="39">
        <v>3</v>
      </c>
      <c r="AD189" s="39">
        <v>3</v>
      </c>
      <c r="AE189" s="39">
        <v>3</v>
      </c>
      <c r="AF189" s="39">
        <v>3.5</v>
      </c>
      <c r="AG189" s="39">
        <v>4</v>
      </c>
      <c r="AH189" s="39">
        <v>3</v>
      </c>
      <c r="AI189" s="39"/>
      <c r="AJ189" s="51">
        <f t="shared" si="12"/>
        <v>19.5</v>
      </c>
      <c r="AK189" s="51">
        <f t="shared" si="13"/>
        <v>65</v>
      </c>
      <c r="AL189" s="51">
        <f t="shared" si="14"/>
        <v>39</v>
      </c>
      <c r="AM189" s="39">
        <v>1.6666666666666667</v>
      </c>
      <c r="AN189" s="39">
        <v>3</v>
      </c>
      <c r="AO189" s="39"/>
      <c r="AP189" s="39"/>
      <c r="AQ189" s="39"/>
      <c r="AR189" s="39">
        <v>1.75</v>
      </c>
      <c r="AS189" s="39"/>
      <c r="AT189" s="39"/>
      <c r="AU189" s="51">
        <f t="shared" si="15"/>
        <v>6.416666666666667</v>
      </c>
      <c r="AV189" s="51">
        <f t="shared" si="16"/>
        <v>42.777777777777779</v>
      </c>
      <c r="AW189" s="51">
        <f t="shared" si="17"/>
        <v>25.666666666666668</v>
      </c>
    </row>
    <row r="190" spans="1:49" ht="23.1" customHeight="1" x14ac:dyDescent="0.3">
      <c r="A190" s="88">
        <v>187</v>
      </c>
      <c r="B190" s="88" t="s">
        <v>400</v>
      </c>
      <c r="C190" s="90" t="s">
        <v>401</v>
      </c>
      <c r="D190" s="88" t="s">
        <v>23</v>
      </c>
      <c r="E190" s="88" t="s">
        <v>15</v>
      </c>
      <c r="F190" s="53">
        <v>3</v>
      </c>
      <c r="G190" s="53">
        <v>3</v>
      </c>
      <c r="H190" s="53">
        <v>3</v>
      </c>
      <c r="I190" s="53">
        <v>3</v>
      </c>
      <c r="J190" s="53">
        <v>3</v>
      </c>
      <c r="K190" s="53">
        <v>3</v>
      </c>
      <c r="L190" s="88"/>
      <c r="M190" s="88"/>
      <c r="N190" s="50">
        <f>Capstones!$F190+Capstones!$G190+Capstones!$H190+Capstones!$I190+Capstones!$J190+Capstones!$K190</f>
        <v>18</v>
      </c>
      <c r="O190" s="50">
        <f>Capstones!$N190/30*100</f>
        <v>60</v>
      </c>
      <c r="P190" s="50">
        <f>Capstones!$O190*0.6</f>
        <v>36</v>
      </c>
      <c r="Q190" s="53">
        <v>2</v>
      </c>
      <c r="R190" s="53">
        <v>2</v>
      </c>
      <c r="S190" s="53"/>
      <c r="T190" s="53">
        <v>2</v>
      </c>
      <c r="U190" s="53"/>
      <c r="V190" s="53">
        <v>2.6666666666666665</v>
      </c>
      <c r="W190" s="53">
        <v>4</v>
      </c>
      <c r="X190" s="53"/>
      <c r="Y190" s="50">
        <f>Capstones!$Q190+Capstones!$R190+Capstones!$T190+Capstones!$V190+Capstones!$W190</f>
        <v>12.666666666666666</v>
      </c>
      <c r="Z190" s="50">
        <f>Capstones!$Y190/25*100</f>
        <v>50.666666666666657</v>
      </c>
      <c r="AA190" s="50">
        <f>Capstones!$Z190*0.6</f>
        <v>30.399999999999991</v>
      </c>
      <c r="AB190" s="53"/>
      <c r="AC190" s="53">
        <v>4.333333333333333</v>
      </c>
      <c r="AD190" s="53">
        <v>4</v>
      </c>
      <c r="AE190" s="53">
        <v>4</v>
      </c>
      <c r="AF190" s="53">
        <v>5</v>
      </c>
      <c r="AG190" s="53">
        <v>4</v>
      </c>
      <c r="AH190" s="53">
        <v>5</v>
      </c>
      <c r="AI190" s="88"/>
      <c r="AJ190" s="51">
        <f t="shared" si="12"/>
        <v>26.333333333333332</v>
      </c>
      <c r="AK190" s="51">
        <f t="shared" si="13"/>
        <v>87.777777777777771</v>
      </c>
      <c r="AL190" s="51">
        <f t="shared" si="14"/>
        <v>52.666666666666664</v>
      </c>
      <c r="AM190" s="53">
        <v>3.6666666666666665</v>
      </c>
      <c r="AN190" s="53">
        <v>4</v>
      </c>
      <c r="AO190" s="53"/>
      <c r="AP190" s="53"/>
      <c r="AQ190" s="53"/>
      <c r="AR190" s="53">
        <v>3.5</v>
      </c>
      <c r="AS190" s="53"/>
      <c r="AT190" s="88"/>
      <c r="AU190" s="51">
        <f t="shared" si="15"/>
        <v>11.166666666666666</v>
      </c>
      <c r="AV190" s="51">
        <f t="shared" si="16"/>
        <v>74.444444444444429</v>
      </c>
      <c r="AW190" s="51">
        <f t="shared" si="17"/>
        <v>44.666666666666657</v>
      </c>
    </row>
    <row r="191" spans="1:49" ht="23.1" customHeight="1" x14ac:dyDescent="0.3">
      <c r="A191" s="18">
        <v>188</v>
      </c>
      <c r="B191" s="18" t="s">
        <v>402</v>
      </c>
      <c r="C191" s="91" t="s">
        <v>403</v>
      </c>
      <c r="D191" s="18" t="s">
        <v>23</v>
      </c>
      <c r="E191" s="18" t="s">
        <v>24</v>
      </c>
      <c r="F191" s="39">
        <v>1.5</v>
      </c>
      <c r="G191" s="39">
        <v>1.5</v>
      </c>
      <c r="H191" s="39">
        <v>1.5</v>
      </c>
      <c r="I191" s="39">
        <v>1.5</v>
      </c>
      <c r="J191" s="39">
        <v>1.5</v>
      </c>
      <c r="K191" s="39">
        <v>1.5</v>
      </c>
      <c r="L191" s="18"/>
      <c r="M191" s="18"/>
      <c r="N191" s="51">
        <f>Capstones!$F191+Capstones!$G191+Capstones!$H191+Capstones!$I191+Capstones!$J191+Capstones!$K191</f>
        <v>9</v>
      </c>
      <c r="O191" s="51">
        <f>Capstones!$N191/30*100</f>
        <v>30</v>
      </c>
      <c r="P191" s="51">
        <f>Capstones!$O191*0.6</f>
        <v>18</v>
      </c>
      <c r="Q191" s="39">
        <v>2</v>
      </c>
      <c r="R191" s="39">
        <v>2</v>
      </c>
      <c r="S191" s="39"/>
      <c r="T191" s="39">
        <v>2</v>
      </c>
      <c r="U191" s="39"/>
      <c r="V191" s="39">
        <v>2</v>
      </c>
      <c r="W191" s="39">
        <v>3</v>
      </c>
      <c r="X191" s="39"/>
      <c r="Y191" s="50">
        <f>Capstones!$Q191+Capstones!$R191+Capstones!$T191+Capstones!$V191+Capstones!$W191</f>
        <v>11</v>
      </c>
      <c r="Z191" s="50">
        <f>Capstones!$Y191/25*100</f>
        <v>44</v>
      </c>
      <c r="AA191" s="50">
        <f>Capstones!$Z191*0.6</f>
        <v>26.4</v>
      </c>
      <c r="AB191" s="39"/>
      <c r="AC191" s="39">
        <v>2.6666666666666665</v>
      </c>
      <c r="AD191" s="39">
        <v>3</v>
      </c>
      <c r="AE191" s="39">
        <v>3</v>
      </c>
      <c r="AF191" s="39">
        <v>2</v>
      </c>
      <c r="AG191" s="39">
        <v>3</v>
      </c>
      <c r="AH191" s="39">
        <v>2</v>
      </c>
      <c r="AI191" s="39"/>
      <c r="AJ191" s="51">
        <f t="shared" si="12"/>
        <v>15.666666666666666</v>
      </c>
      <c r="AK191" s="51">
        <f t="shared" si="13"/>
        <v>52.222222222222229</v>
      </c>
      <c r="AL191" s="51">
        <f t="shared" si="14"/>
        <v>31.333333333333336</v>
      </c>
      <c r="AM191" s="39">
        <v>4</v>
      </c>
      <c r="AN191" s="39">
        <v>4</v>
      </c>
      <c r="AO191" s="39"/>
      <c r="AP191" s="39"/>
      <c r="AQ191" s="39"/>
      <c r="AR191" s="39">
        <v>4</v>
      </c>
      <c r="AS191" s="39"/>
      <c r="AT191" s="39"/>
      <c r="AU191" s="51">
        <f t="shared" si="15"/>
        <v>12</v>
      </c>
      <c r="AV191" s="51">
        <f t="shared" si="16"/>
        <v>80</v>
      </c>
      <c r="AW191" s="51">
        <f t="shared" si="17"/>
        <v>48</v>
      </c>
    </row>
    <row r="192" spans="1:49" ht="23.1" customHeight="1" x14ac:dyDescent="0.3">
      <c r="A192" s="88">
        <v>189</v>
      </c>
      <c r="B192" s="88" t="s">
        <v>404</v>
      </c>
      <c r="C192" s="90" t="s">
        <v>405</v>
      </c>
      <c r="D192" s="88" t="s">
        <v>27</v>
      </c>
      <c r="E192" s="88" t="s">
        <v>15</v>
      </c>
      <c r="F192" s="53">
        <v>4</v>
      </c>
      <c r="G192" s="53">
        <v>4</v>
      </c>
      <c r="H192" s="53">
        <v>4</v>
      </c>
      <c r="I192" s="53">
        <v>4</v>
      </c>
      <c r="J192" s="53">
        <v>4</v>
      </c>
      <c r="K192" s="53">
        <v>4</v>
      </c>
      <c r="L192" s="88"/>
      <c r="M192" s="88"/>
      <c r="N192" s="50">
        <f>Capstones!$F192+Capstones!$G192+Capstones!$H192+Capstones!$I192+Capstones!$J192+Capstones!$K192</f>
        <v>24</v>
      </c>
      <c r="O192" s="50">
        <f>Capstones!$N192/30*100</f>
        <v>80</v>
      </c>
      <c r="P192" s="50">
        <f>Capstones!$O192*0.6</f>
        <v>48</v>
      </c>
      <c r="Q192" s="53">
        <v>2</v>
      </c>
      <c r="R192" s="53">
        <v>2.3333333333333335</v>
      </c>
      <c r="S192" s="53"/>
      <c r="T192" s="53">
        <v>2</v>
      </c>
      <c r="U192" s="53"/>
      <c r="V192" s="53">
        <v>2.3333333333333335</v>
      </c>
      <c r="W192" s="53">
        <v>3</v>
      </c>
      <c r="X192" s="53"/>
      <c r="Y192" s="50">
        <f>Capstones!$Q192+Capstones!$R192+Capstones!$T192+Capstones!$V192+Capstones!$W192</f>
        <v>11.666666666666668</v>
      </c>
      <c r="Z192" s="50">
        <f>Capstones!$Y192/25*100</f>
        <v>46.666666666666671</v>
      </c>
      <c r="AA192" s="50">
        <f>Capstones!$Z192*0.6</f>
        <v>28.000000000000004</v>
      </c>
      <c r="AB192" s="53"/>
      <c r="AC192" s="53">
        <v>3.5</v>
      </c>
      <c r="AD192" s="53">
        <v>4</v>
      </c>
      <c r="AE192" s="53">
        <v>4</v>
      </c>
      <c r="AF192" s="53">
        <v>3.5</v>
      </c>
      <c r="AG192" s="53">
        <v>3.5</v>
      </c>
      <c r="AH192" s="53">
        <v>4</v>
      </c>
      <c r="AI192" s="53"/>
      <c r="AJ192" s="51">
        <f t="shared" si="12"/>
        <v>22.5</v>
      </c>
      <c r="AK192" s="51">
        <f t="shared" si="13"/>
        <v>75</v>
      </c>
      <c r="AL192" s="51">
        <f t="shared" si="14"/>
        <v>45</v>
      </c>
      <c r="AM192" s="53">
        <v>4</v>
      </c>
      <c r="AN192" s="53">
        <v>4</v>
      </c>
      <c r="AO192" s="53"/>
      <c r="AP192" s="53"/>
      <c r="AQ192" s="53"/>
      <c r="AR192" s="53">
        <v>4</v>
      </c>
      <c r="AS192" s="53"/>
      <c r="AT192" s="53"/>
      <c r="AU192" s="51">
        <f t="shared" si="15"/>
        <v>12</v>
      </c>
      <c r="AV192" s="51">
        <f t="shared" si="16"/>
        <v>80</v>
      </c>
      <c r="AW192" s="51">
        <f t="shared" si="17"/>
        <v>48</v>
      </c>
    </row>
    <row r="193" spans="1:49" ht="23.1" customHeight="1" x14ac:dyDescent="0.3">
      <c r="A193" s="18">
        <v>190</v>
      </c>
      <c r="B193" s="18" t="s">
        <v>406</v>
      </c>
      <c r="C193" s="91" t="s">
        <v>407</v>
      </c>
      <c r="D193" s="18" t="s">
        <v>23</v>
      </c>
      <c r="E193" s="18" t="s">
        <v>34</v>
      </c>
      <c r="F193" s="39">
        <v>3</v>
      </c>
      <c r="G193" s="39">
        <v>3</v>
      </c>
      <c r="H193" s="39">
        <v>4</v>
      </c>
      <c r="I193" s="39">
        <v>3</v>
      </c>
      <c r="J193" s="39">
        <v>3</v>
      </c>
      <c r="K193" s="39">
        <v>4</v>
      </c>
      <c r="L193" s="18"/>
      <c r="M193" s="18"/>
      <c r="N193" s="51">
        <f>Capstones!$F193+Capstones!$G193+Capstones!$H193+Capstones!$I193+Capstones!$J193+Capstones!$K193</f>
        <v>20</v>
      </c>
      <c r="O193" s="51">
        <f>Capstones!$N193/30*100</f>
        <v>66.666666666666657</v>
      </c>
      <c r="P193" s="51">
        <f>Capstones!$O193*0.6</f>
        <v>39.999999999999993</v>
      </c>
      <c r="Q193" s="39">
        <v>3</v>
      </c>
      <c r="R193" s="39">
        <v>3</v>
      </c>
      <c r="S193" s="39"/>
      <c r="T193" s="39">
        <v>3</v>
      </c>
      <c r="U193" s="39"/>
      <c r="V193" s="39">
        <v>2.6666666666666665</v>
      </c>
      <c r="W193" s="39">
        <v>3</v>
      </c>
      <c r="X193" s="39"/>
      <c r="Y193" s="50">
        <f>Capstones!$Q193+Capstones!$R193+Capstones!$T193+Capstones!$V193+Capstones!$W193</f>
        <v>14.666666666666666</v>
      </c>
      <c r="Z193" s="50">
        <f>Capstones!$Y193/25*100</f>
        <v>58.666666666666664</v>
      </c>
      <c r="AA193" s="50">
        <f>Capstones!$Z193*0.6</f>
        <v>35.199999999999996</v>
      </c>
      <c r="AB193" s="39"/>
      <c r="AC193" s="39">
        <v>3.6666666666666665</v>
      </c>
      <c r="AD193" s="39">
        <v>4</v>
      </c>
      <c r="AE193" s="39">
        <v>4</v>
      </c>
      <c r="AF193" s="39">
        <v>4</v>
      </c>
      <c r="AG193" s="39">
        <v>4</v>
      </c>
      <c r="AH193" s="39">
        <v>4</v>
      </c>
      <c r="AI193" s="39"/>
      <c r="AJ193" s="51">
        <f t="shared" si="12"/>
        <v>23.666666666666664</v>
      </c>
      <c r="AK193" s="51">
        <f t="shared" si="13"/>
        <v>78.888888888888886</v>
      </c>
      <c r="AL193" s="51">
        <f t="shared" si="14"/>
        <v>47.333333333333329</v>
      </c>
      <c r="AM193" s="39">
        <v>3.3333333333333335</v>
      </c>
      <c r="AN193" s="39">
        <v>2.25</v>
      </c>
      <c r="AO193" s="39"/>
      <c r="AP193" s="39"/>
      <c r="AQ193" s="39"/>
      <c r="AR193" s="39">
        <v>3.25</v>
      </c>
      <c r="AS193" s="39"/>
      <c r="AT193" s="39"/>
      <c r="AU193" s="51">
        <f t="shared" si="15"/>
        <v>8.8333333333333339</v>
      </c>
      <c r="AV193" s="51">
        <f t="shared" si="16"/>
        <v>58.888888888888893</v>
      </c>
      <c r="AW193" s="51">
        <f t="shared" si="17"/>
        <v>35.333333333333336</v>
      </c>
    </row>
    <row r="194" spans="1:49" ht="23.1" customHeight="1" x14ac:dyDescent="0.3">
      <c r="A194" s="88">
        <v>191</v>
      </c>
      <c r="B194" s="88" t="s">
        <v>408</v>
      </c>
      <c r="C194" s="90" t="s">
        <v>409</v>
      </c>
      <c r="D194" s="88" t="s">
        <v>27</v>
      </c>
      <c r="E194" s="88" t="s">
        <v>15</v>
      </c>
      <c r="F194" s="53">
        <v>3</v>
      </c>
      <c r="G194" s="53">
        <v>3.6666666666666665</v>
      </c>
      <c r="H194" s="53">
        <v>4</v>
      </c>
      <c r="I194" s="53">
        <v>3</v>
      </c>
      <c r="J194" s="53">
        <v>3</v>
      </c>
      <c r="K194" s="53">
        <v>3</v>
      </c>
      <c r="L194" s="88"/>
      <c r="M194" s="88"/>
      <c r="N194" s="50">
        <f>Capstones!$F194+Capstones!$G194+Capstones!$H194+Capstones!$I194+Capstones!$J194+Capstones!$K194</f>
        <v>19.666666666666664</v>
      </c>
      <c r="O194" s="50">
        <f>Capstones!$N194/30*100</f>
        <v>65.555555555555543</v>
      </c>
      <c r="P194" s="50">
        <f>Capstones!$O194*0.6</f>
        <v>39.333333333333321</v>
      </c>
      <c r="Q194" s="53">
        <v>4</v>
      </c>
      <c r="R194" s="53">
        <v>4.333333333333333</v>
      </c>
      <c r="S194" s="53"/>
      <c r="T194" s="53">
        <v>5</v>
      </c>
      <c r="U194" s="53"/>
      <c r="V194" s="53">
        <v>4</v>
      </c>
      <c r="W194" s="53">
        <v>5</v>
      </c>
      <c r="X194" s="53"/>
      <c r="Y194" s="50">
        <f>Capstones!$Q194+Capstones!$R194+Capstones!$T194+Capstones!$V194+Capstones!$W194</f>
        <v>22.333333333333332</v>
      </c>
      <c r="Z194" s="50">
        <f>Capstones!$Y194/25*100</f>
        <v>89.333333333333329</v>
      </c>
      <c r="AA194" s="50">
        <f>Capstones!$Z194*0.6</f>
        <v>53.599999999999994</v>
      </c>
      <c r="AB194" s="53"/>
      <c r="AC194" s="53">
        <v>3.3333333333333335</v>
      </c>
      <c r="AD194" s="53">
        <v>5</v>
      </c>
      <c r="AE194" s="53">
        <v>5</v>
      </c>
      <c r="AF194" s="53">
        <v>5</v>
      </c>
      <c r="AG194" s="53">
        <v>4</v>
      </c>
      <c r="AH194" s="53">
        <v>5</v>
      </c>
      <c r="AI194" s="53"/>
      <c r="AJ194" s="51">
        <f t="shared" si="12"/>
        <v>27.333333333333336</v>
      </c>
      <c r="AK194" s="51">
        <f t="shared" si="13"/>
        <v>91.111111111111114</v>
      </c>
      <c r="AL194" s="51">
        <f t="shared" si="14"/>
        <v>54.666666666666664</v>
      </c>
      <c r="AM194" s="53">
        <v>4</v>
      </c>
      <c r="AN194" s="53">
        <v>4</v>
      </c>
      <c r="AO194" s="53"/>
      <c r="AP194" s="53"/>
      <c r="AQ194" s="53"/>
      <c r="AR194" s="53">
        <v>4</v>
      </c>
      <c r="AS194" s="53"/>
      <c r="AT194" s="53"/>
      <c r="AU194" s="51">
        <f t="shared" si="15"/>
        <v>12</v>
      </c>
      <c r="AV194" s="51">
        <f t="shared" si="16"/>
        <v>80</v>
      </c>
      <c r="AW194" s="51">
        <f t="shared" si="17"/>
        <v>48</v>
      </c>
    </row>
    <row r="195" spans="1:49" ht="23.1" customHeight="1" x14ac:dyDescent="0.3">
      <c r="A195" s="18">
        <v>192</v>
      </c>
      <c r="B195" s="18" t="s">
        <v>410</v>
      </c>
      <c r="C195" s="91" t="s">
        <v>411</v>
      </c>
      <c r="D195" s="18" t="s">
        <v>27</v>
      </c>
      <c r="E195" s="18" t="s">
        <v>15</v>
      </c>
      <c r="F195" s="39">
        <v>4</v>
      </c>
      <c r="G195" s="39">
        <v>3.3333333333333335</v>
      </c>
      <c r="H195" s="39">
        <v>4</v>
      </c>
      <c r="I195" s="39">
        <v>3</v>
      </c>
      <c r="J195" s="39">
        <v>4</v>
      </c>
      <c r="K195" s="39">
        <v>3</v>
      </c>
      <c r="L195" s="18"/>
      <c r="M195" s="18"/>
      <c r="N195" s="51">
        <f>Capstones!$F195+Capstones!$G195+Capstones!$H195+Capstones!$I195+Capstones!$J195+Capstones!$K195</f>
        <v>21.333333333333336</v>
      </c>
      <c r="O195" s="51">
        <f>Capstones!$N195/30*100</f>
        <v>71.111111111111114</v>
      </c>
      <c r="P195" s="51">
        <f>Capstones!$O195*0.6</f>
        <v>42.666666666666664</v>
      </c>
      <c r="Q195" s="39">
        <v>3</v>
      </c>
      <c r="R195" s="39">
        <v>3</v>
      </c>
      <c r="S195" s="39"/>
      <c r="T195" s="39">
        <v>3</v>
      </c>
      <c r="U195" s="39"/>
      <c r="V195" s="39">
        <v>3.3333333333333335</v>
      </c>
      <c r="W195" s="39">
        <v>3</v>
      </c>
      <c r="X195" s="39"/>
      <c r="Y195" s="50">
        <f>Capstones!$Q195+Capstones!$R195+Capstones!$T195+Capstones!$V195+Capstones!$W195</f>
        <v>15.333333333333334</v>
      </c>
      <c r="Z195" s="50">
        <f>Capstones!$Y195/25*100</f>
        <v>61.333333333333343</v>
      </c>
      <c r="AA195" s="50">
        <f>Capstones!$Z195*0.6</f>
        <v>36.800000000000004</v>
      </c>
      <c r="AB195" s="39"/>
      <c r="AC195" s="39">
        <v>3</v>
      </c>
      <c r="AD195" s="39">
        <v>3</v>
      </c>
      <c r="AE195" s="39">
        <v>3</v>
      </c>
      <c r="AF195" s="39">
        <v>2</v>
      </c>
      <c r="AG195" s="39">
        <v>3</v>
      </c>
      <c r="AH195" s="39">
        <v>3</v>
      </c>
      <c r="AI195" s="39"/>
      <c r="AJ195" s="51">
        <f t="shared" si="12"/>
        <v>17</v>
      </c>
      <c r="AK195" s="51">
        <f t="shared" si="13"/>
        <v>56.666666666666664</v>
      </c>
      <c r="AL195" s="51">
        <f t="shared" si="14"/>
        <v>34</v>
      </c>
      <c r="AM195" s="39">
        <v>3.3333333333333335</v>
      </c>
      <c r="AN195" s="39">
        <v>2.25</v>
      </c>
      <c r="AO195" s="39"/>
      <c r="AP195" s="39"/>
      <c r="AQ195" s="39"/>
      <c r="AR195" s="39">
        <v>3.25</v>
      </c>
      <c r="AS195" s="39"/>
      <c r="AT195" s="39"/>
      <c r="AU195" s="51">
        <f t="shared" si="15"/>
        <v>8.8333333333333339</v>
      </c>
      <c r="AV195" s="51">
        <f t="shared" si="16"/>
        <v>58.888888888888893</v>
      </c>
      <c r="AW195" s="51">
        <f t="shared" si="17"/>
        <v>35.333333333333336</v>
      </c>
    </row>
    <row r="196" spans="1:49" ht="23.1" customHeight="1" x14ac:dyDescent="0.3">
      <c r="A196" s="88">
        <v>193</v>
      </c>
      <c r="B196" s="88" t="s">
        <v>412</v>
      </c>
      <c r="C196" s="90" t="s">
        <v>413</v>
      </c>
      <c r="D196" s="88" t="s">
        <v>27</v>
      </c>
      <c r="E196" s="88" t="s">
        <v>15</v>
      </c>
      <c r="F196" s="53">
        <v>3</v>
      </c>
      <c r="G196" s="53">
        <v>3</v>
      </c>
      <c r="H196" s="53">
        <v>3</v>
      </c>
      <c r="I196" s="53">
        <v>3</v>
      </c>
      <c r="J196" s="53">
        <v>3</v>
      </c>
      <c r="K196" s="53">
        <v>3</v>
      </c>
      <c r="L196" s="88"/>
      <c r="M196" s="88"/>
      <c r="N196" s="50">
        <f>Capstones!$F196+Capstones!$G196+Capstones!$H196+Capstones!$I196+Capstones!$J196+Capstones!$K196</f>
        <v>18</v>
      </c>
      <c r="O196" s="50">
        <f>Capstones!$N196/30*100</f>
        <v>60</v>
      </c>
      <c r="P196" s="50">
        <f>Capstones!$O196*0.6</f>
        <v>36</v>
      </c>
      <c r="Q196" s="53">
        <v>4</v>
      </c>
      <c r="R196" s="53">
        <v>3.6666666666666665</v>
      </c>
      <c r="S196" s="53"/>
      <c r="T196" s="53">
        <v>3</v>
      </c>
      <c r="U196" s="53"/>
      <c r="V196" s="53">
        <v>4</v>
      </c>
      <c r="W196" s="53">
        <v>4</v>
      </c>
      <c r="X196" s="53"/>
      <c r="Y196" s="50">
        <f>Capstones!$Q196+Capstones!$R196+Capstones!$T196+Capstones!$V196+Capstones!$W196</f>
        <v>18.666666666666664</v>
      </c>
      <c r="Z196" s="50">
        <f>Capstones!$Y196/25*100</f>
        <v>74.666666666666657</v>
      </c>
      <c r="AA196" s="50">
        <f>Capstones!$Z196*0.6</f>
        <v>44.79999999999999</v>
      </c>
      <c r="AB196" s="53"/>
      <c r="AC196" s="53">
        <v>3</v>
      </c>
      <c r="AD196" s="53">
        <v>3</v>
      </c>
      <c r="AE196" s="53">
        <v>3</v>
      </c>
      <c r="AF196" s="53">
        <v>2</v>
      </c>
      <c r="AG196" s="53">
        <v>3</v>
      </c>
      <c r="AH196" s="53">
        <v>3</v>
      </c>
      <c r="AI196" s="88"/>
      <c r="AJ196" s="51">
        <f t="shared" si="12"/>
        <v>17</v>
      </c>
      <c r="AK196" s="51">
        <f t="shared" si="13"/>
        <v>56.666666666666664</v>
      </c>
      <c r="AL196" s="51">
        <f t="shared" si="14"/>
        <v>34</v>
      </c>
      <c r="AM196" s="53">
        <v>3.6666666666666665</v>
      </c>
      <c r="AN196" s="53">
        <v>3.5</v>
      </c>
      <c r="AO196" s="53"/>
      <c r="AP196" s="53"/>
      <c r="AQ196" s="53"/>
      <c r="AR196" s="53">
        <v>3.25</v>
      </c>
      <c r="AS196" s="53"/>
      <c r="AT196" s="88"/>
      <c r="AU196" s="51">
        <f t="shared" si="15"/>
        <v>10.416666666666666</v>
      </c>
      <c r="AV196" s="51">
        <f t="shared" si="16"/>
        <v>69.444444444444443</v>
      </c>
      <c r="AW196" s="51">
        <f t="shared" si="17"/>
        <v>41.666666666666664</v>
      </c>
    </row>
    <row r="197" spans="1:49" ht="23.1" customHeight="1" x14ac:dyDescent="0.3">
      <c r="A197" s="18">
        <v>194</v>
      </c>
      <c r="B197" s="18" t="s">
        <v>414</v>
      </c>
      <c r="C197" s="91" t="s">
        <v>415</v>
      </c>
      <c r="D197" s="18" t="s">
        <v>27</v>
      </c>
      <c r="E197" s="18" t="s">
        <v>15</v>
      </c>
      <c r="F197" s="39">
        <v>5</v>
      </c>
      <c r="G197" s="39">
        <v>4.666666666666667</v>
      </c>
      <c r="H197" s="39">
        <v>5</v>
      </c>
      <c r="I197" s="39">
        <v>4</v>
      </c>
      <c r="J197" s="39">
        <v>4</v>
      </c>
      <c r="K197" s="39">
        <v>4</v>
      </c>
      <c r="L197" s="18"/>
      <c r="M197" s="18"/>
      <c r="N197" s="51">
        <f>Capstones!$F197+Capstones!$G197+Capstones!$H197+Capstones!$I197+Capstones!$J197+Capstones!$K197</f>
        <v>26.666666666666668</v>
      </c>
      <c r="O197" s="51">
        <f>Capstones!$N197/30*100</f>
        <v>88.8888888888889</v>
      </c>
      <c r="P197" s="51">
        <f>Capstones!$O197*0.6</f>
        <v>53.333333333333336</v>
      </c>
      <c r="Q197" s="39">
        <v>4</v>
      </c>
      <c r="R197" s="39">
        <v>3.3333333333333335</v>
      </c>
      <c r="S197" s="39"/>
      <c r="T197" s="39">
        <v>3</v>
      </c>
      <c r="U197" s="39"/>
      <c r="V197" s="39">
        <v>3.6666666666666665</v>
      </c>
      <c r="W197" s="39">
        <v>2</v>
      </c>
      <c r="X197" s="39"/>
      <c r="Y197" s="50">
        <f>Capstones!$Q197+Capstones!$R197+Capstones!$T197+Capstones!$V197+Capstones!$W197</f>
        <v>16</v>
      </c>
      <c r="Z197" s="50">
        <f>Capstones!$Y197/25*100</f>
        <v>64</v>
      </c>
      <c r="AA197" s="50">
        <f>Capstones!$Z197*0.6</f>
        <v>38.4</v>
      </c>
      <c r="AB197" s="39"/>
      <c r="AC197" s="39">
        <v>3.3333333333333335</v>
      </c>
      <c r="AD197" s="39">
        <v>2.5</v>
      </c>
      <c r="AE197" s="39">
        <v>2.5</v>
      </c>
      <c r="AF197" s="39">
        <v>2.5</v>
      </c>
      <c r="AG197" s="39">
        <v>2.5</v>
      </c>
      <c r="AH197" s="39">
        <v>2.5</v>
      </c>
      <c r="AI197" s="39"/>
      <c r="AJ197" s="51">
        <f t="shared" ref="AJ197:AJ231" si="18">AC197+AD197+AE197+AF197+AG197+AH197</f>
        <v>15.833333333333334</v>
      </c>
      <c r="AK197" s="51">
        <f t="shared" ref="AK197:AK231" si="19">AJ197/30*100</f>
        <v>52.777777777777779</v>
      </c>
      <c r="AL197" s="51">
        <f t="shared" ref="AL197:AL231" si="20">AK197*0.6</f>
        <v>31.666666666666664</v>
      </c>
      <c r="AM197" s="39">
        <v>4</v>
      </c>
      <c r="AN197" s="39">
        <v>5</v>
      </c>
      <c r="AO197" s="39"/>
      <c r="AP197" s="39"/>
      <c r="AQ197" s="39"/>
      <c r="AR197" s="39">
        <v>4</v>
      </c>
      <c r="AS197" s="39"/>
      <c r="AT197" s="39"/>
      <c r="AU197" s="51">
        <f t="shared" ref="AU197:AU231" si="21">AM197+AN197+AR197</f>
        <v>13</v>
      </c>
      <c r="AV197" s="51">
        <f t="shared" ref="AV197:AV231" si="22">AU197/15*100</f>
        <v>86.666666666666671</v>
      </c>
      <c r="AW197" s="51">
        <f t="shared" ref="AW197:AW231" si="23">AV197*0.6</f>
        <v>52</v>
      </c>
    </row>
    <row r="198" spans="1:49" ht="23.1" customHeight="1" x14ac:dyDescent="0.3">
      <c r="A198" s="88">
        <v>195</v>
      </c>
      <c r="B198" s="88" t="s">
        <v>416</v>
      </c>
      <c r="C198" s="90" t="s">
        <v>417</v>
      </c>
      <c r="D198" s="88" t="s">
        <v>27</v>
      </c>
      <c r="E198" s="88" t="s">
        <v>34</v>
      </c>
      <c r="F198" s="53">
        <v>3</v>
      </c>
      <c r="G198" s="53">
        <v>3</v>
      </c>
      <c r="H198" s="53">
        <v>4</v>
      </c>
      <c r="I198" s="53">
        <v>4</v>
      </c>
      <c r="J198" s="53">
        <v>3</v>
      </c>
      <c r="K198" s="53">
        <v>3</v>
      </c>
      <c r="L198" s="88"/>
      <c r="M198" s="88"/>
      <c r="N198" s="50">
        <f>Capstones!$F198+Capstones!$G198+Capstones!$H198+Capstones!$I198+Capstones!$J198+Capstones!$K198</f>
        <v>20</v>
      </c>
      <c r="O198" s="50">
        <f>Capstones!$N198/30*100</f>
        <v>66.666666666666657</v>
      </c>
      <c r="P198" s="50">
        <f>Capstones!$O198*0.6</f>
        <v>39.999999999999993</v>
      </c>
      <c r="Q198" s="53">
        <v>3</v>
      </c>
      <c r="R198" s="53">
        <v>3.3333333333333335</v>
      </c>
      <c r="S198" s="53"/>
      <c r="T198" s="53">
        <v>3</v>
      </c>
      <c r="U198" s="53"/>
      <c r="V198" s="53">
        <v>3.3333333333333335</v>
      </c>
      <c r="W198" s="53">
        <v>3</v>
      </c>
      <c r="X198" s="53"/>
      <c r="Y198" s="50">
        <f>Capstones!$Q198+Capstones!$R198+Capstones!$T198+Capstones!$V198+Capstones!$W198</f>
        <v>15.666666666666668</v>
      </c>
      <c r="Z198" s="50">
        <f>Capstones!$Y198/25*100</f>
        <v>62.666666666666671</v>
      </c>
      <c r="AA198" s="50">
        <f>Capstones!$Z198*0.6</f>
        <v>37.6</v>
      </c>
      <c r="AB198" s="53"/>
      <c r="AC198" s="53">
        <v>3</v>
      </c>
      <c r="AD198" s="53">
        <v>4</v>
      </c>
      <c r="AE198" s="53">
        <v>4</v>
      </c>
      <c r="AF198" s="53">
        <v>3</v>
      </c>
      <c r="AG198" s="53">
        <v>4</v>
      </c>
      <c r="AH198" s="53">
        <v>4</v>
      </c>
      <c r="AI198" s="53"/>
      <c r="AJ198" s="51">
        <f t="shared" si="18"/>
        <v>22</v>
      </c>
      <c r="AK198" s="51">
        <f t="shared" si="19"/>
        <v>73.333333333333329</v>
      </c>
      <c r="AL198" s="51">
        <f t="shared" si="20"/>
        <v>43.999999999999993</v>
      </c>
      <c r="AM198" s="53">
        <v>3.6666666666666665</v>
      </c>
      <c r="AN198" s="53">
        <v>3</v>
      </c>
      <c r="AO198" s="53"/>
      <c r="AP198" s="53"/>
      <c r="AQ198" s="53"/>
      <c r="AR198" s="53">
        <v>4.25</v>
      </c>
      <c r="AS198" s="53"/>
      <c r="AT198" s="53"/>
      <c r="AU198" s="51">
        <f t="shared" si="21"/>
        <v>10.916666666666666</v>
      </c>
      <c r="AV198" s="51">
        <f t="shared" si="22"/>
        <v>72.777777777777771</v>
      </c>
      <c r="AW198" s="51">
        <f t="shared" si="23"/>
        <v>43.666666666666664</v>
      </c>
    </row>
    <row r="199" spans="1:49" ht="23.1" customHeight="1" x14ac:dyDescent="0.3">
      <c r="A199" s="18">
        <v>196</v>
      </c>
      <c r="B199" s="18" t="s">
        <v>418</v>
      </c>
      <c r="C199" s="91" t="s">
        <v>419</v>
      </c>
      <c r="D199" s="18" t="s">
        <v>27</v>
      </c>
      <c r="E199" s="18" t="s">
        <v>15</v>
      </c>
      <c r="F199" s="39">
        <v>3</v>
      </c>
      <c r="G199" s="39">
        <v>3</v>
      </c>
      <c r="H199" s="39">
        <v>3</v>
      </c>
      <c r="I199" s="39">
        <v>3</v>
      </c>
      <c r="J199" s="39">
        <v>3</v>
      </c>
      <c r="K199" s="39">
        <v>3</v>
      </c>
      <c r="L199" s="18"/>
      <c r="M199" s="18"/>
      <c r="N199" s="51">
        <f>Capstones!$F199+Capstones!$G199+Capstones!$H199+Capstones!$I199+Capstones!$J199+Capstones!$K199</f>
        <v>18</v>
      </c>
      <c r="O199" s="51">
        <f>Capstones!$N199/30*100</f>
        <v>60</v>
      </c>
      <c r="P199" s="51">
        <f>Capstones!$O199*0.6</f>
        <v>36</v>
      </c>
      <c r="Q199" s="39">
        <v>4</v>
      </c>
      <c r="R199" s="39">
        <v>4.333333333333333</v>
      </c>
      <c r="S199" s="39"/>
      <c r="T199" s="39">
        <v>4</v>
      </c>
      <c r="U199" s="39"/>
      <c r="V199" s="39">
        <v>4</v>
      </c>
      <c r="W199" s="39">
        <v>4</v>
      </c>
      <c r="X199" s="39"/>
      <c r="Y199" s="50">
        <f>Capstones!$Q199+Capstones!$R199+Capstones!$T199+Capstones!$V199+Capstones!$W199</f>
        <v>20.333333333333332</v>
      </c>
      <c r="Z199" s="50">
        <f>Capstones!$Y199/25*100</f>
        <v>81.333333333333329</v>
      </c>
      <c r="AA199" s="50">
        <f>Capstones!$Z199*0.6</f>
        <v>48.8</v>
      </c>
      <c r="AB199" s="39"/>
      <c r="AC199" s="39">
        <v>4</v>
      </c>
      <c r="AD199" s="39">
        <v>4</v>
      </c>
      <c r="AE199" s="39">
        <v>4</v>
      </c>
      <c r="AF199" s="39">
        <v>4</v>
      </c>
      <c r="AG199" s="39">
        <v>4</v>
      </c>
      <c r="AH199" s="39">
        <v>4</v>
      </c>
      <c r="AI199" s="39"/>
      <c r="AJ199" s="51">
        <f t="shared" si="18"/>
        <v>24</v>
      </c>
      <c r="AK199" s="51">
        <f t="shared" si="19"/>
        <v>80</v>
      </c>
      <c r="AL199" s="51">
        <f t="shared" si="20"/>
        <v>48</v>
      </c>
      <c r="AM199" s="39">
        <v>2.3333333333333335</v>
      </c>
      <c r="AN199" s="39">
        <v>4.5</v>
      </c>
      <c r="AO199" s="39"/>
      <c r="AP199" s="39"/>
      <c r="AQ199" s="39"/>
      <c r="AR199" s="39">
        <v>2.5</v>
      </c>
      <c r="AS199" s="39"/>
      <c r="AT199" s="39"/>
      <c r="AU199" s="51">
        <f t="shared" si="21"/>
        <v>9.3333333333333339</v>
      </c>
      <c r="AV199" s="51">
        <f t="shared" si="22"/>
        <v>62.222222222222221</v>
      </c>
      <c r="AW199" s="51">
        <f t="shared" si="23"/>
        <v>37.333333333333329</v>
      </c>
    </row>
    <row r="200" spans="1:49" ht="23.1" customHeight="1" x14ac:dyDescent="0.3">
      <c r="A200" s="88">
        <v>197</v>
      </c>
      <c r="B200" s="88" t="s">
        <v>420</v>
      </c>
      <c r="C200" s="90" t="s">
        <v>421</v>
      </c>
      <c r="D200" s="88" t="s">
        <v>23</v>
      </c>
      <c r="E200" s="88" t="s">
        <v>15</v>
      </c>
      <c r="F200" s="53">
        <v>2</v>
      </c>
      <c r="G200" s="53">
        <v>2.6666666666666665</v>
      </c>
      <c r="H200" s="53">
        <v>3</v>
      </c>
      <c r="I200" s="53">
        <v>2</v>
      </c>
      <c r="J200" s="53">
        <v>2</v>
      </c>
      <c r="K200" s="53">
        <v>2</v>
      </c>
      <c r="L200" s="88"/>
      <c r="M200" s="88"/>
      <c r="N200" s="50">
        <f>Capstones!$F200+Capstones!$G200+Capstones!$H200+Capstones!$I200+Capstones!$J200+Capstones!$K200</f>
        <v>13.666666666666666</v>
      </c>
      <c r="O200" s="50">
        <f>Capstones!$N200/30*100</f>
        <v>45.555555555555557</v>
      </c>
      <c r="P200" s="50">
        <f>Capstones!$O200*0.6</f>
        <v>27.333333333333332</v>
      </c>
      <c r="Q200" s="53">
        <v>3</v>
      </c>
      <c r="R200" s="53">
        <v>3</v>
      </c>
      <c r="S200" s="53"/>
      <c r="T200" s="53">
        <v>2</v>
      </c>
      <c r="U200" s="53"/>
      <c r="V200" s="53">
        <v>2.3333333333333335</v>
      </c>
      <c r="W200" s="53">
        <v>3</v>
      </c>
      <c r="X200" s="53"/>
      <c r="Y200" s="50">
        <f>Capstones!$Q200+Capstones!$R200+Capstones!$T200+Capstones!$V200+Capstones!$W200</f>
        <v>13.333333333333334</v>
      </c>
      <c r="Z200" s="50">
        <f>Capstones!$Y200/25*100</f>
        <v>53.333333333333336</v>
      </c>
      <c r="AA200" s="50">
        <f>Capstones!$Z200*0.6</f>
        <v>32</v>
      </c>
      <c r="AB200" s="53"/>
      <c r="AC200" s="53">
        <v>4.166666666666667</v>
      </c>
      <c r="AD200" s="53">
        <v>3.5</v>
      </c>
      <c r="AE200" s="53">
        <v>3.5</v>
      </c>
      <c r="AF200" s="53">
        <v>4</v>
      </c>
      <c r="AG200" s="53">
        <v>4</v>
      </c>
      <c r="AH200" s="53">
        <v>4</v>
      </c>
      <c r="AI200" s="53"/>
      <c r="AJ200" s="51">
        <f t="shared" si="18"/>
        <v>23.166666666666668</v>
      </c>
      <c r="AK200" s="51">
        <f t="shared" si="19"/>
        <v>77.222222222222229</v>
      </c>
      <c r="AL200" s="51">
        <f t="shared" si="20"/>
        <v>46.333333333333336</v>
      </c>
      <c r="AM200" s="53">
        <v>3</v>
      </c>
      <c r="AN200" s="53">
        <v>4</v>
      </c>
      <c r="AO200" s="53"/>
      <c r="AP200" s="53"/>
      <c r="AQ200" s="53"/>
      <c r="AR200" s="53">
        <v>3.5</v>
      </c>
      <c r="AS200" s="53"/>
      <c r="AT200" s="53"/>
      <c r="AU200" s="51">
        <f t="shared" si="21"/>
        <v>10.5</v>
      </c>
      <c r="AV200" s="51">
        <f t="shared" si="22"/>
        <v>70</v>
      </c>
      <c r="AW200" s="51">
        <f t="shared" si="23"/>
        <v>42</v>
      </c>
    </row>
    <row r="201" spans="1:49" ht="23.1" customHeight="1" x14ac:dyDescent="0.3">
      <c r="A201" s="18">
        <v>198</v>
      </c>
      <c r="B201" s="18" t="s">
        <v>422</v>
      </c>
      <c r="C201" s="91" t="s">
        <v>423</v>
      </c>
      <c r="D201" s="18" t="s">
        <v>23</v>
      </c>
      <c r="E201" s="18" t="s">
        <v>47</v>
      </c>
      <c r="F201" s="39">
        <v>3</v>
      </c>
      <c r="G201" s="39">
        <v>3.3333333333333335</v>
      </c>
      <c r="H201" s="39">
        <v>4</v>
      </c>
      <c r="I201" s="39">
        <v>3</v>
      </c>
      <c r="J201" s="39">
        <v>4</v>
      </c>
      <c r="K201" s="39">
        <v>3</v>
      </c>
      <c r="L201" s="18"/>
      <c r="M201" s="18"/>
      <c r="N201" s="51">
        <f>Capstones!$F201+Capstones!$G201+Capstones!$H201+Capstones!$I201+Capstones!$J201+Capstones!$K201</f>
        <v>20.333333333333336</v>
      </c>
      <c r="O201" s="51">
        <f>Capstones!$N201/30*100</f>
        <v>67.777777777777786</v>
      </c>
      <c r="P201" s="51">
        <f>Capstones!$O201*0.6</f>
        <v>40.666666666666671</v>
      </c>
      <c r="Q201" s="39">
        <v>0</v>
      </c>
      <c r="R201" s="39">
        <v>0</v>
      </c>
      <c r="S201" s="39"/>
      <c r="T201" s="18">
        <v>0</v>
      </c>
      <c r="U201" s="39"/>
      <c r="V201" s="39">
        <v>0</v>
      </c>
      <c r="W201" s="18">
        <v>0</v>
      </c>
      <c r="X201" s="39"/>
      <c r="Y201" s="50">
        <f>Capstones!$Q201+Capstones!$R201+Capstones!$T201+Capstones!$V201+Capstones!$W201</f>
        <v>0</v>
      </c>
      <c r="Z201" s="50">
        <f>Capstones!$Y201/25*100</f>
        <v>0</v>
      </c>
      <c r="AA201" s="50">
        <f>Capstones!$Z201*0.6</f>
        <v>0</v>
      </c>
      <c r="AB201" s="39"/>
      <c r="AC201" s="39">
        <v>2</v>
      </c>
      <c r="AD201" s="39">
        <v>3</v>
      </c>
      <c r="AE201" s="39">
        <v>3</v>
      </c>
      <c r="AF201" s="39">
        <v>0</v>
      </c>
      <c r="AG201" s="39">
        <v>3</v>
      </c>
      <c r="AH201" s="39">
        <v>3</v>
      </c>
      <c r="AI201" s="18"/>
      <c r="AJ201" s="51">
        <f t="shared" si="18"/>
        <v>14</v>
      </c>
      <c r="AK201" s="51">
        <f t="shared" si="19"/>
        <v>46.666666666666664</v>
      </c>
      <c r="AL201" s="51">
        <f t="shared" si="20"/>
        <v>27.999999999999996</v>
      </c>
      <c r="AM201" s="39">
        <v>2.6666666666666665</v>
      </c>
      <c r="AN201" s="39">
        <v>3</v>
      </c>
      <c r="AO201" s="39"/>
      <c r="AP201" s="39"/>
      <c r="AQ201" s="39"/>
      <c r="AR201" s="39">
        <v>3</v>
      </c>
      <c r="AS201" s="39"/>
      <c r="AT201" s="18"/>
      <c r="AU201" s="51">
        <f t="shared" si="21"/>
        <v>8.6666666666666661</v>
      </c>
      <c r="AV201" s="51">
        <f t="shared" si="22"/>
        <v>57.777777777777771</v>
      </c>
      <c r="AW201" s="51">
        <f t="shared" si="23"/>
        <v>34.666666666666664</v>
      </c>
    </row>
    <row r="202" spans="1:49" ht="23.1" customHeight="1" x14ac:dyDescent="0.3">
      <c r="A202" s="88">
        <v>199</v>
      </c>
      <c r="B202" s="88" t="s">
        <v>424</v>
      </c>
      <c r="C202" s="90" t="s">
        <v>425</v>
      </c>
      <c r="D202" s="88" t="s">
        <v>23</v>
      </c>
      <c r="E202" s="88" t="s">
        <v>34</v>
      </c>
      <c r="F202" s="53">
        <v>3</v>
      </c>
      <c r="G202" s="53">
        <v>3.3333333333333335</v>
      </c>
      <c r="H202" s="53">
        <v>3</v>
      </c>
      <c r="I202" s="53">
        <v>3</v>
      </c>
      <c r="J202" s="53">
        <v>3</v>
      </c>
      <c r="K202" s="53">
        <v>2</v>
      </c>
      <c r="L202" s="88"/>
      <c r="M202" s="88"/>
      <c r="N202" s="50">
        <f>Capstones!$F202+Capstones!$G202+Capstones!$H202+Capstones!$I202+Capstones!$J202+Capstones!$K202</f>
        <v>17.333333333333336</v>
      </c>
      <c r="O202" s="50">
        <f>Capstones!$N202/30*100</f>
        <v>57.777777777777786</v>
      </c>
      <c r="P202" s="50">
        <f>Capstones!$O202*0.6</f>
        <v>34.666666666666671</v>
      </c>
      <c r="Q202" s="53">
        <v>3</v>
      </c>
      <c r="R202" s="53">
        <v>3</v>
      </c>
      <c r="S202" s="53"/>
      <c r="T202" s="53">
        <v>3</v>
      </c>
      <c r="U202" s="53"/>
      <c r="V202" s="53">
        <v>2.6666666666666665</v>
      </c>
      <c r="W202" s="53">
        <v>2</v>
      </c>
      <c r="X202" s="53"/>
      <c r="Y202" s="50">
        <f>Capstones!$Q202+Capstones!$R202+Capstones!$T202+Capstones!$V202+Capstones!$W202</f>
        <v>13.666666666666666</v>
      </c>
      <c r="Z202" s="50">
        <f>Capstones!$Y202/25*100</f>
        <v>54.666666666666664</v>
      </c>
      <c r="AA202" s="50">
        <f>Capstones!$Z202*0.6</f>
        <v>32.799999999999997</v>
      </c>
      <c r="AB202" s="53"/>
      <c r="AC202" s="53">
        <v>4</v>
      </c>
      <c r="AD202" s="53">
        <v>4</v>
      </c>
      <c r="AE202" s="53">
        <v>4</v>
      </c>
      <c r="AF202" s="53">
        <v>3</v>
      </c>
      <c r="AG202" s="53">
        <v>3</v>
      </c>
      <c r="AH202" s="53">
        <v>3</v>
      </c>
      <c r="AI202" s="53"/>
      <c r="AJ202" s="51">
        <f t="shared" si="18"/>
        <v>21</v>
      </c>
      <c r="AK202" s="51">
        <f t="shared" si="19"/>
        <v>70</v>
      </c>
      <c r="AL202" s="51">
        <f t="shared" si="20"/>
        <v>42</v>
      </c>
      <c r="AM202" s="53">
        <v>3.6666666666666665</v>
      </c>
      <c r="AN202" s="53">
        <v>3.5</v>
      </c>
      <c r="AO202" s="53"/>
      <c r="AP202" s="53"/>
      <c r="AQ202" s="53"/>
      <c r="AR202" s="53">
        <v>4.25</v>
      </c>
      <c r="AS202" s="53"/>
      <c r="AT202" s="53"/>
      <c r="AU202" s="51">
        <f t="shared" si="21"/>
        <v>11.416666666666666</v>
      </c>
      <c r="AV202" s="51">
        <f t="shared" si="22"/>
        <v>76.111111111111114</v>
      </c>
      <c r="AW202" s="51">
        <f t="shared" si="23"/>
        <v>45.666666666666664</v>
      </c>
    </row>
    <row r="203" spans="1:49" ht="23.1" customHeight="1" x14ac:dyDescent="0.3">
      <c r="A203" s="18">
        <v>200</v>
      </c>
      <c r="B203" s="18" t="s">
        <v>426</v>
      </c>
      <c r="C203" s="91" t="s">
        <v>427</v>
      </c>
      <c r="D203" s="18" t="s">
        <v>27</v>
      </c>
      <c r="E203" s="18" t="s">
        <v>15</v>
      </c>
      <c r="F203" s="39">
        <v>3</v>
      </c>
      <c r="G203" s="39">
        <v>3</v>
      </c>
      <c r="H203" s="39">
        <v>3</v>
      </c>
      <c r="I203" s="39">
        <v>3</v>
      </c>
      <c r="J203" s="39">
        <v>3</v>
      </c>
      <c r="K203" s="39">
        <v>3</v>
      </c>
      <c r="L203" s="18"/>
      <c r="M203" s="18"/>
      <c r="N203" s="51">
        <f>Capstones!$F203+Capstones!$G203+Capstones!$H203+Capstones!$I203+Capstones!$J203+Capstones!$K203</f>
        <v>18</v>
      </c>
      <c r="O203" s="51">
        <f>Capstones!$N203/30*100</f>
        <v>60</v>
      </c>
      <c r="P203" s="51">
        <f>Capstones!$O203*0.6</f>
        <v>36</v>
      </c>
      <c r="Q203" s="39">
        <v>2</v>
      </c>
      <c r="R203" s="39">
        <v>2.6666666666666665</v>
      </c>
      <c r="S203" s="39"/>
      <c r="T203" s="39">
        <v>3</v>
      </c>
      <c r="U203" s="39"/>
      <c r="V203" s="39">
        <v>2.6666666666666665</v>
      </c>
      <c r="W203" s="39">
        <v>3</v>
      </c>
      <c r="X203" s="39"/>
      <c r="Y203" s="50">
        <f>Capstones!$Q203+Capstones!$R203+Capstones!$T203+Capstones!$V203+Capstones!$W203</f>
        <v>13.333333333333332</v>
      </c>
      <c r="Z203" s="50">
        <f>Capstones!$Y203/25*100</f>
        <v>53.333333333333336</v>
      </c>
      <c r="AA203" s="50">
        <f>Capstones!$Z203*0.6</f>
        <v>32</v>
      </c>
      <c r="AB203" s="39"/>
      <c r="AC203" s="39">
        <v>3</v>
      </c>
      <c r="AD203" s="39">
        <v>3</v>
      </c>
      <c r="AE203" s="39">
        <v>3</v>
      </c>
      <c r="AF203" s="39">
        <v>3</v>
      </c>
      <c r="AG203" s="39">
        <v>3</v>
      </c>
      <c r="AH203" s="39">
        <v>3</v>
      </c>
      <c r="AI203" s="39"/>
      <c r="AJ203" s="51">
        <f t="shared" si="18"/>
        <v>18</v>
      </c>
      <c r="AK203" s="51">
        <f t="shared" si="19"/>
        <v>60</v>
      </c>
      <c r="AL203" s="51">
        <f t="shared" si="20"/>
        <v>36</v>
      </c>
      <c r="AM203" s="39">
        <v>3.6666666666666665</v>
      </c>
      <c r="AN203" s="39">
        <v>3</v>
      </c>
      <c r="AO203" s="39"/>
      <c r="AP203" s="39"/>
      <c r="AQ203" s="39"/>
      <c r="AR203" s="39">
        <v>4</v>
      </c>
      <c r="AS203" s="39"/>
      <c r="AT203" s="39"/>
      <c r="AU203" s="51">
        <f t="shared" si="21"/>
        <v>10.666666666666666</v>
      </c>
      <c r="AV203" s="51">
        <f t="shared" si="22"/>
        <v>71.1111111111111</v>
      </c>
      <c r="AW203" s="51">
        <f t="shared" si="23"/>
        <v>42.666666666666657</v>
      </c>
    </row>
    <row r="204" spans="1:49" ht="23.1" customHeight="1" x14ac:dyDescent="0.3">
      <c r="A204" s="88">
        <v>201</v>
      </c>
      <c r="B204" s="88" t="s">
        <v>428</v>
      </c>
      <c r="C204" s="90" t="s">
        <v>429</v>
      </c>
      <c r="D204" s="88" t="s">
        <v>27</v>
      </c>
      <c r="E204" s="88" t="s">
        <v>15</v>
      </c>
      <c r="F204" s="53">
        <v>2</v>
      </c>
      <c r="G204" s="53">
        <v>2</v>
      </c>
      <c r="H204" s="53">
        <v>2</v>
      </c>
      <c r="I204" s="53">
        <v>2</v>
      </c>
      <c r="J204" s="53">
        <v>2</v>
      </c>
      <c r="K204" s="53">
        <v>2</v>
      </c>
      <c r="L204" s="88"/>
      <c r="M204" s="88"/>
      <c r="N204" s="50">
        <f>Capstones!$F204+Capstones!$G204+Capstones!$H204+Capstones!$I204+Capstones!$J204+Capstones!$K204</f>
        <v>12</v>
      </c>
      <c r="O204" s="50">
        <f>Capstones!$N204/30*100</f>
        <v>40</v>
      </c>
      <c r="P204" s="50">
        <f>Capstones!$O204*0.6</f>
        <v>24</v>
      </c>
      <c r="Q204" s="53">
        <v>3</v>
      </c>
      <c r="R204" s="53">
        <v>2.6666666666666665</v>
      </c>
      <c r="S204" s="53"/>
      <c r="T204" s="53">
        <v>2</v>
      </c>
      <c r="U204" s="53"/>
      <c r="V204" s="53">
        <v>2.3333333333333335</v>
      </c>
      <c r="W204" s="53">
        <v>3</v>
      </c>
      <c r="X204" s="53"/>
      <c r="Y204" s="50">
        <f>Capstones!$Q204+Capstones!$R204+Capstones!$T204+Capstones!$V204+Capstones!$W204</f>
        <v>13</v>
      </c>
      <c r="Z204" s="50">
        <f>Capstones!$Y204/25*100</f>
        <v>52</v>
      </c>
      <c r="AA204" s="50">
        <f>Capstones!$Z204*0.6</f>
        <v>31.2</v>
      </c>
      <c r="AB204" s="53"/>
      <c r="AC204" s="53">
        <v>2.8333333333333335</v>
      </c>
      <c r="AD204" s="53">
        <v>3</v>
      </c>
      <c r="AE204" s="53">
        <v>3</v>
      </c>
      <c r="AF204" s="53">
        <v>1</v>
      </c>
      <c r="AG204" s="53">
        <v>2</v>
      </c>
      <c r="AH204" s="53">
        <v>3</v>
      </c>
      <c r="AI204" s="53"/>
      <c r="AJ204" s="51">
        <f t="shared" si="18"/>
        <v>14.833333333333334</v>
      </c>
      <c r="AK204" s="51">
        <f t="shared" si="19"/>
        <v>49.444444444444443</v>
      </c>
      <c r="AL204" s="51">
        <f t="shared" si="20"/>
        <v>29.666666666666664</v>
      </c>
      <c r="AM204" s="53">
        <v>3.6666666666666665</v>
      </c>
      <c r="AN204" s="53">
        <v>2.25</v>
      </c>
      <c r="AO204" s="53"/>
      <c r="AP204" s="53"/>
      <c r="AQ204" s="53"/>
      <c r="AR204" s="53">
        <v>3.25</v>
      </c>
      <c r="AS204" s="53"/>
      <c r="AT204" s="53"/>
      <c r="AU204" s="51">
        <f t="shared" si="21"/>
        <v>9.1666666666666661</v>
      </c>
      <c r="AV204" s="51">
        <f t="shared" si="22"/>
        <v>61.111111111111107</v>
      </c>
      <c r="AW204" s="51">
        <f t="shared" si="23"/>
        <v>36.666666666666664</v>
      </c>
    </row>
    <row r="205" spans="1:49" ht="23.1" customHeight="1" x14ac:dyDescent="0.3">
      <c r="A205" s="18">
        <v>202</v>
      </c>
      <c r="B205" s="18" t="s">
        <v>430</v>
      </c>
      <c r="C205" s="91" t="s">
        <v>431</v>
      </c>
      <c r="D205" s="18" t="s">
        <v>27</v>
      </c>
      <c r="E205" s="18" t="s">
        <v>34</v>
      </c>
      <c r="F205" s="39">
        <v>2</v>
      </c>
      <c r="G205" s="39">
        <v>3</v>
      </c>
      <c r="H205" s="39">
        <v>4</v>
      </c>
      <c r="I205" s="39">
        <v>3</v>
      </c>
      <c r="J205" s="39">
        <v>3</v>
      </c>
      <c r="K205" s="39">
        <v>2</v>
      </c>
      <c r="L205" s="18"/>
      <c r="M205" s="18"/>
      <c r="N205" s="51">
        <f>Capstones!$F205+Capstones!$G205+Capstones!$H205+Capstones!$I205+Capstones!$J205+Capstones!$K205</f>
        <v>17</v>
      </c>
      <c r="O205" s="51">
        <f>Capstones!$N205/30*100</f>
        <v>56.666666666666664</v>
      </c>
      <c r="P205" s="51">
        <f>Capstones!$O205*0.6</f>
        <v>34</v>
      </c>
      <c r="Q205" s="39">
        <v>0</v>
      </c>
      <c r="R205" s="39">
        <v>0</v>
      </c>
      <c r="S205" s="39"/>
      <c r="T205" s="39">
        <v>0</v>
      </c>
      <c r="U205" s="39"/>
      <c r="V205" s="39">
        <v>0</v>
      </c>
      <c r="W205" s="87">
        <v>0</v>
      </c>
      <c r="X205" s="87"/>
      <c r="Y205" s="50">
        <f>Capstones!$Q205+Capstones!$R205+Capstones!$T205+Capstones!$V205+Capstones!$W205</f>
        <v>0</v>
      </c>
      <c r="Z205" s="50">
        <f>Capstones!$Y205/25*100</f>
        <v>0</v>
      </c>
      <c r="AA205" s="50">
        <f>Capstones!$Z205*0.6</f>
        <v>0</v>
      </c>
      <c r="AB205" s="39"/>
      <c r="AC205" s="39">
        <v>3.3333333333333335</v>
      </c>
      <c r="AD205" s="39">
        <v>2</v>
      </c>
      <c r="AE205" s="39">
        <v>2</v>
      </c>
      <c r="AF205" s="39">
        <v>3</v>
      </c>
      <c r="AG205" s="39">
        <v>2</v>
      </c>
      <c r="AH205" s="39">
        <v>2</v>
      </c>
      <c r="AI205" s="39"/>
      <c r="AJ205" s="51">
        <f t="shared" si="18"/>
        <v>14.333333333333334</v>
      </c>
      <c r="AK205" s="51">
        <f t="shared" si="19"/>
        <v>47.777777777777779</v>
      </c>
      <c r="AL205" s="51">
        <f t="shared" si="20"/>
        <v>28.666666666666668</v>
      </c>
      <c r="AM205" s="39">
        <v>3.1666666666666665</v>
      </c>
      <c r="AN205" s="39">
        <v>3.25</v>
      </c>
      <c r="AO205" s="39"/>
      <c r="AP205" s="39"/>
      <c r="AQ205" s="39"/>
      <c r="AR205" s="39">
        <v>2.875</v>
      </c>
      <c r="AS205" s="87"/>
      <c r="AT205" s="39"/>
      <c r="AU205" s="51">
        <f t="shared" si="21"/>
        <v>9.2916666666666661</v>
      </c>
      <c r="AV205" s="51">
        <f t="shared" si="22"/>
        <v>61.944444444444436</v>
      </c>
      <c r="AW205" s="51">
        <f t="shared" si="23"/>
        <v>37.166666666666657</v>
      </c>
    </row>
    <row r="206" spans="1:49" ht="23.1" customHeight="1" x14ac:dyDescent="0.3">
      <c r="A206" s="88">
        <v>203</v>
      </c>
      <c r="B206" s="88" t="s">
        <v>432</v>
      </c>
      <c r="C206" s="90" t="s">
        <v>433</v>
      </c>
      <c r="D206" s="88" t="s">
        <v>27</v>
      </c>
      <c r="E206" s="88" t="s">
        <v>34</v>
      </c>
      <c r="F206" s="53">
        <v>3</v>
      </c>
      <c r="G206" s="53">
        <v>2.6666666666666665</v>
      </c>
      <c r="H206" s="53">
        <v>4</v>
      </c>
      <c r="I206" s="53">
        <v>4</v>
      </c>
      <c r="J206" s="53">
        <v>4</v>
      </c>
      <c r="K206" s="53">
        <v>3</v>
      </c>
      <c r="L206" s="88"/>
      <c r="M206" s="88"/>
      <c r="N206" s="50">
        <f>Capstones!$F206+Capstones!$G206+Capstones!$H206+Capstones!$I206+Capstones!$J206+Capstones!$K206</f>
        <v>20.666666666666664</v>
      </c>
      <c r="O206" s="50">
        <f>Capstones!$N206/30*100</f>
        <v>68.888888888888872</v>
      </c>
      <c r="P206" s="50">
        <f>Capstones!$O206*0.6</f>
        <v>41.333333333333321</v>
      </c>
      <c r="Q206" s="53">
        <v>3</v>
      </c>
      <c r="R206" s="53">
        <v>3.6666666666666665</v>
      </c>
      <c r="S206" s="53"/>
      <c r="T206" s="53">
        <v>3</v>
      </c>
      <c r="U206" s="53"/>
      <c r="V206" s="53">
        <v>3.3333333333333335</v>
      </c>
      <c r="W206" s="53">
        <v>3</v>
      </c>
      <c r="X206" s="53"/>
      <c r="Y206" s="50">
        <f>Capstones!$Q206+Capstones!$R206+Capstones!$T206+Capstones!$V206+Capstones!$W206</f>
        <v>16</v>
      </c>
      <c r="Z206" s="50">
        <f>Capstones!$Y206/25*100</f>
        <v>64</v>
      </c>
      <c r="AA206" s="50">
        <f>Capstones!$Z206*0.6</f>
        <v>38.4</v>
      </c>
      <c r="AB206" s="53"/>
      <c r="AC206" s="53">
        <v>3.6666666666666665</v>
      </c>
      <c r="AD206" s="53">
        <v>4</v>
      </c>
      <c r="AE206" s="53">
        <v>4</v>
      </c>
      <c r="AF206" s="53">
        <v>3</v>
      </c>
      <c r="AG206" s="53">
        <v>4</v>
      </c>
      <c r="AH206" s="53">
        <v>4</v>
      </c>
      <c r="AI206" s="53"/>
      <c r="AJ206" s="51">
        <f t="shared" si="18"/>
        <v>22.666666666666664</v>
      </c>
      <c r="AK206" s="51">
        <f t="shared" si="19"/>
        <v>75.555555555555543</v>
      </c>
      <c r="AL206" s="51">
        <f t="shared" si="20"/>
        <v>45.333333333333321</v>
      </c>
      <c r="AM206" s="53">
        <v>2.6666666666666665</v>
      </c>
      <c r="AN206" s="53">
        <v>3</v>
      </c>
      <c r="AO206" s="53"/>
      <c r="AP206" s="53"/>
      <c r="AQ206" s="53"/>
      <c r="AR206" s="53">
        <v>3</v>
      </c>
      <c r="AS206" s="53"/>
      <c r="AT206" s="53"/>
      <c r="AU206" s="51">
        <f t="shared" si="21"/>
        <v>8.6666666666666661</v>
      </c>
      <c r="AV206" s="51">
        <f t="shared" si="22"/>
        <v>57.777777777777771</v>
      </c>
      <c r="AW206" s="51">
        <f t="shared" si="23"/>
        <v>34.666666666666664</v>
      </c>
    </row>
    <row r="207" spans="1:49" ht="23.1" customHeight="1" x14ac:dyDescent="0.3">
      <c r="A207" s="18">
        <v>204</v>
      </c>
      <c r="B207" s="18" t="s">
        <v>434</v>
      </c>
      <c r="C207" s="91" t="s">
        <v>435</v>
      </c>
      <c r="D207" s="18" t="s">
        <v>27</v>
      </c>
      <c r="E207" s="18" t="s">
        <v>34</v>
      </c>
      <c r="F207" s="39">
        <v>3</v>
      </c>
      <c r="G207" s="39">
        <v>3.6666666666666665</v>
      </c>
      <c r="H207" s="39">
        <v>4</v>
      </c>
      <c r="I207" s="39">
        <v>3</v>
      </c>
      <c r="J207" s="39">
        <v>3</v>
      </c>
      <c r="K207" s="39">
        <v>4</v>
      </c>
      <c r="L207" s="18"/>
      <c r="M207" s="18"/>
      <c r="N207" s="51">
        <f>Capstones!$F207+Capstones!$G207+Capstones!$H207+Capstones!$I207+Capstones!$J207+Capstones!$K207</f>
        <v>20.666666666666664</v>
      </c>
      <c r="O207" s="51">
        <f>Capstones!$N207/30*100</f>
        <v>68.888888888888872</v>
      </c>
      <c r="P207" s="51">
        <f>Capstones!$O207*0.6</f>
        <v>41.333333333333321</v>
      </c>
      <c r="Q207" s="39">
        <v>2</v>
      </c>
      <c r="R207" s="39">
        <v>2.3333333333333335</v>
      </c>
      <c r="S207" s="39"/>
      <c r="T207" s="39">
        <v>2</v>
      </c>
      <c r="U207" s="39"/>
      <c r="V207" s="39">
        <v>3</v>
      </c>
      <c r="W207" s="39">
        <v>3</v>
      </c>
      <c r="X207" s="39"/>
      <c r="Y207" s="50">
        <f>Capstones!$Q207+Capstones!$R207+Capstones!$T207+Capstones!$V207+Capstones!$W207</f>
        <v>12.333333333333334</v>
      </c>
      <c r="Z207" s="50">
        <f>Capstones!$Y207/25*100</f>
        <v>49.333333333333336</v>
      </c>
      <c r="AA207" s="50">
        <f>Capstones!$Z207*0.6</f>
        <v>29.6</v>
      </c>
      <c r="AB207" s="39"/>
      <c r="AC207" s="39">
        <v>3.6666666666666665</v>
      </c>
      <c r="AD207" s="39">
        <v>4</v>
      </c>
      <c r="AE207" s="39">
        <v>4</v>
      </c>
      <c r="AF207" s="39">
        <v>4</v>
      </c>
      <c r="AG207" s="39">
        <v>2</v>
      </c>
      <c r="AH207" s="39">
        <v>4</v>
      </c>
      <c r="AI207" s="39"/>
      <c r="AJ207" s="51">
        <f t="shared" si="18"/>
        <v>21.666666666666664</v>
      </c>
      <c r="AK207" s="51">
        <f t="shared" si="19"/>
        <v>72.222222222222214</v>
      </c>
      <c r="AL207" s="51">
        <f t="shared" si="20"/>
        <v>43.333333333333329</v>
      </c>
      <c r="AM207" s="39">
        <v>4</v>
      </c>
      <c r="AN207" s="39">
        <v>4</v>
      </c>
      <c r="AO207" s="39"/>
      <c r="AP207" s="39"/>
      <c r="AQ207" s="39"/>
      <c r="AR207" s="39">
        <v>4</v>
      </c>
      <c r="AS207" s="39"/>
      <c r="AT207" s="39"/>
      <c r="AU207" s="51">
        <f t="shared" si="21"/>
        <v>12</v>
      </c>
      <c r="AV207" s="51">
        <f t="shared" si="22"/>
        <v>80</v>
      </c>
      <c r="AW207" s="51">
        <f t="shared" si="23"/>
        <v>48</v>
      </c>
    </row>
    <row r="208" spans="1:49" ht="23.1" customHeight="1" x14ac:dyDescent="0.3">
      <c r="A208" s="88">
        <v>205</v>
      </c>
      <c r="B208" s="88" t="s">
        <v>436</v>
      </c>
      <c r="C208" s="90" t="s">
        <v>437</v>
      </c>
      <c r="D208" s="88" t="s">
        <v>27</v>
      </c>
      <c r="E208" s="88" t="s">
        <v>34</v>
      </c>
      <c r="F208" s="53">
        <v>3</v>
      </c>
      <c r="G208" s="53">
        <v>3.6666666666666665</v>
      </c>
      <c r="H208" s="53">
        <v>4</v>
      </c>
      <c r="I208" s="53">
        <v>3</v>
      </c>
      <c r="J208" s="53">
        <v>3</v>
      </c>
      <c r="K208" s="53">
        <v>3</v>
      </c>
      <c r="L208" s="88"/>
      <c r="M208" s="88"/>
      <c r="N208" s="50">
        <f>Capstones!$F208+Capstones!$G208+Capstones!$H208+Capstones!$I208+Capstones!$J208+Capstones!$K208</f>
        <v>19.666666666666664</v>
      </c>
      <c r="O208" s="50">
        <f>Capstones!$N208/30*100</f>
        <v>65.555555555555543</v>
      </c>
      <c r="P208" s="50">
        <f>Capstones!$O208*0.6</f>
        <v>39.333333333333321</v>
      </c>
      <c r="Q208" s="53">
        <v>2</v>
      </c>
      <c r="R208" s="53">
        <v>2.6666666666666665</v>
      </c>
      <c r="S208" s="53"/>
      <c r="T208" s="53">
        <v>2</v>
      </c>
      <c r="U208" s="53"/>
      <c r="V208" s="53">
        <v>2</v>
      </c>
      <c r="W208" s="53">
        <v>3</v>
      </c>
      <c r="X208" s="53"/>
      <c r="Y208" s="50">
        <f>Capstones!$Q208+Capstones!$R208+Capstones!$T208+Capstones!$V208+Capstones!$W208</f>
        <v>11.666666666666666</v>
      </c>
      <c r="Z208" s="50">
        <f>Capstones!$Y208/25*100</f>
        <v>46.666666666666664</v>
      </c>
      <c r="AA208" s="50">
        <f>Capstones!$Z208*0.6</f>
        <v>27.999999999999996</v>
      </c>
      <c r="AB208" s="53"/>
      <c r="AC208" s="53">
        <v>4</v>
      </c>
      <c r="AD208" s="53">
        <v>5</v>
      </c>
      <c r="AE208" s="53">
        <v>5</v>
      </c>
      <c r="AF208" s="53">
        <v>5</v>
      </c>
      <c r="AG208" s="53">
        <v>5</v>
      </c>
      <c r="AH208" s="53">
        <v>5</v>
      </c>
      <c r="AI208" s="53"/>
      <c r="AJ208" s="51">
        <f t="shared" si="18"/>
        <v>29</v>
      </c>
      <c r="AK208" s="51">
        <f t="shared" si="19"/>
        <v>96.666666666666671</v>
      </c>
      <c r="AL208" s="51">
        <f t="shared" si="20"/>
        <v>58</v>
      </c>
      <c r="AM208" s="53">
        <v>4</v>
      </c>
      <c r="AN208" s="53">
        <v>4</v>
      </c>
      <c r="AO208" s="53"/>
      <c r="AP208" s="53"/>
      <c r="AQ208" s="53"/>
      <c r="AR208" s="53">
        <v>4</v>
      </c>
      <c r="AS208" s="53"/>
      <c r="AT208" s="53"/>
      <c r="AU208" s="51">
        <f t="shared" si="21"/>
        <v>12</v>
      </c>
      <c r="AV208" s="51">
        <f t="shared" si="22"/>
        <v>80</v>
      </c>
      <c r="AW208" s="51">
        <f t="shared" si="23"/>
        <v>48</v>
      </c>
    </row>
    <row r="209" spans="1:49" ht="23.1" customHeight="1" x14ac:dyDescent="0.3">
      <c r="A209" s="18">
        <v>206</v>
      </c>
      <c r="B209" s="18" t="s">
        <v>438</v>
      </c>
      <c r="C209" s="91" t="s">
        <v>439</v>
      </c>
      <c r="D209" s="18" t="s">
        <v>27</v>
      </c>
      <c r="E209" s="18" t="s">
        <v>34</v>
      </c>
      <c r="F209" s="39">
        <v>3</v>
      </c>
      <c r="G209" s="39">
        <v>3.3333333333333335</v>
      </c>
      <c r="H209" s="39">
        <v>4</v>
      </c>
      <c r="I209" s="39">
        <v>3</v>
      </c>
      <c r="J209" s="39">
        <v>4</v>
      </c>
      <c r="K209" s="39">
        <v>4</v>
      </c>
      <c r="L209" s="18"/>
      <c r="M209" s="18"/>
      <c r="N209" s="51">
        <f>Capstones!$F209+Capstones!$G209+Capstones!$H209+Capstones!$I209+Capstones!$J209+Capstones!$K209</f>
        <v>21.333333333333336</v>
      </c>
      <c r="O209" s="51">
        <f>Capstones!$N209/30*100</f>
        <v>71.111111111111114</v>
      </c>
      <c r="P209" s="51">
        <f>Capstones!$O209*0.6</f>
        <v>42.666666666666664</v>
      </c>
      <c r="Q209" s="39">
        <v>2</v>
      </c>
      <c r="R209" s="39">
        <v>2.6666666666666665</v>
      </c>
      <c r="S209" s="39"/>
      <c r="T209" s="39">
        <v>2</v>
      </c>
      <c r="U209" s="39"/>
      <c r="V209" s="39">
        <v>2.3333333333333335</v>
      </c>
      <c r="W209" s="39">
        <v>2</v>
      </c>
      <c r="X209" s="39"/>
      <c r="Y209" s="50">
        <f>Capstones!$Q209+Capstones!$R209+Capstones!$T209+Capstones!$V209+Capstones!$W209</f>
        <v>11</v>
      </c>
      <c r="Z209" s="50">
        <f>Capstones!$Y209/25*100</f>
        <v>44</v>
      </c>
      <c r="AA209" s="50">
        <f>Capstones!$Z209*0.6</f>
        <v>26.4</v>
      </c>
      <c r="AB209" s="39"/>
      <c r="AC209" s="39">
        <v>3.6666666666666665</v>
      </c>
      <c r="AD209" s="39">
        <v>4</v>
      </c>
      <c r="AE209" s="39">
        <v>4</v>
      </c>
      <c r="AF209" s="39">
        <v>3</v>
      </c>
      <c r="AG209" s="39">
        <v>4</v>
      </c>
      <c r="AH209" s="39">
        <v>3</v>
      </c>
      <c r="AI209" s="39"/>
      <c r="AJ209" s="51">
        <f t="shared" si="18"/>
        <v>21.666666666666664</v>
      </c>
      <c r="AK209" s="51">
        <f t="shared" si="19"/>
        <v>72.222222222222214</v>
      </c>
      <c r="AL209" s="51">
        <f t="shared" si="20"/>
        <v>43.333333333333329</v>
      </c>
      <c r="AM209" s="39">
        <v>4</v>
      </c>
      <c r="AN209" s="39">
        <v>4</v>
      </c>
      <c r="AO209" s="39"/>
      <c r="AP209" s="39"/>
      <c r="AQ209" s="39"/>
      <c r="AR209" s="39">
        <v>4</v>
      </c>
      <c r="AS209" s="39"/>
      <c r="AT209" s="39"/>
      <c r="AU209" s="51">
        <f t="shared" si="21"/>
        <v>12</v>
      </c>
      <c r="AV209" s="51">
        <f t="shared" si="22"/>
        <v>80</v>
      </c>
      <c r="AW209" s="51">
        <f t="shared" si="23"/>
        <v>48</v>
      </c>
    </row>
    <row r="210" spans="1:49" ht="23.1" customHeight="1" x14ac:dyDescent="0.3">
      <c r="A210" s="88">
        <v>207</v>
      </c>
      <c r="B210" s="88" t="s">
        <v>440</v>
      </c>
      <c r="C210" s="90" t="s">
        <v>441</v>
      </c>
      <c r="D210" s="88" t="s">
        <v>27</v>
      </c>
      <c r="E210" s="88" t="s">
        <v>34</v>
      </c>
      <c r="F210" s="53">
        <v>2</v>
      </c>
      <c r="G210" s="53">
        <v>2.6666666666666665</v>
      </c>
      <c r="H210" s="53">
        <v>3</v>
      </c>
      <c r="I210" s="53">
        <v>3</v>
      </c>
      <c r="J210" s="53">
        <v>2</v>
      </c>
      <c r="K210" s="53">
        <v>3</v>
      </c>
      <c r="L210" s="88"/>
      <c r="M210" s="88"/>
      <c r="N210" s="50">
        <f>Capstones!$F210+Capstones!$G210+Capstones!$H210+Capstones!$I210+Capstones!$J210+Capstones!$K210</f>
        <v>15.666666666666666</v>
      </c>
      <c r="O210" s="50">
        <f>Capstones!$N210/30*100</f>
        <v>52.222222222222229</v>
      </c>
      <c r="P210" s="50">
        <f>Capstones!$O210*0.6</f>
        <v>31.333333333333336</v>
      </c>
      <c r="Q210" s="53">
        <v>2</v>
      </c>
      <c r="R210" s="53">
        <v>2.3333333333333335</v>
      </c>
      <c r="S210" s="53"/>
      <c r="T210" s="53">
        <v>2</v>
      </c>
      <c r="U210" s="53"/>
      <c r="V210" s="53">
        <v>3</v>
      </c>
      <c r="W210" s="53">
        <v>3</v>
      </c>
      <c r="X210" s="53"/>
      <c r="Y210" s="50">
        <f>Capstones!$Q210+Capstones!$R210+Capstones!$T210+Capstones!$V210+Capstones!$W210</f>
        <v>12.333333333333334</v>
      </c>
      <c r="Z210" s="50">
        <f>Capstones!$Y210/25*100</f>
        <v>49.333333333333336</v>
      </c>
      <c r="AA210" s="50">
        <f>Capstones!$Z210*0.6</f>
        <v>29.6</v>
      </c>
      <c r="AB210" s="53"/>
      <c r="AC210" s="53">
        <v>5</v>
      </c>
      <c r="AD210" s="53">
        <v>4</v>
      </c>
      <c r="AE210" s="53">
        <v>5</v>
      </c>
      <c r="AF210" s="53">
        <v>4</v>
      </c>
      <c r="AG210" s="53">
        <v>5</v>
      </c>
      <c r="AH210" s="53">
        <v>4</v>
      </c>
      <c r="AI210" s="53"/>
      <c r="AJ210" s="51">
        <f t="shared" si="18"/>
        <v>27</v>
      </c>
      <c r="AK210" s="51">
        <f t="shared" si="19"/>
        <v>90</v>
      </c>
      <c r="AL210" s="51">
        <f t="shared" si="20"/>
        <v>54</v>
      </c>
      <c r="AM210" s="53">
        <v>3</v>
      </c>
      <c r="AN210" s="53">
        <v>3</v>
      </c>
      <c r="AO210" s="53"/>
      <c r="AP210" s="53"/>
      <c r="AQ210" s="53"/>
      <c r="AR210" s="53">
        <v>3.5</v>
      </c>
      <c r="AS210" s="53"/>
      <c r="AT210" s="53"/>
      <c r="AU210" s="51">
        <f t="shared" si="21"/>
        <v>9.5</v>
      </c>
      <c r="AV210" s="51">
        <f t="shared" si="22"/>
        <v>63.333333333333329</v>
      </c>
      <c r="AW210" s="51">
        <f t="shared" si="23"/>
        <v>37.999999999999993</v>
      </c>
    </row>
    <row r="211" spans="1:49" ht="23.1" customHeight="1" x14ac:dyDescent="0.3">
      <c r="A211" s="18">
        <v>208</v>
      </c>
      <c r="B211" s="18" t="s">
        <v>442</v>
      </c>
      <c r="C211" s="91" t="s">
        <v>443</v>
      </c>
      <c r="D211" s="18" t="s">
        <v>27</v>
      </c>
      <c r="E211" s="18" t="s">
        <v>34</v>
      </c>
      <c r="F211" s="39">
        <v>4</v>
      </c>
      <c r="G211" s="39">
        <v>4</v>
      </c>
      <c r="H211" s="39">
        <v>4</v>
      </c>
      <c r="I211" s="39">
        <v>3</v>
      </c>
      <c r="J211" s="39">
        <v>3</v>
      </c>
      <c r="K211" s="39">
        <v>3.5</v>
      </c>
      <c r="L211" s="18"/>
      <c r="M211" s="18"/>
      <c r="N211" s="51">
        <f>Capstones!$F211+Capstones!$G211+Capstones!$H211+Capstones!$I211+Capstones!$J211+Capstones!$K211</f>
        <v>21.5</v>
      </c>
      <c r="O211" s="51">
        <f>Capstones!$N211/30*100</f>
        <v>71.666666666666671</v>
      </c>
      <c r="P211" s="51">
        <f>Capstones!$O211*0.6</f>
        <v>43</v>
      </c>
      <c r="Q211" s="39">
        <v>3</v>
      </c>
      <c r="R211" s="39">
        <v>3.6666666666666665</v>
      </c>
      <c r="S211" s="39"/>
      <c r="T211" s="39">
        <v>2</v>
      </c>
      <c r="U211" s="39"/>
      <c r="V211" s="39">
        <v>3</v>
      </c>
      <c r="W211" s="39">
        <v>3</v>
      </c>
      <c r="X211" s="39"/>
      <c r="Y211" s="50">
        <f>Capstones!$Q211+Capstones!$R211+Capstones!$T211+Capstones!$V211+Capstones!$W211</f>
        <v>14.666666666666666</v>
      </c>
      <c r="Z211" s="50">
        <f>Capstones!$Y211/25*100</f>
        <v>58.666666666666664</v>
      </c>
      <c r="AA211" s="50">
        <f>Capstones!$Z211*0.6</f>
        <v>35.199999999999996</v>
      </c>
      <c r="AB211" s="39"/>
      <c r="AC211" s="39">
        <v>5</v>
      </c>
      <c r="AD211" s="39">
        <v>5</v>
      </c>
      <c r="AE211" s="39">
        <v>5</v>
      </c>
      <c r="AF211" s="39">
        <v>5</v>
      </c>
      <c r="AG211" s="39">
        <v>5</v>
      </c>
      <c r="AH211" s="39">
        <v>5</v>
      </c>
      <c r="AI211" s="39"/>
      <c r="AJ211" s="51">
        <f t="shared" si="18"/>
        <v>30</v>
      </c>
      <c r="AK211" s="51">
        <f t="shared" si="19"/>
        <v>100</v>
      </c>
      <c r="AL211" s="51">
        <f t="shared" si="20"/>
        <v>60</v>
      </c>
      <c r="AM211" s="39">
        <v>3</v>
      </c>
      <c r="AN211" s="39">
        <v>3.75</v>
      </c>
      <c r="AO211" s="39"/>
      <c r="AP211" s="39"/>
      <c r="AQ211" s="39"/>
      <c r="AR211" s="39">
        <v>3</v>
      </c>
      <c r="AS211" s="39"/>
      <c r="AT211" s="39"/>
      <c r="AU211" s="51">
        <f t="shared" si="21"/>
        <v>9.75</v>
      </c>
      <c r="AV211" s="51">
        <f t="shared" si="22"/>
        <v>65</v>
      </c>
      <c r="AW211" s="51">
        <f t="shared" si="23"/>
        <v>39</v>
      </c>
    </row>
    <row r="212" spans="1:49" ht="23.1" customHeight="1" x14ac:dyDescent="0.3">
      <c r="A212" s="88">
        <v>209</v>
      </c>
      <c r="B212" s="88" t="s">
        <v>444</v>
      </c>
      <c r="C212" s="90" t="s">
        <v>445</v>
      </c>
      <c r="D212" s="88" t="s">
        <v>27</v>
      </c>
      <c r="E212" s="88" t="s">
        <v>34</v>
      </c>
      <c r="F212" s="53">
        <v>3</v>
      </c>
      <c r="G212" s="53">
        <v>3.3333333333333335</v>
      </c>
      <c r="H212" s="53">
        <v>3</v>
      </c>
      <c r="I212" s="53">
        <v>3</v>
      </c>
      <c r="J212" s="53">
        <v>3</v>
      </c>
      <c r="K212" s="53">
        <v>3</v>
      </c>
      <c r="L212" s="88"/>
      <c r="M212" s="88"/>
      <c r="N212" s="50">
        <f>Capstones!$F212+Capstones!$G212+Capstones!$H212+Capstones!$I212+Capstones!$J212+Capstones!$K212</f>
        <v>18.333333333333336</v>
      </c>
      <c r="O212" s="50">
        <f>Capstones!$N212/30*100</f>
        <v>61.111111111111114</v>
      </c>
      <c r="P212" s="50">
        <f>Capstones!$O212*0.6</f>
        <v>36.666666666666664</v>
      </c>
      <c r="Q212" s="53">
        <v>2</v>
      </c>
      <c r="R212" s="53">
        <v>2</v>
      </c>
      <c r="S212" s="53"/>
      <c r="T212" s="53">
        <v>2</v>
      </c>
      <c r="U212" s="53"/>
      <c r="V212" s="53">
        <v>2.3333333333333335</v>
      </c>
      <c r="W212" s="53">
        <v>3</v>
      </c>
      <c r="X212" s="53"/>
      <c r="Y212" s="50">
        <f>Capstones!$Q212+Capstones!$R212+Capstones!$T212+Capstones!$V212+Capstones!$W212</f>
        <v>11.333333333333334</v>
      </c>
      <c r="Z212" s="50">
        <f>Capstones!$Y212/25*100</f>
        <v>45.333333333333336</v>
      </c>
      <c r="AA212" s="50">
        <f>Capstones!$Z212*0.6</f>
        <v>27.2</v>
      </c>
      <c r="AB212" s="53"/>
      <c r="AC212" s="53">
        <v>3</v>
      </c>
      <c r="AD212" s="53">
        <v>3</v>
      </c>
      <c r="AE212" s="53">
        <v>3</v>
      </c>
      <c r="AF212" s="53">
        <v>3</v>
      </c>
      <c r="AG212" s="53">
        <v>3</v>
      </c>
      <c r="AH212" s="53">
        <v>3</v>
      </c>
      <c r="AI212" s="88"/>
      <c r="AJ212" s="51">
        <f t="shared" si="18"/>
        <v>18</v>
      </c>
      <c r="AK212" s="51">
        <f t="shared" si="19"/>
        <v>60</v>
      </c>
      <c r="AL212" s="51">
        <f t="shared" si="20"/>
        <v>36</v>
      </c>
      <c r="AM212" s="53">
        <v>2</v>
      </c>
      <c r="AN212" s="53">
        <v>2</v>
      </c>
      <c r="AO212" s="53"/>
      <c r="AP212" s="53"/>
      <c r="AQ212" s="53"/>
      <c r="AR212" s="53">
        <v>2</v>
      </c>
      <c r="AS212" s="53"/>
      <c r="AT212" s="88"/>
      <c r="AU212" s="51">
        <f t="shared" si="21"/>
        <v>6</v>
      </c>
      <c r="AV212" s="51">
        <f t="shared" si="22"/>
        <v>40</v>
      </c>
      <c r="AW212" s="51">
        <f t="shared" si="23"/>
        <v>24</v>
      </c>
    </row>
    <row r="213" spans="1:49" ht="23.1" customHeight="1" x14ac:dyDescent="0.3">
      <c r="A213" s="18">
        <v>210</v>
      </c>
      <c r="B213" s="18" t="s">
        <v>446</v>
      </c>
      <c r="C213" s="91" t="s">
        <v>447</v>
      </c>
      <c r="D213" s="18" t="s">
        <v>27</v>
      </c>
      <c r="E213" s="18" t="s">
        <v>34</v>
      </c>
      <c r="F213" s="39">
        <v>2</v>
      </c>
      <c r="G213" s="39">
        <v>2.3333333333333335</v>
      </c>
      <c r="H213" s="39">
        <v>3</v>
      </c>
      <c r="I213" s="39">
        <v>2</v>
      </c>
      <c r="J213" s="39">
        <v>2</v>
      </c>
      <c r="K213" s="39">
        <v>2</v>
      </c>
      <c r="L213" s="18"/>
      <c r="M213" s="18"/>
      <c r="N213" s="51">
        <f>Capstones!$F213+Capstones!$G213+Capstones!$H213+Capstones!$I213+Capstones!$J213+Capstones!$K213</f>
        <v>13.333333333333334</v>
      </c>
      <c r="O213" s="51">
        <f>Capstones!$N213/30*100</f>
        <v>44.44444444444445</v>
      </c>
      <c r="P213" s="51">
        <f>Capstones!$O213*0.6</f>
        <v>26.666666666666668</v>
      </c>
      <c r="Q213" s="39">
        <v>2</v>
      </c>
      <c r="R213" s="39">
        <v>2.3333333333333335</v>
      </c>
      <c r="S213" s="39"/>
      <c r="T213" s="39">
        <v>3</v>
      </c>
      <c r="U213" s="39"/>
      <c r="V213" s="39">
        <v>2.6666666666666665</v>
      </c>
      <c r="W213" s="39">
        <v>3</v>
      </c>
      <c r="X213" s="39"/>
      <c r="Y213" s="50">
        <f>Capstones!$Q213+Capstones!$R213+Capstones!$T213+Capstones!$V213+Capstones!$W213</f>
        <v>13</v>
      </c>
      <c r="Z213" s="50">
        <f>Capstones!$Y213/25*100</f>
        <v>52</v>
      </c>
      <c r="AA213" s="50">
        <f>Capstones!$Z213*0.6</f>
        <v>31.2</v>
      </c>
      <c r="AB213" s="39"/>
      <c r="AC213" s="39">
        <v>3.6666666666666665</v>
      </c>
      <c r="AD213" s="39">
        <v>4</v>
      </c>
      <c r="AE213" s="39">
        <v>4</v>
      </c>
      <c r="AF213" s="39">
        <v>3</v>
      </c>
      <c r="AG213" s="39">
        <v>3</v>
      </c>
      <c r="AH213" s="39">
        <v>3</v>
      </c>
      <c r="AI213" s="18"/>
      <c r="AJ213" s="51">
        <f t="shared" si="18"/>
        <v>20.666666666666664</v>
      </c>
      <c r="AK213" s="51">
        <f t="shared" si="19"/>
        <v>68.888888888888872</v>
      </c>
      <c r="AL213" s="51">
        <f t="shared" si="20"/>
        <v>41.333333333333321</v>
      </c>
      <c r="AM213" s="39">
        <v>2</v>
      </c>
      <c r="AN213" s="39">
        <v>3</v>
      </c>
      <c r="AO213" s="39"/>
      <c r="AP213" s="39"/>
      <c r="AQ213" s="39"/>
      <c r="AR213" s="39">
        <v>3</v>
      </c>
      <c r="AS213" s="39"/>
      <c r="AT213" s="18"/>
      <c r="AU213" s="51">
        <f t="shared" si="21"/>
        <v>8</v>
      </c>
      <c r="AV213" s="51">
        <f t="shared" si="22"/>
        <v>53.333333333333336</v>
      </c>
      <c r="AW213" s="51">
        <f t="shared" si="23"/>
        <v>32</v>
      </c>
    </row>
    <row r="214" spans="1:49" ht="23.1" customHeight="1" x14ac:dyDescent="0.3">
      <c r="A214" s="88">
        <v>211</v>
      </c>
      <c r="B214" s="88" t="s">
        <v>448</v>
      </c>
      <c r="C214" s="90" t="s">
        <v>449</v>
      </c>
      <c r="D214" s="88" t="s">
        <v>23</v>
      </c>
      <c r="E214" s="88" t="s">
        <v>34</v>
      </c>
      <c r="F214" s="53">
        <v>4</v>
      </c>
      <c r="G214" s="53">
        <v>3.3333333333333335</v>
      </c>
      <c r="H214" s="53">
        <v>3</v>
      </c>
      <c r="I214" s="53">
        <v>3</v>
      </c>
      <c r="J214" s="53">
        <v>4</v>
      </c>
      <c r="K214" s="53">
        <v>4</v>
      </c>
      <c r="L214" s="88"/>
      <c r="M214" s="88"/>
      <c r="N214" s="50">
        <f>Capstones!$F214+Capstones!$G214+Capstones!$H214+Capstones!$I214+Capstones!$J214+Capstones!$K214</f>
        <v>21.333333333333336</v>
      </c>
      <c r="O214" s="50">
        <f>Capstones!$N214/30*100</f>
        <v>71.111111111111114</v>
      </c>
      <c r="P214" s="50">
        <f>Capstones!$O214*0.6</f>
        <v>42.666666666666664</v>
      </c>
      <c r="Q214" s="53">
        <v>3</v>
      </c>
      <c r="R214" s="53">
        <v>3.3333333333333335</v>
      </c>
      <c r="S214" s="53"/>
      <c r="T214" s="53">
        <v>3</v>
      </c>
      <c r="U214" s="53"/>
      <c r="V214" s="53">
        <v>3.3333333333333335</v>
      </c>
      <c r="W214" s="53">
        <v>3</v>
      </c>
      <c r="X214" s="53"/>
      <c r="Y214" s="50">
        <f>Capstones!$Q214+Capstones!$R214+Capstones!$T214+Capstones!$V214+Capstones!$W214</f>
        <v>15.666666666666668</v>
      </c>
      <c r="Z214" s="50">
        <f>Capstones!$Y214/25*100</f>
        <v>62.666666666666671</v>
      </c>
      <c r="AA214" s="50">
        <f>Capstones!$Z214*0.6</f>
        <v>37.6</v>
      </c>
      <c r="AB214" s="53"/>
      <c r="AC214" s="53">
        <v>3.3333333333333335</v>
      </c>
      <c r="AD214" s="53">
        <v>3</v>
      </c>
      <c r="AE214" s="53">
        <v>3</v>
      </c>
      <c r="AF214" s="53">
        <v>3</v>
      </c>
      <c r="AG214" s="53">
        <v>3</v>
      </c>
      <c r="AH214" s="53">
        <v>3</v>
      </c>
      <c r="AI214" s="53"/>
      <c r="AJ214" s="51">
        <f t="shared" si="18"/>
        <v>18.333333333333336</v>
      </c>
      <c r="AK214" s="51">
        <f t="shared" si="19"/>
        <v>61.111111111111114</v>
      </c>
      <c r="AL214" s="51">
        <f t="shared" si="20"/>
        <v>36.666666666666664</v>
      </c>
      <c r="AM214" s="53">
        <v>3.6666666666666665</v>
      </c>
      <c r="AN214" s="53">
        <v>4</v>
      </c>
      <c r="AO214" s="53"/>
      <c r="AP214" s="53"/>
      <c r="AQ214" s="53"/>
      <c r="AR214" s="53">
        <v>4</v>
      </c>
      <c r="AS214" s="53"/>
      <c r="AT214" s="53"/>
      <c r="AU214" s="51">
        <f t="shared" si="21"/>
        <v>11.666666666666666</v>
      </c>
      <c r="AV214" s="51">
        <f t="shared" si="22"/>
        <v>77.777777777777786</v>
      </c>
      <c r="AW214" s="51">
        <f t="shared" si="23"/>
        <v>46.666666666666671</v>
      </c>
    </row>
    <row r="215" spans="1:49" ht="23.1" customHeight="1" x14ac:dyDescent="0.3">
      <c r="A215" s="18">
        <v>212</v>
      </c>
      <c r="B215" s="18" t="s">
        <v>450</v>
      </c>
      <c r="C215" s="91" t="s">
        <v>451</v>
      </c>
      <c r="D215" s="18" t="s">
        <v>23</v>
      </c>
      <c r="E215" s="18" t="s">
        <v>34</v>
      </c>
      <c r="F215" s="39">
        <v>4</v>
      </c>
      <c r="G215" s="39">
        <v>4.666666666666667</v>
      </c>
      <c r="H215" s="39">
        <v>4</v>
      </c>
      <c r="I215" s="39">
        <v>4</v>
      </c>
      <c r="J215" s="39">
        <v>5</v>
      </c>
      <c r="K215" s="39">
        <v>5</v>
      </c>
      <c r="L215" s="18"/>
      <c r="M215" s="18"/>
      <c r="N215" s="51">
        <f>Capstones!$F215+Capstones!$G215+Capstones!$H215+Capstones!$I215+Capstones!$J215+Capstones!$K215</f>
        <v>26.666666666666668</v>
      </c>
      <c r="O215" s="51">
        <f>Capstones!$N215/30*100</f>
        <v>88.8888888888889</v>
      </c>
      <c r="P215" s="51">
        <f>Capstones!$O215*0.6</f>
        <v>53.333333333333336</v>
      </c>
      <c r="Q215" s="39">
        <v>4</v>
      </c>
      <c r="R215" s="39">
        <v>5</v>
      </c>
      <c r="S215" s="39"/>
      <c r="T215" s="39">
        <v>4</v>
      </c>
      <c r="U215" s="39"/>
      <c r="V215" s="39">
        <v>3.6666666666666665</v>
      </c>
      <c r="W215" s="87">
        <v>3</v>
      </c>
      <c r="X215" s="87"/>
      <c r="Y215" s="50">
        <f>Capstones!$Q215+Capstones!$R215+Capstones!$T215+Capstones!$V215+Capstones!$W215</f>
        <v>19.666666666666668</v>
      </c>
      <c r="Z215" s="50">
        <f>Capstones!$Y215/25*100</f>
        <v>78.666666666666671</v>
      </c>
      <c r="AA215" s="50">
        <f>Capstones!$Z215*0.6</f>
        <v>47.2</v>
      </c>
      <c r="AB215" s="39"/>
      <c r="AC215" s="39">
        <v>5</v>
      </c>
      <c r="AD215" s="39">
        <v>5</v>
      </c>
      <c r="AE215" s="39">
        <v>5</v>
      </c>
      <c r="AF215" s="39">
        <v>5</v>
      </c>
      <c r="AG215" s="39">
        <v>5</v>
      </c>
      <c r="AH215" s="39">
        <v>5</v>
      </c>
      <c r="AI215" s="39"/>
      <c r="AJ215" s="51">
        <f t="shared" si="18"/>
        <v>30</v>
      </c>
      <c r="AK215" s="51">
        <f t="shared" si="19"/>
        <v>100</v>
      </c>
      <c r="AL215" s="51">
        <f t="shared" si="20"/>
        <v>60</v>
      </c>
      <c r="AM215" s="39">
        <v>4.333333333333333</v>
      </c>
      <c r="AN215" s="39">
        <v>4</v>
      </c>
      <c r="AO215" s="39"/>
      <c r="AP215" s="39"/>
      <c r="AQ215" s="39"/>
      <c r="AR215" s="39">
        <v>4.25</v>
      </c>
      <c r="AS215" s="87"/>
      <c r="AT215" s="39"/>
      <c r="AU215" s="51">
        <f t="shared" si="21"/>
        <v>12.583333333333332</v>
      </c>
      <c r="AV215" s="51">
        <f t="shared" si="22"/>
        <v>83.888888888888886</v>
      </c>
      <c r="AW215" s="51">
        <f t="shared" si="23"/>
        <v>50.333333333333329</v>
      </c>
    </row>
    <row r="216" spans="1:49" ht="23.1" customHeight="1" x14ac:dyDescent="0.3">
      <c r="A216" s="88">
        <v>213</v>
      </c>
      <c r="B216" s="88" t="s">
        <v>452</v>
      </c>
      <c r="C216" s="90" t="s">
        <v>453</v>
      </c>
      <c r="D216" s="88" t="s">
        <v>23</v>
      </c>
      <c r="E216" s="88" t="s">
        <v>34</v>
      </c>
      <c r="F216" s="53">
        <v>2</v>
      </c>
      <c r="G216" s="53">
        <v>2.6666666666666665</v>
      </c>
      <c r="H216" s="53">
        <v>3</v>
      </c>
      <c r="I216" s="53">
        <v>2</v>
      </c>
      <c r="J216" s="53">
        <v>2</v>
      </c>
      <c r="K216" s="53">
        <v>3</v>
      </c>
      <c r="L216" s="88"/>
      <c r="M216" s="88"/>
      <c r="N216" s="50">
        <f>Capstones!$F216+Capstones!$G216+Capstones!$H216+Capstones!$I216+Capstones!$J216+Capstones!$K216</f>
        <v>14.666666666666666</v>
      </c>
      <c r="O216" s="50">
        <f>Capstones!$N216/30*100</f>
        <v>48.888888888888886</v>
      </c>
      <c r="P216" s="50">
        <f>Capstones!$O216*0.6</f>
        <v>29.333333333333329</v>
      </c>
      <c r="Q216" s="53">
        <v>1</v>
      </c>
      <c r="R216" s="53">
        <v>2.3333333333333335</v>
      </c>
      <c r="S216" s="53"/>
      <c r="T216" s="53">
        <v>1</v>
      </c>
      <c r="U216" s="53"/>
      <c r="V216" s="53">
        <v>1.3333333333333333</v>
      </c>
      <c r="W216" s="53">
        <v>2</v>
      </c>
      <c r="X216" s="53"/>
      <c r="Y216" s="50">
        <f>Capstones!$Q216+Capstones!$R216+Capstones!$T216+Capstones!$V216+Capstones!$W216</f>
        <v>7.666666666666667</v>
      </c>
      <c r="Z216" s="50">
        <f>Capstones!$Y216/25*100</f>
        <v>30.666666666666671</v>
      </c>
      <c r="AA216" s="50">
        <f>Capstones!$Z216*0.6</f>
        <v>18.400000000000002</v>
      </c>
      <c r="AB216" s="53"/>
      <c r="AC216" s="53">
        <v>3.3333333333333335</v>
      </c>
      <c r="AD216" s="53">
        <v>4</v>
      </c>
      <c r="AE216" s="53">
        <v>4</v>
      </c>
      <c r="AF216" s="53">
        <v>3</v>
      </c>
      <c r="AG216" s="53">
        <v>4</v>
      </c>
      <c r="AH216" s="53">
        <v>3</v>
      </c>
      <c r="AI216" s="53"/>
      <c r="AJ216" s="51">
        <f t="shared" si="18"/>
        <v>21.333333333333336</v>
      </c>
      <c r="AK216" s="51">
        <f t="shared" si="19"/>
        <v>71.111111111111114</v>
      </c>
      <c r="AL216" s="51">
        <f t="shared" si="20"/>
        <v>42.666666666666664</v>
      </c>
      <c r="AM216" s="53">
        <v>3.6666666666666665</v>
      </c>
      <c r="AN216" s="53">
        <v>3.75</v>
      </c>
      <c r="AO216" s="53"/>
      <c r="AP216" s="53"/>
      <c r="AQ216" s="53"/>
      <c r="AR216" s="53">
        <v>3.25</v>
      </c>
      <c r="AS216" s="53"/>
      <c r="AT216" s="53"/>
      <c r="AU216" s="51">
        <f t="shared" si="21"/>
        <v>10.666666666666666</v>
      </c>
      <c r="AV216" s="51">
        <f t="shared" si="22"/>
        <v>71.1111111111111</v>
      </c>
      <c r="AW216" s="51">
        <f t="shared" si="23"/>
        <v>42.666666666666657</v>
      </c>
    </row>
    <row r="217" spans="1:49" ht="23.1" customHeight="1" x14ac:dyDescent="0.3">
      <c r="A217" s="18">
        <v>214</v>
      </c>
      <c r="B217" s="18" t="s">
        <v>454</v>
      </c>
      <c r="C217" s="91" t="s">
        <v>455</v>
      </c>
      <c r="D217" s="18" t="s">
        <v>27</v>
      </c>
      <c r="E217" s="18" t="s">
        <v>34</v>
      </c>
      <c r="F217" s="39">
        <v>3</v>
      </c>
      <c r="G217" s="39">
        <v>3.6666666666666665</v>
      </c>
      <c r="H217" s="39">
        <v>4</v>
      </c>
      <c r="I217" s="39">
        <v>3</v>
      </c>
      <c r="J217" s="39">
        <v>2</v>
      </c>
      <c r="K217" s="39">
        <v>3</v>
      </c>
      <c r="L217" s="18"/>
      <c r="M217" s="18"/>
      <c r="N217" s="51">
        <f>Capstones!$F217+Capstones!$G217+Capstones!$H217+Capstones!$I217+Capstones!$J217+Capstones!$K217</f>
        <v>18.666666666666664</v>
      </c>
      <c r="O217" s="51">
        <f>Capstones!$N217/30*100</f>
        <v>62.222222222222214</v>
      </c>
      <c r="P217" s="51">
        <f>Capstones!$O217*0.6</f>
        <v>37.333333333333329</v>
      </c>
      <c r="Q217" s="39">
        <v>3</v>
      </c>
      <c r="R217" s="39">
        <v>3</v>
      </c>
      <c r="S217" s="39"/>
      <c r="T217" s="39">
        <v>3</v>
      </c>
      <c r="U217" s="39"/>
      <c r="V217" s="39">
        <v>3.3333333333333335</v>
      </c>
      <c r="W217" s="39">
        <v>3</v>
      </c>
      <c r="X217" s="39"/>
      <c r="Y217" s="50">
        <f>Capstones!$Q217+Capstones!$R217+Capstones!$T217+Capstones!$V217+Capstones!$W217</f>
        <v>15.333333333333334</v>
      </c>
      <c r="Z217" s="50">
        <f>Capstones!$Y217/25*100</f>
        <v>61.333333333333343</v>
      </c>
      <c r="AA217" s="50">
        <f>Capstones!$Z217*0.6</f>
        <v>36.800000000000004</v>
      </c>
      <c r="AB217" s="39"/>
      <c r="AC217" s="39">
        <v>4.666666666666667</v>
      </c>
      <c r="AD217" s="39">
        <v>4</v>
      </c>
      <c r="AE217" s="39">
        <v>4</v>
      </c>
      <c r="AF217" s="39">
        <v>5</v>
      </c>
      <c r="AG217" s="39">
        <v>4</v>
      </c>
      <c r="AH217" s="39">
        <v>4</v>
      </c>
      <c r="AI217" s="39"/>
      <c r="AJ217" s="51">
        <f t="shared" si="18"/>
        <v>25.666666666666668</v>
      </c>
      <c r="AK217" s="51">
        <f t="shared" si="19"/>
        <v>85.555555555555557</v>
      </c>
      <c r="AL217" s="51">
        <f t="shared" si="20"/>
        <v>51.333333333333336</v>
      </c>
      <c r="AM217" s="39">
        <v>3.3333333333333335</v>
      </c>
      <c r="AN217" s="39">
        <v>2.75</v>
      </c>
      <c r="AO217" s="39"/>
      <c r="AP217" s="39"/>
      <c r="AQ217" s="39"/>
      <c r="AR217" s="39">
        <v>3.25</v>
      </c>
      <c r="AS217" s="39"/>
      <c r="AT217" s="39"/>
      <c r="AU217" s="51">
        <f t="shared" si="21"/>
        <v>9.3333333333333339</v>
      </c>
      <c r="AV217" s="51">
        <f t="shared" si="22"/>
        <v>62.222222222222221</v>
      </c>
      <c r="AW217" s="51">
        <f t="shared" si="23"/>
        <v>37.333333333333329</v>
      </c>
    </row>
    <row r="218" spans="1:49" ht="23.1" customHeight="1" x14ac:dyDescent="0.3">
      <c r="A218" s="88">
        <v>215</v>
      </c>
      <c r="B218" s="88" t="s">
        <v>456</v>
      </c>
      <c r="C218" s="90" t="s">
        <v>457</v>
      </c>
      <c r="D218" s="88" t="s">
        <v>27</v>
      </c>
      <c r="E218" s="88" t="s">
        <v>34</v>
      </c>
      <c r="F218" s="53">
        <v>4</v>
      </c>
      <c r="G218" s="53">
        <v>2.3333333333333335</v>
      </c>
      <c r="H218" s="53">
        <v>4</v>
      </c>
      <c r="I218" s="53">
        <v>3</v>
      </c>
      <c r="J218" s="53">
        <v>3</v>
      </c>
      <c r="K218" s="53">
        <v>2</v>
      </c>
      <c r="L218" s="88"/>
      <c r="M218" s="88"/>
      <c r="N218" s="50">
        <f>Capstones!$F218+Capstones!$G218+Capstones!$H218+Capstones!$I218+Capstones!$J218+Capstones!$K218</f>
        <v>18.333333333333336</v>
      </c>
      <c r="O218" s="50">
        <f>Capstones!$N218/30*100</f>
        <v>61.111111111111114</v>
      </c>
      <c r="P218" s="50">
        <f>Capstones!$O218*0.6</f>
        <v>36.666666666666664</v>
      </c>
      <c r="Q218" s="53">
        <v>2</v>
      </c>
      <c r="R218" s="53">
        <v>2.3333333333333335</v>
      </c>
      <c r="S218" s="53"/>
      <c r="T218" s="53">
        <v>2</v>
      </c>
      <c r="U218" s="53"/>
      <c r="V218" s="53">
        <v>2.3333333333333335</v>
      </c>
      <c r="W218" s="53">
        <v>3</v>
      </c>
      <c r="X218" s="53"/>
      <c r="Y218" s="50">
        <f>Capstones!$Q218+Capstones!$R218+Capstones!$T218+Capstones!$V218+Capstones!$W218</f>
        <v>11.666666666666668</v>
      </c>
      <c r="Z218" s="50">
        <f>Capstones!$Y218/25*100</f>
        <v>46.666666666666671</v>
      </c>
      <c r="AA218" s="50">
        <f>Capstones!$Z218*0.6</f>
        <v>28.000000000000004</v>
      </c>
      <c r="AB218" s="53"/>
      <c r="AC218" s="53">
        <v>3.3333333333333335</v>
      </c>
      <c r="AD218" s="53">
        <v>4</v>
      </c>
      <c r="AE218" s="53">
        <v>4</v>
      </c>
      <c r="AF218" s="53">
        <v>3</v>
      </c>
      <c r="AG218" s="53">
        <v>4</v>
      </c>
      <c r="AH218" s="53">
        <v>3</v>
      </c>
      <c r="AI218" s="53"/>
      <c r="AJ218" s="51">
        <f t="shared" si="18"/>
        <v>21.333333333333336</v>
      </c>
      <c r="AK218" s="51">
        <f t="shared" si="19"/>
        <v>71.111111111111114</v>
      </c>
      <c r="AL218" s="51">
        <f t="shared" si="20"/>
        <v>42.666666666666664</v>
      </c>
      <c r="AM218" s="53">
        <v>2.6666666666666665</v>
      </c>
      <c r="AN218" s="53">
        <v>3.5</v>
      </c>
      <c r="AO218" s="53"/>
      <c r="AP218" s="53"/>
      <c r="AQ218" s="53"/>
      <c r="AR218" s="53">
        <v>2.75</v>
      </c>
      <c r="AS218" s="53"/>
      <c r="AT218" s="53"/>
      <c r="AU218" s="51">
        <f t="shared" si="21"/>
        <v>8.9166666666666661</v>
      </c>
      <c r="AV218" s="51">
        <f t="shared" si="22"/>
        <v>59.444444444444443</v>
      </c>
      <c r="AW218" s="51">
        <f t="shared" si="23"/>
        <v>35.666666666666664</v>
      </c>
    </row>
    <row r="219" spans="1:49" ht="23.1" customHeight="1" x14ac:dyDescent="0.3">
      <c r="A219" s="18">
        <v>216</v>
      </c>
      <c r="B219" s="18" t="s">
        <v>458</v>
      </c>
      <c r="C219" s="91" t="s">
        <v>459</v>
      </c>
      <c r="D219" s="18" t="s">
        <v>27</v>
      </c>
      <c r="E219" s="18" t="s">
        <v>34</v>
      </c>
      <c r="F219" s="39">
        <v>4</v>
      </c>
      <c r="G219" s="39">
        <v>3.6666666666666665</v>
      </c>
      <c r="H219" s="39">
        <v>4</v>
      </c>
      <c r="I219" s="39">
        <v>3</v>
      </c>
      <c r="J219" s="39">
        <v>2</v>
      </c>
      <c r="K219" s="39">
        <v>3</v>
      </c>
      <c r="L219" s="18"/>
      <c r="M219" s="18"/>
      <c r="N219" s="51">
        <f>Capstones!$F219+Capstones!$G219+Capstones!$H219+Capstones!$I219+Capstones!$J219+Capstones!$K219</f>
        <v>19.666666666666664</v>
      </c>
      <c r="O219" s="51">
        <f>Capstones!$N219/30*100</f>
        <v>65.555555555555543</v>
      </c>
      <c r="P219" s="51">
        <f>Capstones!$O219*0.6</f>
        <v>39.333333333333321</v>
      </c>
      <c r="Q219" s="39">
        <v>2</v>
      </c>
      <c r="R219" s="39">
        <v>2.6666666666666665</v>
      </c>
      <c r="S219" s="39"/>
      <c r="T219" s="39">
        <v>2</v>
      </c>
      <c r="U219" s="39"/>
      <c r="V219" s="39">
        <v>3</v>
      </c>
      <c r="W219" s="87">
        <v>2</v>
      </c>
      <c r="X219" s="87"/>
      <c r="Y219" s="50">
        <f>Capstones!$Q219+Capstones!$R219+Capstones!$T219+Capstones!$V219+Capstones!$W219</f>
        <v>11.666666666666666</v>
      </c>
      <c r="Z219" s="50">
        <f>Capstones!$Y219/25*100</f>
        <v>46.666666666666664</v>
      </c>
      <c r="AA219" s="50">
        <f>Capstones!$Z219*0.6</f>
        <v>27.999999999999996</v>
      </c>
      <c r="AB219" s="39"/>
      <c r="AC219" s="39">
        <v>4</v>
      </c>
      <c r="AD219" s="39">
        <v>4</v>
      </c>
      <c r="AE219" s="39">
        <v>4</v>
      </c>
      <c r="AF219" s="39">
        <v>4</v>
      </c>
      <c r="AG219" s="39">
        <v>4</v>
      </c>
      <c r="AH219" s="39">
        <v>5</v>
      </c>
      <c r="AI219" s="39"/>
      <c r="AJ219" s="51">
        <f t="shared" si="18"/>
        <v>25</v>
      </c>
      <c r="AK219" s="51">
        <f t="shared" si="19"/>
        <v>83.333333333333343</v>
      </c>
      <c r="AL219" s="51">
        <f t="shared" si="20"/>
        <v>50.000000000000007</v>
      </c>
      <c r="AM219" s="39">
        <v>3</v>
      </c>
      <c r="AN219" s="39">
        <v>3.25</v>
      </c>
      <c r="AO219" s="39"/>
      <c r="AP219" s="39"/>
      <c r="AQ219" s="39"/>
      <c r="AR219" s="39">
        <v>3</v>
      </c>
      <c r="AS219" s="87"/>
      <c r="AT219" s="39"/>
      <c r="AU219" s="51">
        <f t="shared" si="21"/>
        <v>9.25</v>
      </c>
      <c r="AV219" s="51">
        <f t="shared" si="22"/>
        <v>61.666666666666671</v>
      </c>
      <c r="AW219" s="51">
        <f t="shared" si="23"/>
        <v>37</v>
      </c>
    </row>
    <row r="220" spans="1:49" ht="23.1" customHeight="1" x14ac:dyDescent="0.3">
      <c r="A220" s="88">
        <v>217</v>
      </c>
      <c r="B220" s="88" t="s">
        <v>460</v>
      </c>
      <c r="C220" s="90" t="s">
        <v>461</v>
      </c>
      <c r="D220" s="88" t="s">
        <v>23</v>
      </c>
      <c r="E220" s="88" t="s">
        <v>34</v>
      </c>
      <c r="F220" s="53">
        <v>4</v>
      </c>
      <c r="G220" s="53">
        <v>4</v>
      </c>
      <c r="H220" s="53">
        <v>4</v>
      </c>
      <c r="I220" s="53">
        <v>3</v>
      </c>
      <c r="J220" s="53">
        <v>4</v>
      </c>
      <c r="K220" s="53">
        <v>3</v>
      </c>
      <c r="L220" s="88"/>
      <c r="M220" s="88"/>
      <c r="N220" s="50">
        <f>Capstones!$F220+Capstones!$G220+Capstones!$H220+Capstones!$I220+Capstones!$J220+Capstones!$K220</f>
        <v>22</v>
      </c>
      <c r="O220" s="50">
        <f>Capstones!$N220/30*100</f>
        <v>73.333333333333329</v>
      </c>
      <c r="P220" s="50">
        <f>Capstones!$O220*0.6</f>
        <v>43.999999999999993</v>
      </c>
      <c r="Q220" s="53">
        <v>3</v>
      </c>
      <c r="R220" s="53">
        <v>4.333333333333333</v>
      </c>
      <c r="S220" s="53"/>
      <c r="T220" s="53">
        <v>3</v>
      </c>
      <c r="U220" s="53"/>
      <c r="V220" s="53">
        <v>3.6666666666666665</v>
      </c>
      <c r="W220" s="53">
        <v>3</v>
      </c>
      <c r="X220" s="53"/>
      <c r="Y220" s="50">
        <f>Capstones!$Q220+Capstones!$R220+Capstones!$T220+Capstones!$V220+Capstones!$W220</f>
        <v>17</v>
      </c>
      <c r="Z220" s="50">
        <f>Capstones!$Y220/25*100</f>
        <v>68</v>
      </c>
      <c r="AA220" s="50">
        <f>Capstones!$Z220*0.6</f>
        <v>40.799999999999997</v>
      </c>
      <c r="AB220" s="53"/>
      <c r="AC220" s="53">
        <v>5</v>
      </c>
      <c r="AD220" s="53">
        <v>4</v>
      </c>
      <c r="AE220" s="53">
        <v>4</v>
      </c>
      <c r="AF220" s="53">
        <v>5</v>
      </c>
      <c r="AG220" s="53">
        <v>4</v>
      </c>
      <c r="AH220" s="53">
        <v>5</v>
      </c>
      <c r="AI220" s="53"/>
      <c r="AJ220" s="51">
        <f t="shared" si="18"/>
        <v>27</v>
      </c>
      <c r="AK220" s="51">
        <f t="shared" si="19"/>
        <v>90</v>
      </c>
      <c r="AL220" s="51">
        <f t="shared" si="20"/>
        <v>54</v>
      </c>
      <c r="AM220" s="53">
        <v>3.6666666666666665</v>
      </c>
      <c r="AN220" s="53">
        <v>5</v>
      </c>
      <c r="AO220" s="53"/>
      <c r="AP220" s="53"/>
      <c r="AQ220" s="53"/>
      <c r="AR220" s="53">
        <v>4.25</v>
      </c>
      <c r="AS220" s="53"/>
      <c r="AT220" s="53"/>
      <c r="AU220" s="51">
        <f t="shared" si="21"/>
        <v>12.916666666666666</v>
      </c>
      <c r="AV220" s="51">
        <f t="shared" si="22"/>
        <v>86.1111111111111</v>
      </c>
      <c r="AW220" s="51">
        <f t="shared" si="23"/>
        <v>51.666666666666657</v>
      </c>
    </row>
    <row r="221" spans="1:49" ht="23.1" customHeight="1" x14ac:dyDescent="0.3">
      <c r="A221" s="18">
        <v>218</v>
      </c>
      <c r="B221" s="18" t="s">
        <v>462</v>
      </c>
      <c r="C221" s="91" t="s">
        <v>463</v>
      </c>
      <c r="D221" s="18" t="s">
        <v>27</v>
      </c>
      <c r="E221" s="18" t="s">
        <v>34</v>
      </c>
      <c r="F221" s="39">
        <v>3</v>
      </c>
      <c r="G221" s="39">
        <v>3</v>
      </c>
      <c r="H221" s="39">
        <v>3</v>
      </c>
      <c r="I221" s="39">
        <v>2</v>
      </c>
      <c r="J221" s="39">
        <v>3</v>
      </c>
      <c r="K221" s="39">
        <v>2</v>
      </c>
      <c r="L221" s="18"/>
      <c r="M221" s="18"/>
      <c r="N221" s="51">
        <f>Capstones!$F221+Capstones!$G221+Capstones!$H221+Capstones!$I221+Capstones!$J221+Capstones!$K221</f>
        <v>16</v>
      </c>
      <c r="O221" s="51">
        <f>Capstones!$N221/30*100</f>
        <v>53.333333333333336</v>
      </c>
      <c r="P221" s="51">
        <f>Capstones!$O221*0.6</f>
        <v>32</v>
      </c>
      <c r="Q221" s="39">
        <v>2</v>
      </c>
      <c r="R221" s="39">
        <v>2.3333333333333335</v>
      </c>
      <c r="S221" s="39"/>
      <c r="T221" s="39">
        <v>2</v>
      </c>
      <c r="U221" s="39"/>
      <c r="V221" s="39">
        <v>2</v>
      </c>
      <c r="W221" s="39">
        <v>3</v>
      </c>
      <c r="X221" s="39"/>
      <c r="Y221" s="50">
        <f>Capstones!$Q221+Capstones!$R221+Capstones!$T221+Capstones!$V221+Capstones!$W221</f>
        <v>11.333333333333334</v>
      </c>
      <c r="Z221" s="50">
        <f>Capstones!$Y221/25*100</f>
        <v>45.333333333333336</v>
      </c>
      <c r="AA221" s="50">
        <f>Capstones!$Z221*0.6</f>
        <v>27.2</v>
      </c>
      <c r="AB221" s="39"/>
      <c r="AC221" s="39">
        <v>3</v>
      </c>
      <c r="AD221" s="39">
        <v>4</v>
      </c>
      <c r="AE221" s="39">
        <v>4</v>
      </c>
      <c r="AF221" s="39">
        <v>3</v>
      </c>
      <c r="AG221" s="39">
        <v>4</v>
      </c>
      <c r="AH221" s="39">
        <v>3</v>
      </c>
      <c r="AI221" s="18"/>
      <c r="AJ221" s="51">
        <f t="shared" si="18"/>
        <v>21</v>
      </c>
      <c r="AK221" s="51">
        <f t="shared" si="19"/>
        <v>70</v>
      </c>
      <c r="AL221" s="51">
        <f t="shared" si="20"/>
        <v>42</v>
      </c>
      <c r="AM221" s="39">
        <v>4</v>
      </c>
      <c r="AN221" s="39">
        <v>4</v>
      </c>
      <c r="AO221" s="39"/>
      <c r="AP221" s="39"/>
      <c r="AQ221" s="39"/>
      <c r="AR221" s="39">
        <v>4</v>
      </c>
      <c r="AS221" s="39"/>
      <c r="AT221" s="18"/>
      <c r="AU221" s="51">
        <f t="shared" si="21"/>
        <v>12</v>
      </c>
      <c r="AV221" s="51">
        <f t="shared" si="22"/>
        <v>80</v>
      </c>
      <c r="AW221" s="51">
        <f t="shared" si="23"/>
        <v>48</v>
      </c>
    </row>
    <row r="222" spans="1:49" ht="23.1" customHeight="1" x14ac:dyDescent="0.3">
      <c r="A222" s="88">
        <v>219</v>
      </c>
      <c r="B222" s="88" t="s">
        <v>464</v>
      </c>
      <c r="C222" s="90" t="s">
        <v>465</v>
      </c>
      <c r="D222" s="88" t="s">
        <v>27</v>
      </c>
      <c r="E222" s="88" t="s">
        <v>34</v>
      </c>
      <c r="F222" s="53">
        <v>3</v>
      </c>
      <c r="G222" s="53">
        <v>2.6666666666666665</v>
      </c>
      <c r="H222" s="53">
        <v>2</v>
      </c>
      <c r="I222" s="53">
        <v>3</v>
      </c>
      <c r="J222" s="53">
        <v>3</v>
      </c>
      <c r="K222" s="53">
        <v>3</v>
      </c>
      <c r="L222" s="88"/>
      <c r="M222" s="88"/>
      <c r="N222" s="50">
        <f>Capstones!$F222+Capstones!$G222+Capstones!$H222+Capstones!$I222+Capstones!$J222+Capstones!$K222</f>
        <v>16.666666666666664</v>
      </c>
      <c r="O222" s="50">
        <f>Capstones!$N222/30*100</f>
        <v>55.55555555555555</v>
      </c>
      <c r="P222" s="50">
        <f>Capstones!$O222*0.6</f>
        <v>33.333333333333329</v>
      </c>
      <c r="Q222" s="53">
        <v>3</v>
      </c>
      <c r="R222" s="53">
        <v>3</v>
      </c>
      <c r="S222" s="53"/>
      <c r="T222" s="53">
        <v>2</v>
      </c>
      <c r="U222" s="53"/>
      <c r="V222" s="53">
        <v>2.6666666666666665</v>
      </c>
      <c r="W222" s="53">
        <v>3</v>
      </c>
      <c r="X222" s="53"/>
      <c r="Y222" s="50">
        <f>Capstones!$Q222+Capstones!$R222+Capstones!$T222+Capstones!$V222+Capstones!$W222</f>
        <v>13.666666666666666</v>
      </c>
      <c r="Z222" s="50">
        <f>Capstones!$Y222/25*100</f>
        <v>54.666666666666664</v>
      </c>
      <c r="AA222" s="50">
        <f>Capstones!$Z222*0.6</f>
        <v>32.799999999999997</v>
      </c>
      <c r="AB222" s="53"/>
      <c r="AC222" s="53">
        <v>4</v>
      </c>
      <c r="AD222" s="53">
        <v>4</v>
      </c>
      <c r="AE222" s="53">
        <v>4</v>
      </c>
      <c r="AF222" s="53">
        <v>4</v>
      </c>
      <c r="AG222" s="53">
        <v>3</v>
      </c>
      <c r="AH222" s="53">
        <v>4</v>
      </c>
      <c r="AI222" s="53"/>
      <c r="AJ222" s="51">
        <f t="shared" si="18"/>
        <v>23</v>
      </c>
      <c r="AK222" s="51">
        <f t="shared" si="19"/>
        <v>76.666666666666671</v>
      </c>
      <c r="AL222" s="51">
        <f t="shared" si="20"/>
        <v>46</v>
      </c>
      <c r="AM222" s="53">
        <v>3.6666666666666665</v>
      </c>
      <c r="AN222" s="53">
        <v>3.25</v>
      </c>
      <c r="AO222" s="53"/>
      <c r="AP222" s="53"/>
      <c r="AQ222" s="53"/>
      <c r="AR222" s="53">
        <v>3.25</v>
      </c>
      <c r="AS222" s="53"/>
      <c r="AT222" s="53"/>
      <c r="AU222" s="51">
        <f t="shared" si="21"/>
        <v>10.166666666666666</v>
      </c>
      <c r="AV222" s="51">
        <f t="shared" si="22"/>
        <v>67.777777777777771</v>
      </c>
      <c r="AW222" s="51">
        <f t="shared" si="23"/>
        <v>40.666666666666664</v>
      </c>
    </row>
    <row r="223" spans="1:49" ht="23.1" customHeight="1" x14ac:dyDescent="0.3">
      <c r="A223" s="18">
        <v>220</v>
      </c>
      <c r="B223" s="18" t="s">
        <v>466</v>
      </c>
      <c r="C223" s="91" t="s">
        <v>467</v>
      </c>
      <c r="D223" s="18" t="s">
        <v>23</v>
      </c>
      <c r="E223" s="18" t="s">
        <v>34</v>
      </c>
      <c r="F223" s="39">
        <v>3</v>
      </c>
      <c r="G223" s="39">
        <v>3.3333333333333335</v>
      </c>
      <c r="H223" s="39">
        <v>4</v>
      </c>
      <c r="I223" s="39">
        <v>3</v>
      </c>
      <c r="J223" s="39">
        <v>2</v>
      </c>
      <c r="K223" s="39">
        <v>2</v>
      </c>
      <c r="L223" s="18"/>
      <c r="M223" s="18"/>
      <c r="N223" s="51">
        <f>Capstones!$F223+Capstones!$G223+Capstones!$H223+Capstones!$I223+Capstones!$J223+Capstones!$K223</f>
        <v>17.333333333333336</v>
      </c>
      <c r="O223" s="51">
        <f>Capstones!$N223/30*100</f>
        <v>57.777777777777786</v>
      </c>
      <c r="P223" s="51">
        <f>Capstones!$O223*0.6</f>
        <v>34.666666666666671</v>
      </c>
      <c r="Q223" s="39">
        <v>0</v>
      </c>
      <c r="R223" s="39">
        <v>0</v>
      </c>
      <c r="S223" s="39"/>
      <c r="T223" s="39">
        <v>0</v>
      </c>
      <c r="U223" s="39"/>
      <c r="V223" s="39">
        <v>0</v>
      </c>
      <c r="W223" s="39">
        <v>0</v>
      </c>
      <c r="X223" s="39"/>
      <c r="Y223" s="50">
        <f>Capstones!$Q223+Capstones!$R223+Capstones!$T223+Capstones!$V223+Capstones!$W223</f>
        <v>0</v>
      </c>
      <c r="Z223" s="50">
        <f>Capstones!$Y223/25*100</f>
        <v>0</v>
      </c>
      <c r="AA223" s="50">
        <f>Capstones!$Z223*0.6</f>
        <v>0</v>
      </c>
      <c r="AB223" s="39"/>
      <c r="AC223" s="39">
        <v>4</v>
      </c>
      <c r="AD223" s="39">
        <v>5</v>
      </c>
      <c r="AE223" s="39">
        <v>5</v>
      </c>
      <c r="AF223" s="39">
        <v>4</v>
      </c>
      <c r="AG223" s="39">
        <v>3</v>
      </c>
      <c r="AH223" s="39">
        <v>3</v>
      </c>
      <c r="AI223" s="18"/>
      <c r="AJ223" s="51">
        <f t="shared" si="18"/>
        <v>24</v>
      </c>
      <c r="AK223" s="51">
        <f t="shared" si="19"/>
        <v>80</v>
      </c>
      <c r="AL223" s="51">
        <f t="shared" si="20"/>
        <v>48</v>
      </c>
      <c r="AM223" s="39">
        <v>4</v>
      </c>
      <c r="AN223" s="39">
        <v>4.5</v>
      </c>
      <c r="AO223" s="39"/>
      <c r="AP223" s="39"/>
      <c r="AQ223" s="39"/>
      <c r="AR223" s="39">
        <v>4.25</v>
      </c>
      <c r="AS223" s="39"/>
      <c r="AT223" s="18"/>
      <c r="AU223" s="51">
        <f t="shared" si="21"/>
        <v>12.75</v>
      </c>
      <c r="AV223" s="51">
        <f t="shared" si="22"/>
        <v>85</v>
      </c>
      <c r="AW223" s="51">
        <f t="shared" si="23"/>
        <v>51</v>
      </c>
    </row>
    <row r="224" spans="1:49" ht="23.1" customHeight="1" x14ac:dyDescent="0.3">
      <c r="A224" s="88">
        <v>221</v>
      </c>
      <c r="B224" s="88" t="s">
        <v>468</v>
      </c>
      <c r="C224" s="90" t="s">
        <v>469</v>
      </c>
      <c r="D224" s="88" t="s">
        <v>27</v>
      </c>
      <c r="E224" s="88" t="s">
        <v>34</v>
      </c>
      <c r="F224" s="53">
        <v>2</v>
      </c>
      <c r="G224" s="53">
        <v>2.3333333333333335</v>
      </c>
      <c r="H224" s="53">
        <v>4</v>
      </c>
      <c r="I224" s="53">
        <v>2</v>
      </c>
      <c r="J224" s="53">
        <v>2</v>
      </c>
      <c r="K224" s="53">
        <v>3</v>
      </c>
      <c r="L224" s="88"/>
      <c r="M224" s="88"/>
      <c r="N224" s="50">
        <f>Capstones!$F224+Capstones!$G224+Capstones!$H224+Capstones!$I224+Capstones!$J224+Capstones!$K224</f>
        <v>15.333333333333334</v>
      </c>
      <c r="O224" s="50">
        <f>Capstones!$N224/30*100</f>
        <v>51.111111111111121</v>
      </c>
      <c r="P224" s="50">
        <f>Capstones!$O224*0.6</f>
        <v>30.666666666666671</v>
      </c>
      <c r="Q224" s="53">
        <v>0</v>
      </c>
      <c r="R224" s="53">
        <v>0</v>
      </c>
      <c r="S224" s="53"/>
      <c r="T224" s="53">
        <v>0</v>
      </c>
      <c r="U224" s="53"/>
      <c r="V224" s="53">
        <v>0</v>
      </c>
      <c r="W224" s="53">
        <v>0</v>
      </c>
      <c r="X224" s="53"/>
      <c r="Y224" s="50">
        <f>Capstones!$Q224+Capstones!$R224+Capstones!$T224+Capstones!$V224+Capstones!$W224</f>
        <v>0</v>
      </c>
      <c r="Z224" s="50">
        <f>Capstones!$Y224/25*100</f>
        <v>0</v>
      </c>
      <c r="AA224" s="50">
        <f>Capstones!$Z224*0.6</f>
        <v>0</v>
      </c>
      <c r="AB224" s="53"/>
      <c r="AC224" s="53">
        <v>4</v>
      </c>
      <c r="AD224" s="53">
        <v>4</v>
      </c>
      <c r="AE224" s="53">
        <v>4</v>
      </c>
      <c r="AF224" s="53">
        <v>3</v>
      </c>
      <c r="AG224" s="53">
        <v>3</v>
      </c>
      <c r="AH224" s="53">
        <v>3</v>
      </c>
      <c r="AI224" s="53"/>
      <c r="AJ224" s="51">
        <f t="shared" si="18"/>
        <v>21</v>
      </c>
      <c r="AK224" s="51">
        <f t="shared" si="19"/>
        <v>70</v>
      </c>
      <c r="AL224" s="51">
        <f t="shared" si="20"/>
        <v>42</v>
      </c>
      <c r="AM224" s="53">
        <v>4.666666666666667</v>
      </c>
      <c r="AN224" s="53">
        <v>5</v>
      </c>
      <c r="AO224" s="53"/>
      <c r="AP224" s="53"/>
      <c r="AQ224" s="53"/>
      <c r="AR224" s="53">
        <v>5</v>
      </c>
      <c r="AS224" s="53"/>
      <c r="AT224" s="53"/>
      <c r="AU224" s="51">
        <f t="shared" si="21"/>
        <v>14.666666666666668</v>
      </c>
      <c r="AV224" s="51">
        <f t="shared" si="22"/>
        <v>97.777777777777786</v>
      </c>
      <c r="AW224" s="51">
        <f t="shared" si="23"/>
        <v>58.666666666666671</v>
      </c>
    </row>
    <row r="225" spans="1:49" ht="23.1" customHeight="1" x14ac:dyDescent="0.3">
      <c r="A225" s="18">
        <v>222</v>
      </c>
      <c r="B225" s="18" t="s">
        <v>470</v>
      </c>
      <c r="C225" s="91" t="s">
        <v>471</v>
      </c>
      <c r="D225" s="18" t="s">
        <v>27</v>
      </c>
      <c r="E225" s="18" t="s">
        <v>34</v>
      </c>
      <c r="F225" s="39">
        <v>2</v>
      </c>
      <c r="G225" s="39">
        <v>2</v>
      </c>
      <c r="H225" s="39">
        <v>3</v>
      </c>
      <c r="I225" s="39">
        <v>2</v>
      </c>
      <c r="J225" s="39">
        <v>2</v>
      </c>
      <c r="K225" s="39">
        <v>2</v>
      </c>
      <c r="L225" s="18"/>
      <c r="M225" s="18"/>
      <c r="N225" s="51">
        <f>Capstones!$F225+Capstones!$G225+Capstones!$H225+Capstones!$I225+Capstones!$J225+Capstones!$K225</f>
        <v>13</v>
      </c>
      <c r="O225" s="51">
        <f>Capstones!$N225/30*100</f>
        <v>43.333333333333336</v>
      </c>
      <c r="P225" s="51">
        <f>Capstones!$O225*0.6</f>
        <v>26</v>
      </c>
      <c r="Q225" s="39">
        <v>2</v>
      </c>
      <c r="R225" s="39">
        <v>3.3333333333333335</v>
      </c>
      <c r="S225" s="39"/>
      <c r="T225" s="39">
        <v>3</v>
      </c>
      <c r="U225" s="39"/>
      <c r="V225" s="39">
        <v>2.3333333333333335</v>
      </c>
      <c r="W225" s="39">
        <v>3</v>
      </c>
      <c r="X225" s="39"/>
      <c r="Y225" s="50">
        <f>Capstones!$Q225+Capstones!$R225+Capstones!$T225+Capstones!$V225+Capstones!$W225</f>
        <v>13.666666666666668</v>
      </c>
      <c r="Z225" s="50">
        <f>Capstones!$Y225/25*100</f>
        <v>54.666666666666671</v>
      </c>
      <c r="AA225" s="50">
        <f>Capstones!$Z225*0.6</f>
        <v>32.800000000000004</v>
      </c>
      <c r="AB225" s="39"/>
      <c r="AC225" s="39">
        <v>5</v>
      </c>
      <c r="AD225" s="39">
        <v>3</v>
      </c>
      <c r="AE225" s="39">
        <v>3</v>
      </c>
      <c r="AF225" s="39">
        <v>4</v>
      </c>
      <c r="AG225" s="39">
        <v>4</v>
      </c>
      <c r="AH225" s="39">
        <v>5</v>
      </c>
      <c r="AI225" s="39"/>
      <c r="AJ225" s="51">
        <f t="shared" si="18"/>
        <v>24</v>
      </c>
      <c r="AK225" s="51">
        <f t="shared" si="19"/>
        <v>80</v>
      </c>
      <c r="AL225" s="51">
        <f t="shared" si="20"/>
        <v>48</v>
      </c>
      <c r="AM225" s="39">
        <v>4</v>
      </c>
      <c r="AN225" s="39">
        <v>3</v>
      </c>
      <c r="AO225" s="39"/>
      <c r="AP225" s="39"/>
      <c r="AQ225" s="39"/>
      <c r="AR225" s="39">
        <v>4.5</v>
      </c>
      <c r="AS225" s="39"/>
      <c r="AT225" s="39"/>
      <c r="AU225" s="51">
        <f t="shared" si="21"/>
        <v>11.5</v>
      </c>
      <c r="AV225" s="51">
        <f t="shared" si="22"/>
        <v>76.666666666666671</v>
      </c>
      <c r="AW225" s="51">
        <f t="shared" si="23"/>
        <v>46</v>
      </c>
    </row>
    <row r="226" spans="1:49" ht="23.1" customHeight="1" x14ac:dyDescent="0.3">
      <c r="A226" s="88">
        <v>223</v>
      </c>
      <c r="B226" s="88" t="s">
        <v>472</v>
      </c>
      <c r="C226" s="90" t="s">
        <v>473</v>
      </c>
      <c r="D226" s="88" t="s">
        <v>27</v>
      </c>
      <c r="E226" s="88" t="s">
        <v>34</v>
      </c>
      <c r="F226" s="53">
        <v>3</v>
      </c>
      <c r="G226" s="53">
        <v>2.3333333333333335</v>
      </c>
      <c r="H226" s="53">
        <v>3</v>
      </c>
      <c r="I226" s="53">
        <v>2</v>
      </c>
      <c r="J226" s="53">
        <v>2</v>
      </c>
      <c r="K226" s="53">
        <v>2</v>
      </c>
      <c r="L226" s="88"/>
      <c r="M226" s="88"/>
      <c r="N226" s="50">
        <f>Capstones!$F226+Capstones!$G226+Capstones!$H226+Capstones!$I226+Capstones!$J226+Capstones!$K226</f>
        <v>14.333333333333334</v>
      </c>
      <c r="O226" s="50">
        <f>Capstones!$N226/30*100</f>
        <v>47.777777777777779</v>
      </c>
      <c r="P226" s="50">
        <f>Capstones!$O226*0.6</f>
        <v>28.666666666666668</v>
      </c>
      <c r="Q226" s="53">
        <v>2</v>
      </c>
      <c r="R226" s="53">
        <v>1.6666666666666667</v>
      </c>
      <c r="S226" s="53"/>
      <c r="T226" s="53">
        <v>3</v>
      </c>
      <c r="U226" s="53"/>
      <c r="V226" s="53">
        <v>2.3333333333333335</v>
      </c>
      <c r="W226" s="53">
        <v>2</v>
      </c>
      <c r="X226" s="53"/>
      <c r="Y226" s="50">
        <f>Capstones!$Q226+Capstones!$R226+Capstones!$T226+Capstones!$V226+Capstones!$W226</f>
        <v>11</v>
      </c>
      <c r="Z226" s="50">
        <f>Capstones!$Y226/25*100</f>
        <v>44</v>
      </c>
      <c r="AA226" s="50">
        <f>Capstones!$Z226*0.6</f>
        <v>26.4</v>
      </c>
      <c r="AB226" s="53"/>
      <c r="AC226" s="53">
        <v>2</v>
      </c>
      <c r="AD226" s="53">
        <v>0</v>
      </c>
      <c r="AE226" s="53">
        <v>0</v>
      </c>
      <c r="AF226" s="53">
        <v>0</v>
      </c>
      <c r="AG226" s="53">
        <v>3</v>
      </c>
      <c r="AH226" s="53">
        <v>3</v>
      </c>
      <c r="AI226" s="53"/>
      <c r="AJ226" s="51">
        <f t="shared" si="18"/>
        <v>8</v>
      </c>
      <c r="AK226" s="51">
        <f t="shared" si="19"/>
        <v>26.666666666666668</v>
      </c>
      <c r="AL226" s="51">
        <f t="shared" si="20"/>
        <v>16</v>
      </c>
      <c r="AM226" s="53">
        <v>4</v>
      </c>
      <c r="AN226" s="53">
        <v>4</v>
      </c>
      <c r="AO226" s="53"/>
      <c r="AP226" s="53"/>
      <c r="AQ226" s="53"/>
      <c r="AR226" s="53">
        <v>4</v>
      </c>
      <c r="AS226" s="53"/>
      <c r="AT226" s="53"/>
      <c r="AU226" s="51">
        <f t="shared" si="21"/>
        <v>12</v>
      </c>
      <c r="AV226" s="51">
        <f t="shared" si="22"/>
        <v>80</v>
      </c>
      <c r="AW226" s="51">
        <f t="shared" si="23"/>
        <v>48</v>
      </c>
    </row>
    <row r="227" spans="1:49" ht="23.1" customHeight="1" x14ac:dyDescent="0.3">
      <c r="A227" s="18">
        <v>224</v>
      </c>
      <c r="B227" s="18" t="s">
        <v>474</v>
      </c>
      <c r="C227" s="91" t="s">
        <v>475</v>
      </c>
      <c r="D227" s="18" t="s">
        <v>27</v>
      </c>
      <c r="E227" s="18" t="s">
        <v>34</v>
      </c>
      <c r="F227" s="39">
        <v>3</v>
      </c>
      <c r="G227" s="39">
        <v>4</v>
      </c>
      <c r="H227" s="39">
        <v>3</v>
      </c>
      <c r="I227" s="39">
        <v>3</v>
      </c>
      <c r="J227" s="39">
        <v>3</v>
      </c>
      <c r="K227" s="39">
        <v>2</v>
      </c>
      <c r="L227" s="18"/>
      <c r="M227" s="18"/>
      <c r="N227" s="51">
        <f>Capstones!$F227+Capstones!$G227+Capstones!$H227+Capstones!$I227+Capstones!$J227+Capstones!$K227</f>
        <v>18</v>
      </c>
      <c r="O227" s="51">
        <f>Capstones!$N227/30*100</f>
        <v>60</v>
      </c>
      <c r="P227" s="51">
        <f>Capstones!$O227*0.6</f>
        <v>36</v>
      </c>
      <c r="Q227" s="39">
        <v>3</v>
      </c>
      <c r="R227" s="39">
        <v>3</v>
      </c>
      <c r="S227" s="39"/>
      <c r="T227" s="39">
        <v>2</v>
      </c>
      <c r="U227" s="39"/>
      <c r="V227" s="39">
        <v>3</v>
      </c>
      <c r="W227" s="39">
        <v>3</v>
      </c>
      <c r="X227" s="39"/>
      <c r="Y227" s="50">
        <f>Capstones!$Q227+Capstones!$R227+Capstones!$T227+Capstones!$V227+Capstones!$W227</f>
        <v>14</v>
      </c>
      <c r="Z227" s="50">
        <f>Capstones!$Y227/25*100</f>
        <v>56.000000000000007</v>
      </c>
      <c r="AA227" s="50">
        <f>Capstones!$Z227*0.6</f>
        <v>33.6</v>
      </c>
      <c r="AB227" s="39"/>
      <c r="AC227" s="39">
        <v>4.333333333333333</v>
      </c>
      <c r="AD227" s="39">
        <v>5</v>
      </c>
      <c r="AE227" s="39">
        <v>5</v>
      </c>
      <c r="AF227" s="39">
        <v>5</v>
      </c>
      <c r="AG227" s="39">
        <v>5</v>
      </c>
      <c r="AH227" s="39">
        <v>5</v>
      </c>
      <c r="AI227" s="18"/>
      <c r="AJ227" s="51">
        <f t="shared" si="18"/>
        <v>29.333333333333332</v>
      </c>
      <c r="AK227" s="51">
        <f t="shared" si="19"/>
        <v>97.777777777777771</v>
      </c>
      <c r="AL227" s="51">
        <f t="shared" si="20"/>
        <v>58.666666666666657</v>
      </c>
      <c r="AM227" s="39">
        <v>3</v>
      </c>
      <c r="AN227" s="39">
        <v>3.25</v>
      </c>
      <c r="AO227" s="39"/>
      <c r="AP227" s="39"/>
      <c r="AQ227" s="39"/>
      <c r="AR227" s="39">
        <v>3.5</v>
      </c>
      <c r="AS227" s="39"/>
      <c r="AT227" s="18"/>
      <c r="AU227" s="51">
        <f t="shared" si="21"/>
        <v>9.75</v>
      </c>
      <c r="AV227" s="51">
        <f t="shared" si="22"/>
        <v>65</v>
      </c>
      <c r="AW227" s="51">
        <f t="shared" si="23"/>
        <v>39</v>
      </c>
    </row>
    <row r="228" spans="1:49" ht="23.1" customHeight="1" x14ac:dyDescent="0.3">
      <c r="A228" s="88">
        <v>225</v>
      </c>
      <c r="B228" s="88" t="s">
        <v>476</v>
      </c>
      <c r="C228" s="90" t="s">
        <v>477</v>
      </c>
      <c r="D228" s="88" t="s">
        <v>27</v>
      </c>
      <c r="E228" s="88" t="s">
        <v>34</v>
      </c>
      <c r="F228" s="53">
        <v>3</v>
      </c>
      <c r="G228" s="53">
        <v>2.6666666666666665</v>
      </c>
      <c r="H228" s="53">
        <v>3</v>
      </c>
      <c r="I228" s="53">
        <v>2</v>
      </c>
      <c r="J228" s="53">
        <v>2</v>
      </c>
      <c r="K228" s="53">
        <v>2</v>
      </c>
      <c r="L228" s="88"/>
      <c r="M228" s="88"/>
      <c r="N228" s="50">
        <f>Capstones!$F228+Capstones!$G228+Capstones!$H228+Capstones!$I228+Capstones!$J228+Capstones!$K228</f>
        <v>14.666666666666666</v>
      </c>
      <c r="O228" s="50">
        <f>Capstones!$N228/30*100</f>
        <v>48.888888888888886</v>
      </c>
      <c r="P228" s="50">
        <f>Capstones!$O228*0.6</f>
        <v>29.333333333333329</v>
      </c>
      <c r="Q228" s="53">
        <v>2</v>
      </c>
      <c r="R228" s="53">
        <v>2.3333333333333335</v>
      </c>
      <c r="S228" s="53"/>
      <c r="T228" s="53">
        <v>2</v>
      </c>
      <c r="U228" s="53"/>
      <c r="V228" s="53">
        <v>2.3333333333333335</v>
      </c>
      <c r="W228" s="53">
        <v>3</v>
      </c>
      <c r="X228" s="53"/>
      <c r="Y228" s="50">
        <f>Capstones!$Q228+Capstones!$R228+Capstones!$T228+Capstones!$V228+Capstones!$W228</f>
        <v>11.666666666666668</v>
      </c>
      <c r="Z228" s="50">
        <f>Capstones!$Y228/25*100</f>
        <v>46.666666666666671</v>
      </c>
      <c r="AA228" s="50">
        <f>Capstones!$Z228*0.6</f>
        <v>28.000000000000004</v>
      </c>
      <c r="AB228" s="53"/>
      <c r="AC228" s="53">
        <v>4</v>
      </c>
      <c r="AD228" s="53">
        <v>3</v>
      </c>
      <c r="AE228" s="53">
        <v>3</v>
      </c>
      <c r="AF228" s="53">
        <v>3</v>
      </c>
      <c r="AG228" s="53">
        <v>2</v>
      </c>
      <c r="AH228" s="53">
        <v>4</v>
      </c>
      <c r="AI228" s="53"/>
      <c r="AJ228" s="51">
        <f t="shared" si="18"/>
        <v>19</v>
      </c>
      <c r="AK228" s="51">
        <f t="shared" si="19"/>
        <v>63.333333333333329</v>
      </c>
      <c r="AL228" s="51">
        <f t="shared" si="20"/>
        <v>37.999999999999993</v>
      </c>
      <c r="AM228" s="53">
        <v>5</v>
      </c>
      <c r="AN228" s="53">
        <v>5</v>
      </c>
      <c r="AO228" s="53"/>
      <c r="AP228" s="53"/>
      <c r="AQ228" s="53"/>
      <c r="AR228" s="53">
        <v>5</v>
      </c>
      <c r="AS228" s="53"/>
      <c r="AT228" s="53"/>
      <c r="AU228" s="51">
        <f t="shared" si="21"/>
        <v>15</v>
      </c>
      <c r="AV228" s="51">
        <f t="shared" si="22"/>
        <v>100</v>
      </c>
      <c r="AW228" s="51">
        <f t="shared" si="23"/>
        <v>60</v>
      </c>
    </row>
    <row r="229" spans="1:49" ht="23.1" customHeight="1" x14ac:dyDescent="0.3">
      <c r="A229" s="18">
        <v>226</v>
      </c>
      <c r="B229" s="18" t="s">
        <v>478</v>
      </c>
      <c r="C229" s="91" t="s">
        <v>479</v>
      </c>
      <c r="D229" s="18" t="s">
        <v>27</v>
      </c>
      <c r="E229" s="18" t="s">
        <v>34</v>
      </c>
      <c r="F229" s="39">
        <v>3</v>
      </c>
      <c r="G229" s="39">
        <v>2.6666666666666665</v>
      </c>
      <c r="H229" s="39">
        <v>3</v>
      </c>
      <c r="I229" s="39">
        <v>2</v>
      </c>
      <c r="J229" s="39">
        <v>2</v>
      </c>
      <c r="K229" s="39">
        <v>3</v>
      </c>
      <c r="L229" s="18"/>
      <c r="M229" s="18"/>
      <c r="N229" s="51">
        <f>Capstones!$F229+Capstones!$G229+Capstones!$H229+Capstones!$I229+Capstones!$J229+Capstones!$K229</f>
        <v>15.666666666666666</v>
      </c>
      <c r="O229" s="51">
        <f>Capstones!$N229/30*100</f>
        <v>52.222222222222229</v>
      </c>
      <c r="P229" s="51">
        <f>Capstones!$O229*0.6</f>
        <v>31.333333333333336</v>
      </c>
      <c r="Q229" s="39">
        <v>2</v>
      </c>
      <c r="R229" s="39">
        <v>3</v>
      </c>
      <c r="S229" s="39"/>
      <c r="T229" s="39">
        <v>2</v>
      </c>
      <c r="U229" s="39"/>
      <c r="V229" s="39">
        <v>1.6666666666666667</v>
      </c>
      <c r="W229" s="87">
        <v>3</v>
      </c>
      <c r="X229" s="87"/>
      <c r="Y229" s="50">
        <f>Capstones!$Q229+Capstones!$R229+Capstones!$T229+Capstones!$V229+Capstones!$W229</f>
        <v>11.666666666666666</v>
      </c>
      <c r="Z229" s="50">
        <f>Capstones!$Y229/25*100</f>
        <v>46.666666666666664</v>
      </c>
      <c r="AA229" s="50">
        <f>Capstones!$Z229*0.6</f>
        <v>27.999999999999996</v>
      </c>
      <c r="AB229" s="39"/>
      <c r="AC229" s="39">
        <v>5</v>
      </c>
      <c r="AD229" s="39">
        <v>5</v>
      </c>
      <c r="AE229" s="39">
        <v>5</v>
      </c>
      <c r="AF229" s="39">
        <v>5</v>
      </c>
      <c r="AG229" s="39">
        <v>5</v>
      </c>
      <c r="AH229" s="39">
        <v>5</v>
      </c>
      <c r="AI229" s="39"/>
      <c r="AJ229" s="51">
        <f t="shared" si="18"/>
        <v>30</v>
      </c>
      <c r="AK229" s="51">
        <f t="shared" si="19"/>
        <v>100</v>
      </c>
      <c r="AL229" s="51">
        <f t="shared" si="20"/>
        <v>60</v>
      </c>
      <c r="AM229" s="39">
        <v>4</v>
      </c>
      <c r="AN229" s="39">
        <v>4</v>
      </c>
      <c r="AO229" s="39"/>
      <c r="AP229" s="39"/>
      <c r="AQ229" s="39"/>
      <c r="AR229" s="39">
        <v>4</v>
      </c>
      <c r="AS229" s="87"/>
      <c r="AT229" s="39"/>
      <c r="AU229" s="51">
        <f t="shared" si="21"/>
        <v>12</v>
      </c>
      <c r="AV229" s="51">
        <f t="shared" si="22"/>
        <v>80</v>
      </c>
      <c r="AW229" s="51">
        <f t="shared" si="23"/>
        <v>48</v>
      </c>
    </row>
    <row r="230" spans="1:49" ht="23.1" customHeight="1" x14ac:dyDescent="0.3">
      <c r="A230" s="88">
        <v>227</v>
      </c>
      <c r="B230" s="88" t="s">
        <v>480</v>
      </c>
      <c r="C230" s="90" t="s">
        <v>481</v>
      </c>
      <c r="D230" s="88" t="s">
        <v>27</v>
      </c>
      <c r="E230" s="88" t="s">
        <v>34</v>
      </c>
      <c r="F230" s="53">
        <v>0</v>
      </c>
      <c r="G230" s="53" t="s">
        <v>499</v>
      </c>
      <c r="H230" s="53">
        <v>0</v>
      </c>
      <c r="I230" s="53">
        <v>0</v>
      </c>
      <c r="J230" s="53">
        <v>0</v>
      </c>
      <c r="K230" s="53">
        <v>0</v>
      </c>
      <c r="L230" s="88"/>
      <c r="M230" s="88"/>
      <c r="N230" s="50">
        <f>Capstones!$F230+Capstones!$G230+Capstones!$H230+Capstones!$I230+Capstones!$J230+Capstones!$K230</f>
        <v>0</v>
      </c>
      <c r="O230" s="50">
        <f>Capstones!$N230/30*100</f>
        <v>0</v>
      </c>
      <c r="P230" s="50">
        <f>Capstones!$O230*0.6</f>
        <v>0</v>
      </c>
      <c r="Q230" s="53">
        <v>0</v>
      </c>
      <c r="R230" s="53">
        <v>0</v>
      </c>
      <c r="S230" s="53"/>
      <c r="T230" s="88">
        <v>0</v>
      </c>
      <c r="U230" s="53"/>
      <c r="V230" s="53">
        <v>0</v>
      </c>
      <c r="W230" s="88">
        <v>0</v>
      </c>
      <c r="X230" s="53"/>
      <c r="Y230" s="50">
        <f>Capstones!$Q230+Capstones!$R230+Capstones!$T230+Capstones!$V230+Capstones!$W230</f>
        <v>0</v>
      </c>
      <c r="Z230" s="50">
        <f>Capstones!$Y230/25*100</f>
        <v>0</v>
      </c>
      <c r="AA230" s="50">
        <f>Capstones!$Z230*0.6</f>
        <v>0</v>
      </c>
      <c r="AB230" s="53"/>
      <c r="AC230" s="53">
        <v>2.3333333333333335</v>
      </c>
      <c r="AD230" s="53">
        <v>3</v>
      </c>
      <c r="AE230" s="53">
        <v>3</v>
      </c>
      <c r="AF230" s="53">
        <v>2</v>
      </c>
      <c r="AG230" s="53">
        <v>2</v>
      </c>
      <c r="AH230" s="53">
        <v>3</v>
      </c>
      <c r="AI230" s="53"/>
      <c r="AJ230" s="51">
        <f t="shared" si="18"/>
        <v>15.333333333333334</v>
      </c>
      <c r="AK230" s="51">
        <f t="shared" si="19"/>
        <v>51.111111111111121</v>
      </c>
      <c r="AL230" s="51">
        <f t="shared" si="20"/>
        <v>30.666666666666671</v>
      </c>
      <c r="AM230" s="53">
        <v>1.6666666666666667</v>
      </c>
      <c r="AN230" s="53">
        <v>2</v>
      </c>
      <c r="AO230" s="53"/>
      <c r="AP230" s="53"/>
      <c r="AQ230" s="53"/>
      <c r="AR230" s="53">
        <v>1.75</v>
      </c>
      <c r="AS230" s="53"/>
      <c r="AT230" s="53"/>
      <c r="AU230" s="51">
        <f t="shared" si="21"/>
        <v>5.416666666666667</v>
      </c>
      <c r="AV230" s="51">
        <f t="shared" si="22"/>
        <v>36.111111111111107</v>
      </c>
      <c r="AW230" s="51">
        <f t="shared" si="23"/>
        <v>21.666666666666664</v>
      </c>
    </row>
    <row r="231" spans="1:49" s="17" customFormat="1" ht="23.1" customHeight="1" x14ac:dyDescent="0.3">
      <c r="A231" s="18">
        <v>228</v>
      </c>
      <c r="B231" s="39" t="s">
        <v>482</v>
      </c>
      <c r="C231" s="92" t="s">
        <v>483</v>
      </c>
      <c r="D231" s="93" t="s">
        <v>27</v>
      </c>
      <c r="E231" s="93" t="s">
        <v>34</v>
      </c>
      <c r="F231" s="39">
        <v>0</v>
      </c>
      <c r="G231" s="39" t="s">
        <v>499</v>
      </c>
      <c r="H231" s="39">
        <v>0</v>
      </c>
      <c r="I231" s="39">
        <v>0</v>
      </c>
      <c r="J231" s="39">
        <v>0</v>
      </c>
      <c r="K231" s="39">
        <v>0</v>
      </c>
      <c r="L231" s="18"/>
      <c r="M231" s="18"/>
      <c r="N231" s="51">
        <f>Capstones!$F231+Capstones!$G231+Capstones!$H231+Capstones!$I231+Capstones!$J231+Capstones!$K231</f>
        <v>0</v>
      </c>
      <c r="O231" s="51">
        <f>Capstones!$N231/30*100</f>
        <v>0</v>
      </c>
      <c r="P231" s="51">
        <f>Capstones!$O231*0.6</f>
        <v>0</v>
      </c>
      <c r="Q231" s="39">
        <v>0</v>
      </c>
      <c r="R231" s="39">
        <v>0</v>
      </c>
      <c r="S231" s="39"/>
      <c r="T231" s="18">
        <v>0</v>
      </c>
      <c r="U231" s="39"/>
      <c r="V231" s="39">
        <v>0</v>
      </c>
      <c r="W231" s="18">
        <v>0</v>
      </c>
      <c r="X231" s="39"/>
      <c r="Y231" s="50">
        <f>Capstones!$Q231+Capstones!$R231+Capstones!$T231+Capstones!$V231+Capstones!$W231</f>
        <v>0</v>
      </c>
      <c r="Z231" s="50">
        <f>Capstones!$Y231/25*100</f>
        <v>0</v>
      </c>
      <c r="AA231" s="50">
        <f>Capstones!$Z231*0.6</f>
        <v>0</v>
      </c>
      <c r="AB231" s="39"/>
      <c r="AC231" s="39" t="s">
        <v>499</v>
      </c>
      <c r="AD231" s="39" t="s">
        <v>499</v>
      </c>
      <c r="AE231" s="39" t="s">
        <v>499</v>
      </c>
      <c r="AF231" s="39" t="s">
        <v>499</v>
      </c>
      <c r="AG231" s="39" t="s">
        <v>499</v>
      </c>
      <c r="AH231" s="39" t="s">
        <v>499</v>
      </c>
      <c r="AI231" s="39"/>
      <c r="AJ231" s="51">
        <f t="shared" si="18"/>
        <v>0</v>
      </c>
      <c r="AK231" s="51">
        <f t="shared" si="19"/>
        <v>0</v>
      </c>
      <c r="AL231" s="51">
        <f t="shared" si="20"/>
        <v>0</v>
      </c>
      <c r="AM231" s="39">
        <v>3.1666666666666665</v>
      </c>
      <c r="AN231" s="39">
        <v>2</v>
      </c>
      <c r="AO231" s="39"/>
      <c r="AP231" s="39"/>
      <c r="AQ231" s="39"/>
      <c r="AR231" s="39">
        <v>2.875</v>
      </c>
      <c r="AS231" s="39"/>
      <c r="AT231" s="39"/>
      <c r="AU231" s="51">
        <f t="shared" si="21"/>
        <v>8.0416666666666661</v>
      </c>
      <c r="AV231" s="51">
        <f t="shared" si="22"/>
        <v>53.611111111111107</v>
      </c>
      <c r="AW231" s="51">
        <f t="shared" si="23"/>
        <v>32.166666666666664</v>
      </c>
    </row>
    <row r="232" spans="1:49" x14ac:dyDescent="0.3">
      <c r="AD232" s="89"/>
    </row>
    <row r="233" spans="1:49" x14ac:dyDescent="0.3">
      <c r="E233" s="52"/>
      <c r="AD233" s="85"/>
    </row>
    <row r="234" spans="1:49" x14ac:dyDescent="0.3">
      <c r="AD234" s="84"/>
    </row>
    <row r="235" spans="1:49" x14ac:dyDescent="0.3">
      <c r="AD235" s="85"/>
    </row>
    <row r="236" spans="1:49" x14ac:dyDescent="0.3">
      <c r="AD236" s="84"/>
    </row>
    <row r="237" spans="1:49" x14ac:dyDescent="0.3">
      <c r="AD237" s="86"/>
    </row>
  </sheetData>
  <mergeCells count="18">
    <mergeCell ref="A2:A3"/>
    <mergeCell ref="B2:B3"/>
    <mergeCell ref="C2:C3"/>
    <mergeCell ref="D2:D3"/>
    <mergeCell ref="E2:E3"/>
    <mergeCell ref="AV2:AW3"/>
    <mergeCell ref="F2:L2"/>
    <mergeCell ref="Q2:W2"/>
    <mergeCell ref="Y2:Y3"/>
    <mergeCell ref="Z2:AA3"/>
    <mergeCell ref="N2:N3"/>
    <mergeCell ref="O2:O3"/>
    <mergeCell ref="P2:P3"/>
    <mergeCell ref="AB2:AH2"/>
    <mergeCell ref="AJ2:AJ3"/>
    <mergeCell ref="AK2:AL3"/>
    <mergeCell ref="AM2:AS2"/>
    <mergeCell ref="AU2:AU3"/>
  </mergeCells>
  <conditionalFormatting sqref="C231">
    <cfRule type="duplicateValues" dxfId="1" priority="1"/>
    <cfRule type="duplicateValues" dxfId="0" priority="2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C879247730E4478C1710422421C630" ma:contentTypeVersion="18" ma:contentTypeDescription="Create a new document." ma:contentTypeScope="" ma:versionID="503549f31b46721692fbe1ff7af278d9">
  <xsd:schema xmlns:xsd="http://www.w3.org/2001/XMLSchema" xmlns:xs="http://www.w3.org/2001/XMLSchema" xmlns:p="http://schemas.microsoft.com/office/2006/metadata/properties" xmlns:ns3="f64232d8-b49d-4d22-ae9a-b0d1c9fb060c" xmlns:ns4="b1977160-066d-4e85-978c-7041653693a7" targetNamespace="http://schemas.microsoft.com/office/2006/metadata/properties" ma:root="true" ma:fieldsID="cae99e0765f7e7c4f1a74feb7b0a215e" ns3:_="" ns4:_="">
    <xsd:import namespace="f64232d8-b49d-4d22-ae9a-b0d1c9fb060c"/>
    <xsd:import namespace="b1977160-066d-4e85-978c-7041653693a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SearchProperties" minOccurs="0"/>
                <xsd:element ref="ns3:_activity" minOccurs="0"/>
                <xsd:element ref="ns3:MediaServiceObjectDetectorVersion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4232d8-b49d-4d22-ae9a-b0d1c9fb06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977160-066d-4e85-978c-7041653693a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64232d8-b49d-4d22-ae9a-b0d1c9fb060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04E2D77-55C1-456F-A89B-ACDEF3062C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4232d8-b49d-4d22-ae9a-b0d1c9fb060c"/>
    <ds:schemaRef ds:uri="b1977160-066d-4e85-978c-7041653693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3AB01BD-13D9-4BC5-9CAF-20921CABC7DA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purl.org/dc/terms/"/>
    <ds:schemaRef ds:uri="http://schemas.microsoft.com/office/infopath/2007/PartnerControls"/>
    <ds:schemaRef ds:uri="http://www.w3.org/XML/1998/namespace"/>
    <ds:schemaRef ds:uri="b1977160-066d-4e85-978c-7041653693a7"/>
    <ds:schemaRef ds:uri="f64232d8-b49d-4d22-ae9a-b0d1c9fb060c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11DE08BF-995B-4A94-94DB-61DCA218CC6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 PEP Grade</vt:lpstr>
      <vt:lpstr>PEP Grade Final</vt:lpstr>
      <vt:lpstr>Sheet6</vt:lpstr>
      <vt:lpstr>Final Sheet </vt:lpstr>
      <vt:lpstr>Wellness Afflictions</vt:lpstr>
      <vt:lpstr>HPS grading</vt:lpstr>
      <vt:lpstr>HPS</vt:lpstr>
      <vt:lpstr>Persona</vt:lpstr>
      <vt:lpstr>Wellness</vt:lpstr>
      <vt:lpstr>Behavior</vt:lpstr>
      <vt:lpstr>Discipline</vt:lpstr>
      <vt:lpstr>Sheet1</vt:lpstr>
      <vt:lpstr>Capstones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Ajith Kumar</dc:creator>
  <cp:lastModifiedBy>Ajith Kumar</cp:lastModifiedBy>
  <dcterms:created xsi:type="dcterms:W3CDTF">2025-09-23T17:57:06Z</dcterms:created>
  <dcterms:modified xsi:type="dcterms:W3CDTF">2025-10-25T11:08:14Z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0x010100ABC879247730E4478C1710422421C630</vt:lpwstr>
  </property>
</Properties>
</file>